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usdagcc.sharepoint.com/sites/MRP-AMS-TED/Shared Documents/GTR/WebZip Files/"/>
    </mc:Choice>
  </mc:AlternateContent>
  <xr:revisionPtr revIDLastSave="1465" documentId="8_{46C4B744-33FC-4C8E-8F27-33D79FDFE3EA}" xr6:coauthVersionLast="47" xr6:coauthVersionMax="47" xr10:uidLastSave="{0C549776-C6DC-4901-B6D8-C0D46B1B7232}"/>
  <bookViews>
    <workbookView xWindow="-120" yWindow="-120" windowWidth="29040" windowHeight="15720" xr2:uid="{AD84DEFA-0F7B-4A7D-A500-ACB90CD1A392}"/>
  </bookViews>
  <sheets>
    <sheet name="Corn &amp; Soy Shuttle Tariffs" sheetId="1" r:id="rId1"/>
    <sheet name="Lookup" sheetId="15" r:id="rId2"/>
    <sheet name="Pivot" sheetId="18" r:id="rId3"/>
    <sheet name="GTR Table 7" sheetId="19" r:id="rId4"/>
    <sheet name="STL Rates" sheetId="22" r:id="rId5"/>
    <sheet name="GTR Cost Indicator" sheetId="23" r:id="rId6"/>
  </sheet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2699" i="1" l="1"/>
  <c r="AD2699" i="1" s="1"/>
  <c r="AA2699" i="1"/>
  <c r="Z2699" i="1"/>
  <c r="Y2699" i="1"/>
  <c r="X2699" i="1"/>
  <c r="M2699" i="1"/>
  <c r="J2699" i="1"/>
  <c r="AC2698" i="1"/>
  <c r="AD2698" i="1" s="1"/>
  <c r="AA2698" i="1"/>
  <c r="Z2698" i="1"/>
  <c r="Y2698" i="1"/>
  <c r="X2698" i="1"/>
  <c r="M2698" i="1"/>
  <c r="J2698" i="1"/>
  <c r="AC2697" i="1"/>
  <c r="AD2697" i="1" s="1"/>
  <c r="AA2697" i="1"/>
  <c r="Z2697" i="1"/>
  <c r="Y2697" i="1"/>
  <c r="X2697" i="1"/>
  <c r="M2697" i="1"/>
  <c r="J2697" i="1"/>
  <c r="AC2696" i="1"/>
  <c r="AD2696" i="1" s="1"/>
  <c r="AA2696" i="1"/>
  <c r="Z2696" i="1"/>
  <c r="Y2696" i="1"/>
  <c r="X2696" i="1"/>
  <c r="M2696" i="1"/>
  <c r="J2696" i="1"/>
  <c r="AC2695" i="1"/>
  <c r="AD2695" i="1" s="1"/>
  <c r="AA2695" i="1"/>
  <c r="Z2695" i="1"/>
  <c r="Y2695" i="1"/>
  <c r="X2695" i="1"/>
  <c r="M2695" i="1"/>
  <c r="J2695" i="1"/>
  <c r="AC2694" i="1"/>
  <c r="AD2694" i="1" s="1"/>
  <c r="AA2694" i="1"/>
  <c r="Z2694" i="1"/>
  <c r="Y2694" i="1"/>
  <c r="X2694" i="1"/>
  <c r="M2694" i="1"/>
  <c r="J2694" i="1"/>
  <c r="AC2693" i="1"/>
  <c r="AD2693" i="1" s="1"/>
  <c r="AA2693" i="1"/>
  <c r="Z2693" i="1"/>
  <c r="Y2693" i="1"/>
  <c r="X2693" i="1"/>
  <c r="M2693" i="1"/>
  <c r="J2693" i="1"/>
  <c r="AC2692" i="1"/>
  <c r="AD2692" i="1" s="1"/>
  <c r="AG2692" i="1" s="1"/>
  <c r="AA2692" i="1"/>
  <c r="Z2692" i="1"/>
  <c r="Y2692" i="1"/>
  <c r="X2692" i="1"/>
  <c r="M2692" i="1"/>
  <c r="J2692" i="1"/>
  <c r="AC2691" i="1"/>
  <c r="AD2691" i="1" s="1"/>
  <c r="AA2691" i="1"/>
  <c r="Z2691" i="1"/>
  <c r="Y2691" i="1"/>
  <c r="X2691" i="1"/>
  <c r="M2691" i="1"/>
  <c r="J2691" i="1"/>
  <c r="AC2690" i="1"/>
  <c r="AD2690" i="1" s="1"/>
  <c r="AA2690" i="1"/>
  <c r="Z2690" i="1"/>
  <c r="Y2690" i="1"/>
  <c r="X2690" i="1"/>
  <c r="M2690" i="1"/>
  <c r="J2690" i="1"/>
  <c r="AC2689" i="1"/>
  <c r="AD2689" i="1" s="1"/>
  <c r="AA2689" i="1"/>
  <c r="Z2689" i="1"/>
  <c r="Y2689" i="1"/>
  <c r="X2689" i="1"/>
  <c r="M2689" i="1"/>
  <c r="J2689" i="1"/>
  <c r="AC2688" i="1"/>
  <c r="AD2688" i="1" s="1"/>
  <c r="AA2688" i="1"/>
  <c r="Z2688" i="1"/>
  <c r="Y2688" i="1"/>
  <c r="X2688" i="1"/>
  <c r="M2688" i="1"/>
  <c r="J2688" i="1"/>
  <c r="AC2687" i="1"/>
  <c r="AD2687" i="1" s="1"/>
  <c r="AA2687" i="1"/>
  <c r="Z2687" i="1"/>
  <c r="Y2687" i="1"/>
  <c r="X2687" i="1"/>
  <c r="M2687" i="1"/>
  <c r="J2687" i="1"/>
  <c r="AC2686" i="1"/>
  <c r="AD2686" i="1" s="1"/>
  <c r="AA2686" i="1"/>
  <c r="Z2686" i="1"/>
  <c r="Y2686" i="1"/>
  <c r="X2686" i="1"/>
  <c r="M2686" i="1"/>
  <c r="J2686" i="1"/>
  <c r="AC2685" i="1"/>
  <c r="AD2685" i="1" s="1"/>
  <c r="AA2685" i="1"/>
  <c r="Z2685" i="1"/>
  <c r="Y2685" i="1"/>
  <c r="X2685" i="1"/>
  <c r="J2685" i="1"/>
  <c r="AC2684" i="1"/>
  <c r="AD2684" i="1" s="1"/>
  <c r="AA2684" i="1"/>
  <c r="Z2684" i="1"/>
  <c r="Y2684" i="1"/>
  <c r="X2684" i="1"/>
  <c r="J2684" i="1"/>
  <c r="AC2683" i="1"/>
  <c r="AD2683" i="1" s="1"/>
  <c r="AA2683" i="1"/>
  <c r="Z2683" i="1"/>
  <c r="Y2683" i="1"/>
  <c r="X2683" i="1"/>
  <c r="J2683" i="1"/>
  <c r="AC2682" i="1"/>
  <c r="AD2682" i="1" s="1"/>
  <c r="AA2682" i="1"/>
  <c r="Z2682" i="1"/>
  <c r="Y2682" i="1"/>
  <c r="X2682" i="1"/>
  <c r="J2682" i="1"/>
  <c r="AC2681" i="1"/>
  <c r="AD2681" i="1" s="1"/>
  <c r="AA2681" i="1"/>
  <c r="Z2681" i="1"/>
  <c r="Y2681" i="1"/>
  <c r="X2681" i="1"/>
  <c r="M2681" i="1"/>
  <c r="J2681" i="1"/>
  <c r="AC2680" i="1"/>
  <c r="AD2680" i="1" s="1"/>
  <c r="AA2680" i="1"/>
  <c r="Z2680" i="1"/>
  <c r="Y2680" i="1"/>
  <c r="X2680" i="1"/>
  <c r="J2680" i="1"/>
  <c r="AC2679" i="1"/>
  <c r="AD2679" i="1" s="1"/>
  <c r="AA2679" i="1"/>
  <c r="Z2679" i="1"/>
  <c r="Y2679" i="1"/>
  <c r="X2679" i="1"/>
  <c r="J2679" i="1"/>
  <c r="AC2678" i="1"/>
  <c r="AD2678" i="1" s="1"/>
  <c r="AA2678" i="1"/>
  <c r="Z2678" i="1"/>
  <c r="Y2678" i="1"/>
  <c r="X2678" i="1"/>
  <c r="J2678" i="1"/>
  <c r="AC2677" i="1"/>
  <c r="AD2677" i="1" s="1"/>
  <c r="AA2677" i="1"/>
  <c r="Z2677" i="1"/>
  <c r="Y2677" i="1"/>
  <c r="X2677" i="1"/>
  <c r="M2677" i="1"/>
  <c r="J2677" i="1"/>
  <c r="AC2676" i="1"/>
  <c r="AD2676" i="1" s="1"/>
  <c r="AH2676" i="1" s="1"/>
  <c r="AA2676" i="1"/>
  <c r="Z2676" i="1"/>
  <c r="Y2676" i="1"/>
  <c r="X2676" i="1"/>
  <c r="M2676" i="1"/>
  <c r="J2676" i="1"/>
  <c r="AC2675" i="1"/>
  <c r="AD2675" i="1" s="1"/>
  <c r="AA2675" i="1"/>
  <c r="Z2675" i="1"/>
  <c r="Y2675" i="1"/>
  <c r="X2675" i="1"/>
  <c r="M2675" i="1"/>
  <c r="J2675" i="1"/>
  <c r="AC2674" i="1"/>
  <c r="AD2674" i="1" s="1"/>
  <c r="AA2674" i="1"/>
  <c r="Z2674" i="1"/>
  <c r="Y2674" i="1"/>
  <c r="X2674" i="1"/>
  <c r="M2674" i="1"/>
  <c r="J2674" i="1"/>
  <c r="AC2673" i="1"/>
  <c r="AD2673" i="1" s="1"/>
  <c r="AE2673" i="1" s="1"/>
  <c r="AA2673" i="1"/>
  <c r="Z2673" i="1"/>
  <c r="Y2673" i="1"/>
  <c r="X2673" i="1"/>
  <c r="M2673" i="1"/>
  <c r="J2673" i="1"/>
  <c r="AC2672" i="1"/>
  <c r="AD2672" i="1" s="1"/>
  <c r="AA2672" i="1"/>
  <c r="Z2672" i="1"/>
  <c r="Y2672" i="1"/>
  <c r="X2672" i="1"/>
  <c r="M2672" i="1"/>
  <c r="J2672" i="1"/>
  <c r="AC2671" i="1"/>
  <c r="AD2671" i="1" s="1"/>
  <c r="AA2671" i="1"/>
  <c r="Z2671" i="1"/>
  <c r="Y2671" i="1"/>
  <c r="X2671" i="1"/>
  <c r="M2671" i="1"/>
  <c r="J2671" i="1"/>
  <c r="AC2670" i="1"/>
  <c r="AD2670" i="1" s="1"/>
  <c r="AA2670" i="1"/>
  <c r="Z2670" i="1"/>
  <c r="Y2670" i="1"/>
  <c r="X2670" i="1"/>
  <c r="M2670" i="1"/>
  <c r="J2670" i="1"/>
  <c r="AC2669" i="1"/>
  <c r="AD2669" i="1" s="1"/>
  <c r="AA2669" i="1"/>
  <c r="Z2669" i="1"/>
  <c r="Y2669" i="1"/>
  <c r="X2669" i="1"/>
  <c r="M2669" i="1"/>
  <c r="J2669" i="1"/>
  <c r="AC2668" i="1"/>
  <c r="AD2668" i="1" s="1"/>
  <c r="AA2668" i="1"/>
  <c r="Z2668" i="1"/>
  <c r="Y2668" i="1"/>
  <c r="X2668" i="1"/>
  <c r="M2668" i="1"/>
  <c r="J2668" i="1"/>
  <c r="AC2667" i="1"/>
  <c r="AD2667" i="1" s="1"/>
  <c r="AA2667" i="1"/>
  <c r="Z2667" i="1"/>
  <c r="Y2667" i="1"/>
  <c r="X2667" i="1"/>
  <c r="M2667" i="1"/>
  <c r="J2667" i="1"/>
  <c r="AC2666" i="1"/>
  <c r="AD2666" i="1" s="1"/>
  <c r="AA2666" i="1"/>
  <c r="Z2666" i="1"/>
  <c r="Y2666" i="1"/>
  <c r="X2666" i="1"/>
  <c r="M2666" i="1"/>
  <c r="J2666" i="1"/>
  <c r="AC2665" i="1"/>
  <c r="AD2665" i="1" s="1"/>
  <c r="AA2665" i="1"/>
  <c r="Z2665" i="1"/>
  <c r="Y2665" i="1"/>
  <c r="X2665" i="1"/>
  <c r="M2665" i="1"/>
  <c r="J2665" i="1"/>
  <c r="AC2664" i="1"/>
  <c r="AD2664" i="1" s="1"/>
  <c r="AA2664" i="1"/>
  <c r="Z2664" i="1"/>
  <c r="Y2664" i="1"/>
  <c r="M2664" i="1"/>
  <c r="J2664" i="1"/>
  <c r="AC2663" i="1"/>
  <c r="AD2663" i="1" s="1"/>
  <c r="AA2663" i="1"/>
  <c r="Z2663" i="1"/>
  <c r="Y2663" i="1"/>
  <c r="X2663" i="1"/>
  <c r="M2663" i="1"/>
  <c r="J2663" i="1"/>
  <c r="AC2662" i="1"/>
  <c r="AD2662" i="1" s="1"/>
  <c r="AA2662" i="1"/>
  <c r="Z2662" i="1"/>
  <c r="Y2662" i="1"/>
  <c r="X2662" i="1"/>
  <c r="J2662" i="1"/>
  <c r="AC2661" i="1"/>
  <c r="AD2661" i="1" s="1"/>
  <c r="AA2661" i="1"/>
  <c r="Z2661" i="1"/>
  <c r="Y2661" i="1"/>
  <c r="X2661" i="1"/>
  <c r="J2661" i="1"/>
  <c r="AC2660" i="1"/>
  <c r="AD2660" i="1" s="1"/>
  <c r="AA2660" i="1"/>
  <c r="Z2660" i="1"/>
  <c r="Y2660" i="1"/>
  <c r="X2660" i="1"/>
  <c r="J2660" i="1"/>
  <c r="AC2659" i="1"/>
  <c r="AD2659" i="1" s="1"/>
  <c r="AA2659" i="1"/>
  <c r="Z2659" i="1"/>
  <c r="Y2659" i="1"/>
  <c r="X2659" i="1"/>
  <c r="M2659" i="1"/>
  <c r="J2659" i="1"/>
  <c r="AC2658" i="1"/>
  <c r="AD2658" i="1" s="1"/>
  <c r="AH2658" i="1" s="1"/>
  <c r="AA2658" i="1"/>
  <c r="Z2658" i="1"/>
  <c r="Y2658" i="1"/>
  <c r="X2658" i="1"/>
  <c r="M2658" i="1"/>
  <c r="J2658" i="1"/>
  <c r="AC2657" i="1"/>
  <c r="AD2657" i="1" s="1"/>
  <c r="AA2657" i="1"/>
  <c r="Z2657" i="1"/>
  <c r="Y2657" i="1"/>
  <c r="X2657" i="1"/>
  <c r="M2657" i="1"/>
  <c r="J2657" i="1"/>
  <c r="AC2656" i="1"/>
  <c r="AD2656" i="1" s="1"/>
  <c r="AA2656" i="1"/>
  <c r="Z2656" i="1"/>
  <c r="Y2656" i="1"/>
  <c r="X2656" i="1"/>
  <c r="M2656" i="1"/>
  <c r="J2656" i="1"/>
  <c r="AC2655" i="1"/>
  <c r="AD2655" i="1" s="1"/>
  <c r="AA2655" i="1"/>
  <c r="Z2655" i="1"/>
  <c r="Y2655" i="1"/>
  <c r="X2655" i="1"/>
  <c r="J2655" i="1"/>
  <c r="AC2654" i="1"/>
  <c r="AD2654" i="1" s="1"/>
  <c r="AA2654" i="1"/>
  <c r="Z2654" i="1"/>
  <c r="Y2654" i="1"/>
  <c r="X2654" i="1"/>
  <c r="M2654" i="1"/>
  <c r="J2654" i="1"/>
  <c r="AC2653" i="1"/>
  <c r="AD2653" i="1" s="1"/>
  <c r="AA2653" i="1"/>
  <c r="Z2653" i="1"/>
  <c r="Y2653" i="1"/>
  <c r="X2653" i="1"/>
  <c r="M2653" i="1"/>
  <c r="J2653" i="1"/>
  <c r="AC2652" i="1"/>
  <c r="AD2652" i="1" s="1"/>
  <c r="AA2652" i="1"/>
  <c r="Z2652" i="1"/>
  <c r="Y2652" i="1"/>
  <c r="X2652" i="1"/>
  <c r="J2652" i="1"/>
  <c r="AC2651" i="1"/>
  <c r="AD2651" i="1" s="1"/>
  <c r="AA2651" i="1"/>
  <c r="Z2651" i="1"/>
  <c r="Y2651" i="1"/>
  <c r="X2651" i="1"/>
  <c r="M2651" i="1"/>
  <c r="J2651" i="1"/>
  <c r="H39" i="22"/>
  <c r="G39" i="22"/>
  <c r="AC2650" i="1"/>
  <c r="AD2650" i="1" s="1"/>
  <c r="AA2650" i="1"/>
  <c r="Z2650" i="1"/>
  <c r="Y2650" i="1"/>
  <c r="X2650" i="1"/>
  <c r="M2650" i="1"/>
  <c r="J2650" i="1"/>
  <c r="AC2649" i="1"/>
  <c r="AD2649" i="1" s="1"/>
  <c r="AA2649" i="1"/>
  <c r="Z2649" i="1"/>
  <c r="Y2649" i="1"/>
  <c r="X2649" i="1"/>
  <c r="M2649" i="1"/>
  <c r="J2649" i="1"/>
  <c r="AC2648" i="1"/>
  <c r="AD2648" i="1" s="1"/>
  <c r="AA2648" i="1"/>
  <c r="Z2648" i="1"/>
  <c r="Y2648" i="1"/>
  <c r="X2648" i="1"/>
  <c r="M2648" i="1"/>
  <c r="J2648" i="1"/>
  <c r="AC2647" i="1"/>
  <c r="AD2647" i="1" s="1"/>
  <c r="AA2647" i="1"/>
  <c r="Z2647" i="1"/>
  <c r="Y2647" i="1"/>
  <c r="X2647" i="1"/>
  <c r="M2647" i="1"/>
  <c r="J2647" i="1"/>
  <c r="AC2646" i="1"/>
  <c r="AD2646" i="1" s="1"/>
  <c r="AA2646" i="1"/>
  <c r="Z2646" i="1"/>
  <c r="Y2646" i="1"/>
  <c r="X2646" i="1"/>
  <c r="M2646" i="1"/>
  <c r="J2646" i="1"/>
  <c r="AC2645" i="1"/>
  <c r="AD2645" i="1" s="1"/>
  <c r="AA2645" i="1"/>
  <c r="Z2645" i="1"/>
  <c r="Y2645" i="1"/>
  <c r="X2645" i="1"/>
  <c r="M2645" i="1"/>
  <c r="J2645" i="1"/>
  <c r="AC2644" i="1"/>
  <c r="AD2644" i="1" s="1"/>
  <c r="AA2644" i="1"/>
  <c r="Z2644" i="1"/>
  <c r="Y2644" i="1"/>
  <c r="X2644" i="1"/>
  <c r="M2644" i="1"/>
  <c r="J2644" i="1"/>
  <c r="AC2643" i="1"/>
  <c r="AD2643" i="1" s="1"/>
  <c r="AA2643" i="1"/>
  <c r="Z2643" i="1"/>
  <c r="Y2643" i="1"/>
  <c r="X2643" i="1"/>
  <c r="M2643" i="1"/>
  <c r="J2643" i="1"/>
  <c r="AC2642" i="1"/>
  <c r="AD2642" i="1" s="1"/>
  <c r="AA2642" i="1"/>
  <c r="Z2642" i="1"/>
  <c r="Y2642" i="1"/>
  <c r="X2642" i="1"/>
  <c r="M2642" i="1"/>
  <c r="J2642" i="1"/>
  <c r="AC2641" i="1"/>
  <c r="AD2641" i="1" s="1"/>
  <c r="AA2641" i="1"/>
  <c r="Z2641" i="1"/>
  <c r="Y2641" i="1"/>
  <c r="X2641" i="1"/>
  <c r="M2641" i="1"/>
  <c r="J2641" i="1"/>
  <c r="AC2640" i="1"/>
  <c r="AD2640" i="1" s="1"/>
  <c r="AH2640" i="1" s="1"/>
  <c r="AA2640" i="1"/>
  <c r="Z2640" i="1"/>
  <c r="Y2640" i="1"/>
  <c r="X2640" i="1"/>
  <c r="M2640" i="1"/>
  <c r="J2640" i="1"/>
  <c r="AC2639" i="1"/>
  <c r="AD2639" i="1" s="1"/>
  <c r="AA2639" i="1"/>
  <c r="Z2639" i="1"/>
  <c r="Y2639" i="1"/>
  <c r="X2639" i="1"/>
  <c r="M2639" i="1"/>
  <c r="J2639" i="1"/>
  <c r="AC2638" i="1"/>
  <c r="AD2638" i="1" s="1"/>
  <c r="AA2638" i="1"/>
  <c r="Z2638" i="1"/>
  <c r="Y2638" i="1"/>
  <c r="X2638" i="1"/>
  <c r="M2638" i="1"/>
  <c r="J2638" i="1"/>
  <c r="AC2637" i="1"/>
  <c r="AD2637" i="1" s="1"/>
  <c r="AA2637" i="1"/>
  <c r="Z2637" i="1"/>
  <c r="Y2637" i="1"/>
  <c r="X2637" i="1"/>
  <c r="M2637" i="1"/>
  <c r="J2637" i="1"/>
  <c r="AC2636" i="1"/>
  <c r="AD2636" i="1" s="1"/>
  <c r="AA2636" i="1"/>
  <c r="Z2636" i="1"/>
  <c r="Y2636" i="1"/>
  <c r="X2636" i="1"/>
  <c r="J2636" i="1"/>
  <c r="AC2635" i="1"/>
  <c r="AD2635" i="1" s="1"/>
  <c r="AA2635" i="1"/>
  <c r="Z2635" i="1"/>
  <c r="Y2635" i="1"/>
  <c r="X2635" i="1"/>
  <c r="J2635" i="1"/>
  <c r="AC2634" i="1"/>
  <c r="AD2634" i="1" s="1"/>
  <c r="AA2634" i="1"/>
  <c r="Z2634" i="1"/>
  <c r="Y2634" i="1"/>
  <c r="X2634" i="1"/>
  <c r="J2634" i="1"/>
  <c r="AC2633" i="1"/>
  <c r="AD2633" i="1" s="1"/>
  <c r="AA2633" i="1"/>
  <c r="Z2633" i="1"/>
  <c r="Y2633" i="1"/>
  <c r="X2633" i="1"/>
  <c r="J2633" i="1"/>
  <c r="AC2632" i="1"/>
  <c r="AD2632" i="1" s="1"/>
  <c r="AG2632" i="1" s="1"/>
  <c r="AA2632" i="1"/>
  <c r="Z2632" i="1"/>
  <c r="Y2632" i="1"/>
  <c r="X2632" i="1"/>
  <c r="M2632" i="1"/>
  <c r="J2632" i="1"/>
  <c r="AC2631" i="1"/>
  <c r="AD2631" i="1" s="1"/>
  <c r="AA2631" i="1"/>
  <c r="Z2631" i="1"/>
  <c r="Y2631" i="1"/>
  <c r="X2631" i="1"/>
  <c r="J2631" i="1"/>
  <c r="AC2630" i="1"/>
  <c r="AD2630" i="1" s="1"/>
  <c r="AA2630" i="1"/>
  <c r="Z2630" i="1"/>
  <c r="Y2630" i="1"/>
  <c r="X2630" i="1"/>
  <c r="J2630" i="1"/>
  <c r="AC2629" i="1"/>
  <c r="AD2629" i="1" s="1"/>
  <c r="AA2629" i="1"/>
  <c r="Z2629" i="1"/>
  <c r="Y2629" i="1"/>
  <c r="X2629" i="1"/>
  <c r="J2629" i="1"/>
  <c r="AC2628" i="1"/>
  <c r="AD2628" i="1" s="1"/>
  <c r="AA2628" i="1"/>
  <c r="Z2628" i="1"/>
  <c r="Y2628" i="1"/>
  <c r="X2628" i="1"/>
  <c r="M2628" i="1"/>
  <c r="J2628" i="1"/>
  <c r="AC2627" i="1"/>
  <c r="AD2627" i="1" s="1"/>
  <c r="AA2627" i="1"/>
  <c r="Z2627" i="1"/>
  <c r="Y2627" i="1"/>
  <c r="X2627" i="1"/>
  <c r="M2627" i="1"/>
  <c r="J2627" i="1"/>
  <c r="AC2626" i="1"/>
  <c r="AD2626" i="1" s="1"/>
  <c r="AA2626" i="1"/>
  <c r="Z2626" i="1"/>
  <c r="Y2626" i="1"/>
  <c r="X2626" i="1"/>
  <c r="M2626" i="1"/>
  <c r="J2626" i="1"/>
  <c r="AC2625" i="1"/>
  <c r="AD2625" i="1" s="1"/>
  <c r="AA2625" i="1"/>
  <c r="Z2625" i="1"/>
  <c r="Y2625" i="1"/>
  <c r="X2625" i="1"/>
  <c r="M2625" i="1"/>
  <c r="J2625" i="1"/>
  <c r="AC2624" i="1"/>
  <c r="AD2624" i="1" s="1"/>
  <c r="AA2624" i="1"/>
  <c r="Z2624" i="1"/>
  <c r="Y2624" i="1"/>
  <c r="X2624" i="1"/>
  <c r="M2624" i="1"/>
  <c r="J2624" i="1"/>
  <c r="AC2623" i="1"/>
  <c r="AD2623" i="1" s="1"/>
  <c r="AA2623" i="1"/>
  <c r="Z2623" i="1"/>
  <c r="Y2623" i="1"/>
  <c r="X2623" i="1"/>
  <c r="M2623" i="1"/>
  <c r="J2623" i="1"/>
  <c r="AC2622" i="1"/>
  <c r="AD2622" i="1" s="1"/>
  <c r="AA2622" i="1"/>
  <c r="Z2622" i="1"/>
  <c r="Y2622" i="1"/>
  <c r="X2622" i="1"/>
  <c r="M2622" i="1"/>
  <c r="J2622" i="1"/>
  <c r="AC2621" i="1"/>
  <c r="AD2621" i="1" s="1"/>
  <c r="AH2621" i="1" s="1"/>
  <c r="AA2621" i="1"/>
  <c r="Z2621" i="1"/>
  <c r="Y2621" i="1"/>
  <c r="X2621" i="1"/>
  <c r="M2621" i="1"/>
  <c r="J2621" i="1"/>
  <c r="AC2620" i="1"/>
  <c r="AD2620" i="1" s="1"/>
  <c r="AA2620" i="1"/>
  <c r="Z2620" i="1"/>
  <c r="Y2620" i="1"/>
  <c r="X2620" i="1"/>
  <c r="M2620" i="1"/>
  <c r="J2620" i="1"/>
  <c r="AC2619" i="1"/>
  <c r="AD2619" i="1" s="1"/>
  <c r="AA2619" i="1"/>
  <c r="Z2619" i="1"/>
  <c r="Y2619" i="1"/>
  <c r="X2619" i="1"/>
  <c r="M2619" i="1"/>
  <c r="J2619" i="1"/>
  <c r="AC2618" i="1"/>
  <c r="AD2618" i="1" s="1"/>
  <c r="AA2618" i="1"/>
  <c r="Z2618" i="1"/>
  <c r="Y2618" i="1"/>
  <c r="X2618" i="1"/>
  <c r="M2618" i="1"/>
  <c r="J2618" i="1"/>
  <c r="AC2617" i="1"/>
  <c r="AD2617" i="1" s="1"/>
  <c r="AA2617" i="1"/>
  <c r="Z2617" i="1"/>
  <c r="Y2617" i="1"/>
  <c r="X2617" i="1"/>
  <c r="M2617" i="1"/>
  <c r="J2617" i="1"/>
  <c r="AC2616" i="1"/>
  <c r="AD2616" i="1" s="1"/>
  <c r="AA2616" i="1"/>
  <c r="Z2616" i="1"/>
  <c r="Y2616" i="1"/>
  <c r="X2616" i="1"/>
  <c r="M2616" i="1"/>
  <c r="J2616" i="1"/>
  <c r="AC2615" i="1"/>
  <c r="AD2615" i="1" s="1"/>
  <c r="AA2615" i="1"/>
  <c r="Z2615" i="1"/>
  <c r="Y2615" i="1"/>
  <c r="X2615" i="1"/>
  <c r="M2615" i="1"/>
  <c r="J2615" i="1"/>
  <c r="AC2614" i="1"/>
  <c r="AD2614" i="1" s="1"/>
  <c r="AA2614" i="1"/>
  <c r="Z2614" i="1"/>
  <c r="Y2614" i="1"/>
  <c r="X2614" i="1"/>
  <c r="M2614" i="1"/>
  <c r="J2614" i="1"/>
  <c r="AC2613" i="1"/>
  <c r="AD2613" i="1" s="1"/>
  <c r="AA2613" i="1"/>
  <c r="Z2613" i="1"/>
  <c r="Y2613" i="1"/>
  <c r="X2613" i="1"/>
  <c r="J2613" i="1"/>
  <c r="AC2612" i="1"/>
  <c r="AD2612" i="1" s="1"/>
  <c r="AA2612" i="1"/>
  <c r="Z2612" i="1"/>
  <c r="Y2612" i="1"/>
  <c r="X2612" i="1"/>
  <c r="J2612" i="1"/>
  <c r="AC2611" i="1"/>
  <c r="AD2611" i="1" s="1"/>
  <c r="AA2611" i="1"/>
  <c r="Z2611" i="1"/>
  <c r="Y2611" i="1"/>
  <c r="X2611" i="1"/>
  <c r="J2611" i="1"/>
  <c r="AC2610" i="1"/>
  <c r="AD2610" i="1" s="1"/>
  <c r="AA2610" i="1"/>
  <c r="Z2610" i="1"/>
  <c r="Y2610" i="1"/>
  <c r="X2610" i="1"/>
  <c r="M2610" i="1"/>
  <c r="J2610" i="1"/>
  <c r="AC2609" i="1"/>
  <c r="AD2609" i="1" s="1"/>
  <c r="AA2609" i="1"/>
  <c r="Z2609" i="1"/>
  <c r="Y2609" i="1"/>
  <c r="X2609" i="1"/>
  <c r="M2609" i="1"/>
  <c r="J2609" i="1"/>
  <c r="AC2608" i="1"/>
  <c r="AD2608" i="1" s="1"/>
  <c r="AA2608" i="1"/>
  <c r="Z2608" i="1"/>
  <c r="Y2608" i="1"/>
  <c r="X2608" i="1"/>
  <c r="M2608" i="1"/>
  <c r="J2608" i="1"/>
  <c r="AC2607" i="1"/>
  <c r="AD2607" i="1" s="1"/>
  <c r="AA2607" i="1"/>
  <c r="Z2607" i="1"/>
  <c r="Y2607" i="1"/>
  <c r="X2607" i="1"/>
  <c r="M2607" i="1"/>
  <c r="J2607" i="1"/>
  <c r="AC2606" i="1"/>
  <c r="AD2606" i="1" s="1"/>
  <c r="AH2606" i="1" s="1"/>
  <c r="AA2606" i="1"/>
  <c r="Z2606" i="1"/>
  <c r="Y2606" i="1"/>
  <c r="X2606" i="1"/>
  <c r="J2606" i="1"/>
  <c r="AC2605" i="1"/>
  <c r="AD2605" i="1" s="1"/>
  <c r="AA2605" i="1"/>
  <c r="Z2605" i="1"/>
  <c r="Y2605" i="1"/>
  <c r="X2605" i="1"/>
  <c r="M2605" i="1"/>
  <c r="J2605" i="1"/>
  <c r="AC2604" i="1"/>
  <c r="AD2604" i="1" s="1"/>
  <c r="AA2604" i="1"/>
  <c r="Z2604" i="1"/>
  <c r="Y2604" i="1"/>
  <c r="X2604" i="1"/>
  <c r="M2604" i="1"/>
  <c r="J2604" i="1"/>
  <c r="AC2603" i="1"/>
  <c r="AD2603" i="1" s="1"/>
  <c r="AA2603" i="1"/>
  <c r="Z2603" i="1"/>
  <c r="Y2603" i="1"/>
  <c r="X2603" i="1"/>
  <c r="J2603" i="1"/>
  <c r="AC2602" i="1"/>
  <c r="AD2602" i="1" s="1"/>
  <c r="AA2602" i="1"/>
  <c r="Z2602" i="1"/>
  <c r="Y2602" i="1"/>
  <c r="X2602" i="1"/>
  <c r="M2602" i="1"/>
  <c r="J2602" i="1"/>
  <c r="AE2690" i="1" l="1"/>
  <c r="AG2690" i="1"/>
  <c r="AF2690" i="1"/>
  <c r="AH2690" i="1"/>
  <c r="AF2663" i="1"/>
  <c r="AH2663" i="1"/>
  <c r="AG2663" i="1"/>
  <c r="AE2663" i="1"/>
  <c r="AG2671" i="1"/>
  <c r="AH2671" i="1"/>
  <c r="AF2671" i="1"/>
  <c r="AE2671" i="1"/>
  <c r="AF2676" i="1"/>
  <c r="AH2696" i="1"/>
  <c r="AE2696" i="1"/>
  <c r="AG2696" i="1"/>
  <c r="AF2696" i="1"/>
  <c r="AH2659" i="1"/>
  <c r="AG2659" i="1"/>
  <c r="AF2659" i="1"/>
  <c r="AE2659" i="1"/>
  <c r="AE2677" i="1"/>
  <c r="AH2677" i="1"/>
  <c r="AG2677" i="1"/>
  <c r="AF2677" i="1"/>
  <c r="AE2656" i="1"/>
  <c r="AF2656" i="1"/>
  <c r="AG2656" i="1"/>
  <c r="AH2656" i="1"/>
  <c r="AG2688" i="1"/>
  <c r="AF2688" i="1"/>
  <c r="AE2688" i="1"/>
  <c r="AH2688" i="1"/>
  <c r="AH2697" i="1"/>
  <c r="AG2697" i="1"/>
  <c r="AF2697" i="1"/>
  <c r="AE2697" i="1"/>
  <c r="AH2693" i="1"/>
  <c r="AG2693" i="1"/>
  <c r="AF2693" i="1"/>
  <c r="AE2693" i="1"/>
  <c r="AH2674" i="1"/>
  <c r="AG2674" i="1"/>
  <c r="AF2674" i="1"/>
  <c r="AE2674" i="1"/>
  <c r="AH2652" i="1"/>
  <c r="AG2652" i="1"/>
  <c r="AF2652" i="1"/>
  <c r="AE2652" i="1"/>
  <c r="AF2668" i="1"/>
  <c r="AH2668" i="1"/>
  <c r="AE2668" i="1"/>
  <c r="AG2668" i="1"/>
  <c r="AH2653" i="1"/>
  <c r="AG2653" i="1"/>
  <c r="AF2653" i="1"/>
  <c r="AE2653" i="1"/>
  <c r="AG2681" i="1"/>
  <c r="AH2681" i="1"/>
  <c r="AF2681" i="1"/>
  <c r="AE2681" i="1"/>
  <c r="AH2685" i="1"/>
  <c r="AG2685" i="1"/>
  <c r="AF2685" i="1"/>
  <c r="AE2685" i="1"/>
  <c r="AG2669" i="1"/>
  <c r="AF2669" i="1"/>
  <c r="AE2669" i="1"/>
  <c r="AH2669" i="1"/>
  <c r="AH2691" i="1"/>
  <c r="AG2691" i="1"/>
  <c r="AF2691" i="1"/>
  <c r="AE2691" i="1"/>
  <c r="AG2666" i="1"/>
  <c r="AH2666" i="1"/>
  <c r="AF2666" i="1"/>
  <c r="AE2666" i="1"/>
  <c r="AF2694" i="1"/>
  <c r="AE2694" i="1"/>
  <c r="AG2694" i="1"/>
  <c r="AH2694" i="1"/>
  <c r="AH2660" i="1"/>
  <c r="AF2660" i="1"/>
  <c r="AE2660" i="1"/>
  <c r="AG2660" i="1"/>
  <c r="AG2675" i="1"/>
  <c r="AE2675" i="1"/>
  <c r="AF2675" i="1"/>
  <c r="AH2675" i="1"/>
  <c r="AH2678" i="1"/>
  <c r="AG2678" i="1"/>
  <c r="AF2678" i="1"/>
  <c r="AE2678" i="1"/>
  <c r="AH2684" i="1"/>
  <c r="AG2684" i="1"/>
  <c r="AF2684" i="1"/>
  <c r="AE2684" i="1"/>
  <c r="AH2657" i="1"/>
  <c r="AG2657" i="1"/>
  <c r="AF2657" i="1"/>
  <c r="AE2657" i="1"/>
  <c r="AH2672" i="1"/>
  <c r="AG2672" i="1"/>
  <c r="AF2672" i="1"/>
  <c r="AE2672" i="1"/>
  <c r="AG2698" i="1"/>
  <c r="AH2698" i="1"/>
  <c r="AF2698" i="1"/>
  <c r="AE2698" i="1"/>
  <c r="AH2682" i="1"/>
  <c r="AG2682" i="1"/>
  <c r="AF2682" i="1"/>
  <c r="AE2682" i="1"/>
  <c r="AH2689" i="1"/>
  <c r="AG2689" i="1"/>
  <c r="AF2689" i="1"/>
  <c r="AE2689" i="1"/>
  <c r="AH2680" i="1"/>
  <c r="AG2680" i="1"/>
  <c r="AF2680" i="1"/>
  <c r="AE2680" i="1"/>
  <c r="AG2662" i="1"/>
  <c r="AF2662" i="1"/>
  <c r="AE2662" i="1"/>
  <c r="AH2662" i="1"/>
  <c r="AF2654" i="1"/>
  <c r="AH2654" i="1"/>
  <c r="AE2654" i="1"/>
  <c r="AG2654" i="1"/>
  <c r="AH2686" i="1"/>
  <c r="AG2686" i="1"/>
  <c r="AF2686" i="1"/>
  <c r="AE2686" i="1"/>
  <c r="AH2695" i="1"/>
  <c r="AG2695" i="1"/>
  <c r="AF2695" i="1"/>
  <c r="AE2695" i="1"/>
  <c r="AH2655" i="1"/>
  <c r="AG2655" i="1"/>
  <c r="AF2655" i="1"/>
  <c r="AE2655" i="1"/>
  <c r="AH2670" i="1"/>
  <c r="AG2670" i="1"/>
  <c r="AF2670" i="1"/>
  <c r="AE2670" i="1"/>
  <c r="AH2661" i="1"/>
  <c r="AG2661" i="1"/>
  <c r="AF2661" i="1"/>
  <c r="AE2661" i="1"/>
  <c r="AH2679" i="1"/>
  <c r="AE2679" i="1"/>
  <c r="AG2679" i="1"/>
  <c r="AF2679" i="1"/>
  <c r="AE2687" i="1"/>
  <c r="AF2687" i="1"/>
  <c r="AH2687" i="1"/>
  <c r="AG2687" i="1"/>
  <c r="AH2665" i="1"/>
  <c r="AG2665" i="1"/>
  <c r="AF2665" i="1"/>
  <c r="AE2665" i="1"/>
  <c r="AE2651" i="1"/>
  <c r="AF2651" i="1"/>
  <c r="AH2651" i="1"/>
  <c r="AG2651" i="1"/>
  <c r="AH2667" i="1"/>
  <c r="AG2667" i="1"/>
  <c r="AF2667" i="1"/>
  <c r="AE2667" i="1"/>
  <c r="AF2664" i="1"/>
  <c r="AE2664" i="1"/>
  <c r="AH2664" i="1"/>
  <c r="AG2664" i="1"/>
  <c r="AG2683" i="1"/>
  <c r="AH2683" i="1"/>
  <c r="AF2683" i="1"/>
  <c r="AE2683" i="1"/>
  <c r="AH2699" i="1"/>
  <c r="AG2699" i="1"/>
  <c r="AF2699" i="1"/>
  <c r="AE2699" i="1"/>
  <c r="AE2692" i="1"/>
  <c r="AG2658" i="1"/>
  <c r="AH2692" i="1"/>
  <c r="AE2658" i="1"/>
  <c r="AF2673" i="1"/>
  <c r="AG2673" i="1"/>
  <c r="AH2673" i="1"/>
  <c r="AF2658" i="1"/>
  <c r="AF2692" i="1"/>
  <c r="AE2676" i="1"/>
  <c r="AG2676" i="1"/>
  <c r="AE2620" i="1"/>
  <c r="AG2620" i="1"/>
  <c r="AF2620" i="1"/>
  <c r="AG2630" i="1"/>
  <c r="AH2630" i="1"/>
  <c r="AF2630" i="1"/>
  <c r="AE2630" i="1"/>
  <c r="AG2617" i="1"/>
  <c r="AH2617" i="1"/>
  <c r="AG2634" i="1"/>
  <c r="AH2634" i="1"/>
  <c r="AF2603" i="1"/>
  <c r="AH2603" i="1"/>
  <c r="AG2603" i="1"/>
  <c r="AE2603" i="1"/>
  <c r="AH2648" i="1"/>
  <c r="AE2648" i="1"/>
  <c r="AG2648" i="1"/>
  <c r="AF2648" i="1"/>
  <c r="AE2645" i="1"/>
  <c r="AH2645" i="1"/>
  <c r="AG2645" i="1"/>
  <c r="AF2645" i="1"/>
  <c r="AG2628" i="1"/>
  <c r="AH2628" i="1"/>
  <c r="AF2628" i="1"/>
  <c r="AE2628" i="1"/>
  <c r="AH2615" i="1"/>
  <c r="AG2615" i="1"/>
  <c r="AF2615" i="1"/>
  <c r="AE2615" i="1"/>
  <c r="AE2639" i="1"/>
  <c r="AG2639" i="1"/>
  <c r="AF2639" i="1"/>
  <c r="AG2636" i="1"/>
  <c r="AH2636" i="1"/>
  <c r="AH2646" i="1"/>
  <c r="AG2646" i="1"/>
  <c r="AF2646" i="1"/>
  <c r="AE2646" i="1"/>
  <c r="AF2626" i="1"/>
  <c r="AE2626" i="1"/>
  <c r="AG2626" i="1"/>
  <c r="AH2626" i="1"/>
  <c r="AH2650" i="1"/>
  <c r="AG2650" i="1"/>
  <c r="AF2650" i="1"/>
  <c r="AE2650" i="1"/>
  <c r="AH2632" i="1"/>
  <c r="AH2612" i="1"/>
  <c r="AG2612" i="1"/>
  <c r="AF2612" i="1"/>
  <c r="AE2612" i="1"/>
  <c r="AH2618" i="1"/>
  <c r="AG2618" i="1"/>
  <c r="AF2618" i="1"/>
  <c r="AE2618" i="1"/>
  <c r="AH2629" i="1"/>
  <c r="AG2629" i="1"/>
  <c r="AF2629" i="1"/>
  <c r="AE2629" i="1"/>
  <c r="AH2624" i="1"/>
  <c r="AG2624" i="1"/>
  <c r="AF2624" i="1"/>
  <c r="AE2624" i="1"/>
  <c r="AH2638" i="1"/>
  <c r="AG2638" i="1"/>
  <c r="AF2638" i="1"/>
  <c r="AE2638" i="1"/>
  <c r="AH2609" i="1"/>
  <c r="AG2609" i="1"/>
  <c r="AF2609" i="1"/>
  <c r="AE2609" i="1"/>
  <c r="AH2635" i="1"/>
  <c r="AG2635" i="1"/>
  <c r="AF2635" i="1"/>
  <c r="AE2635" i="1"/>
  <c r="AH2644" i="1"/>
  <c r="AG2644" i="1"/>
  <c r="AF2644" i="1"/>
  <c r="AE2644" i="1"/>
  <c r="AH2641" i="1"/>
  <c r="AG2641" i="1"/>
  <c r="AF2641" i="1"/>
  <c r="AE2641" i="1"/>
  <c r="AH2613" i="1"/>
  <c r="AG2613" i="1"/>
  <c r="AF2613" i="1"/>
  <c r="AE2613" i="1"/>
  <c r="AH2627" i="1"/>
  <c r="AG2627" i="1"/>
  <c r="AF2627" i="1"/>
  <c r="AE2627" i="1"/>
  <c r="AH2616" i="1"/>
  <c r="AG2616" i="1"/>
  <c r="AF2616" i="1"/>
  <c r="AE2616" i="1"/>
  <c r="AH2619" i="1"/>
  <c r="AG2619" i="1"/>
  <c r="AF2619" i="1"/>
  <c r="AE2619" i="1"/>
  <c r="AH2649" i="1"/>
  <c r="AG2649" i="1"/>
  <c r="AF2649" i="1"/>
  <c r="AE2649" i="1"/>
  <c r="AH2625" i="1"/>
  <c r="AG2625" i="1"/>
  <c r="AF2625" i="1"/>
  <c r="AE2625" i="1"/>
  <c r="AH2610" i="1"/>
  <c r="AG2610" i="1"/>
  <c r="AF2610" i="1"/>
  <c r="AE2610" i="1"/>
  <c r="AH2622" i="1"/>
  <c r="AG2622" i="1"/>
  <c r="AF2622" i="1"/>
  <c r="AE2622" i="1"/>
  <c r="AH2633" i="1"/>
  <c r="AG2633" i="1"/>
  <c r="AF2633" i="1"/>
  <c r="AE2633" i="1"/>
  <c r="AH2607" i="1"/>
  <c r="AG2607" i="1"/>
  <c r="AF2607" i="1"/>
  <c r="AE2607" i="1"/>
  <c r="AH2642" i="1"/>
  <c r="AG2642" i="1"/>
  <c r="AF2642" i="1"/>
  <c r="AE2642" i="1"/>
  <c r="AH2647" i="1"/>
  <c r="AG2647" i="1"/>
  <c r="AF2647" i="1"/>
  <c r="AE2647" i="1"/>
  <c r="AH2604" i="1"/>
  <c r="AG2604" i="1"/>
  <c r="AF2604" i="1"/>
  <c r="AE2604" i="1"/>
  <c r="AH2614" i="1"/>
  <c r="AG2614" i="1"/>
  <c r="AF2614" i="1"/>
  <c r="AE2614" i="1"/>
  <c r="AH2611" i="1"/>
  <c r="AG2611" i="1"/>
  <c r="AF2611" i="1"/>
  <c r="AE2611" i="1"/>
  <c r="AH2623" i="1"/>
  <c r="AG2623" i="1"/>
  <c r="AF2623" i="1"/>
  <c r="AE2623" i="1"/>
  <c r="AH2631" i="1"/>
  <c r="AG2631" i="1"/>
  <c r="AF2631" i="1"/>
  <c r="AE2631" i="1"/>
  <c r="AH2602" i="1"/>
  <c r="AG2602" i="1"/>
  <c r="AF2602" i="1"/>
  <c r="AE2602" i="1"/>
  <c r="AH2608" i="1"/>
  <c r="AG2608" i="1"/>
  <c r="AF2608" i="1"/>
  <c r="AE2608" i="1"/>
  <c r="AH2637" i="1"/>
  <c r="AG2637" i="1"/>
  <c r="AF2637" i="1"/>
  <c r="AE2637" i="1"/>
  <c r="AH2643" i="1"/>
  <c r="AG2643" i="1"/>
  <c r="AF2643" i="1"/>
  <c r="AE2643" i="1"/>
  <c r="AE2605" i="1"/>
  <c r="AH2605" i="1"/>
  <c r="AG2605" i="1"/>
  <c r="AF2605" i="1"/>
  <c r="AH2620" i="1"/>
  <c r="AH2639" i="1"/>
  <c r="AE2617" i="1"/>
  <c r="AE2632" i="1"/>
  <c r="AE2634" i="1"/>
  <c r="AE2636" i="1"/>
  <c r="AF2617" i="1"/>
  <c r="AF2632" i="1"/>
  <c r="AF2634" i="1"/>
  <c r="AF2636" i="1"/>
  <c r="AE2606" i="1"/>
  <c r="AE2621" i="1"/>
  <c r="AE2640" i="1"/>
  <c r="AF2606" i="1"/>
  <c r="AF2621" i="1"/>
  <c r="AF2640" i="1"/>
  <c r="AG2606" i="1"/>
  <c r="AG2621" i="1"/>
  <c r="AG2640" i="1"/>
  <c r="AA2601" i="1"/>
  <c r="Z2601" i="1"/>
  <c r="Y2601" i="1"/>
  <c r="X2601" i="1"/>
  <c r="M2601" i="1"/>
  <c r="J2601" i="1"/>
  <c r="AA2600" i="1"/>
  <c r="Z2600" i="1"/>
  <c r="Y2600" i="1"/>
  <c r="X2600" i="1"/>
  <c r="M2600" i="1"/>
  <c r="J2600" i="1"/>
  <c r="AA2599" i="1"/>
  <c r="Z2599" i="1"/>
  <c r="Y2599" i="1"/>
  <c r="X2599" i="1"/>
  <c r="M2599" i="1"/>
  <c r="J2599" i="1"/>
  <c r="AA2598" i="1"/>
  <c r="Z2598" i="1"/>
  <c r="Y2598" i="1"/>
  <c r="X2598" i="1"/>
  <c r="M2598" i="1"/>
  <c r="J2598" i="1"/>
  <c r="AA2597" i="1"/>
  <c r="Z2597" i="1"/>
  <c r="Y2597" i="1"/>
  <c r="X2597" i="1"/>
  <c r="M2597" i="1"/>
  <c r="J2597" i="1"/>
  <c r="AA2596" i="1"/>
  <c r="Z2596" i="1"/>
  <c r="Y2596" i="1"/>
  <c r="X2596" i="1"/>
  <c r="M2596" i="1"/>
  <c r="J2596" i="1"/>
  <c r="AA2595" i="1"/>
  <c r="Z2595" i="1"/>
  <c r="Y2595" i="1"/>
  <c r="X2595" i="1"/>
  <c r="M2595" i="1"/>
  <c r="J2595" i="1"/>
  <c r="AA2594" i="1"/>
  <c r="Z2594" i="1"/>
  <c r="Y2594" i="1"/>
  <c r="X2594" i="1"/>
  <c r="M2594" i="1"/>
  <c r="J2594" i="1"/>
  <c r="AA2593" i="1"/>
  <c r="Z2593" i="1"/>
  <c r="Y2593" i="1"/>
  <c r="X2593" i="1"/>
  <c r="M2593" i="1"/>
  <c r="J2593" i="1"/>
  <c r="AA2592" i="1"/>
  <c r="Z2592" i="1"/>
  <c r="Y2592" i="1"/>
  <c r="X2592" i="1"/>
  <c r="M2592" i="1"/>
  <c r="J2592" i="1"/>
  <c r="AA2591" i="1"/>
  <c r="Z2591" i="1"/>
  <c r="Y2591" i="1"/>
  <c r="X2591" i="1"/>
  <c r="M2591" i="1"/>
  <c r="J2591" i="1"/>
  <c r="AA2590" i="1"/>
  <c r="Z2590" i="1"/>
  <c r="Y2590" i="1"/>
  <c r="X2590" i="1"/>
  <c r="M2590" i="1"/>
  <c r="J2590" i="1"/>
  <c r="AA2589" i="1"/>
  <c r="Z2589" i="1"/>
  <c r="Y2589" i="1"/>
  <c r="X2589" i="1"/>
  <c r="M2589" i="1"/>
  <c r="J2589" i="1"/>
  <c r="AA2588" i="1"/>
  <c r="Z2588" i="1"/>
  <c r="Y2588" i="1"/>
  <c r="X2588" i="1"/>
  <c r="M2588" i="1"/>
  <c r="J2588" i="1"/>
  <c r="AA2587" i="1"/>
  <c r="Z2587" i="1"/>
  <c r="Y2587" i="1"/>
  <c r="X2587" i="1"/>
  <c r="J2587" i="1"/>
  <c r="AA2586" i="1"/>
  <c r="Z2586" i="1"/>
  <c r="Y2586" i="1"/>
  <c r="X2586" i="1"/>
  <c r="J2586" i="1"/>
  <c r="AA2585" i="1"/>
  <c r="Z2585" i="1"/>
  <c r="Y2585" i="1"/>
  <c r="X2585" i="1"/>
  <c r="J2585" i="1"/>
  <c r="AA2584" i="1"/>
  <c r="Z2584" i="1"/>
  <c r="Y2584" i="1"/>
  <c r="X2584" i="1"/>
  <c r="J2584" i="1"/>
  <c r="AA2583" i="1"/>
  <c r="Z2583" i="1"/>
  <c r="Y2583" i="1"/>
  <c r="X2583" i="1"/>
  <c r="M2583" i="1"/>
  <c r="J2583" i="1"/>
  <c r="AA2582" i="1"/>
  <c r="Z2582" i="1"/>
  <c r="Y2582" i="1"/>
  <c r="X2582" i="1"/>
  <c r="J2582" i="1"/>
  <c r="AA2581" i="1"/>
  <c r="Z2581" i="1"/>
  <c r="Y2581" i="1"/>
  <c r="X2581" i="1"/>
  <c r="J2581" i="1"/>
  <c r="AA2580" i="1"/>
  <c r="Z2580" i="1"/>
  <c r="Y2580" i="1"/>
  <c r="X2580" i="1"/>
  <c r="J2580" i="1"/>
  <c r="AA2579" i="1"/>
  <c r="Z2579" i="1"/>
  <c r="Y2579" i="1"/>
  <c r="X2579" i="1"/>
  <c r="M2579" i="1"/>
  <c r="J2579" i="1"/>
  <c r="AA2578" i="1"/>
  <c r="Z2578" i="1"/>
  <c r="Y2578" i="1"/>
  <c r="X2578" i="1"/>
  <c r="M2578" i="1"/>
  <c r="J2578" i="1"/>
  <c r="AA2577" i="1"/>
  <c r="Z2577" i="1"/>
  <c r="Y2577" i="1"/>
  <c r="X2577" i="1"/>
  <c r="M2577" i="1"/>
  <c r="J2577" i="1"/>
  <c r="AA2576" i="1"/>
  <c r="Z2576" i="1"/>
  <c r="Y2576" i="1"/>
  <c r="X2576" i="1"/>
  <c r="M2576" i="1"/>
  <c r="J2576" i="1"/>
  <c r="AA2575" i="1"/>
  <c r="Z2575" i="1"/>
  <c r="Y2575" i="1"/>
  <c r="X2575" i="1"/>
  <c r="M2575" i="1"/>
  <c r="J2575" i="1"/>
  <c r="AA2574" i="1"/>
  <c r="Z2574" i="1"/>
  <c r="Y2574" i="1"/>
  <c r="X2574" i="1"/>
  <c r="M2574" i="1"/>
  <c r="J2574" i="1"/>
  <c r="AA2573" i="1"/>
  <c r="Z2573" i="1"/>
  <c r="Y2573" i="1"/>
  <c r="X2573" i="1"/>
  <c r="M2573" i="1"/>
  <c r="J2573" i="1"/>
  <c r="AA2572" i="1"/>
  <c r="Z2572" i="1"/>
  <c r="Y2572" i="1"/>
  <c r="X2572" i="1"/>
  <c r="M2572" i="1"/>
  <c r="J2572" i="1"/>
  <c r="AA2571" i="1"/>
  <c r="Z2571" i="1"/>
  <c r="Y2571" i="1"/>
  <c r="X2571" i="1"/>
  <c r="M2571" i="1"/>
  <c r="J2571" i="1"/>
  <c r="AA2570" i="1"/>
  <c r="Z2570" i="1"/>
  <c r="Y2570" i="1"/>
  <c r="X2570" i="1"/>
  <c r="M2570" i="1"/>
  <c r="J2570" i="1"/>
  <c r="AA2569" i="1"/>
  <c r="Z2569" i="1"/>
  <c r="Y2569" i="1"/>
  <c r="X2569" i="1"/>
  <c r="M2569" i="1"/>
  <c r="J2569" i="1"/>
  <c r="AA2568" i="1"/>
  <c r="Z2568" i="1"/>
  <c r="Y2568" i="1"/>
  <c r="X2568" i="1"/>
  <c r="M2568" i="1"/>
  <c r="J2568" i="1"/>
  <c r="AA2567" i="1"/>
  <c r="Z2567" i="1"/>
  <c r="Y2567" i="1"/>
  <c r="X2567" i="1"/>
  <c r="M2567" i="1"/>
  <c r="J2567" i="1"/>
  <c r="AA2566" i="1"/>
  <c r="Z2566" i="1"/>
  <c r="Y2566" i="1"/>
  <c r="X2566" i="1"/>
  <c r="M2566" i="1"/>
  <c r="J2566" i="1"/>
  <c r="AA2565" i="1"/>
  <c r="Z2565" i="1"/>
  <c r="Y2565" i="1"/>
  <c r="X2565" i="1"/>
  <c r="M2565" i="1"/>
  <c r="J2565" i="1"/>
  <c r="AA2564" i="1"/>
  <c r="Z2564" i="1"/>
  <c r="Y2564" i="1"/>
  <c r="X2564" i="1"/>
  <c r="J2564" i="1"/>
  <c r="AA2563" i="1"/>
  <c r="Z2563" i="1"/>
  <c r="Y2563" i="1"/>
  <c r="X2563" i="1"/>
  <c r="J2563" i="1"/>
  <c r="AA2562" i="1"/>
  <c r="Z2562" i="1"/>
  <c r="Y2562" i="1"/>
  <c r="X2562" i="1"/>
  <c r="J2562" i="1"/>
  <c r="AA2561" i="1"/>
  <c r="Z2561" i="1"/>
  <c r="Y2561" i="1"/>
  <c r="X2561" i="1"/>
  <c r="M2561" i="1"/>
  <c r="J2561" i="1"/>
  <c r="AA2560" i="1"/>
  <c r="Z2560" i="1"/>
  <c r="Y2560" i="1"/>
  <c r="X2560" i="1"/>
  <c r="M2560" i="1"/>
  <c r="J2560" i="1"/>
  <c r="AA2559" i="1"/>
  <c r="Z2559" i="1"/>
  <c r="Y2559" i="1"/>
  <c r="X2559" i="1"/>
  <c r="M2559" i="1"/>
  <c r="J2559" i="1"/>
  <c r="AA2558" i="1"/>
  <c r="Z2558" i="1"/>
  <c r="Y2558" i="1"/>
  <c r="X2558" i="1"/>
  <c r="M2558" i="1"/>
  <c r="J2558" i="1"/>
  <c r="AA2557" i="1"/>
  <c r="Z2557" i="1"/>
  <c r="Y2557" i="1"/>
  <c r="X2557" i="1"/>
  <c r="J2557" i="1"/>
  <c r="AA2556" i="1"/>
  <c r="Z2556" i="1"/>
  <c r="Y2556" i="1"/>
  <c r="X2556" i="1"/>
  <c r="M2556" i="1"/>
  <c r="J2556" i="1"/>
  <c r="AA2555" i="1"/>
  <c r="Z2555" i="1"/>
  <c r="Y2555" i="1"/>
  <c r="X2555" i="1"/>
  <c r="M2555" i="1"/>
  <c r="J2555" i="1"/>
  <c r="AA2554" i="1"/>
  <c r="Z2554" i="1"/>
  <c r="Y2554" i="1"/>
  <c r="X2554" i="1"/>
  <c r="J2554" i="1"/>
  <c r="AA2553" i="1"/>
  <c r="Z2553" i="1"/>
  <c r="Y2553" i="1"/>
  <c r="X2553" i="1"/>
  <c r="M2553" i="1"/>
  <c r="J2553" i="1"/>
  <c r="Z39" i="22"/>
  <c r="Y39" i="22"/>
  <c r="Q39" i="22"/>
  <c r="P39" i="22"/>
  <c r="AA2552" i="1"/>
  <c r="Z2552" i="1"/>
  <c r="Y2552" i="1"/>
  <c r="X2552" i="1"/>
  <c r="M2552" i="1"/>
  <c r="J2552" i="1"/>
  <c r="AA2551" i="1"/>
  <c r="Z2551" i="1"/>
  <c r="Y2551" i="1"/>
  <c r="X2551" i="1"/>
  <c r="M2551" i="1"/>
  <c r="J2551" i="1"/>
  <c r="AA2550" i="1"/>
  <c r="Z2550" i="1"/>
  <c r="Y2550" i="1"/>
  <c r="X2550" i="1"/>
  <c r="M2550" i="1"/>
  <c r="J2550" i="1"/>
  <c r="AA2549" i="1"/>
  <c r="Z2549" i="1"/>
  <c r="Y2549" i="1"/>
  <c r="X2549" i="1"/>
  <c r="M2549" i="1"/>
  <c r="J2549" i="1"/>
  <c r="AA2548" i="1"/>
  <c r="Z2548" i="1"/>
  <c r="Y2548" i="1"/>
  <c r="X2548" i="1"/>
  <c r="M2548" i="1"/>
  <c r="J2548" i="1"/>
  <c r="AA2547" i="1"/>
  <c r="Z2547" i="1"/>
  <c r="Y2547" i="1"/>
  <c r="X2547" i="1"/>
  <c r="M2547" i="1"/>
  <c r="J2547" i="1"/>
  <c r="AA2546" i="1"/>
  <c r="Z2546" i="1"/>
  <c r="Y2546" i="1"/>
  <c r="X2546" i="1"/>
  <c r="M2546" i="1"/>
  <c r="J2546" i="1"/>
  <c r="AA2545" i="1"/>
  <c r="Z2545" i="1"/>
  <c r="Y2545" i="1"/>
  <c r="X2545" i="1"/>
  <c r="M2545" i="1"/>
  <c r="J2545" i="1"/>
  <c r="AA2544" i="1"/>
  <c r="Z2544" i="1"/>
  <c r="Y2544" i="1"/>
  <c r="X2544" i="1"/>
  <c r="M2544" i="1"/>
  <c r="J2544" i="1"/>
  <c r="AA2543" i="1"/>
  <c r="Z2543" i="1"/>
  <c r="Y2543" i="1"/>
  <c r="X2543" i="1"/>
  <c r="M2543" i="1"/>
  <c r="J2543" i="1"/>
  <c r="AA2542" i="1"/>
  <c r="Z2542" i="1"/>
  <c r="Y2542" i="1"/>
  <c r="X2542" i="1"/>
  <c r="M2542" i="1"/>
  <c r="J2542" i="1"/>
  <c r="AA2541" i="1"/>
  <c r="Z2541" i="1"/>
  <c r="Y2541" i="1"/>
  <c r="X2541" i="1"/>
  <c r="M2541" i="1"/>
  <c r="J2541" i="1"/>
  <c r="AA2540" i="1"/>
  <c r="Z2540" i="1"/>
  <c r="Y2540" i="1"/>
  <c r="X2540" i="1"/>
  <c r="M2540" i="1"/>
  <c r="J2540" i="1"/>
  <c r="AA2539" i="1"/>
  <c r="Z2539" i="1"/>
  <c r="Y2539" i="1"/>
  <c r="X2539" i="1"/>
  <c r="M2539" i="1"/>
  <c r="J2539" i="1"/>
  <c r="AA2538" i="1"/>
  <c r="Z2538" i="1"/>
  <c r="Y2538" i="1"/>
  <c r="X2538" i="1"/>
  <c r="J2538" i="1"/>
  <c r="AA2537" i="1"/>
  <c r="Z2537" i="1"/>
  <c r="Y2537" i="1"/>
  <c r="X2537" i="1"/>
  <c r="J2537" i="1"/>
  <c r="AA2536" i="1"/>
  <c r="Z2536" i="1"/>
  <c r="Y2536" i="1"/>
  <c r="X2536" i="1"/>
  <c r="J2536" i="1"/>
  <c r="AA2535" i="1"/>
  <c r="Z2535" i="1"/>
  <c r="Y2535" i="1"/>
  <c r="X2535" i="1"/>
  <c r="J2535" i="1"/>
  <c r="AA2534" i="1"/>
  <c r="Z2534" i="1"/>
  <c r="Y2534" i="1"/>
  <c r="X2534" i="1"/>
  <c r="M2534" i="1"/>
  <c r="J2534" i="1"/>
  <c r="AA2533" i="1"/>
  <c r="Z2533" i="1"/>
  <c r="Y2533" i="1"/>
  <c r="X2533" i="1"/>
  <c r="J2533" i="1"/>
  <c r="AA2532" i="1"/>
  <c r="Z2532" i="1"/>
  <c r="Y2532" i="1"/>
  <c r="X2532" i="1"/>
  <c r="J2532" i="1"/>
  <c r="AA2531" i="1"/>
  <c r="Z2531" i="1"/>
  <c r="Y2531" i="1"/>
  <c r="X2531" i="1"/>
  <c r="J2531" i="1"/>
  <c r="AA2530" i="1"/>
  <c r="Z2530" i="1"/>
  <c r="Y2530" i="1"/>
  <c r="X2530" i="1"/>
  <c r="M2530" i="1"/>
  <c r="J2530" i="1"/>
  <c r="AA2529" i="1"/>
  <c r="Z2529" i="1"/>
  <c r="Y2529" i="1"/>
  <c r="X2529" i="1"/>
  <c r="M2529" i="1"/>
  <c r="J2529" i="1"/>
  <c r="AA2528" i="1"/>
  <c r="Z2528" i="1"/>
  <c r="Y2528" i="1"/>
  <c r="X2528" i="1"/>
  <c r="M2528" i="1"/>
  <c r="J2528" i="1"/>
  <c r="AA2527" i="1"/>
  <c r="Z2527" i="1"/>
  <c r="Y2527" i="1"/>
  <c r="X2527" i="1"/>
  <c r="M2527" i="1"/>
  <c r="J2527" i="1"/>
  <c r="AA2526" i="1"/>
  <c r="Z2526" i="1"/>
  <c r="Y2526" i="1"/>
  <c r="X2526" i="1"/>
  <c r="M2526" i="1"/>
  <c r="J2526" i="1"/>
  <c r="AA2525" i="1"/>
  <c r="Z2525" i="1"/>
  <c r="Y2525" i="1"/>
  <c r="X2525" i="1"/>
  <c r="M2525" i="1"/>
  <c r="J2525" i="1"/>
  <c r="AA2524" i="1"/>
  <c r="Z2524" i="1"/>
  <c r="Y2524" i="1"/>
  <c r="X2524" i="1"/>
  <c r="M2524" i="1"/>
  <c r="J2524" i="1"/>
  <c r="AA2523" i="1"/>
  <c r="Z2523" i="1"/>
  <c r="Y2523" i="1"/>
  <c r="X2523" i="1"/>
  <c r="M2523" i="1"/>
  <c r="J2523" i="1"/>
  <c r="AA2522" i="1"/>
  <c r="Z2522" i="1"/>
  <c r="Y2522" i="1"/>
  <c r="X2522" i="1"/>
  <c r="M2522" i="1"/>
  <c r="J2522" i="1"/>
  <c r="AA2521" i="1"/>
  <c r="Z2521" i="1"/>
  <c r="Y2521" i="1"/>
  <c r="X2521" i="1"/>
  <c r="M2521" i="1"/>
  <c r="J2521" i="1"/>
  <c r="AA2520" i="1"/>
  <c r="Z2520" i="1"/>
  <c r="Y2520" i="1"/>
  <c r="X2520" i="1"/>
  <c r="M2520" i="1"/>
  <c r="J2520" i="1"/>
  <c r="AA2519" i="1"/>
  <c r="Z2519" i="1"/>
  <c r="Y2519" i="1"/>
  <c r="X2519" i="1"/>
  <c r="M2519" i="1"/>
  <c r="J2519" i="1"/>
  <c r="AA2518" i="1"/>
  <c r="Z2518" i="1"/>
  <c r="Y2518" i="1"/>
  <c r="X2518" i="1"/>
  <c r="M2518" i="1"/>
  <c r="J2518" i="1"/>
  <c r="AA2517" i="1"/>
  <c r="Z2517" i="1"/>
  <c r="Y2517" i="1"/>
  <c r="X2517" i="1"/>
  <c r="M2517" i="1"/>
  <c r="J2517" i="1"/>
  <c r="AA2516" i="1"/>
  <c r="Z2516" i="1"/>
  <c r="Y2516" i="1"/>
  <c r="X2516" i="1"/>
  <c r="M2516" i="1"/>
  <c r="J2516" i="1"/>
  <c r="AA2515" i="1"/>
  <c r="Z2515" i="1"/>
  <c r="Y2515" i="1"/>
  <c r="X2515" i="1"/>
  <c r="J2515" i="1"/>
  <c r="AA2514" i="1"/>
  <c r="Z2514" i="1"/>
  <c r="Y2514" i="1"/>
  <c r="X2514" i="1"/>
  <c r="J2514" i="1"/>
  <c r="AA2513" i="1"/>
  <c r="Z2513" i="1"/>
  <c r="Y2513" i="1"/>
  <c r="X2513" i="1"/>
  <c r="J2513" i="1"/>
  <c r="AA2512" i="1"/>
  <c r="Z2512" i="1"/>
  <c r="Y2512" i="1"/>
  <c r="X2512" i="1"/>
  <c r="M2512" i="1"/>
  <c r="J2512" i="1"/>
  <c r="AA2511" i="1"/>
  <c r="Z2511" i="1"/>
  <c r="Y2511" i="1"/>
  <c r="X2511" i="1"/>
  <c r="M2511" i="1"/>
  <c r="J2511" i="1"/>
  <c r="AA2510" i="1"/>
  <c r="Z2510" i="1"/>
  <c r="Y2510" i="1"/>
  <c r="X2510" i="1"/>
  <c r="M2510" i="1"/>
  <c r="J2510" i="1"/>
  <c r="AA2509" i="1"/>
  <c r="Z2509" i="1"/>
  <c r="Y2509" i="1"/>
  <c r="X2509" i="1"/>
  <c r="M2509" i="1"/>
  <c r="J2509" i="1"/>
  <c r="AA2508" i="1"/>
  <c r="Z2508" i="1"/>
  <c r="Y2508" i="1"/>
  <c r="X2508" i="1"/>
  <c r="J2508" i="1"/>
  <c r="AA2507" i="1"/>
  <c r="Z2507" i="1"/>
  <c r="Y2507" i="1"/>
  <c r="X2507" i="1"/>
  <c r="M2507" i="1"/>
  <c r="J2507" i="1"/>
  <c r="AA2506" i="1"/>
  <c r="Z2506" i="1"/>
  <c r="Y2506" i="1"/>
  <c r="X2506" i="1"/>
  <c r="M2506" i="1"/>
  <c r="J2506" i="1"/>
  <c r="AA2505" i="1"/>
  <c r="Z2505" i="1"/>
  <c r="Y2505" i="1"/>
  <c r="X2505" i="1"/>
  <c r="J2505" i="1"/>
  <c r="AA2504" i="1"/>
  <c r="Z2504" i="1"/>
  <c r="Y2504" i="1"/>
  <c r="X2504" i="1"/>
  <c r="M2504" i="1"/>
  <c r="J2504" i="1"/>
  <c r="Z36" i="22"/>
  <c r="Y36" i="22"/>
  <c r="Z33" i="22"/>
  <c r="Y33" i="22"/>
  <c r="Q36" i="22"/>
  <c r="P36" i="22"/>
  <c r="H36" i="22"/>
  <c r="G36" i="22"/>
  <c r="AA2503" i="1"/>
  <c r="Z2503" i="1"/>
  <c r="Y2503" i="1"/>
  <c r="X2503" i="1"/>
  <c r="M2503" i="1"/>
  <c r="J2503" i="1"/>
  <c r="AA2502" i="1"/>
  <c r="Z2502" i="1"/>
  <c r="Y2502" i="1"/>
  <c r="X2502" i="1"/>
  <c r="M2502" i="1"/>
  <c r="J2502" i="1"/>
  <c r="AA2501" i="1"/>
  <c r="Z2501" i="1"/>
  <c r="Y2501" i="1"/>
  <c r="X2501" i="1"/>
  <c r="M2501" i="1"/>
  <c r="J2501" i="1"/>
  <c r="AA2500" i="1"/>
  <c r="Z2500" i="1"/>
  <c r="Y2500" i="1"/>
  <c r="X2500" i="1"/>
  <c r="M2500" i="1"/>
  <c r="J2500" i="1"/>
  <c r="AA2499" i="1"/>
  <c r="Z2499" i="1"/>
  <c r="Y2499" i="1"/>
  <c r="X2499" i="1"/>
  <c r="M2499" i="1"/>
  <c r="J2499" i="1"/>
  <c r="AA2498" i="1"/>
  <c r="Z2498" i="1"/>
  <c r="Y2498" i="1"/>
  <c r="X2498" i="1"/>
  <c r="M2498" i="1"/>
  <c r="J2498" i="1"/>
  <c r="AA2497" i="1"/>
  <c r="Z2497" i="1"/>
  <c r="Y2497" i="1"/>
  <c r="X2497" i="1"/>
  <c r="M2497" i="1"/>
  <c r="J2497" i="1"/>
  <c r="AA2496" i="1"/>
  <c r="Z2496" i="1"/>
  <c r="Y2496" i="1"/>
  <c r="X2496" i="1"/>
  <c r="M2496" i="1"/>
  <c r="J2496" i="1"/>
  <c r="AA2495" i="1"/>
  <c r="Z2495" i="1"/>
  <c r="Y2495" i="1"/>
  <c r="X2495" i="1"/>
  <c r="M2495" i="1"/>
  <c r="J2495" i="1"/>
  <c r="AA2494" i="1"/>
  <c r="Z2494" i="1"/>
  <c r="Y2494" i="1"/>
  <c r="X2494" i="1"/>
  <c r="M2494" i="1"/>
  <c r="J2494" i="1"/>
  <c r="AA2493" i="1"/>
  <c r="Z2493" i="1"/>
  <c r="Y2493" i="1"/>
  <c r="X2493" i="1"/>
  <c r="M2493" i="1"/>
  <c r="J2493" i="1"/>
  <c r="AA2492" i="1"/>
  <c r="Z2492" i="1"/>
  <c r="Y2492" i="1"/>
  <c r="X2492" i="1"/>
  <c r="M2492" i="1"/>
  <c r="J2492" i="1"/>
  <c r="AA2491" i="1"/>
  <c r="Z2491" i="1"/>
  <c r="Y2491" i="1"/>
  <c r="X2491" i="1"/>
  <c r="M2491" i="1"/>
  <c r="J2491" i="1"/>
  <c r="AA2490" i="1"/>
  <c r="Z2490" i="1"/>
  <c r="Y2490" i="1"/>
  <c r="X2490" i="1"/>
  <c r="M2490" i="1"/>
  <c r="J2490" i="1"/>
  <c r="AA2489" i="1"/>
  <c r="Z2489" i="1"/>
  <c r="Y2489" i="1"/>
  <c r="X2489" i="1"/>
  <c r="J2489" i="1"/>
  <c r="AA2488" i="1"/>
  <c r="Z2488" i="1"/>
  <c r="Y2488" i="1"/>
  <c r="X2488" i="1"/>
  <c r="J2488" i="1"/>
  <c r="AA2487" i="1"/>
  <c r="Z2487" i="1"/>
  <c r="Y2487" i="1"/>
  <c r="X2487" i="1"/>
  <c r="J2487" i="1"/>
  <c r="AA2486" i="1"/>
  <c r="Z2486" i="1"/>
  <c r="Y2486" i="1"/>
  <c r="X2486" i="1"/>
  <c r="J2486" i="1"/>
  <c r="AA2485" i="1"/>
  <c r="Z2485" i="1"/>
  <c r="Y2485" i="1"/>
  <c r="X2485" i="1"/>
  <c r="M2485" i="1"/>
  <c r="J2485" i="1"/>
  <c r="AA2484" i="1"/>
  <c r="Z2484" i="1"/>
  <c r="Y2484" i="1"/>
  <c r="X2484" i="1"/>
  <c r="J2484" i="1"/>
  <c r="AA2483" i="1"/>
  <c r="Z2483" i="1"/>
  <c r="Y2483" i="1"/>
  <c r="X2483" i="1"/>
  <c r="J2483" i="1"/>
  <c r="AA2482" i="1"/>
  <c r="Z2482" i="1"/>
  <c r="Y2482" i="1"/>
  <c r="X2482" i="1"/>
  <c r="J2482" i="1"/>
  <c r="AA2481" i="1"/>
  <c r="Z2481" i="1"/>
  <c r="Y2481" i="1"/>
  <c r="X2481" i="1"/>
  <c r="M2481" i="1"/>
  <c r="J2481" i="1"/>
  <c r="AA2480" i="1"/>
  <c r="Z2480" i="1"/>
  <c r="Y2480" i="1"/>
  <c r="X2480" i="1"/>
  <c r="M2480" i="1"/>
  <c r="J2480" i="1"/>
  <c r="AA2479" i="1"/>
  <c r="Z2479" i="1"/>
  <c r="Y2479" i="1"/>
  <c r="X2479" i="1"/>
  <c r="M2479" i="1"/>
  <c r="J2479" i="1"/>
  <c r="AA2478" i="1"/>
  <c r="Z2478" i="1"/>
  <c r="Y2478" i="1"/>
  <c r="X2478" i="1"/>
  <c r="M2478" i="1"/>
  <c r="J2478" i="1"/>
  <c r="AA2477" i="1"/>
  <c r="Z2477" i="1"/>
  <c r="Y2477" i="1"/>
  <c r="X2477" i="1"/>
  <c r="M2477" i="1"/>
  <c r="J2477" i="1"/>
  <c r="AA2476" i="1"/>
  <c r="Z2476" i="1"/>
  <c r="Y2476" i="1"/>
  <c r="X2476" i="1"/>
  <c r="M2476" i="1"/>
  <c r="J2476" i="1"/>
  <c r="AA2475" i="1"/>
  <c r="Z2475" i="1"/>
  <c r="Y2475" i="1"/>
  <c r="X2475" i="1"/>
  <c r="M2475" i="1"/>
  <c r="J2475" i="1"/>
  <c r="AA2474" i="1"/>
  <c r="Z2474" i="1"/>
  <c r="Y2474" i="1"/>
  <c r="X2474" i="1"/>
  <c r="M2474" i="1"/>
  <c r="J2474" i="1"/>
  <c r="AA2473" i="1"/>
  <c r="Z2473" i="1"/>
  <c r="Y2473" i="1"/>
  <c r="X2473" i="1"/>
  <c r="M2473" i="1"/>
  <c r="J2473" i="1"/>
  <c r="AA2472" i="1"/>
  <c r="Z2472" i="1"/>
  <c r="Y2472" i="1"/>
  <c r="X2472" i="1"/>
  <c r="M2472" i="1"/>
  <c r="J2472" i="1"/>
  <c r="AA2471" i="1"/>
  <c r="Z2471" i="1"/>
  <c r="Y2471" i="1"/>
  <c r="X2471" i="1"/>
  <c r="M2471" i="1"/>
  <c r="J2471" i="1"/>
  <c r="AA2470" i="1"/>
  <c r="Z2470" i="1"/>
  <c r="Y2470" i="1"/>
  <c r="X2470" i="1"/>
  <c r="M2470" i="1"/>
  <c r="J2470" i="1"/>
  <c r="AA2469" i="1"/>
  <c r="Z2469" i="1"/>
  <c r="Y2469" i="1"/>
  <c r="X2469" i="1"/>
  <c r="M2469" i="1"/>
  <c r="J2469" i="1"/>
  <c r="AA2468" i="1"/>
  <c r="Z2468" i="1"/>
  <c r="Y2468" i="1"/>
  <c r="X2468" i="1"/>
  <c r="M2468" i="1"/>
  <c r="J2468" i="1"/>
  <c r="AA2467" i="1"/>
  <c r="Z2467" i="1"/>
  <c r="Y2467" i="1"/>
  <c r="X2467" i="1"/>
  <c r="M2467" i="1"/>
  <c r="J2467" i="1"/>
  <c r="AA2466" i="1"/>
  <c r="Z2466" i="1"/>
  <c r="Y2466" i="1"/>
  <c r="X2466" i="1"/>
  <c r="J2466" i="1"/>
  <c r="AA2465" i="1"/>
  <c r="Z2465" i="1"/>
  <c r="Y2465" i="1"/>
  <c r="X2465" i="1"/>
  <c r="J2465" i="1"/>
  <c r="AA2464" i="1"/>
  <c r="Z2464" i="1"/>
  <c r="Y2464" i="1"/>
  <c r="X2464" i="1"/>
  <c r="J2464" i="1"/>
  <c r="AA2463" i="1"/>
  <c r="Z2463" i="1"/>
  <c r="Y2463" i="1"/>
  <c r="X2463" i="1"/>
  <c r="M2463" i="1"/>
  <c r="J2463" i="1"/>
  <c r="AA2462" i="1"/>
  <c r="Z2462" i="1"/>
  <c r="Y2462" i="1"/>
  <c r="X2462" i="1"/>
  <c r="M2462" i="1"/>
  <c r="J2462" i="1"/>
  <c r="AA2461" i="1"/>
  <c r="Z2461" i="1"/>
  <c r="Y2461" i="1"/>
  <c r="X2461" i="1"/>
  <c r="M2461" i="1"/>
  <c r="J2461" i="1"/>
  <c r="AA2460" i="1"/>
  <c r="Z2460" i="1"/>
  <c r="Y2460" i="1"/>
  <c r="X2460" i="1"/>
  <c r="M2460" i="1"/>
  <c r="J2460" i="1"/>
  <c r="AA2459" i="1"/>
  <c r="Z2459" i="1"/>
  <c r="Y2459" i="1"/>
  <c r="X2459" i="1"/>
  <c r="J2459" i="1"/>
  <c r="AA2458" i="1"/>
  <c r="Z2458" i="1"/>
  <c r="Y2458" i="1"/>
  <c r="X2458" i="1"/>
  <c r="M2458" i="1"/>
  <c r="J2458" i="1"/>
  <c r="AA2457" i="1"/>
  <c r="Z2457" i="1"/>
  <c r="Y2457" i="1"/>
  <c r="X2457" i="1"/>
  <c r="M2457" i="1"/>
  <c r="J2457" i="1"/>
  <c r="AA2456" i="1"/>
  <c r="Z2456" i="1"/>
  <c r="Y2456" i="1"/>
  <c r="X2456" i="1"/>
  <c r="J2456" i="1"/>
  <c r="AA2455" i="1"/>
  <c r="Z2455" i="1"/>
  <c r="Y2455" i="1"/>
  <c r="X2455" i="1"/>
  <c r="M2455" i="1"/>
  <c r="J2455" i="1"/>
  <c r="Y24" i="22"/>
  <c r="Z24" i="22" s="1"/>
  <c r="Y21" i="22"/>
  <c r="Z21" i="22" s="1"/>
  <c r="Z18" i="22"/>
  <c r="Z15" i="22"/>
  <c r="Y18" i="22"/>
  <c r="Y15" i="22"/>
  <c r="V38" i="22"/>
  <c r="W38" i="22"/>
  <c r="V39" i="22"/>
  <c r="W39" i="22" s="1"/>
  <c r="V40" i="22"/>
  <c r="W40" i="22" s="1"/>
  <c r="V41" i="22"/>
  <c r="W41" i="22" s="1"/>
  <c r="V42" i="22"/>
  <c r="W42" i="22"/>
  <c r="V43" i="22"/>
  <c r="W43" i="22" s="1"/>
  <c r="V44" i="22"/>
  <c r="W44" i="22" s="1"/>
  <c r="V45" i="22"/>
  <c r="W45" i="22"/>
  <c r="V46" i="22"/>
  <c r="W46" i="22"/>
  <c r="V47" i="22"/>
  <c r="W47" i="22" s="1"/>
  <c r="V48" i="22"/>
  <c r="W48" i="22" s="1"/>
  <c r="M38" i="22"/>
  <c r="N38" i="22" s="1"/>
  <c r="M39" i="22"/>
  <c r="N39" i="22" s="1"/>
  <c r="M40" i="22"/>
  <c r="N40" i="22" s="1"/>
  <c r="M41" i="22"/>
  <c r="N41" i="22" s="1"/>
  <c r="M42" i="22"/>
  <c r="N42" i="22" s="1"/>
  <c r="M43" i="22"/>
  <c r="N43" i="22"/>
  <c r="M44" i="22"/>
  <c r="N44" i="22"/>
  <c r="M45" i="22"/>
  <c r="N45" i="22"/>
  <c r="M46" i="22"/>
  <c r="N46" i="22"/>
  <c r="M47" i="22"/>
  <c r="N47" i="22"/>
  <c r="M48" i="22"/>
  <c r="N48" i="22"/>
  <c r="D38" i="22"/>
  <c r="E38" i="22"/>
  <c r="D39" i="22"/>
  <c r="E39" i="22" s="1"/>
  <c r="D40" i="22"/>
  <c r="E40" i="22"/>
  <c r="D41" i="22"/>
  <c r="E41" i="22" s="1"/>
  <c r="D42" i="22"/>
  <c r="E42" i="22"/>
  <c r="D43" i="22"/>
  <c r="E43" i="22" s="1"/>
  <c r="D44" i="22"/>
  <c r="E44" i="22"/>
  <c r="D45" i="22"/>
  <c r="E45" i="22"/>
  <c r="D46" i="22"/>
  <c r="E46" i="22"/>
  <c r="D47" i="22"/>
  <c r="E47" i="22"/>
  <c r="D48" i="22"/>
  <c r="E48" i="22"/>
  <c r="AA2454" i="1"/>
  <c r="Z2454" i="1"/>
  <c r="Y2454" i="1"/>
  <c r="X2454" i="1"/>
  <c r="M2454" i="1"/>
  <c r="J2454" i="1"/>
  <c r="AA2453" i="1"/>
  <c r="Z2453" i="1"/>
  <c r="Y2453" i="1"/>
  <c r="X2453" i="1"/>
  <c r="M2453" i="1"/>
  <c r="J2453" i="1"/>
  <c r="AA2452" i="1"/>
  <c r="Z2452" i="1"/>
  <c r="Y2452" i="1"/>
  <c r="X2452" i="1"/>
  <c r="M2452" i="1"/>
  <c r="J2452" i="1"/>
  <c r="AA2451" i="1"/>
  <c r="Z2451" i="1"/>
  <c r="Y2451" i="1"/>
  <c r="X2451" i="1"/>
  <c r="M2451" i="1"/>
  <c r="J2451" i="1"/>
  <c r="AA2450" i="1"/>
  <c r="Z2450" i="1"/>
  <c r="Y2450" i="1"/>
  <c r="X2450" i="1"/>
  <c r="M2450" i="1"/>
  <c r="J2450" i="1"/>
  <c r="AA2449" i="1"/>
  <c r="Z2449" i="1"/>
  <c r="Y2449" i="1"/>
  <c r="X2449" i="1"/>
  <c r="M2449" i="1"/>
  <c r="J2449" i="1"/>
  <c r="AA2448" i="1"/>
  <c r="Z2448" i="1"/>
  <c r="Y2448" i="1"/>
  <c r="X2448" i="1"/>
  <c r="M2448" i="1"/>
  <c r="J2448" i="1"/>
  <c r="AA2447" i="1"/>
  <c r="Z2447" i="1"/>
  <c r="Y2447" i="1"/>
  <c r="X2447" i="1"/>
  <c r="M2447" i="1"/>
  <c r="J2447" i="1"/>
  <c r="AA2446" i="1"/>
  <c r="Z2446" i="1"/>
  <c r="Y2446" i="1"/>
  <c r="X2446" i="1"/>
  <c r="M2446" i="1"/>
  <c r="J2446" i="1"/>
  <c r="AA2445" i="1"/>
  <c r="Z2445" i="1"/>
  <c r="Y2445" i="1"/>
  <c r="X2445" i="1"/>
  <c r="M2445" i="1"/>
  <c r="J2445" i="1"/>
  <c r="AA2444" i="1"/>
  <c r="Z2444" i="1"/>
  <c r="Y2444" i="1"/>
  <c r="X2444" i="1"/>
  <c r="M2444" i="1"/>
  <c r="J2444" i="1"/>
  <c r="AA2443" i="1"/>
  <c r="Z2443" i="1"/>
  <c r="Y2443" i="1"/>
  <c r="X2443" i="1"/>
  <c r="M2443" i="1"/>
  <c r="J2443" i="1"/>
  <c r="AA2442" i="1"/>
  <c r="Z2442" i="1"/>
  <c r="Y2442" i="1"/>
  <c r="X2442" i="1"/>
  <c r="M2442" i="1"/>
  <c r="J2442" i="1"/>
  <c r="AA2441" i="1"/>
  <c r="Z2441" i="1"/>
  <c r="Y2441" i="1"/>
  <c r="X2441" i="1"/>
  <c r="M2441" i="1"/>
  <c r="J2441" i="1"/>
  <c r="AA2440" i="1"/>
  <c r="Z2440" i="1"/>
  <c r="Y2440" i="1"/>
  <c r="X2440" i="1"/>
  <c r="J2440" i="1"/>
  <c r="AA2439" i="1"/>
  <c r="Z2439" i="1"/>
  <c r="Y2439" i="1"/>
  <c r="X2439" i="1"/>
  <c r="J2439" i="1"/>
  <c r="AA2438" i="1"/>
  <c r="Z2438" i="1"/>
  <c r="Y2438" i="1"/>
  <c r="X2438" i="1"/>
  <c r="J2438" i="1"/>
  <c r="AA2437" i="1"/>
  <c r="Z2437" i="1"/>
  <c r="Y2437" i="1"/>
  <c r="X2437" i="1"/>
  <c r="J2437" i="1"/>
  <c r="AA2436" i="1"/>
  <c r="Z2436" i="1"/>
  <c r="Y2436" i="1"/>
  <c r="X2436" i="1"/>
  <c r="M2436" i="1"/>
  <c r="J2436" i="1"/>
  <c r="AA2435" i="1"/>
  <c r="Z2435" i="1"/>
  <c r="Y2435" i="1"/>
  <c r="X2435" i="1"/>
  <c r="J2435" i="1"/>
  <c r="AA2434" i="1"/>
  <c r="Z2434" i="1"/>
  <c r="Y2434" i="1"/>
  <c r="X2434" i="1"/>
  <c r="J2434" i="1"/>
  <c r="AA2433" i="1"/>
  <c r="Z2433" i="1"/>
  <c r="Y2433" i="1"/>
  <c r="X2433" i="1"/>
  <c r="J2433" i="1"/>
  <c r="AA2432" i="1"/>
  <c r="Z2432" i="1"/>
  <c r="Y2432" i="1"/>
  <c r="X2432" i="1"/>
  <c r="M2432" i="1"/>
  <c r="J2432" i="1"/>
  <c r="AA2431" i="1"/>
  <c r="Z2431" i="1"/>
  <c r="Y2431" i="1"/>
  <c r="X2431" i="1"/>
  <c r="M2431" i="1"/>
  <c r="J2431" i="1"/>
  <c r="AA2430" i="1"/>
  <c r="Z2430" i="1"/>
  <c r="Y2430" i="1"/>
  <c r="X2430" i="1"/>
  <c r="M2430" i="1"/>
  <c r="J2430" i="1"/>
  <c r="AA2429" i="1"/>
  <c r="Z2429" i="1"/>
  <c r="Y2429" i="1"/>
  <c r="X2429" i="1"/>
  <c r="M2429" i="1"/>
  <c r="J2429" i="1"/>
  <c r="AA2428" i="1"/>
  <c r="Z2428" i="1"/>
  <c r="Y2428" i="1"/>
  <c r="X2428" i="1"/>
  <c r="M2428" i="1"/>
  <c r="J2428" i="1"/>
  <c r="AA2427" i="1"/>
  <c r="Z2427" i="1"/>
  <c r="Y2427" i="1"/>
  <c r="X2427" i="1"/>
  <c r="M2427" i="1"/>
  <c r="J2427" i="1"/>
  <c r="AA2426" i="1"/>
  <c r="Z2426" i="1"/>
  <c r="Y2426" i="1"/>
  <c r="X2426" i="1"/>
  <c r="M2426" i="1"/>
  <c r="J2426" i="1"/>
  <c r="AA2425" i="1"/>
  <c r="Z2425" i="1"/>
  <c r="Y2425" i="1"/>
  <c r="X2425" i="1"/>
  <c r="M2425" i="1"/>
  <c r="J2425" i="1"/>
  <c r="AA2424" i="1"/>
  <c r="Z2424" i="1"/>
  <c r="Y2424" i="1"/>
  <c r="X2424" i="1"/>
  <c r="M2424" i="1"/>
  <c r="J2424" i="1"/>
  <c r="AA2423" i="1"/>
  <c r="Z2423" i="1"/>
  <c r="Y2423" i="1"/>
  <c r="X2423" i="1"/>
  <c r="M2423" i="1"/>
  <c r="J2423" i="1"/>
  <c r="AA2422" i="1"/>
  <c r="Z2422" i="1"/>
  <c r="Y2422" i="1"/>
  <c r="X2422" i="1"/>
  <c r="M2422" i="1"/>
  <c r="J2422" i="1"/>
  <c r="AA2421" i="1"/>
  <c r="Z2421" i="1"/>
  <c r="Y2421" i="1"/>
  <c r="X2421" i="1"/>
  <c r="M2421" i="1"/>
  <c r="J2421" i="1"/>
  <c r="AA2420" i="1"/>
  <c r="Z2420" i="1"/>
  <c r="Y2420" i="1"/>
  <c r="X2420" i="1"/>
  <c r="M2420" i="1"/>
  <c r="J2420" i="1"/>
  <c r="AA2419" i="1"/>
  <c r="Z2419" i="1"/>
  <c r="Y2419" i="1"/>
  <c r="X2419" i="1"/>
  <c r="M2419" i="1"/>
  <c r="J2419" i="1"/>
  <c r="AA2418" i="1"/>
  <c r="Z2418" i="1"/>
  <c r="Y2418" i="1"/>
  <c r="X2418" i="1"/>
  <c r="M2418" i="1"/>
  <c r="J2418" i="1"/>
  <c r="AA2417" i="1"/>
  <c r="Z2417" i="1"/>
  <c r="Y2417" i="1"/>
  <c r="X2417" i="1"/>
  <c r="J2417" i="1"/>
  <c r="AA2416" i="1"/>
  <c r="Z2416" i="1"/>
  <c r="Y2416" i="1"/>
  <c r="X2416" i="1"/>
  <c r="J2416" i="1"/>
  <c r="AA2415" i="1"/>
  <c r="Z2415" i="1"/>
  <c r="Y2415" i="1"/>
  <c r="X2415" i="1"/>
  <c r="J2415" i="1"/>
  <c r="AA2414" i="1"/>
  <c r="Z2414" i="1"/>
  <c r="Y2414" i="1"/>
  <c r="X2414" i="1"/>
  <c r="M2414" i="1"/>
  <c r="J2414" i="1"/>
  <c r="AA2413" i="1"/>
  <c r="Z2413" i="1"/>
  <c r="Y2413" i="1"/>
  <c r="X2413" i="1"/>
  <c r="M2413" i="1"/>
  <c r="J2413" i="1"/>
  <c r="AA2412" i="1"/>
  <c r="Z2412" i="1"/>
  <c r="Y2412" i="1"/>
  <c r="X2412" i="1"/>
  <c r="M2412" i="1"/>
  <c r="J2412" i="1"/>
  <c r="AA2411" i="1"/>
  <c r="Z2411" i="1"/>
  <c r="Y2411" i="1"/>
  <c r="X2411" i="1"/>
  <c r="M2411" i="1"/>
  <c r="J2411" i="1"/>
  <c r="AA2410" i="1"/>
  <c r="Z2410" i="1"/>
  <c r="Y2410" i="1"/>
  <c r="X2410" i="1"/>
  <c r="J2410" i="1"/>
  <c r="AA2409" i="1"/>
  <c r="Z2409" i="1"/>
  <c r="Y2409" i="1"/>
  <c r="X2409" i="1"/>
  <c r="M2409" i="1"/>
  <c r="J2409" i="1"/>
  <c r="AA2408" i="1"/>
  <c r="Z2408" i="1"/>
  <c r="Y2408" i="1"/>
  <c r="X2408" i="1"/>
  <c r="M2408" i="1"/>
  <c r="J2408" i="1"/>
  <c r="AA2407" i="1"/>
  <c r="Z2407" i="1"/>
  <c r="Y2407" i="1"/>
  <c r="X2407" i="1"/>
  <c r="J2407" i="1"/>
  <c r="AA2406" i="1"/>
  <c r="Z2406" i="1"/>
  <c r="Y2406" i="1"/>
  <c r="X2406" i="1"/>
  <c r="M2406" i="1"/>
  <c r="J2406" i="1"/>
  <c r="V37" i="22"/>
  <c r="W37" i="22"/>
  <c r="M37" i="22"/>
  <c r="N37" i="22" s="1"/>
  <c r="D37" i="22"/>
  <c r="E37" i="22" s="1"/>
  <c r="AC2409" i="1" l="1"/>
  <c r="AD2409" i="1" s="1"/>
  <c r="AF2409" i="1" s="1"/>
  <c r="AC2417" i="1"/>
  <c r="AD2417" i="1" s="1"/>
  <c r="AE2417" i="1" s="1"/>
  <c r="AC2425" i="1"/>
  <c r="AD2425" i="1" s="1"/>
  <c r="AG2425" i="1" s="1"/>
  <c r="AC2433" i="1"/>
  <c r="AD2433" i="1" s="1"/>
  <c r="AH2433" i="1" s="1"/>
  <c r="AC2441" i="1"/>
  <c r="AD2441" i="1" s="1"/>
  <c r="AG2441" i="1" s="1"/>
  <c r="AC2449" i="1"/>
  <c r="AD2449" i="1" s="1"/>
  <c r="AE2449" i="1" s="1"/>
  <c r="AC2457" i="1"/>
  <c r="AD2457" i="1" s="1"/>
  <c r="AG2457" i="1" s="1"/>
  <c r="AC2465" i="1"/>
  <c r="AD2465" i="1" s="1"/>
  <c r="AG2465" i="1" s="1"/>
  <c r="AC2473" i="1"/>
  <c r="AD2473" i="1" s="1"/>
  <c r="AF2473" i="1" s="1"/>
  <c r="AC2489" i="1"/>
  <c r="AD2489" i="1" s="1"/>
  <c r="AG2489" i="1" s="1"/>
  <c r="AC2505" i="1"/>
  <c r="AD2505" i="1" s="1"/>
  <c r="AG2505" i="1" s="1"/>
  <c r="AC2521" i="1"/>
  <c r="AD2521" i="1" s="1"/>
  <c r="AE2521" i="1" s="1"/>
  <c r="AC2537" i="1"/>
  <c r="AD2537" i="1" s="1"/>
  <c r="AE2537" i="1" s="1"/>
  <c r="AC2553" i="1"/>
  <c r="AD2553" i="1" s="1"/>
  <c r="AH2553" i="1" s="1"/>
  <c r="AC2569" i="1"/>
  <c r="AD2569" i="1" s="1"/>
  <c r="AG2569" i="1" s="1"/>
  <c r="AC2585" i="1"/>
  <c r="AD2585" i="1" s="1"/>
  <c r="AH2585" i="1" s="1"/>
  <c r="AC2410" i="1"/>
  <c r="AD2410" i="1" s="1"/>
  <c r="AH2410" i="1" s="1"/>
  <c r="AC2426" i="1"/>
  <c r="AD2426" i="1" s="1"/>
  <c r="AE2426" i="1" s="1"/>
  <c r="AC2442" i="1"/>
  <c r="AD2442" i="1" s="1"/>
  <c r="AG2442" i="1" s="1"/>
  <c r="AC2458" i="1"/>
  <c r="AD2458" i="1" s="1"/>
  <c r="AH2458" i="1" s="1"/>
  <c r="AC2474" i="1"/>
  <c r="AD2474" i="1" s="1"/>
  <c r="AF2474" i="1" s="1"/>
  <c r="AC2490" i="1"/>
  <c r="AD2490" i="1" s="1"/>
  <c r="AH2490" i="1" s="1"/>
  <c r="AC2506" i="1"/>
  <c r="AD2506" i="1" s="1"/>
  <c r="AE2506" i="1" s="1"/>
  <c r="AC2522" i="1"/>
  <c r="AD2522" i="1" s="1"/>
  <c r="AF2522" i="1" s="1"/>
  <c r="AC2538" i="1"/>
  <c r="AD2538" i="1" s="1"/>
  <c r="AH2538" i="1" s="1"/>
  <c r="AC2554" i="1"/>
  <c r="AD2554" i="1" s="1"/>
  <c r="AG2554" i="1" s="1"/>
  <c r="AC2570" i="1"/>
  <c r="AD2570" i="1" s="1"/>
  <c r="AF2570" i="1" s="1"/>
  <c r="AC2586" i="1"/>
  <c r="AD2586" i="1" s="1"/>
  <c r="AF2586" i="1" s="1"/>
  <c r="AC2411" i="1"/>
  <c r="AD2411" i="1" s="1"/>
  <c r="AF2411" i="1" s="1"/>
  <c r="AC2427" i="1"/>
  <c r="AD2427" i="1" s="1"/>
  <c r="AF2427" i="1" s="1"/>
  <c r="AC2443" i="1"/>
  <c r="AD2443" i="1" s="1"/>
  <c r="AH2443" i="1" s="1"/>
  <c r="AC2459" i="1"/>
  <c r="AD2459" i="1" s="1"/>
  <c r="AG2459" i="1" s="1"/>
  <c r="AC2475" i="1"/>
  <c r="AD2475" i="1" s="1"/>
  <c r="AF2475" i="1" s="1"/>
  <c r="AC2491" i="1"/>
  <c r="AD2491" i="1" s="1"/>
  <c r="AG2491" i="1" s="1"/>
  <c r="AC2507" i="1"/>
  <c r="AD2507" i="1" s="1"/>
  <c r="AF2507" i="1" s="1"/>
  <c r="AC2523" i="1"/>
  <c r="AD2523" i="1" s="1"/>
  <c r="AF2523" i="1" s="1"/>
  <c r="AC2539" i="1"/>
  <c r="AD2539" i="1" s="1"/>
  <c r="AH2539" i="1" s="1"/>
  <c r="AC2555" i="1"/>
  <c r="AD2555" i="1" s="1"/>
  <c r="AH2555" i="1" s="1"/>
  <c r="AC2571" i="1"/>
  <c r="AD2571" i="1" s="1"/>
  <c r="AF2571" i="1" s="1"/>
  <c r="AC2587" i="1"/>
  <c r="AD2587" i="1" s="1"/>
  <c r="AG2587" i="1" s="1"/>
  <c r="AC2412" i="1"/>
  <c r="AD2412" i="1" s="1"/>
  <c r="AH2412" i="1" s="1"/>
  <c r="AC2428" i="1"/>
  <c r="AD2428" i="1" s="1"/>
  <c r="AE2428" i="1" s="1"/>
  <c r="AC2444" i="1"/>
  <c r="AD2444" i="1" s="1"/>
  <c r="AH2444" i="1" s="1"/>
  <c r="AC2460" i="1"/>
  <c r="AD2460" i="1" s="1"/>
  <c r="AE2460" i="1" s="1"/>
  <c r="AC2476" i="1"/>
  <c r="AD2476" i="1" s="1"/>
  <c r="AH2476" i="1" s="1"/>
  <c r="AC2492" i="1"/>
  <c r="AD2492" i="1" s="1"/>
  <c r="AE2492" i="1" s="1"/>
  <c r="AC2508" i="1"/>
  <c r="AD2508" i="1" s="1"/>
  <c r="AH2508" i="1" s="1"/>
  <c r="AC2524" i="1"/>
  <c r="AD2524" i="1" s="1"/>
  <c r="AE2524" i="1" s="1"/>
  <c r="AC2540" i="1"/>
  <c r="AD2540" i="1" s="1"/>
  <c r="AE2540" i="1" s="1"/>
  <c r="AC2556" i="1"/>
  <c r="AD2556" i="1" s="1"/>
  <c r="AG2556" i="1" s="1"/>
  <c r="AC2572" i="1"/>
  <c r="AD2572" i="1" s="1"/>
  <c r="AF2572" i="1" s="1"/>
  <c r="AC2588" i="1"/>
  <c r="AD2588" i="1" s="1"/>
  <c r="AF2588" i="1" s="1"/>
  <c r="AC2413" i="1"/>
  <c r="AD2413" i="1" s="1"/>
  <c r="AE2413" i="1" s="1"/>
  <c r="AC2429" i="1"/>
  <c r="AD2429" i="1" s="1"/>
  <c r="AF2429" i="1" s="1"/>
  <c r="AC2445" i="1"/>
  <c r="AD2445" i="1" s="1"/>
  <c r="AF2445" i="1" s="1"/>
  <c r="AC2461" i="1"/>
  <c r="AD2461" i="1" s="1"/>
  <c r="AH2461" i="1" s="1"/>
  <c r="AC2477" i="1"/>
  <c r="AD2477" i="1" s="1"/>
  <c r="AF2477" i="1" s="1"/>
  <c r="AC2493" i="1"/>
  <c r="AD2493" i="1" s="1"/>
  <c r="AF2493" i="1" s="1"/>
  <c r="AC2509" i="1"/>
  <c r="AD2509" i="1" s="1"/>
  <c r="AE2509" i="1" s="1"/>
  <c r="AC2525" i="1"/>
  <c r="AD2525" i="1" s="1"/>
  <c r="AE2525" i="1" s="1"/>
  <c r="AC2541" i="1"/>
  <c r="AD2541" i="1" s="1"/>
  <c r="AE2541" i="1" s="1"/>
  <c r="AC2557" i="1"/>
  <c r="AD2557" i="1" s="1"/>
  <c r="AE2557" i="1" s="1"/>
  <c r="AC2573" i="1"/>
  <c r="AD2573" i="1" s="1"/>
  <c r="AH2573" i="1" s="1"/>
  <c r="AC2589" i="1"/>
  <c r="AD2589" i="1" s="1"/>
  <c r="AH2589" i="1" s="1"/>
  <c r="AC2414" i="1"/>
  <c r="AD2414" i="1" s="1"/>
  <c r="AE2414" i="1" s="1"/>
  <c r="AC2430" i="1"/>
  <c r="AD2430" i="1" s="1"/>
  <c r="AF2430" i="1" s="1"/>
  <c r="AC2446" i="1"/>
  <c r="AD2446" i="1" s="1"/>
  <c r="AF2446" i="1" s="1"/>
  <c r="AC2462" i="1"/>
  <c r="AD2462" i="1" s="1"/>
  <c r="AF2462" i="1" s="1"/>
  <c r="AC2478" i="1"/>
  <c r="AD2478" i="1" s="1"/>
  <c r="AG2478" i="1" s="1"/>
  <c r="AC2494" i="1"/>
  <c r="AD2494" i="1" s="1"/>
  <c r="AG2494" i="1" s="1"/>
  <c r="AC2510" i="1"/>
  <c r="AD2510" i="1" s="1"/>
  <c r="AF2510" i="1" s="1"/>
  <c r="AC2526" i="1"/>
  <c r="AD2526" i="1" s="1"/>
  <c r="AF2526" i="1" s="1"/>
  <c r="AC2542" i="1"/>
  <c r="AD2542" i="1" s="1"/>
  <c r="AE2542" i="1" s="1"/>
  <c r="AC2558" i="1"/>
  <c r="AD2558" i="1" s="1"/>
  <c r="AE2558" i="1" s="1"/>
  <c r="AC2574" i="1"/>
  <c r="AD2574" i="1" s="1"/>
  <c r="AG2574" i="1" s="1"/>
  <c r="AC2590" i="1"/>
  <c r="AD2590" i="1" s="1"/>
  <c r="AG2590" i="1" s="1"/>
  <c r="AC2415" i="1"/>
  <c r="AD2415" i="1" s="1"/>
  <c r="AF2415" i="1" s="1"/>
  <c r="AC2431" i="1"/>
  <c r="AD2431" i="1" s="1"/>
  <c r="AH2431" i="1" s="1"/>
  <c r="AC2447" i="1"/>
  <c r="AD2447" i="1" s="1"/>
  <c r="AH2447" i="1" s="1"/>
  <c r="AC2463" i="1"/>
  <c r="AD2463" i="1" s="1"/>
  <c r="AH2463" i="1" s="1"/>
  <c r="AC2479" i="1"/>
  <c r="AD2479" i="1" s="1"/>
  <c r="AH2479" i="1" s="1"/>
  <c r="AC2495" i="1"/>
  <c r="AD2495" i="1" s="1"/>
  <c r="AG2495" i="1" s="1"/>
  <c r="AC2511" i="1"/>
  <c r="AD2511" i="1" s="1"/>
  <c r="AE2511" i="1" s="1"/>
  <c r="AC2527" i="1"/>
  <c r="AD2527" i="1" s="1"/>
  <c r="AE2527" i="1" s="1"/>
  <c r="AC2543" i="1"/>
  <c r="AD2543" i="1" s="1"/>
  <c r="AH2543" i="1" s="1"/>
  <c r="AC2559" i="1"/>
  <c r="AD2559" i="1" s="1"/>
  <c r="AH2559" i="1" s="1"/>
  <c r="AC2575" i="1"/>
  <c r="AD2575" i="1" s="1"/>
  <c r="AG2575" i="1" s="1"/>
  <c r="AC2591" i="1"/>
  <c r="AD2591" i="1" s="1"/>
  <c r="AG2591" i="1" s="1"/>
  <c r="AC2416" i="1"/>
  <c r="AD2416" i="1" s="1"/>
  <c r="AH2416" i="1" s="1"/>
  <c r="AC2432" i="1"/>
  <c r="AD2432" i="1" s="1"/>
  <c r="AE2432" i="1" s="1"/>
  <c r="AC2448" i="1"/>
  <c r="AD2448" i="1" s="1"/>
  <c r="AG2448" i="1" s="1"/>
  <c r="AC2464" i="1"/>
  <c r="AD2464" i="1" s="1"/>
  <c r="AF2464" i="1" s="1"/>
  <c r="AC2480" i="1"/>
  <c r="AD2480" i="1" s="1"/>
  <c r="AE2480" i="1" s="1"/>
  <c r="AC2496" i="1"/>
  <c r="AD2496" i="1" s="1"/>
  <c r="AH2496" i="1" s="1"/>
  <c r="AC2512" i="1"/>
  <c r="AD2512" i="1" s="1"/>
  <c r="AF2512" i="1" s="1"/>
  <c r="AC2528" i="1"/>
  <c r="AD2528" i="1" s="1"/>
  <c r="AG2528" i="1" s="1"/>
  <c r="AC2544" i="1"/>
  <c r="AD2544" i="1" s="1"/>
  <c r="AE2544" i="1" s="1"/>
  <c r="AC2560" i="1"/>
  <c r="AD2560" i="1" s="1"/>
  <c r="AF2560" i="1" s="1"/>
  <c r="AC2576" i="1"/>
  <c r="AD2576" i="1" s="1"/>
  <c r="AG2576" i="1" s="1"/>
  <c r="AC2592" i="1"/>
  <c r="AD2592" i="1" s="1"/>
  <c r="AH2592" i="1" s="1"/>
  <c r="AC2481" i="1"/>
  <c r="AD2481" i="1" s="1"/>
  <c r="AH2481" i="1" s="1"/>
  <c r="AC2497" i="1"/>
  <c r="AD2497" i="1" s="1"/>
  <c r="AG2497" i="1" s="1"/>
  <c r="AC2513" i="1"/>
  <c r="AD2513" i="1" s="1"/>
  <c r="AH2513" i="1" s="1"/>
  <c r="AC2529" i="1"/>
  <c r="AD2529" i="1" s="1"/>
  <c r="AF2529" i="1" s="1"/>
  <c r="AC2545" i="1"/>
  <c r="AD2545" i="1" s="1"/>
  <c r="AH2545" i="1" s="1"/>
  <c r="AC2561" i="1"/>
  <c r="AD2561" i="1" s="1"/>
  <c r="AH2561" i="1" s="1"/>
  <c r="AC2577" i="1"/>
  <c r="AD2577" i="1" s="1"/>
  <c r="AG2577" i="1" s="1"/>
  <c r="AC2593" i="1"/>
  <c r="AD2593" i="1" s="1"/>
  <c r="AG2593" i="1" s="1"/>
  <c r="AC2418" i="1"/>
  <c r="AD2418" i="1" s="1"/>
  <c r="AF2418" i="1" s="1"/>
  <c r="AC2434" i="1"/>
  <c r="AD2434" i="1" s="1"/>
  <c r="AH2434" i="1" s="1"/>
  <c r="AC2450" i="1"/>
  <c r="AD2450" i="1" s="1"/>
  <c r="AH2450" i="1" s="1"/>
  <c r="AC2466" i="1"/>
  <c r="AD2466" i="1" s="1"/>
  <c r="AG2466" i="1" s="1"/>
  <c r="AC2482" i="1"/>
  <c r="AD2482" i="1" s="1"/>
  <c r="AE2482" i="1" s="1"/>
  <c r="AC2498" i="1"/>
  <c r="AD2498" i="1" s="1"/>
  <c r="AG2498" i="1" s="1"/>
  <c r="AC2514" i="1"/>
  <c r="AD2514" i="1" s="1"/>
  <c r="AF2514" i="1" s="1"/>
  <c r="AC2530" i="1"/>
  <c r="AD2530" i="1" s="1"/>
  <c r="AG2530" i="1" s="1"/>
  <c r="AC2546" i="1"/>
  <c r="AD2546" i="1" s="1"/>
  <c r="AH2546" i="1" s="1"/>
  <c r="AC2562" i="1"/>
  <c r="AD2562" i="1" s="1"/>
  <c r="AH2562" i="1" s="1"/>
  <c r="AC2578" i="1"/>
  <c r="AD2578" i="1" s="1"/>
  <c r="AG2578" i="1" s="1"/>
  <c r="AC2594" i="1"/>
  <c r="AD2594" i="1" s="1"/>
  <c r="AH2594" i="1" s="1"/>
  <c r="AC2419" i="1"/>
  <c r="AD2419" i="1" s="1"/>
  <c r="AH2419" i="1" s="1"/>
  <c r="AC2435" i="1"/>
  <c r="AD2435" i="1" s="1"/>
  <c r="AE2435" i="1" s="1"/>
  <c r="AC2451" i="1"/>
  <c r="AD2451" i="1" s="1"/>
  <c r="AE2451" i="1" s="1"/>
  <c r="AC2467" i="1"/>
  <c r="AD2467" i="1" s="1"/>
  <c r="AG2467" i="1" s="1"/>
  <c r="AC2483" i="1"/>
  <c r="AD2483" i="1" s="1"/>
  <c r="AG2483" i="1" s="1"/>
  <c r="AC2499" i="1"/>
  <c r="AD2499" i="1" s="1"/>
  <c r="AF2499" i="1" s="1"/>
  <c r="AC2515" i="1"/>
  <c r="AD2515" i="1" s="1"/>
  <c r="AF2515" i="1" s="1"/>
  <c r="AC2531" i="1"/>
  <c r="AD2531" i="1" s="1"/>
  <c r="AE2531" i="1" s="1"/>
  <c r="AC2547" i="1"/>
  <c r="AD2547" i="1" s="1"/>
  <c r="AG2547" i="1" s="1"/>
  <c r="AC2563" i="1"/>
  <c r="AD2563" i="1" s="1"/>
  <c r="AF2563" i="1" s="1"/>
  <c r="AC2579" i="1"/>
  <c r="AD2579" i="1" s="1"/>
  <c r="AG2579" i="1" s="1"/>
  <c r="AC2595" i="1"/>
  <c r="AD2595" i="1" s="1"/>
  <c r="AG2595" i="1" s="1"/>
  <c r="AC2420" i="1"/>
  <c r="AD2420" i="1" s="1"/>
  <c r="AH2420" i="1" s="1"/>
  <c r="AC2436" i="1"/>
  <c r="AD2436" i="1" s="1"/>
  <c r="AE2436" i="1" s="1"/>
  <c r="AC2452" i="1"/>
  <c r="AD2452" i="1" s="1"/>
  <c r="AH2452" i="1" s="1"/>
  <c r="AC2468" i="1"/>
  <c r="AD2468" i="1" s="1"/>
  <c r="AE2468" i="1" s="1"/>
  <c r="AC2484" i="1"/>
  <c r="AD2484" i="1" s="1"/>
  <c r="AG2484" i="1" s="1"/>
  <c r="AC2500" i="1"/>
  <c r="AD2500" i="1" s="1"/>
  <c r="AG2500" i="1" s="1"/>
  <c r="AC2516" i="1"/>
  <c r="AD2516" i="1" s="1"/>
  <c r="AE2516" i="1" s="1"/>
  <c r="AC2532" i="1"/>
  <c r="AD2532" i="1" s="1"/>
  <c r="AH2532" i="1" s="1"/>
  <c r="AC2548" i="1"/>
  <c r="AD2548" i="1" s="1"/>
  <c r="AH2548" i="1" s="1"/>
  <c r="AC2564" i="1"/>
  <c r="AD2564" i="1" s="1"/>
  <c r="AG2564" i="1" s="1"/>
  <c r="AC2580" i="1"/>
  <c r="AD2580" i="1" s="1"/>
  <c r="AG2580" i="1" s="1"/>
  <c r="AC2596" i="1"/>
  <c r="AD2596" i="1" s="1"/>
  <c r="AG2596" i="1" s="1"/>
  <c r="AC2421" i="1"/>
  <c r="AD2421" i="1" s="1"/>
  <c r="AG2421" i="1" s="1"/>
  <c r="AC2437" i="1"/>
  <c r="AD2437" i="1" s="1"/>
  <c r="AH2437" i="1" s="1"/>
  <c r="AC2453" i="1"/>
  <c r="AD2453" i="1" s="1"/>
  <c r="AH2453" i="1" s="1"/>
  <c r="AC2469" i="1"/>
  <c r="AD2469" i="1" s="1"/>
  <c r="AE2469" i="1" s="1"/>
  <c r="AC2485" i="1"/>
  <c r="AD2485" i="1" s="1"/>
  <c r="AG2485" i="1" s="1"/>
  <c r="AC2501" i="1"/>
  <c r="AD2501" i="1" s="1"/>
  <c r="AH2501" i="1" s="1"/>
  <c r="AC2517" i="1"/>
  <c r="AD2517" i="1" s="1"/>
  <c r="AH2517" i="1" s="1"/>
  <c r="AC2533" i="1"/>
  <c r="AD2533" i="1" s="1"/>
  <c r="AF2533" i="1" s="1"/>
  <c r="AC2549" i="1"/>
  <c r="AD2549" i="1" s="1"/>
  <c r="AE2549" i="1" s="1"/>
  <c r="AC2565" i="1"/>
  <c r="AD2565" i="1" s="1"/>
  <c r="AE2565" i="1" s="1"/>
  <c r="AC2581" i="1"/>
  <c r="AD2581" i="1" s="1"/>
  <c r="AF2581" i="1" s="1"/>
  <c r="AC2597" i="1"/>
  <c r="AD2597" i="1" s="1"/>
  <c r="AG2597" i="1" s="1"/>
  <c r="AC2406" i="1"/>
  <c r="AD2406" i="1" s="1"/>
  <c r="AG2406" i="1" s="1"/>
  <c r="AC2422" i="1"/>
  <c r="AD2422" i="1" s="1"/>
  <c r="AG2422" i="1" s="1"/>
  <c r="AC2438" i="1"/>
  <c r="AD2438" i="1" s="1"/>
  <c r="AE2438" i="1" s="1"/>
  <c r="AC2454" i="1"/>
  <c r="AD2454" i="1" s="1"/>
  <c r="AH2454" i="1" s="1"/>
  <c r="AC2470" i="1"/>
  <c r="AD2470" i="1" s="1"/>
  <c r="AH2470" i="1" s="1"/>
  <c r="AC2486" i="1"/>
  <c r="AD2486" i="1" s="1"/>
  <c r="AH2486" i="1" s="1"/>
  <c r="AC2502" i="1"/>
  <c r="AD2502" i="1" s="1"/>
  <c r="AG2502" i="1" s="1"/>
  <c r="AC2518" i="1"/>
  <c r="AD2518" i="1" s="1"/>
  <c r="AF2518" i="1" s="1"/>
  <c r="AC2534" i="1"/>
  <c r="AD2534" i="1" s="1"/>
  <c r="AG2534" i="1" s="1"/>
  <c r="AC2550" i="1"/>
  <c r="AD2550" i="1" s="1"/>
  <c r="AH2550" i="1" s="1"/>
  <c r="AC2566" i="1"/>
  <c r="AD2566" i="1" s="1"/>
  <c r="AH2566" i="1" s="1"/>
  <c r="AC2582" i="1"/>
  <c r="AD2582" i="1" s="1"/>
  <c r="AH2582" i="1" s="1"/>
  <c r="AC2598" i="1"/>
  <c r="AD2598" i="1" s="1"/>
  <c r="AH2598" i="1" s="1"/>
  <c r="AC2407" i="1"/>
  <c r="AD2407" i="1" s="1"/>
  <c r="AE2407" i="1" s="1"/>
  <c r="AC2423" i="1"/>
  <c r="AD2423" i="1" s="1"/>
  <c r="AF2423" i="1" s="1"/>
  <c r="AC2439" i="1"/>
  <c r="AD2439" i="1" s="1"/>
  <c r="AH2439" i="1" s="1"/>
  <c r="AC2455" i="1"/>
  <c r="AD2455" i="1" s="1"/>
  <c r="AG2455" i="1" s="1"/>
  <c r="AC2471" i="1"/>
  <c r="AD2471" i="1" s="1"/>
  <c r="AH2471" i="1" s="1"/>
  <c r="AC2487" i="1"/>
  <c r="AD2487" i="1" s="1"/>
  <c r="AH2487" i="1" s="1"/>
  <c r="AC2503" i="1"/>
  <c r="AD2503" i="1" s="1"/>
  <c r="AE2503" i="1" s="1"/>
  <c r="AC2519" i="1"/>
  <c r="AD2519" i="1" s="1"/>
  <c r="AE2519" i="1" s="1"/>
  <c r="AC2535" i="1"/>
  <c r="AD2535" i="1" s="1"/>
  <c r="AF2535" i="1" s="1"/>
  <c r="AC2551" i="1"/>
  <c r="AD2551" i="1" s="1"/>
  <c r="AG2551" i="1" s="1"/>
  <c r="AC2567" i="1"/>
  <c r="AD2567" i="1" s="1"/>
  <c r="AF2567" i="1" s="1"/>
  <c r="AC2583" i="1"/>
  <c r="AD2583" i="1" s="1"/>
  <c r="AH2583" i="1" s="1"/>
  <c r="AC2599" i="1"/>
  <c r="AD2599" i="1" s="1"/>
  <c r="AG2599" i="1" s="1"/>
  <c r="AC2408" i="1"/>
  <c r="AD2408" i="1" s="1"/>
  <c r="AH2408" i="1" s="1"/>
  <c r="AC2424" i="1"/>
  <c r="AD2424" i="1" s="1"/>
  <c r="AE2424" i="1" s="1"/>
  <c r="AC2440" i="1"/>
  <c r="AD2440" i="1" s="1"/>
  <c r="AH2440" i="1" s="1"/>
  <c r="AC2456" i="1"/>
  <c r="AD2456" i="1" s="1"/>
  <c r="AG2456" i="1" s="1"/>
  <c r="AC2472" i="1"/>
  <c r="AD2472" i="1" s="1"/>
  <c r="AH2472" i="1" s="1"/>
  <c r="AC2488" i="1"/>
  <c r="AD2488" i="1" s="1"/>
  <c r="AH2488" i="1" s="1"/>
  <c r="AC2504" i="1"/>
  <c r="AD2504" i="1" s="1"/>
  <c r="AE2504" i="1" s="1"/>
  <c r="AC2520" i="1"/>
  <c r="AD2520" i="1" s="1"/>
  <c r="AG2520" i="1" s="1"/>
  <c r="AC2536" i="1"/>
  <c r="AD2536" i="1" s="1"/>
  <c r="AF2536" i="1" s="1"/>
  <c r="AC2552" i="1"/>
  <c r="AD2552" i="1" s="1"/>
  <c r="AE2552" i="1" s="1"/>
  <c r="AC2568" i="1"/>
  <c r="AD2568" i="1" s="1"/>
  <c r="AF2568" i="1" s="1"/>
  <c r="AC2584" i="1"/>
  <c r="AD2584" i="1" s="1"/>
  <c r="AG2584" i="1" s="1"/>
  <c r="AC2600" i="1"/>
  <c r="AD2600" i="1" s="1"/>
  <c r="AG2600" i="1" s="1"/>
  <c r="AC2601" i="1"/>
  <c r="AD2601" i="1" s="1"/>
  <c r="AF2601" i="1" s="1"/>
  <c r="AC2405" i="1"/>
  <c r="AD2405" i="1" s="1"/>
  <c r="AA2405" i="1"/>
  <c r="Z2405" i="1"/>
  <c r="Y2405" i="1"/>
  <c r="X2405" i="1"/>
  <c r="M2405" i="1"/>
  <c r="J2405" i="1"/>
  <c r="AC2404" i="1"/>
  <c r="AD2404" i="1" s="1"/>
  <c r="AA2404" i="1"/>
  <c r="Z2404" i="1"/>
  <c r="Y2404" i="1"/>
  <c r="X2404" i="1"/>
  <c r="M2404" i="1"/>
  <c r="J2404" i="1"/>
  <c r="AC2403" i="1"/>
  <c r="AD2403" i="1" s="1"/>
  <c r="AA2403" i="1"/>
  <c r="Z2403" i="1"/>
  <c r="Y2403" i="1"/>
  <c r="X2403" i="1"/>
  <c r="M2403" i="1"/>
  <c r="J2403" i="1"/>
  <c r="AC2402" i="1"/>
  <c r="AD2402" i="1" s="1"/>
  <c r="AA2402" i="1"/>
  <c r="Z2402" i="1"/>
  <c r="Y2402" i="1"/>
  <c r="X2402" i="1"/>
  <c r="M2402" i="1"/>
  <c r="J2402" i="1"/>
  <c r="AC2401" i="1"/>
  <c r="AD2401" i="1" s="1"/>
  <c r="AA2401" i="1"/>
  <c r="Z2401" i="1"/>
  <c r="Y2401" i="1"/>
  <c r="X2401" i="1"/>
  <c r="M2401" i="1"/>
  <c r="J2401" i="1"/>
  <c r="AC2400" i="1"/>
  <c r="AD2400" i="1" s="1"/>
  <c r="AA2400" i="1"/>
  <c r="Z2400" i="1"/>
  <c r="Y2400" i="1"/>
  <c r="X2400" i="1"/>
  <c r="M2400" i="1"/>
  <c r="J2400" i="1"/>
  <c r="AC2399" i="1"/>
  <c r="AD2399" i="1" s="1"/>
  <c r="AA2399" i="1"/>
  <c r="Z2399" i="1"/>
  <c r="Y2399" i="1"/>
  <c r="X2399" i="1"/>
  <c r="M2399" i="1"/>
  <c r="J2399" i="1"/>
  <c r="AC2398" i="1"/>
  <c r="AD2398" i="1" s="1"/>
  <c r="AA2398" i="1"/>
  <c r="Z2398" i="1"/>
  <c r="Y2398" i="1"/>
  <c r="X2398" i="1"/>
  <c r="M2398" i="1"/>
  <c r="J2398" i="1"/>
  <c r="AC2397" i="1"/>
  <c r="AD2397" i="1" s="1"/>
  <c r="AA2397" i="1"/>
  <c r="Z2397" i="1"/>
  <c r="Y2397" i="1"/>
  <c r="X2397" i="1"/>
  <c r="M2397" i="1"/>
  <c r="J2397" i="1"/>
  <c r="AC2396" i="1"/>
  <c r="AD2396" i="1" s="1"/>
  <c r="AA2396" i="1"/>
  <c r="Z2396" i="1"/>
  <c r="Y2396" i="1"/>
  <c r="X2396" i="1"/>
  <c r="M2396" i="1"/>
  <c r="J2396" i="1"/>
  <c r="AC2395" i="1"/>
  <c r="AD2395" i="1" s="1"/>
  <c r="AA2395" i="1"/>
  <c r="Z2395" i="1"/>
  <c r="Y2395" i="1"/>
  <c r="X2395" i="1"/>
  <c r="M2395" i="1"/>
  <c r="J2395" i="1"/>
  <c r="AC2394" i="1"/>
  <c r="AD2394" i="1" s="1"/>
  <c r="AA2394" i="1"/>
  <c r="Z2394" i="1"/>
  <c r="Y2394" i="1"/>
  <c r="X2394" i="1"/>
  <c r="M2394" i="1"/>
  <c r="J2394" i="1"/>
  <c r="AC2393" i="1"/>
  <c r="AD2393" i="1" s="1"/>
  <c r="AA2393" i="1"/>
  <c r="Z2393" i="1"/>
  <c r="Y2393" i="1"/>
  <c r="X2393" i="1"/>
  <c r="M2393" i="1"/>
  <c r="J2393" i="1"/>
  <c r="AC2392" i="1"/>
  <c r="AD2392" i="1" s="1"/>
  <c r="AA2392" i="1"/>
  <c r="Z2392" i="1"/>
  <c r="Y2392" i="1"/>
  <c r="X2392" i="1"/>
  <c r="M2392" i="1"/>
  <c r="J2392" i="1"/>
  <c r="AC2391" i="1"/>
  <c r="AD2391" i="1" s="1"/>
  <c r="AA2391" i="1"/>
  <c r="Z2391" i="1"/>
  <c r="Y2391" i="1"/>
  <c r="X2391" i="1"/>
  <c r="J2391" i="1"/>
  <c r="AC2390" i="1"/>
  <c r="AD2390" i="1" s="1"/>
  <c r="AA2390" i="1"/>
  <c r="Z2390" i="1"/>
  <c r="Y2390" i="1"/>
  <c r="X2390" i="1"/>
  <c r="J2390" i="1"/>
  <c r="AC2389" i="1"/>
  <c r="AD2389" i="1" s="1"/>
  <c r="AA2389" i="1"/>
  <c r="Z2389" i="1"/>
  <c r="Y2389" i="1"/>
  <c r="X2389" i="1"/>
  <c r="J2389" i="1"/>
  <c r="AC2388" i="1"/>
  <c r="AD2388" i="1" s="1"/>
  <c r="AA2388" i="1"/>
  <c r="Z2388" i="1"/>
  <c r="Y2388" i="1"/>
  <c r="X2388" i="1"/>
  <c r="J2388" i="1"/>
  <c r="AC2387" i="1"/>
  <c r="AD2387" i="1" s="1"/>
  <c r="AA2387" i="1"/>
  <c r="Z2387" i="1"/>
  <c r="Y2387" i="1"/>
  <c r="X2387" i="1"/>
  <c r="M2387" i="1"/>
  <c r="J2387" i="1"/>
  <c r="AC2386" i="1"/>
  <c r="AD2386" i="1" s="1"/>
  <c r="AA2386" i="1"/>
  <c r="Z2386" i="1"/>
  <c r="Y2386" i="1"/>
  <c r="X2386" i="1"/>
  <c r="J2386" i="1"/>
  <c r="AC2385" i="1"/>
  <c r="AD2385" i="1" s="1"/>
  <c r="AA2385" i="1"/>
  <c r="Z2385" i="1"/>
  <c r="Y2385" i="1"/>
  <c r="X2385" i="1"/>
  <c r="J2385" i="1"/>
  <c r="AC2384" i="1"/>
  <c r="AD2384" i="1" s="1"/>
  <c r="AA2384" i="1"/>
  <c r="Z2384" i="1"/>
  <c r="Y2384" i="1"/>
  <c r="X2384" i="1"/>
  <c r="J2384" i="1"/>
  <c r="AC2383" i="1"/>
  <c r="AD2383" i="1" s="1"/>
  <c r="AA2383" i="1"/>
  <c r="Z2383" i="1"/>
  <c r="Y2383" i="1"/>
  <c r="X2383" i="1"/>
  <c r="M2383" i="1"/>
  <c r="J2383" i="1"/>
  <c r="AC2382" i="1"/>
  <c r="AD2382" i="1" s="1"/>
  <c r="AA2382" i="1"/>
  <c r="Z2382" i="1"/>
  <c r="Y2382" i="1"/>
  <c r="X2382" i="1"/>
  <c r="M2382" i="1"/>
  <c r="J2382" i="1"/>
  <c r="AC2381" i="1"/>
  <c r="AD2381" i="1" s="1"/>
  <c r="AA2381" i="1"/>
  <c r="Z2381" i="1"/>
  <c r="Y2381" i="1"/>
  <c r="X2381" i="1"/>
  <c r="M2381" i="1"/>
  <c r="J2381" i="1"/>
  <c r="AC2380" i="1"/>
  <c r="AD2380" i="1" s="1"/>
  <c r="AA2380" i="1"/>
  <c r="Z2380" i="1"/>
  <c r="Y2380" i="1"/>
  <c r="X2380" i="1"/>
  <c r="M2380" i="1"/>
  <c r="J2380" i="1"/>
  <c r="AC2379" i="1"/>
  <c r="AD2379" i="1" s="1"/>
  <c r="AA2379" i="1"/>
  <c r="Z2379" i="1"/>
  <c r="Y2379" i="1"/>
  <c r="X2379" i="1"/>
  <c r="M2379" i="1"/>
  <c r="J2379" i="1"/>
  <c r="AC2378" i="1"/>
  <c r="AD2378" i="1" s="1"/>
  <c r="AA2378" i="1"/>
  <c r="Z2378" i="1"/>
  <c r="Y2378" i="1"/>
  <c r="X2378" i="1"/>
  <c r="M2378" i="1"/>
  <c r="J2378" i="1"/>
  <c r="AC2377" i="1"/>
  <c r="AD2377" i="1" s="1"/>
  <c r="AA2377" i="1"/>
  <c r="Z2377" i="1"/>
  <c r="Y2377" i="1"/>
  <c r="X2377" i="1"/>
  <c r="M2377" i="1"/>
  <c r="J2377" i="1"/>
  <c r="AC2376" i="1"/>
  <c r="AD2376" i="1" s="1"/>
  <c r="AA2376" i="1"/>
  <c r="Z2376" i="1"/>
  <c r="Y2376" i="1"/>
  <c r="X2376" i="1"/>
  <c r="M2376" i="1"/>
  <c r="J2376" i="1"/>
  <c r="AC2375" i="1"/>
  <c r="AD2375" i="1" s="1"/>
  <c r="AA2375" i="1"/>
  <c r="Z2375" i="1"/>
  <c r="Y2375" i="1"/>
  <c r="X2375" i="1"/>
  <c r="M2375" i="1"/>
  <c r="J2375" i="1"/>
  <c r="AC2374" i="1"/>
  <c r="AD2374" i="1" s="1"/>
  <c r="AA2374" i="1"/>
  <c r="Z2374" i="1"/>
  <c r="Y2374" i="1"/>
  <c r="X2374" i="1"/>
  <c r="M2374" i="1"/>
  <c r="J2374" i="1"/>
  <c r="AC2373" i="1"/>
  <c r="AD2373" i="1" s="1"/>
  <c r="AA2373" i="1"/>
  <c r="Z2373" i="1"/>
  <c r="Y2373" i="1"/>
  <c r="X2373" i="1"/>
  <c r="M2373" i="1"/>
  <c r="J2373" i="1"/>
  <c r="AC2372" i="1"/>
  <c r="AD2372" i="1" s="1"/>
  <c r="AA2372" i="1"/>
  <c r="Z2372" i="1"/>
  <c r="Y2372" i="1"/>
  <c r="X2372" i="1"/>
  <c r="M2372" i="1"/>
  <c r="J2372" i="1"/>
  <c r="AC2371" i="1"/>
  <c r="AD2371" i="1" s="1"/>
  <c r="AA2371" i="1"/>
  <c r="Z2371" i="1"/>
  <c r="Y2371" i="1"/>
  <c r="X2371" i="1"/>
  <c r="M2371" i="1"/>
  <c r="J2371" i="1"/>
  <c r="AC2370" i="1"/>
  <c r="AD2370" i="1" s="1"/>
  <c r="AA2370" i="1"/>
  <c r="Z2370" i="1"/>
  <c r="Y2370" i="1"/>
  <c r="X2370" i="1"/>
  <c r="M2370" i="1"/>
  <c r="J2370" i="1"/>
  <c r="AC2369" i="1"/>
  <c r="AD2369" i="1" s="1"/>
  <c r="AH2369" i="1" s="1"/>
  <c r="AA2369" i="1"/>
  <c r="Z2369" i="1"/>
  <c r="Y2369" i="1"/>
  <c r="X2369" i="1"/>
  <c r="M2369" i="1"/>
  <c r="J2369" i="1"/>
  <c r="AC2368" i="1"/>
  <c r="AD2368" i="1" s="1"/>
  <c r="AA2368" i="1"/>
  <c r="Z2368" i="1"/>
  <c r="Y2368" i="1"/>
  <c r="X2368" i="1"/>
  <c r="J2368" i="1"/>
  <c r="AC2367" i="1"/>
  <c r="AD2367" i="1" s="1"/>
  <c r="AA2367" i="1"/>
  <c r="Z2367" i="1"/>
  <c r="Y2367" i="1"/>
  <c r="X2367" i="1"/>
  <c r="J2367" i="1"/>
  <c r="AC2366" i="1"/>
  <c r="AD2366" i="1" s="1"/>
  <c r="AA2366" i="1"/>
  <c r="Z2366" i="1"/>
  <c r="Y2366" i="1"/>
  <c r="X2366" i="1"/>
  <c r="J2366" i="1"/>
  <c r="AC2365" i="1"/>
  <c r="AD2365" i="1" s="1"/>
  <c r="AA2365" i="1"/>
  <c r="Z2365" i="1"/>
  <c r="Y2365" i="1"/>
  <c r="X2365" i="1"/>
  <c r="M2365" i="1"/>
  <c r="J2365" i="1"/>
  <c r="AC2364" i="1"/>
  <c r="AD2364" i="1" s="1"/>
  <c r="AA2364" i="1"/>
  <c r="Z2364" i="1"/>
  <c r="Y2364" i="1"/>
  <c r="X2364" i="1"/>
  <c r="M2364" i="1"/>
  <c r="J2364" i="1"/>
  <c r="AC2363" i="1"/>
  <c r="AD2363" i="1" s="1"/>
  <c r="AA2363" i="1"/>
  <c r="Z2363" i="1"/>
  <c r="Y2363" i="1"/>
  <c r="X2363" i="1"/>
  <c r="M2363" i="1"/>
  <c r="J2363" i="1"/>
  <c r="AC2362" i="1"/>
  <c r="AD2362" i="1" s="1"/>
  <c r="AA2362" i="1"/>
  <c r="Z2362" i="1"/>
  <c r="Y2362" i="1"/>
  <c r="X2362" i="1"/>
  <c r="M2362" i="1"/>
  <c r="J2362" i="1"/>
  <c r="AC2361" i="1"/>
  <c r="AD2361" i="1" s="1"/>
  <c r="AA2361" i="1"/>
  <c r="Z2361" i="1"/>
  <c r="Y2361" i="1"/>
  <c r="X2361" i="1"/>
  <c r="J2361" i="1"/>
  <c r="AC2360" i="1"/>
  <c r="AD2360" i="1" s="1"/>
  <c r="AA2360" i="1"/>
  <c r="Z2360" i="1"/>
  <c r="Y2360" i="1"/>
  <c r="X2360" i="1"/>
  <c r="M2360" i="1"/>
  <c r="J2360" i="1"/>
  <c r="AC2359" i="1"/>
  <c r="AD2359" i="1" s="1"/>
  <c r="AA2359" i="1"/>
  <c r="Z2359" i="1"/>
  <c r="Y2359" i="1"/>
  <c r="X2359" i="1"/>
  <c r="M2359" i="1"/>
  <c r="J2359" i="1"/>
  <c r="AC2358" i="1"/>
  <c r="AD2358" i="1" s="1"/>
  <c r="AA2358" i="1"/>
  <c r="Z2358" i="1"/>
  <c r="Y2358" i="1"/>
  <c r="X2358" i="1"/>
  <c r="J2358" i="1"/>
  <c r="AC2357" i="1"/>
  <c r="AD2357" i="1" s="1"/>
  <c r="AA2357" i="1"/>
  <c r="Z2357" i="1"/>
  <c r="Y2357" i="1"/>
  <c r="X2357" i="1"/>
  <c r="M2357" i="1"/>
  <c r="J2357" i="1"/>
  <c r="Q33" i="22"/>
  <c r="P33" i="22"/>
  <c r="H33" i="22"/>
  <c r="G33" i="22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C2308" i="1"/>
  <c r="AD2308" i="1" s="1"/>
  <c r="AC2309" i="1"/>
  <c r="AD2309" i="1" s="1"/>
  <c r="AC2310" i="1"/>
  <c r="AD2310" i="1" s="1"/>
  <c r="AE2310" i="1" s="1"/>
  <c r="AC2311" i="1"/>
  <c r="AD2311" i="1" s="1"/>
  <c r="AC2312" i="1"/>
  <c r="AD2312" i="1" s="1"/>
  <c r="AE2312" i="1" s="1"/>
  <c r="AC2313" i="1"/>
  <c r="AD2313" i="1" s="1"/>
  <c r="AC2314" i="1"/>
  <c r="AD2314" i="1" s="1"/>
  <c r="AF2314" i="1" s="1"/>
  <c r="AC2315" i="1"/>
  <c r="AD2315" i="1" s="1"/>
  <c r="AC2316" i="1"/>
  <c r="AD2316" i="1" s="1"/>
  <c r="AC2317" i="1"/>
  <c r="AD2317" i="1" s="1"/>
  <c r="AE2317" i="1" s="1"/>
  <c r="AC2318" i="1"/>
  <c r="AD2318" i="1" s="1"/>
  <c r="AC2319" i="1"/>
  <c r="AD2319" i="1" s="1"/>
  <c r="AC2320" i="1"/>
  <c r="AD2320" i="1" s="1"/>
  <c r="AC2321" i="1"/>
  <c r="AD2321" i="1" s="1"/>
  <c r="AC2322" i="1"/>
  <c r="AD2322" i="1" s="1"/>
  <c r="AC2323" i="1"/>
  <c r="AD2323" i="1" s="1"/>
  <c r="AC2324" i="1"/>
  <c r="AD2324" i="1" s="1"/>
  <c r="AC2325" i="1"/>
  <c r="AD2325" i="1" s="1"/>
  <c r="AC2326" i="1"/>
  <c r="AD2326" i="1" s="1"/>
  <c r="AE2326" i="1" s="1"/>
  <c r="AC2327" i="1"/>
  <c r="AD2327" i="1" s="1"/>
  <c r="AC2328" i="1"/>
  <c r="AD2328" i="1" s="1"/>
  <c r="AC2329" i="1"/>
  <c r="AD2329" i="1" s="1"/>
  <c r="AC2330" i="1"/>
  <c r="AD2330" i="1" s="1"/>
  <c r="AC2331" i="1"/>
  <c r="AD2331" i="1" s="1"/>
  <c r="AH2331" i="1" s="1"/>
  <c r="AC2332" i="1"/>
  <c r="AD2332" i="1" s="1"/>
  <c r="AC2333" i="1"/>
  <c r="AD2333" i="1" s="1"/>
  <c r="AE2333" i="1" s="1"/>
  <c r="AC2334" i="1"/>
  <c r="AD2334" i="1" s="1"/>
  <c r="AC2335" i="1"/>
  <c r="AD2335" i="1" s="1"/>
  <c r="AC2336" i="1"/>
  <c r="AD2336" i="1" s="1"/>
  <c r="AC2337" i="1"/>
  <c r="AD2337" i="1" s="1"/>
  <c r="AE2337" i="1" s="1"/>
  <c r="AC2338" i="1"/>
  <c r="AD2338" i="1" s="1"/>
  <c r="AC2339" i="1"/>
  <c r="AD2339" i="1" s="1"/>
  <c r="AC2340" i="1"/>
  <c r="AD2340" i="1" s="1"/>
  <c r="AC2341" i="1"/>
  <c r="AD2341" i="1" s="1"/>
  <c r="AC2342" i="1"/>
  <c r="AD2342" i="1" s="1"/>
  <c r="AE2342" i="1" s="1"/>
  <c r="AC2343" i="1"/>
  <c r="AD2343" i="1" s="1"/>
  <c r="AC2344" i="1"/>
  <c r="AD2344" i="1" s="1"/>
  <c r="AC2345" i="1"/>
  <c r="AD2345" i="1" s="1"/>
  <c r="AC2346" i="1"/>
  <c r="AD2346" i="1" s="1"/>
  <c r="AC2347" i="1"/>
  <c r="AD2347" i="1" s="1"/>
  <c r="AC2348" i="1"/>
  <c r="AD2348" i="1" s="1"/>
  <c r="AC2349" i="1"/>
  <c r="AD2349" i="1" s="1"/>
  <c r="AC2350" i="1"/>
  <c r="AD2350" i="1" s="1"/>
  <c r="AC2351" i="1"/>
  <c r="AD2351" i="1" s="1"/>
  <c r="AC2352" i="1"/>
  <c r="AD2352" i="1" s="1"/>
  <c r="AC2353" i="1"/>
  <c r="AD2353" i="1" s="1"/>
  <c r="AC2354" i="1"/>
  <c r="AD2354" i="1" s="1"/>
  <c r="AC2355" i="1"/>
  <c r="AD2355" i="1" s="1"/>
  <c r="AC2356" i="1"/>
  <c r="AD2356" i="1" s="1"/>
  <c r="M2356" i="1"/>
  <c r="J2356" i="1"/>
  <c r="M2355" i="1"/>
  <c r="J2355" i="1"/>
  <c r="M2354" i="1"/>
  <c r="J2354" i="1"/>
  <c r="M2353" i="1"/>
  <c r="J2353" i="1"/>
  <c r="M2352" i="1"/>
  <c r="J2352" i="1"/>
  <c r="M2351" i="1"/>
  <c r="J2351" i="1"/>
  <c r="M2350" i="1"/>
  <c r="J2350" i="1"/>
  <c r="M2349" i="1"/>
  <c r="J2349" i="1"/>
  <c r="M2348" i="1"/>
  <c r="J2348" i="1"/>
  <c r="M2347" i="1"/>
  <c r="J2347" i="1"/>
  <c r="M2346" i="1"/>
  <c r="J2346" i="1"/>
  <c r="M2345" i="1"/>
  <c r="J2345" i="1"/>
  <c r="M2344" i="1"/>
  <c r="J2344" i="1"/>
  <c r="M2343" i="1"/>
  <c r="J2343" i="1"/>
  <c r="J2342" i="1"/>
  <c r="J2341" i="1"/>
  <c r="J2340" i="1"/>
  <c r="J2339" i="1"/>
  <c r="M2338" i="1"/>
  <c r="J2338" i="1"/>
  <c r="J2337" i="1"/>
  <c r="J2336" i="1"/>
  <c r="J2335" i="1"/>
  <c r="M2334" i="1"/>
  <c r="J2334" i="1"/>
  <c r="M2333" i="1"/>
  <c r="J2333" i="1"/>
  <c r="M2332" i="1"/>
  <c r="J2332" i="1"/>
  <c r="M2331" i="1"/>
  <c r="J2331" i="1"/>
  <c r="M2330" i="1"/>
  <c r="J2330" i="1"/>
  <c r="M2329" i="1"/>
  <c r="J2329" i="1"/>
  <c r="M2328" i="1"/>
  <c r="J2328" i="1"/>
  <c r="M2327" i="1"/>
  <c r="J2327" i="1"/>
  <c r="M2326" i="1"/>
  <c r="J2326" i="1"/>
  <c r="M2325" i="1"/>
  <c r="J2325" i="1"/>
  <c r="M2324" i="1"/>
  <c r="J2324" i="1"/>
  <c r="M2323" i="1"/>
  <c r="J2323" i="1"/>
  <c r="M2322" i="1"/>
  <c r="J2322" i="1"/>
  <c r="M2321" i="1"/>
  <c r="J2321" i="1"/>
  <c r="M2320" i="1"/>
  <c r="J2320" i="1"/>
  <c r="J2319" i="1"/>
  <c r="J2318" i="1"/>
  <c r="J2317" i="1"/>
  <c r="M2316" i="1"/>
  <c r="J2316" i="1"/>
  <c r="M2315" i="1"/>
  <c r="J2315" i="1"/>
  <c r="M2314" i="1"/>
  <c r="J2314" i="1"/>
  <c r="M2313" i="1"/>
  <c r="J2313" i="1"/>
  <c r="J2312" i="1"/>
  <c r="M2311" i="1"/>
  <c r="J2311" i="1"/>
  <c r="M2310" i="1"/>
  <c r="J2310" i="1"/>
  <c r="J2309" i="1"/>
  <c r="M2308" i="1"/>
  <c r="J2308" i="1"/>
  <c r="AC2307" i="1"/>
  <c r="AD2307" i="1" s="1"/>
  <c r="AA2307" i="1"/>
  <c r="Z2307" i="1"/>
  <c r="Y2307" i="1"/>
  <c r="X2307" i="1"/>
  <c r="M2307" i="1"/>
  <c r="J2307" i="1"/>
  <c r="AC2306" i="1"/>
  <c r="AD2306" i="1" s="1"/>
  <c r="AA2306" i="1"/>
  <c r="Z2306" i="1"/>
  <c r="Y2306" i="1"/>
  <c r="X2306" i="1"/>
  <c r="M2306" i="1"/>
  <c r="J2306" i="1"/>
  <c r="AC2305" i="1"/>
  <c r="AD2305" i="1" s="1"/>
  <c r="AA2305" i="1"/>
  <c r="Z2305" i="1"/>
  <c r="Y2305" i="1"/>
  <c r="X2305" i="1"/>
  <c r="M2305" i="1"/>
  <c r="J2305" i="1"/>
  <c r="AC2304" i="1"/>
  <c r="AD2304" i="1" s="1"/>
  <c r="AA2304" i="1"/>
  <c r="Z2304" i="1"/>
  <c r="Y2304" i="1"/>
  <c r="X2304" i="1"/>
  <c r="M2304" i="1"/>
  <c r="J2304" i="1"/>
  <c r="AC2303" i="1"/>
  <c r="AD2303" i="1" s="1"/>
  <c r="AA2303" i="1"/>
  <c r="Z2303" i="1"/>
  <c r="Y2303" i="1"/>
  <c r="X2303" i="1"/>
  <c r="M2303" i="1"/>
  <c r="J2303" i="1"/>
  <c r="AC2302" i="1"/>
  <c r="AD2302" i="1" s="1"/>
  <c r="AH2302" i="1" s="1"/>
  <c r="AA2302" i="1"/>
  <c r="Z2302" i="1"/>
  <c r="Y2302" i="1"/>
  <c r="X2302" i="1"/>
  <c r="M2302" i="1"/>
  <c r="J2302" i="1"/>
  <c r="AC2301" i="1"/>
  <c r="AD2301" i="1" s="1"/>
  <c r="AA2301" i="1"/>
  <c r="Z2301" i="1"/>
  <c r="Y2301" i="1"/>
  <c r="X2301" i="1"/>
  <c r="M2301" i="1"/>
  <c r="J2301" i="1"/>
  <c r="AC2300" i="1"/>
  <c r="AD2300" i="1" s="1"/>
  <c r="AA2300" i="1"/>
  <c r="Z2300" i="1"/>
  <c r="Y2300" i="1"/>
  <c r="X2300" i="1"/>
  <c r="M2300" i="1"/>
  <c r="J2300" i="1"/>
  <c r="AC2299" i="1"/>
  <c r="AD2299" i="1" s="1"/>
  <c r="AA2299" i="1"/>
  <c r="Z2299" i="1"/>
  <c r="Y2299" i="1"/>
  <c r="X2299" i="1"/>
  <c r="M2299" i="1"/>
  <c r="J2299" i="1"/>
  <c r="AC2298" i="1"/>
  <c r="AD2298" i="1" s="1"/>
  <c r="AA2298" i="1"/>
  <c r="Z2298" i="1"/>
  <c r="Y2298" i="1"/>
  <c r="X2298" i="1"/>
  <c r="M2298" i="1"/>
  <c r="J2298" i="1"/>
  <c r="AC2297" i="1"/>
  <c r="AD2297" i="1" s="1"/>
  <c r="AH2297" i="1" s="1"/>
  <c r="AA2297" i="1"/>
  <c r="Z2297" i="1"/>
  <c r="Y2297" i="1"/>
  <c r="X2297" i="1"/>
  <c r="M2297" i="1"/>
  <c r="J2297" i="1"/>
  <c r="AC2296" i="1"/>
  <c r="AD2296" i="1" s="1"/>
  <c r="AA2296" i="1"/>
  <c r="Z2296" i="1"/>
  <c r="Y2296" i="1"/>
  <c r="X2296" i="1"/>
  <c r="M2296" i="1"/>
  <c r="J2296" i="1"/>
  <c r="AC2295" i="1"/>
  <c r="AD2295" i="1" s="1"/>
  <c r="AA2295" i="1"/>
  <c r="Z2295" i="1"/>
  <c r="Y2295" i="1"/>
  <c r="X2295" i="1"/>
  <c r="M2295" i="1"/>
  <c r="J2295" i="1"/>
  <c r="AC2294" i="1"/>
  <c r="AD2294" i="1" s="1"/>
  <c r="AA2294" i="1"/>
  <c r="Z2294" i="1"/>
  <c r="Y2294" i="1"/>
  <c r="X2294" i="1"/>
  <c r="M2294" i="1"/>
  <c r="J2294" i="1"/>
  <c r="AC2293" i="1"/>
  <c r="AD2293" i="1" s="1"/>
  <c r="AA2293" i="1"/>
  <c r="Z2293" i="1"/>
  <c r="Y2293" i="1"/>
  <c r="X2293" i="1"/>
  <c r="J2293" i="1"/>
  <c r="AC2292" i="1"/>
  <c r="AD2292" i="1" s="1"/>
  <c r="AA2292" i="1"/>
  <c r="Z2292" i="1"/>
  <c r="Y2292" i="1"/>
  <c r="X2292" i="1"/>
  <c r="J2292" i="1"/>
  <c r="AC2291" i="1"/>
  <c r="AD2291" i="1" s="1"/>
  <c r="AA2291" i="1"/>
  <c r="Z2291" i="1"/>
  <c r="Y2291" i="1"/>
  <c r="X2291" i="1"/>
  <c r="J2291" i="1"/>
  <c r="AC2290" i="1"/>
  <c r="AD2290" i="1" s="1"/>
  <c r="AA2290" i="1"/>
  <c r="Z2290" i="1"/>
  <c r="Y2290" i="1"/>
  <c r="X2290" i="1"/>
  <c r="J2290" i="1"/>
  <c r="AC2289" i="1"/>
  <c r="AD2289" i="1" s="1"/>
  <c r="AA2289" i="1"/>
  <c r="Z2289" i="1"/>
  <c r="Y2289" i="1"/>
  <c r="X2289" i="1"/>
  <c r="M2289" i="1"/>
  <c r="J2289" i="1"/>
  <c r="AC2288" i="1"/>
  <c r="AD2288" i="1" s="1"/>
  <c r="AA2288" i="1"/>
  <c r="Z2288" i="1"/>
  <c r="Y2288" i="1"/>
  <c r="X2288" i="1"/>
  <c r="J2288" i="1"/>
  <c r="AC2287" i="1"/>
  <c r="AD2287" i="1" s="1"/>
  <c r="AA2287" i="1"/>
  <c r="Z2287" i="1"/>
  <c r="Y2287" i="1"/>
  <c r="X2287" i="1"/>
  <c r="J2287" i="1"/>
  <c r="AC2286" i="1"/>
  <c r="AD2286" i="1" s="1"/>
  <c r="AA2286" i="1"/>
  <c r="Z2286" i="1"/>
  <c r="Y2286" i="1"/>
  <c r="X2286" i="1"/>
  <c r="J2286" i="1"/>
  <c r="AC2285" i="1"/>
  <c r="AD2285" i="1" s="1"/>
  <c r="AA2285" i="1"/>
  <c r="Z2285" i="1"/>
  <c r="Y2285" i="1"/>
  <c r="X2285" i="1"/>
  <c r="M2285" i="1"/>
  <c r="J2285" i="1"/>
  <c r="AC2284" i="1"/>
  <c r="AD2284" i="1" s="1"/>
  <c r="AH2284" i="1" s="1"/>
  <c r="AA2284" i="1"/>
  <c r="Z2284" i="1"/>
  <c r="Y2284" i="1"/>
  <c r="X2284" i="1"/>
  <c r="M2284" i="1"/>
  <c r="J2284" i="1"/>
  <c r="AC2283" i="1"/>
  <c r="AD2283" i="1" s="1"/>
  <c r="AH2283" i="1" s="1"/>
  <c r="AA2283" i="1"/>
  <c r="Z2283" i="1"/>
  <c r="Y2283" i="1"/>
  <c r="X2283" i="1"/>
  <c r="M2283" i="1"/>
  <c r="J2283" i="1"/>
  <c r="AC2282" i="1"/>
  <c r="AD2282" i="1" s="1"/>
  <c r="AA2282" i="1"/>
  <c r="Z2282" i="1"/>
  <c r="Y2282" i="1"/>
  <c r="X2282" i="1"/>
  <c r="M2282" i="1"/>
  <c r="J2282" i="1"/>
  <c r="AC2281" i="1"/>
  <c r="AD2281" i="1" s="1"/>
  <c r="AA2281" i="1"/>
  <c r="Z2281" i="1"/>
  <c r="Y2281" i="1"/>
  <c r="X2281" i="1"/>
  <c r="M2281" i="1"/>
  <c r="J2281" i="1"/>
  <c r="AC2280" i="1"/>
  <c r="AD2280" i="1" s="1"/>
  <c r="AA2280" i="1"/>
  <c r="Z2280" i="1"/>
  <c r="Y2280" i="1"/>
  <c r="X2280" i="1"/>
  <c r="M2280" i="1"/>
  <c r="J2280" i="1"/>
  <c r="AC2279" i="1"/>
  <c r="AD2279" i="1" s="1"/>
  <c r="AA2279" i="1"/>
  <c r="Z2279" i="1"/>
  <c r="Y2279" i="1"/>
  <c r="X2279" i="1"/>
  <c r="M2279" i="1"/>
  <c r="J2279" i="1"/>
  <c r="AC2278" i="1"/>
  <c r="AD2278" i="1" s="1"/>
  <c r="AH2278" i="1" s="1"/>
  <c r="AA2278" i="1"/>
  <c r="Z2278" i="1"/>
  <c r="Y2278" i="1"/>
  <c r="X2278" i="1"/>
  <c r="M2278" i="1"/>
  <c r="J2278" i="1"/>
  <c r="AC2277" i="1"/>
  <c r="AD2277" i="1" s="1"/>
  <c r="AA2277" i="1"/>
  <c r="Z2277" i="1"/>
  <c r="Y2277" i="1"/>
  <c r="X2277" i="1"/>
  <c r="M2277" i="1"/>
  <c r="J2277" i="1"/>
  <c r="AC2276" i="1"/>
  <c r="AD2276" i="1" s="1"/>
  <c r="AA2276" i="1"/>
  <c r="Z2276" i="1"/>
  <c r="Y2276" i="1"/>
  <c r="X2276" i="1"/>
  <c r="M2276" i="1"/>
  <c r="J2276" i="1"/>
  <c r="AC2275" i="1"/>
  <c r="AD2275" i="1" s="1"/>
  <c r="AA2275" i="1"/>
  <c r="Z2275" i="1"/>
  <c r="Y2275" i="1"/>
  <c r="X2275" i="1"/>
  <c r="M2275" i="1"/>
  <c r="J2275" i="1"/>
  <c r="AC2274" i="1"/>
  <c r="AD2274" i="1" s="1"/>
  <c r="AA2274" i="1"/>
  <c r="Z2274" i="1"/>
  <c r="Y2274" i="1"/>
  <c r="X2274" i="1"/>
  <c r="M2274" i="1"/>
  <c r="J2274" i="1"/>
  <c r="AC2273" i="1"/>
  <c r="AD2273" i="1" s="1"/>
  <c r="AA2273" i="1"/>
  <c r="Z2273" i="1"/>
  <c r="Y2273" i="1"/>
  <c r="X2273" i="1"/>
  <c r="M2273" i="1"/>
  <c r="J2273" i="1"/>
  <c r="AC2272" i="1"/>
  <c r="AD2272" i="1" s="1"/>
  <c r="AH2272" i="1" s="1"/>
  <c r="AA2272" i="1"/>
  <c r="Z2272" i="1"/>
  <c r="Y2272" i="1"/>
  <c r="X2272" i="1"/>
  <c r="M2272" i="1"/>
  <c r="J2272" i="1"/>
  <c r="AC2271" i="1"/>
  <c r="AD2271" i="1" s="1"/>
  <c r="AA2271" i="1"/>
  <c r="Z2271" i="1"/>
  <c r="Y2271" i="1"/>
  <c r="X2271" i="1"/>
  <c r="M2271" i="1"/>
  <c r="J2271" i="1"/>
  <c r="AC2270" i="1"/>
  <c r="AD2270" i="1" s="1"/>
  <c r="AA2270" i="1"/>
  <c r="Z2270" i="1"/>
  <c r="Y2270" i="1"/>
  <c r="X2270" i="1"/>
  <c r="J2270" i="1"/>
  <c r="AC2269" i="1"/>
  <c r="AD2269" i="1" s="1"/>
  <c r="AA2269" i="1"/>
  <c r="Z2269" i="1"/>
  <c r="Y2269" i="1"/>
  <c r="X2269" i="1"/>
  <c r="J2269" i="1"/>
  <c r="AC2268" i="1"/>
  <c r="AD2268" i="1" s="1"/>
  <c r="AA2268" i="1"/>
  <c r="Z2268" i="1"/>
  <c r="Y2268" i="1"/>
  <c r="X2268" i="1"/>
  <c r="J2268" i="1"/>
  <c r="AC2267" i="1"/>
  <c r="AD2267" i="1" s="1"/>
  <c r="AA2267" i="1"/>
  <c r="Z2267" i="1"/>
  <c r="Y2267" i="1"/>
  <c r="X2267" i="1"/>
  <c r="M2267" i="1"/>
  <c r="J2267" i="1"/>
  <c r="AC2266" i="1"/>
  <c r="AD2266" i="1" s="1"/>
  <c r="AA2266" i="1"/>
  <c r="Z2266" i="1"/>
  <c r="Y2266" i="1"/>
  <c r="X2266" i="1"/>
  <c r="M2266" i="1"/>
  <c r="J2266" i="1"/>
  <c r="AC2265" i="1"/>
  <c r="AD2265" i="1" s="1"/>
  <c r="AA2265" i="1"/>
  <c r="Z2265" i="1"/>
  <c r="Y2265" i="1"/>
  <c r="X2265" i="1"/>
  <c r="M2265" i="1"/>
  <c r="J2265" i="1"/>
  <c r="AC2264" i="1"/>
  <c r="AD2264" i="1" s="1"/>
  <c r="AA2264" i="1"/>
  <c r="Z2264" i="1"/>
  <c r="Y2264" i="1"/>
  <c r="X2264" i="1"/>
  <c r="M2264" i="1"/>
  <c r="J2264" i="1"/>
  <c r="AC2263" i="1"/>
  <c r="AD2263" i="1" s="1"/>
  <c r="AH2263" i="1" s="1"/>
  <c r="AA2263" i="1"/>
  <c r="Z2263" i="1"/>
  <c r="Y2263" i="1"/>
  <c r="X2263" i="1"/>
  <c r="J2263" i="1"/>
  <c r="AC2262" i="1"/>
  <c r="AD2262" i="1" s="1"/>
  <c r="AA2262" i="1"/>
  <c r="Z2262" i="1"/>
  <c r="Y2262" i="1"/>
  <c r="X2262" i="1"/>
  <c r="M2262" i="1"/>
  <c r="J2262" i="1"/>
  <c r="AC2261" i="1"/>
  <c r="AD2261" i="1" s="1"/>
  <c r="AA2261" i="1"/>
  <c r="Z2261" i="1"/>
  <c r="Y2261" i="1"/>
  <c r="X2261" i="1"/>
  <c r="M2261" i="1"/>
  <c r="J2261" i="1"/>
  <c r="AC2260" i="1"/>
  <c r="AD2260" i="1" s="1"/>
  <c r="AA2260" i="1"/>
  <c r="Z2260" i="1"/>
  <c r="Y2260" i="1"/>
  <c r="X2260" i="1"/>
  <c r="J2260" i="1"/>
  <c r="AC2259" i="1"/>
  <c r="AD2259" i="1" s="1"/>
  <c r="AA2259" i="1"/>
  <c r="Z2259" i="1"/>
  <c r="Y2259" i="1"/>
  <c r="X2259" i="1"/>
  <c r="M2259" i="1"/>
  <c r="J2259" i="1"/>
  <c r="AC2258" i="1"/>
  <c r="AD2258" i="1" s="1"/>
  <c r="AA2258" i="1"/>
  <c r="Z2258" i="1"/>
  <c r="Y2258" i="1"/>
  <c r="X2258" i="1"/>
  <c r="M2258" i="1"/>
  <c r="J2258" i="1"/>
  <c r="AC2257" i="1"/>
  <c r="AD2257" i="1" s="1"/>
  <c r="AA2257" i="1"/>
  <c r="Z2257" i="1"/>
  <c r="Y2257" i="1"/>
  <c r="X2257" i="1"/>
  <c r="M2257" i="1"/>
  <c r="J2257" i="1"/>
  <c r="AC2256" i="1"/>
  <c r="AD2256" i="1" s="1"/>
  <c r="AA2256" i="1"/>
  <c r="Z2256" i="1"/>
  <c r="Y2256" i="1"/>
  <c r="X2256" i="1"/>
  <c r="M2256" i="1"/>
  <c r="J2256" i="1"/>
  <c r="AC2255" i="1"/>
  <c r="AD2255" i="1" s="1"/>
  <c r="AA2255" i="1"/>
  <c r="Z2255" i="1"/>
  <c r="Y2255" i="1"/>
  <c r="X2255" i="1"/>
  <c r="M2255" i="1"/>
  <c r="J2255" i="1"/>
  <c r="AC2254" i="1"/>
  <c r="AD2254" i="1" s="1"/>
  <c r="AA2254" i="1"/>
  <c r="Z2254" i="1"/>
  <c r="Y2254" i="1"/>
  <c r="X2254" i="1"/>
  <c r="M2254" i="1"/>
  <c r="J2254" i="1"/>
  <c r="AC2253" i="1"/>
  <c r="AD2253" i="1" s="1"/>
  <c r="AA2253" i="1"/>
  <c r="Z2253" i="1"/>
  <c r="Y2253" i="1"/>
  <c r="X2253" i="1"/>
  <c r="M2253" i="1"/>
  <c r="J2253" i="1"/>
  <c r="AC2252" i="1"/>
  <c r="AD2252" i="1" s="1"/>
  <c r="AA2252" i="1"/>
  <c r="Z2252" i="1"/>
  <c r="Y2252" i="1"/>
  <c r="X2252" i="1"/>
  <c r="M2252" i="1"/>
  <c r="J2252" i="1"/>
  <c r="AC2251" i="1"/>
  <c r="AD2251" i="1" s="1"/>
  <c r="AA2251" i="1"/>
  <c r="Z2251" i="1"/>
  <c r="Y2251" i="1"/>
  <c r="X2251" i="1"/>
  <c r="M2251" i="1"/>
  <c r="J2251" i="1"/>
  <c r="AC2250" i="1"/>
  <c r="AD2250" i="1" s="1"/>
  <c r="AA2250" i="1"/>
  <c r="Z2250" i="1"/>
  <c r="Y2250" i="1"/>
  <c r="X2250" i="1"/>
  <c r="M2250" i="1"/>
  <c r="J2250" i="1"/>
  <c r="AC2249" i="1"/>
  <c r="AD2249" i="1" s="1"/>
  <c r="AA2249" i="1"/>
  <c r="Z2249" i="1"/>
  <c r="Y2249" i="1"/>
  <c r="X2249" i="1"/>
  <c r="M2249" i="1"/>
  <c r="J2249" i="1"/>
  <c r="AC2248" i="1"/>
  <c r="AD2248" i="1" s="1"/>
  <c r="AA2248" i="1"/>
  <c r="Z2248" i="1"/>
  <c r="Y2248" i="1"/>
  <c r="X2248" i="1"/>
  <c r="M2248" i="1"/>
  <c r="J2248" i="1"/>
  <c r="AC2247" i="1"/>
  <c r="AD2247" i="1" s="1"/>
  <c r="AA2247" i="1"/>
  <c r="Z2247" i="1"/>
  <c r="Y2247" i="1"/>
  <c r="X2247" i="1"/>
  <c r="M2247" i="1"/>
  <c r="J2247" i="1"/>
  <c r="AC2246" i="1"/>
  <c r="AD2246" i="1" s="1"/>
  <c r="AA2246" i="1"/>
  <c r="Z2246" i="1"/>
  <c r="Y2246" i="1"/>
  <c r="X2246" i="1"/>
  <c r="M2246" i="1"/>
  <c r="J2246" i="1"/>
  <c r="AC2245" i="1"/>
  <c r="AD2245" i="1" s="1"/>
  <c r="AA2245" i="1"/>
  <c r="Z2245" i="1"/>
  <c r="Y2245" i="1"/>
  <c r="X2245" i="1"/>
  <c r="M2245" i="1"/>
  <c r="J2245" i="1"/>
  <c r="AC2244" i="1"/>
  <c r="AD2244" i="1" s="1"/>
  <c r="AA2244" i="1"/>
  <c r="Z2244" i="1"/>
  <c r="Y2244" i="1"/>
  <c r="X2244" i="1"/>
  <c r="J2244" i="1"/>
  <c r="AC2243" i="1"/>
  <c r="AD2243" i="1" s="1"/>
  <c r="AA2243" i="1"/>
  <c r="Z2243" i="1"/>
  <c r="Y2243" i="1"/>
  <c r="X2243" i="1"/>
  <c r="J2243" i="1"/>
  <c r="AC2242" i="1"/>
  <c r="AD2242" i="1" s="1"/>
  <c r="AA2242" i="1"/>
  <c r="Z2242" i="1"/>
  <c r="Y2242" i="1"/>
  <c r="X2242" i="1"/>
  <c r="J2242" i="1"/>
  <c r="AC2241" i="1"/>
  <c r="AD2241" i="1" s="1"/>
  <c r="AA2241" i="1"/>
  <c r="Z2241" i="1"/>
  <c r="Y2241" i="1"/>
  <c r="X2241" i="1"/>
  <c r="J2241" i="1"/>
  <c r="AC2240" i="1"/>
  <c r="AD2240" i="1" s="1"/>
  <c r="AA2240" i="1"/>
  <c r="Z2240" i="1"/>
  <c r="Y2240" i="1"/>
  <c r="X2240" i="1"/>
  <c r="M2240" i="1"/>
  <c r="J2240" i="1"/>
  <c r="AC2239" i="1"/>
  <c r="AD2239" i="1" s="1"/>
  <c r="AA2239" i="1"/>
  <c r="Z2239" i="1"/>
  <c r="Y2239" i="1"/>
  <c r="X2239" i="1"/>
  <c r="J2239" i="1"/>
  <c r="AC2238" i="1"/>
  <c r="AD2238" i="1" s="1"/>
  <c r="AA2238" i="1"/>
  <c r="Z2238" i="1"/>
  <c r="Y2238" i="1"/>
  <c r="X2238" i="1"/>
  <c r="J2238" i="1"/>
  <c r="AC2237" i="1"/>
  <c r="AD2237" i="1" s="1"/>
  <c r="AA2237" i="1"/>
  <c r="Z2237" i="1"/>
  <c r="Y2237" i="1"/>
  <c r="X2237" i="1"/>
  <c r="J2237" i="1"/>
  <c r="AC2236" i="1"/>
  <c r="AD2236" i="1" s="1"/>
  <c r="AA2236" i="1"/>
  <c r="Z2236" i="1"/>
  <c r="Y2236" i="1"/>
  <c r="X2236" i="1"/>
  <c r="M2236" i="1"/>
  <c r="J2236" i="1"/>
  <c r="AC2235" i="1"/>
  <c r="AD2235" i="1" s="1"/>
  <c r="AA2235" i="1"/>
  <c r="Z2235" i="1"/>
  <c r="Y2235" i="1"/>
  <c r="X2235" i="1"/>
  <c r="M2235" i="1"/>
  <c r="J2235" i="1"/>
  <c r="AC2234" i="1"/>
  <c r="AD2234" i="1" s="1"/>
  <c r="AA2234" i="1"/>
  <c r="Z2234" i="1"/>
  <c r="Y2234" i="1"/>
  <c r="X2234" i="1"/>
  <c r="M2234" i="1"/>
  <c r="J2234" i="1"/>
  <c r="AC2233" i="1"/>
  <c r="AD2233" i="1" s="1"/>
  <c r="AA2233" i="1"/>
  <c r="Z2233" i="1"/>
  <c r="Y2233" i="1"/>
  <c r="X2233" i="1"/>
  <c r="M2233" i="1"/>
  <c r="J2233" i="1"/>
  <c r="AC2232" i="1"/>
  <c r="AD2232" i="1" s="1"/>
  <c r="AA2232" i="1"/>
  <c r="Z2232" i="1"/>
  <c r="Y2232" i="1"/>
  <c r="X2232" i="1"/>
  <c r="M2232" i="1"/>
  <c r="J2232" i="1"/>
  <c r="AC2231" i="1"/>
  <c r="AD2231" i="1" s="1"/>
  <c r="AA2231" i="1"/>
  <c r="Z2231" i="1"/>
  <c r="Y2231" i="1"/>
  <c r="X2231" i="1"/>
  <c r="M2231" i="1"/>
  <c r="J2231" i="1"/>
  <c r="AC2230" i="1"/>
  <c r="AD2230" i="1" s="1"/>
  <c r="AA2230" i="1"/>
  <c r="Z2230" i="1"/>
  <c r="Y2230" i="1"/>
  <c r="X2230" i="1"/>
  <c r="M2230" i="1"/>
  <c r="J2230" i="1"/>
  <c r="AC2229" i="1"/>
  <c r="AD2229" i="1" s="1"/>
  <c r="AA2229" i="1"/>
  <c r="Z2229" i="1"/>
  <c r="Y2229" i="1"/>
  <c r="X2229" i="1"/>
  <c r="M2229" i="1"/>
  <c r="J2229" i="1"/>
  <c r="AC2228" i="1"/>
  <c r="AD2228" i="1" s="1"/>
  <c r="AA2228" i="1"/>
  <c r="Z2228" i="1"/>
  <c r="Y2228" i="1"/>
  <c r="X2228" i="1"/>
  <c r="M2228" i="1"/>
  <c r="J2228" i="1"/>
  <c r="AC2227" i="1"/>
  <c r="AD2227" i="1" s="1"/>
  <c r="AA2227" i="1"/>
  <c r="Z2227" i="1"/>
  <c r="Y2227" i="1"/>
  <c r="X2227" i="1"/>
  <c r="M2227" i="1"/>
  <c r="J2227" i="1"/>
  <c r="AC2226" i="1"/>
  <c r="AD2226" i="1" s="1"/>
  <c r="AH2226" i="1" s="1"/>
  <c r="AA2226" i="1"/>
  <c r="Z2226" i="1"/>
  <c r="Y2226" i="1"/>
  <c r="X2226" i="1"/>
  <c r="M2226" i="1"/>
  <c r="J2226" i="1"/>
  <c r="AC2225" i="1"/>
  <c r="AD2225" i="1" s="1"/>
  <c r="AA2225" i="1"/>
  <c r="Z2225" i="1"/>
  <c r="Y2225" i="1"/>
  <c r="X2225" i="1"/>
  <c r="M2225" i="1"/>
  <c r="J2225" i="1"/>
  <c r="AC2224" i="1"/>
  <c r="AD2224" i="1" s="1"/>
  <c r="AA2224" i="1"/>
  <c r="Z2224" i="1"/>
  <c r="Y2224" i="1"/>
  <c r="X2224" i="1"/>
  <c r="M2224" i="1"/>
  <c r="J2224" i="1"/>
  <c r="AC2223" i="1"/>
  <c r="AD2223" i="1" s="1"/>
  <c r="AA2223" i="1"/>
  <c r="Z2223" i="1"/>
  <c r="Y2223" i="1"/>
  <c r="X2223" i="1"/>
  <c r="M2223" i="1"/>
  <c r="J2223" i="1"/>
  <c r="AC2222" i="1"/>
  <c r="AD2222" i="1" s="1"/>
  <c r="AA2222" i="1"/>
  <c r="Z2222" i="1"/>
  <c r="Y2222" i="1"/>
  <c r="X2222" i="1"/>
  <c r="M2222" i="1"/>
  <c r="J2222" i="1"/>
  <c r="AC2221" i="1"/>
  <c r="AD2221" i="1" s="1"/>
  <c r="AE2221" i="1" s="1"/>
  <c r="AA2221" i="1"/>
  <c r="Z2221" i="1"/>
  <c r="Y2221" i="1"/>
  <c r="X2221" i="1"/>
  <c r="J2221" i="1"/>
  <c r="AC2220" i="1"/>
  <c r="AD2220" i="1" s="1"/>
  <c r="AA2220" i="1"/>
  <c r="Z2220" i="1"/>
  <c r="Y2220" i="1"/>
  <c r="X2220" i="1"/>
  <c r="J2220" i="1"/>
  <c r="AC2219" i="1"/>
  <c r="AD2219" i="1" s="1"/>
  <c r="AE2219" i="1" s="1"/>
  <c r="AA2219" i="1"/>
  <c r="Z2219" i="1"/>
  <c r="Y2219" i="1"/>
  <c r="X2219" i="1"/>
  <c r="J2219" i="1"/>
  <c r="AC2218" i="1"/>
  <c r="AD2218" i="1" s="1"/>
  <c r="AA2218" i="1"/>
  <c r="Z2218" i="1"/>
  <c r="Y2218" i="1"/>
  <c r="X2218" i="1"/>
  <c r="M2218" i="1"/>
  <c r="J2218" i="1"/>
  <c r="AC2217" i="1"/>
  <c r="AD2217" i="1" s="1"/>
  <c r="AA2217" i="1"/>
  <c r="Z2217" i="1"/>
  <c r="Y2217" i="1"/>
  <c r="X2217" i="1"/>
  <c r="M2217" i="1"/>
  <c r="J2217" i="1"/>
  <c r="AC2216" i="1"/>
  <c r="AD2216" i="1" s="1"/>
  <c r="AA2216" i="1"/>
  <c r="Z2216" i="1"/>
  <c r="Y2216" i="1"/>
  <c r="X2216" i="1"/>
  <c r="M2216" i="1"/>
  <c r="J2216" i="1"/>
  <c r="AC2215" i="1"/>
  <c r="AD2215" i="1" s="1"/>
  <c r="AA2215" i="1"/>
  <c r="Z2215" i="1"/>
  <c r="Y2215" i="1"/>
  <c r="X2215" i="1"/>
  <c r="M2215" i="1"/>
  <c r="J2215" i="1"/>
  <c r="AC2214" i="1"/>
  <c r="AD2214" i="1" s="1"/>
  <c r="AA2214" i="1"/>
  <c r="Z2214" i="1"/>
  <c r="Y2214" i="1"/>
  <c r="X2214" i="1"/>
  <c r="J2214" i="1"/>
  <c r="AC2213" i="1"/>
  <c r="AD2213" i="1" s="1"/>
  <c r="AA2213" i="1"/>
  <c r="Z2213" i="1"/>
  <c r="Y2213" i="1"/>
  <c r="X2213" i="1"/>
  <c r="M2213" i="1"/>
  <c r="J2213" i="1"/>
  <c r="AC2212" i="1"/>
  <c r="AD2212" i="1" s="1"/>
  <c r="AA2212" i="1"/>
  <c r="Z2212" i="1"/>
  <c r="Y2212" i="1"/>
  <c r="X2212" i="1"/>
  <c r="M2212" i="1"/>
  <c r="J2212" i="1"/>
  <c r="AC2211" i="1"/>
  <c r="AD2211" i="1" s="1"/>
  <c r="AA2211" i="1"/>
  <c r="Z2211" i="1"/>
  <c r="Y2211" i="1"/>
  <c r="X2211" i="1"/>
  <c r="J2211" i="1"/>
  <c r="AC2210" i="1"/>
  <c r="AD2210" i="1" s="1"/>
  <c r="AA2210" i="1"/>
  <c r="Z2210" i="1"/>
  <c r="Y2210" i="1"/>
  <c r="X2210" i="1"/>
  <c r="M2210" i="1"/>
  <c r="J2210" i="1"/>
  <c r="AC2209" i="1"/>
  <c r="AD2209" i="1" s="1"/>
  <c r="AA2209" i="1"/>
  <c r="Z2209" i="1"/>
  <c r="Y2209" i="1"/>
  <c r="X2209" i="1"/>
  <c r="M2209" i="1"/>
  <c r="J2209" i="1"/>
  <c r="AC2208" i="1"/>
  <c r="AD2208" i="1" s="1"/>
  <c r="AA2208" i="1"/>
  <c r="Z2208" i="1"/>
  <c r="Y2208" i="1"/>
  <c r="X2208" i="1"/>
  <c r="M2208" i="1"/>
  <c r="J2208" i="1"/>
  <c r="AC2207" i="1"/>
  <c r="AD2207" i="1" s="1"/>
  <c r="AA2207" i="1"/>
  <c r="Z2207" i="1"/>
  <c r="Y2207" i="1"/>
  <c r="X2207" i="1"/>
  <c r="M2207" i="1"/>
  <c r="J2207" i="1"/>
  <c r="AC2206" i="1"/>
  <c r="AD2206" i="1" s="1"/>
  <c r="AA2206" i="1"/>
  <c r="Z2206" i="1"/>
  <c r="Y2206" i="1"/>
  <c r="X2206" i="1"/>
  <c r="M2206" i="1"/>
  <c r="J2206" i="1"/>
  <c r="AC2205" i="1"/>
  <c r="AD2205" i="1" s="1"/>
  <c r="AA2205" i="1"/>
  <c r="Z2205" i="1"/>
  <c r="Y2205" i="1"/>
  <c r="X2205" i="1"/>
  <c r="M2205" i="1"/>
  <c r="J2205" i="1"/>
  <c r="AC2204" i="1"/>
  <c r="AD2204" i="1" s="1"/>
  <c r="AA2204" i="1"/>
  <c r="Z2204" i="1"/>
  <c r="Y2204" i="1"/>
  <c r="X2204" i="1"/>
  <c r="M2204" i="1"/>
  <c r="J2204" i="1"/>
  <c r="AC2203" i="1"/>
  <c r="AD2203" i="1" s="1"/>
  <c r="AA2203" i="1"/>
  <c r="Z2203" i="1"/>
  <c r="Y2203" i="1"/>
  <c r="X2203" i="1"/>
  <c r="M2203" i="1"/>
  <c r="J2203" i="1"/>
  <c r="AC2202" i="1"/>
  <c r="AD2202" i="1" s="1"/>
  <c r="AA2202" i="1"/>
  <c r="Z2202" i="1"/>
  <c r="Y2202" i="1"/>
  <c r="X2202" i="1"/>
  <c r="M2202" i="1"/>
  <c r="J2202" i="1"/>
  <c r="AC2201" i="1"/>
  <c r="AD2201" i="1" s="1"/>
  <c r="AA2201" i="1"/>
  <c r="Z2201" i="1"/>
  <c r="Y2201" i="1"/>
  <c r="X2201" i="1"/>
  <c r="M2201" i="1"/>
  <c r="J2201" i="1"/>
  <c r="AC2200" i="1"/>
  <c r="AD2200" i="1" s="1"/>
  <c r="AA2200" i="1"/>
  <c r="Z2200" i="1"/>
  <c r="Y2200" i="1"/>
  <c r="X2200" i="1"/>
  <c r="M2200" i="1"/>
  <c r="J2200" i="1"/>
  <c r="AC2199" i="1"/>
  <c r="AD2199" i="1" s="1"/>
  <c r="AA2199" i="1"/>
  <c r="Z2199" i="1"/>
  <c r="Y2199" i="1"/>
  <c r="X2199" i="1"/>
  <c r="M2199" i="1"/>
  <c r="J2199" i="1"/>
  <c r="AC2198" i="1"/>
  <c r="AD2198" i="1" s="1"/>
  <c r="AG2198" i="1" s="1"/>
  <c r="AA2198" i="1"/>
  <c r="Z2198" i="1"/>
  <c r="Y2198" i="1"/>
  <c r="X2198" i="1"/>
  <c r="M2198" i="1"/>
  <c r="J2198" i="1"/>
  <c r="AC2197" i="1"/>
  <c r="AD2197" i="1" s="1"/>
  <c r="AA2197" i="1"/>
  <c r="Z2197" i="1"/>
  <c r="Y2197" i="1"/>
  <c r="X2197" i="1"/>
  <c r="M2197" i="1"/>
  <c r="J2197" i="1"/>
  <c r="AC2196" i="1"/>
  <c r="AD2196" i="1" s="1"/>
  <c r="AA2196" i="1"/>
  <c r="Z2196" i="1"/>
  <c r="Y2196" i="1"/>
  <c r="X2196" i="1"/>
  <c r="M2196" i="1"/>
  <c r="J2196" i="1"/>
  <c r="AC2195" i="1"/>
  <c r="AD2195" i="1" s="1"/>
  <c r="AA2195" i="1"/>
  <c r="Z2195" i="1"/>
  <c r="Y2195" i="1"/>
  <c r="X2195" i="1"/>
  <c r="J2195" i="1"/>
  <c r="AC2194" i="1"/>
  <c r="AD2194" i="1" s="1"/>
  <c r="AA2194" i="1"/>
  <c r="Z2194" i="1"/>
  <c r="Y2194" i="1"/>
  <c r="X2194" i="1"/>
  <c r="J2194" i="1"/>
  <c r="AC2193" i="1"/>
  <c r="AD2193" i="1" s="1"/>
  <c r="AA2193" i="1"/>
  <c r="Z2193" i="1"/>
  <c r="Y2193" i="1"/>
  <c r="X2193" i="1"/>
  <c r="J2193" i="1"/>
  <c r="AC2192" i="1"/>
  <c r="AD2192" i="1" s="1"/>
  <c r="AA2192" i="1"/>
  <c r="Z2192" i="1"/>
  <c r="Y2192" i="1"/>
  <c r="X2192" i="1"/>
  <c r="J2192" i="1"/>
  <c r="AC2191" i="1"/>
  <c r="AD2191" i="1" s="1"/>
  <c r="AA2191" i="1"/>
  <c r="Z2191" i="1"/>
  <c r="Y2191" i="1"/>
  <c r="X2191" i="1"/>
  <c r="M2191" i="1"/>
  <c r="J2191" i="1"/>
  <c r="AC2190" i="1"/>
  <c r="AD2190" i="1" s="1"/>
  <c r="AA2190" i="1"/>
  <c r="Z2190" i="1"/>
  <c r="Y2190" i="1"/>
  <c r="X2190" i="1"/>
  <c r="J2190" i="1"/>
  <c r="AC2189" i="1"/>
  <c r="AD2189" i="1" s="1"/>
  <c r="AA2189" i="1"/>
  <c r="Z2189" i="1"/>
  <c r="Y2189" i="1"/>
  <c r="X2189" i="1"/>
  <c r="J2189" i="1"/>
  <c r="AC2188" i="1"/>
  <c r="AD2188" i="1" s="1"/>
  <c r="AA2188" i="1"/>
  <c r="Z2188" i="1"/>
  <c r="Y2188" i="1"/>
  <c r="X2188" i="1"/>
  <c r="J2188" i="1"/>
  <c r="AC2187" i="1"/>
  <c r="AD2187" i="1" s="1"/>
  <c r="AA2187" i="1"/>
  <c r="Z2187" i="1"/>
  <c r="Y2187" i="1"/>
  <c r="X2187" i="1"/>
  <c r="M2187" i="1"/>
  <c r="J2187" i="1"/>
  <c r="AC2186" i="1"/>
  <c r="AD2186" i="1" s="1"/>
  <c r="AA2186" i="1"/>
  <c r="Z2186" i="1"/>
  <c r="Y2186" i="1"/>
  <c r="X2186" i="1"/>
  <c r="M2186" i="1"/>
  <c r="J2186" i="1"/>
  <c r="AC2185" i="1"/>
  <c r="AD2185" i="1" s="1"/>
  <c r="AA2185" i="1"/>
  <c r="Z2185" i="1"/>
  <c r="Y2185" i="1"/>
  <c r="X2185" i="1"/>
  <c r="M2185" i="1"/>
  <c r="J2185" i="1"/>
  <c r="AC2184" i="1"/>
  <c r="AD2184" i="1" s="1"/>
  <c r="AG2184" i="1" s="1"/>
  <c r="AA2184" i="1"/>
  <c r="Z2184" i="1"/>
  <c r="Y2184" i="1"/>
  <c r="X2184" i="1"/>
  <c r="M2184" i="1"/>
  <c r="J2184" i="1"/>
  <c r="AC2183" i="1"/>
  <c r="AD2183" i="1" s="1"/>
  <c r="AA2183" i="1"/>
  <c r="Z2183" i="1"/>
  <c r="Y2183" i="1"/>
  <c r="X2183" i="1"/>
  <c r="M2183" i="1"/>
  <c r="J2183" i="1"/>
  <c r="AC2182" i="1"/>
  <c r="AD2182" i="1" s="1"/>
  <c r="AA2182" i="1"/>
  <c r="Z2182" i="1"/>
  <c r="Y2182" i="1"/>
  <c r="X2182" i="1"/>
  <c r="M2182" i="1"/>
  <c r="J2182" i="1"/>
  <c r="AC2181" i="1"/>
  <c r="AD2181" i="1" s="1"/>
  <c r="AA2181" i="1"/>
  <c r="Z2181" i="1"/>
  <c r="Y2181" i="1"/>
  <c r="X2181" i="1"/>
  <c r="M2181" i="1"/>
  <c r="J2181" i="1"/>
  <c r="AC2180" i="1"/>
  <c r="AD2180" i="1" s="1"/>
  <c r="AA2180" i="1"/>
  <c r="Z2180" i="1"/>
  <c r="Y2180" i="1"/>
  <c r="X2180" i="1"/>
  <c r="M2180" i="1"/>
  <c r="J2180" i="1"/>
  <c r="AC2179" i="1"/>
  <c r="AD2179" i="1" s="1"/>
  <c r="AA2179" i="1"/>
  <c r="Z2179" i="1"/>
  <c r="Y2179" i="1"/>
  <c r="X2179" i="1"/>
  <c r="M2179" i="1"/>
  <c r="J2179" i="1"/>
  <c r="AC2178" i="1"/>
  <c r="AD2178" i="1" s="1"/>
  <c r="AA2178" i="1"/>
  <c r="Z2178" i="1"/>
  <c r="Y2178" i="1"/>
  <c r="X2178" i="1"/>
  <c r="M2178" i="1"/>
  <c r="J2178" i="1"/>
  <c r="AC2177" i="1"/>
  <c r="AD2177" i="1" s="1"/>
  <c r="AA2177" i="1"/>
  <c r="Z2177" i="1"/>
  <c r="Y2177" i="1"/>
  <c r="X2177" i="1"/>
  <c r="M2177" i="1"/>
  <c r="J2177" i="1"/>
  <c r="AC2176" i="1"/>
  <c r="AD2176" i="1" s="1"/>
  <c r="AA2176" i="1"/>
  <c r="Z2176" i="1"/>
  <c r="Y2176" i="1"/>
  <c r="X2176" i="1"/>
  <c r="M2176" i="1"/>
  <c r="J2176" i="1"/>
  <c r="AC2175" i="1"/>
  <c r="AD2175" i="1" s="1"/>
  <c r="AA2175" i="1"/>
  <c r="Z2175" i="1"/>
  <c r="Y2175" i="1"/>
  <c r="X2175" i="1"/>
  <c r="M2175" i="1"/>
  <c r="J2175" i="1"/>
  <c r="AC2174" i="1"/>
  <c r="AD2174" i="1" s="1"/>
  <c r="AA2174" i="1"/>
  <c r="Z2174" i="1"/>
  <c r="Y2174" i="1"/>
  <c r="X2174" i="1"/>
  <c r="M2174" i="1"/>
  <c r="J2174" i="1"/>
  <c r="AC2173" i="1"/>
  <c r="AD2173" i="1" s="1"/>
  <c r="AA2173" i="1"/>
  <c r="Z2173" i="1"/>
  <c r="Y2173" i="1"/>
  <c r="X2173" i="1"/>
  <c r="M2173" i="1"/>
  <c r="J2173" i="1"/>
  <c r="AC2172" i="1"/>
  <c r="AD2172" i="1" s="1"/>
  <c r="AA2172" i="1"/>
  <c r="Z2172" i="1"/>
  <c r="Y2172" i="1"/>
  <c r="X2172" i="1"/>
  <c r="J2172" i="1"/>
  <c r="AC2171" i="1"/>
  <c r="AD2171" i="1" s="1"/>
  <c r="AA2171" i="1"/>
  <c r="Z2171" i="1"/>
  <c r="Y2171" i="1"/>
  <c r="X2171" i="1"/>
  <c r="J2171" i="1"/>
  <c r="AC2170" i="1"/>
  <c r="AD2170" i="1" s="1"/>
  <c r="AA2170" i="1"/>
  <c r="Z2170" i="1"/>
  <c r="Y2170" i="1"/>
  <c r="X2170" i="1"/>
  <c r="J2170" i="1"/>
  <c r="AC2169" i="1"/>
  <c r="AD2169" i="1" s="1"/>
  <c r="AA2169" i="1"/>
  <c r="Z2169" i="1"/>
  <c r="Y2169" i="1"/>
  <c r="X2169" i="1"/>
  <c r="M2169" i="1"/>
  <c r="J2169" i="1"/>
  <c r="AC2168" i="1"/>
  <c r="AD2168" i="1" s="1"/>
  <c r="AA2168" i="1"/>
  <c r="Z2168" i="1"/>
  <c r="Y2168" i="1"/>
  <c r="X2168" i="1"/>
  <c r="M2168" i="1"/>
  <c r="J2168" i="1"/>
  <c r="AC2167" i="1"/>
  <c r="AD2167" i="1" s="1"/>
  <c r="AA2167" i="1"/>
  <c r="Z2167" i="1"/>
  <c r="Y2167" i="1"/>
  <c r="X2167" i="1"/>
  <c r="M2167" i="1"/>
  <c r="J2167" i="1"/>
  <c r="AC2166" i="1"/>
  <c r="AD2166" i="1" s="1"/>
  <c r="AA2166" i="1"/>
  <c r="Z2166" i="1"/>
  <c r="Y2166" i="1"/>
  <c r="X2166" i="1"/>
  <c r="M2166" i="1"/>
  <c r="J2166" i="1"/>
  <c r="AC2165" i="1"/>
  <c r="AD2165" i="1" s="1"/>
  <c r="AA2165" i="1"/>
  <c r="Z2165" i="1"/>
  <c r="Y2165" i="1"/>
  <c r="X2165" i="1"/>
  <c r="J2165" i="1"/>
  <c r="AC2164" i="1"/>
  <c r="AD2164" i="1" s="1"/>
  <c r="AA2164" i="1"/>
  <c r="Z2164" i="1"/>
  <c r="Y2164" i="1"/>
  <c r="X2164" i="1"/>
  <c r="M2164" i="1"/>
  <c r="J2164" i="1"/>
  <c r="AC2163" i="1"/>
  <c r="AD2163" i="1" s="1"/>
  <c r="AA2163" i="1"/>
  <c r="Z2163" i="1"/>
  <c r="Y2163" i="1"/>
  <c r="X2163" i="1"/>
  <c r="M2163" i="1"/>
  <c r="J2163" i="1"/>
  <c r="AC2162" i="1"/>
  <c r="AD2162" i="1" s="1"/>
  <c r="AA2162" i="1"/>
  <c r="Z2162" i="1"/>
  <c r="Y2162" i="1"/>
  <c r="X2162" i="1"/>
  <c r="J2162" i="1"/>
  <c r="AC2161" i="1"/>
  <c r="AD2161" i="1" s="1"/>
  <c r="AA2161" i="1"/>
  <c r="Z2161" i="1"/>
  <c r="Y2161" i="1"/>
  <c r="X2161" i="1"/>
  <c r="M2161" i="1"/>
  <c r="J2161" i="1"/>
  <c r="Y30" i="22"/>
  <c r="Z30" i="22" s="1"/>
  <c r="V28" i="22"/>
  <c r="W28" i="22"/>
  <c r="V29" i="22"/>
  <c r="W29" i="22"/>
  <c r="V30" i="22"/>
  <c r="W30" i="22"/>
  <c r="P30" i="22"/>
  <c r="Q30" i="22" s="1"/>
  <c r="M28" i="22"/>
  <c r="N28" i="22"/>
  <c r="M29" i="22"/>
  <c r="N29" i="22"/>
  <c r="M30" i="22"/>
  <c r="N30" i="22" s="1"/>
  <c r="H30" i="22"/>
  <c r="H27" i="22"/>
  <c r="G30" i="22"/>
  <c r="E28" i="22"/>
  <c r="E29" i="22"/>
  <c r="D28" i="22"/>
  <c r="D29" i="22"/>
  <c r="AC2112" i="1"/>
  <c r="AD2112" i="1" s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C2113" i="1"/>
  <c r="AD2113" i="1" s="1"/>
  <c r="AC2114" i="1"/>
  <c r="AD2114" i="1" s="1"/>
  <c r="AC2115" i="1"/>
  <c r="AD2115" i="1" s="1"/>
  <c r="AC2116" i="1"/>
  <c r="AD2116" i="1" s="1"/>
  <c r="AF2116" i="1" s="1"/>
  <c r="AC2117" i="1"/>
  <c r="AD2117" i="1" s="1"/>
  <c r="AC2118" i="1"/>
  <c r="AD2118" i="1" s="1"/>
  <c r="AC2119" i="1"/>
  <c r="AD2119" i="1" s="1"/>
  <c r="AG2119" i="1" s="1"/>
  <c r="AC2120" i="1"/>
  <c r="AD2120" i="1" s="1"/>
  <c r="AC2121" i="1"/>
  <c r="AD2121" i="1" s="1"/>
  <c r="AC2122" i="1"/>
  <c r="AD2122" i="1" s="1"/>
  <c r="AC2123" i="1"/>
  <c r="AD2123" i="1" s="1"/>
  <c r="AC2124" i="1"/>
  <c r="AD2124" i="1" s="1"/>
  <c r="AC2125" i="1"/>
  <c r="AD2125" i="1" s="1"/>
  <c r="AC2126" i="1"/>
  <c r="AD2126" i="1" s="1"/>
  <c r="AC2127" i="1"/>
  <c r="AD2127" i="1" s="1"/>
  <c r="AE2127" i="1" s="1"/>
  <c r="AC2128" i="1"/>
  <c r="AD2128" i="1" s="1"/>
  <c r="AC2129" i="1"/>
  <c r="AD2129" i="1" s="1"/>
  <c r="AC2130" i="1"/>
  <c r="AD2130" i="1" s="1"/>
  <c r="AC2131" i="1"/>
  <c r="AD2131" i="1" s="1"/>
  <c r="AC2132" i="1"/>
  <c r="AD2132" i="1" s="1"/>
  <c r="AE2132" i="1" s="1"/>
  <c r="AC2133" i="1"/>
  <c r="AD2133" i="1" s="1"/>
  <c r="AC2134" i="1"/>
  <c r="AD2134" i="1" s="1"/>
  <c r="AC2135" i="1"/>
  <c r="AD2135" i="1" s="1"/>
  <c r="AG2135" i="1" s="1"/>
  <c r="AC2136" i="1"/>
  <c r="AD2136" i="1" s="1"/>
  <c r="AC2137" i="1"/>
  <c r="AD2137" i="1" s="1"/>
  <c r="AC2138" i="1"/>
  <c r="AD2138" i="1" s="1"/>
  <c r="AC2139" i="1"/>
  <c r="AD2139" i="1" s="1"/>
  <c r="AC2140" i="1"/>
  <c r="AD2140" i="1" s="1"/>
  <c r="AC2141" i="1"/>
  <c r="AD2141" i="1" s="1"/>
  <c r="AC2142" i="1"/>
  <c r="AD2142" i="1" s="1"/>
  <c r="AC2143" i="1"/>
  <c r="AD2143" i="1" s="1"/>
  <c r="AE2143" i="1" s="1"/>
  <c r="AC2144" i="1"/>
  <c r="AD2144" i="1" s="1"/>
  <c r="AC2145" i="1"/>
  <c r="AD2145" i="1" s="1"/>
  <c r="AC2146" i="1"/>
  <c r="AD2146" i="1" s="1"/>
  <c r="AC2147" i="1"/>
  <c r="AD2147" i="1" s="1"/>
  <c r="AC2148" i="1"/>
  <c r="AD2148" i="1" s="1"/>
  <c r="AH2148" i="1" s="1"/>
  <c r="AC2149" i="1"/>
  <c r="AD2149" i="1" s="1"/>
  <c r="AC2150" i="1"/>
  <c r="AD2150" i="1" s="1"/>
  <c r="AC2151" i="1"/>
  <c r="AD2151" i="1" s="1"/>
  <c r="AG2151" i="1" s="1"/>
  <c r="AC2152" i="1"/>
  <c r="AD2152" i="1" s="1"/>
  <c r="AC2153" i="1"/>
  <c r="AD2153" i="1" s="1"/>
  <c r="AC2154" i="1"/>
  <c r="AD2154" i="1" s="1"/>
  <c r="AC2155" i="1"/>
  <c r="AD2155" i="1" s="1"/>
  <c r="AC2156" i="1"/>
  <c r="AD2156" i="1" s="1"/>
  <c r="AC2157" i="1"/>
  <c r="AD2157" i="1" s="1"/>
  <c r="AC2158" i="1"/>
  <c r="AD2158" i="1" s="1"/>
  <c r="AC2159" i="1"/>
  <c r="AD2159" i="1" s="1"/>
  <c r="AE2159" i="1" s="1"/>
  <c r="AC2160" i="1"/>
  <c r="AD2160" i="1" s="1"/>
  <c r="M2160" i="1"/>
  <c r="J2160" i="1"/>
  <c r="M2159" i="1"/>
  <c r="J2159" i="1"/>
  <c r="M2158" i="1"/>
  <c r="J2158" i="1"/>
  <c r="M2157" i="1"/>
  <c r="J2157" i="1"/>
  <c r="M2156" i="1"/>
  <c r="J2156" i="1"/>
  <c r="M2155" i="1"/>
  <c r="J2155" i="1"/>
  <c r="M2154" i="1"/>
  <c r="J2154" i="1"/>
  <c r="M2153" i="1"/>
  <c r="J2153" i="1"/>
  <c r="M2152" i="1"/>
  <c r="J2152" i="1"/>
  <c r="M2151" i="1"/>
  <c r="J2151" i="1"/>
  <c r="M2150" i="1"/>
  <c r="J2150" i="1"/>
  <c r="M2149" i="1"/>
  <c r="J2149" i="1"/>
  <c r="M2148" i="1"/>
  <c r="J2148" i="1"/>
  <c r="M2147" i="1"/>
  <c r="J2147" i="1"/>
  <c r="J2146" i="1"/>
  <c r="J2145" i="1"/>
  <c r="J2144" i="1"/>
  <c r="J2143" i="1"/>
  <c r="M2142" i="1"/>
  <c r="J2142" i="1"/>
  <c r="J2141" i="1"/>
  <c r="J2140" i="1"/>
  <c r="J2139" i="1"/>
  <c r="M2138" i="1"/>
  <c r="J2138" i="1"/>
  <c r="M2137" i="1"/>
  <c r="J2137" i="1"/>
  <c r="M2136" i="1"/>
  <c r="J2136" i="1"/>
  <c r="M2135" i="1"/>
  <c r="J2135" i="1"/>
  <c r="M2134" i="1"/>
  <c r="J2134" i="1"/>
  <c r="M2133" i="1"/>
  <c r="J2133" i="1"/>
  <c r="M2132" i="1"/>
  <c r="J2132" i="1"/>
  <c r="M2131" i="1"/>
  <c r="J2131" i="1"/>
  <c r="M2130" i="1"/>
  <c r="J2130" i="1"/>
  <c r="M2129" i="1"/>
  <c r="J2129" i="1"/>
  <c r="M2128" i="1"/>
  <c r="J2128" i="1"/>
  <c r="M2127" i="1"/>
  <c r="J2127" i="1"/>
  <c r="M2126" i="1"/>
  <c r="J2126" i="1"/>
  <c r="M2125" i="1"/>
  <c r="J2125" i="1"/>
  <c r="M2124" i="1"/>
  <c r="J2124" i="1"/>
  <c r="J2123" i="1"/>
  <c r="J2122" i="1"/>
  <c r="J2121" i="1"/>
  <c r="M2120" i="1"/>
  <c r="J2120" i="1"/>
  <c r="M2119" i="1"/>
  <c r="J2119" i="1"/>
  <c r="M2118" i="1"/>
  <c r="J2118" i="1"/>
  <c r="M2117" i="1"/>
  <c r="J2117" i="1"/>
  <c r="J2116" i="1"/>
  <c r="M2115" i="1"/>
  <c r="J2115" i="1"/>
  <c r="M2114" i="1"/>
  <c r="J2114" i="1"/>
  <c r="J2113" i="1"/>
  <c r="M2112" i="1"/>
  <c r="J2112" i="1"/>
  <c r="J16" i="1"/>
  <c r="J36" i="1"/>
  <c r="J56" i="1"/>
  <c r="J76" i="1"/>
  <c r="J96" i="1"/>
  <c r="J116" i="1"/>
  <c r="J136" i="1"/>
  <c r="J156" i="1"/>
  <c r="J176" i="1"/>
  <c r="J196" i="1"/>
  <c r="J216" i="1"/>
  <c r="J236" i="1"/>
  <c r="J263" i="1"/>
  <c r="J295" i="1"/>
  <c r="J327" i="1"/>
  <c r="J359" i="1"/>
  <c r="J391" i="1"/>
  <c r="J423" i="1"/>
  <c r="J455" i="1"/>
  <c r="J487" i="1"/>
  <c r="J519" i="1"/>
  <c r="J551" i="1"/>
  <c r="J583" i="1"/>
  <c r="J615" i="1"/>
  <c r="J648" i="1"/>
  <c r="J681" i="1"/>
  <c r="J714" i="1"/>
  <c r="J747" i="1"/>
  <c r="J780" i="1"/>
  <c r="J813" i="1"/>
  <c r="J848" i="1"/>
  <c r="J883" i="1"/>
  <c r="J919" i="1"/>
  <c r="J955" i="1"/>
  <c r="J991" i="1"/>
  <c r="J1027" i="1"/>
  <c r="J1066" i="1"/>
  <c r="J1111" i="1"/>
  <c r="J1160" i="1"/>
  <c r="J1209" i="1"/>
  <c r="J1258" i="1"/>
  <c r="J1307" i="1"/>
  <c r="J1356" i="1"/>
  <c r="J1405" i="1"/>
  <c r="J1454" i="1"/>
  <c r="J1503" i="1"/>
  <c r="J1552" i="1"/>
  <c r="J1601" i="1"/>
  <c r="J1650" i="1"/>
  <c r="J1699" i="1"/>
  <c r="J1748" i="1"/>
  <c r="J1797" i="1"/>
  <c r="J1846" i="1"/>
  <c r="J1895" i="1"/>
  <c r="J1944" i="1"/>
  <c r="J1993" i="1"/>
  <c r="J2042" i="1"/>
  <c r="J2091" i="1"/>
  <c r="X16" i="1"/>
  <c r="X36" i="1"/>
  <c r="X56" i="1"/>
  <c r="X76" i="1"/>
  <c r="X96" i="1"/>
  <c r="X116" i="1"/>
  <c r="X136" i="1"/>
  <c r="X156" i="1"/>
  <c r="X176" i="1"/>
  <c r="X196" i="1"/>
  <c r="X216" i="1"/>
  <c r="X236" i="1"/>
  <c r="X263" i="1"/>
  <c r="X295" i="1"/>
  <c r="X327" i="1"/>
  <c r="X359" i="1"/>
  <c r="X391" i="1"/>
  <c r="X423" i="1"/>
  <c r="X455" i="1"/>
  <c r="X487" i="1"/>
  <c r="X519" i="1"/>
  <c r="X551" i="1"/>
  <c r="X583" i="1"/>
  <c r="X615" i="1"/>
  <c r="X648" i="1"/>
  <c r="X681" i="1"/>
  <c r="X714" i="1"/>
  <c r="X747" i="1"/>
  <c r="X780" i="1"/>
  <c r="X813" i="1"/>
  <c r="X848" i="1"/>
  <c r="X883" i="1"/>
  <c r="X919" i="1"/>
  <c r="X955" i="1"/>
  <c r="X991" i="1"/>
  <c r="X1027" i="1"/>
  <c r="X1066" i="1"/>
  <c r="X1111" i="1"/>
  <c r="X1160" i="1"/>
  <c r="X1209" i="1"/>
  <c r="X1258" i="1"/>
  <c r="X1307" i="1"/>
  <c r="X1356" i="1"/>
  <c r="X1405" i="1"/>
  <c r="X1454" i="1"/>
  <c r="X1503" i="1"/>
  <c r="X1552" i="1"/>
  <c r="X1601" i="1"/>
  <c r="X1650" i="1"/>
  <c r="X1699" i="1"/>
  <c r="X1748" i="1"/>
  <c r="X1797" i="1"/>
  <c r="X1846" i="1"/>
  <c r="X1895" i="1"/>
  <c r="X1944" i="1"/>
  <c r="X1993" i="1"/>
  <c r="X2042" i="1"/>
  <c r="X2091" i="1"/>
  <c r="Y16" i="1"/>
  <c r="Y36" i="1"/>
  <c r="Y56" i="1"/>
  <c r="Y76" i="1"/>
  <c r="Y96" i="1"/>
  <c r="Y116" i="1"/>
  <c r="Y136" i="1"/>
  <c r="Y156" i="1"/>
  <c r="Y176" i="1"/>
  <c r="Y196" i="1"/>
  <c r="Y216" i="1"/>
  <c r="Y236" i="1"/>
  <c r="Y263" i="1"/>
  <c r="Y295" i="1"/>
  <c r="Y327" i="1"/>
  <c r="Y359" i="1"/>
  <c r="Y391" i="1"/>
  <c r="Y423" i="1"/>
  <c r="Y455" i="1"/>
  <c r="Y487" i="1"/>
  <c r="Y519" i="1"/>
  <c r="Y551" i="1"/>
  <c r="Y583" i="1"/>
  <c r="Y615" i="1"/>
  <c r="Y648" i="1"/>
  <c r="Y681" i="1"/>
  <c r="Y714" i="1"/>
  <c r="Y747" i="1"/>
  <c r="Y780" i="1"/>
  <c r="Y813" i="1"/>
  <c r="Y848" i="1"/>
  <c r="Y883" i="1"/>
  <c r="Y919" i="1"/>
  <c r="Y955" i="1"/>
  <c r="Y991" i="1"/>
  <c r="Y1027" i="1"/>
  <c r="Y1066" i="1"/>
  <c r="Y1111" i="1"/>
  <c r="Y1160" i="1"/>
  <c r="Y1209" i="1"/>
  <c r="Y1258" i="1"/>
  <c r="Y1307" i="1"/>
  <c r="Y1356" i="1"/>
  <c r="Y1405" i="1"/>
  <c r="Y1454" i="1"/>
  <c r="Y1503" i="1"/>
  <c r="Y1552" i="1"/>
  <c r="Y1601" i="1"/>
  <c r="Y1650" i="1"/>
  <c r="Y1699" i="1"/>
  <c r="Y1748" i="1"/>
  <c r="Y1797" i="1"/>
  <c r="Y1846" i="1"/>
  <c r="Y1895" i="1"/>
  <c r="Y1944" i="1"/>
  <c r="Y1993" i="1"/>
  <c r="Y2042" i="1"/>
  <c r="Y2091" i="1"/>
  <c r="Z16" i="1"/>
  <c r="Z36" i="1"/>
  <c r="Z56" i="1"/>
  <c r="Z76" i="1"/>
  <c r="Z96" i="1"/>
  <c r="Z116" i="1"/>
  <c r="Z136" i="1"/>
  <c r="Z156" i="1"/>
  <c r="Z176" i="1"/>
  <c r="Z196" i="1"/>
  <c r="Z216" i="1"/>
  <c r="Z236" i="1"/>
  <c r="Z263" i="1"/>
  <c r="Z295" i="1"/>
  <c r="Z327" i="1"/>
  <c r="Z359" i="1"/>
  <c r="Z391" i="1"/>
  <c r="Z423" i="1"/>
  <c r="Z455" i="1"/>
  <c r="Z487" i="1"/>
  <c r="Z519" i="1"/>
  <c r="Z551" i="1"/>
  <c r="Z583" i="1"/>
  <c r="Z615" i="1"/>
  <c r="Z648" i="1"/>
  <c r="Z681" i="1"/>
  <c r="Z714" i="1"/>
  <c r="Z747" i="1"/>
  <c r="Z780" i="1"/>
  <c r="Z813" i="1"/>
  <c r="Z848" i="1"/>
  <c r="Z883" i="1"/>
  <c r="Z919" i="1"/>
  <c r="Z955" i="1"/>
  <c r="Z991" i="1"/>
  <c r="Z1027" i="1"/>
  <c r="Z1066" i="1"/>
  <c r="Z1111" i="1"/>
  <c r="Z1160" i="1"/>
  <c r="Z1209" i="1"/>
  <c r="Z1258" i="1"/>
  <c r="Z1307" i="1"/>
  <c r="Z1356" i="1"/>
  <c r="Z1405" i="1"/>
  <c r="Z1454" i="1"/>
  <c r="Z1503" i="1"/>
  <c r="Z1552" i="1"/>
  <c r="Z1601" i="1"/>
  <c r="Z1650" i="1"/>
  <c r="Z1699" i="1"/>
  <c r="Z1748" i="1"/>
  <c r="Z1797" i="1"/>
  <c r="Z1846" i="1"/>
  <c r="Z1895" i="1"/>
  <c r="Z1944" i="1"/>
  <c r="Z1993" i="1"/>
  <c r="Z2042" i="1"/>
  <c r="Z2091" i="1"/>
  <c r="AA16" i="1"/>
  <c r="AA36" i="1"/>
  <c r="AA56" i="1"/>
  <c r="AA76" i="1"/>
  <c r="AA96" i="1"/>
  <c r="AA116" i="1"/>
  <c r="AA136" i="1"/>
  <c r="AA156" i="1"/>
  <c r="AA176" i="1"/>
  <c r="AA196" i="1"/>
  <c r="AA216" i="1"/>
  <c r="AA236" i="1"/>
  <c r="AA263" i="1"/>
  <c r="AA295" i="1"/>
  <c r="AA327" i="1"/>
  <c r="AA359" i="1"/>
  <c r="AA391" i="1"/>
  <c r="AA423" i="1"/>
  <c r="AA455" i="1"/>
  <c r="AA487" i="1"/>
  <c r="AA519" i="1"/>
  <c r="AA551" i="1"/>
  <c r="AA583" i="1"/>
  <c r="AA615" i="1"/>
  <c r="AA648" i="1"/>
  <c r="AA681" i="1"/>
  <c r="AA714" i="1"/>
  <c r="AA747" i="1"/>
  <c r="AA780" i="1"/>
  <c r="AA813" i="1"/>
  <c r="AA848" i="1"/>
  <c r="AA883" i="1"/>
  <c r="AA919" i="1"/>
  <c r="AA955" i="1"/>
  <c r="AA991" i="1"/>
  <c r="AA1027" i="1"/>
  <c r="AA1066" i="1"/>
  <c r="AA1111" i="1"/>
  <c r="AA1160" i="1"/>
  <c r="AA1209" i="1"/>
  <c r="AA1258" i="1"/>
  <c r="AA1307" i="1"/>
  <c r="AA1356" i="1"/>
  <c r="AA1405" i="1"/>
  <c r="AA1454" i="1"/>
  <c r="AA1503" i="1"/>
  <c r="AA1552" i="1"/>
  <c r="AA1601" i="1"/>
  <c r="AA1650" i="1"/>
  <c r="AA1699" i="1"/>
  <c r="AA1748" i="1"/>
  <c r="AA1797" i="1"/>
  <c r="AA1846" i="1"/>
  <c r="AA1895" i="1"/>
  <c r="AA1944" i="1"/>
  <c r="AA1993" i="1"/>
  <c r="AA2042" i="1"/>
  <c r="AA2091" i="1"/>
  <c r="AC16" i="1"/>
  <c r="AD16" i="1" s="1"/>
  <c r="AF16" i="1" s="1"/>
  <c r="AC36" i="1"/>
  <c r="AD36" i="1" s="1"/>
  <c r="AC56" i="1"/>
  <c r="AD56" i="1" s="1"/>
  <c r="AG56" i="1" s="1"/>
  <c r="AC76" i="1"/>
  <c r="AD76" i="1" s="1"/>
  <c r="AC96" i="1"/>
  <c r="AD96" i="1" s="1"/>
  <c r="AC116" i="1"/>
  <c r="AD116" i="1" s="1"/>
  <c r="AC136" i="1"/>
  <c r="AD136" i="1" s="1"/>
  <c r="AC156" i="1"/>
  <c r="AD156" i="1" s="1"/>
  <c r="AC176" i="1"/>
  <c r="AD176" i="1" s="1"/>
  <c r="AC196" i="1"/>
  <c r="AD196" i="1" s="1"/>
  <c r="AC216" i="1"/>
  <c r="AD216" i="1" s="1"/>
  <c r="AC236" i="1"/>
  <c r="AD236" i="1" s="1"/>
  <c r="AC263" i="1"/>
  <c r="AD263" i="1" s="1"/>
  <c r="AC295" i="1"/>
  <c r="AD295" i="1" s="1"/>
  <c r="AC327" i="1"/>
  <c r="AD327" i="1" s="1"/>
  <c r="AC359" i="1"/>
  <c r="AD359" i="1" s="1"/>
  <c r="AC391" i="1"/>
  <c r="AD391" i="1" s="1"/>
  <c r="AF391" i="1" s="1"/>
  <c r="AC423" i="1"/>
  <c r="AD423" i="1" s="1"/>
  <c r="AC455" i="1"/>
  <c r="AD455" i="1" s="1"/>
  <c r="AF455" i="1" s="1"/>
  <c r="AC487" i="1"/>
  <c r="AD487" i="1" s="1"/>
  <c r="AC519" i="1"/>
  <c r="AD519" i="1" s="1"/>
  <c r="AC551" i="1"/>
  <c r="AD551" i="1" s="1"/>
  <c r="AC583" i="1"/>
  <c r="AD583" i="1" s="1"/>
  <c r="AC615" i="1"/>
  <c r="AD615" i="1" s="1"/>
  <c r="AC648" i="1"/>
  <c r="AD648" i="1" s="1"/>
  <c r="AC681" i="1"/>
  <c r="AD681" i="1" s="1"/>
  <c r="AC714" i="1"/>
  <c r="AD714" i="1" s="1"/>
  <c r="AC747" i="1"/>
  <c r="AD747" i="1" s="1"/>
  <c r="AC780" i="1"/>
  <c r="AD780" i="1" s="1"/>
  <c r="AC813" i="1"/>
  <c r="AD813" i="1" s="1"/>
  <c r="AC848" i="1"/>
  <c r="AD848" i="1" s="1"/>
  <c r="AC883" i="1"/>
  <c r="AD883" i="1" s="1"/>
  <c r="AC919" i="1"/>
  <c r="AD919" i="1" s="1"/>
  <c r="AF919" i="1" s="1"/>
  <c r="AC955" i="1"/>
  <c r="AD955" i="1" s="1"/>
  <c r="AC991" i="1"/>
  <c r="AD991" i="1" s="1"/>
  <c r="AF991" i="1" s="1"/>
  <c r="AC1027" i="1"/>
  <c r="AD1027" i="1" s="1"/>
  <c r="AC1066" i="1"/>
  <c r="AD1066" i="1" s="1"/>
  <c r="AC1111" i="1"/>
  <c r="AD1111" i="1" s="1"/>
  <c r="AC1160" i="1"/>
  <c r="AD1160" i="1" s="1"/>
  <c r="AC1209" i="1"/>
  <c r="AD1209" i="1" s="1"/>
  <c r="AC1258" i="1"/>
  <c r="AD1258" i="1" s="1"/>
  <c r="AC1307" i="1"/>
  <c r="AD1307" i="1" s="1"/>
  <c r="AC1356" i="1"/>
  <c r="AD1356" i="1" s="1"/>
  <c r="AC1405" i="1"/>
  <c r="AD1405" i="1" s="1"/>
  <c r="AC1454" i="1"/>
  <c r="AD1454" i="1" s="1"/>
  <c r="AC1503" i="1"/>
  <c r="AD1503" i="1" s="1"/>
  <c r="AC1552" i="1"/>
  <c r="AD1552" i="1" s="1"/>
  <c r="AC1601" i="1"/>
  <c r="AD1601" i="1" s="1"/>
  <c r="AC1650" i="1"/>
  <c r="AD1650" i="1" s="1"/>
  <c r="AC1699" i="1"/>
  <c r="AD1699" i="1" s="1"/>
  <c r="AC1748" i="1"/>
  <c r="AD1748" i="1" s="1"/>
  <c r="AF1748" i="1" s="1"/>
  <c r="AC1797" i="1"/>
  <c r="AD1797" i="1" s="1"/>
  <c r="AC1846" i="1"/>
  <c r="AD1846" i="1" s="1"/>
  <c r="AC1895" i="1"/>
  <c r="AD1895" i="1" s="1"/>
  <c r="AC1944" i="1"/>
  <c r="AD1944" i="1" s="1"/>
  <c r="AC1993" i="1"/>
  <c r="AD1993" i="1" s="1"/>
  <c r="AC2042" i="1"/>
  <c r="AD2042" i="1" s="1"/>
  <c r="AG2042" i="1" s="1"/>
  <c r="AC2091" i="1"/>
  <c r="AD2091" i="1" s="1"/>
  <c r="AF2540" i="1" l="1"/>
  <c r="AF2417" i="1"/>
  <c r="AH2422" i="1"/>
  <c r="AE2539" i="1"/>
  <c r="AF2543" i="1"/>
  <c r="AH2417" i="1"/>
  <c r="AF2506" i="1"/>
  <c r="AF2519" i="1"/>
  <c r="AG2560" i="1"/>
  <c r="AE2598" i="1"/>
  <c r="AH2411" i="1"/>
  <c r="AH2445" i="1"/>
  <c r="AF2425" i="1"/>
  <c r="AH2441" i="1"/>
  <c r="AG2413" i="1"/>
  <c r="AH2409" i="1"/>
  <c r="AG2493" i="1"/>
  <c r="AH2489" i="1"/>
  <c r="AF2442" i="1"/>
  <c r="AH2482" i="1"/>
  <c r="AF2542" i="1"/>
  <c r="AE2444" i="1"/>
  <c r="AG2437" i="1"/>
  <c r="AE2409" i="1"/>
  <c r="AH2475" i="1"/>
  <c r="AG2524" i="1"/>
  <c r="AG2428" i="1"/>
  <c r="AE2522" i="1"/>
  <c r="AF2595" i="1"/>
  <c r="AG2572" i="1"/>
  <c r="AH2430" i="1"/>
  <c r="AG2416" i="1"/>
  <c r="AG2479" i="1"/>
  <c r="AE2419" i="1"/>
  <c r="AH2500" i="1"/>
  <c r="AF2419" i="1"/>
  <c r="AF2539" i="1"/>
  <c r="AE2422" i="1"/>
  <c r="AG2538" i="1"/>
  <c r="AE2425" i="1"/>
  <c r="AG2430" i="1"/>
  <c r="AG2540" i="1"/>
  <c r="AE2437" i="1"/>
  <c r="AH2510" i="1"/>
  <c r="AG2409" i="1"/>
  <c r="AG2557" i="1"/>
  <c r="AH2557" i="1"/>
  <c r="AF2414" i="1"/>
  <c r="AF2482" i="1"/>
  <c r="AG2414" i="1"/>
  <c r="AH2499" i="1"/>
  <c r="AF2498" i="1"/>
  <c r="AG2417" i="1"/>
  <c r="AH2544" i="1"/>
  <c r="AE2416" i="1"/>
  <c r="AG2482" i="1"/>
  <c r="AG2419" i="1"/>
  <c r="AE2475" i="1"/>
  <c r="AG2519" i="1"/>
  <c r="AG2475" i="1"/>
  <c r="AE2568" i="1"/>
  <c r="AH2425" i="1"/>
  <c r="AH2484" i="1"/>
  <c r="AH2568" i="1"/>
  <c r="AE2440" i="1"/>
  <c r="AG2477" i="1"/>
  <c r="AH2570" i="1"/>
  <c r="AE2479" i="1"/>
  <c r="AF2439" i="1"/>
  <c r="AE2430" i="1"/>
  <c r="AF2502" i="1"/>
  <c r="AE2560" i="1"/>
  <c r="AH2414" i="1"/>
  <c r="AF2437" i="1"/>
  <c r="AF2538" i="1"/>
  <c r="AG2598" i="1"/>
  <c r="AF2544" i="1"/>
  <c r="AG2544" i="1"/>
  <c r="AE2495" i="1"/>
  <c r="AF2545" i="1"/>
  <c r="AH2549" i="1"/>
  <c r="AE2433" i="1"/>
  <c r="AF2484" i="1"/>
  <c r="AG2542" i="1"/>
  <c r="AF2433" i="1"/>
  <c r="AG2429" i="1"/>
  <c r="AF2412" i="1"/>
  <c r="AE2477" i="1"/>
  <c r="AH2542" i="1"/>
  <c r="AF2584" i="1"/>
  <c r="AG2433" i="1"/>
  <c r="AE2493" i="1"/>
  <c r="AH2477" i="1"/>
  <c r="AE2586" i="1"/>
  <c r="AE2491" i="1"/>
  <c r="AE2590" i="1"/>
  <c r="AF2491" i="1"/>
  <c r="AH2521" i="1"/>
  <c r="AG2469" i="1"/>
  <c r="AH2491" i="1"/>
  <c r="AE2427" i="1"/>
  <c r="AF2467" i="1"/>
  <c r="AF2421" i="1"/>
  <c r="AG2427" i="1"/>
  <c r="AE2465" i="1"/>
  <c r="AH2473" i="1"/>
  <c r="AH2547" i="1"/>
  <c r="AF2556" i="1"/>
  <c r="AH2421" i="1"/>
  <c r="AE2547" i="1"/>
  <c r="AE2554" i="1"/>
  <c r="AE2421" i="1"/>
  <c r="AE2472" i="1"/>
  <c r="AF2547" i="1"/>
  <c r="AE2556" i="1"/>
  <c r="AH2427" i="1"/>
  <c r="AF2465" i="1"/>
  <c r="AG2473" i="1"/>
  <c r="AG2507" i="1"/>
  <c r="AH2596" i="1"/>
  <c r="AG2435" i="1"/>
  <c r="AE2441" i="1"/>
  <c r="AH2468" i="1"/>
  <c r="AF2479" i="1"/>
  <c r="AE2507" i="1"/>
  <c r="AF2489" i="1"/>
  <c r="AE2459" i="1"/>
  <c r="AE2545" i="1"/>
  <c r="AE2588" i="1"/>
  <c r="AF2495" i="1"/>
  <c r="AE2538" i="1"/>
  <c r="AH2535" i="1"/>
  <c r="AG2549" i="1"/>
  <c r="AF2521" i="1"/>
  <c r="AE2474" i="1"/>
  <c r="AG2521" i="1"/>
  <c r="AG2474" i="1"/>
  <c r="AG2468" i="1"/>
  <c r="AH2578" i="1"/>
  <c r="AE2520" i="1"/>
  <c r="AF2527" i="1"/>
  <c r="AF2532" i="1"/>
  <c r="AH2527" i="1"/>
  <c r="AE2566" i="1"/>
  <c r="AE2412" i="1"/>
  <c r="AF2552" i="1"/>
  <c r="AE2532" i="1"/>
  <c r="AE2569" i="1"/>
  <c r="AF2440" i="1"/>
  <c r="AG2412" i="1"/>
  <c r="AF2458" i="1"/>
  <c r="AF2460" i="1"/>
  <c r="AH2506" i="1"/>
  <c r="AG2447" i="1"/>
  <c r="AG2440" i="1"/>
  <c r="AE2476" i="1"/>
  <c r="AH2540" i="1"/>
  <c r="AG2568" i="1"/>
  <c r="AH2572" i="1"/>
  <c r="AH2436" i="1"/>
  <c r="AE2494" i="1"/>
  <c r="AF2530" i="1"/>
  <c r="AG2432" i="1"/>
  <c r="AE2470" i="1"/>
  <c r="AH2516" i="1"/>
  <c r="AG2571" i="1"/>
  <c r="AF2490" i="1"/>
  <c r="AH2492" i="1"/>
  <c r="AF2470" i="1"/>
  <c r="AH2581" i="1"/>
  <c r="AG2410" i="1"/>
  <c r="AF2503" i="1"/>
  <c r="AF2492" i="1"/>
  <c r="AG2470" i="1"/>
  <c r="AF2531" i="1"/>
  <c r="AH2519" i="1"/>
  <c r="AF2574" i="1"/>
  <c r="AG2588" i="1"/>
  <c r="AF2426" i="1"/>
  <c r="AE2410" i="1"/>
  <c r="AG2511" i="1"/>
  <c r="AH2558" i="1"/>
  <c r="AH2584" i="1"/>
  <c r="AG2426" i="1"/>
  <c r="AF2410" i="1"/>
  <c r="AE2577" i="1"/>
  <c r="AH2426" i="1"/>
  <c r="AF2434" i="1"/>
  <c r="AG2464" i="1"/>
  <c r="AH2505" i="1"/>
  <c r="AF2416" i="1"/>
  <c r="AE2420" i="1"/>
  <c r="AE2462" i="1"/>
  <c r="AE2464" i="1"/>
  <c r="AE2473" i="1"/>
  <c r="AE2505" i="1"/>
  <c r="AE2593" i="1"/>
  <c r="AG2449" i="1"/>
  <c r="AE2498" i="1"/>
  <c r="AF2505" i="1"/>
  <c r="AH2567" i="1"/>
  <c r="AE2411" i="1"/>
  <c r="AE2406" i="1"/>
  <c r="AG2503" i="1"/>
  <c r="AE2455" i="1"/>
  <c r="AF2459" i="1"/>
  <c r="AF2476" i="1"/>
  <c r="AG2552" i="1"/>
  <c r="AG2531" i="1"/>
  <c r="AF2406" i="1"/>
  <c r="AH2503" i="1"/>
  <c r="AH2455" i="1"/>
  <c r="AH2459" i="1"/>
  <c r="AG2476" i="1"/>
  <c r="AH2466" i="1"/>
  <c r="AH2552" i="1"/>
  <c r="AH2531" i="1"/>
  <c r="AE2466" i="1"/>
  <c r="AG2504" i="1"/>
  <c r="AH2524" i="1"/>
  <c r="AF2520" i="1"/>
  <c r="AE2454" i="1"/>
  <c r="AF2466" i="1"/>
  <c r="AH2504" i="1"/>
  <c r="AF2524" i="1"/>
  <c r="AE2585" i="1"/>
  <c r="AF2454" i="1"/>
  <c r="AE2589" i="1"/>
  <c r="AF2585" i="1"/>
  <c r="AG2454" i="1"/>
  <c r="AE2483" i="1"/>
  <c r="AG2548" i="1"/>
  <c r="AF2589" i="1"/>
  <c r="AG2585" i="1"/>
  <c r="AF2483" i="1"/>
  <c r="AE2564" i="1"/>
  <c r="AG2589" i="1"/>
  <c r="AG2415" i="1"/>
  <c r="AH2480" i="1"/>
  <c r="AE2528" i="1"/>
  <c r="AH2564" i="1"/>
  <c r="AG2582" i="1"/>
  <c r="AE2415" i="1"/>
  <c r="AF2528" i="1"/>
  <c r="AH2565" i="1"/>
  <c r="AH2415" i="1"/>
  <c r="AH2528" i="1"/>
  <c r="AG2418" i="1"/>
  <c r="AG2472" i="1"/>
  <c r="AE2463" i="1"/>
  <c r="AH2456" i="1"/>
  <c r="AG2537" i="1"/>
  <c r="AG2545" i="1"/>
  <c r="AF2553" i="1"/>
  <c r="AH2418" i="1"/>
  <c r="AF2431" i="1"/>
  <c r="AG2471" i="1"/>
  <c r="AF2496" i="1"/>
  <c r="AF2488" i="1"/>
  <c r="AG2463" i="1"/>
  <c r="AE2456" i="1"/>
  <c r="AG2525" i="1"/>
  <c r="AH2537" i="1"/>
  <c r="AE2597" i="1"/>
  <c r="AE2596" i="1"/>
  <c r="AG2553" i="1"/>
  <c r="AE2418" i="1"/>
  <c r="AG2431" i="1"/>
  <c r="AG2496" i="1"/>
  <c r="AG2488" i="1"/>
  <c r="AE2484" i="1"/>
  <c r="AF2463" i="1"/>
  <c r="AH2541" i="1"/>
  <c r="AF2597" i="1"/>
  <c r="AF2596" i="1"/>
  <c r="AG2411" i="1"/>
  <c r="AE2434" i="1"/>
  <c r="AE2488" i="1"/>
  <c r="AF2516" i="1"/>
  <c r="AF2549" i="1"/>
  <c r="AF2580" i="1"/>
  <c r="AF2447" i="1"/>
  <c r="AG2407" i="1"/>
  <c r="AG2408" i="1"/>
  <c r="AE2471" i="1"/>
  <c r="AG2499" i="1"/>
  <c r="AH2483" i="1"/>
  <c r="AH2518" i="1"/>
  <c r="AH2507" i="1"/>
  <c r="AH2523" i="1"/>
  <c r="AE2581" i="1"/>
  <c r="AG2570" i="1"/>
  <c r="AF2557" i="1"/>
  <c r="AG2592" i="1"/>
  <c r="AF2569" i="1"/>
  <c r="AE2431" i="1"/>
  <c r="AG2434" i="1"/>
  <c r="AF2453" i="1"/>
  <c r="AF2472" i="1"/>
  <c r="AG2492" i="1"/>
  <c r="AE2530" i="1"/>
  <c r="AE2555" i="1"/>
  <c r="AF2564" i="1"/>
  <c r="AH2569" i="1"/>
  <c r="AE2442" i="1"/>
  <c r="AG2444" i="1"/>
  <c r="AG2436" i="1"/>
  <c r="AE2496" i="1"/>
  <c r="AG2527" i="1"/>
  <c r="AH2530" i="1"/>
  <c r="AE2548" i="1"/>
  <c r="AG2558" i="1"/>
  <c r="AF2576" i="1"/>
  <c r="AE2553" i="1"/>
  <c r="AH2429" i="1"/>
  <c r="AF2451" i="1"/>
  <c r="AH2493" i="1"/>
  <c r="AE2458" i="1"/>
  <c r="AH2494" i="1"/>
  <c r="AH2515" i="1"/>
  <c r="AG2509" i="1"/>
  <c r="AE2584" i="1"/>
  <c r="AF2577" i="1"/>
  <c r="AH2554" i="1"/>
  <c r="AH2560" i="1"/>
  <c r="AH2438" i="1"/>
  <c r="AE2429" i="1"/>
  <c r="AE2448" i="1"/>
  <c r="AH2451" i="1"/>
  <c r="AE2486" i="1"/>
  <c r="AE2489" i="1"/>
  <c r="AH2495" i="1"/>
  <c r="AE2501" i="1"/>
  <c r="AG2508" i="1"/>
  <c r="AF2509" i="1"/>
  <c r="AE2601" i="1"/>
  <c r="AE2561" i="1"/>
  <c r="AH2556" i="1"/>
  <c r="AF2599" i="1"/>
  <c r="AG2563" i="1"/>
  <c r="AE2562" i="1"/>
  <c r="AF2448" i="1"/>
  <c r="AF2469" i="1"/>
  <c r="AH2509" i="1"/>
  <c r="AE2600" i="1"/>
  <c r="AH2599" i="1"/>
  <c r="AE2595" i="1"/>
  <c r="AF2565" i="1"/>
  <c r="AF2443" i="1"/>
  <c r="AH2446" i="1"/>
  <c r="AH2469" i="1"/>
  <c r="AE2502" i="1"/>
  <c r="AH2520" i="1"/>
  <c r="AH2595" i="1"/>
  <c r="AE2487" i="1"/>
  <c r="AE2450" i="1"/>
  <c r="AF2422" i="1"/>
  <c r="AG2450" i="1"/>
  <c r="AF2471" i="1"/>
  <c r="AE2499" i="1"/>
  <c r="AE2518" i="1"/>
  <c r="AE2570" i="1"/>
  <c r="AE2447" i="1"/>
  <c r="AF2407" i="1"/>
  <c r="AF2441" i="1"/>
  <c r="AE2490" i="1"/>
  <c r="AF2457" i="1"/>
  <c r="AG2518" i="1"/>
  <c r="AE2514" i="1"/>
  <c r="AF2537" i="1"/>
  <c r="AF2551" i="1"/>
  <c r="AE2523" i="1"/>
  <c r="AH2575" i="1"/>
  <c r="AF2592" i="1"/>
  <c r="AF2598" i="1"/>
  <c r="AE2439" i="1"/>
  <c r="AH2442" i="1"/>
  <c r="AH2448" i="1"/>
  <c r="AH2406" i="1"/>
  <c r="AF2444" i="1"/>
  <c r="AG2446" i="1"/>
  <c r="AG2486" i="1"/>
  <c r="AE2457" i="1"/>
  <c r="AF2480" i="1"/>
  <c r="AE2461" i="1"/>
  <c r="AF2500" i="1"/>
  <c r="AH2533" i="1"/>
  <c r="AG2515" i="1"/>
  <c r="AF2511" i="1"/>
  <c r="AG2514" i="1"/>
  <c r="AH2512" i="1"/>
  <c r="AH2529" i="1"/>
  <c r="AE2510" i="1"/>
  <c r="AH2601" i="1"/>
  <c r="AG2581" i="1"/>
  <c r="AH2590" i="1"/>
  <c r="AE2563" i="1"/>
  <c r="AG2439" i="1"/>
  <c r="AE2408" i="1"/>
  <c r="AG2451" i="1"/>
  <c r="AG2423" i="1"/>
  <c r="AE2446" i="1"/>
  <c r="AG2458" i="1"/>
  <c r="AH2457" i="1"/>
  <c r="AG2480" i="1"/>
  <c r="AF2494" i="1"/>
  <c r="AG2539" i="1"/>
  <c r="AG2506" i="1"/>
  <c r="AE2508" i="1"/>
  <c r="AH2511" i="1"/>
  <c r="AH2514" i="1"/>
  <c r="AG2532" i="1"/>
  <c r="AG2516" i="1"/>
  <c r="AG2510" i="1"/>
  <c r="AE2574" i="1"/>
  <c r="AF2590" i="1"/>
  <c r="AE2579" i="1"/>
  <c r="AH2563" i="1"/>
  <c r="AF2408" i="1"/>
  <c r="AE2453" i="1"/>
  <c r="AE2467" i="1"/>
  <c r="AF2508" i="1"/>
  <c r="AF2578" i="1"/>
  <c r="AF2579" i="1"/>
  <c r="AE2452" i="1"/>
  <c r="AG2424" i="1"/>
  <c r="AG2453" i="1"/>
  <c r="AE2594" i="1"/>
  <c r="AF2587" i="1"/>
  <c r="AF2593" i="1"/>
  <c r="AG2573" i="1"/>
  <c r="AE2583" i="1"/>
  <c r="AF2452" i="1"/>
  <c r="AF2438" i="1"/>
  <c r="AG2460" i="1"/>
  <c r="AF2594" i="1"/>
  <c r="AH2587" i="1"/>
  <c r="AE2567" i="1"/>
  <c r="AE2573" i="1"/>
  <c r="AG2583" i="1"/>
  <c r="AE2572" i="1"/>
  <c r="AG2586" i="1"/>
  <c r="AG2452" i="1"/>
  <c r="AG2438" i="1"/>
  <c r="AF2436" i="1"/>
  <c r="AH2462" i="1"/>
  <c r="AF2455" i="1"/>
  <c r="AH2464" i="1"/>
  <c r="AH2460" i="1"/>
  <c r="AG2536" i="1"/>
  <c r="AG2541" i="1"/>
  <c r="AE2535" i="1"/>
  <c r="AF2548" i="1"/>
  <c r="AG2594" i="1"/>
  <c r="AF2558" i="1"/>
  <c r="AG2567" i="1"/>
  <c r="AE2576" i="1"/>
  <c r="AE2592" i="1"/>
  <c r="AH2586" i="1"/>
  <c r="AH2502" i="1"/>
  <c r="AH2526" i="1"/>
  <c r="AH2571" i="1"/>
  <c r="AH2580" i="1"/>
  <c r="AF2450" i="1"/>
  <c r="AF2525" i="1"/>
  <c r="AE2551" i="1"/>
  <c r="AG2543" i="1"/>
  <c r="AF2575" i="1"/>
  <c r="AE2546" i="1"/>
  <c r="AH2525" i="1"/>
  <c r="AE2512" i="1"/>
  <c r="AE2517" i="1"/>
  <c r="AE2543" i="1"/>
  <c r="AF2600" i="1"/>
  <c r="AH2407" i="1"/>
  <c r="AF2486" i="1"/>
  <c r="AH2474" i="1"/>
  <c r="AF2456" i="1"/>
  <c r="AE2481" i="1"/>
  <c r="AF2546" i="1"/>
  <c r="AE2515" i="1"/>
  <c r="AG2512" i="1"/>
  <c r="AF2517" i="1"/>
  <c r="AG2522" i="1"/>
  <c r="AG2601" i="1"/>
  <c r="AH2600" i="1"/>
  <c r="AH2588" i="1"/>
  <c r="AF2449" i="1"/>
  <c r="AF2428" i="1"/>
  <c r="AF2435" i="1"/>
  <c r="AG2445" i="1"/>
  <c r="AE2443" i="1"/>
  <c r="AF2413" i="1"/>
  <c r="AE2423" i="1"/>
  <c r="AF2432" i="1"/>
  <c r="AG2462" i="1"/>
  <c r="AH2465" i="1"/>
  <c r="AH2498" i="1"/>
  <c r="AH2467" i="1"/>
  <c r="AH2478" i="1"/>
  <c r="AH2497" i="1"/>
  <c r="AH2485" i="1"/>
  <c r="AG2533" i="1"/>
  <c r="AF2541" i="1"/>
  <c r="AF2504" i="1"/>
  <c r="AG2526" i="1"/>
  <c r="AG2529" i="1"/>
  <c r="AH2551" i="1"/>
  <c r="AG2535" i="1"/>
  <c r="AG2523" i="1"/>
  <c r="AE2559" i="1"/>
  <c r="AH2597" i="1"/>
  <c r="AH2574" i="1"/>
  <c r="AH2577" i="1"/>
  <c r="AH2593" i="1"/>
  <c r="AH2576" i="1"/>
  <c r="AH2579" i="1"/>
  <c r="AH2591" i="1"/>
  <c r="AH2449" i="1"/>
  <c r="AH2428" i="1"/>
  <c r="AH2435" i="1"/>
  <c r="AE2445" i="1"/>
  <c r="AG2443" i="1"/>
  <c r="AH2413" i="1"/>
  <c r="AH2423" i="1"/>
  <c r="AH2432" i="1"/>
  <c r="AF2501" i="1"/>
  <c r="AF2461" i="1"/>
  <c r="AF2487" i="1"/>
  <c r="AF2481" i="1"/>
  <c r="AE2536" i="1"/>
  <c r="AE2513" i="1"/>
  <c r="AE2550" i="1"/>
  <c r="AH2522" i="1"/>
  <c r="AE2571" i="1"/>
  <c r="AF2555" i="1"/>
  <c r="AF2561" i="1"/>
  <c r="AF2554" i="1"/>
  <c r="AF2566" i="1"/>
  <c r="AF2562" i="1"/>
  <c r="AH2424" i="1"/>
  <c r="AG2501" i="1"/>
  <c r="AG2461" i="1"/>
  <c r="AG2487" i="1"/>
  <c r="AG2481" i="1"/>
  <c r="AF2513" i="1"/>
  <c r="AF2550" i="1"/>
  <c r="AG2555" i="1"/>
  <c r="AG2561" i="1"/>
  <c r="AG2566" i="1"/>
  <c r="AG2562" i="1"/>
  <c r="AF2424" i="1"/>
  <c r="AG2513" i="1"/>
  <c r="AG2550" i="1"/>
  <c r="AF2468" i="1"/>
  <c r="AE2500" i="1"/>
  <c r="AE2534" i="1"/>
  <c r="AE2575" i="1"/>
  <c r="AE2587" i="1"/>
  <c r="AE2580" i="1"/>
  <c r="AF2573" i="1"/>
  <c r="AE2578" i="1"/>
  <c r="AE2599" i="1"/>
  <c r="AG2490" i="1"/>
  <c r="AG2565" i="1"/>
  <c r="AE2582" i="1"/>
  <c r="AF2583" i="1"/>
  <c r="AF2582" i="1"/>
  <c r="AF2420" i="1"/>
  <c r="AG2546" i="1"/>
  <c r="AG2517" i="1"/>
  <c r="AG2420" i="1"/>
  <c r="AE2478" i="1"/>
  <c r="AE2497" i="1"/>
  <c r="AE2485" i="1"/>
  <c r="AF2534" i="1"/>
  <c r="AE2591" i="1"/>
  <c r="AF2478" i="1"/>
  <c r="AF2497" i="1"/>
  <c r="AF2485" i="1"/>
  <c r="AH2536" i="1"/>
  <c r="AE2533" i="1"/>
  <c r="AE2526" i="1"/>
  <c r="AE2529" i="1"/>
  <c r="AG2559" i="1"/>
  <c r="AF2591" i="1"/>
  <c r="AH2534" i="1"/>
  <c r="AF2559" i="1"/>
  <c r="AH2374" i="1"/>
  <c r="AF2374" i="1"/>
  <c r="AE2392" i="1"/>
  <c r="AG2392" i="1"/>
  <c r="AF2392" i="1"/>
  <c r="AH2392" i="1"/>
  <c r="AH2368" i="1"/>
  <c r="AG2368" i="1"/>
  <c r="AF2368" i="1"/>
  <c r="AE2368" i="1"/>
  <c r="AH2393" i="1"/>
  <c r="AF2393" i="1"/>
  <c r="AH2366" i="1"/>
  <c r="AG2366" i="1"/>
  <c r="AE2366" i="1"/>
  <c r="AF2366" i="1"/>
  <c r="AH2357" i="1"/>
  <c r="AF2357" i="1"/>
  <c r="AH2388" i="1"/>
  <c r="AG2388" i="1"/>
  <c r="AF2388" i="1"/>
  <c r="AE2388" i="1"/>
  <c r="AH2378" i="1"/>
  <c r="AG2378" i="1"/>
  <c r="AF2378" i="1"/>
  <c r="AE2378" i="1"/>
  <c r="AH2389" i="1"/>
  <c r="AG2389" i="1"/>
  <c r="AF2389" i="1"/>
  <c r="AE2389" i="1"/>
  <c r="AH2395" i="1"/>
  <c r="AG2395" i="1"/>
  <c r="AF2395" i="1"/>
  <c r="AE2395" i="1"/>
  <c r="AH2385" i="1"/>
  <c r="AG2385" i="1"/>
  <c r="AF2385" i="1"/>
  <c r="AE2385" i="1"/>
  <c r="AH2363" i="1"/>
  <c r="AG2363" i="1"/>
  <c r="AF2363" i="1"/>
  <c r="AE2363" i="1"/>
  <c r="AE2362" i="1"/>
  <c r="AH2362" i="1"/>
  <c r="AG2362" i="1"/>
  <c r="AF2362" i="1"/>
  <c r="AH2372" i="1"/>
  <c r="AG2372" i="1"/>
  <c r="AF2372" i="1"/>
  <c r="AE2372" i="1"/>
  <c r="AG2375" i="1"/>
  <c r="AF2375" i="1"/>
  <c r="AE2375" i="1"/>
  <c r="AH2375" i="1"/>
  <c r="AH2402" i="1"/>
  <c r="AG2402" i="1"/>
  <c r="AF2402" i="1"/>
  <c r="AE2402" i="1"/>
  <c r="AH2382" i="1"/>
  <c r="AG2382" i="1"/>
  <c r="AF2382" i="1"/>
  <c r="AE2382" i="1"/>
  <c r="AH2399" i="1"/>
  <c r="AG2399" i="1"/>
  <c r="AF2399" i="1"/>
  <c r="AE2399" i="1"/>
  <c r="AH2386" i="1"/>
  <c r="AG2386" i="1"/>
  <c r="AF2386" i="1"/>
  <c r="AE2386" i="1"/>
  <c r="AH2373" i="1"/>
  <c r="AG2373" i="1"/>
  <c r="AF2373" i="1"/>
  <c r="AE2373" i="1"/>
  <c r="AH2364" i="1"/>
  <c r="AG2364" i="1"/>
  <c r="AF2364" i="1"/>
  <c r="AE2364" i="1"/>
  <c r="AH2367" i="1"/>
  <c r="AG2367" i="1"/>
  <c r="AF2367" i="1"/>
  <c r="AE2367" i="1"/>
  <c r="AH2376" i="1"/>
  <c r="AG2376" i="1"/>
  <c r="AF2376" i="1"/>
  <c r="AE2376" i="1"/>
  <c r="AH2403" i="1"/>
  <c r="AG2403" i="1"/>
  <c r="AF2403" i="1"/>
  <c r="AE2403" i="1"/>
  <c r="AH2361" i="1"/>
  <c r="AG2361" i="1"/>
  <c r="AF2361" i="1"/>
  <c r="AE2361" i="1"/>
  <c r="AH2383" i="1"/>
  <c r="AG2383" i="1"/>
  <c r="AF2383" i="1"/>
  <c r="AE2383" i="1"/>
  <c r="AH2400" i="1"/>
  <c r="AG2400" i="1"/>
  <c r="AF2400" i="1"/>
  <c r="AE2400" i="1"/>
  <c r="AH2370" i="1"/>
  <c r="AG2370" i="1"/>
  <c r="AF2370" i="1"/>
  <c r="AE2370" i="1"/>
  <c r="AH2387" i="1"/>
  <c r="AG2387" i="1"/>
  <c r="AF2387" i="1"/>
  <c r="AE2387" i="1"/>
  <c r="AH2391" i="1"/>
  <c r="AG2391" i="1"/>
  <c r="AF2391" i="1"/>
  <c r="AE2391" i="1"/>
  <c r="AF2360" i="1"/>
  <c r="AE2360" i="1"/>
  <c r="AH2360" i="1"/>
  <c r="AG2360" i="1"/>
  <c r="AH2379" i="1"/>
  <c r="AG2379" i="1"/>
  <c r="AF2379" i="1"/>
  <c r="AE2379" i="1"/>
  <c r="AE2396" i="1"/>
  <c r="AH2396" i="1"/>
  <c r="AG2396" i="1"/>
  <c r="AF2396" i="1"/>
  <c r="AH2358" i="1"/>
  <c r="AG2358" i="1"/>
  <c r="AF2358" i="1"/>
  <c r="AE2358" i="1"/>
  <c r="AH2380" i="1"/>
  <c r="AG2380" i="1"/>
  <c r="AF2380" i="1"/>
  <c r="AE2380" i="1"/>
  <c r="AH2390" i="1"/>
  <c r="AG2390" i="1"/>
  <c r="AF2390" i="1"/>
  <c r="AE2390" i="1"/>
  <c r="AH2397" i="1"/>
  <c r="AG2397" i="1"/>
  <c r="AF2397" i="1"/>
  <c r="AE2397" i="1"/>
  <c r="AH2365" i="1"/>
  <c r="AG2365" i="1"/>
  <c r="AF2365" i="1"/>
  <c r="AE2365" i="1"/>
  <c r="AE2377" i="1"/>
  <c r="AH2377" i="1"/>
  <c r="AG2377" i="1"/>
  <c r="AF2377" i="1"/>
  <c r="AH2404" i="1"/>
  <c r="AG2404" i="1"/>
  <c r="AF2404" i="1"/>
  <c r="AE2404" i="1"/>
  <c r="AH2384" i="1"/>
  <c r="AG2384" i="1"/>
  <c r="AF2384" i="1"/>
  <c r="AE2384" i="1"/>
  <c r="AG2394" i="1"/>
  <c r="AF2394" i="1"/>
  <c r="AE2394" i="1"/>
  <c r="AH2394" i="1"/>
  <c r="AH2371" i="1"/>
  <c r="AG2371" i="1"/>
  <c r="AF2371" i="1"/>
  <c r="AE2371" i="1"/>
  <c r="AH2401" i="1"/>
  <c r="AG2401" i="1"/>
  <c r="AF2401" i="1"/>
  <c r="AE2401" i="1"/>
  <c r="AH2381" i="1"/>
  <c r="AG2381" i="1"/>
  <c r="AF2381" i="1"/>
  <c r="AE2381" i="1"/>
  <c r="AH2359" i="1"/>
  <c r="AG2359" i="1"/>
  <c r="AF2359" i="1"/>
  <c r="AE2359" i="1"/>
  <c r="AH2398" i="1"/>
  <c r="AG2398" i="1"/>
  <c r="AF2398" i="1"/>
  <c r="AE2398" i="1"/>
  <c r="AH2405" i="1"/>
  <c r="AG2405" i="1"/>
  <c r="AF2405" i="1"/>
  <c r="AE2405" i="1"/>
  <c r="AE2357" i="1"/>
  <c r="AE2374" i="1"/>
  <c r="AE2393" i="1"/>
  <c r="AG2357" i="1"/>
  <c r="AG2374" i="1"/>
  <c r="AG2393" i="1"/>
  <c r="AE2369" i="1"/>
  <c r="AF2369" i="1"/>
  <c r="AG2369" i="1"/>
  <c r="AH2337" i="1"/>
  <c r="AG2321" i="1"/>
  <c r="AF2321" i="1"/>
  <c r="AH2321" i="1"/>
  <c r="AE2322" i="1"/>
  <c r="AH2322" i="1"/>
  <c r="AF2330" i="1"/>
  <c r="AH2330" i="1"/>
  <c r="AH2314" i="1"/>
  <c r="AG2312" i="1"/>
  <c r="AF2337" i="1"/>
  <c r="AE2314" i="1"/>
  <c r="AE2338" i="1"/>
  <c r="AH2338" i="1"/>
  <c r="AG2338" i="1"/>
  <c r="AH2315" i="1"/>
  <c r="AF2315" i="1"/>
  <c r="AG2315" i="1"/>
  <c r="AF2309" i="1"/>
  <c r="AE2309" i="1"/>
  <c r="AF2325" i="1"/>
  <c r="AE2325" i="1"/>
  <c r="AH2347" i="1"/>
  <c r="AG2347" i="1"/>
  <c r="AF2347" i="1"/>
  <c r="AE2354" i="1"/>
  <c r="AG2354" i="1"/>
  <c r="AH2354" i="1"/>
  <c r="AG2337" i="1"/>
  <c r="AE2321" i="1"/>
  <c r="AG2331" i="1"/>
  <c r="AG2330" i="1"/>
  <c r="AG2322" i="1"/>
  <c r="AG2314" i="1"/>
  <c r="AF2331" i="1"/>
  <c r="AE2330" i="1"/>
  <c r="AE2328" i="1"/>
  <c r="AF2328" i="1"/>
  <c r="AG2328" i="1"/>
  <c r="AH2328" i="1"/>
  <c r="AE2339" i="1"/>
  <c r="AF2339" i="1"/>
  <c r="AG2339" i="1"/>
  <c r="AH2339" i="1"/>
  <c r="AE2353" i="1"/>
  <c r="AF2353" i="1"/>
  <c r="AG2353" i="1"/>
  <c r="AH2353" i="1"/>
  <c r="AE2320" i="1"/>
  <c r="AF2320" i="1"/>
  <c r="AG2320" i="1"/>
  <c r="AH2320" i="1"/>
  <c r="AE2352" i="1"/>
  <c r="AF2352" i="1"/>
  <c r="AG2352" i="1"/>
  <c r="AH2352" i="1"/>
  <c r="AE2318" i="1"/>
  <c r="AF2318" i="1"/>
  <c r="AG2318" i="1"/>
  <c r="AH2318" i="1"/>
  <c r="AE2351" i="1"/>
  <c r="AF2351" i="1"/>
  <c r="AG2351" i="1"/>
  <c r="AH2351" i="1"/>
  <c r="AE2335" i="1"/>
  <c r="AF2335" i="1"/>
  <c r="AG2335" i="1"/>
  <c r="AH2335" i="1"/>
  <c r="AE2319" i="1"/>
  <c r="AF2319" i="1"/>
  <c r="AG2319" i="1"/>
  <c r="AH2319" i="1"/>
  <c r="AE2336" i="1"/>
  <c r="AF2336" i="1"/>
  <c r="AG2336" i="1"/>
  <c r="AH2336" i="1"/>
  <c r="AE2349" i="1"/>
  <c r="AF2349" i="1"/>
  <c r="AG2349" i="1"/>
  <c r="AH2349" i="1"/>
  <c r="AF2332" i="1"/>
  <c r="AG2332" i="1"/>
  <c r="AH2332" i="1"/>
  <c r="AE2332" i="1"/>
  <c r="AE2355" i="1"/>
  <c r="AF2355" i="1"/>
  <c r="AG2355" i="1"/>
  <c r="AH2355" i="1"/>
  <c r="AE2313" i="1"/>
  <c r="AF2313" i="1"/>
  <c r="AH2313" i="1"/>
  <c r="AG2313" i="1"/>
  <c r="AH2346" i="1"/>
  <c r="AE2346" i="1"/>
  <c r="AG2346" i="1"/>
  <c r="AF2346" i="1"/>
  <c r="AE2311" i="1"/>
  <c r="AF2311" i="1"/>
  <c r="AG2311" i="1"/>
  <c r="AH2311" i="1"/>
  <c r="AE2334" i="1"/>
  <c r="AF2334" i="1"/>
  <c r="AG2334" i="1"/>
  <c r="AH2334" i="1"/>
  <c r="AF2316" i="1"/>
  <c r="AG2316" i="1"/>
  <c r="AH2316" i="1"/>
  <c r="AE2316" i="1"/>
  <c r="AE2350" i="1"/>
  <c r="AF2350" i="1"/>
  <c r="AG2350" i="1"/>
  <c r="AH2350" i="1"/>
  <c r="AE2327" i="1"/>
  <c r="AF2327" i="1"/>
  <c r="AG2327" i="1"/>
  <c r="AH2327" i="1"/>
  <c r="AE2344" i="1"/>
  <c r="AF2344" i="1"/>
  <c r="AG2344" i="1"/>
  <c r="AH2344" i="1"/>
  <c r="AF2348" i="1"/>
  <c r="AG2348" i="1"/>
  <c r="AH2348" i="1"/>
  <c r="AE2348" i="1"/>
  <c r="AE2345" i="1"/>
  <c r="AF2345" i="1"/>
  <c r="AH2345" i="1"/>
  <c r="AG2345" i="1"/>
  <c r="AE2308" i="1"/>
  <c r="AF2308" i="1"/>
  <c r="AG2308" i="1"/>
  <c r="AH2308" i="1"/>
  <c r="AE2341" i="1"/>
  <c r="AF2341" i="1"/>
  <c r="AG2341" i="1"/>
  <c r="AH2341" i="1"/>
  <c r="AE2343" i="1"/>
  <c r="AF2343" i="1"/>
  <c r="AG2343" i="1"/>
  <c r="AH2343" i="1"/>
  <c r="AE2324" i="1"/>
  <c r="AF2324" i="1"/>
  <c r="AG2324" i="1"/>
  <c r="AH2324" i="1"/>
  <c r="AE2356" i="1"/>
  <c r="AF2356" i="1"/>
  <c r="AG2356" i="1"/>
  <c r="AH2356" i="1"/>
  <c r="AE2323" i="1"/>
  <c r="AF2323" i="1"/>
  <c r="AG2323" i="1"/>
  <c r="AH2323" i="1"/>
  <c r="AE2340" i="1"/>
  <c r="AF2340" i="1"/>
  <c r="AG2340" i="1"/>
  <c r="AH2340" i="1"/>
  <c r="AE2329" i="1"/>
  <c r="AF2329" i="1"/>
  <c r="AH2329" i="1"/>
  <c r="AG2329" i="1"/>
  <c r="AH2312" i="1"/>
  <c r="AE2347" i="1"/>
  <c r="AE2331" i="1"/>
  <c r="AE2315" i="1"/>
  <c r="AH2342" i="1"/>
  <c r="AH2326" i="1"/>
  <c r="AH2310" i="1"/>
  <c r="AF2312" i="1"/>
  <c r="AH2325" i="1"/>
  <c r="AH2309" i="1"/>
  <c r="AG2342" i="1"/>
  <c r="AG2326" i="1"/>
  <c r="AG2310" i="1"/>
  <c r="AG2325" i="1"/>
  <c r="AG2309" i="1"/>
  <c r="AF2342" i="1"/>
  <c r="AF2326" i="1"/>
  <c r="AF2310" i="1"/>
  <c r="AF2354" i="1"/>
  <c r="AF2338" i="1"/>
  <c r="AF2322" i="1"/>
  <c r="AH2333" i="1"/>
  <c r="AH2317" i="1"/>
  <c r="AG2333" i="1"/>
  <c r="AG2317" i="1"/>
  <c r="AF2333" i="1"/>
  <c r="AF2317" i="1"/>
  <c r="AH2303" i="1"/>
  <c r="AF2303" i="1"/>
  <c r="AH2289" i="1"/>
  <c r="AG2289" i="1"/>
  <c r="AF2289" i="1"/>
  <c r="AE2289" i="1"/>
  <c r="AH2301" i="1"/>
  <c r="AG2301" i="1"/>
  <c r="AF2301" i="1"/>
  <c r="AE2301" i="1"/>
  <c r="AH2273" i="1"/>
  <c r="AG2273" i="1"/>
  <c r="AF2273" i="1"/>
  <c r="AE2273" i="1"/>
  <c r="AE2264" i="1"/>
  <c r="AH2264" i="1"/>
  <c r="AG2264" i="1"/>
  <c r="AF2264" i="1"/>
  <c r="AH2307" i="1"/>
  <c r="AG2307" i="1"/>
  <c r="AF2307" i="1"/>
  <c r="AE2307" i="1"/>
  <c r="AH2261" i="1"/>
  <c r="AG2261" i="1"/>
  <c r="AF2261" i="1"/>
  <c r="AE2261" i="1"/>
  <c r="AH2281" i="1"/>
  <c r="AG2281" i="1"/>
  <c r="AF2281" i="1"/>
  <c r="AE2281" i="1"/>
  <c r="AH2291" i="1"/>
  <c r="AG2291" i="1"/>
  <c r="AF2291" i="1"/>
  <c r="AE2291" i="1"/>
  <c r="AH2268" i="1"/>
  <c r="AG2268" i="1"/>
  <c r="AF2268" i="1"/>
  <c r="AE2268" i="1"/>
  <c r="AH2275" i="1"/>
  <c r="AG2275" i="1"/>
  <c r="AF2275" i="1"/>
  <c r="AE2275" i="1"/>
  <c r="AH2304" i="1"/>
  <c r="AG2304" i="1"/>
  <c r="AF2304" i="1"/>
  <c r="AE2304" i="1"/>
  <c r="AH2259" i="1"/>
  <c r="AG2259" i="1"/>
  <c r="AF2259" i="1"/>
  <c r="AE2259" i="1"/>
  <c r="AG2296" i="1"/>
  <c r="AF2296" i="1"/>
  <c r="AE2296" i="1"/>
  <c r="AH2296" i="1"/>
  <c r="AH2293" i="1"/>
  <c r="AG2293" i="1"/>
  <c r="AF2293" i="1"/>
  <c r="AE2293" i="1"/>
  <c r="AH2295" i="1"/>
  <c r="AG2295" i="1"/>
  <c r="AF2295" i="1"/>
  <c r="AE2295" i="1"/>
  <c r="AH2265" i="1"/>
  <c r="AG2265" i="1"/>
  <c r="AF2265" i="1"/>
  <c r="AE2265" i="1"/>
  <c r="AH2288" i="1"/>
  <c r="AG2288" i="1"/>
  <c r="AF2288" i="1"/>
  <c r="AE2288" i="1"/>
  <c r="AH2292" i="1"/>
  <c r="AG2292" i="1"/>
  <c r="AF2292" i="1"/>
  <c r="AE2292" i="1"/>
  <c r="AF2262" i="1"/>
  <c r="AE2262" i="1"/>
  <c r="AH2262" i="1"/>
  <c r="AG2262" i="1"/>
  <c r="AH2269" i="1"/>
  <c r="AG2269" i="1"/>
  <c r="AF2269" i="1"/>
  <c r="AE2269" i="1"/>
  <c r="AH2282" i="1"/>
  <c r="AG2282" i="1"/>
  <c r="AF2282" i="1"/>
  <c r="AE2282" i="1"/>
  <c r="AH2287" i="1"/>
  <c r="AG2287" i="1"/>
  <c r="AF2287" i="1"/>
  <c r="AE2287" i="1"/>
  <c r="AH2285" i="1"/>
  <c r="AG2285" i="1"/>
  <c r="AF2285" i="1"/>
  <c r="AE2285" i="1"/>
  <c r="AH2305" i="1"/>
  <c r="AG2305" i="1"/>
  <c r="AF2305" i="1"/>
  <c r="AE2305" i="1"/>
  <c r="AH2266" i="1"/>
  <c r="AG2266" i="1"/>
  <c r="AF2266" i="1"/>
  <c r="AE2266" i="1"/>
  <c r="AE2298" i="1"/>
  <c r="AH2298" i="1"/>
  <c r="AG2298" i="1"/>
  <c r="AF2298" i="1"/>
  <c r="AH2276" i="1"/>
  <c r="AG2276" i="1"/>
  <c r="AF2276" i="1"/>
  <c r="AE2276" i="1"/>
  <c r="AE2279" i="1"/>
  <c r="AH2279" i="1"/>
  <c r="AG2279" i="1"/>
  <c r="AF2279" i="1"/>
  <c r="AH2299" i="1"/>
  <c r="AG2299" i="1"/>
  <c r="AF2299" i="1"/>
  <c r="AE2299" i="1"/>
  <c r="AH2270" i="1"/>
  <c r="AG2270" i="1"/>
  <c r="AF2270" i="1"/>
  <c r="AE2270" i="1"/>
  <c r="AH2286" i="1"/>
  <c r="AG2286" i="1"/>
  <c r="AF2286" i="1"/>
  <c r="AE2286" i="1"/>
  <c r="AH2306" i="1"/>
  <c r="AG2306" i="1"/>
  <c r="AF2306" i="1"/>
  <c r="AE2306" i="1"/>
  <c r="AH2260" i="1"/>
  <c r="AG2260" i="1"/>
  <c r="AF2260" i="1"/>
  <c r="AE2260" i="1"/>
  <c r="AH2280" i="1"/>
  <c r="AG2280" i="1"/>
  <c r="AF2280" i="1"/>
  <c r="AE2280" i="1"/>
  <c r="AH2300" i="1"/>
  <c r="AG2300" i="1"/>
  <c r="AF2300" i="1"/>
  <c r="AE2300" i="1"/>
  <c r="AG2277" i="1"/>
  <c r="AF2277" i="1"/>
  <c r="AE2277" i="1"/>
  <c r="AH2277" i="1"/>
  <c r="AH2290" i="1"/>
  <c r="AG2290" i="1"/>
  <c r="AF2290" i="1"/>
  <c r="AE2290" i="1"/>
  <c r="AH2267" i="1"/>
  <c r="AG2267" i="1"/>
  <c r="AF2267" i="1"/>
  <c r="AE2267" i="1"/>
  <c r="AH2274" i="1"/>
  <c r="AG2274" i="1"/>
  <c r="AF2274" i="1"/>
  <c r="AE2274" i="1"/>
  <c r="AH2294" i="1"/>
  <c r="AG2294" i="1"/>
  <c r="AF2294" i="1"/>
  <c r="AE2294" i="1"/>
  <c r="AH2271" i="1"/>
  <c r="AG2271" i="1"/>
  <c r="AF2271" i="1"/>
  <c r="AE2271" i="1"/>
  <c r="AE2283" i="1"/>
  <c r="AE2302" i="1"/>
  <c r="AE2272" i="1"/>
  <c r="AF2283" i="1"/>
  <c r="AF2302" i="1"/>
  <c r="AF2272" i="1"/>
  <c r="AG2283" i="1"/>
  <c r="AG2302" i="1"/>
  <c r="AG2272" i="1"/>
  <c r="AE2263" i="1"/>
  <c r="AE2278" i="1"/>
  <c r="AE2297" i="1"/>
  <c r="AF2263" i="1"/>
  <c r="AF2278" i="1"/>
  <c r="AF2297" i="1"/>
  <c r="AG2263" i="1"/>
  <c r="AG2278" i="1"/>
  <c r="AG2297" i="1"/>
  <c r="AE2284" i="1"/>
  <c r="AE2303" i="1"/>
  <c r="AF2284" i="1"/>
  <c r="AG2284" i="1"/>
  <c r="AG2303" i="1"/>
  <c r="AH2217" i="1"/>
  <c r="AG2217" i="1"/>
  <c r="AF2217" i="1"/>
  <c r="AE2217" i="1"/>
  <c r="AH2256" i="1"/>
  <c r="AF2256" i="1"/>
  <c r="AH2241" i="1"/>
  <c r="AE2241" i="1"/>
  <c r="AH2224" i="1"/>
  <c r="AE2224" i="1"/>
  <c r="AG2224" i="1"/>
  <c r="AF2224" i="1"/>
  <c r="AH2239" i="1"/>
  <c r="AE2239" i="1"/>
  <c r="AG2239" i="1"/>
  <c r="AF2239" i="1"/>
  <c r="AH2232" i="1"/>
  <c r="AE2232" i="1"/>
  <c r="AG2232" i="1"/>
  <c r="AF2232" i="1"/>
  <c r="AH2243" i="1"/>
  <c r="AE2243" i="1"/>
  <c r="AH2237" i="1"/>
  <c r="AG2237" i="1"/>
  <c r="AE2237" i="1"/>
  <c r="AF2237" i="1"/>
  <c r="AH2227" i="1"/>
  <c r="AG2227" i="1"/>
  <c r="AF2227" i="1"/>
  <c r="AE2227" i="1"/>
  <c r="AH2252" i="1"/>
  <c r="AG2252" i="1"/>
  <c r="AF2252" i="1"/>
  <c r="AE2252" i="1"/>
  <c r="AE2230" i="1"/>
  <c r="AG2230" i="1"/>
  <c r="AH2230" i="1"/>
  <c r="AF2230" i="1"/>
  <c r="AE2215" i="1"/>
  <c r="AH2215" i="1"/>
  <c r="AF2215" i="1"/>
  <c r="AG2215" i="1"/>
  <c r="AH2258" i="1"/>
  <c r="AG2258" i="1"/>
  <c r="AF2258" i="1"/>
  <c r="AE2258" i="1"/>
  <c r="AE2249" i="1"/>
  <c r="AG2249" i="1"/>
  <c r="AH2249" i="1"/>
  <c r="AF2249" i="1"/>
  <c r="AH2212" i="1"/>
  <c r="AG2212" i="1"/>
  <c r="AF2212" i="1"/>
  <c r="AE2212" i="1"/>
  <c r="AH2233" i="1"/>
  <c r="AG2233" i="1"/>
  <c r="AF2233" i="1"/>
  <c r="AE2233" i="1"/>
  <c r="AH2242" i="1"/>
  <c r="AG2242" i="1"/>
  <c r="AF2242" i="1"/>
  <c r="AE2242" i="1"/>
  <c r="AH2218" i="1"/>
  <c r="AG2218" i="1"/>
  <c r="AF2218" i="1"/>
  <c r="AE2218" i="1"/>
  <c r="AH2231" i="1"/>
  <c r="AG2231" i="1"/>
  <c r="AF2231" i="1"/>
  <c r="AE2231" i="1"/>
  <c r="AH2222" i="1"/>
  <c r="AG2222" i="1"/>
  <c r="AF2222" i="1"/>
  <c r="AE2222" i="1"/>
  <c r="AG2228" i="1"/>
  <c r="AF2228" i="1"/>
  <c r="AE2228" i="1"/>
  <c r="AH2228" i="1"/>
  <c r="AG2234" i="1"/>
  <c r="AH2234" i="1"/>
  <c r="AF2234" i="1"/>
  <c r="AE2234" i="1"/>
  <c r="AH2246" i="1"/>
  <c r="AG2246" i="1"/>
  <c r="AF2246" i="1"/>
  <c r="AE2246" i="1"/>
  <c r="AG2253" i="1"/>
  <c r="AH2253" i="1"/>
  <c r="AF2253" i="1"/>
  <c r="AE2253" i="1"/>
  <c r="AH2216" i="1"/>
  <c r="AG2216" i="1"/>
  <c r="AF2216" i="1"/>
  <c r="AE2216" i="1"/>
  <c r="AH2225" i="1"/>
  <c r="AG2225" i="1"/>
  <c r="AF2225" i="1"/>
  <c r="AE2225" i="1"/>
  <c r="AH2240" i="1"/>
  <c r="AG2240" i="1"/>
  <c r="AF2240" i="1"/>
  <c r="AE2240" i="1"/>
  <c r="AH2250" i="1"/>
  <c r="AG2250" i="1"/>
  <c r="AF2250" i="1"/>
  <c r="AE2250" i="1"/>
  <c r="AF2213" i="1"/>
  <c r="AE2213" i="1"/>
  <c r="AG2213" i="1"/>
  <c r="AH2213" i="1"/>
  <c r="AG2247" i="1"/>
  <c r="AF2247" i="1"/>
  <c r="AE2247" i="1"/>
  <c r="AH2247" i="1"/>
  <c r="AF2223" i="1"/>
  <c r="AH2223" i="1"/>
  <c r="AG2223" i="1"/>
  <c r="AE2223" i="1"/>
  <c r="AH2210" i="1"/>
  <c r="AG2210" i="1"/>
  <c r="AF2210" i="1"/>
  <c r="AE2210" i="1"/>
  <c r="AH2229" i="1"/>
  <c r="AG2229" i="1"/>
  <c r="AF2229" i="1"/>
  <c r="AE2229" i="1"/>
  <c r="AH2235" i="1"/>
  <c r="AG2235" i="1"/>
  <c r="AF2235" i="1"/>
  <c r="AE2235" i="1"/>
  <c r="AH2238" i="1"/>
  <c r="AG2238" i="1"/>
  <c r="AE2238" i="1"/>
  <c r="AF2238" i="1"/>
  <c r="AH2244" i="1"/>
  <c r="AG2244" i="1"/>
  <c r="AF2244" i="1"/>
  <c r="AE2244" i="1"/>
  <c r="AH2220" i="1"/>
  <c r="AG2220" i="1"/>
  <c r="AF2220" i="1"/>
  <c r="AE2220" i="1"/>
  <c r="AH2254" i="1"/>
  <c r="AG2254" i="1"/>
  <c r="AF2254" i="1"/>
  <c r="AE2254" i="1"/>
  <c r="AH2214" i="1"/>
  <c r="AG2214" i="1"/>
  <c r="AF2214" i="1"/>
  <c r="AE2214" i="1"/>
  <c r="AH2257" i="1"/>
  <c r="AG2257" i="1"/>
  <c r="AF2257" i="1"/>
  <c r="AE2257" i="1"/>
  <c r="AE2251" i="1"/>
  <c r="AF2251" i="1"/>
  <c r="AH2251" i="1"/>
  <c r="AG2251" i="1"/>
  <c r="AH2248" i="1"/>
  <c r="AG2248" i="1"/>
  <c r="AF2248" i="1"/>
  <c r="AE2248" i="1"/>
  <c r="AH2211" i="1"/>
  <c r="AG2211" i="1"/>
  <c r="AF2211" i="1"/>
  <c r="AE2211" i="1"/>
  <c r="AH2236" i="1"/>
  <c r="AG2236" i="1"/>
  <c r="AE2236" i="1"/>
  <c r="AF2236" i="1"/>
  <c r="AH2245" i="1"/>
  <c r="AG2245" i="1"/>
  <c r="AF2245" i="1"/>
  <c r="AE2245" i="1"/>
  <c r="AH2255" i="1"/>
  <c r="AG2255" i="1"/>
  <c r="AF2255" i="1"/>
  <c r="AE2255" i="1"/>
  <c r="AF2219" i="1"/>
  <c r="AF2221" i="1"/>
  <c r="AG2219" i="1"/>
  <c r="AG2221" i="1"/>
  <c r="AH2219" i="1"/>
  <c r="AH2221" i="1"/>
  <c r="AE2256" i="1"/>
  <c r="AE2226" i="1"/>
  <c r="AF2241" i="1"/>
  <c r="AF2243" i="1"/>
  <c r="AF2226" i="1"/>
  <c r="AG2241" i="1"/>
  <c r="AG2243" i="1"/>
  <c r="AG2256" i="1"/>
  <c r="AG2226" i="1"/>
  <c r="AG2179" i="1"/>
  <c r="AF2179" i="1"/>
  <c r="AF2202" i="1"/>
  <c r="AE2202" i="1"/>
  <c r="AH2202" i="1"/>
  <c r="AG2202" i="1"/>
  <c r="AH2209" i="1"/>
  <c r="AG2209" i="1"/>
  <c r="AF2209" i="1"/>
  <c r="AE2209" i="1"/>
  <c r="AH2169" i="1"/>
  <c r="AG2169" i="1"/>
  <c r="AF2169" i="1"/>
  <c r="AE2169" i="1"/>
  <c r="AH2203" i="1"/>
  <c r="AG2203" i="1"/>
  <c r="AF2203" i="1"/>
  <c r="AE2203" i="1"/>
  <c r="AH2165" i="1"/>
  <c r="AG2165" i="1"/>
  <c r="AF2165" i="1"/>
  <c r="AE2165" i="1"/>
  <c r="AF2185" i="1"/>
  <c r="AG2185" i="1"/>
  <c r="AE2185" i="1"/>
  <c r="AH2185" i="1"/>
  <c r="AE2189" i="1"/>
  <c r="AH2189" i="1"/>
  <c r="AG2189" i="1"/>
  <c r="AF2189" i="1"/>
  <c r="AH2176" i="1"/>
  <c r="AG2176" i="1"/>
  <c r="AE2176" i="1"/>
  <c r="AF2176" i="1"/>
  <c r="AH2193" i="1"/>
  <c r="AG2193" i="1"/>
  <c r="AF2193" i="1"/>
  <c r="AE2193" i="1"/>
  <c r="AE2166" i="1"/>
  <c r="AG2166" i="1"/>
  <c r="AH2166" i="1"/>
  <c r="AF2166" i="1"/>
  <c r="AH2173" i="1"/>
  <c r="AG2173" i="1"/>
  <c r="AF2173" i="1"/>
  <c r="AE2173" i="1"/>
  <c r="AE2200" i="1"/>
  <c r="AH2200" i="1"/>
  <c r="AF2200" i="1"/>
  <c r="AG2200" i="1"/>
  <c r="AH2188" i="1"/>
  <c r="AG2188" i="1"/>
  <c r="AF2188" i="1"/>
  <c r="AE2188" i="1"/>
  <c r="AH2190" i="1"/>
  <c r="AG2190" i="1"/>
  <c r="AF2190" i="1"/>
  <c r="AE2190" i="1"/>
  <c r="AF2172" i="1"/>
  <c r="AE2172" i="1"/>
  <c r="AH2172" i="1"/>
  <c r="AG2172" i="1"/>
  <c r="AH2182" i="1"/>
  <c r="AG2182" i="1"/>
  <c r="AF2182" i="1"/>
  <c r="AE2182" i="1"/>
  <c r="AH2186" i="1"/>
  <c r="AG2186" i="1"/>
  <c r="AF2186" i="1"/>
  <c r="AE2186" i="1"/>
  <c r="AH2197" i="1"/>
  <c r="AF2197" i="1"/>
  <c r="AG2197" i="1"/>
  <c r="AE2197" i="1"/>
  <c r="AH2163" i="1"/>
  <c r="AG2163" i="1"/>
  <c r="AE2163" i="1"/>
  <c r="AF2163" i="1"/>
  <c r="AH2175" i="1"/>
  <c r="AG2175" i="1"/>
  <c r="AF2175" i="1"/>
  <c r="AE2175" i="1"/>
  <c r="AH2196" i="1"/>
  <c r="AG2196" i="1"/>
  <c r="AF2196" i="1"/>
  <c r="AE2196" i="1"/>
  <c r="AH2177" i="1"/>
  <c r="AG2177" i="1"/>
  <c r="AF2177" i="1"/>
  <c r="AE2177" i="1"/>
  <c r="AH2207" i="1"/>
  <c r="AG2207" i="1"/>
  <c r="AF2207" i="1"/>
  <c r="AE2207" i="1"/>
  <c r="AH2194" i="1"/>
  <c r="AG2194" i="1"/>
  <c r="AF2194" i="1"/>
  <c r="AE2194" i="1"/>
  <c r="AG2204" i="1"/>
  <c r="AE2204" i="1"/>
  <c r="AH2204" i="1"/>
  <c r="AF2204" i="1"/>
  <c r="AH2167" i="1"/>
  <c r="AG2167" i="1"/>
  <c r="AF2167" i="1"/>
  <c r="AE2167" i="1"/>
  <c r="AE2174" i="1"/>
  <c r="AF2174" i="1"/>
  <c r="AH2174" i="1"/>
  <c r="AG2174" i="1"/>
  <c r="AH2201" i="1"/>
  <c r="AG2201" i="1"/>
  <c r="AF2201" i="1"/>
  <c r="AE2201" i="1"/>
  <c r="AG2168" i="1"/>
  <c r="AE2168" i="1"/>
  <c r="AH2168" i="1"/>
  <c r="AF2168" i="1"/>
  <c r="AE2206" i="1"/>
  <c r="AH2206" i="1"/>
  <c r="AG2206" i="1"/>
  <c r="AF2206" i="1"/>
  <c r="AF2170" i="1"/>
  <c r="AE2170" i="1"/>
  <c r="AH2170" i="1"/>
  <c r="AG2170" i="1"/>
  <c r="AH2180" i="1"/>
  <c r="AG2180" i="1"/>
  <c r="AF2180" i="1"/>
  <c r="AE2180" i="1"/>
  <c r="AE2187" i="1"/>
  <c r="AH2187" i="1"/>
  <c r="AG2187" i="1"/>
  <c r="AF2187" i="1"/>
  <c r="AH2161" i="1"/>
  <c r="AF2161" i="1"/>
  <c r="AG2161" i="1"/>
  <c r="AE2161" i="1"/>
  <c r="AH2199" i="1"/>
  <c r="AG2199" i="1"/>
  <c r="AF2199" i="1"/>
  <c r="AE2199" i="1"/>
  <c r="AG2162" i="1"/>
  <c r="AF2162" i="1"/>
  <c r="AE2162" i="1"/>
  <c r="AH2162" i="1"/>
  <c r="AG2183" i="1"/>
  <c r="AE2183" i="1"/>
  <c r="AF2183" i="1"/>
  <c r="AH2183" i="1"/>
  <c r="AH2191" i="1"/>
  <c r="AG2191" i="1"/>
  <c r="AE2191" i="1"/>
  <c r="AF2191" i="1"/>
  <c r="AF2164" i="1"/>
  <c r="AE2164" i="1"/>
  <c r="AH2164" i="1"/>
  <c r="AG2164" i="1"/>
  <c r="AH2171" i="1"/>
  <c r="AG2171" i="1"/>
  <c r="AF2171" i="1"/>
  <c r="AE2171" i="1"/>
  <c r="AH2178" i="1"/>
  <c r="AG2178" i="1"/>
  <c r="AF2178" i="1"/>
  <c r="AE2178" i="1"/>
  <c r="AE2181" i="1"/>
  <c r="AH2181" i="1"/>
  <c r="AG2181" i="1"/>
  <c r="AF2181" i="1"/>
  <c r="AH2195" i="1"/>
  <c r="AG2195" i="1"/>
  <c r="AE2195" i="1"/>
  <c r="AF2195" i="1"/>
  <c r="AH2208" i="1"/>
  <c r="AG2208" i="1"/>
  <c r="AF2208" i="1"/>
  <c r="AE2208" i="1"/>
  <c r="AH2205" i="1"/>
  <c r="AG2205" i="1"/>
  <c r="AF2205" i="1"/>
  <c r="AE2205" i="1"/>
  <c r="AH2192" i="1"/>
  <c r="AG2192" i="1"/>
  <c r="AF2192" i="1"/>
  <c r="AE2192" i="1"/>
  <c r="AH2179" i="1"/>
  <c r="AH2198" i="1"/>
  <c r="AE2184" i="1"/>
  <c r="AF2184" i="1"/>
  <c r="AH2184" i="1"/>
  <c r="AE2179" i="1"/>
  <c r="AE2198" i="1"/>
  <c r="AF2198" i="1"/>
  <c r="AG2117" i="1"/>
  <c r="AE2117" i="1"/>
  <c r="AE2116" i="1"/>
  <c r="AF2115" i="1"/>
  <c r="AE2115" i="1"/>
  <c r="AG2115" i="1"/>
  <c r="AH2115" i="1"/>
  <c r="AH2118" i="1"/>
  <c r="AG2118" i="1"/>
  <c r="AE2118" i="1"/>
  <c r="AH2116" i="1"/>
  <c r="AH2117" i="1"/>
  <c r="AG2116" i="1"/>
  <c r="AE2156" i="1"/>
  <c r="AF2156" i="1"/>
  <c r="AG2156" i="1"/>
  <c r="AF2131" i="1"/>
  <c r="AE2131" i="1"/>
  <c r="AH2131" i="1"/>
  <c r="AG2131" i="1"/>
  <c r="AE2140" i="1"/>
  <c r="AG2140" i="1"/>
  <c r="AF2140" i="1"/>
  <c r="AE2124" i="1"/>
  <c r="AF2124" i="1"/>
  <c r="AG2124" i="1"/>
  <c r="AH2150" i="1"/>
  <c r="AG2150" i="1"/>
  <c r="AE2150" i="1"/>
  <c r="AG2149" i="1"/>
  <c r="AH2149" i="1"/>
  <c r="AF2149" i="1"/>
  <c r="AE2149" i="1"/>
  <c r="AH2134" i="1"/>
  <c r="AE2134" i="1"/>
  <c r="AG2134" i="1"/>
  <c r="AG2133" i="1"/>
  <c r="AE2133" i="1"/>
  <c r="AH2133" i="1"/>
  <c r="AF2133" i="1"/>
  <c r="AF2148" i="1"/>
  <c r="AG2148" i="1"/>
  <c r="AF2132" i="1"/>
  <c r="AF2117" i="1"/>
  <c r="AG2132" i="1"/>
  <c r="AE2148" i="1"/>
  <c r="AH2132" i="1"/>
  <c r="AE2139" i="1"/>
  <c r="AG2139" i="1"/>
  <c r="AH2139" i="1"/>
  <c r="AF2139" i="1"/>
  <c r="AE2123" i="1"/>
  <c r="AF2123" i="1"/>
  <c r="AG2123" i="1"/>
  <c r="AH2123" i="1"/>
  <c r="AE2144" i="1"/>
  <c r="AF2144" i="1"/>
  <c r="AG2144" i="1"/>
  <c r="AH2144" i="1"/>
  <c r="AE2122" i="1"/>
  <c r="AF2122" i="1"/>
  <c r="AH2122" i="1"/>
  <c r="AG2122" i="1"/>
  <c r="AE2153" i="1"/>
  <c r="AF2153" i="1"/>
  <c r="AG2153" i="1"/>
  <c r="AH2153" i="1"/>
  <c r="AE2137" i="1"/>
  <c r="AF2137" i="1"/>
  <c r="AG2137" i="1"/>
  <c r="AH2137" i="1"/>
  <c r="AE2121" i="1"/>
  <c r="AF2121" i="1"/>
  <c r="AG2121" i="1"/>
  <c r="AH2121" i="1"/>
  <c r="AE2141" i="1"/>
  <c r="AF2141" i="1"/>
  <c r="AG2141" i="1"/>
  <c r="AH2141" i="1"/>
  <c r="AE2138" i="1"/>
  <c r="AF2138" i="1"/>
  <c r="AG2138" i="1"/>
  <c r="AH2138" i="1"/>
  <c r="AH2155" i="1"/>
  <c r="AE2155" i="1"/>
  <c r="AF2155" i="1"/>
  <c r="AG2155" i="1"/>
  <c r="AF2136" i="1"/>
  <c r="AG2136" i="1"/>
  <c r="AH2136" i="1"/>
  <c r="AE2136" i="1"/>
  <c r="AE2160" i="1"/>
  <c r="AF2160" i="1"/>
  <c r="AG2160" i="1"/>
  <c r="AH2160" i="1"/>
  <c r="AH2147" i="1"/>
  <c r="AE2147" i="1"/>
  <c r="AF2147" i="1"/>
  <c r="AG2147" i="1"/>
  <c r="AH2114" i="1"/>
  <c r="AE2114" i="1"/>
  <c r="AF2114" i="1"/>
  <c r="AG2114" i="1"/>
  <c r="AE2146" i="1"/>
  <c r="AH2146" i="1"/>
  <c r="AF2146" i="1"/>
  <c r="AG2146" i="1"/>
  <c r="AE2157" i="1"/>
  <c r="AF2157" i="1"/>
  <c r="AG2157" i="1"/>
  <c r="AH2157" i="1"/>
  <c r="AE2112" i="1"/>
  <c r="AF2112" i="1"/>
  <c r="AG2112" i="1"/>
  <c r="AH2112" i="1"/>
  <c r="AE2145" i="1"/>
  <c r="AF2145" i="1"/>
  <c r="AG2145" i="1"/>
  <c r="AH2145" i="1"/>
  <c r="AE2129" i="1"/>
  <c r="AF2129" i="1"/>
  <c r="AG2129" i="1"/>
  <c r="AH2129" i="1"/>
  <c r="AE2113" i="1"/>
  <c r="AF2113" i="1"/>
  <c r="AG2113" i="1"/>
  <c r="AH2113" i="1"/>
  <c r="AF2120" i="1"/>
  <c r="AG2120" i="1"/>
  <c r="AH2120" i="1"/>
  <c r="AE2120" i="1"/>
  <c r="AE2154" i="1"/>
  <c r="AF2154" i="1"/>
  <c r="AH2154" i="1"/>
  <c r="AG2154" i="1"/>
  <c r="AF2152" i="1"/>
  <c r="AG2152" i="1"/>
  <c r="AH2152" i="1"/>
  <c r="AE2152" i="1"/>
  <c r="AE2130" i="1"/>
  <c r="AF2130" i="1"/>
  <c r="AG2130" i="1"/>
  <c r="AH2130" i="1"/>
  <c r="AE2158" i="1"/>
  <c r="AF2158" i="1"/>
  <c r="AG2158" i="1"/>
  <c r="AH2158" i="1"/>
  <c r="AE2142" i="1"/>
  <c r="AF2142" i="1"/>
  <c r="AG2142" i="1"/>
  <c r="AH2142" i="1"/>
  <c r="AE2126" i="1"/>
  <c r="AF2126" i="1"/>
  <c r="AG2126" i="1"/>
  <c r="AH2126" i="1"/>
  <c r="AE2128" i="1"/>
  <c r="AF2128" i="1"/>
  <c r="AG2128" i="1"/>
  <c r="AH2128" i="1"/>
  <c r="AE2125" i="1"/>
  <c r="AG2125" i="1"/>
  <c r="AF2125" i="1"/>
  <c r="AH2125" i="1"/>
  <c r="AF2151" i="1"/>
  <c r="AF2135" i="1"/>
  <c r="AF2119" i="1"/>
  <c r="AF2150" i="1"/>
  <c r="AF2134" i="1"/>
  <c r="AF2118" i="1"/>
  <c r="AE2151" i="1"/>
  <c r="AE2135" i="1"/>
  <c r="AE2119" i="1"/>
  <c r="AH2159" i="1"/>
  <c r="AH2143" i="1"/>
  <c r="AH2127" i="1"/>
  <c r="AG2159" i="1"/>
  <c r="AG2143" i="1"/>
  <c r="AG2127" i="1"/>
  <c r="AF2159" i="1"/>
  <c r="AF2143" i="1"/>
  <c r="AF2127" i="1"/>
  <c r="AH2156" i="1"/>
  <c r="AH2140" i="1"/>
  <c r="AH2124" i="1"/>
  <c r="AH2151" i="1"/>
  <c r="AH2135" i="1"/>
  <c r="AH2119" i="1"/>
  <c r="AE1552" i="1"/>
  <c r="AF1552" i="1"/>
  <c r="AG176" i="1"/>
  <c r="AH176" i="1"/>
  <c r="AF116" i="1"/>
  <c r="AH116" i="1"/>
  <c r="AF1111" i="1"/>
  <c r="AE1111" i="1"/>
  <c r="AH359" i="1"/>
  <c r="AF359" i="1"/>
  <c r="AG327" i="1"/>
  <c r="AH327" i="1"/>
  <c r="AH423" i="1"/>
  <c r="AG423" i="1"/>
  <c r="AF423" i="1"/>
  <c r="AE423" i="1"/>
  <c r="AF1895" i="1"/>
  <c r="AE1895" i="1"/>
  <c r="AH1895" i="1"/>
  <c r="AG1895" i="1"/>
  <c r="AH955" i="1"/>
  <c r="AG955" i="1"/>
  <c r="AE955" i="1"/>
  <c r="AF955" i="1"/>
  <c r="AF551" i="1"/>
  <c r="AH551" i="1"/>
  <c r="AG551" i="1"/>
  <c r="AE551" i="1"/>
  <c r="AG648" i="1"/>
  <c r="AH648" i="1"/>
  <c r="AE648" i="1"/>
  <c r="AG1258" i="1"/>
  <c r="AE1258" i="1"/>
  <c r="AH1258" i="1"/>
  <c r="AG1405" i="1"/>
  <c r="AE1405" i="1"/>
  <c r="AH1405" i="1"/>
  <c r="AF1405" i="1"/>
  <c r="AG236" i="1"/>
  <c r="AF236" i="1"/>
  <c r="AE236" i="1"/>
  <c r="AH236" i="1"/>
  <c r="AH1601" i="1"/>
  <c r="AF1601" i="1"/>
  <c r="AH883" i="1"/>
  <c r="AF883" i="1"/>
  <c r="AG36" i="1"/>
  <c r="AE36" i="1"/>
  <c r="AF36" i="1"/>
  <c r="AH36" i="1"/>
  <c r="AG747" i="1"/>
  <c r="AH747" i="1"/>
  <c r="AF747" i="1"/>
  <c r="AE747" i="1"/>
  <c r="AH848" i="1"/>
  <c r="AG848" i="1"/>
  <c r="AF848" i="1"/>
  <c r="AE848" i="1"/>
  <c r="AH2042" i="1"/>
  <c r="AG1111" i="1"/>
  <c r="AG1552" i="1"/>
  <c r="AE327" i="1"/>
  <c r="AF327" i="1"/>
  <c r="AH1111" i="1"/>
  <c r="AE176" i="1"/>
  <c r="AH1552" i="1"/>
  <c r="AE116" i="1"/>
  <c r="AE2042" i="1"/>
  <c r="AG116" i="1"/>
  <c r="AG1209" i="1"/>
  <c r="AH1209" i="1"/>
  <c r="AF1209" i="1"/>
  <c r="AE1209" i="1"/>
  <c r="AF1797" i="1"/>
  <c r="AH1797" i="1"/>
  <c r="AE1797" i="1"/>
  <c r="AG1797" i="1"/>
  <c r="AG1160" i="1"/>
  <c r="AE1160" i="1"/>
  <c r="AF1160" i="1"/>
  <c r="AH1160" i="1"/>
  <c r="AF519" i="1"/>
  <c r="AH519" i="1"/>
  <c r="AG519" i="1"/>
  <c r="AE519" i="1"/>
  <c r="AG136" i="1"/>
  <c r="AF136" i="1"/>
  <c r="AE136" i="1"/>
  <c r="AH136" i="1"/>
  <c r="AG1993" i="1"/>
  <c r="AF1993" i="1"/>
  <c r="AH1993" i="1"/>
  <c r="AE1993" i="1"/>
  <c r="AF487" i="1"/>
  <c r="AH487" i="1"/>
  <c r="AE487" i="1"/>
  <c r="AG487" i="1"/>
  <c r="AF1699" i="1"/>
  <c r="AG1699" i="1"/>
  <c r="AH1699" i="1"/>
  <c r="AE1699" i="1"/>
  <c r="AG196" i="1"/>
  <c r="AE196" i="1"/>
  <c r="AF196" i="1"/>
  <c r="AH196" i="1"/>
  <c r="AG615" i="1"/>
  <c r="AH615" i="1"/>
  <c r="AF615" i="1"/>
  <c r="AE615" i="1"/>
  <c r="AF1027" i="1"/>
  <c r="AH1027" i="1"/>
  <c r="AE1027" i="1"/>
  <c r="AG1027" i="1"/>
  <c r="AG156" i="1"/>
  <c r="AF156" i="1"/>
  <c r="AH156" i="1"/>
  <c r="AE156" i="1"/>
  <c r="AE216" i="1"/>
  <c r="AG216" i="1"/>
  <c r="AH216" i="1"/>
  <c r="AF216" i="1"/>
  <c r="AG583" i="1"/>
  <c r="AF583" i="1"/>
  <c r="AH583" i="1"/>
  <c r="AE583" i="1"/>
  <c r="AF96" i="1"/>
  <c r="AG96" i="1"/>
  <c r="AH96" i="1"/>
  <c r="AE96" i="1"/>
  <c r="AH295" i="1"/>
  <c r="AE295" i="1"/>
  <c r="AG295" i="1"/>
  <c r="AF295" i="1"/>
  <c r="AF1650" i="1"/>
  <c r="AH1650" i="1"/>
  <c r="AE1650" i="1"/>
  <c r="AG1650" i="1"/>
  <c r="AH1454" i="1"/>
  <c r="AE1454" i="1"/>
  <c r="AG1454" i="1"/>
  <c r="AF1454" i="1"/>
  <c r="AH1503" i="1"/>
  <c r="AE1503" i="1"/>
  <c r="AG1503" i="1"/>
  <c r="AF1503" i="1"/>
  <c r="AG1944" i="1"/>
  <c r="AE1944" i="1"/>
  <c r="AF1944" i="1"/>
  <c r="AH1944" i="1"/>
  <c r="AF1066" i="1"/>
  <c r="AH1066" i="1"/>
  <c r="AG1066" i="1"/>
  <c r="AE1066" i="1"/>
  <c r="AH263" i="1"/>
  <c r="AE263" i="1"/>
  <c r="AG263" i="1"/>
  <c r="AF263" i="1"/>
  <c r="AE2091" i="1"/>
  <c r="AG2091" i="1"/>
  <c r="AF2091" i="1"/>
  <c r="AH2091" i="1"/>
  <c r="AE714" i="1"/>
  <c r="AG714" i="1"/>
  <c r="AH714" i="1"/>
  <c r="AF714" i="1"/>
  <c r="AG1307" i="1"/>
  <c r="AF1307" i="1"/>
  <c r="AE1307" i="1"/>
  <c r="AH1307" i="1"/>
  <c r="AF1846" i="1"/>
  <c r="AH1846" i="1"/>
  <c r="AG1846" i="1"/>
  <c r="AE1846" i="1"/>
  <c r="AF76" i="1"/>
  <c r="AH76" i="1"/>
  <c r="AE76" i="1"/>
  <c r="AG76" i="1"/>
  <c r="AH813" i="1"/>
  <c r="AE813" i="1"/>
  <c r="AG813" i="1"/>
  <c r="AF813" i="1"/>
  <c r="AH780" i="1"/>
  <c r="AE780" i="1"/>
  <c r="AG780" i="1"/>
  <c r="AF780" i="1"/>
  <c r="AG681" i="1"/>
  <c r="AE681" i="1"/>
  <c r="AF681" i="1"/>
  <c r="AH681" i="1"/>
  <c r="AE1356" i="1"/>
  <c r="AH1356" i="1"/>
  <c r="AG1356" i="1"/>
  <c r="AF1356" i="1"/>
  <c r="AG919" i="1"/>
  <c r="AG391" i="1"/>
  <c r="AG16" i="1"/>
  <c r="AG883" i="1"/>
  <c r="AG359" i="1"/>
  <c r="AF2042" i="1"/>
  <c r="AF1258" i="1"/>
  <c r="AF648" i="1"/>
  <c r="AF176" i="1"/>
  <c r="AE1748" i="1"/>
  <c r="AE991" i="1"/>
  <c r="AE455" i="1"/>
  <c r="AE56" i="1"/>
  <c r="AG1748" i="1"/>
  <c r="AH1748" i="1"/>
  <c r="AH991" i="1"/>
  <c r="AH455" i="1"/>
  <c r="AH56" i="1"/>
  <c r="AE919" i="1"/>
  <c r="AE391" i="1"/>
  <c r="AE16" i="1"/>
  <c r="AG991" i="1"/>
  <c r="AG1601" i="1"/>
  <c r="AE1601" i="1"/>
  <c r="AE883" i="1"/>
  <c r="AE359" i="1"/>
  <c r="AH919" i="1"/>
  <c r="AG455" i="1"/>
  <c r="AF56" i="1"/>
  <c r="AH391" i="1"/>
  <c r="AH16" i="1"/>
  <c r="AC18" i="1" l="1"/>
  <c r="AD18" i="1" s="1"/>
  <c r="AC38" i="1"/>
  <c r="AD38" i="1" s="1"/>
  <c r="AC78" i="1"/>
  <c r="AD78" i="1" s="1"/>
  <c r="AC98" i="1"/>
  <c r="AD98" i="1" s="1"/>
  <c r="AG98" i="1" s="1"/>
  <c r="AC118" i="1"/>
  <c r="AD118" i="1" s="1"/>
  <c r="AG118" i="1" s="1"/>
  <c r="AC138" i="1"/>
  <c r="AD138" i="1" s="1"/>
  <c r="AC178" i="1"/>
  <c r="AD178" i="1" s="1"/>
  <c r="AC198" i="1"/>
  <c r="AD198" i="1" s="1"/>
  <c r="AC218" i="1"/>
  <c r="AD218" i="1" s="1"/>
  <c r="AC239" i="1"/>
  <c r="AD239" i="1" s="1"/>
  <c r="AC266" i="1"/>
  <c r="AD266" i="1" s="1"/>
  <c r="AC298" i="1"/>
  <c r="AD298" i="1" s="1"/>
  <c r="AC330" i="1"/>
  <c r="AD330" i="1" s="1"/>
  <c r="AC362" i="1"/>
  <c r="AD362" i="1" s="1"/>
  <c r="AC394" i="1"/>
  <c r="AD394" i="1" s="1"/>
  <c r="AC426" i="1"/>
  <c r="AD426" i="1" s="1"/>
  <c r="AC458" i="1"/>
  <c r="AD458" i="1" s="1"/>
  <c r="AC490" i="1"/>
  <c r="AD490" i="1" s="1"/>
  <c r="AC522" i="1"/>
  <c r="AD522" i="1" s="1"/>
  <c r="AG522" i="1" s="1"/>
  <c r="AC554" i="1"/>
  <c r="AD554" i="1" s="1"/>
  <c r="AC586" i="1"/>
  <c r="AD586" i="1" s="1"/>
  <c r="AC618" i="1"/>
  <c r="AD618" i="1" s="1"/>
  <c r="AC651" i="1"/>
  <c r="AD651" i="1" s="1"/>
  <c r="AC684" i="1"/>
  <c r="AD684" i="1" s="1"/>
  <c r="AC717" i="1"/>
  <c r="AD717" i="1" s="1"/>
  <c r="AC750" i="1"/>
  <c r="AD750" i="1" s="1"/>
  <c r="AC783" i="1"/>
  <c r="AD783" i="1" s="1"/>
  <c r="AF783" i="1" s="1"/>
  <c r="AC816" i="1"/>
  <c r="AD816" i="1" s="1"/>
  <c r="AC851" i="1"/>
  <c r="AD851" i="1" s="1"/>
  <c r="AC886" i="1"/>
  <c r="AD886" i="1" s="1"/>
  <c r="AC922" i="1"/>
  <c r="AD922" i="1" s="1"/>
  <c r="AC958" i="1"/>
  <c r="AD958" i="1" s="1"/>
  <c r="AC994" i="1"/>
  <c r="AD994" i="1" s="1"/>
  <c r="AC1030" i="1"/>
  <c r="AD1030" i="1" s="1"/>
  <c r="AC1069" i="1"/>
  <c r="AD1069" i="1" s="1"/>
  <c r="AC1114" i="1"/>
  <c r="AD1114" i="1" s="1"/>
  <c r="AC1163" i="1"/>
  <c r="AD1163" i="1" s="1"/>
  <c r="AC1212" i="1"/>
  <c r="AD1212" i="1" s="1"/>
  <c r="AC1261" i="1"/>
  <c r="AD1261" i="1" s="1"/>
  <c r="AC1310" i="1"/>
  <c r="AD1310" i="1" s="1"/>
  <c r="AC1359" i="1"/>
  <c r="AD1359" i="1" s="1"/>
  <c r="AC1408" i="1"/>
  <c r="AD1408" i="1" s="1"/>
  <c r="AC1457" i="1"/>
  <c r="AD1457" i="1" s="1"/>
  <c r="AC1506" i="1"/>
  <c r="AD1506" i="1" s="1"/>
  <c r="AC1555" i="1"/>
  <c r="AD1555" i="1" s="1"/>
  <c r="AC1604" i="1"/>
  <c r="AD1604" i="1" s="1"/>
  <c r="AC1653" i="1"/>
  <c r="AD1653" i="1" s="1"/>
  <c r="AC1702" i="1"/>
  <c r="AD1702" i="1" s="1"/>
  <c r="AC1751" i="1"/>
  <c r="AD1751" i="1" s="1"/>
  <c r="AC1800" i="1"/>
  <c r="AD1800" i="1" s="1"/>
  <c r="AC1849" i="1"/>
  <c r="AD1849" i="1" s="1"/>
  <c r="AC1898" i="1"/>
  <c r="AD1898" i="1" s="1"/>
  <c r="AC1947" i="1"/>
  <c r="AD1947" i="1" s="1"/>
  <c r="AC1996" i="1"/>
  <c r="AD1996" i="1" s="1"/>
  <c r="AC2045" i="1"/>
  <c r="AD2045" i="1" s="1"/>
  <c r="AC2094" i="1"/>
  <c r="AD2094" i="1" s="1"/>
  <c r="X18" i="1"/>
  <c r="J38" i="1"/>
  <c r="J58" i="1"/>
  <c r="J78" i="1"/>
  <c r="J98" i="1"/>
  <c r="J118" i="1"/>
  <c r="J138" i="1"/>
  <c r="J158" i="1"/>
  <c r="J178" i="1"/>
  <c r="J198" i="1"/>
  <c r="J218" i="1"/>
  <c r="J239" i="1"/>
  <c r="J266" i="1"/>
  <c r="J298" i="1"/>
  <c r="J330" i="1"/>
  <c r="J362" i="1"/>
  <c r="J394" i="1"/>
  <c r="J426" i="1"/>
  <c r="J458" i="1"/>
  <c r="J490" i="1"/>
  <c r="J522" i="1"/>
  <c r="J554" i="1"/>
  <c r="J586" i="1"/>
  <c r="J618" i="1"/>
  <c r="J651" i="1"/>
  <c r="J684" i="1"/>
  <c r="J717" i="1"/>
  <c r="J750" i="1"/>
  <c r="J783" i="1"/>
  <c r="J816" i="1"/>
  <c r="J851" i="1"/>
  <c r="J886" i="1"/>
  <c r="J922" i="1"/>
  <c r="J958" i="1"/>
  <c r="J994" i="1"/>
  <c r="J1030" i="1"/>
  <c r="J1069" i="1"/>
  <c r="J1114" i="1"/>
  <c r="J1163" i="1"/>
  <c r="J1212" i="1"/>
  <c r="J1261" i="1"/>
  <c r="J1310" i="1"/>
  <c r="J1359" i="1"/>
  <c r="J1408" i="1"/>
  <c r="J1457" i="1"/>
  <c r="J1506" i="1"/>
  <c r="J1555" i="1"/>
  <c r="J1604" i="1"/>
  <c r="J1653" i="1"/>
  <c r="J1702" i="1"/>
  <c r="J1751" i="1"/>
  <c r="J1800" i="1"/>
  <c r="J1849" i="1"/>
  <c r="J1898" i="1"/>
  <c r="J1947" i="1"/>
  <c r="J1996" i="1"/>
  <c r="J2045" i="1"/>
  <c r="J2094" i="1"/>
  <c r="J18" i="1"/>
  <c r="X38" i="1"/>
  <c r="X58" i="1"/>
  <c r="X78" i="1"/>
  <c r="X98" i="1"/>
  <c r="X118" i="1"/>
  <c r="X138" i="1"/>
  <c r="X158" i="1"/>
  <c r="X178" i="1"/>
  <c r="X198" i="1"/>
  <c r="X218" i="1"/>
  <c r="X239" i="1"/>
  <c r="X266" i="1"/>
  <c r="X298" i="1"/>
  <c r="X330" i="1"/>
  <c r="X362" i="1"/>
  <c r="X394" i="1"/>
  <c r="X426" i="1"/>
  <c r="X458" i="1"/>
  <c r="X490" i="1"/>
  <c r="X522" i="1"/>
  <c r="X554" i="1"/>
  <c r="X586" i="1"/>
  <c r="X618" i="1"/>
  <c r="X651" i="1"/>
  <c r="X684" i="1"/>
  <c r="X717" i="1"/>
  <c r="X750" i="1"/>
  <c r="X783" i="1"/>
  <c r="X816" i="1"/>
  <c r="X851" i="1"/>
  <c r="X886" i="1"/>
  <c r="X922" i="1"/>
  <c r="X958" i="1"/>
  <c r="X994" i="1"/>
  <c r="X1030" i="1"/>
  <c r="X1069" i="1"/>
  <c r="X1114" i="1"/>
  <c r="X1163" i="1"/>
  <c r="X1212" i="1"/>
  <c r="X1261" i="1"/>
  <c r="X1310" i="1"/>
  <c r="X1359" i="1"/>
  <c r="X1408" i="1"/>
  <c r="X1457" i="1"/>
  <c r="X1506" i="1"/>
  <c r="X1555" i="1"/>
  <c r="X1604" i="1"/>
  <c r="X1653" i="1"/>
  <c r="X1702" i="1"/>
  <c r="X1751" i="1"/>
  <c r="X1800" i="1"/>
  <c r="X1849" i="1"/>
  <c r="X1898" i="1"/>
  <c r="X1947" i="1"/>
  <c r="X1996" i="1"/>
  <c r="X2045" i="1"/>
  <c r="X2094" i="1"/>
  <c r="Y18" i="1"/>
  <c r="Y38" i="1"/>
  <c r="Y58" i="1"/>
  <c r="Y78" i="1"/>
  <c r="Y98" i="1"/>
  <c r="Y118" i="1"/>
  <c r="Y138" i="1"/>
  <c r="Y158" i="1"/>
  <c r="Y178" i="1"/>
  <c r="Y198" i="1"/>
  <c r="Y218" i="1"/>
  <c r="Y239" i="1"/>
  <c r="Y266" i="1"/>
  <c r="Y298" i="1"/>
  <c r="Y330" i="1"/>
  <c r="Y362" i="1"/>
  <c r="Y394" i="1"/>
  <c r="Y426" i="1"/>
  <c r="Y458" i="1"/>
  <c r="Y490" i="1"/>
  <c r="Y522" i="1"/>
  <c r="Y554" i="1"/>
  <c r="Y586" i="1"/>
  <c r="Y618" i="1"/>
  <c r="Y651" i="1"/>
  <c r="Y684" i="1"/>
  <c r="Y717" i="1"/>
  <c r="Y750" i="1"/>
  <c r="Y783" i="1"/>
  <c r="Y816" i="1"/>
  <c r="Y851" i="1"/>
  <c r="Y886" i="1"/>
  <c r="Y922" i="1"/>
  <c r="Y958" i="1"/>
  <c r="Y994" i="1"/>
  <c r="Y1030" i="1"/>
  <c r="Y1069" i="1"/>
  <c r="Y1114" i="1"/>
  <c r="Y1163" i="1"/>
  <c r="Y1212" i="1"/>
  <c r="Y1261" i="1"/>
  <c r="Y1310" i="1"/>
  <c r="Y1359" i="1"/>
  <c r="Y1408" i="1"/>
  <c r="Y1457" i="1"/>
  <c r="Y1506" i="1"/>
  <c r="Y1555" i="1"/>
  <c r="Y1604" i="1"/>
  <c r="Y1653" i="1"/>
  <c r="Y1702" i="1"/>
  <c r="Y1751" i="1"/>
  <c r="Y1800" i="1"/>
  <c r="Y1849" i="1"/>
  <c r="Y1898" i="1"/>
  <c r="Y1947" i="1"/>
  <c r="Y1996" i="1"/>
  <c r="Y2045" i="1"/>
  <c r="Y2094" i="1"/>
  <c r="Z18" i="1"/>
  <c r="Z38" i="1"/>
  <c r="Z58" i="1"/>
  <c r="Z78" i="1"/>
  <c r="Z98" i="1"/>
  <c r="Z118" i="1"/>
  <c r="Z138" i="1"/>
  <c r="Z158" i="1"/>
  <c r="Z178" i="1"/>
  <c r="Z198" i="1"/>
  <c r="Z218" i="1"/>
  <c r="Z239" i="1"/>
  <c r="Z266" i="1"/>
  <c r="Z298" i="1"/>
  <c r="Z330" i="1"/>
  <c r="Z362" i="1"/>
  <c r="Z394" i="1"/>
  <c r="Z426" i="1"/>
  <c r="Z458" i="1"/>
  <c r="Z490" i="1"/>
  <c r="Z522" i="1"/>
  <c r="Z554" i="1"/>
  <c r="Z586" i="1"/>
  <c r="Z618" i="1"/>
  <c r="Z651" i="1"/>
  <c r="Z684" i="1"/>
  <c r="Z717" i="1"/>
  <c r="Z750" i="1"/>
  <c r="Z783" i="1"/>
  <c r="Z816" i="1"/>
  <c r="Z851" i="1"/>
  <c r="Z886" i="1"/>
  <c r="Z922" i="1"/>
  <c r="Z958" i="1"/>
  <c r="Z994" i="1"/>
  <c r="Z1030" i="1"/>
  <c r="Z1069" i="1"/>
  <c r="Z1114" i="1"/>
  <c r="Z1163" i="1"/>
  <c r="Z1212" i="1"/>
  <c r="Z1261" i="1"/>
  <c r="Z1310" i="1"/>
  <c r="Z1359" i="1"/>
  <c r="Z1408" i="1"/>
  <c r="Z1457" i="1"/>
  <c r="Z1506" i="1"/>
  <c r="Z1555" i="1"/>
  <c r="Z1604" i="1"/>
  <c r="Z1653" i="1"/>
  <c r="Z1702" i="1"/>
  <c r="Z1751" i="1"/>
  <c r="Z1800" i="1"/>
  <c r="Z1849" i="1"/>
  <c r="Z1898" i="1"/>
  <c r="Z1947" i="1"/>
  <c r="Z1996" i="1"/>
  <c r="Z2045" i="1"/>
  <c r="Z2094" i="1"/>
  <c r="AA18" i="1"/>
  <c r="AA38" i="1"/>
  <c r="AA58" i="1"/>
  <c r="AA78" i="1"/>
  <c r="AA98" i="1"/>
  <c r="AA118" i="1"/>
  <c r="AA138" i="1"/>
  <c r="AA158" i="1"/>
  <c r="AA178" i="1"/>
  <c r="AA198" i="1"/>
  <c r="AA218" i="1"/>
  <c r="AA239" i="1"/>
  <c r="AA266" i="1"/>
  <c r="AA298" i="1"/>
  <c r="AA330" i="1"/>
  <c r="AA362" i="1"/>
  <c r="AA394" i="1"/>
  <c r="AA426" i="1"/>
  <c r="AA458" i="1"/>
  <c r="AA490" i="1"/>
  <c r="AA522" i="1"/>
  <c r="AA554" i="1"/>
  <c r="AA586" i="1"/>
  <c r="AA618" i="1"/>
  <c r="AA651" i="1"/>
  <c r="AA684" i="1"/>
  <c r="AA717" i="1"/>
  <c r="AA750" i="1"/>
  <c r="AA783" i="1"/>
  <c r="AA816" i="1"/>
  <c r="AA851" i="1"/>
  <c r="AA886" i="1"/>
  <c r="AA922" i="1"/>
  <c r="AA958" i="1"/>
  <c r="AA994" i="1"/>
  <c r="AA1030" i="1"/>
  <c r="AA1069" i="1"/>
  <c r="AA1114" i="1"/>
  <c r="AA1163" i="1"/>
  <c r="AA1212" i="1"/>
  <c r="AA1261" i="1"/>
  <c r="AA1310" i="1"/>
  <c r="AA1359" i="1"/>
  <c r="AA1408" i="1"/>
  <c r="AA1457" i="1"/>
  <c r="AA1506" i="1"/>
  <c r="AA1555" i="1"/>
  <c r="AA1604" i="1"/>
  <c r="AA1653" i="1"/>
  <c r="AA1702" i="1"/>
  <c r="AA1751" i="1"/>
  <c r="AA1800" i="1"/>
  <c r="AA1849" i="1"/>
  <c r="AA1898" i="1"/>
  <c r="AA1947" i="1"/>
  <c r="AA1996" i="1"/>
  <c r="AA2045" i="1"/>
  <c r="AA2094" i="1"/>
  <c r="AC58" i="1"/>
  <c r="AD58" i="1" s="1"/>
  <c r="AC158" i="1"/>
  <c r="AD158" i="1" s="1"/>
  <c r="J19" i="1"/>
  <c r="AF1457" i="1" l="1"/>
  <c r="AH1457" i="1"/>
  <c r="AF816" i="1"/>
  <c r="AH816" i="1"/>
  <c r="AF266" i="1"/>
  <c r="AH266" i="1"/>
  <c r="AG458" i="1"/>
  <c r="AE458" i="1"/>
  <c r="AF1506" i="1"/>
  <c r="AH1506" i="1"/>
  <c r="AG58" i="1"/>
  <c r="AE58" i="1"/>
  <c r="AF298" i="1"/>
  <c r="AH298" i="1"/>
  <c r="AG994" i="1"/>
  <c r="AE994" i="1"/>
  <c r="AG1751" i="1"/>
  <c r="AE1751" i="1"/>
  <c r="AH783" i="1"/>
  <c r="AG78" i="1"/>
  <c r="AF78" i="1"/>
  <c r="AE78" i="1"/>
  <c r="AH78" i="1"/>
  <c r="AH1359" i="1"/>
  <c r="AE1359" i="1"/>
  <c r="AG1359" i="1"/>
  <c r="AF1359" i="1"/>
  <c r="AG1030" i="1"/>
  <c r="AF1030" i="1"/>
  <c r="AE1030" i="1"/>
  <c r="AH1030" i="1"/>
  <c r="AF426" i="1"/>
  <c r="AH426" i="1"/>
  <c r="AG426" i="1"/>
  <c r="AE426" i="1"/>
  <c r="AF1653" i="1"/>
  <c r="AH1653" i="1"/>
  <c r="AE1653" i="1"/>
  <c r="AG1653" i="1"/>
  <c r="AH218" i="1"/>
  <c r="AE218" i="1"/>
  <c r="AG218" i="1"/>
  <c r="AF218" i="1"/>
  <c r="AH1702" i="1"/>
  <c r="AG1702" i="1"/>
  <c r="AE1702" i="1"/>
  <c r="AF1702" i="1"/>
  <c r="AF958" i="1"/>
  <c r="AH958" i="1"/>
  <c r="AE958" i="1"/>
  <c r="AG958" i="1"/>
  <c r="AF886" i="1"/>
  <c r="AH886" i="1"/>
  <c r="AG886" i="1"/>
  <c r="AE886" i="1"/>
  <c r="AF851" i="1"/>
  <c r="AH851" i="1"/>
  <c r="AE851" i="1"/>
  <c r="AG851" i="1"/>
  <c r="AE138" i="1"/>
  <c r="AG138" i="1"/>
  <c r="AF138" i="1"/>
  <c r="AH138" i="1"/>
  <c r="AF330" i="1"/>
  <c r="AH330" i="1"/>
  <c r="AE330" i="1"/>
  <c r="AG330" i="1"/>
  <c r="AF922" i="1"/>
  <c r="AH922" i="1"/>
  <c r="AE922" i="1"/>
  <c r="AG922" i="1"/>
  <c r="AE158" i="1"/>
  <c r="AG158" i="1"/>
  <c r="AF158" i="1"/>
  <c r="AH158" i="1"/>
  <c r="AG1800" i="1"/>
  <c r="AF1800" i="1"/>
  <c r="AE1800" i="1"/>
  <c r="AH1800" i="1"/>
  <c r="AF18" i="1"/>
  <c r="AH18" i="1"/>
  <c r="AE18" i="1"/>
  <c r="AG18" i="1"/>
  <c r="AE1996" i="1"/>
  <c r="AH1996" i="1"/>
  <c r="AF1996" i="1"/>
  <c r="AG1996" i="1"/>
  <c r="AH750" i="1"/>
  <c r="AG750" i="1"/>
  <c r="AF750" i="1"/>
  <c r="AE750" i="1"/>
  <c r="AG490" i="1"/>
  <c r="AF490" i="1"/>
  <c r="AE490" i="1"/>
  <c r="AH490" i="1"/>
  <c r="AH239" i="1"/>
  <c r="AG239" i="1"/>
  <c r="AE239" i="1"/>
  <c r="AF239" i="1"/>
  <c r="AE1947" i="1"/>
  <c r="AG1947" i="1"/>
  <c r="AF1947" i="1"/>
  <c r="AH1947" i="1"/>
  <c r="AH1310" i="1"/>
  <c r="AE1310" i="1"/>
  <c r="AG1310" i="1"/>
  <c r="AF1310" i="1"/>
  <c r="AE618" i="1"/>
  <c r="AG618" i="1"/>
  <c r="AF618" i="1"/>
  <c r="AH618" i="1"/>
  <c r="AH2045" i="1"/>
  <c r="AE2045" i="1"/>
  <c r="AG2045" i="1"/>
  <c r="AF2045" i="1"/>
  <c r="AH178" i="1"/>
  <c r="AE178" i="1"/>
  <c r="AG178" i="1"/>
  <c r="AF178" i="1"/>
  <c r="AF1604" i="1"/>
  <c r="AH1604" i="1"/>
  <c r="AG1604" i="1"/>
  <c r="AE1604" i="1"/>
  <c r="AE586" i="1"/>
  <c r="AG586" i="1"/>
  <c r="AF586" i="1"/>
  <c r="AH586" i="1"/>
  <c r="AF38" i="1"/>
  <c r="AG38" i="1"/>
  <c r="AH38" i="1"/>
  <c r="AE38" i="1"/>
  <c r="AE1163" i="1"/>
  <c r="AG1163" i="1"/>
  <c r="AF1163" i="1"/>
  <c r="AH1163" i="1"/>
  <c r="AH717" i="1"/>
  <c r="AE717" i="1"/>
  <c r="AG717" i="1"/>
  <c r="AF717" i="1"/>
  <c r="AH684" i="1"/>
  <c r="AE684" i="1"/>
  <c r="AG684" i="1"/>
  <c r="AF684" i="1"/>
  <c r="AH651" i="1"/>
  <c r="AE651" i="1"/>
  <c r="AG651" i="1"/>
  <c r="AF651" i="1"/>
  <c r="AG1898" i="1"/>
  <c r="AH1898" i="1"/>
  <c r="AF1898" i="1"/>
  <c r="AE1898" i="1"/>
  <c r="AG1114" i="1"/>
  <c r="AE1114" i="1"/>
  <c r="AF1114" i="1"/>
  <c r="AH1114" i="1"/>
  <c r="AG554" i="1"/>
  <c r="AH554" i="1"/>
  <c r="AF554" i="1"/>
  <c r="AE554" i="1"/>
  <c r="AH1408" i="1"/>
  <c r="AE1408" i="1"/>
  <c r="AG1408" i="1"/>
  <c r="AF1408" i="1"/>
  <c r="AE1212" i="1"/>
  <c r="AG1212" i="1"/>
  <c r="AH1212" i="1"/>
  <c r="AF1212" i="1"/>
  <c r="AF394" i="1"/>
  <c r="AH394" i="1"/>
  <c r="AE394" i="1"/>
  <c r="AG394" i="1"/>
  <c r="AH2094" i="1"/>
  <c r="AE2094" i="1"/>
  <c r="AG2094" i="1"/>
  <c r="AF2094" i="1"/>
  <c r="AH198" i="1"/>
  <c r="AE198" i="1"/>
  <c r="AG198" i="1"/>
  <c r="AF198" i="1"/>
  <c r="AH1261" i="1"/>
  <c r="AE1261" i="1"/>
  <c r="AG1261" i="1"/>
  <c r="AF1261" i="1"/>
  <c r="AF1555" i="1"/>
  <c r="AH1555" i="1"/>
  <c r="AE1555" i="1"/>
  <c r="AG1555" i="1"/>
  <c r="AF362" i="1"/>
  <c r="AH362" i="1"/>
  <c r="AE362" i="1"/>
  <c r="AG362" i="1"/>
  <c r="AG1849" i="1"/>
  <c r="AH1849" i="1"/>
  <c r="AF1849" i="1"/>
  <c r="AE1849" i="1"/>
  <c r="AG1069" i="1"/>
  <c r="AF1069" i="1"/>
  <c r="AH1069" i="1"/>
  <c r="AE1069" i="1"/>
  <c r="AE522" i="1"/>
  <c r="AE98" i="1"/>
  <c r="AE118" i="1"/>
  <c r="AG1506" i="1"/>
  <c r="AG816" i="1"/>
  <c r="AG298" i="1"/>
  <c r="AH1751" i="1"/>
  <c r="AH994" i="1"/>
  <c r="AH458" i="1"/>
  <c r="AH58" i="1"/>
  <c r="AG1457" i="1"/>
  <c r="AG783" i="1"/>
  <c r="AG266" i="1"/>
  <c r="AH118" i="1"/>
  <c r="AF118" i="1"/>
  <c r="AF98" i="1"/>
  <c r="AH522" i="1"/>
  <c r="AF522" i="1"/>
  <c r="AE1506" i="1"/>
  <c r="AE816" i="1"/>
  <c r="AE298" i="1"/>
  <c r="AH98" i="1"/>
  <c r="AF1751" i="1"/>
  <c r="AF994" i="1"/>
  <c r="AF458" i="1"/>
  <c r="AF58" i="1"/>
  <c r="AE1457" i="1"/>
  <c r="AE783" i="1"/>
  <c r="AE266" i="1"/>
  <c r="X2066" i="1" l="1"/>
  <c r="X2067" i="1"/>
  <c r="X2063" i="1"/>
  <c r="X2064" i="1"/>
  <c r="X2065" i="1"/>
  <c r="X2070" i="1"/>
  <c r="X2069" i="1"/>
  <c r="X2071" i="1"/>
  <c r="X2072" i="1"/>
  <c r="X2073" i="1"/>
  <c r="X2074" i="1"/>
  <c r="X2075" i="1"/>
  <c r="X2068" i="1"/>
  <c r="X2076" i="1"/>
  <c r="X2077" i="1"/>
  <c r="X2079" i="1"/>
  <c r="X2080" i="1"/>
  <c r="X2081" i="1"/>
  <c r="X2082" i="1"/>
  <c r="X2083" i="1"/>
  <c r="X2078" i="1"/>
  <c r="X2084" i="1"/>
  <c r="X2085" i="1"/>
  <c r="X2086" i="1"/>
  <c r="X2087" i="1"/>
  <c r="X2088" i="1"/>
  <c r="X2089" i="1"/>
  <c r="X2090" i="1"/>
  <c r="X2092" i="1"/>
  <c r="X2093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Y2066" i="1"/>
  <c r="Y2067" i="1"/>
  <c r="Y2063" i="1"/>
  <c r="Y2064" i="1"/>
  <c r="Y2065" i="1"/>
  <c r="Y2070" i="1"/>
  <c r="Y2069" i="1"/>
  <c r="Y2071" i="1"/>
  <c r="Y2072" i="1"/>
  <c r="Y2073" i="1"/>
  <c r="Y2074" i="1"/>
  <c r="Y2075" i="1"/>
  <c r="Y2068" i="1"/>
  <c r="Y2076" i="1"/>
  <c r="Y2077" i="1"/>
  <c r="Y2079" i="1"/>
  <c r="Y2080" i="1"/>
  <c r="Y2081" i="1"/>
  <c r="Y2082" i="1"/>
  <c r="Y2083" i="1"/>
  <c r="Y2078" i="1"/>
  <c r="Y2084" i="1"/>
  <c r="Y2085" i="1"/>
  <c r="Y2086" i="1"/>
  <c r="Y2087" i="1"/>
  <c r="Y2088" i="1"/>
  <c r="Y2089" i="1"/>
  <c r="Y2090" i="1"/>
  <c r="Y2092" i="1"/>
  <c r="Y2093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Z2066" i="1"/>
  <c r="Z2067" i="1"/>
  <c r="Z2063" i="1"/>
  <c r="Z2064" i="1"/>
  <c r="Z2065" i="1"/>
  <c r="Z2070" i="1"/>
  <c r="Z2069" i="1"/>
  <c r="Z2071" i="1"/>
  <c r="Z2072" i="1"/>
  <c r="Z2073" i="1"/>
  <c r="Z2074" i="1"/>
  <c r="Z2075" i="1"/>
  <c r="Z2068" i="1"/>
  <c r="Z2076" i="1"/>
  <c r="Z2077" i="1"/>
  <c r="Z2079" i="1"/>
  <c r="Z2080" i="1"/>
  <c r="Z2081" i="1"/>
  <c r="Z2082" i="1"/>
  <c r="Z2083" i="1"/>
  <c r="Z2078" i="1"/>
  <c r="Z2084" i="1"/>
  <c r="Z2085" i="1"/>
  <c r="Z2086" i="1"/>
  <c r="Z2087" i="1"/>
  <c r="Z2088" i="1"/>
  <c r="Z2089" i="1"/>
  <c r="Z2090" i="1"/>
  <c r="Z2092" i="1"/>
  <c r="Z2093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AA2066" i="1"/>
  <c r="AA2067" i="1"/>
  <c r="AA2063" i="1"/>
  <c r="AA2064" i="1"/>
  <c r="AA2065" i="1"/>
  <c r="AA2070" i="1"/>
  <c r="AA2069" i="1"/>
  <c r="AA2071" i="1"/>
  <c r="AA2072" i="1"/>
  <c r="AA2073" i="1"/>
  <c r="AA2074" i="1"/>
  <c r="AA2075" i="1"/>
  <c r="AA2068" i="1"/>
  <c r="AA2076" i="1"/>
  <c r="AA2077" i="1"/>
  <c r="AA2079" i="1"/>
  <c r="AA2080" i="1"/>
  <c r="AA2081" i="1"/>
  <c r="AA2082" i="1"/>
  <c r="AA2083" i="1"/>
  <c r="AA2078" i="1"/>
  <c r="AA2084" i="1"/>
  <c r="AA2085" i="1"/>
  <c r="AA2086" i="1"/>
  <c r="AA2087" i="1"/>
  <c r="AA2088" i="1"/>
  <c r="AA2089" i="1"/>
  <c r="AA2090" i="1"/>
  <c r="AA2092" i="1"/>
  <c r="AA2093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C2066" i="1"/>
  <c r="AD2066" i="1" s="1"/>
  <c r="AC2067" i="1"/>
  <c r="AD2067" i="1" s="1"/>
  <c r="AC2063" i="1"/>
  <c r="AD2063" i="1" s="1"/>
  <c r="AC2064" i="1"/>
  <c r="AD2064" i="1" s="1"/>
  <c r="AC2065" i="1"/>
  <c r="AD2065" i="1" s="1"/>
  <c r="AC2070" i="1"/>
  <c r="AD2070" i="1" s="1"/>
  <c r="AC2069" i="1"/>
  <c r="AD2069" i="1" s="1"/>
  <c r="AC2071" i="1"/>
  <c r="AD2071" i="1" s="1"/>
  <c r="AC2072" i="1"/>
  <c r="AD2072" i="1" s="1"/>
  <c r="AC2073" i="1"/>
  <c r="AD2073" i="1" s="1"/>
  <c r="AC2074" i="1"/>
  <c r="AD2074" i="1" s="1"/>
  <c r="AC2075" i="1"/>
  <c r="AD2075" i="1" s="1"/>
  <c r="AC2068" i="1"/>
  <c r="AD2068" i="1" s="1"/>
  <c r="AC2076" i="1"/>
  <c r="AD2076" i="1" s="1"/>
  <c r="AC2077" i="1"/>
  <c r="AD2077" i="1" s="1"/>
  <c r="AF2077" i="1" s="1"/>
  <c r="AC2079" i="1"/>
  <c r="AD2079" i="1" s="1"/>
  <c r="AC2080" i="1"/>
  <c r="AD2080" i="1" s="1"/>
  <c r="AC2081" i="1"/>
  <c r="AD2081" i="1" s="1"/>
  <c r="AC2082" i="1"/>
  <c r="AD2082" i="1" s="1"/>
  <c r="AC2083" i="1"/>
  <c r="AD2083" i="1" s="1"/>
  <c r="AC2078" i="1"/>
  <c r="AD2078" i="1" s="1"/>
  <c r="AC2084" i="1"/>
  <c r="AD2084" i="1" s="1"/>
  <c r="AC2085" i="1"/>
  <c r="AD2085" i="1" s="1"/>
  <c r="AC2086" i="1"/>
  <c r="AD2086" i="1" s="1"/>
  <c r="AC2087" i="1"/>
  <c r="AD2087" i="1" s="1"/>
  <c r="AC2088" i="1"/>
  <c r="AD2088" i="1" s="1"/>
  <c r="AC2089" i="1"/>
  <c r="AD2089" i="1" s="1"/>
  <c r="AC2090" i="1"/>
  <c r="AD2090" i="1" s="1"/>
  <c r="AC2092" i="1"/>
  <c r="AD2092" i="1" s="1"/>
  <c r="AC2093" i="1"/>
  <c r="AD2093" i="1" s="1"/>
  <c r="AC2095" i="1"/>
  <c r="AD2095" i="1" s="1"/>
  <c r="AG2095" i="1" s="1"/>
  <c r="AC2096" i="1"/>
  <c r="AD2096" i="1" s="1"/>
  <c r="AC2097" i="1"/>
  <c r="AD2097" i="1" s="1"/>
  <c r="AC2098" i="1"/>
  <c r="AD2098" i="1" s="1"/>
  <c r="AC2099" i="1"/>
  <c r="AD2099" i="1" s="1"/>
  <c r="AC2100" i="1"/>
  <c r="AD2100" i="1" s="1"/>
  <c r="AC2101" i="1"/>
  <c r="AD2101" i="1" s="1"/>
  <c r="AC2102" i="1"/>
  <c r="AD2102" i="1" s="1"/>
  <c r="AC2103" i="1"/>
  <c r="AD2103" i="1" s="1"/>
  <c r="AC2104" i="1"/>
  <c r="AD2104" i="1" s="1"/>
  <c r="AC2105" i="1"/>
  <c r="AD2105" i="1" s="1"/>
  <c r="AC2106" i="1"/>
  <c r="AD2106" i="1" s="1"/>
  <c r="AC2107" i="1"/>
  <c r="AD2107" i="1" s="1"/>
  <c r="AC2108" i="1"/>
  <c r="AD2108" i="1" s="1"/>
  <c r="AC2109" i="1"/>
  <c r="AD2109" i="1" s="1"/>
  <c r="AC2110" i="1"/>
  <c r="AD2110" i="1" s="1"/>
  <c r="AC2111" i="1"/>
  <c r="AD2111" i="1" s="1"/>
  <c r="M2111" i="1"/>
  <c r="J2111" i="1"/>
  <c r="M2110" i="1"/>
  <c r="J2110" i="1"/>
  <c r="M2109" i="1"/>
  <c r="J2109" i="1"/>
  <c r="M2108" i="1"/>
  <c r="J2108" i="1"/>
  <c r="M2107" i="1"/>
  <c r="J2107" i="1"/>
  <c r="M2106" i="1"/>
  <c r="J2106" i="1"/>
  <c r="M2105" i="1"/>
  <c r="J2105" i="1"/>
  <c r="M2104" i="1"/>
  <c r="J2104" i="1"/>
  <c r="M2103" i="1"/>
  <c r="J2103" i="1"/>
  <c r="M2102" i="1"/>
  <c r="J2102" i="1"/>
  <c r="M2101" i="1"/>
  <c r="J2101" i="1"/>
  <c r="M2100" i="1"/>
  <c r="J2100" i="1"/>
  <c r="M2099" i="1"/>
  <c r="J2099" i="1"/>
  <c r="M2098" i="1"/>
  <c r="J2098" i="1"/>
  <c r="J2097" i="1"/>
  <c r="J2096" i="1"/>
  <c r="J2095" i="1"/>
  <c r="M2093" i="1"/>
  <c r="J2093" i="1"/>
  <c r="J2092" i="1"/>
  <c r="J2090" i="1"/>
  <c r="M2089" i="1"/>
  <c r="J2089" i="1"/>
  <c r="M2088" i="1"/>
  <c r="J2088" i="1"/>
  <c r="M2087" i="1"/>
  <c r="J2087" i="1"/>
  <c r="M2086" i="1"/>
  <c r="J2086" i="1"/>
  <c r="M2085" i="1"/>
  <c r="J2085" i="1"/>
  <c r="M2084" i="1"/>
  <c r="J2084" i="1"/>
  <c r="M2078" i="1"/>
  <c r="J2078" i="1"/>
  <c r="M2083" i="1"/>
  <c r="J2083" i="1"/>
  <c r="M2082" i="1"/>
  <c r="J2082" i="1"/>
  <c r="M2081" i="1"/>
  <c r="J2081" i="1"/>
  <c r="M2080" i="1"/>
  <c r="J2080" i="1"/>
  <c r="M2079" i="1"/>
  <c r="J2079" i="1"/>
  <c r="M2077" i="1"/>
  <c r="J2077" i="1"/>
  <c r="M2076" i="1"/>
  <c r="J2076" i="1"/>
  <c r="M2068" i="1"/>
  <c r="J2068" i="1"/>
  <c r="M2075" i="1"/>
  <c r="J2075" i="1"/>
  <c r="J2074" i="1"/>
  <c r="J2073" i="1"/>
  <c r="J2072" i="1"/>
  <c r="M2071" i="1"/>
  <c r="J2071" i="1"/>
  <c r="M2069" i="1"/>
  <c r="J2069" i="1"/>
  <c r="M2070" i="1"/>
  <c r="J2070" i="1"/>
  <c r="M2065" i="1"/>
  <c r="J2065" i="1"/>
  <c r="J2064" i="1"/>
  <c r="M2063" i="1"/>
  <c r="J2063" i="1"/>
  <c r="J2067" i="1"/>
  <c r="M2066" i="1"/>
  <c r="J2066" i="1"/>
  <c r="V31" i="22"/>
  <c r="W31" i="22" s="1"/>
  <c r="V32" i="22"/>
  <c r="W32" i="22" s="1"/>
  <c r="V33" i="22"/>
  <c r="W33" i="22" s="1"/>
  <c r="V34" i="22"/>
  <c r="W34" i="22" s="1"/>
  <c r="V35" i="22"/>
  <c r="W35" i="22" s="1"/>
  <c r="V36" i="22"/>
  <c r="W36" i="22" s="1"/>
  <c r="M31" i="22"/>
  <c r="N31" i="22" s="1"/>
  <c r="M32" i="22"/>
  <c r="N32" i="22" s="1"/>
  <c r="M33" i="22"/>
  <c r="N33" i="22" s="1"/>
  <c r="M34" i="22"/>
  <c r="N34" i="22" s="1"/>
  <c r="M35" i="22"/>
  <c r="N35" i="22" s="1"/>
  <c r="M36" i="22"/>
  <c r="N36" i="22" s="1"/>
  <c r="E35" i="22"/>
  <c r="D30" i="22"/>
  <c r="E30" i="22" s="1"/>
  <c r="D31" i="22"/>
  <c r="E31" i="22" s="1"/>
  <c r="D32" i="22"/>
  <c r="E32" i="22" s="1"/>
  <c r="D33" i="22"/>
  <c r="E33" i="22" s="1"/>
  <c r="D34" i="22"/>
  <c r="E34" i="22" s="1"/>
  <c r="D35" i="22"/>
  <c r="D36" i="22"/>
  <c r="E36" i="22" s="1"/>
  <c r="AF2103" i="1" l="1"/>
  <c r="AF2104" i="1"/>
  <c r="AG2104" i="1"/>
  <c r="AH2104" i="1"/>
  <c r="AE2104" i="1"/>
  <c r="AF2079" i="1"/>
  <c r="AE2079" i="1"/>
  <c r="AG2079" i="1"/>
  <c r="AH2079" i="1"/>
  <c r="AG2100" i="1"/>
  <c r="AH2100" i="1"/>
  <c r="AE2100" i="1"/>
  <c r="AF2100" i="1"/>
  <c r="AF2074" i="1"/>
  <c r="AG2074" i="1"/>
  <c r="AE2074" i="1"/>
  <c r="AH2074" i="1"/>
  <c r="AE2073" i="1"/>
  <c r="AH2073" i="1"/>
  <c r="AG2073" i="1"/>
  <c r="AF2073" i="1"/>
  <c r="AH2071" i="1"/>
  <c r="AG2071" i="1"/>
  <c r="AE2071" i="1"/>
  <c r="AF2071" i="1"/>
  <c r="AF2093" i="1"/>
  <c r="AH2093" i="1"/>
  <c r="AE2093" i="1"/>
  <c r="AG2093" i="1"/>
  <c r="AH2063" i="1"/>
  <c r="AE2063" i="1"/>
  <c r="AG2063" i="1"/>
  <c r="AF2063" i="1"/>
  <c r="AH2101" i="1"/>
  <c r="AG2101" i="1"/>
  <c r="AE2101" i="1"/>
  <c r="AF2101" i="1"/>
  <c r="AE2098" i="1"/>
  <c r="AG2098" i="1"/>
  <c r="AF2098" i="1"/>
  <c r="AH2098" i="1"/>
  <c r="AE2097" i="1"/>
  <c r="AF2097" i="1"/>
  <c r="AH2097" i="1"/>
  <c r="AG2097" i="1"/>
  <c r="AE2102" i="1"/>
  <c r="AF2102" i="1"/>
  <c r="AG2102" i="1"/>
  <c r="AH2102" i="1"/>
  <c r="AH2085" i="1"/>
  <c r="AG2085" i="1"/>
  <c r="AF2085" i="1"/>
  <c r="AE2085" i="1"/>
  <c r="AH2083" i="1"/>
  <c r="AE2083" i="1"/>
  <c r="AG2083" i="1"/>
  <c r="AF2083" i="1"/>
  <c r="AE2090" i="1"/>
  <c r="AH2090" i="1"/>
  <c r="AG2090" i="1"/>
  <c r="AF2090" i="1"/>
  <c r="AH2088" i="1"/>
  <c r="AG2088" i="1"/>
  <c r="AF2088" i="1"/>
  <c r="AE2088" i="1"/>
  <c r="AH2086" i="1"/>
  <c r="AG2086" i="1"/>
  <c r="AE2086" i="1"/>
  <c r="AF2086" i="1"/>
  <c r="AG2084" i="1"/>
  <c r="AH2084" i="1"/>
  <c r="AF2084" i="1"/>
  <c r="AE2084" i="1"/>
  <c r="AH2068" i="1"/>
  <c r="AF2068" i="1"/>
  <c r="AG2068" i="1"/>
  <c r="AE2068" i="1"/>
  <c r="AF2099" i="1"/>
  <c r="AE2099" i="1"/>
  <c r="AH2099" i="1"/>
  <c r="AG2099" i="1"/>
  <c r="AF2072" i="1"/>
  <c r="AH2072" i="1"/>
  <c r="AE2072" i="1"/>
  <c r="AG2072" i="1"/>
  <c r="AF2065" i="1"/>
  <c r="AE2065" i="1"/>
  <c r="AG2065" i="1"/>
  <c r="AH2065" i="1"/>
  <c r="AF2081" i="1"/>
  <c r="AE2081" i="1"/>
  <c r="AG2081" i="1"/>
  <c r="AH2081" i="1"/>
  <c r="AH2066" i="1"/>
  <c r="AF2066" i="1"/>
  <c r="AG2066" i="1"/>
  <c r="AE2066" i="1"/>
  <c r="AG2110" i="1"/>
  <c r="AH2110" i="1"/>
  <c r="AF2110" i="1"/>
  <c r="AE2110" i="1"/>
  <c r="AG2080" i="1"/>
  <c r="AE2080" i="1"/>
  <c r="AH2080" i="1"/>
  <c r="AF2080" i="1"/>
  <c r="AH2111" i="1"/>
  <c r="AG2111" i="1"/>
  <c r="AF2111" i="1"/>
  <c r="AE2111" i="1"/>
  <c r="AH2108" i="1"/>
  <c r="AG2108" i="1"/>
  <c r="AE2108" i="1"/>
  <c r="AF2108" i="1"/>
  <c r="AE2096" i="1"/>
  <c r="AH2096" i="1"/>
  <c r="AG2096" i="1"/>
  <c r="AF2096" i="1"/>
  <c r="AG2070" i="1"/>
  <c r="AE2070" i="1"/>
  <c r="AF2070" i="1"/>
  <c r="AH2070" i="1"/>
  <c r="AH2064" i="1"/>
  <c r="AF2064" i="1"/>
  <c r="AE2064" i="1"/>
  <c r="AG2064" i="1"/>
  <c r="AG2089" i="1"/>
  <c r="AE2089" i="1"/>
  <c r="AH2089" i="1"/>
  <c r="AF2089" i="1"/>
  <c r="AE2087" i="1"/>
  <c r="AH2087" i="1"/>
  <c r="AF2087" i="1"/>
  <c r="AG2087" i="1"/>
  <c r="AH2109" i="1"/>
  <c r="AF2109" i="1"/>
  <c r="AG2109" i="1"/>
  <c r="AE2109" i="1"/>
  <c r="AG2107" i="1"/>
  <c r="AF2107" i="1"/>
  <c r="AE2107" i="1"/>
  <c r="AH2107" i="1"/>
  <c r="AG2075" i="1"/>
  <c r="AE2075" i="1"/>
  <c r="AH2075" i="1"/>
  <c r="AF2075" i="1"/>
  <c r="AH2106" i="1"/>
  <c r="AF2106" i="1"/>
  <c r="AG2106" i="1"/>
  <c r="AE2106" i="1"/>
  <c r="AE2092" i="1"/>
  <c r="AG2092" i="1"/>
  <c r="AF2092" i="1"/>
  <c r="AH2092" i="1"/>
  <c r="AF2067" i="1"/>
  <c r="AG2067" i="1"/>
  <c r="AH2067" i="1"/>
  <c r="AE2067" i="1"/>
  <c r="AF2076" i="1"/>
  <c r="AG2076" i="1"/>
  <c r="AE2076" i="1"/>
  <c r="AH2076" i="1"/>
  <c r="AE2069" i="1"/>
  <c r="AH2069" i="1"/>
  <c r="AG2069" i="1"/>
  <c r="AF2069" i="1"/>
  <c r="AF2078" i="1"/>
  <c r="AH2078" i="1"/>
  <c r="AG2078" i="1"/>
  <c r="AE2078" i="1"/>
  <c r="AG2082" i="1"/>
  <c r="AF2082" i="1"/>
  <c r="AE2082" i="1"/>
  <c r="AH2082" i="1"/>
  <c r="AH2105" i="1"/>
  <c r="AE2105" i="1"/>
  <c r="AG2105" i="1"/>
  <c r="AF2105" i="1"/>
  <c r="AE2077" i="1"/>
  <c r="AE2103" i="1"/>
  <c r="AG2077" i="1"/>
  <c r="AH2077" i="1"/>
  <c r="AH2103" i="1"/>
  <c r="AF2095" i="1"/>
  <c r="AE2095" i="1"/>
  <c r="AH2095" i="1"/>
  <c r="AG2103" i="1"/>
  <c r="X2017" i="1"/>
  <c r="X2018" i="1"/>
  <c r="X2014" i="1"/>
  <c r="X2015" i="1"/>
  <c r="X2016" i="1"/>
  <c r="X2021" i="1"/>
  <c r="X2020" i="1"/>
  <c r="X2022" i="1"/>
  <c r="X2023" i="1"/>
  <c r="X2024" i="1"/>
  <c r="X2025" i="1"/>
  <c r="X2026" i="1"/>
  <c r="X2019" i="1"/>
  <c r="X2027" i="1"/>
  <c r="X2028" i="1"/>
  <c r="X2030" i="1"/>
  <c r="X2031" i="1"/>
  <c r="X2032" i="1"/>
  <c r="X2033" i="1"/>
  <c r="X2034" i="1"/>
  <c r="X2029" i="1"/>
  <c r="X2035" i="1"/>
  <c r="X2036" i="1"/>
  <c r="X2037" i="1"/>
  <c r="X2038" i="1"/>
  <c r="X2039" i="1"/>
  <c r="X2040" i="1"/>
  <c r="X2041" i="1"/>
  <c r="X2043" i="1"/>
  <c r="X2044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Y2017" i="1"/>
  <c r="Y2018" i="1"/>
  <c r="Y2014" i="1"/>
  <c r="Y2015" i="1"/>
  <c r="Y2016" i="1"/>
  <c r="Y2021" i="1"/>
  <c r="Y2020" i="1"/>
  <c r="Y2022" i="1"/>
  <c r="Y2023" i="1"/>
  <c r="Y2024" i="1"/>
  <c r="Y2025" i="1"/>
  <c r="Y2026" i="1"/>
  <c r="Y2019" i="1"/>
  <c r="Y2027" i="1"/>
  <c r="Y2028" i="1"/>
  <c r="Y2030" i="1"/>
  <c r="Y2031" i="1"/>
  <c r="Y2032" i="1"/>
  <c r="Y2033" i="1"/>
  <c r="Y2034" i="1"/>
  <c r="Y2029" i="1"/>
  <c r="Y2035" i="1"/>
  <c r="Y2036" i="1"/>
  <c r="Y2037" i="1"/>
  <c r="Y2038" i="1"/>
  <c r="Y2039" i="1"/>
  <c r="Y2040" i="1"/>
  <c r="Y2041" i="1"/>
  <c r="Y2043" i="1"/>
  <c r="Y2044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Z2017" i="1"/>
  <c r="Z2018" i="1"/>
  <c r="Z2014" i="1"/>
  <c r="Z2015" i="1"/>
  <c r="Z2016" i="1"/>
  <c r="Z2021" i="1"/>
  <c r="Z2020" i="1"/>
  <c r="Z2022" i="1"/>
  <c r="Z2023" i="1"/>
  <c r="Z2024" i="1"/>
  <c r="Z2025" i="1"/>
  <c r="Z2026" i="1"/>
  <c r="Z2019" i="1"/>
  <c r="Z2027" i="1"/>
  <c r="Z2028" i="1"/>
  <c r="Z2030" i="1"/>
  <c r="Z2031" i="1"/>
  <c r="Z2032" i="1"/>
  <c r="Z2033" i="1"/>
  <c r="Z2034" i="1"/>
  <c r="Z2029" i="1"/>
  <c r="Z2035" i="1"/>
  <c r="Z2036" i="1"/>
  <c r="Z2037" i="1"/>
  <c r="Z2038" i="1"/>
  <c r="Z2039" i="1"/>
  <c r="Z2040" i="1"/>
  <c r="Z2041" i="1"/>
  <c r="Z2043" i="1"/>
  <c r="Z2044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AA2017" i="1"/>
  <c r="AA2018" i="1"/>
  <c r="AA2014" i="1"/>
  <c r="AA2015" i="1"/>
  <c r="AA2016" i="1"/>
  <c r="AA2021" i="1"/>
  <c r="AA2020" i="1"/>
  <c r="AA2022" i="1"/>
  <c r="AA2023" i="1"/>
  <c r="AA2024" i="1"/>
  <c r="AA2025" i="1"/>
  <c r="AA2026" i="1"/>
  <c r="AA2019" i="1"/>
  <c r="AA2027" i="1"/>
  <c r="AA2028" i="1"/>
  <c r="AA2030" i="1"/>
  <c r="AA2031" i="1"/>
  <c r="AA2032" i="1"/>
  <c r="AA2033" i="1"/>
  <c r="AA2034" i="1"/>
  <c r="AA2029" i="1"/>
  <c r="AA2035" i="1"/>
  <c r="AA2036" i="1"/>
  <c r="AA2037" i="1"/>
  <c r="AA2038" i="1"/>
  <c r="AA2039" i="1"/>
  <c r="AA2040" i="1"/>
  <c r="AA2041" i="1"/>
  <c r="AA2043" i="1"/>
  <c r="AA2044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C2017" i="1"/>
  <c r="AD2017" i="1" s="1"/>
  <c r="AC2018" i="1"/>
  <c r="AD2018" i="1" s="1"/>
  <c r="AC2014" i="1"/>
  <c r="AD2014" i="1" s="1"/>
  <c r="AC2015" i="1"/>
  <c r="AD2015" i="1" s="1"/>
  <c r="AC2016" i="1"/>
  <c r="AD2016" i="1" s="1"/>
  <c r="AC2021" i="1"/>
  <c r="AD2021" i="1" s="1"/>
  <c r="AC2020" i="1"/>
  <c r="AD2020" i="1" s="1"/>
  <c r="AC2022" i="1"/>
  <c r="AD2022" i="1" s="1"/>
  <c r="AC2023" i="1"/>
  <c r="AD2023" i="1" s="1"/>
  <c r="AC2024" i="1"/>
  <c r="AD2024" i="1" s="1"/>
  <c r="AC2025" i="1"/>
  <c r="AD2025" i="1" s="1"/>
  <c r="AH2025" i="1" s="1"/>
  <c r="AC2026" i="1"/>
  <c r="AD2026" i="1" s="1"/>
  <c r="AC2019" i="1"/>
  <c r="AD2019" i="1" s="1"/>
  <c r="AC2027" i="1"/>
  <c r="AD2027" i="1" s="1"/>
  <c r="AC2028" i="1"/>
  <c r="AD2028" i="1" s="1"/>
  <c r="AC2030" i="1"/>
  <c r="AD2030" i="1" s="1"/>
  <c r="AC2031" i="1"/>
  <c r="AD2031" i="1" s="1"/>
  <c r="AC2032" i="1"/>
  <c r="AD2032" i="1" s="1"/>
  <c r="AC2033" i="1"/>
  <c r="AD2033" i="1" s="1"/>
  <c r="AC2034" i="1"/>
  <c r="AD2034" i="1" s="1"/>
  <c r="AC2029" i="1"/>
  <c r="AD2029" i="1" s="1"/>
  <c r="AC2035" i="1"/>
  <c r="AD2035" i="1" s="1"/>
  <c r="AC2036" i="1"/>
  <c r="AD2036" i="1" s="1"/>
  <c r="AC2037" i="1"/>
  <c r="AD2037" i="1" s="1"/>
  <c r="AC2038" i="1"/>
  <c r="AD2038" i="1" s="1"/>
  <c r="AC2039" i="1"/>
  <c r="AD2039" i="1" s="1"/>
  <c r="AC2040" i="1"/>
  <c r="AD2040" i="1" s="1"/>
  <c r="AC2041" i="1"/>
  <c r="AD2041" i="1" s="1"/>
  <c r="AC2043" i="1"/>
  <c r="AD2043" i="1" s="1"/>
  <c r="AC2044" i="1"/>
  <c r="AD2044" i="1" s="1"/>
  <c r="AC2046" i="1"/>
  <c r="AD2046" i="1" s="1"/>
  <c r="AC2047" i="1"/>
  <c r="AD2047" i="1" s="1"/>
  <c r="AC2048" i="1"/>
  <c r="AD2048" i="1" s="1"/>
  <c r="AC2049" i="1"/>
  <c r="AD2049" i="1" s="1"/>
  <c r="AC2050" i="1"/>
  <c r="AD2050" i="1" s="1"/>
  <c r="AC2051" i="1"/>
  <c r="AD2051" i="1" s="1"/>
  <c r="AC2052" i="1"/>
  <c r="AD2052" i="1" s="1"/>
  <c r="AC2053" i="1"/>
  <c r="AD2053" i="1" s="1"/>
  <c r="AC2054" i="1"/>
  <c r="AD2054" i="1" s="1"/>
  <c r="AC2055" i="1"/>
  <c r="AD2055" i="1" s="1"/>
  <c r="AC2056" i="1"/>
  <c r="AD2056" i="1" s="1"/>
  <c r="AC2057" i="1"/>
  <c r="AD2057" i="1" s="1"/>
  <c r="AC2058" i="1"/>
  <c r="AD2058" i="1" s="1"/>
  <c r="AC2059" i="1"/>
  <c r="AD2059" i="1" s="1"/>
  <c r="AC2060" i="1"/>
  <c r="AD2060" i="1" s="1"/>
  <c r="AC2061" i="1"/>
  <c r="AD2061" i="1" s="1"/>
  <c r="AC2062" i="1"/>
  <c r="AD2062" i="1" s="1"/>
  <c r="M2062" i="1"/>
  <c r="J2062" i="1"/>
  <c r="M2061" i="1"/>
  <c r="J2061" i="1"/>
  <c r="M2060" i="1"/>
  <c r="J2060" i="1"/>
  <c r="M2059" i="1"/>
  <c r="J2059" i="1"/>
  <c r="M2058" i="1"/>
  <c r="J2058" i="1"/>
  <c r="M2057" i="1"/>
  <c r="J2057" i="1"/>
  <c r="M2056" i="1"/>
  <c r="J2056" i="1"/>
  <c r="M2055" i="1"/>
  <c r="J2055" i="1"/>
  <c r="M2054" i="1"/>
  <c r="J2054" i="1"/>
  <c r="M2053" i="1"/>
  <c r="J2053" i="1"/>
  <c r="M2052" i="1"/>
  <c r="J2052" i="1"/>
  <c r="M2051" i="1"/>
  <c r="J2051" i="1"/>
  <c r="M2050" i="1"/>
  <c r="J2050" i="1"/>
  <c r="M2049" i="1"/>
  <c r="J2049" i="1"/>
  <c r="J2048" i="1"/>
  <c r="J2047" i="1"/>
  <c r="J2046" i="1"/>
  <c r="M2044" i="1"/>
  <c r="J2044" i="1"/>
  <c r="J2043" i="1"/>
  <c r="J2041" i="1"/>
  <c r="M2040" i="1"/>
  <c r="J2040" i="1"/>
  <c r="M2039" i="1"/>
  <c r="J2039" i="1"/>
  <c r="M2038" i="1"/>
  <c r="J2038" i="1"/>
  <c r="M2037" i="1"/>
  <c r="J2037" i="1"/>
  <c r="M2036" i="1"/>
  <c r="J2036" i="1"/>
  <c r="M2035" i="1"/>
  <c r="J2035" i="1"/>
  <c r="M2029" i="1"/>
  <c r="J2029" i="1"/>
  <c r="M2034" i="1"/>
  <c r="J2034" i="1"/>
  <c r="M2033" i="1"/>
  <c r="J2033" i="1"/>
  <c r="M2032" i="1"/>
  <c r="J2032" i="1"/>
  <c r="M2031" i="1"/>
  <c r="J2031" i="1"/>
  <c r="M2030" i="1"/>
  <c r="J2030" i="1"/>
  <c r="M2028" i="1"/>
  <c r="J2028" i="1"/>
  <c r="M2027" i="1"/>
  <c r="J2027" i="1"/>
  <c r="M2019" i="1"/>
  <c r="J2019" i="1"/>
  <c r="M2026" i="1"/>
  <c r="J2026" i="1"/>
  <c r="J2025" i="1"/>
  <c r="J2024" i="1"/>
  <c r="J2023" i="1"/>
  <c r="M2022" i="1"/>
  <c r="J2022" i="1"/>
  <c r="M2020" i="1"/>
  <c r="J2020" i="1"/>
  <c r="M2021" i="1"/>
  <c r="J2021" i="1"/>
  <c r="M2016" i="1"/>
  <c r="J2016" i="1"/>
  <c r="J2015" i="1"/>
  <c r="M2014" i="1"/>
  <c r="J2014" i="1"/>
  <c r="J2018" i="1"/>
  <c r="M2017" i="1"/>
  <c r="J2017" i="1"/>
  <c r="B1" i="19"/>
  <c r="AH2059" i="1" l="1"/>
  <c r="AF2059" i="1"/>
  <c r="AH2034" i="1"/>
  <c r="AF2034" i="1"/>
  <c r="AH2041" i="1"/>
  <c r="AG2041" i="1"/>
  <c r="AF2041" i="1"/>
  <c r="AE2041" i="1"/>
  <c r="AH2018" i="1"/>
  <c r="AG2018" i="1"/>
  <c r="AF2018" i="1"/>
  <c r="AE2018" i="1"/>
  <c r="AH2040" i="1"/>
  <c r="AG2040" i="1"/>
  <c r="AF2040" i="1"/>
  <c r="AE2040" i="1"/>
  <c r="AG2024" i="1"/>
  <c r="AF2024" i="1"/>
  <c r="AE2024" i="1"/>
  <c r="AH2024" i="1"/>
  <c r="AH2037" i="1"/>
  <c r="AG2037" i="1"/>
  <c r="AF2037" i="1"/>
  <c r="AE2037" i="1"/>
  <c r="AH2035" i="1"/>
  <c r="AG2035" i="1"/>
  <c r="AF2035" i="1"/>
  <c r="AE2035" i="1"/>
  <c r="AH2057" i="1"/>
  <c r="AG2057" i="1"/>
  <c r="AF2057" i="1"/>
  <c r="AE2057" i="1"/>
  <c r="AF2014" i="1"/>
  <c r="AH2014" i="1"/>
  <c r="AG2014" i="1"/>
  <c r="AE2014" i="1"/>
  <c r="AH2039" i="1"/>
  <c r="AG2039" i="1"/>
  <c r="AF2039" i="1"/>
  <c r="AE2039" i="1"/>
  <c r="AH2061" i="1"/>
  <c r="AG2061" i="1"/>
  <c r="AF2061" i="1"/>
  <c r="AE2061" i="1"/>
  <c r="AH2032" i="1"/>
  <c r="AG2032" i="1"/>
  <c r="AF2032" i="1"/>
  <c r="AE2032" i="1"/>
  <c r="AH2038" i="1"/>
  <c r="AG2038" i="1"/>
  <c r="AF2038" i="1"/>
  <c r="AE2038" i="1"/>
  <c r="AF2019" i="1"/>
  <c r="AH2019" i="1"/>
  <c r="AG2019" i="1"/>
  <c r="AE2019" i="1"/>
  <c r="AE2022" i="1"/>
  <c r="AG2022" i="1"/>
  <c r="AF2022" i="1"/>
  <c r="AH2022" i="1"/>
  <c r="AH2016" i="1"/>
  <c r="AG2016" i="1"/>
  <c r="AE2016" i="1"/>
  <c r="AF2016" i="1"/>
  <c r="AG2029" i="1"/>
  <c r="AH2029" i="1"/>
  <c r="AF2029" i="1"/>
  <c r="AE2029" i="1"/>
  <c r="AH2062" i="1"/>
  <c r="AG2062" i="1"/>
  <c r="AF2062" i="1"/>
  <c r="AE2062" i="1"/>
  <c r="AH2060" i="1"/>
  <c r="AG2060" i="1"/>
  <c r="AF2060" i="1"/>
  <c r="AE2060" i="1"/>
  <c r="AH2058" i="1"/>
  <c r="AG2058" i="1"/>
  <c r="AF2058" i="1"/>
  <c r="AE2058" i="1"/>
  <c r="AH2054" i="1"/>
  <c r="AG2054" i="1"/>
  <c r="AF2054" i="1"/>
  <c r="AE2054" i="1"/>
  <c r="AG2053" i="1"/>
  <c r="AH2053" i="1"/>
  <c r="AF2053" i="1"/>
  <c r="AE2053" i="1"/>
  <c r="AF2052" i="1"/>
  <c r="AH2052" i="1"/>
  <c r="AG2052" i="1"/>
  <c r="AE2052" i="1"/>
  <c r="AE2026" i="1"/>
  <c r="AH2026" i="1"/>
  <c r="AG2026" i="1"/>
  <c r="AF2026" i="1"/>
  <c r="AG2049" i="1"/>
  <c r="AF2049" i="1"/>
  <c r="AE2049" i="1"/>
  <c r="AH2049" i="1"/>
  <c r="AF2048" i="1"/>
  <c r="AE2048" i="1"/>
  <c r="AG2048" i="1"/>
  <c r="AH2048" i="1"/>
  <c r="AF2023" i="1"/>
  <c r="AE2023" i="1"/>
  <c r="AG2023" i="1"/>
  <c r="AH2023" i="1"/>
  <c r="AH2036" i="1"/>
  <c r="AG2036" i="1"/>
  <c r="AF2036" i="1"/>
  <c r="AE2036" i="1"/>
  <c r="AH2030" i="1"/>
  <c r="AG2030" i="1"/>
  <c r="AF2030" i="1"/>
  <c r="AE2030" i="1"/>
  <c r="AG2015" i="1"/>
  <c r="AH2015" i="1"/>
  <c r="AF2015" i="1"/>
  <c r="AE2015" i="1"/>
  <c r="AH2017" i="1"/>
  <c r="AG2017" i="1"/>
  <c r="AF2017" i="1"/>
  <c r="AE2017" i="1"/>
  <c r="AH2031" i="1"/>
  <c r="AG2031" i="1"/>
  <c r="AF2031" i="1"/>
  <c r="AE2031" i="1"/>
  <c r="AH2028" i="1"/>
  <c r="AG2028" i="1"/>
  <c r="AF2028" i="1"/>
  <c r="AE2028" i="1"/>
  <c r="AH2056" i="1"/>
  <c r="AG2056" i="1"/>
  <c r="AF2056" i="1"/>
  <c r="AE2056" i="1"/>
  <c r="AG2027" i="1"/>
  <c r="AH2027" i="1"/>
  <c r="AF2027" i="1"/>
  <c r="AE2027" i="1"/>
  <c r="AH2055" i="1"/>
  <c r="AG2055" i="1"/>
  <c r="AF2055" i="1"/>
  <c r="AE2055" i="1"/>
  <c r="AH2051" i="1"/>
  <c r="AE2051" i="1"/>
  <c r="AG2051" i="1"/>
  <c r="AF2051" i="1"/>
  <c r="AH2050" i="1"/>
  <c r="AG2050" i="1"/>
  <c r="AF2050" i="1"/>
  <c r="AE2050" i="1"/>
  <c r="AE2047" i="1"/>
  <c r="AG2047" i="1"/>
  <c r="AF2047" i="1"/>
  <c r="AH2047" i="1"/>
  <c r="AH2043" i="1"/>
  <c r="AG2043" i="1"/>
  <c r="AF2043" i="1"/>
  <c r="AE2043" i="1"/>
  <c r="AE2046" i="1"/>
  <c r="AF2046" i="1"/>
  <c r="AH2046" i="1"/>
  <c r="AG2046" i="1"/>
  <c r="AF2020" i="1"/>
  <c r="AE2020" i="1"/>
  <c r="AH2020" i="1"/>
  <c r="AG2020" i="1"/>
  <c r="AH2033" i="1"/>
  <c r="AG2033" i="1"/>
  <c r="AF2033" i="1"/>
  <c r="AE2033" i="1"/>
  <c r="AE2044" i="1"/>
  <c r="AH2044" i="1"/>
  <c r="AG2044" i="1"/>
  <c r="AF2044" i="1"/>
  <c r="AE2021" i="1"/>
  <c r="AH2021" i="1"/>
  <c r="AF2021" i="1"/>
  <c r="AG2021" i="1"/>
  <c r="AE2059" i="1"/>
  <c r="AE2034" i="1"/>
  <c r="AG2034" i="1"/>
  <c r="AG2059" i="1"/>
  <c r="AE2025" i="1"/>
  <c r="AF2025" i="1"/>
  <c r="AG2025" i="1"/>
  <c r="AC1969" i="1"/>
  <c r="AD1969" i="1" s="1"/>
  <c r="AE1969" i="1" s="1"/>
  <c r="AC1968" i="1"/>
  <c r="AD1968" i="1" s="1"/>
  <c r="AE1968" i="1" s="1"/>
  <c r="X1968" i="1"/>
  <c r="X1969" i="1"/>
  <c r="X1965" i="1"/>
  <c r="X1966" i="1"/>
  <c r="X1967" i="1"/>
  <c r="X1972" i="1"/>
  <c r="X1971" i="1"/>
  <c r="X1973" i="1"/>
  <c r="X1974" i="1"/>
  <c r="X1975" i="1"/>
  <c r="X1976" i="1"/>
  <c r="X1977" i="1"/>
  <c r="X1970" i="1"/>
  <c r="X1978" i="1"/>
  <c r="X1979" i="1"/>
  <c r="X1981" i="1"/>
  <c r="X1982" i="1"/>
  <c r="X1983" i="1"/>
  <c r="X1984" i="1"/>
  <c r="X1985" i="1"/>
  <c r="X1980" i="1"/>
  <c r="X1986" i="1"/>
  <c r="X1987" i="1"/>
  <c r="X1988" i="1"/>
  <c r="X1989" i="1"/>
  <c r="X1990" i="1"/>
  <c r="X1991" i="1"/>
  <c r="X1992" i="1"/>
  <c r="X1994" i="1"/>
  <c r="X1995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Y1968" i="1"/>
  <c r="Y1969" i="1"/>
  <c r="Y1965" i="1"/>
  <c r="Y1966" i="1"/>
  <c r="Y1967" i="1"/>
  <c r="Y1972" i="1"/>
  <c r="Y1971" i="1"/>
  <c r="Y1973" i="1"/>
  <c r="Y1974" i="1"/>
  <c r="Y1975" i="1"/>
  <c r="Y1976" i="1"/>
  <c r="Y1977" i="1"/>
  <c r="Y1970" i="1"/>
  <c r="Y1978" i="1"/>
  <c r="Y1979" i="1"/>
  <c r="Y1981" i="1"/>
  <c r="Y1982" i="1"/>
  <c r="Y1983" i="1"/>
  <c r="Y1984" i="1"/>
  <c r="Y1985" i="1"/>
  <c r="Y1980" i="1"/>
  <c r="Y1986" i="1"/>
  <c r="Y1987" i="1"/>
  <c r="Y1988" i="1"/>
  <c r="Y1989" i="1"/>
  <c r="Y1990" i="1"/>
  <c r="Y1991" i="1"/>
  <c r="Y1992" i="1"/>
  <c r="Y1994" i="1"/>
  <c r="Y1995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Z1968" i="1"/>
  <c r="Z1969" i="1"/>
  <c r="Z1965" i="1"/>
  <c r="Z1966" i="1"/>
  <c r="Z1967" i="1"/>
  <c r="Z1972" i="1"/>
  <c r="Z1971" i="1"/>
  <c r="Z1973" i="1"/>
  <c r="Z1974" i="1"/>
  <c r="Z1975" i="1"/>
  <c r="Z1976" i="1"/>
  <c r="Z1977" i="1"/>
  <c r="Z1970" i="1"/>
  <c r="Z1978" i="1"/>
  <c r="Z1979" i="1"/>
  <c r="Z1981" i="1"/>
  <c r="Z1982" i="1"/>
  <c r="Z1983" i="1"/>
  <c r="Z1984" i="1"/>
  <c r="Z1985" i="1"/>
  <c r="Z1980" i="1"/>
  <c r="Z1986" i="1"/>
  <c r="Z1987" i="1"/>
  <c r="Z1988" i="1"/>
  <c r="Z1989" i="1"/>
  <c r="Z1990" i="1"/>
  <c r="Z1991" i="1"/>
  <c r="Z1992" i="1"/>
  <c r="Z1994" i="1"/>
  <c r="Z1995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AA1968" i="1"/>
  <c r="AA1969" i="1"/>
  <c r="AA1965" i="1"/>
  <c r="AA1966" i="1"/>
  <c r="AA1967" i="1"/>
  <c r="AA1972" i="1"/>
  <c r="AA1971" i="1"/>
  <c r="AA1973" i="1"/>
  <c r="AA1974" i="1"/>
  <c r="AA1975" i="1"/>
  <c r="AA1976" i="1"/>
  <c r="AA1977" i="1"/>
  <c r="AA1970" i="1"/>
  <c r="AA1978" i="1"/>
  <c r="AA1979" i="1"/>
  <c r="AA1981" i="1"/>
  <c r="AA1982" i="1"/>
  <c r="AA1983" i="1"/>
  <c r="AA1984" i="1"/>
  <c r="AA1985" i="1"/>
  <c r="AA1980" i="1"/>
  <c r="AA1986" i="1"/>
  <c r="AA1987" i="1"/>
  <c r="AA1988" i="1"/>
  <c r="AA1989" i="1"/>
  <c r="AA1990" i="1"/>
  <c r="AA1991" i="1"/>
  <c r="AA1992" i="1"/>
  <c r="AA1994" i="1"/>
  <c r="AA1995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C1965" i="1"/>
  <c r="AD1965" i="1" s="1"/>
  <c r="AC1966" i="1"/>
  <c r="AD1966" i="1" s="1"/>
  <c r="AC1967" i="1"/>
  <c r="AD1967" i="1" s="1"/>
  <c r="AC1972" i="1"/>
  <c r="AD1972" i="1" s="1"/>
  <c r="AC1971" i="1"/>
  <c r="AD1971" i="1" s="1"/>
  <c r="AC1973" i="1"/>
  <c r="AD1973" i="1" s="1"/>
  <c r="AC1974" i="1"/>
  <c r="AD1974" i="1" s="1"/>
  <c r="AC1975" i="1"/>
  <c r="AD1975" i="1" s="1"/>
  <c r="AC1976" i="1"/>
  <c r="AD1976" i="1" s="1"/>
  <c r="AC1977" i="1"/>
  <c r="AD1977" i="1" s="1"/>
  <c r="AC1970" i="1"/>
  <c r="AD1970" i="1" s="1"/>
  <c r="AC1978" i="1"/>
  <c r="AD1978" i="1" s="1"/>
  <c r="AC1979" i="1"/>
  <c r="AD1979" i="1" s="1"/>
  <c r="AH1979" i="1" s="1"/>
  <c r="AC1981" i="1"/>
  <c r="AD1981" i="1" s="1"/>
  <c r="AE1981" i="1" s="1"/>
  <c r="AC1982" i="1"/>
  <c r="AD1982" i="1" s="1"/>
  <c r="AF1982" i="1" s="1"/>
  <c r="AC1983" i="1"/>
  <c r="AD1983" i="1" s="1"/>
  <c r="AE1983" i="1" s="1"/>
  <c r="AC1984" i="1"/>
  <c r="AD1984" i="1" s="1"/>
  <c r="AC1985" i="1"/>
  <c r="AD1985" i="1" s="1"/>
  <c r="AG1985" i="1" s="1"/>
  <c r="AC1980" i="1"/>
  <c r="AD1980" i="1" s="1"/>
  <c r="AH1980" i="1" s="1"/>
  <c r="AC1986" i="1"/>
  <c r="AD1986" i="1" s="1"/>
  <c r="AC1987" i="1"/>
  <c r="AD1987" i="1" s="1"/>
  <c r="AC1988" i="1"/>
  <c r="AD1988" i="1" s="1"/>
  <c r="AC1989" i="1"/>
  <c r="AD1989" i="1" s="1"/>
  <c r="AC1990" i="1"/>
  <c r="AD1990" i="1" s="1"/>
  <c r="AC1991" i="1"/>
  <c r="AD1991" i="1" s="1"/>
  <c r="AC1992" i="1"/>
  <c r="AD1992" i="1" s="1"/>
  <c r="AC1994" i="1"/>
  <c r="AD1994" i="1" s="1"/>
  <c r="AC1995" i="1"/>
  <c r="AD1995" i="1" s="1"/>
  <c r="AF1995" i="1" s="1"/>
  <c r="AC1997" i="1"/>
  <c r="AD1997" i="1" s="1"/>
  <c r="AC1998" i="1"/>
  <c r="AD1998" i="1" s="1"/>
  <c r="AC1999" i="1"/>
  <c r="AD1999" i="1" s="1"/>
  <c r="AC2000" i="1"/>
  <c r="AD2000" i="1" s="1"/>
  <c r="AF2000" i="1" s="1"/>
  <c r="AC2001" i="1"/>
  <c r="AD2001" i="1" s="1"/>
  <c r="AE2001" i="1" s="1"/>
  <c r="AC2002" i="1"/>
  <c r="AD2002" i="1" s="1"/>
  <c r="AG2002" i="1" s="1"/>
  <c r="AC2003" i="1"/>
  <c r="AD2003" i="1" s="1"/>
  <c r="AH2003" i="1" s="1"/>
  <c r="AC2004" i="1"/>
  <c r="AD2004" i="1" s="1"/>
  <c r="AC2005" i="1"/>
  <c r="AD2005" i="1" s="1"/>
  <c r="AC2006" i="1"/>
  <c r="AD2006" i="1" s="1"/>
  <c r="AC2007" i="1"/>
  <c r="AD2007" i="1" s="1"/>
  <c r="AC2008" i="1"/>
  <c r="AD2008" i="1" s="1"/>
  <c r="AC2009" i="1"/>
  <c r="AD2009" i="1" s="1"/>
  <c r="AC2010" i="1"/>
  <c r="AD2010" i="1" s="1"/>
  <c r="AC2011" i="1"/>
  <c r="AD2011" i="1" s="1"/>
  <c r="AC2012" i="1"/>
  <c r="AD2012" i="1" s="1"/>
  <c r="AC2013" i="1"/>
  <c r="AD2013" i="1" s="1"/>
  <c r="M2013" i="1"/>
  <c r="J2013" i="1"/>
  <c r="M2012" i="1"/>
  <c r="J2012" i="1"/>
  <c r="M2011" i="1"/>
  <c r="J2011" i="1"/>
  <c r="M2010" i="1"/>
  <c r="J2010" i="1"/>
  <c r="M2009" i="1"/>
  <c r="J2009" i="1"/>
  <c r="M2008" i="1"/>
  <c r="J2008" i="1"/>
  <c r="M2007" i="1"/>
  <c r="J2007" i="1"/>
  <c r="M2006" i="1"/>
  <c r="J2006" i="1"/>
  <c r="M2005" i="1"/>
  <c r="J2005" i="1"/>
  <c r="M2004" i="1"/>
  <c r="J2004" i="1"/>
  <c r="M2003" i="1"/>
  <c r="J2003" i="1"/>
  <c r="M2002" i="1"/>
  <c r="J2002" i="1"/>
  <c r="M2001" i="1"/>
  <c r="J2001" i="1"/>
  <c r="M2000" i="1"/>
  <c r="J2000" i="1"/>
  <c r="J1999" i="1"/>
  <c r="J1998" i="1"/>
  <c r="J1997" i="1"/>
  <c r="M1995" i="1"/>
  <c r="J1995" i="1"/>
  <c r="J1994" i="1"/>
  <c r="J1992" i="1"/>
  <c r="M1991" i="1"/>
  <c r="J1991" i="1"/>
  <c r="M1990" i="1"/>
  <c r="J1990" i="1"/>
  <c r="M1989" i="1"/>
  <c r="J1989" i="1"/>
  <c r="M1988" i="1"/>
  <c r="J1988" i="1"/>
  <c r="M1987" i="1"/>
  <c r="J1987" i="1"/>
  <c r="M1986" i="1"/>
  <c r="J1986" i="1"/>
  <c r="M1980" i="1"/>
  <c r="J1980" i="1"/>
  <c r="M1985" i="1"/>
  <c r="J1985" i="1"/>
  <c r="M1984" i="1"/>
  <c r="J1984" i="1"/>
  <c r="M1983" i="1"/>
  <c r="J1983" i="1"/>
  <c r="M1982" i="1"/>
  <c r="J1982" i="1"/>
  <c r="M1981" i="1"/>
  <c r="J1981" i="1"/>
  <c r="M1979" i="1"/>
  <c r="J1979" i="1"/>
  <c r="M1978" i="1"/>
  <c r="J1978" i="1"/>
  <c r="M1970" i="1"/>
  <c r="J1970" i="1"/>
  <c r="M1977" i="1"/>
  <c r="J1977" i="1"/>
  <c r="J1976" i="1"/>
  <c r="J1975" i="1"/>
  <c r="J1974" i="1"/>
  <c r="M1973" i="1"/>
  <c r="J1973" i="1"/>
  <c r="M1971" i="1"/>
  <c r="J1971" i="1"/>
  <c r="M1972" i="1"/>
  <c r="J1972" i="1"/>
  <c r="M1967" i="1"/>
  <c r="J1967" i="1"/>
  <c r="J1966" i="1"/>
  <c r="M1965" i="1"/>
  <c r="J1965" i="1"/>
  <c r="J1969" i="1"/>
  <c r="M1968" i="1"/>
  <c r="J1968" i="1"/>
  <c r="J29" i="19"/>
  <c r="AH1983" i="1" l="1"/>
  <c r="AF1983" i="1"/>
  <c r="AE1965" i="1"/>
  <c r="AH1965" i="1"/>
  <c r="AH1969" i="1"/>
  <c r="AH1968" i="1"/>
  <c r="AG1965" i="1"/>
  <c r="AG1969" i="1"/>
  <c r="AH1966" i="1"/>
  <c r="AG1966" i="1"/>
  <c r="AE1984" i="1"/>
  <c r="AG1984" i="1"/>
  <c r="AH1984" i="1"/>
  <c r="AE2012" i="1"/>
  <c r="AF2012" i="1"/>
  <c r="AH1997" i="1"/>
  <c r="AE1997" i="1"/>
  <c r="AF1997" i="1"/>
  <c r="AG1981" i="1"/>
  <c r="AH1981" i="1"/>
  <c r="AF1981" i="1"/>
  <c r="AG1982" i="1"/>
  <c r="AH2013" i="1"/>
  <c r="AE2013" i="1"/>
  <c r="AG2013" i="1"/>
  <c r="AF2013" i="1"/>
  <c r="AH2011" i="1"/>
  <c r="AG2011" i="1"/>
  <c r="AF2011" i="1"/>
  <c r="AE2011" i="1"/>
  <c r="AE1998" i="1"/>
  <c r="AF1998" i="1"/>
  <c r="AG1998" i="1"/>
  <c r="AH1998" i="1"/>
  <c r="AE1999" i="1"/>
  <c r="AF1999" i="1"/>
  <c r="AG1999" i="1"/>
  <c r="AH1999" i="1"/>
  <c r="AH1994" i="1"/>
  <c r="AG1994" i="1"/>
  <c r="AF1994" i="1"/>
  <c r="AE1994" i="1"/>
  <c r="AF1979" i="1"/>
  <c r="AH1978" i="1"/>
  <c r="AG1978" i="1"/>
  <c r="AH1987" i="1"/>
  <c r="AG1987" i="1"/>
  <c r="AF1987" i="1"/>
  <c r="AE1987" i="1"/>
  <c r="AF1966" i="1"/>
  <c r="AE1966" i="1"/>
  <c r="AE1988" i="1"/>
  <c r="AH1988" i="1"/>
  <c r="AG1988" i="1"/>
  <c r="AF1988" i="1"/>
  <c r="AH1970" i="1"/>
  <c r="AG1970" i="1"/>
  <c r="AF1970" i="1"/>
  <c r="AE1970" i="1"/>
  <c r="AF1965" i="1"/>
  <c r="AG1968" i="1"/>
  <c r="AH2001" i="1"/>
  <c r="AF1968" i="1"/>
  <c r="AG1979" i="1"/>
  <c r="AG1967" i="1"/>
  <c r="AF1967" i="1"/>
  <c r="AE1967" i="1"/>
  <c r="AF1969" i="1"/>
  <c r="AH2000" i="1"/>
  <c r="AH2010" i="1"/>
  <c r="AG2010" i="1"/>
  <c r="AF2010" i="1"/>
  <c r="AE2010" i="1"/>
  <c r="AE1982" i="1"/>
  <c r="AF1978" i="1"/>
  <c r="AE1978" i="1"/>
  <c r="AF2002" i="1"/>
  <c r="AE2002" i="1"/>
  <c r="AH2002" i="1"/>
  <c r="AF2001" i="1"/>
  <c r="AE2000" i="1"/>
  <c r="AH1977" i="1"/>
  <c r="AG1977" i="1"/>
  <c r="AF1977" i="1"/>
  <c r="AE1977" i="1"/>
  <c r="AH2009" i="1"/>
  <c r="AG2009" i="1"/>
  <c r="AF2009" i="1"/>
  <c r="AE2009" i="1"/>
  <c r="AE1979" i="1"/>
  <c r="AH1986" i="1"/>
  <c r="AG1986" i="1"/>
  <c r="AF1986" i="1"/>
  <c r="AE1986" i="1"/>
  <c r="AF1985" i="1"/>
  <c r="AE1985" i="1"/>
  <c r="AG2001" i="1"/>
  <c r="AG2000" i="1"/>
  <c r="AH2012" i="1"/>
  <c r="AG2012" i="1"/>
  <c r="AH1985" i="1"/>
  <c r="AG1997" i="1"/>
  <c r="AH1976" i="1"/>
  <c r="AG1976" i="1"/>
  <c r="AF1976" i="1"/>
  <c r="AE1976" i="1"/>
  <c r="AG2008" i="1"/>
  <c r="AF2008" i="1"/>
  <c r="AE2008" i="1"/>
  <c r="AH2008" i="1"/>
  <c r="AG1975" i="1"/>
  <c r="AF1975" i="1"/>
  <c r="AE1975" i="1"/>
  <c r="AH1975" i="1"/>
  <c r="AF2007" i="1"/>
  <c r="AE2007" i="1"/>
  <c r="AH2007" i="1"/>
  <c r="AG2007" i="1"/>
  <c r="AH1995" i="1"/>
  <c r="AG1995" i="1"/>
  <c r="AH1992" i="1"/>
  <c r="AG1992" i="1"/>
  <c r="AF1992" i="1"/>
  <c r="AE1992" i="1"/>
  <c r="AF1974" i="1"/>
  <c r="AE1974" i="1"/>
  <c r="AH1974" i="1"/>
  <c r="AG1974" i="1"/>
  <c r="AE2006" i="1"/>
  <c r="AH2006" i="1"/>
  <c r="AG2006" i="1"/>
  <c r="AF2006" i="1"/>
  <c r="AH1982" i="1"/>
  <c r="AG1983" i="1"/>
  <c r="AF1984" i="1"/>
  <c r="AE1995" i="1"/>
  <c r="AH1991" i="1"/>
  <c r="AG1991" i="1"/>
  <c r="AF1991" i="1"/>
  <c r="AE1991" i="1"/>
  <c r="AE1973" i="1"/>
  <c r="AH1973" i="1"/>
  <c r="AG1973" i="1"/>
  <c r="AF1973" i="1"/>
  <c r="AH2005" i="1"/>
  <c r="AG2005" i="1"/>
  <c r="AF2005" i="1"/>
  <c r="AE2005" i="1"/>
  <c r="AG1990" i="1"/>
  <c r="AF1990" i="1"/>
  <c r="AE1990" i="1"/>
  <c r="AH1990" i="1"/>
  <c r="AH1971" i="1"/>
  <c r="AG1971" i="1"/>
  <c r="AF1971" i="1"/>
  <c r="AE1971" i="1"/>
  <c r="AH2004" i="1"/>
  <c r="AG2004" i="1"/>
  <c r="AF2004" i="1"/>
  <c r="AE2004" i="1"/>
  <c r="AH1967" i="1"/>
  <c r="AF1989" i="1"/>
  <c r="AE1989" i="1"/>
  <c r="AH1989" i="1"/>
  <c r="AG1989" i="1"/>
  <c r="AH1972" i="1"/>
  <c r="AG1972" i="1"/>
  <c r="AF1972" i="1"/>
  <c r="AE1972" i="1"/>
  <c r="AG2003" i="1"/>
  <c r="AF2003" i="1"/>
  <c r="AE2003" i="1"/>
  <c r="AG1980" i="1"/>
  <c r="AF1980" i="1"/>
  <c r="AE1980" i="1"/>
  <c r="J7" i="1"/>
  <c r="J27" i="1"/>
  <c r="J47" i="1"/>
  <c r="J67" i="1"/>
  <c r="J87" i="1"/>
  <c r="J107" i="1"/>
  <c r="J127" i="1"/>
  <c r="J147" i="1"/>
  <c r="J167" i="1"/>
  <c r="J187" i="1"/>
  <c r="J207" i="1"/>
  <c r="J227" i="1"/>
  <c r="J248" i="1"/>
  <c r="J280" i="1"/>
  <c r="J312" i="1"/>
  <c r="J344" i="1"/>
  <c r="J376" i="1"/>
  <c r="J408" i="1"/>
  <c r="J440" i="1"/>
  <c r="J472" i="1"/>
  <c r="J504" i="1"/>
  <c r="J536" i="1"/>
  <c r="J568" i="1"/>
  <c r="J600" i="1"/>
  <c r="J632" i="1"/>
  <c r="J665" i="1"/>
  <c r="J698" i="1"/>
  <c r="J731" i="1"/>
  <c r="J764" i="1"/>
  <c r="J797" i="1"/>
  <c r="J830" i="1"/>
  <c r="J865" i="1"/>
  <c r="J901" i="1"/>
  <c r="J937" i="1"/>
  <c r="J973" i="1"/>
  <c r="J1009" i="1"/>
  <c r="J1045" i="1"/>
  <c r="J1088" i="1"/>
  <c r="J1137" i="1"/>
  <c r="J1186" i="1"/>
  <c r="J1235" i="1"/>
  <c r="J1284" i="1"/>
  <c r="J1333" i="1"/>
  <c r="J1382" i="1"/>
  <c r="J1431" i="1"/>
  <c r="J1480" i="1"/>
  <c r="J1529" i="1"/>
  <c r="J1578" i="1"/>
  <c r="J1627" i="1"/>
  <c r="J1676" i="1"/>
  <c r="J1725" i="1"/>
  <c r="J1774" i="1"/>
  <c r="J1823" i="1"/>
  <c r="J1872" i="1"/>
  <c r="J1921" i="1"/>
  <c r="M7" i="1"/>
  <c r="M27" i="1"/>
  <c r="M47" i="1"/>
  <c r="M67" i="1"/>
  <c r="M87" i="1"/>
  <c r="M107" i="1"/>
  <c r="M127" i="1"/>
  <c r="M147" i="1"/>
  <c r="M167" i="1"/>
  <c r="M187" i="1"/>
  <c r="M207" i="1"/>
  <c r="M227" i="1"/>
  <c r="M248" i="1"/>
  <c r="M280" i="1"/>
  <c r="M312" i="1"/>
  <c r="M344" i="1"/>
  <c r="M376" i="1"/>
  <c r="M408" i="1"/>
  <c r="M440" i="1"/>
  <c r="M472" i="1"/>
  <c r="M504" i="1"/>
  <c r="M536" i="1"/>
  <c r="M568" i="1"/>
  <c r="M600" i="1"/>
  <c r="M632" i="1"/>
  <c r="M665" i="1"/>
  <c r="M698" i="1"/>
  <c r="M731" i="1"/>
  <c r="M764" i="1"/>
  <c r="M797" i="1"/>
  <c r="M830" i="1"/>
  <c r="M865" i="1"/>
  <c r="M901" i="1"/>
  <c r="M937" i="1"/>
  <c r="M973" i="1"/>
  <c r="M1009" i="1"/>
  <c r="M1045" i="1"/>
  <c r="M1088" i="1"/>
  <c r="M1137" i="1"/>
  <c r="M1186" i="1"/>
  <c r="M1235" i="1"/>
  <c r="M1284" i="1"/>
  <c r="M1333" i="1"/>
  <c r="M1382" i="1"/>
  <c r="M1431" i="1"/>
  <c r="M1480" i="1"/>
  <c r="M1529" i="1"/>
  <c r="M1578" i="1"/>
  <c r="M1627" i="1"/>
  <c r="M1676" i="1"/>
  <c r="M1725" i="1"/>
  <c r="M1774" i="1"/>
  <c r="M1823" i="1"/>
  <c r="M1872" i="1"/>
  <c r="M1921" i="1"/>
  <c r="X7" i="1"/>
  <c r="X27" i="1"/>
  <c r="X47" i="1"/>
  <c r="X67" i="1"/>
  <c r="X87" i="1"/>
  <c r="X107" i="1"/>
  <c r="X127" i="1"/>
  <c r="X147" i="1"/>
  <c r="X167" i="1"/>
  <c r="X187" i="1"/>
  <c r="X207" i="1"/>
  <c r="X227" i="1"/>
  <c r="X248" i="1"/>
  <c r="X280" i="1"/>
  <c r="X312" i="1"/>
  <c r="X344" i="1"/>
  <c r="X376" i="1"/>
  <c r="X408" i="1"/>
  <c r="X440" i="1"/>
  <c r="X472" i="1"/>
  <c r="X504" i="1"/>
  <c r="X536" i="1"/>
  <c r="X568" i="1"/>
  <c r="X600" i="1"/>
  <c r="X632" i="1"/>
  <c r="X665" i="1"/>
  <c r="X698" i="1"/>
  <c r="X731" i="1"/>
  <c r="X764" i="1"/>
  <c r="X797" i="1"/>
  <c r="X830" i="1"/>
  <c r="X865" i="1"/>
  <c r="X901" i="1"/>
  <c r="X937" i="1"/>
  <c r="X973" i="1"/>
  <c r="X1009" i="1"/>
  <c r="X1045" i="1"/>
  <c r="X1088" i="1"/>
  <c r="X1137" i="1"/>
  <c r="X1186" i="1"/>
  <c r="X1235" i="1"/>
  <c r="X1284" i="1"/>
  <c r="X1333" i="1"/>
  <c r="X1382" i="1"/>
  <c r="X1431" i="1"/>
  <c r="X1480" i="1"/>
  <c r="X1529" i="1"/>
  <c r="X1578" i="1"/>
  <c r="X1627" i="1"/>
  <c r="X1676" i="1"/>
  <c r="X1725" i="1"/>
  <c r="X1774" i="1"/>
  <c r="X1823" i="1"/>
  <c r="X1872" i="1"/>
  <c r="X1921" i="1"/>
  <c r="Y7" i="1"/>
  <c r="Y27" i="1"/>
  <c r="Y47" i="1"/>
  <c r="Y67" i="1"/>
  <c r="Y87" i="1"/>
  <c r="Y107" i="1"/>
  <c r="Y127" i="1"/>
  <c r="Y147" i="1"/>
  <c r="Y167" i="1"/>
  <c r="Y187" i="1"/>
  <c r="Y207" i="1"/>
  <c r="Y227" i="1"/>
  <c r="Y248" i="1"/>
  <c r="Y280" i="1"/>
  <c r="Y312" i="1"/>
  <c r="Y344" i="1"/>
  <c r="Y376" i="1"/>
  <c r="Y408" i="1"/>
  <c r="Y440" i="1"/>
  <c r="Y472" i="1"/>
  <c r="Y504" i="1"/>
  <c r="Y536" i="1"/>
  <c r="Y568" i="1"/>
  <c r="Y600" i="1"/>
  <c r="Y632" i="1"/>
  <c r="Y665" i="1"/>
  <c r="Y698" i="1"/>
  <c r="Y731" i="1"/>
  <c r="Y764" i="1"/>
  <c r="Y797" i="1"/>
  <c r="Y830" i="1"/>
  <c r="Y865" i="1"/>
  <c r="Y901" i="1"/>
  <c r="Y937" i="1"/>
  <c r="Y973" i="1"/>
  <c r="Y1009" i="1"/>
  <c r="Y1045" i="1"/>
  <c r="Y1088" i="1"/>
  <c r="Y1137" i="1"/>
  <c r="Y1186" i="1"/>
  <c r="Y1235" i="1"/>
  <c r="Y1284" i="1"/>
  <c r="Y1333" i="1"/>
  <c r="Y1382" i="1"/>
  <c r="Y1431" i="1"/>
  <c r="Y1480" i="1"/>
  <c r="Y1529" i="1"/>
  <c r="Y1578" i="1"/>
  <c r="Y1627" i="1"/>
  <c r="Y1676" i="1"/>
  <c r="Y1725" i="1"/>
  <c r="Y1774" i="1"/>
  <c r="Y1823" i="1"/>
  <c r="Y1872" i="1"/>
  <c r="Y1921" i="1"/>
  <c r="Z7" i="1"/>
  <c r="Z27" i="1"/>
  <c r="Z47" i="1"/>
  <c r="Z67" i="1"/>
  <c r="Z87" i="1"/>
  <c r="Z107" i="1"/>
  <c r="Z127" i="1"/>
  <c r="Z147" i="1"/>
  <c r="Z167" i="1"/>
  <c r="Z187" i="1"/>
  <c r="Z207" i="1"/>
  <c r="Z227" i="1"/>
  <c r="Z248" i="1"/>
  <c r="Z280" i="1"/>
  <c r="Z312" i="1"/>
  <c r="Z344" i="1"/>
  <c r="Z376" i="1"/>
  <c r="Z408" i="1"/>
  <c r="Z440" i="1"/>
  <c r="Z472" i="1"/>
  <c r="Z504" i="1"/>
  <c r="Z536" i="1"/>
  <c r="Z568" i="1"/>
  <c r="Z600" i="1"/>
  <c r="Z632" i="1"/>
  <c r="Z665" i="1"/>
  <c r="Z698" i="1"/>
  <c r="Z731" i="1"/>
  <c r="Z764" i="1"/>
  <c r="Z797" i="1"/>
  <c r="Z830" i="1"/>
  <c r="Z865" i="1"/>
  <c r="Z901" i="1"/>
  <c r="Z937" i="1"/>
  <c r="Z973" i="1"/>
  <c r="Z1009" i="1"/>
  <c r="Z1045" i="1"/>
  <c r="Z1088" i="1"/>
  <c r="Z1137" i="1"/>
  <c r="Z1186" i="1"/>
  <c r="Z1235" i="1"/>
  <c r="Z1284" i="1"/>
  <c r="Z1333" i="1"/>
  <c r="Z1382" i="1"/>
  <c r="Z1431" i="1"/>
  <c r="Z1480" i="1"/>
  <c r="Z1529" i="1"/>
  <c r="Z1578" i="1"/>
  <c r="Z1627" i="1"/>
  <c r="Z1676" i="1"/>
  <c r="Z1725" i="1"/>
  <c r="Z1774" i="1"/>
  <c r="Z1823" i="1"/>
  <c r="Z1872" i="1"/>
  <c r="Z1921" i="1"/>
  <c r="AA7" i="1"/>
  <c r="AA27" i="1"/>
  <c r="AA47" i="1"/>
  <c r="AA67" i="1"/>
  <c r="AA87" i="1"/>
  <c r="AA107" i="1"/>
  <c r="AA127" i="1"/>
  <c r="AA147" i="1"/>
  <c r="AA167" i="1"/>
  <c r="AA187" i="1"/>
  <c r="AA207" i="1"/>
  <c r="AA227" i="1"/>
  <c r="AA248" i="1"/>
  <c r="AA280" i="1"/>
  <c r="AA312" i="1"/>
  <c r="AA344" i="1"/>
  <c r="AA376" i="1"/>
  <c r="AA408" i="1"/>
  <c r="AA440" i="1"/>
  <c r="AA472" i="1"/>
  <c r="AA504" i="1"/>
  <c r="AA536" i="1"/>
  <c r="AA568" i="1"/>
  <c r="AA600" i="1"/>
  <c r="AA632" i="1"/>
  <c r="AA665" i="1"/>
  <c r="AA698" i="1"/>
  <c r="AA731" i="1"/>
  <c r="AA764" i="1"/>
  <c r="AA797" i="1"/>
  <c r="AA830" i="1"/>
  <c r="AA865" i="1"/>
  <c r="AA901" i="1"/>
  <c r="AA937" i="1"/>
  <c r="AA973" i="1"/>
  <c r="AA1009" i="1"/>
  <c r="AA1045" i="1"/>
  <c r="AA1088" i="1"/>
  <c r="AA1137" i="1"/>
  <c r="AA1186" i="1"/>
  <c r="AA1235" i="1"/>
  <c r="AA1284" i="1"/>
  <c r="AA1333" i="1"/>
  <c r="AA1382" i="1"/>
  <c r="AA1431" i="1"/>
  <c r="AA1480" i="1"/>
  <c r="AA1529" i="1"/>
  <c r="AA1578" i="1"/>
  <c r="AA1627" i="1"/>
  <c r="AA1676" i="1"/>
  <c r="AA1725" i="1"/>
  <c r="AA1774" i="1"/>
  <c r="AA1823" i="1"/>
  <c r="AA1872" i="1"/>
  <c r="AA1921" i="1"/>
  <c r="AC7" i="1"/>
  <c r="AD7" i="1" s="1"/>
  <c r="AC27" i="1"/>
  <c r="AD27" i="1" s="1"/>
  <c r="AC47" i="1"/>
  <c r="AD47" i="1" s="1"/>
  <c r="AC67" i="1"/>
  <c r="AD67" i="1" s="1"/>
  <c r="AC87" i="1"/>
  <c r="AD87" i="1" s="1"/>
  <c r="AG87" i="1" s="1"/>
  <c r="AC107" i="1"/>
  <c r="AD107" i="1" s="1"/>
  <c r="AC127" i="1"/>
  <c r="AD127" i="1" s="1"/>
  <c r="AC147" i="1"/>
  <c r="AD147" i="1" s="1"/>
  <c r="AC167" i="1"/>
  <c r="AD167" i="1" s="1"/>
  <c r="AC187" i="1"/>
  <c r="AD187" i="1" s="1"/>
  <c r="AC207" i="1"/>
  <c r="AD207" i="1" s="1"/>
  <c r="AC227" i="1"/>
  <c r="AD227" i="1" s="1"/>
  <c r="AC248" i="1"/>
  <c r="AD248" i="1" s="1"/>
  <c r="AC280" i="1"/>
  <c r="AD280" i="1" s="1"/>
  <c r="AC312" i="1"/>
  <c r="AD312" i="1" s="1"/>
  <c r="AC344" i="1"/>
  <c r="AD344" i="1" s="1"/>
  <c r="AC376" i="1"/>
  <c r="AD376" i="1" s="1"/>
  <c r="AF376" i="1" s="1"/>
  <c r="AC408" i="1"/>
  <c r="AD408" i="1" s="1"/>
  <c r="AC440" i="1"/>
  <c r="AD440" i="1" s="1"/>
  <c r="AC472" i="1"/>
  <c r="AD472" i="1" s="1"/>
  <c r="AC504" i="1"/>
  <c r="AD504" i="1" s="1"/>
  <c r="AG504" i="1" s="1"/>
  <c r="AC536" i="1"/>
  <c r="AD536" i="1" s="1"/>
  <c r="AC568" i="1"/>
  <c r="AD568" i="1" s="1"/>
  <c r="AC600" i="1"/>
  <c r="AD600" i="1" s="1"/>
  <c r="AC632" i="1"/>
  <c r="AD632" i="1" s="1"/>
  <c r="AE632" i="1" s="1"/>
  <c r="AC665" i="1"/>
  <c r="AD665" i="1" s="1"/>
  <c r="AC698" i="1"/>
  <c r="AD698" i="1" s="1"/>
  <c r="AC731" i="1"/>
  <c r="AD731" i="1" s="1"/>
  <c r="AC764" i="1"/>
  <c r="AD764" i="1" s="1"/>
  <c r="AC797" i="1"/>
  <c r="AD797" i="1" s="1"/>
  <c r="AH797" i="1" s="1"/>
  <c r="AC830" i="1"/>
  <c r="AD830" i="1" s="1"/>
  <c r="AC865" i="1"/>
  <c r="AD865" i="1" s="1"/>
  <c r="AC901" i="1"/>
  <c r="AD901" i="1" s="1"/>
  <c r="AC937" i="1"/>
  <c r="AD937" i="1" s="1"/>
  <c r="AC973" i="1"/>
  <c r="AD973" i="1" s="1"/>
  <c r="AC1009" i="1"/>
  <c r="AD1009" i="1" s="1"/>
  <c r="AC1045" i="1"/>
  <c r="AD1045" i="1" s="1"/>
  <c r="AG1045" i="1" s="1"/>
  <c r="AC1088" i="1"/>
  <c r="AD1088" i="1" s="1"/>
  <c r="AC1137" i="1"/>
  <c r="AD1137" i="1" s="1"/>
  <c r="AC1186" i="1"/>
  <c r="AD1186" i="1" s="1"/>
  <c r="AC1235" i="1"/>
  <c r="AD1235" i="1" s="1"/>
  <c r="AC1284" i="1"/>
  <c r="AD1284" i="1" s="1"/>
  <c r="AC1333" i="1"/>
  <c r="AD1333" i="1" s="1"/>
  <c r="AC1382" i="1"/>
  <c r="AD1382" i="1" s="1"/>
  <c r="AC1431" i="1"/>
  <c r="AD1431" i="1" s="1"/>
  <c r="AC1480" i="1"/>
  <c r="AD1480" i="1" s="1"/>
  <c r="AC1529" i="1"/>
  <c r="AD1529" i="1" s="1"/>
  <c r="AC1578" i="1"/>
  <c r="AD1578" i="1" s="1"/>
  <c r="AC1627" i="1"/>
  <c r="AD1627" i="1" s="1"/>
  <c r="AC1676" i="1"/>
  <c r="AD1676" i="1" s="1"/>
  <c r="AC1725" i="1"/>
  <c r="AD1725" i="1" s="1"/>
  <c r="AC1774" i="1"/>
  <c r="AD1774" i="1" s="1"/>
  <c r="AC1823" i="1"/>
  <c r="AD1823" i="1" s="1"/>
  <c r="AG1823" i="1" s="1"/>
  <c r="AC1872" i="1"/>
  <c r="AD1872" i="1" s="1"/>
  <c r="AC1921" i="1"/>
  <c r="AD1921" i="1" s="1"/>
  <c r="X1943" i="1"/>
  <c r="X1919" i="1"/>
  <c r="X1920" i="1"/>
  <c r="X1916" i="1"/>
  <c r="X1945" i="1"/>
  <c r="X1946" i="1"/>
  <c r="X1917" i="1"/>
  <c r="X1918" i="1"/>
  <c r="X1923" i="1"/>
  <c r="X1922" i="1"/>
  <c r="X1948" i="1"/>
  <c r="X1924" i="1"/>
  <c r="X1949" i="1"/>
  <c r="X1925" i="1"/>
  <c r="X1926" i="1"/>
  <c r="X1927" i="1"/>
  <c r="X1950" i="1"/>
  <c r="X1928" i="1"/>
  <c r="X1929" i="1"/>
  <c r="X1930" i="1"/>
  <c r="X1951" i="1"/>
  <c r="X1952" i="1"/>
  <c r="X1953" i="1"/>
  <c r="X1954" i="1"/>
  <c r="X1932" i="1"/>
  <c r="X1955" i="1"/>
  <c r="X1956" i="1"/>
  <c r="X1933" i="1"/>
  <c r="X1957" i="1"/>
  <c r="X1958" i="1"/>
  <c r="X1934" i="1"/>
  <c r="X1959" i="1"/>
  <c r="X1960" i="1"/>
  <c r="X1935" i="1"/>
  <c r="X1936" i="1"/>
  <c r="X1931" i="1"/>
  <c r="X1937" i="1"/>
  <c r="X1961" i="1"/>
  <c r="X1962" i="1"/>
  <c r="X1938" i="1"/>
  <c r="X1939" i="1"/>
  <c r="X1940" i="1"/>
  <c r="X1963" i="1"/>
  <c r="X1941" i="1"/>
  <c r="X1964" i="1"/>
  <c r="X1942" i="1"/>
  <c r="Y1943" i="1"/>
  <c r="Y1919" i="1"/>
  <c r="Y1920" i="1"/>
  <c r="Y1916" i="1"/>
  <c r="Y1945" i="1"/>
  <c r="Y1946" i="1"/>
  <c r="Y1917" i="1"/>
  <c r="Y1918" i="1"/>
  <c r="Y1923" i="1"/>
  <c r="Y1922" i="1"/>
  <c r="Y1948" i="1"/>
  <c r="Y1924" i="1"/>
  <c r="Y1949" i="1"/>
  <c r="Y1925" i="1"/>
  <c r="Y1926" i="1"/>
  <c r="Y1927" i="1"/>
  <c r="Y1950" i="1"/>
  <c r="Y1928" i="1"/>
  <c r="Y1929" i="1"/>
  <c r="Y1930" i="1"/>
  <c r="Y1951" i="1"/>
  <c r="Y1952" i="1"/>
  <c r="Y1953" i="1"/>
  <c r="Y1954" i="1"/>
  <c r="Y1932" i="1"/>
  <c r="Y1955" i="1"/>
  <c r="Y1956" i="1"/>
  <c r="Y1933" i="1"/>
  <c r="Y1957" i="1"/>
  <c r="Y1958" i="1"/>
  <c r="Y1934" i="1"/>
  <c r="Y1959" i="1"/>
  <c r="Y1960" i="1"/>
  <c r="Y1935" i="1"/>
  <c r="Y1936" i="1"/>
  <c r="Y1931" i="1"/>
  <c r="Y1937" i="1"/>
  <c r="Y1961" i="1"/>
  <c r="Y1962" i="1"/>
  <c r="Y1938" i="1"/>
  <c r="Y1939" i="1"/>
  <c r="Y1940" i="1"/>
  <c r="Y1963" i="1"/>
  <c r="Y1941" i="1"/>
  <c r="Y1964" i="1"/>
  <c r="Y1942" i="1"/>
  <c r="Z1943" i="1"/>
  <c r="Z1919" i="1"/>
  <c r="Z1920" i="1"/>
  <c r="Z1916" i="1"/>
  <c r="Z1945" i="1"/>
  <c r="Z1946" i="1"/>
  <c r="Z1917" i="1"/>
  <c r="Z1918" i="1"/>
  <c r="Z1923" i="1"/>
  <c r="Z1922" i="1"/>
  <c r="Z1948" i="1"/>
  <c r="Z1924" i="1"/>
  <c r="Z1949" i="1"/>
  <c r="Z1925" i="1"/>
  <c r="Z1926" i="1"/>
  <c r="Z1927" i="1"/>
  <c r="Z1950" i="1"/>
  <c r="Z1928" i="1"/>
  <c r="Z1929" i="1"/>
  <c r="Z1930" i="1"/>
  <c r="Z1951" i="1"/>
  <c r="Z1952" i="1"/>
  <c r="Z1953" i="1"/>
  <c r="Z1954" i="1"/>
  <c r="Z1932" i="1"/>
  <c r="Z1955" i="1"/>
  <c r="Z1956" i="1"/>
  <c r="Z1933" i="1"/>
  <c r="Z1957" i="1"/>
  <c r="Z1958" i="1"/>
  <c r="Z1934" i="1"/>
  <c r="Z1959" i="1"/>
  <c r="Z1960" i="1"/>
  <c r="Z1935" i="1"/>
  <c r="Z1936" i="1"/>
  <c r="Z1931" i="1"/>
  <c r="Z1937" i="1"/>
  <c r="Z1961" i="1"/>
  <c r="Z1962" i="1"/>
  <c r="Z1938" i="1"/>
  <c r="Z1939" i="1"/>
  <c r="Z1940" i="1"/>
  <c r="Z1963" i="1"/>
  <c r="Z1941" i="1"/>
  <c r="Z1964" i="1"/>
  <c r="Z1942" i="1"/>
  <c r="AA1943" i="1"/>
  <c r="AA1919" i="1"/>
  <c r="AA1920" i="1"/>
  <c r="AA1916" i="1"/>
  <c r="AA1945" i="1"/>
  <c r="AA1946" i="1"/>
  <c r="AA1917" i="1"/>
  <c r="AA1918" i="1"/>
  <c r="AA1923" i="1"/>
  <c r="AA1922" i="1"/>
  <c r="AA1948" i="1"/>
  <c r="AA1924" i="1"/>
  <c r="AA1949" i="1"/>
  <c r="AA1925" i="1"/>
  <c r="AA1926" i="1"/>
  <c r="AA1927" i="1"/>
  <c r="AA1950" i="1"/>
  <c r="AA1928" i="1"/>
  <c r="AA1929" i="1"/>
  <c r="AA1930" i="1"/>
  <c r="AA1951" i="1"/>
  <c r="AA1952" i="1"/>
  <c r="AA1953" i="1"/>
  <c r="AA1954" i="1"/>
  <c r="AA1932" i="1"/>
  <c r="AA1955" i="1"/>
  <c r="AA1956" i="1"/>
  <c r="AA1933" i="1"/>
  <c r="AA1957" i="1"/>
  <c r="AA1958" i="1"/>
  <c r="AA1934" i="1"/>
  <c r="AA1959" i="1"/>
  <c r="AA1960" i="1"/>
  <c r="AA1935" i="1"/>
  <c r="AA1936" i="1"/>
  <c r="AA1931" i="1"/>
  <c r="AA1937" i="1"/>
  <c r="AA1961" i="1"/>
  <c r="AA1962" i="1"/>
  <c r="AA1938" i="1"/>
  <c r="AA1939" i="1"/>
  <c r="AA1940" i="1"/>
  <c r="AA1963" i="1"/>
  <c r="AA1941" i="1"/>
  <c r="AA1964" i="1"/>
  <c r="AA1942" i="1"/>
  <c r="AC1943" i="1"/>
  <c r="AD1943" i="1" s="1"/>
  <c r="AC1919" i="1"/>
  <c r="AD1919" i="1" s="1"/>
  <c r="AC1920" i="1"/>
  <c r="AD1920" i="1" s="1"/>
  <c r="AC1916" i="1"/>
  <c r="AD1916" i="1" s="1"/>
  <c r="AC1945" i="1"/>
  <c r="AD1945" i="1" s="1"/>
  <c r="AC1946" i="1"/>
  <c r="AD1946" i="1" s="1"/>
  <c r="AC1917" i="1"/>
  <c r="AD1917" i="1" s="1"/>
  <c r="AC1918" i="1"/>
  <c r="AD1918" i="1" s="1"/>
  <c r="AC1923" i="1"/>
  <c r="AD1923" i="1" s="1"/>
  <c r="AC1922" i="1"/>
  <c r="AD1922" i="1" s="1"/>
  <c r="AC1948" i="1"/>
  <c r="AD1948" i="1" s="1"/>
  <c r="AC1924" i="1"/>
  <c r="AD1924" i="1" s="1"/>
  <c r="AC1949" i="1"/>
  <c r="AD1949" i="1" s="1"/>
  <c r="AC1925" i="1"/>
  <c r="AD1925" i="1" s="1"/>
  <c r="AC1926" i="1"/>
  <c r="AD1926" i="1" s="1"/>
  <c r="AE1926" i="1" s="1"/>
  <c r="AC1927" i="1"/>
  <c r="AD1927" i="1" s="1"/>
  <c r="AC1950" i="1"/>
  <c r="AD1950" i="1" s="1"/>
  <c r="AC1928" i="1"/>
  <c r="AD1928" i="1" s="1"/>
  <c r="AC1929" i="1"/>
  <c r="AD1929" i="1" s="1"/>
  <c r="AC1930" i="1"/>
  <c r="AD1930" i="1" s="1"/>
  <c r="AC1951" i="1"/>
  <c r="AD1951" i="1" s="1"/>
  <c r="AC1952" i="1"/>
  <c r="AD1952" i="1" s="1"/>
  <c r="AC1953" i="1"/>
  <c r="AD1953" i="1" s="1"/>
  <c r="AC1954" i="1"/>
  <c r="AD1954" i="1" s="1"/>
  <c r="AC1932" i="1"/>
  <c r="AD1932" i="1" s="1"/>
  <c r="AC1955" i="1"/>
  <c r="AD1955" i="1" s="1"/>
  <c r="AF1955" i="1" s="1"/>
  <c r="AC1956" i="1"/>
  <c r="AD1956" i="1" s="1"/>
  <c r="AC1933" i="1"/>
  <c r="AD1933" i="1" s="1"/>
  <c r="AC1957" i="1"/>
  <c r="AD1957" i="1" s="1"/>
  <c r="AC1958" i="1"/>
  <c r="AD1958" i="1" s="1"/>
  <c r="AC1934" i="1"/>
  <c r="AD1934" i="1" s="1"/>
  <c r="AE1934" i="1" s="1"/>
  <c r="AC1959" i="1"/>
  <c r="AD1959" i="1" s="1"/>
  <c r="AC1960" i="1"/>
  <c r="AD1960" i="1" s="1"/>
  <c r="AC1935" i="1"/>
  <c r="AD1935" i="1" s="1"/>
  <c r="AC1936" i="1"/>
  <c r="AD1936" i="1" s="1"/>
  <c r="AC1931" i="1"/>
  <c r="AD1931" i="1" s="1"/>
  <c r="AC1937" i="1"/>
  <c r="AD1937" i="1" s="1"/>
  <c r="AC1961" i="1"/>
  <c r="AD1961" i="1" s="1"/>
  <c r="AC1962" i="1"/>
  <c r="AD1962" i="1" s="1"/>
  <c r="AC1938" i="1"/>
  <c r="AD1938" i="1" s="1"/>
  <c r="AC1939" i="1"/>
  <c r="AD1939" i="1" s="1"/>
  <c r="AC1940" i="1"/>
  <c r="AD1940" i="1" s="1"/>
  <c r="AF1940" i="1" s="1"/>
  <c r="AC1963" i="1"/>
  <c r="AD1963" i="1" s="1"/>
  <c r="AC1941" i="1"/>
  <c r="AD1941" i="1" s="1"/>
  <c r="AC1964" i="1"/>
  <c r="AD1964" i="1" s="1"/>
  <c r="AC1942" i="1"/>
  <c r="AD1942" i="1" s="1"/>
  <c r="M1942" i="1"/>
  <c r="J1942" i="1"/>
  <c r="M1964" i="1"/>
  <c r="J1964" i="1"/>
  <c r="M1941" i="1"/>
  <c r="J1941" i="1"/>
  <c r="M1963" i="1"/>
  <c r="J1963" i="1"/>
  <c r="M1940" i="1"/>
  <c r="J1940" i="1"/>
  <c r="M1939" i="1"/>
  <c r="J1939" i="1"/>
  <c r="M1938" i="1"/>
  <c r="J1938" i="1"/>
  <c r="M1962" i="1"/>
  <c r="J1962" i="1"/>
  <c r="M1961" i="1"/>
  <c r="J1961" i="1"/>
  <c r="M1937" i="1"/>
  <c r="J1937" i="1"/>
  <c r="M1931" i="1"/>
  <c r="J1931" i="1"/>
  <c r="M1936" i="1"/>
  <c r="J1936" i="1"/>
  <c r="M1935" i="1"/>
  <c r="J1935" i="1"/>
  <c r="M1960" i="1"/>
  <c r="J1960" i="1"/>
  <c r="M1959" i="1"/>
  <c r="J1959" i="1"/>
  <c r="M1934" i="1"/>
  <c r="J1934" i="1"/>
  <c r="M1958" i="1"/>
  <c r="J1958" i="1"/>
  <c r="M1957" i="1"/>
  <c r="J1957" i="1"/>
  <c r="M1933" i="1"/>
  <c r="J1933" i="1"/>
  <c r="M1956" i="1"/>
  <c r="J1956" i="1"/>
  <c r="M1955" i="1"/>
  <c r="J1955" i="1"/>
  <c r="M1932" i="1"/>
  <c r="J1932" i="1"/>
  <c r="M1954" i="1"/>
  <c r="J1954" i="1"/>
  <c r="M1953" i="1"/>
  <c r="J1953" i="1"/>
  <c r="M1952" i="1"/>
  <c r="J1952" i="1"/>
  <c r="M1951" i="1"/>
  <c r="J1951" i="1"/>
  <c r="M1930" i="1"/>
  <c r="J1930" i="1"/>
  <c r="M1929" i="1"/>
  <c r="J1929" i="1"/>
  <c r="M1928" i="1"/>
  <c r="J1928" i="1"/>
  <c r="J1950" i="1"/>
  <c r="J1927" i="1"/>
  <c r="J1926" i="1"/>
  <c r="J1925" i="1"/>
  <c r="J1949" i="1"/>
  <c r="M1924" i="1"/>
  <c r="J1924" i="1"/>
  <c r="J1948" i="1"/>
  <c r="M1922" i="1"/>
  <c r="J1922" i="1"/>
  <c r="M1923" i="1"/>
  <c r="J1923" i="1"/>
  <c r="M1918" i="1"/>
  <c r="J1918" i="1"/>
  <c r="J1917" i="1"/>
  <c r="M1946" i="1"/>
  <c r="J1946" i="1"/>
  <c r="J1945" i="1"/>
  <c r="M1916" i="1"/>
  <c r="J1916" i="1"/>
  <c r="J1920" i="1"/>
  <c r="M1919" i="1"/>
  <c r="J1919" i="1"/>
  <c r="J1943" i="1"/>
  <c r="D41" i="19"/>
  <c r="E41" i="19"/>
  <c r="F41" i="19"/>
  <c r="G41" i="19"/>
  <c r="H41" i="19"/>
  <c r="I41" i="19"/>
  <c r="J41" i="19"/>
  <c r="K41" i="19"/>
  <c r="C41" i="19"/>
  <c r="M1893" i="1"/>
  <c r="J1893" i="1"/>
  <c r="M1915" i="1"/>
  <c r="J1915" i="1"/>
  <c r="M1892" i="1"/>
  <c r="J1892" i="1"/>
  <c r="M1914" i="1"/>
  <c r="J1914" i="1"/>
  <c r="M1891" i="1"/>
  <c r="J1891" i="1"/>
  <c r="M1890" i="1"/>
  <c r="J1890" i="1"/>
  <c r="M1889" i="1"/>
  <c r="J1889" i="1"/>
  <c r="M1913" i="1"/>
  <c r="J1913" i="1"/>
  <c r="M1912" i="1"/>
  <c r="J1912" i="1"/>
  <c r="M1888" i="1"/>
  <c r="J1888" i="1"/>
  <c r="M1882" i="1"/>
  <c r="J1882" i="1"/>
  <c r="M1887" i="1"/>
  <c r="J1887" i="1"/>
  <c r="M1886" i="1"/>
  <c r="J1886" i="1"/>
  <c r="M1911" i="1"/>
  <c r="J1911" i="1"/>
  <c r="M1910" i="1"/>
  <c r="J1910" i="1"/>
  <c r="M1885" i="1"/>
  <c r="J1885" i="1"/>
  <c r="M1909" i="1"/>
  <c r="J1909" i="1"/>
  <c r="M1908" i="1"/>
  <c r="J1908" i="1"/>
  <c r="M1884" i="1"/>
  <c r="J1884" i="1"/>
  <c r="M1907" i="1"/>
  <c r="J1907" i="1"/>
  <c r="M1906" i="1"/>
  <c r="J1906" i="1"/>
  <c r="M1883" i="1"/>
  <c r="J1883" i="1"/>
  <c r="M1905" i="1"/>
  <c r="J1905" i="1"/>
  <c r="M1904" i="1"/>
  <c r="J1904" i="1"/>
  <c r="M1903" i="1"/>
  <c r="J1903" i="1"/>
  <c r="M1902" i="1"/>
  <c r="J1902" i="1"/>
  <c r="M1881" i="1"/>
  <c r="J1881" i="1"/>
  <c r="M1880" i="1"/>
  <c r="J1880" i="1"/>
  <c r="M1879" i="1"/>
  <c r="J1879" i="1"/>
  <c r="J1901" i="1"/>
  <c r="J1878" i="1"/>
  <c r="J1877" i="1"/>
  <c r="J1876" i="1"/>
  <c r="J1900" i="1"/>
  <c r="M1875" i="1"/>
  <c r="J1875" i="1"/>
  <c r="J1899" i="1"/>
  <c r="M1873" i="1"/>
  <c r="J1873" i="1"/>
  <c r="M1874" i="1"/>
  <c r="J1874" i="1"/>
  <c r="M1869" i="1"/>
  <c r="J1869" i="1"/>
  <c r="J1868" i="1"/>
  <c r="M1897" i="1"/>
  <c r="J1897" i="1"/>
  <c r="J1896" i="1"/>
  <c r="M1867" i="1"/>
  <c r="J1867" i="1"/>
  <c r="J1871" i="1"/>
  <c r="M1870" i="1"/>
  <c r="J1870" i="1"/>
  <c r="J1894" i="1"/>
  <c r="X1894" i="1"/>
  <c r="X1870" i="1"/>
  <c r="X1871" i="1"/>
  <c r="X1867" i="1"/>
  <c r="X1896" i="1"/>
  <c r="X1897" i="1"/>
  <c r="X1868" i="1"/>
  <c r="X1869" i="1"/>
  <c r="X1874" i="1"/>
  <c r="X1873" i="1"/>
  <c r="X1899" i="1"/>
  <c r="X1875" i="1"/>
  <c r="X1900" i="1"/>
  <c r="X1876" i="1"/>
  <c r="X1877" i="1"/>
  <c r="X1878" i="1"/>
  <c r="X1901" i="1"/>
  <c r="X1879" i="1"/>
  <c r="X1880" i="1"/>
  <c r="X1881" i="1"/>
  <c r="X1902" i="1"/>
  <c r="X1903" i="1"/>
  <c r="X1904" i="1"/>
  <c r="X1905" i="1"/>
  <c r="X1883" i="1"/>
  <c r="X1906" i="1"/>
  <c r="X1907" i="1"/>
  <c r="X1884" i="1"/>
  <c r="X1908" i="1"/>
  <c r="X1909" i="1"/>
  <c r="X1885" i="1"/>
  <c r="X1910" i="1"/>
  <c r="X1911" i="1"/>
  <c r="X1886" i="1"/>
  <c r="X1887" i="1"/>
  <c r="X1882" i="1"/>
  <c r="X1888" i="1"/>
  <c r="X1912" i="1"/>
  <c r="X1913" i="1"/>
  <c r="X1889" i="1"/>
  <c r="X1890" i="1"/>
  <c r="X1891" i="1"/>
  <c r="X1914" i="1"/>
  <c r="X1892" i="1"/>
  <c r="X1915" i="1"/>
  <c r="X1893" i="1"/>
  <c r="Y1894" i="1"/>
  <c r="Y1870" i="1"/>
  <c r="Y1871" i="1"/>
  <c r="Y1867" i="1"/>
  <c r="Y1896" i="1"/>
  <c r="Y1897" i="1"/>
  <c r="Y1868" i="1"/>
  <c r="Y1869" i="1"/>
  <c r="Y1874" i="1"/>
  <c r="Y1873" i="1"/>
  <c r="Y1899" i="1"/>
  <c r="Y1875" i="1"/>
  <c r="Y1900" i="1"/>
  <c r="Y1876" i="1"/>
  <c r="Y1877" i="1"/>
  <c r="Y1878" i="1"/>
  <c r="Y1901" i="1"/>
  <c r="Y1879" i="1"/>
  <c r="Y1880" i="1"/>
  <c r="Y1881" i="1"/>
  <c r="Y1902" i="1"/>
  <c r="Y1903" i="1"/>
  <c r="Y1904" i="1"/>
  <c r="Y1905" i="1"/>
  <c r="Y1883" i="1"/>
  <c r="Y1906" i="1"/>
  <c r="Y1907" i="1"/>
  <c r="Y1884" i="1"/>
  <c r="Y1908" i="1"/>
  <c r="Y1909" i="1"/>
  <c r="Y1885" i="1"/>
  <c r="Y1910" i="1"/>
  <c r="Y1911" i="1"/>
  <c r="Y1886" i="1"/>
  <c r="Y1887" i="1"/>
  <c r="Y1882" i="1"/>
  <c r="Y1888" i="1"/>
  <c r="Y1912" i="1"/>
  <c r="Y1913" i="1"/>
  <c r="Y1889" i="1"/>
  <c r="Y1890" i="1"/>
  <c r="Y1891" i="1"/>
  <c r="Y1914" i="1"/>
  <c r="Y1892" i="1"/>
  <c r="Y1915" i="1"/>
  <c r="Y1893" i="1"/>
  <c r="Z1894" i="1"/>
  <c r="Z1870" i="1"/>
  <c r="Z1871" i="1"/>
  <c r="Z1867" i="1"/>
  <c r="Z1896" i="1"/>
  <c r="Z1897" i="1"/>
  <c r="Z1868" i="1"/>
  <c r="Z1869" i="1"/>
  <c r="Z1874" i="1"/>
  <c r="Z1873" i="1"/>
  <c r="Z1899" i="1"/>
  <c r="Z1875" i="1"/>
  <c r="Z1900" i="1"/>
  <c r="Z1876" i="1"/>
  <c r="Z1877" i="1"/>
  <c r="Z1878" i="1"/>
  <c r="Z1901" i="1"/>
  <c r="Z1879" i="1"/>
  <c r="Z1880" i="1"/>
  <c r="Z1881" i="1"/>
  <c r="Z1902" i="1"/>
  <c r="Z1903" i="1"/>
  <c r="Z1904" i="1"/>
  <c r="Z1905" i="1"/>
  <c r="Z1883" i="1"/>
  <c r="Z1906" i="1"/>
  <c r="Z1907" i="1"/>
  <c r="Z1884" i="1"/>
  <c r="Z1908" i="1"/>
  <c r="Z1909" i="1"/>
  <c r="Z1885" i="1"/>
  <c r="Z1910" i="1"/>
  <c r="Z1911" i="1"/>
  <c r="Z1886" i="1"/>
  <c r="Z1887" i="1"/>
  <c r="Z1882" i="1"/>
  <c r="Z1888" i="1"/>
  <c r="Z1912" i="1"/>
  <c r="Z1913" i="1"/>
  <c r="Z1889" i="1"/>
  <c r="Z1890" i="1"/>
  <c r="Z1891" i="1"/>
  <c r="Z1914" i="1"/>
  <c r="Z1892" i="1"/>
  <c r="Z1915" i="1"/>
  <c r="Z1893" i="1"/>
  <c r="AA1894" i="1"/>
  <c r="AA1870" i="1"/>
  <c r="AA1871" i="1"/>
  <c r="AA1867" i="1"/>
  <c r="AA1896" i="1"/>
  <c r="AA1897" i="1"/>
  <c r="AA1868" i="1"/>
  <c r="AA1869" i="1"/>
  <c r="AA1874" i="1"/>
  <c r="AA1873" i="1"/>
  <c r="AA1899" i="1"/>
  <c r="AA1875" i="1"/>
  <c r="AA1900" i="1"/>
  <c r="AA1876" i="1"/>
  <c r="AA1877" i="1"/>
  <c r="AA1878" i="1"/>
  <c r="AA1901" i="1"/>
  <c r="AA1879" i="1"/>
  <c r="AA1880" i="1"/>
  <c r="AA1881" i="1"/>
  <c r="AA1902" i="1"/>
  <c r="AA1903" i="1"/>
  <c r="AA1904" i="1"/>
  <c r="AA1905" i="1"/>
  <c r="AA1883" i="1"/>
  <c r="AA1906" i="1"/>
  <c r="AA1907" i="1"/>
  <c r="AA1884" i="1"/>
  <c r="AA1908" i="1"/>
  <c r="AA1909" i="1"/>
  <c r="AA1885" i="1"/>
  <c r="AA1910" i="1"/>
  <c r="AA1911" i="1"/>
  <c r="AA1886" i="1"/>
  <c r="AA1887" i="1"/>
  <c r="AA1882" i="1"/>
  <c r="AA1888" i="1"/>
  <c r="AA1912" i="1"/>
  <c r="AA1913" i="1"/>
  <c r="AA1889" i="1"/>
  <c r="AA1890" i="1"/>
  <c r="AA1891" i="1"/>
  <c r="AA1914" i="1"/>
  <c r="AA1892" i="1"/>
  <c r="AA1915" i="1"/>
  <c r="AA1893" i="1"/>
  <c r="AC1894" i="1"/>
  <c r="AD1894" i="1" s="1"/>
  <c r="AC1870" i="1"/>
  <c r="AD1870" i="1" s="1"/>
  <c r="AC1871" i="1"/>
  <c r="AD1871" i="1" s="1"/>
  <c r="AC1867" i="1"/>
  <c r="AD1867" i="1" s="1"/>
  <c r="AC1896" i="1"/>
  <c r="AD1896" i="1" s="1"/>
  <c r="AC1897" i="1"/>
  <c r="AD1897" i="1" s="1"/>
  <c r="AF1897" i="1" s="1"/>
  <c r="AC1868" i="1"/>
  <c r="AD1868" i="1" s="1"/>
  <c r="AC1869" i="1"/>
  <c r="AD1869" i="1" s="1"/>
  <c r="AC1874" i="1"/>
  <c r="AD1874" i="1" s="1"/>
  <c r="AC1873" i="1"/>
  <c r="AD1873" i="1" s="1"/>
  <c r="AC1899" i="1"/>
  <c r="AD1899" i="1" s="1"/>
  <c r="AC1875" i="1"/>
  <c r="AD1875" i="1" s="1"/>
  <c r="AC1900" i="1"/>
  <c r="AD1900" i="1" s="1"/>
  <c r="AC1876" i="1"/>
  <c r="AD1876" i="1" s="1"/>
  <c r="AC1877" i="1"/>
  <c r="AD1877" i="1" s="1"/>
  <c r="AC1878" i="1"/>
  <c r="AD1878" i="1" s="1"/>
  <c r="AH1878" i="1" s="1"/>
  <c r="AC1901" i="1"/>
  <c r="AD1901" i="1" s="1"/>
  <c r="AC1879" i="1"/>
  <c r="AD1879" i="1" s="1"/>
  <c r="AC1880" i="1"/>
  <c r="AD1880" i="1" s="1"/>
  <c r="AC1881" i="1"/>
  <c r="AD1881" i="1" s="1"/>
  <c r="AC1902" i="1"/>
  <c r="AD1902" i="1" s="1"/>
  <c r="AC1903" i="1"/>
  <c r="AD1903" i="1" s="1"/>
  <c r="AF1903" i="1" s="1"/>
  <c r="AC1904" i="1"/>
  <c r="AD1904" i="1" s="1"/>
  <c r="AC1905" i="1"/>
  <c r="AD1905" i="1" s="1"/>
  <c r="AC1883" i="1"/>
  <c r="AD1883" i="1" s="1"/>
  <c r="AC1906" i="1"/>
  <c r="AD1906" i="1" s="1"/>
  <c r="AC1907" i="1"/>
  <c r="AD1907" i="1" s="1"/>
  <c r="AC1884" i="1"/>
  <c r="AD1884" i="1" s="1"/>
  <c r="AC1908" i="1"/>
  <c r="AD1908" i="1" s="1"/>
  <c r="AC1909" i="1"/>
  <c r="AD1909" i="1" s="1"/>
  <c r="AC1885" i="1"/>
  <c r="AD1885" i="1" s="1"/>
  <c r="AC1910" i="1"/>
  <c r="AD1910" i="1" s="1"/>
  <c r="AH1910" i="1" s="1"/>
  <c r="AC1911" i="1"/>
  <c r="AD1911" i="1" s="1"/>
  <c r="AC1886" i="1"/>
  <c r="AD1886" i="1" s="1"/>
  <c r="AC1887" i="1"/>
  <c r="AD1887" i="1" s="1"/>
  <c r="AC1882" i="1"/>
  <c r="AD1882" i="1" s="1"/>
  <c r="AC1888" i="1"/>
  <c r="AD1888" i="1" s="1"/>
  <c r="AC1912" i="1"/>
  <c r="AD1912" i="1" s="1"/>
  <c r="AC1913" i="1"/>
  <c r="AD1913" i="1" s="1"/>
  <c r="AC1889" i="1"/>
  <c r="AD1889" i="1" s="1"/>
  <c r="AC1890" i="1"/>
  <c r="AD1890" i="1" s="1"/>
  <c r="AC1891" i="1"/>
  <c r="AD1891" i="1" s="1"/>
  <c r="AC1914" i="1"/>
  <c r="AD1914" i="1" s="1"/>
  <c r="AC1892" i="1"/>
  <c r="AD1892" i="1" s="1"/>
  <c r="AC1915" i="1"/>
  <c r="AD1915" i="1" s="1"/>
  <c r="AC1893" i="1"/>
  <c r="AD1893" i="1" s="1"/>
  <c r="AF1922" i="1" l="1"/>
  <c r="AG632" i="1"/>
  <c r="AF408" i="1"/>
  <c r="AE408" i="1"/>
  <c r="AH280" i="1"/>
  <c r="AE280" i="1"/>
  <c r="AE600" i="1"/>
  <c r="AG600" i="1"/>
  <c r="AF600" i="1"/>
  <c r="AH1480" i="1"/>
  <c r="AE1480" i="1"/>
  <c r="AF901" i="1"/>
  <c r="AE901" i="1"/>
  <c r="AH901" i="1"/>
  <c r="AG901" i="1"/>
  <c r="AF1676" i="1"/>
  <c r="AE1676" i="1"/>
  <c r="AH1676" i="1"/>
  <c r="AE1186" i="1"/>
  <c r="AF1186" i="1"/>
  <c r="AG1186" i="1"/>
  <c r="AF937" i="1"/>
  <c r="AE937" i="1"/>
  <c r="AH937" i="1"/>
  <c r="AF27" i="1"/>
  <c r="AH27" i="1"/>
  <c r="AE27" i="1"/>
  <c r="AE1235" i="1"/>
  <c r="AG1235" i="1"/>
  <c r="AH1235" i="1"/>
  <c r="AE167" i="1"/>
  <c r="AH167" i="1"/>
  <c r="AG167" i="1"/>
  <c r="AF7" i="1"/>
  <c r="AH7" i="1"/>
  <c r="AG7" i="1"/>
  <c r="AE7" i="1"/>
  <c r="AE147" i="1"/>
  <c r="AF147" i="1"/>
  <c r="AG147" i="1"/>
  <c r="AE376" i="1"/>
  <c r="AG376" i="1"/>
  <c r="AH632" i="1"/>
  <c r="AH408" i="1"/>
  <c r="AH376" i="1"/>
  <c r="AE797" i="1"/>
  <c r="AG1137" i="1"/>
  <c r="AE1137" i="1"/>
  <c r="AH1137" i="1"/>
  <c r="AF1137" i="1"/>
  <c r="AG1872" i="1"/>
  <c r="AE1872" i="1"/>
  <c r="AH1872" i="1"/>
  <c r="AF1872" i="1"/>
  <c r="AG1088" i="1"/>
  <c r="AE1088" i="1"/>
  <c r="AH1088" i="1"/>
  <c r="AF1088" i="1"/>
  <c r="AG107" i="1"/>
  <c r="AE107" i="1"/>
  <c r="AH107" i="1"/>
  <c r="AF107" i="1"/>
  <c r="AF1382" i="1"/>
  <c r="AG1382" i="1"/>
  <c r="AE1382" i="1"/>
  <c r="AH1382" i="1"/>
  <c r="AG1921" i="1"/>
  <c r="AE1921" i="1"/>
  <c r="AH1921" i="1"/>
  <c r="AF1921" i="1"/>
  <c r="AG568" i="1"/>
  <c r="AE568" i="1"/>
  <c r="AH568" i="1"/>
  <c r="AF568" i="1"/>
  <c r="AG127" i="1"/>
  <c r="AE127" i="1"/>
  <c r="AH127" i="1"/>
  <c r="AF127" i="1"/>
  <c r="AG1284" i="1"/>
  <c r="AE1284" i="1"/>
  <c r="AH1284" i="1"/>
  <c r="AF1284" i="1"/>
  <c r="AG472" i="1"/>
  <c r="AE472" i="1"/>
  <c r="AH472" i="1"/>
  <c r="AF472" i="1"/>
  <c r="AG536" i="1"/>
  <c r="AE536" i="1"/>
  <c r="AH536" i="1"/>
  <c r="AF536" i="1"/>
  <c r="AG1774" i="1"/>
  <c r="AE1774" i="1"/>
  <c r="AH1774" i="1"/>
  <c r="AF1774" i="1"/>
  <c r="AH344" i="1"/>
  <c r="AF344" i="1"/>
  <c r="AG344" i="1"/>
  <c r="AE344" i="1"/>
  <c r="AE973" i="1"/>
  <c r="AH973" i="1"/>
  <c r="AF973" i="1"/>
  <c r="AG973" i="1"/>
  <c r="AE47" i="1"/>
  <c r="AH47" i="1"/>
  <c r="AF47" i="1"/>
  <c r="AG47" i="1"/>
  <c r="AH312" i="1"/>
  <c r="AF312" i="1"/>
  <c r="AG312" i="1"/>
  <c r="AE312" i="1"/>
  <c r="AH1627" i="1"/>
  <c r="AF1627" i="1"/>
  <c r="AG1627" i="1"/>
  <c r="AE1627" i="1"/>
  <c r="AE1725" i="1"/>
  <c r="AH1725" i="1"/>
  <c r="AF1725" i="1"/>
  <c r="AG1725" i="1"/>
  <c r="AE440" i="1"/>
  <c r="AH440" i="1"/>
  <c r="AF440" i="1"/>
  <c r="AG440" i="1"/>
  <c r="AG1009" i="1"/>
  <c r="AE1009" i="1"/>
  <c r="AH1009" i="1"/>
  <c r="AF1009" i="1"/>
  <c r="AH248" i="1"/>
  <c r="AF248" i="1"/>
  <c r="AG248" i="1"/>
  <c r="AE248" i="1"/>
  <c r="AG187" i="1"/>
  <c r="AE187" i="1"/>
  <c r="AH187" i="1"/>
  <c r="AF187" i="1"/>
  <c r="AH1431" i="1"/>
  <c r="AF1431" i="1"/>
  <c r="AG1431" i="1"/>
  <c r="AE1431" i="1"/>
  <c r="AH865" i="1"/>
  <c r="AF865" i="1"/>
  <c r="AG865" i="1"/>
  <c r="AE865" i="1"/>
  <c r="AF227" i="1"/>
  <c r="AG227" i="1"/>
  <c r="AE227" i="1"/>
  <c r="AH227" i="1"/>
  <c r="AH830" i="1"/>
  <c r="AF830" i="1"/>
  <c r="AG830" i="1"/>
  <c r="AE830" i="1"/>
  <c r="AH764" i="1"/>
  <c r="AF764" i="1"/>
  <c r="AG764" i="1"/>
  <c r="AE764" i="1"/>
  <c r="AH1578" i="1"/>
  <c r="AF1578" i="1"/>
  <c r="AG1578" i="1"/>
  <c r="AE1578" i="1"/>
  <c r="AF731" i="1"/>
  <c r="AG731" i="1"/>
  <c r="AE731" i="1"/>
  <c r="AH731" i="1"/>
  <c r="AF1333" i="1"/>
  <c r="AG1333" i="1"/>
  <c r="AE1333" i="1"/>
  <c r="AH1333" i="1"/>
  <c r="AF698" i="1"/>
  <c r="AG698" i="1"/>
  <c r="AE698" i="1"/>
  <c r="AH698" i="1"/>
  <c r="AF207" i="1"/>
  <c r="AG207" i="1"/>
  <c r="AE207" i="1"/>
  <c r="AH207" i="1"/>
  <c r="AH1529" i="1"/>
  <c r="AF1529" i="1"/>
  <c r="AG1529" i="1"/>
  <c r="AE1529" i="1"/>
  <c r="AG665" i="1"/>
  <c r="AE665" i="1"/>
  <c r="AH665" i="1"/>
  <c r="AF665" i="1"/>
  <c r="AG67" i="1"/>
  <c r="AE67" i="1"/>
  <c r="AH67" i="1"/>
  <c r="AF67" i="1"/>
  <c r="AG1676" i="1"/>
  <c r="AG937" i="1"/>
  <c r="AG408" i="1"/>
  <c r="AG27" i="1"/>
  <c r="AF1235" i="1"/>
  <c r="AF632" i="1"/>
  <c r="AF167" i="1"/>
  <c r="AH1186" i="1"/>
  <c r="AH600" i="1"/>
  <c r="AH147" i="1"/>
  <c r="AG1480" i="1"/>
  <c r="AG797" i="1"/>
  <c r="AG280" i="1"/>
  <c r="AF1823" i="1"/>
  <c r="AF1045" i="1"/>
  <c r="AF504" i="1"/>
  <c r="AF87" i="1"/>
  <c r="AH1823" i="1"/>
  <c r="AH1045" i="1"/>
  <c r="AH504" i="1"/>
  <c r="AH87" i="1"/>
  <c r="AF1480" i="1"/>
  <c r="AF797" i="1"/>
  <c r="AF280" i="1"/>
  <c r="AE1823" i="1"/>
  <c r="AE1045" i="1"/>
  <c r="AE504" i="1"/>
  <c r="AE87" i="1"/>
  <c r="AG1917" i="1"/>
  <c r="AH1917" i="1"/>
  <c r="AG1924" i="1"/>
  <c r="AE1924" i="1"/>
  <c r="AG1941" i="1"/>
  <c r="AE1941" i="1"/>
  <c r="AG1958" i="1"/>
  <c r="AE1958" i="1"/>
  <c r="AF1958" i="1"/>
  <c r="AH1958" i="1"/>
  <c r="AG1925" i="1"/>
  <c r="AF1925" i="1"/>
  <c r="AH1925" i="1"/>
  <c r="AE1925" i="1"/>
  <c r="AG1962" i="1"/>
  <c r="AH1962" i="1"/>
  <c r="AH1933" i="1"/>
  <c r="AE1933" i="1"/>
  <c r="AG1953" i="1"/>
  <c r="AH1953" i="1"/>
  <c r="AH1954" i="1"/>
  <c r="AG1954" i="1"/>
  <c r="AF1954" i="1"/>
  <c r="AE1954" i="1"/>
  <c r="AE1927" i="1"/>
  <c r="AG1927" i="1"/>
  <c r="AH1927" i="1"/>
  <c r="AF1927" i="1"/>
  <c r="AH1939" i="1"/>
  <c r="AG1939" i="1"/>
  <c r="AF1939" i="1"/>
  <c r="AE1939" i="1"/>
  <c r="AH1923" i="1"/>
  <c r="AG1923" i="1"/>
  <c r="AF1923" i="1"/>
  <c r="AE1923" i="1"/>
  <c r="AH1938" i="1"/>
  <c r="AG1938" i="1"/>
  <c r="AE1938" i="1"/>
  <c r="AF1938" i="1"/>
  <c r="AH1949" i="1"/>
  <c r="AG1949" i="1"/>
  <c r="AF1949" i="1"/>
  <c r="AE1949" i="1"/>
  <c r="AH1961" i="1"/>
  <c r="AG1961" i="1"/>
  <c r="AF1961" i="1"/>
  <c r="AE1961" i="1"/>
  <c r="AH1952" i="1"/>
  <c r="AG1952" i="1"/>
  <c r="AF1952" i="1"/>
  <c r="AE1952" i="1"/>
  <c r="AH1946" i="1"/>
  <c r="AG1946" i="1"/>
  <c r="AF1946" i="1"/>
  <c r="AE1946" i="1"/>
  <c r="AH1937" i="1"/>
  <c r="AG1937" i="1"/>
  <c r="AF1937" i="1"/>
  <c r="AE1937" i="1"/>
  <c r="AG1931" i="1"/>
  <c r="AF1931" i="1"/>
  <c r="AE1931" i="1"/>
  <c r="AH1931" i="1"/>
  <c r="AG1936" i="1"/>
  <c r="AF1936" i="1"/>
  <c r="AE1936" i="1"/>
  <c r="AH1936" i="1"/>
  <c r="AF1928" i="1"/>
  <c r="AE1928" i="1"/>
  <c r="AH1928" i="1"/>
  <c r="AG1928" i="1"/>
  <c r="AH1945" i="1"/>
  <c r="AG1945" i="1"/>
  <c r="AF1945" i="1"/>
  <c r="AE1945" i="1"/>
  <c r="AF1960" i="1"/>
  <c r="AE1960" i="1"/>
  <c r="AH1960" i="1"/>
  <c r="AG1960" i="1"/>
  <c r="AF1950" i="1"/>
  <c r="AE1950" i="1"/>
  <c r="AH1950" i="1"/>
  <c r="AG1950" i="1"/>
  <c r="AF1943" i="1"/>
  <c r="AE1943" i="1"/>
  <c r="AH1943" i="1"/>
  <c r="AG1943" i="1"/>
  <c r="AF1942" i="1"/>
  <c r="AH1942" i="1"/>
  <c r="AG1942" i="1"/>
  <c r="AE1942" i="1"/>
  <c r="AH1964" i="1"/>
  <c r="AG1964" i="1"/>
  <c r="AF1964" i="1"/>
  <c r="AE1964" i="1"/>
  <c r="AH1932" i="1"/>
  <c r="AG1932" i="1"/>
  <c r="AF1932" i="1"/>
  <c r="AE1932" i="1"/>
  <c r="AE1959" i="1"/>
  <c r="AG1959" i="1"/>
  <c r="AH1959" i="1"/>
  <c r="AF1959" i="1"/>
  <c r="AH1918" i="1"/>
  <c r="AE1918" i="1"/>
  <c r="AG1918" i="1"/>
  <c r="AF1918" i="1"/>
  <c r="AG1929" i="1"/>
  <c r="AF1929" i="1"/>
  <c r="AE1929" i="1"/>
  <c r="AH1929" i="1"/>
  <c r="AF1935" i="1"/>
  <c r="AE1935" i="1"/>
  <c r="AH1935" i="1"/>
  <c r="AG1935" i="1"/>
  <c r="AF1919" i="1"/>
  <c r="AE1919" i="1"/>
  <c r="AH1919" i="1"/>
  <c r="AG1919" i="1"/>
  <c r="AH1957" i="1"/>
  <c r="AG1957" i="1"/>
  <c r="AF1957" i="1"/>
  <c r="AE1957" i="1"/>
  <c r="AG1916" i="1"/>
  <c r="AF1916" i="1"/>
  <c r="AE1916" i="1"/>
  <c r="AH1916" i="1"/>
  <c r="AG1920" i="1"/>
  <c r="AF1920" i="1"/>
  <c r="AE1920" i="1"/>
  <c r="AH1920" i="1"/>
  <c r="AH1951" i="1"/>
  <c r="AG1951" i="1"/>
  <c r="AF1951" i="1"/>
  <c r="AE1951" i="1"/>
  <c r="AH1963" i="1"/>
  <c r="AG1963" i="1"/>
  <c r="AF1963" i="1"/>
  <c r="AE1963" i="1"/>
  <c r="AH1956" i="1"/>
  <c r="AG1956" i="1"/>
  <c r="AF1956" i="1"/>
  <c r="AE1956" i="1"/>
  <c r="AH1948" i="1"/>
  <c r="AG1948" i="1"/>
  <c r="AF1948" i="1"/>
  <c r="AE1948" i="1"/>
  <c r="AG1930" i="1"/>
  <c r="AF1930" i="1"/>
  <c r="AE1930" i="1"/>
  <c r="AH1930" i="1"/>
  <c r="AF1934" i="1"/>
  <c r="AF1926" i="1"/>
  <c r="AG1934" i="1"/>
  <c r="AG1926" i="1"/>
  <c r="AF1941" i="1"/>
  <c r="AF1933" i="1"/>
  <c r="AF1924" i="1"/>
  <c r="AE1940" i="1"/>
  <c r="AE1955" i="1"/>
  <c r="AE1922" i="1"/>
  <c r="AH1934" i="1"/>
  <c r="AH1926" i="1"/>
  <c r="AE1962" i="1"/>
  <c r="AE1953" i="1"/>
  <c r="AE1917" i="1"/>
  <c r="AG1933" i="1"/>
  <c r="AH1941" i="1"/>
  <c r="AH1924" i="1"/>
  <c r="AG1940" i="1"/>
  <c r="AG1955" i="1"/>
  <c r="AG1922" i="1"/>
  <c r="AF1962" i="1"/>
  <c r="AF1953" i="1"/>
  <c r="AF1917" i="1"/>
  <c r="AH1940" i="1"/>
  <c r="AH1955" i="1"/>
  <c r="AH1922" i="1"/>
  <c r="AF1889" i="1"/>
  <c r="AH1889" i="1"/>
  <c r="AE1889" i="1"/>
  <c r="AG1889" i="1"/>
  <c r="AF1869" i="1"/>
  <c r="AE1869" i="1"/>
  <c r="AG1869" i="1"/>
  <c r="AH1869" i="1"/>
  <c r="AF1905" i="1"/>
  <c r="AE1905" i="1"/>
  <c r="AG1905" i="1"/>
  <c r="AH1905" i="1"/>
  <c r="AE1904" i="1"/>
  <c r="AF1904" i="1"/>
  <c r="AG1904" i="1"/>
  <c r="AH1904" i="1"/>
  <c r="AG1907" i="1"/>
  <c r="AH1907" i="1"/>
  <c r="AF1907" i="1"/>
  <c r="AE1907" i="1"/>
  <c r="AH1900" i="1"/>
  <c r="AG1900" i="1"/>
  <c r="AF1900" i="1"/>
  <c r="AE1900" i="1"/>
  <c r="AG1884" i="1"/>
  <c r="AH1884" i="1"/>
  <c r="AF1884" i="1"/>
  <c r="AE1884" i="1"/>
  <c r="AH1891" i="1"/>
  <c r="AG1891" i="1"/>
  <c r="AE1891" i="1"/>
  <c r="AF1891" i="1"/>
  <c r="AG1890" i="1"/>
  <c r="AF1890" i="1"/>
  <c r="AE1890" i="1"/>
  <c r="AH1890" i="1"/>
  <c r="AE1880" i="1"/>
  <c r="AG1880" i="1"/>
  <c r="AH1880" i="1"/>
  <c r="AF1880" i="1"/>
  <c r="AH1915" i="1"/>
  <c r="AG1915" i="1"/>
  <c r="AF1915" i="1"/>
  <c r="AE1915" i="1"/>
  <c r="AH1873" i="1"/>
  <c r="AG1873" i="1"/>
  <c r="AE1873" i="1"/>
  <c r="AF1873" i="1"/>
  <c r="AE1881" i="1"/>
  <c r="AG1881" i="1"/>
  <c r="AF1881" i="1"/>
  <c r="AH1881" i="1"/>
  <c r="AF1912" i="1"/>
  <c r="AE1912" i="1"/>
  <c r="AH1912" i="1"/>
  <c r="AG1912" i="1"/>
  <c r="AE1888" i="1"/>
  <c r="AH1888" i="1"/>
  <c r="AG1888" i="1"/>
  <c r="AF1888" i="1"/>
  <c r="AH1908" i="1"/>
  <c r="AG1908" i="1"/>
  <c r="AF1908" i="1"/>
  <c r="AE1908" i="1"/>
  <c r="AG1892" i="1"/>
  <c r="AH1892" i="1"/>
  <c r="AF1892" i="1"/>
  <c r="AE1892" i="1"/>
  <c r="AF1883" i="1"/>
  <c r="AG1883" i="1"/>
  <c r="AE1883" i="1"/>
  <c r="AH1883" i="1"/>
  <c r="AH1877" i="1"/>
  <c r="AG1877" i="1"/>
  <c r="AE1877" i="1"/>
  <c r="AF1877" i="1"/>
  <c r="AH1914" i="1"/>
  <c r="AG1914" i="1"/>
  <c r="AF1914" i="1"/>
  <c r="AE1914" i="1"/>
  <c r="AF1896" i="1"/>
  <c r="AE1896" i="1"/>
  <c r="AH1896" i="1"/>
  <c r="AG1896" i="1"/>
  <c r="AF1913" i="1"/>
  <c r="AE1913" i="1"/>
  <c r="AG1913" i="1"/>
  <c r="AH1913" i="1"/>
  <c r="AF1870" i="1"/>
  <c r="AE1870" i="1"/>
  <c r="AH1870" i="1"/>
  <c r="AG1870" i="1"/>
  <c r="AH1875" i="1"/>
  <c r="AG1875" i="1"/>
  <c r="AF1875" i="1"/>
  <c r="AE1875" i="1"/>
  <c r="AG1876" i="1"/>
  <c r="AF1876" i="1"/>
  <c r="AH1876" i="1"/>
  <c r="AE1876" i="1"/>
  <c r="AF1868" i="1"/>
  <c r="AE1868" i="1"/>
  <c r="AG1868" i="1"/>
  <c r="AH1868" i="1"/>
  <c r="AF1879" i="1"/>
  <c r="AH1879" i="1"/>
  <c r="AG1879" i="1"/>
  <c r="AE1879" i="1"/>
  <c r="AG1887" i="1"/>
  <c r="AH1887" i="1"/>
  <c r="AE1887" i="1"/>
  <c r="AF1887" i="1"/>
  <c r="AH1894" i="1"/>
  <c r="AF1894" i="1"/>
  <c r="AG1894" i="1"/>
  <c r="AE1894" i="1"/>
  <c r="AH1885" i="1"/>
  <c r="AG1885" i="1"/>
  <c r="AE1885" i="1"/>
  <c r="AF1885" i="1"/>
  <c r="AG1871" i="1"/>
  <c r="AH1871" i="1"/>
  <c r="AF1871" i="1"/>
  <c r="AE1871" i="1"/>
  <c r="AF1906" i="1"/>
  <c r="AH1906" i="1"/>
  <c r="AG1906" i="1"/>
  <c r="AE1906" i="1"/>
  <c r="AG1874" i="1"/>
  <c r="AF1874" i="1"/>
  <c r="AE1874" i="1"/>
  <c r="AH1874" i="1"/>
  <c r="AH1893" i="1"/>
  <c r="AG1893" i="1"/>
  <c r="AF1893" i="1"/>
  <c r="AE1893" i="1"/>
  <c r="AE1902" i="1"/>
  <c r="AH1902" i="1"/>
  <c r="AF1902" i="1"/>
  <c r="AG1902" i="1"/>
  <c r="AH1899" i="1"/>
  <c r="AG1899" i="1"/>
  <c r="AF1899" i="1"/>
  <c r="AE1899" i="1"/>
  <c r="AE1882" i="1"/>
  <c r="AG1882" i="1"/>
  <c r="AF1882" i="1"/>
  <c r="AH1882" i="1"/>
  <c r="AH1886" i="1"/>
  <c r="AF1886" i="1"/>
  <c r="AG1886" i="1"/>
  <c r="AE1886" i="1"/>
  <c r="AH1911" i="1"/>
  <c r="AF1911" i="1"/>
  <c r="AG1911" i="1"/>
  <c r="AE1911" i="1"/>
  <c r="AH1901" i="1"/>
  <c r="AF1901" i="1"/>
  <c r="AG1901" i="1"/>
  <c r="AE1901" i="1"/>
  <c r="AE1867" i="1"/>
  <c r="AG1867" i="1"/>
  <c r="AH1867" i="1"/>
  <c r="AF1867" i="1"/>
  <c r="AG1909" i="1"/>
  <c r="AF1909" i="1"/>
  <c r="AE1909" i="1"/>
  <c r="AH1909" i="1"/>
  <c r="AG1903" i="1"/>
  <c r="AH1903" i="1"/>
  <c r="AG1897" i="1"/>
  <c r="AF1910" i="1"/>
  <c r="AF1878" i="1"/>
  <c r="AE1910" i="1"/>
  <c r="AG1910" i="1"/>
  <c r="AG1878" i="1"/>
  <c r="AH1897" i="1"/>
  <c r="AE1878" i="1"/>
  <c r="AE1903" i="1"/>
  <c r="AE1897" i="1"/>
  <c r="V11" i="22" l="1"/>
  <c r="W11" i="22" s="1"/>
  <c r="V12" i="22"/>
  <c r="W12" i="22" s="1"/>
  <c r="V13" i="22"/>
  <c r="W13" i="22" s="1"/>
  <c r="V14" i="22"/>
  <c r="W14" i="22" s="1"/>
  <c r="V15" i="22"/>
  <c r="W15" i="22" s="1"/>
  <c r="V16" i="22"/>
  <c r="W16" i="22" s="1"/>
  <c r="V17" i="22"/>
  <c r="W17" i="22" s="1"/>
  <c r="V18" i="22"/>
  <c r="W18" i="22" s="1"/>
  <c r="V19" i="22"/>
  <c r="W19" i="22" s="1"/>
  <c r="V20" i="22"/>
  <c r="W20" i="22" s="1"/>
  <c r="V21" i="22"/>
  <c r="W21" i="22" s="1"/>
  <c r="V22" i="22"/>
  <c r="V23" i="22"/>
  <c r="W23" i="22" s="1"/>
  <c r="V24" i="22"/>
  <c r="W24" i="22" s="1"/>
  <c r="V25" i="22"/>
  <c r="W25" i="22" s="1"/>
  <c r="V26" i="22"/>
  <c r="W26" i="22" s="1"/>
  <c r="V27" i="22"/>
  <c r="V10" i="22"/>
  <c r="W10" i="22" s="1"/>
  <c r="M11" i="22"/>
  <c r="N11" i="22" s="1"/>
  <c r="M12" i="22"/>
  <c r="N12" i="22" s="1"/>
  <c r="M13" i="22"/>
  <c r="N13" i="22" s="1"/>
  <c r="P15" i="22" s="1"/>
  <c r="M14" i="22"/>
  <c r="N14" i="22" s="1"/>
  <c r="M15" i="22"/>
  <c r="N15" i="22" s="1"/>
  <c r="M16" i="22"/>
  <c r="N16" i="22" s="1"/>
  <c r="M17" i="22"/>
  <c r="N17" i="22" s="1"/>
  <c r="M18" i="22"/>
  <c r="N18" i="22" s="1"/>
  <c r="M19" i="22"/>
  <c r="N19" i="22" s="1"/>
  <c r="M20" i="22"/>
  <c r="N20" i="22" s="1"/>
  <c r="M21" i="22"/>
  <c r="N21" i="22" s="1"/>
  <c r="M22" i="22"/>
  <c r="N22" i="22" s="1"/>
  <c r="M23" i="22"/>
  <c r="N23" i="22" s="1"/>
  <c r="M24" i="22"/>
  <c r="N24" i="22" s="1"/>
  <c r="M25" i="22"/>
  <c r="N25" i="22" s="1"/>
  <c r="M26" i="22"/>
  <c r="N26" i="22" s="1"/>
  <c r="M27" i="22"/>
  <c r="N27" i="22" s="1"/>
  <c r="M10" i="22"/>
  <c r="N10" i="22" s="1"/>
  <c r="D11" i="22"/>
  <c r="E11" i="22" s="1"/>
  <c r="D12" i="22"/>
  <c r="E12" i="22" s="1"/>
  <c r="D13" i="22"/>
  <c r="E13" i="22" s="1"/>
  <c r="D14" i="22"/>
  <c r="E14" i="22" s="1"/>
  <c r="D15" i="22"/>
  <c r="E15" i="22" s="1"/>
  <c r="D16" i="22"/>
  <c r="E16" i="22" s="1"/>
  <c r="D17" i="22"/>
  <c r="E17" i="22" s="1"/>
  <c r="D18" i="22"/>
  <c r="E18" i="22" s="1"/>
  <c r="D19" i="22"/>
  <c r="E19" i="22" s="1"/>
  <c r="D20" i="22"/>
  <c r="E20" i="22" s="1"/>
  <c r="D21" i="22"/>
  <c r="E21" i="22" s="1"/>
  <c r="D22" i="22"/>
  <c r="E22" i="22" s="1"/>
  <c r="D23" i="22"/>
  <c r="E23" i="22" s="1"/>
  <c r="D24" i="22"/>
  <c r="E24" i="22" s="1"/>
  <c r="D25" i="22"/>
  <c r="E25" i="22" s="1"/>
  <c r="D26" i="22"/>
  <c r="E26" i="22" s="1"/>
  <c r="D27" i="22"/>
  <c r="E27" i="22" s="1"/>
  <c r="D10" i="22"/>
  <c r="E10" i="22" s="1"/>
  <c r="W27" i="22"/>
  <c r="W22" i="22"/>
  <c r="W5" i="22"/>
  <c r="N5" i="22"/>
  <c r="E5" i="22"/>
  <c r="G27" i="22" l="1"/>
  <c r="Q15" i="22"/>
  <c r="Y27" i="22"/>
  <c r="Z27" i="22" s="1"/>
  <c r="G15" i="22"/>
  <c r="H15" i="22" s="1"/>
  <c r="P27" i="22"/>
  <c r="Q27" i="22" s="1"/>
  <c r="D39" i="19"/>
  <c r="D40" i="19"/>
  <c r="E39" i="19"/>
  <c r="E40" i="19"/>
  <c r="F39" i="19"/>
  <c r="F40" i="19"/>
  <c r="G39" i="19"/>
  <c r="G40" i="19"/>
  <c r="H39" i="19"/>
  <c r="H40" i="19"/>
  <c r="I39" i="19"/>
  <c r="I40" i="19"/>
  <c r="J39" i="19"/>
  <c r="J40" i="19"/>
  <c r="K39" i="19"/>
  <c r="K40" i="19"/>
  <c r="C39" i="19"/>
  <c r="C40" i="19"/>
  <c r="J31" i="1"/>
  <c r="J51" i="1"/>
  <c r="J71" i="1"/>
  <c r="J91" i="1"/>
  <c r="J111" i="1"/>
  <c r="J131" i="1"/>
  <c r="J151" i="1"/>
  <c r="J171" i="1"/>
  <c r="J191" i="1"/>
  <c r="J211" i="1"/>
  <c r="J231" i="1"/>
  <c r="J252" i="1"/>
  <c r="J284" i="1"/>
  <c r="J316" i="1"/>
  <c r="J348" i="1"/>
  <c r="J380" i="1"/>
  <c r="J412" i="1"/>
  <c r="J444" i="1"/>
  <c r="J476" i="1"/>
  <c r="J508" i="1"/>
  <c r="J540" i="1"/>
  <c r="J572" i="1"/>
  <c r="J604" i="1"/>
  <c r="J636" i="1"/>
  <c r="J669" i="1"/>
  <c r="J702" i="1"/>
  <c r="J735" i="1"/>
  <c r="J768" i="1"/>
  <c r="J801" i="1"/>
  <c r="J834" i="1"/>
  <c r="J869" i="1"/>
  <c r="J905" i="1"/>
  <c r="J941" i="1"/>
  <c r="J977" i="1"/>
  <c r="J1013" i="1"/>
  <c r="J1049" i="1"/>
  <c r="J1092" i="1"/>
  <c r="J1141" i="1"/>
  <c r="J1190" i="1"/>
  <c r="J1239" i="1"/>
  <c r="J1288" i="1"/>
  <c r="J1337" i="1"/>
  <c r="J1386" i="1"/>
  <c r="J1435" i="1"/>
  <c r="J1484" i="1"/>
  <c r="J1533" i="1"/>
  <c r="J1582" i="1"/>
  <c r="J1631" i="1"/>
  <c r="J1680" i="1"/>
  <c r="J1729" i="1"/>
  <c r="J1778" i="1"/>
  <c r="J1827" i="1"/>
  <c r="X31" i="1"/>
  <c r="X51" i="1"/>
  <c r="X71" i="1"/>
  <c r="X91" i="1"/>
  <c r="X111" i="1"/>
  <c r="X131" i="1"/>
  <c r="X151" i="1"/>
  <c r="X171" i="1"/>
  <c r="X191" i="1"/>
  <c r="X211" i="1"/>
  <c r="X231" i="1"/>
  <c r="X252" i="1"/>
  <c r="X284" i="1"/>
  <c r="X316" i="1"/>
  <c r="X348" i="1"/>
  <c r="X380" i="1"/>
  <c r="X412" i="1"/>
  <c r="X444" i="1"/>
  <c r="X476" i="1"/>
  <c r="X508" i="1"/>
  <c r="X540" i="1"/>
  <c r="X572" i="1"/>
  <c r="X604" i="1"/>
  <c r="X636" i="1"/>
  <c r="X669" i="1"/>
  <c r="X702" i="1"/>
  <c r="X735" i="1"/>
  <c r="X768" i="1"/>
  <c r="X801" i="1"/>
  <c r="X834" i="1"/>
  <c r="X869" i="1"/>
  <c r="X905" i="1"/>
  <c r="X941" i="1"/>
  <c r="X977" i="1"/>
  <c r="X1013" i="1"/>
  <c r="X1049" i="1"/>
  <c r="X1092" i="1"/>
  <c r="X1141" i="1"/>
  <c r="X1190" i="1"/>
  <c r="X1239" i="1"/>
  <c r="X1288" i="1"/>
  <c r="X1337" i="1"/>
  <c r="X1386" i="1"/>
  <c r="X1435" i="1"/>
  <c r="X1484" i="1"/>
  <c r="X1533" i="1"/>
  <c r="X1582" i="1"/>
  <c r="X1631" i="1"/>
  <c r="X1680" i="1"/>
  <c r="X1729" i="1"/>
  <c r="X1778" i="1"/>
  <c r="X1827" i="1"/>
  <c r="Y31" i="1"/>
  <c r="Y51" i="1"/>
  <c r="Y71" i="1"/>
  <c r="Y91" i="1"/>
  <c r="Y111" i="1"/>
  <c r="Y131" i="1"/>
  <c r="Y151" i="1"/>
  <c r="Y171" i="1"/>
  <c r="Y191" i="1"/>
  <c r="Y211" i="1"/>
  <c r="Y231" i="1"/>
  <c r="Y252" i="1"/>
  <c r="Y284" i="1"/>
  <c r="Y316" i="1"/>
  <c r="Y348" i="1"/>
  <c r="Y380" i="1"/>
  <c r="Y412" i="1"/>
  <c r="Y444" i="1"/>
  <c r="Y476" i="1"/>
  <c r="Y508" i="1"/>
  <c r="Y540" i="1"/>
  <c r="Y572" i="1"/>
  <c r="Y604" i="1"/>
  <c r="Y636" i="1"/>
  <c r="Y669" i="1"/>
  <c r="Y702" i="1"/>
  <c r="Y735" i="1"/>
  <c r="Y768" i="1"/>
  <c r="Y801" i="1"/>
  <c r="Y834" i="1"/>
  <c r="Y869" i="1"/>
  <c r="Y905" i="1"/>
  <c r="Y941" i="1"/>
  <c r="Y977" i="1"/>
  <c r="Y1013" i="1"/>
  <c r="Y1049" i="1"/>
  <c r="Y1092" i="1"/>
  <c r="Y1141" i="1"/>
  <c r="Y1190" i="1"/>
  <c r="Y1239" i="1"/>
  <c r="Y1288" i="1"/>
  <c r="Y1337" i="1"/>
  <c r="Y1386" i="1"/>
  <c r="Y1435" i="1"/>
  <c r="Y1484" i="1"/>
  <c r="Y1533" i="1"/>
  <c r="Y1582" i="1"/>
  <c r="Y1631" i="1"/>
  <c r="Y1680" i="1"/>
  <c r="Y1729" i="1"/>
  <c r="Y1778" i="1"/>
  <c r="Y1827" i="1"/>
  <c r="Z31" i="1"/>
  <c r="Z51" i="1"/>
  <c r="Z71" i="1"/>
  <c r="Z91" i="1"/>
  <c r="Z111" i="1"/>
  <c r="Z131" i="1"/>
  <c r="Z151" i="1"/>
  <c r="Z171" i="1"/>
  <c r="Z191" i="1"/>
  <c r="Z211" i="1"/>
  <c r="Z231" i="1"/>
  <c r="Z252" i="1"/>
  <c r="Z284" i="1"/>
  <c r="Z316" i="1"/>
  <c r="Z348" i="1"/>
  <c r="Z380" i="1"/>
  <c r="Z412" i="1"/>
  <c r="Z444" i="1"/>
  <c r="Z476" i="1"/>
  <c r="Z508" i="1"/>
  <c r="Z540" i="1"/>
  <c r="Z572" i="1"/>
  <c r="Z604" i="1"/>
  <c r="Z636" i="1"/>
  <c r="Z669" i="1"/>
  <c r="Z702" i="1"/>
  <c r="Z735" i="1"/>
  <c r="Z768" i="1"/>
  <c r="Z801" i="1"/>
  <c r="Z834" i="1"/>
  <c r="Z869" i="1"/>
  <c r="Z905" i="1"/>
  <c r="Z941" i="1"/>
  <c r="Z977" i="1"/>
  <c r="Z1013" i="1"/>
  <c r="Z1049" i="1"/>
  <c r="Z1092" i="1"/>
  <c r="Z1141" i="1"/>
  <c r="Z1190" i="1"/>
  <c r="Z1239" i="1"/>
  <c r="Z1288" i="1"/>
  <c r="Z1337" i="1"/>
  <c r="Z1386" i="1"/>
  <c r="Z1435" i="1"/>
  <c r="Z1484" i="1"/>
  <c r="Z1533" i="1"/>
  <c r="Z1582" i="1"/>
  <c r="Z1631" i="1"/>
  <c r="Z1680" i="1"/>
  <c r="Z1729" i="1"/>
  <c r="Z1778" i="1"/>
  <c r="Z1827" i="1"/>
  <c r="AA31" i="1"/>
  <c r="AA51" i="1"/>
  <c r="AA71" i="1"/>
  <c r="AA91" i="1"/>
  <c r="AA111" i="1"/>
  <c r="AA131" i="1"/>
  <c r="AA151" i="1"/>
  <c r="AA171" i="1"/>
  <c r="AA191" i="1"/>
  <c r="AA211" i="1"/>
  <c r="AA231" i="1"/>
  <c r="AA252" i="1"/>
  <c r="AA284" i="1"/>
  <c r="AA316" i="1"/>
  <c r="AA348" i="1"/>
  <c r="AA380" i="1"/>
  <c r="AA412" i="1"/>
  <c r="AA444" i="1"/>
  <c r="AA476" i="1"/>
  <c r="AA508" i="1"/>
  <c r="AA540" i="1"/>
  <c r="AA572" i="1"/>
  <c r="AA604" i="1"/>
  <c r="AA636" i="1"/>
  <c r="AA669" i="1"/>
  <c r="AA702" i="1"/>
  <c r="AA735" i="1"/>
  <c r="AA768" i="1"/>
  <c r="AA801" i="1"/>
  <c r="AA834" i="1"/>
  <c r="AA869" i="1"/>
  <c r="AA905" i="1"/>
  <c r="AA941" i="1"/>
  <c r="AA977" i="1"/>
  <c r="AA1013" i="1"/>
  <c r="AA1049" i="1"/>
  <c r="AA1092" i="1"/>
  <c r="AA1141" i="1"/>
  <c r="AA1190" i="1"/>
  <c r="AA1239" i="1"/>
  <c r="AA1288" i="1"/>
  <c r="AA1337" i="1"/>
  <c r="AA1386" i="1"/>
  <c r="AA1435" i="1"/>
  <c r="AA1484" i="1"/>
  <c r="AA1533" i="1"/>
  <c r="AA1582" i="1"/>
  <c r="AA1631" i="1"/>
  <c r="AA1680" i="1"/>
  <c r="AA1729" i="1"/>
  <c r="AA1778" i="1"/>
  <c r="AA1827" i="1"/>
  <c r="AC51" i="1"/>
  <c r="AD51" i="1" s="1"/>
  <c r="AF51" i="1" s="1"/>
  <c r="AC71" i="1"/>
  <c r="AD71" i="1" s="1"/>
  <c r="AC91" i="1"/>
  <c r="AD91" i="1" s="1"/>
  <c r="AC111" i="1"/>
  <c r="AD111" i="1" s="1"/>
  <c r="AC131" i="1"/>
  <c r="AD131" i="1" s="1"/>
  <c r="AF131" i="1" s="1"/>
  <c r="AC151" i="1"/>
  <c r="AD151" i="1" s="1"/>
  <c r="AC171" i="1"/>
  <c r="AD171" i="1" s="1"/>
  <c r="AC191" i="1"/>
  <c r="AD191" i="1" s="1"/>
  <c r="AC211" i="1"/>
  <c r="AD211" i="1" s="1"/>
  <c r="AF211" i="1" s="1"/>
  <c r="AC231" i="1"/>
  <c r="AD231" i="1" s="1"/>
  <c r="AC252" i="1"/>
  <c r="AD252" i="1" s="1"/>
  <c r="AC284" i="1"/>
  <c r="AD284" i="1" s="1"/>
  <c r="AC316" i="1"/>
  <c r="AD316" i="1" s="1"/>
  <c r="AC348" i="1"/>
  <c r="AD348" i="1" s="1"/>
  <c r="AE348" i="1" s="1"/>
  <c r="AC380" i="1"/>
  <c r="AD380" i="1" s="1"/>
  <c r="AC412" i="1"/>
  <c r="AD412" i="1" s="1"/>
  <c r="AC444" i="1"/>
  <c r="AD444" i="1" s="1"/>
  <c r="AC476" i="1"/>
  <c r="AD476" i="1" s="1"/>
  <c r="AC508" i="1"/>
  <c r="AD508" i="1" s="1"/>
  <c r="AC540" i="1"/>
  <c r="AD540" i="1" s="1"/>
  <c r="AC572" i="1"/>
  <c r="AD572" i="1" s="1"/>
  <c r="AC604" i="1"/>
  <c r="AD604" i="1" s="1"/>
  <c r="AC636" i="1"/>
  <c r="AD636" i="1" s="1"/>
  <c r="AC669" i="1"/>
  <c r="AD669" i="1" s="1"/>
  <c r="AC702" i="1"/>
  <c r="AD702" i="1" s="1"/>
  <c r="AC735" i="1"/>
  <c r="AD735" i="1" s="1"/>
  <c r="AC768" i="1"/>
  <c r="AD768" i="1" s="1"/>
  <c r="AF768" i="1" s="1"/>
  <c r="AC801" i="1"/>
  <c r="AD801" i="1" s="1"/>
  <c r="AC834" i="1"/>
  <c r="AD834" i="1" s="1"/>
  <c r="AC869" i="1"/>
  <c r="AD869" i="1" s="1"/>
  <c r="AE869" i="1" s="1"/>
  <c r="AC905" i="1"/>
  <c r="AD905" i="1" s="1"/>
  <c r="AE905" i="1" s="1"/>
  <c r="AC941" i="1"/>
  <c r="AD941" i="1" s="1"/>
  <c r="AC977" i="1"/>
  <c r="AD977" i="1" s="1"/>
  <c r="AC1013" i="1"/>
  <c r="AD1013" i="1" s="1"/>
  <c r="AC1049" i="1"/>
  <c r="AD1049" i="1" s="1"/>
  <c r="AC1092" i="1"/>
  <c r="AD1092" i="1" s="1"/>
  <c r="AC1141" i="1"/>
  <c r="AD1141" i="1" s="1"/>
  <c r="AC1190" i="1"/>
  <c r="AD1190" i="1" s="1"/>
  <c r="AC1239" i="1"/>
  <c r="AD1239" i="1" s="1"/>
  <c r="AC1288" i="1"/>
  <c r="AD1288" i="1" s="1"/>
  <c r="AC1337" i="1"/>
  <c r="AD1337" i="1" s="1"/>
  <c r="AC1386" i="1"/>
  <c r="AD1386" i="1" s="1"/>
  <c r="AC1435" i="1"/>
  <c r="AD1435" i="1" s="1"/>
  <c r="AC1484" i="1"/>
  <c r="AD1484" i="1" s="1"/>
  <c r="AC1533" i="1"/>
  <c r="AD1533" i="1" s="1"/>
  <c r="AC1582" i="1"/>
  <c r="AD1582" i="1" s="1"/>
  <c r="AC1631" i="1"/>
  <c r="AD1631" i="1" s="1"/>
  <c r="AC1680" i="1"/>
  <c r="AD1680" i="1" s="1"/>
  <c r="AC1729" i="1"/>
  <c r="AD1729" i="1" s="1"/>
  <c r="AC1778" i="1"/>
  <c r="AD1778" i="1" s="1"/>
  <c r="AC1827" i="1"/>
  <c r="AD1827" i="1" s="1"/>
  <c r="J11" i="1"/>
  <c r="X11" i="1"/>
  <c r="Y11" i="1"/>
  <c r="Z11" i="1"/>
  <c r="AA11" i="1"/>
  <c r="J265" i="1"/>
  <c r="M265" i="1"/>
  <c r="J297" i="1"/>
  <c r="M297" i="1"/>
  <c r="J329" i="1"/>
  <c r="M329" i="1"/>
  <c r="J361" i="1"/>
  <c r="M361" i="1"/>
  <c r="J393" i="1"/>
  <c r="M393" i="1"/>
  <c r="J425" i="1"/>
  <c r="M425" i="1"/>
  <c r="J457" i="1"/>
  <c r="M457" i="1"/>
  <c r="J489" i="1"/>
  <c r="M489" i="1"/>
  <c r="J521" i="1"/>
  <c r="M521" i="1"/>
  <c r="J553" i="1"/>
  <c r="M553" i="1"/>
  <c r="J585" i="1"/>
  <c r="M585" i="1"/>
  <c r="J617" i="1"/>
  <c r="M617" i="1"/>
  <c r="J650" i="1"/>
  <c r="M650" i="1"/>
  <c r="J683" i="1"/>
  <c r="M683" i="1"/>
  <c r="J716" i="1"/>
  <c r="M716" i="1"/>
  <c r="J749" i="1"/>
  <c r="M749" i="1"/>
  <c r="J782" i="1"/>
  <c r="M782" i="1"/>
  <c r="J815" i="1"/>
  <c r="M815" i="1"/>
  <c r="J850" i="1"/>
  <c r="M850" i="1"/>
  <c r="J885" i="1"/>
  <c r="M885" i="1"/>
  <c r="J921" i="1"/>
  <c r="M921" i="1"/>
  <c r="J957" i="1"/>
  <c r="M957" i="1"/>
  <c r="J993" i="1"/>
  <c r="M993" i="1"/>
  <c r="J1029" i="1"/>
  <c r="M1029" i="1"/>
  <c r="J1068" i="1"/>
  <c r="M1068" i="1"/>
  <c r="J1113" i="1"/>
  <c r="M1113" i="1"/>
  <c r="J1162" i="1"/>
  <c r="M1162" i="1"/>
  <c r="J1211" i="1"/>
  <c r="M1211" i="1"/>
  <c r="J1260" i="1"/>
  <c r="M1260" i="1"/>
  <c r="J1309" i="1"/>
  <c r="M1309" i="1"/>
  <c r="J1358" i="1"/>
  <c r="M1358" i="1"/>
  <c r="J1407" i="1"/>
  <c r="M1407" i="1"/>
  <c r="J1456" i="1"/>
  <c r="M1456" i="1"/>
  <c r="J1505" i="1"/>
  <c r="M1505" i="1"/>
  <c r="J1554" i="1"/>
  <c r="M1554" i="1"/>
  <c r="J1603" i="1"/>
  <c r="M1603" i="1"/>
  <c r="J1652" i="1"/>
  <c r="M1652" i="1"/>
  <c r="J1701" i="1"/>
  <c r="M1701" i="1"/>
  <c r="J1750" i="1"/>
  <c r="M1750" i="1"/>
  <c r="J1799" i="1"/>
  <c r="M1799" i="1"/>
  <c r="J1848" i="1"/>
  <c r="M1848" i="1"/>
  <c r="X265" i="1"/>
  <c r="X297" i="1"/>
  <c r="X329" i="1"/>
  <c r="X361" i="1"/>
  <c r="X393" i="1"/>
  <c r="X425" i="1"/>
  <c r="X457" i="1"/>
  <c r="X489" i="1"/>
  <c r="X521" i="1"/>
  <c r="X553" i="1"/>
  <c r="X585" i="1"/>
  <c r="X617" i="1"/>
  <c r="X650" i="1"/>
  <c r="X683" i="1"/>
  <c r="X716" i="1"/>
  <c r="X749" i="1"/>
  <c r="X782" i="1"/>
  <c r="X815" i="1"/>
  <c r="X850" i="1"/>
  <c r="X885" i="1"/>
  <c r="X921" i="1"/>
  <c r="X957" i="1"/>
  <c r="X993" i="1"/>
  <c r="X1029" i="1"/>
  <c r="X1068" i="1"/>
  <c r="X1113" i="1"/>
  <c r="X1162" i="1"/>
  <c r="X1211" i="1"/>
  <c r="X1260" i="1"/>
  <c r="X1309" i="1"/>
  <c r="X1358" i="1"/>
  <c r="X1407" i="1"/>
  <c r="X1456" i="1"/>
  <c r="X1505" i="1"/>
  <c r="X1554" i="1"/>
  <c r="X1603" i="1"/>
  <c r="X1652" i="1"/>
  <c r="X1701" i="1"/>
  <c r="X1750" i="1"/>
  <c r="X1799" i="1"/>
  <c r="X1848" i="1"/>
  <c r="Y265" i="1"/>
  <c r="Y297" i="1"/>
  <c r="Y329" i="1"/>
  <c r="Y361" i="1"/>
  <c r="Y393" i="1"/>
  <c r="Y425" i="1"/>
  <c r="Y457" i="1"/>
  <c r="Y489" i="1"/>
  <c r="Y521" i="1"/>
  <c r="Y553" i="1"/>
  <c r="Y585" i="1"/>
  <c r="Y617" i="1"/>
  <c r="Y650" i="1"/>
  <c r="Y683" i="1"/>
  <c r="Y716" i="1"/>
  <c r="Y749" i="1"/>
  <c r="Y782" i="1"/>
  <c r="Y815" i="1"/>
  <c r="Y850" i="1"/>
  <c r="Y885" i="1"/>
  <c r="Y921" i="1"/>
  <c r="Y957" i="1"/>
  <c r="Y993" i="1"/>
  <c r="Y1029" i="1"/>
  <c r="Y1068" i="1"/>
  <c r="Y1113" i="1"/>
  <c r="Y1162" i="1"/>
  <c r="Y1211" i="1"/>
  <c r="Y1260" i="1"/>
  <c r="Y1309" i="1"/>
  <c r="Y1358" i="1"/>
  <c r="Y1407" i="1"/>
  <c r="Y1456" i="1"/>
  <c r="Y1505" i="1"/>
  <c r="Y1554" i="1"/>
  <c r="Y1603" i="1"/>
  <c r="Y1652" i="1"/>
  <c r="Y1701" i="1"/>
  <c r="Y1750" i="1"/>
  <c r="Y1799" i="1"/>
  <c r="Y1848" i="1"/>
  <c r="Z265" i="1"/>
  <c r="Z297" i="1"/>
  <c r="Z329" i="1"/>
  <c r="Z361" i="1"/>
  <c r="Z393" i="1"/>
  <c r="Z425" i="1"/>
  <c r="Z457" i="1"/>
  <c r="Z489" i="1"/>
  <c r="Z521" i="1"/>
  <c r="Z553" i="1"/>
  <c r="Z585" i="1"/>
  <c r="Z617" i="1"/>
  <c r="Z650" i="1"/>
  <c r="Z683" i="1"/>
  <c r="Z716" i="1"/>
  <c r="Z749" i="1"/>
  <c r="Z782" i="1"/>
  <c r="Z815" i="1"/>
  <c r="Z850" i="1"/>
  <c r="Z885" i="1"/>
  <c r="Z921" i="1"/>
  <c r="Z957" i="1"/>
  <c r="Z993" i="1"/>
  <c r="Z1029" i="1"/>
  <c r="Z1068" i="1"/>
  <c r="Z1113" i="1"/>
  <c r="Z1162" i="1"/>
  <c r="Z1211" i="1"/>
  <c r="Z1260" i="1"/>
  <c r="Z1309" i="1"/>
  <c r="Z1358" i="1"/>
  <c r="Z1407" i="1"/>
  <c r="Z1456" i="1"/>
  <c r="Z1505" i="1"/>
  <c r="Z1554" i="1"/>
  <c r="Z1603" i="1"/>
  <c r="Z1652" i="1"/>
  <c r="Z1701" i="1"/>
  <c r="Z1750" i="1"/>
  <c r="Z1799" i="1"/>
  <c r="Z1848" i="1"/>
  <c r="AA265" i="1"/>
  <c r="AA297" i="1"/>
  <c r="AA329" i="1"/>
  <c r="AA361" i="1"/>
  <c r="AA393" i="1"/>
  <c r="AA425" i="1"/>
  <c r="AA457" i="1"/>
  <c r="AA489" i="1"/>
  <c r="AA521" i="1"/>
  <c r="AA553" i="1"/>
  <c r="AA585" i="1"/>
  <c r="AA617" i="1"/>
  <c r="AA650" i="1"/>
  <c r="AA683" i="1"/>
  <c r="AA716" i="1"/>
  <c r="AA749" i="1"/>
  <c r="AA782" i="1"/>
  <c r="AA815" i="1"/>
  <c r="AA850" i="1"/>
  <c r="AA885" i="1"/>
  <c r="AA921" i="1"/>
  <c r="AA957" i="1"/>
  <c r="AA993" i="1"/>
  <c r="AA1029" i="1"/>
  <c r="AA1068" i="1"/>
  <c r="AA1113" i="1"/>
  <c r="AA1162" i="1"/>
  <c r="AA1211" i="1"/>
  <c r="AA1260" i="1"/>
  <c r="AA1309" i="1"/>
  <c r="AA1358" i="1"/>
  <c r="AA1407" i="1"/>
  <c r="AA1456" i="1"/>
  <c r="AA1505" i="1"/>
  <c r="AA1554" i="1"/>
  <c r="AA1603" i="1"/>
  <c r="AA1652" i="1"/>
  <c r="AA1701" i="1"/>
  <c r="AA1750" i="1"/>
  <c r="AA1799" i="1"/>
  <c r="AA1848" i="1"/>
  <c r="AC265" i="1"/>
  <c r="AD265" i="1" s="1"/>
  <c r="AC297" i="1"/>
  <c r="AD297" i="1" s="1"/>
  <c r="AC329" i="1"/>
  <c r="AD329" i="1" s="1"/>
  <c r="AC361" i="1"/>
  <c r="AD361" i="1" s="1"/>
  <c r="AC393" i="1"/>
  <c r="AD393" i="1" s="1"/>
  <c r="AC425" i="1"/>
  <c r="AD425" i="1" s="1"/>
  <c r="AC457" i="1"/>
  <c r="AD457" i="1" s="1"/>
  <c r="AC489" i="1"/>
  <c r="AD489" i="1" s="1"/>
  <c r="AF489" i="1" s="1"/>
  <c r="AC521" i="1"/>
  <c r="AD521" i="1" s="1"/>
  <c r="AC553" i="1"/>
  <c r="AD553" i="1" s="1"/>
  <c r="AC585" i="1"/>
  <c r="AD585" i="1" s="1"/>
  <c r="AC617" i="1"/>
  <c r="AD617" i="1" s="1"/>
  <c r="AC650" i="1"/>
  <c r="AD650" i="1" s="1"/>
  <c r="AC683" i="1"/>
  <c r="AD683" i="1" s="1"/>
  <c r="AF683" i="1" s="1"/>
  <c r="AC716" i="1"/>
  <c r="AD716" i="1" s="1"/>
  <c r="AC749" i="1"/>
  <c r="AD749" i="1" s="1"/>
  <c r="AC782" i="1"/>
  <c r="AD782" i="1" s="1"/>
  <c r="AC815" i="1"/>
  <c r="AD815" i="1" s="1"/>
  <c r="AC850" i="1"/>
  <c r="AD850" i="1" s="1"/>
  <c r="AC885" i="1"/>
  <c r="AD885" i="1" s="1"/>
  <c r="AC921" i="1"/>
  <c r="AD921" i="1" s="1"/>
  <c r="AC957" i="1"/>
  <c r="AD957" i="1" s="1"/>
  <c r="AC993" i="1"/>
  <c r="AD993" i="1" s="1"/>
  <c r="AC1029" i="1"/>
  <c r="AD1029" i="1" s="1"/>
  <c r="AF1029" i="1" s="1"/>
  <c r="AC1068" i="1"/>
  <c r="AD1068" i="1" s="1"/>
  <c r="AC1113" i="1"/>
  <c r="AD1113" i="1" s="1"/>
  <c r="AC1162" i="1"/>
  <c r="AD1162" i="1" s="1"/>
  <c r="AC1211" i="1"/>
  <c r="AD1211" i="1" s="1"/>
  <c r="AC1260" i="1"/>
  <c r="AD1260" i="1" s="1"/>
  <c r="AC1309" i="1"/>
  <c r="AD1309" i="1" s="1"/>
  <c r="AE1309" i="1" s="1"/>
  <c r="AC1358" i="1"/>
  <c r="AD1358" i="1" s="1"/>
  <c r="AC1407" i="1"/>
  <c r="AD1407" i="1" s="1"/>
  <c r="AC1456" i="1"/>
  <c r="AD1456" i="1" s="1"/>
  <c r="AC1505" i="1"/>
  <c r="AD1505" i="1" s="1"/>
  <c r="AC1554" i="1"/>
  <c r="AD1554" i="1" s="1"/>
  <c r="AC1603" i="1"/>
  <c r="AD1603" i="1" s="1"/>
  <c r="AC1652" i="1"/>
  <c r="AD1652" i="1" s="1"/>
  <c r="AC1701" i="1"/>
  <c r="AD1701" i="1" s="1"/>
  <c r="AC1750" i="1"/>
  <c r="AD1750" i="1" s="1"/>
  <c r="AC1799" i="1"/>
  <c r="AD1799" i="1" s="1"/>
  <c r="AC1848" i="1"/>
  <c r="AD1848" i="1" s="1"/>
  <c r="J238" i="1"/>
  <c r="M238" i="1"/>
  <c r="X238" i="1"/>
  <c r="Y238" i="1"/>
  <c r="Z238" i="1"/>
  <c r="AA238" i="1"/>
  <c r="AC238" i="1"/>
  <c r="AD238" i="1" s="1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AC31" i="1" l="1"/>
  <c r="AC11" i="1"/>
  <c r="AE735" i="1"/>
  <c r="AF735" i="1"/>
  <c r="AH572" i="1"/>
  <c r="AF572" i="1"/>
  <c r="AH444" i="1"/>
  <c r="AE444" i="1"/>
  <c r="AF444" i="1"/>
  <c r="AG444" i="1"/>
  <c r="AG735" i="1"/>
  <c r="AE572" i="1"/>
  <c r="AE51" i="1"/>
  <c r="AG51" i="1"/>
  <c r="AF702" i="1"/>
  <c r="AH702" i="1"/>
  <c r="AE1631" i="1"/>
  <c r="AH1631" i="1"/>
  <c r="AG540" i="1"/>
  <c r="AH540" i="1"/>
  <c r="AE380" i="1"/>
  <c r="AH380" i="1"/>
  <c r="AE1141" i="1"/>
  <c r="AG1141" i="1"/>
  <c r="AH1141" i="1"/>
  <c r="AF1141" i="1"/>
  <c r="AF1337" i="1"/>
  <c r="AH1337" i="1"/>
  <c r="AF977" i="1"/>
  <c r="AG977" i="1"/>
  <c r="AE977" i="1"/>
  <c r="AH977" i="1"/>
  <c r="AG111" i="1"/>
  <c r="AH111" i="1"/>
  <c r="AE1582" i="1"/>
  <c r="AH1582" i="1"/>
  <c r="AF252" i="1"/>
  <c r="AH252" i="1"/>
  <c r="AE252" i="1"/>
  <c r="AH231" i="1"/>
  <c r="AF231" i="1"/>
  <c r="AE231" i="1"/>
  <c r="AG231" i="1"/>
  <c r="AH768" i="1"/>
  <c r="AE768" i="1"/>
  <c r="AH735" i="1"/>
  <c r="AG572" i="1"/>
  <c r="AG131" i="1"/>
  <c r="AE131" i="1"/>
  <c r="AH348" i="1"/>
  <c r="AH131" i="1"/>
  <c r="AH211" i="1"/>
  <c r="AH51" i="1"/>
  <c r="AG604" i="1"/>
  <c r="AH604" i="1"/>
  <c r="AF604" i="1"/>
  <c r="AE604" i="1"/>
  <c r="AG636" i="1"/>
  <c r="AH636" i="1"/>
  <c r="AE636" i="1"/>
  <c r="AF636" i="1"/>
  <c r="AG151" i="1"/>
  <c r="AH151" i="1"/>
  <c r="AE151" i="1"/>
  <c r="AF151" i="1"/>
  <c r="AE1533" i="1"/>
  <c r="AF1533" i="1"/>
  <c r="AG1533" i="1"/>
  <c r="AH1533" i="1"/>
  <c r="AH508" i="1"/>
  <c r="AG508" i="1"/>
  <c r="AE508" i="1"/>
  <c r="AF508" i="1"/>
  <c r="AG1092" i="1"/>
  <c r="AH1092" i="1"/>
  <c r="AE1092" i="1"/>
  <c r="AF1092" i="1"/>
  <c r="AH1778" i="1"/>
  <c r="AE1778" i="1"/>
  <c r="AG1778" i="1"/>
  <c r="AF1778" i="1"/>
  <c r="AF171" i="1"/>
  <c r="AG171" i="1"/>
  <c r="AH171" i="1"/>
  <c r="AE171" i="1"/>
  <c r="AH476" i="1"/>
  <c r="AE476" i="1"/>
  <c r="AF476" i="1"/>
  <c r="AG476" i="1"/>
  <c r="AH1049" i="1"/>
  <c r="AG1049" i="1"/>
  <c r="AE1049" i="1"/>
  <c r="AF1049" i="1"/>
  <c r="AH412" i="1"/>
  <c r="AE412" i="1"/>
  <c r="AF412" i="1"/>
  <c r="AG412" i="1"/>
  <c r="AH1729" i="1"/>
  <c r="AE1729" i="1"/>
  <c r="AF1729" i="1"/>
  <c r="AG1729" i="1"/>
  <c r="AH91" i="1"/>
  <c r="AE91" i="1"/>
  <c r="AG91" i="1"/>
  <c r="AF91" i="1"/>
  <c r="AG1190" i="1"/>
  <c r="AH1190" i="1"/>
  <c r="AE1190" i="1"/>
  <c r="AF1190" i="1"/>
  <c r="AH1680" i="1"/>
  <c r="AE1680" i="1"/>
  <c r="AF1680" i="1"/>
  <c r="AG1680" i="1"/>
  <c r="AF669" i="1"/>
  <c r="AG669" i="1"/>
  <c r="AH669" i="1"/>
  <c r="AE669" i="1"/>
  <c r="AH941" i="1"/>
  <c r="AE941" i="1"/>
  <c r="AF941" i="1"/>
  <c r="AG941" i="1"/>
  <c r="AE316" i="1"/>
  <c r="AF316" i="1"/>
  <c r="AG316" i="1"/>
  <c r="AH316" i="1"/>
  <c r="AF1288" i="1"/>
  <c r="AG1288" i="1"/>
  <c r="AH1288" i="1"/>
  <c r="AE1288" i="1"/>
  <c r="AG1239" i="1"/>
  <c r="AH1239" i="1"/>
  <c r="AF1239" i="1"/>
  <c r="AE1239" i="1"/>
  <c r="AH71" i="1"/>
  <c r="AE71" i="1"/>
  <c r="AG71" i="1"/>
  <c r="AF71" i="1"/>
  <c r="AH1013" i="1"/>
  <c r="AE1013" i="1"/>
  <c r="AG1013" i="1"/>
  <c r="AF1013" i="1"/>
  <c r="AE1484" i="1"/>
  <c r="AF1484" i="1"/>
  <c r="AG1484" i="1"/>
  <c r="AH1484" i="1"/>
  <c r="AE801" i="1"/>
  <c r="AF801" i="1"/>
  <c r="AG801" i="1"/>
  <c r="AH801" i="1"/>
  <c r="AE284" i="1"/>
  <c r="AF284" i="1"/>
  <c r="AG284" i="1"/>
  <c r="AH284" i="1"/>
  <c r="AE834" i="1"/>
  <c r="AF834" i="1"/>
  <c r="AG834" i="1"/>
  <c r="AH834" i="1"/>
  <c r="AF1435" i="1"/>
  <c r="AE1435" i="1"/>
  <c r="AG1435" i="1"/>
  <c r="AH1435" i="1"/>
  <c r="AF191" i="1"/>
  <c r="AG191" i="1"/>
  <c r="AH191" i="1"/>
  <c r="AE191" i="1"/>
  <c r="AF1386" i="1"/>
  <c r="AG1386" i="1"/>
  <c r="AE1386" i="1"/>
  <c r="AH1386" i="1"/>
  <c r="AG1827" i="1"/>
  <c r="AH1827" i="1"/>
  <c r="AE1827" i="1"/>
  <c r="AF1827" i="1"/>
  <c r="AE1337" i="1"/>
  <c r="AE702" i="1"/>
  <c r="AE211" i="1"/>
  <c r="AF540" i="1"/>
  <c r="AF111" i="1"/>
  <c r="AG1631" i="1"/>
  <c r="AG905" i="1"/>
  <c r="AG380" i="1"/>
  <c r="AG1582" i="1"/>
  <c r="AG869" i="1"/>
  <c r="AG348" i="1"/>
  <c r="AE540" i="1"/>
  <c r="AE111" i="1"/>
  <c r="AG768" i="1"/>
  <c r="AG252" i="1"/>
  <c r="AF1631" i="1"/>
  <c r="AF905" i="1"/>
  <c r="AF380" i="1"/>
  <c r="AH869" i="1"/>
  <c r="AF1582" i="1"/>
  <c r="AF869" i="1"/>
  <c r="AF348" i="1"/>
  <c r="AG1337" i="1"/>
  <c r="AG702" i="1"/>
  <c r="AG211" i="1"/>
  <c r="AH905" i="1"/>
  <c r="AE850" i="1"/>
  <c r="AH850" i="1"/>
  <c r="AE329" i="1"/>
  <c r="AH329" i="1"/>
  <c r="AE921" i="1"/>
  <c r="AF921" i="1"/>
  <c r="AG921" i="1"/>
  <c r="AH921" i="1"/>
  <c r="AE393" i="1"/>
  <c r="AF393" i="1"/>
  <c r="AH393" i="1"/>
  <c r="AG393" i="1"/>
  <c r="AG850" i="1"/>
  <c r="AG329" i="1"/>
  <c r="AE361" i="1"/>
  <c r="AG361" i="1"/>
  <c r="AH361" i="1"/>
  <c r="AF361" i="1"/>
  <c r="AE297" i="1"/>
  <c r="AG297" i="1"/>
  <c r="AF297" i="1"/>
  <c r="AH297" i="1"/>
  <c r="AF1113" i="1"/>
  <c r="AE1113" i="1"/>
  <c r="AH1113" i="1"/>
  <c r="AG1113" i="1"/>
  <c r="AH1068" i="1"/>
  <c r="AE1068" i="1"/>
  <c r="AF1068" i="1"/>
  <c r="AG1068" i="1"/>
  <c r="AF553" i="1"/>
  <c r="AE553" i="1"/>
  <c r="AG553" i="1"/>
  <c r="AH553" i="1"/>
  <c r="AE521" i="1"/>
  <c r="AH521" i="1"/>
  <c r="AG521" i="1"/>
  <c r="AF521" i="1"/>
  <c r="AF1260" i="1"/>
  <c r="AH1260" i="1"/>
  <c r="AE1260" i="1"/>
  <c r="AG1260" i="1"/>
  <c r="AH1162" i="1"/>
  <c r="AF1162" i="1"/>
  <c r="AE1162" i="1"/>
  <c r="AG1162" i="1"/>
  <c r="AH993" i="1"/>
  <c r="AE993" i="1"/>
  <c r="AG993" i="1"/>
  <c r="AF993" i="1"/>
  <c r="AH957" i="1"/>
  <c r="AE957" i="1"/>
  <c r="AG957" i="1"/>
  <c r="AF957" i="1"/>
  <c r="AE1652" i="1"/>
  <c r="AG1652" i="1"/>
  <c r="AH1652" i="1"/>
  <c r="AF1652" i="1"/>
  <c r="AE782" i="1"/>
  <c r="AG782" i="1"/>
  <c r="AF782" i="1"/>
  <c r="AH782" i="1"/>
  <c r="AH617" i="1"/>
  <c r="AG617" i="1"/>
  <c r="AF617" i="1"/>
  <c r="AE617" i="1"/>
  <c r="AF650" i="1"/>
  <c r="AH650" i="1"/>
  <c r="AG650" i="1"/>
  <c r="AE650" i="1"/>
  <c r="AH585" i="1"/>
  <c r="AE585" i="1"/>
  <c r="AF585" i="1"/>
  <c r="AG585" i="1"/>
  <c r="AE265" i="1"/>
  <c r="AG265" i="1"/>
  <c r="AF265" i="1"/>
  <c r="AH265" i="1"/>
  <c r="AF1848" i="1"/>
  <c r="AE1848" i="1"/>
  <c r="AG1848" i="1"/>
  <c r="AH1848" i="1"/>
  <c r="AF1799" i="1"/>
  <c r="AH1799" i="1"/>
  <c r="AE1799" i="1"/>
  <c r="AG1799" i="1"/>
  <c r="AE885" i="1"/>
  <c r="AG885" i="1"/>
  <c r="AH885" i="1"/>
  <c r="AF885" i="1"/>
  <c r="AG815" i="1"/>
  <c r="AE815" i="1"/>
  <c r="AF815" i="1"/>
  <c r="AH815" i="1"/>
  <c r="AE1554" i="1"/>
  <c r="AH1554" i="1"/>
  <c r="AG1554" i="1"/>
  <c r="AF1554" i="1"/>
  <c r="AH1750" i="1"/>
  <c r="AE1750" i="1"/>
  <c r="AG1750" i="1"/>
  <c r="AF1750" i="1"/>
  <c r="AH1701" i="1"/>
  <c r="AE1701" i="1"/>
  <c r="AG1701" i="1"/>
  <c r="AF1701" i="1"/>
  <c r="AG1603" i="1"/>
  <c r="AH1603" i="1"/>
  <c r="AF1603" i="1"/>
  <c r="AE1603" i="1"/>
  <c r="AE457" i="1"/>
  <c r="AG457" i="1"/>
  <c r="AH457" i="1"/>
  <c r="AF457" i="1"/>
  <c r="AE1407" i="1"/>
  <c r="AF1407" i="1"/>
  <c r="AH1407" i="1"/>
  <c r="AG1407" i="1"/>
  <c r="AE749" i="1"/>
  <c r="AG749" i="1"/>
  <c r="AF749" i="1"/>
  <c r="AH749" i="1"/>
  <c r="AG1358" i="1"/>
  <c r="AF1358" i="1"/>
  <c r="AH1358" i="1"/>
  <c r="AE1358" i="1"/>
  <c r="AF1505" i="1"/>
  <c r="AE1505" i="1"/>
  <c r="AH1505" i="1"/>
  <c r="AG1505" i="1"/>
  <c r="AH425" i="1"/>
  <c r="AE425" i="1"/>
  <c r="AG425" i="1"/>
  <c r="AF425" i="1"/>
  <c r="AG716" i="1"/>
  <c r="AF716" i="1"/>
  <c r="AH716" i="1"/>
  <c r="AE716" i="1"/>
  <c r="AE1456" i="1"/>
  <c r="AG1456" i="1"/>
  <c r="AF1456" i="1"/>
  <c r="AH1456" i="1"/>
  <c r="AH1211" i="1"/>
  <c r="AG1211" i="1"/>
  <c r="AE1211" i="1"/>
  <c r="AF1211" i="1"/>
  <c r="AF850" i="1"/>
  <c r="AF329" i="1"/>
  <c r="AG683" i="1"/>
  <c r="AE683" i="1"/>
  <c r="AG1029" i="1"/>
  <c r="AG489" i="1"/>
  <c r="AH1309" i="1"/>
  <c r="AH683" i="1"/>
  <c r="AG1309" i="1"/>
  <c r="AE1029" i="1"/>
  <c r="AE489" i="1"/>
  <c r="AF1309" i="1"/>
  <c r="AH1029" i="1"/>
  <c r="AH489" i="1"/>
  <c r="AE238" i="1"/>
  <c r="AF238" i="1"/>
  <c r="AG238" i="1"/>
  <c r="AH238" i="1"/>
  <c r="J26" i="1"/>
  <c r="J46" i="1"/>
  <c r="J66" i="1"/>
  <c r="J86" i="1"/>
  <c r="J106" i="1"/>
  <c r="J126" i="1"/>
  <c r="J146" i="1"/>
  <c r="J166" i="1"/>
  <c r="J186" i="1"/>
  <c r="J206" i="1"/>
  <c r="J226" i="1"/>
  <c r="J247" i="1"/>
  <c r="J279" i="1"/>
  <c r="J311" i="1"/>
  <c r="J343" i="1"/>
  <c r="J375" i="1"/>
  <c r="J407" i="1"/>
  <c r="J439" i="1"/>
  <c r="J471" i="1"/>
  <c r="J503" i="1"/>
  <c r="J535" i="1"/>
  <c r="J567" i="1"/>
  <c r="J599" i="1"/>
  <c r="J631" i="1"/>
  <c r="J664" i="1"/>
  <c r="J697" i="1"/>
  <c r="J730" i="1"/>
  <c r="J763" i="1"/>
  <c r="J796" i="1"/>
  <c r="J829" i="1"/>
  <c r="J864" i="1"/>
  <c r="J900" i="1"/>
  <c r="J936" i="1"/>
  <c r="J972" i="1"/>
  <c r="J1008" i="1"/>
  <c r="J1044" i="1"/>
  <c r="J1087" i="1"/>
  <c r="J1136" i="1"/>
  <c r="J1185" i="1"/>
  <c r="J1234" i="1"/>
  <c r="J1283" i="1"/>
  <c r="J1332" i="1"/>
  <c r="J1381" i="1"/>
  <c r="J1430" i="1"/>
  <c r="J1479" i="1"/>
  <c r="J1528" i="1"/>
  <c r="J1577" i="1"/>
  <c r="J1626" i="1"/>
  <c r="J1675" i="1"/>
  <c r="J1724" i="1"/>
  <c r="J1773" i="1"/>
  <c r="J1822" i="1"/>
  <c r="X26" i="1"/>
  <c r="X46" i="1"/>
  <c r="X66" i="1"/>
  <c r="X86" i="1"/>
  <c r="X106" i="1"/>
  <c r="X126" i="1"/>
  <c r="X146" i="1"/>
  <c r="X166" i="1"/>
  <c r="X186" i="1"/>
  <c r="X206" i="1"/>
  <c r="X226" i="1"/>
  <c r="X247" i="1"/>
  <c r="X279" i="1"/>
  <c r="X311" i="1"/>
  <c r="X343" i="1"/>
  <c r="X375" i="1"/>
  <c r="X407" i="1"/>
  <c r="X439" i="1"/>
  <c r="X471" i="1"/>
  <c r="X503" i="1"/>
  <c r="X535" i="1"/>
  <c r="X567" i="1"/>
  <c r="X599" i="1"/>
  <c r="X631" i="1"/>
  <c r="X664" i="1"/>
  <c r="X697" i="1"/>
  <c r="X730" i="1"/>
  <c r="X763" i="1"/>
  <c r="X796" i="1"/>
  <c r="X829" i="1"/>
  <c r="X864" i="1"/>
  <c r="X900" i="1"/>
  <c r="X936" i="1"/>
  <c r="X972" i="1"/>
  <c r="X1008" i="1"/>
  <c r="X1044" i="1"/>
  <c r="X1087" i="1"/>
  <c r="X1136" i="1"/>
  <c r="X1185" i="1"/>
  <c r="X1234" i="1"/>
  <c r="X1283" i="1"/>
  <c r="X1332" i="1"/>
  <c r="X1381" i="1"/>
  <c r="X1430" i="1"/>
  <c r="X1479" i="1"/>
  <c r="X1528" i="1"/>
  <c r="X1577" i="1"/>
  <c r="X1626" i="1"/>
  <c r="X1675" i="1"/>
  <c r="X1724" i="1"/>
  <c r="X1773" i="1"/>
  <c r="X1822" i="1"/>
  <c r="Y26" i="1"/>
  <c r="Y46" i="1"/>
  <c r="Y66" i="1"/>
  <c r="Y86" i="1"/>
  <c r="Y106" i="1"/>
  <c r="Y126" i="1"/>
  <c r="Y146" i="1"/>
  <c r="Y166" i="1"/>
  <c r="Y186" i="1"/>
  <c r="Y206" i="1"/>
  <c r="Y226" i="1"/>
  <c r="Y247" i="1"/>
  <c r="Y279" i="1"/>
  <c r="Y311" i="1"/>
  <c r="Y343" i="1"/>
  <c r="Y375" i="1"/>
  <c r="Y407" i="1"/>
  <c r="Y439" i="1"/>
  <c r="Y471" i="1"/>
  <c r="Y503" i="1"/>
  <c r="Y535" i="1"/>
  <c r="Y567" i="1"/>
  <c r="Y599" i="1"/>
  <c r="Y631" i="1"/>
  <c r="Y664" i="1"/>
  <c r="Y697" i="1"/>
  <c r="Y730" i="1"/>
  <c r="Y763" i="1"/>
  <c r="Y796" i="1"/>
  <c r="Y829" i="1"/>
  <c r="Y864" i="1"/>
  <c r="Y900" i="1"/>
  <c r="Y936" i="1"/>
  <c r="Y972" i="1"/>
  <c r="Y1008" i="1"/>
  <c r="Y1044" i="1"/>
  <c r="Y1087" i="1"/>
  <c r="Y1136" i="1"/>
  <c r="Y1185" i="1"/>
  <c r="Y1234" i="1"/>
  <c r="Y1283" i="1"/>
  <c r="Y1332" i="1"/>
  <c r="Y1381" i="1"/>
  <c r="Y1430" i="1"/>
  <c r="Y1479" i="1"/>
  <c r="Y1528" i="1"/>
  <c r="Y1577" i="1"/>
  <c r="Y1626" i="1"/>
  <c r="Y1675" i="1"/>
  <c r="Y1724" i="1"/>
  <c r="Y1773" i="1"/>
  <c r="Y1822" i="1"/>
  <c r="Z26" i="1"/>
  <c r="Z46" i="1"/>
  <c r="Z66" i="1"/>
  <c r="Z86" i="1"/>
  <c r="Z106" i="1"/>
  <c r="Z126" i="1"/>
  <c r="Z146" i="1"/>
  <c r="Z166" i="1"/>
  <c r="Z186" i="1"/>
  <c r="Z206" i="1"/>
  <c r="Z226" i="1"/>
  <c r="Z247" i="1"/>
  <c r="Z279" i="1"/>
  <c r="Z311" i="1"/>
  <c r="Z343" i="1"/>
  <c r="Z375" i="1"/>
  <c r="Z407" i="1"/>
  <c r="Z439" i="1"/>
  <c r="Z471" i="1"/>
  <c r="Z503" i="1"/>
  <c r="Z535" i="1"/>
  <c r="Z567" i="1"/>
  <c r="Z599" i="1"/>
  <c r="Z631" i="1"/>
  <c r="Z664" i="1"/>
  <c r="Z697" i="1"/>
  <c r="Z730" i="1"/>
  <c r="Z763" i="1"/>
  <c r="Z796" i="1"/>
  <c r="Z829" i="1"/>
  <c r="Z864" i="1"/>
  <c r="Z900" i="1"/>
  <c r="Z936" i="1"/>
  <c r="Z972" i="1"/>
  <c r="Z1008" i="1"/>
  <c r="Z1044" i="1"/>
  <c r="Z1087" i="1"/>
  <c r="Z1136" i="1"/>
  <c r="Z1185" i="1"/>
  <c r="Z1234" i="1"/>
  <c r="Z1283" i="1"/>
  <c r="Z1332" i="1"/>
  <c r="Z1381" i="1"/>
  <c r="Z1430" i="1"/>
  <c r="Z1479" i="1"/>
  <c r="Z1528" i="1"/>
  <c r="Z1577" i="1"/>
  <c r="Z1626" i="1"/>
  <c r="Z1675" i="1"/>
  <c r="Z1724" i="1"/>
  <c r="Z1773" i="1"/>
  <c r="Z1822" i="1"/>
  <c r="AA26" i="1"/>
  <c r="AA46" i="1"/>
  <c r="AA66" i="1"/>
  <c r="AA86" i="1"/>
  <c r="AA106" i="1"/>
  <c r="AA126" i="1"/>
  <c r="AA146" i="1"/>
  <c r="AA166" i="1"/>
  <c r="AA186" i="1"/>
  <c r="AA206" i="1"/>
  <c r="AA226" i="1"/>
  <c r="AA247" i="1"/>
  <c r="AA279" i="1"/>
  <c r="AA311" i="1"/>
  <c r="AA343" i="1"/>
  <c r="AA375" i="1"/>
  <c r="AA407" i="1"/>
  <c r="AA439" i="1"/>
  <c r="AA471" i="1"/>
  <c r="AA503" i="1"/>
  <c r="AA535" i="1"/>
  <c r="AA567" i="1"/>
  <c r="AA599" i="1"/>
  <c r="AA631" i="1"/>
  <c r="AA664" i="1"/>
  <c r="AA697" i="1"/>
  <c r="AA730" i="1"/>
  <c r="AA763" i="1"/>
  <c r="AA796" i="1"/>
  <c r="AA829" i="1"/>
  <c r="AA864" i="1"/>
  <c r="AA900" i="1"/>
  <c r="AA936" i="1"/>
  <c r="AA972" i="1"/>
  <c r="AA1008" i="1"/>
  <c r="AA1044" i="1"/>
  <c r="AA1087" i="1"/>
  <c r="AA1136" i="1"/>
  <c r="AA1185" i="1"/>
  <c r="AA1234" i="1"/>
  <c r="AA1283" i="1"/>
  <c r="AA1332" i="1"/>
  <c r="AA1381" i="1"/>
  <c r="AA1430" i="1"/>
  <c r="AA1479" i="1"/>
  <c r="AA1528" i="1"/>
  <c r="AA1577" i="1"/>
  <c r="AA1626" i="1"/>
  <c r="AA1675" i="1"/>
  <c r="AA1724" i="1"/>
  <c r="AA1773" i="1"/>
  <c r="AA1822" i="1"/>
  <c r="AC66" i="1"/>
  <c r="AD66" i="1" s="1"/>
  <c r="AC86" i="1"/>
  <c r="AD86" i="1" s="1"/>
  <c r="AC106" i="1"/>
  <c r="AD106" i="1" s="1"/>
  <c r="AC126" i="1"/>
  <c r="AD126" i="1" s="1"/>
  <c r="AC146" i="1"/>
  <c r="AD146" i="1" s="1"/>
  <c r="AC166" i="1"/>
  <c r="AD166" i="1" s="1"/>
  <c r="AC186" i="1"/>
  <c r="AD186" i="1" s="1"/>
  <c r="AC206" i="1"/>
  <c r="AD206" i="1" s="1"/>
  <c r="AC226" i="1"/>
  <c r="AD226" i="1" s="1"/>
  <c r="AC247" i="1"/>
  <c r="AD247" i="1" s="1"/>
  <c r="AC279" i="1"/>
  <c r="AD279" i="1" s="1"/>
  <c r="AC311" i="1"/>
  <c r="AD311" i="1" s="1"/>
  <c r="AC343" i="1"/>
  <c r="AD343" i="1" s="1"/>
  <c r="AC375" i="1"/>
  <c r="AD375" i="1" s="1"/>
  <c r="AC407" i="1"/>
  <c r="AD407" i="1" s="1"/>
  <c r="AC439" i="1"/>
  <c r="AD439" i="1" s="1"/>
  <c r="AC471" i="1"/>
  <c r="AD471" i="1" s="1"/>
  <c r="AC503" i="1"/>
  <c r="AD503" i="1" s="1"/>
  <c r="AC535" i="1"/>
  <c r="AD535" i="1" s="1"/>
  <c r="AC567" i="1"/>
  <c r="AD567" i="1" s="1"/>
  <c r="AC599" i="1"/>
  <c r="AD599" i="1" s="1"/>
  <c r="AC631" i="1"/>
  <c r="AD631" i="1" s="1"/>
  <c r="AC664" i="1"/>
  <c r="AD664" i="1" s="1"/>
  <c r="AC697" i="1"/>
  <c r="AD697" i="1" s="1"/>
  <c r="AC730" i="1"/>
  <c r="AD730" i="1" s="1"/>
  <c r="AC763" i="1"/>
  <c r="AD763" i="1" s="1"/>
  <c r="AC796" i="1"/>
  <c r="AD796" i="1" s="1"/>
  <c r="AC829" i="1"/>
  <c r="AD829" i="1" s="1"/>
  <c r="AC864" i="1"/>
  <c r="AD864" i="1" s="1"/>
  <c r="AC900" i="1"/>
  <c r="AD900" i="1" s="1"/>
  <c r="AC936" i="1"/>
  <c r="AD936" i="1" s="1"/>
  <c r="AC972" i="1"/>
  <c r="AD972" i="1" s="1"/>
  <c r="AC1008" i="1"/>
  <c r="AD1008" i="1" s="1"/>
  <c r="AC1044" i="1"/>
  <c r="AD1044" i="1" s="1"/>
  <c r="AC1087" i="1"/>
  <c r="AD1087" i="1" s="1"/>
  <c r="AC1136" i="1"/>
  <c r="AD1136" i="1" s="1"/>
  <c r="AC1185" i="1"/>
  <c r="AD1185" i="1" s="1"/>
  <c r="AG1185" i="1" s="1"/>
  <c r="AC1234" i="1"/>
  <c r="AD1234" i="1" s="1"/>
  <c r="AC1283" i="1"/>
  <c r="AD1283" i="1" s="1"/>
  <c r="AC1332" i="1"/>
  <c r="AD1332" i="1" s="1"/>
  <c r="AC1381" i="1"/>
  <c r="AD1381" i="1" s="1"/>
  <c r="AC1430" i="1"/>
  <c r="AD1430" i="1" s="1"/>
  <c r="AC1479" i="1"/>
  <c r="AD1479" i="1" s="1"/>
  <c r="AC1528" i="1"/>
  <c r="AD1528" i="1" s="1"/>
  <c r="AC1577" i="1"/>
  <c r="AD1577" i="1" s="1"/>
  <c r="AC1626" i="1"/>
  <c r="AD1626" i="1" s="1"/>
  <c r="AC1675" i="1"/>
  <c r="AD1675" i="1" s="1"/>
  <c r="AC1724" i="1"/>
  <c r="AD1724" i="1" s="1"/>
  <c r="AC1773" i="1"/>
  <c r="AD1773" i="1" s="1"/>
  <c r="AC1822" i="1"/>
  <c r="AD1822" i="1" s="1"/>
  <c r="X6" i="1"/>
  <c r="Y6" i="1"/>
  <c r="Z6" i="1"/>
  <c r="AA6" i="1"/>
  <c r="J6" i="1"/>
  <c r="X5" i="1"/>
  <c r="X25" i="1"/>
  <c r="X45" i="1"/>
  <c r="X65" i="1"/>
  <c r="X85" i="1"/>
  <c r="X105" i="1"/>
  <c r="X125" i="1"/>
  <c r="X145" i="1"/>
  <c r="X165" i="1"/>
  <c r="X185" i="1"/>
  <c r="X205" i="1"/>
  <c r="X225" i="1"/>
  <c r="X246" i="1"/>
  <c r="X278" i="1"/>
  <c r="X310" i="1"/>
  <c r="X342" i="1"/>
  <c r="X374" i="1"/>
  <c r="X406" i="1"/>
  <c r="X438" i="1"/>
  <c r="X470" i="1"/>
  <c r="X502" i="1"/>
  <c r="X534" i="1"/>
  <c r="X566" i="1"/>
  <c r="X598" i="1"/>
  <c r="X630" i="1"/>
  <c r="X663" i="1"/>
  <c r="X696" i="1"/>
  <c r="X729" i="1"/>
  <c r="X762" i="1"/>
  <c r="X795" i="1"/>
  <c r="X828" i="1"/>
  <c r="X863" i="1"/>
  <c r="X899" i="1"/>
  <c r="X935" i="1"/>
  <c r="X971" i="1"/>
  <c r="X1007" i="1"/>
  <c r="X1043" i="1"/>
  <c r="X1086" i="1"/>
  <c r="X1135" i="1"/>
  <c r="X1184" i="1"/>
  <c r="X1233" i="1"/>
  <c r="X1282" i="1"/>
  <c r="X1331" i="1"/>
  <c r="X1380" i="1"/>
  <c r="X1429" i="1"/>
  <c r="X1478" i="1"/>
  <c r="X1527" i="1"/>
  <c r="X1576" i="1"/>
  <c r="X1625" i="1"/>
  <c r="X1674" i="1"/>
  <c r="X1723" i="1"/>
  <c r="X1772" i="1"/>
  <c r="X1821" i="1"/>
  <c r="Y5" i="1"/>
  <c r="Y25" i="1"/>
  <c r="Y45" i="1"/>
  <c r="Y65" i="1"/>
  <c r="Y85" i="1"/>
  <c r="Y105" i="1"/>
  <c r="Y125" i="1"/>
  <c r="Y145" i="1"/>
  <c r="Y165" i="1"/>
  <c r="Y185" i="1"/>
  <c r="Y205" i="1"/>
  <c r="Y225" i="1"/>
  <c r="Y246" i="1"/>
  <c r="Y278" i="1"/>
  <c r="Y310" i="1"/>
  <c r="Y342" i="1"/>
  <c r="Y374" i="1"/>
  <c r="Y406" i="1"/>
  <c r="Y438" i="1"/>
  <c r="Y470" i="1"/>
  <c r="Y502" i="1"/>
  <c r="Y534" i="1"/>
  <c r="Y566" i="1"/>
  <c r="Y598" i="1"/>
  <c r="Y630" i="1"/>
  <c r="Y663" i="1"/>
  <c r="Y696" i="1"/>
  <c r="Y729" i="1"/>
  <c r="Y762" i="1"/>
  <c r="Y795" i="1"/>
  <c r="Y828" i="1"/>
  <c r="Y863" i="1"/>
  <c r="Y899" i="1"/>
  <c r="Y935" i="1"/>
  <c r="Y971" i="1"/>
  <c r="Y1007" i="1"/>
  <c r="Y1043" i="1"/>
  <c r="Y1086" i="1"/>
  <c r="Y1135" i="1"/>
  <c r="Y1184" i="1"/>
  <c r="Y1233" i="1"/>
  <c r="Y1282" i="1"/>
  <c r="Y1331" i="1"/>
  <c r="Y1380" i="1"/>
  <c r="Y1429" i="1"/>
  <c r="Y1478" i="1"/>
  <c r="Y1527" i="1"/>
  <c r="Y1576" i="1"/>
  <c r="Y1625" i="1"/>
  <c r="Y1674" i="1"/>
  <c r="Y1723" i="1"/>
  <c r="Y1772" i="1"/>
  <c r="Y1821" i="1"/>
  <c r="Z5" i="1"/>
  <c r="Z25" i="1"/>
  <c r="Z45" i="1"/>
  <c r="Z65" i="1"/>
  <c r="Z85" i="1"/>
  <c r="Z105" i="1"/>
  <c r="Z125" i="1"/>
  <c r="Z145" i="1"/>
  <c r="Z165" i="1"/>
  <c r="Z185" i="1"/>
  <c r="Z205" i="1"/>
  <c r="Z225" i="1"/>
  <c r="Z246" i="1"/>
  <c r="Z278" i="1"/>
  <c r="Z310" i="1"/>
  <c r="Z342" i="1"/>
  <c r="Z374" i="1"/>
  <c r="Z406" i="1"/>
  <c r="Z438" i="1"/>
  <c r="Z470" i="1"/>
  <c r="Z502" i="1"/>
  <c r="Z534" i="1"/>
  <c r="Z566" i="1"/>
  <c r="Z598" i="1"/>
  <c r="Z630" i="1"/>
  <c r="Z663" i="1"/>
  <c r="Z696" i="1"/>
  <c r="Z729" i="1"/>
  <c r="Z762" i="1"/>
  <c r="Z795" i="1"/>
  <c r="Z828" i="1"/>
  <c r="Z863" i="1"/>
  <c r="Z899" i="1"/>
  <c r="Z935" i="1"/>
  <c r="Z971" i="1"/>
  <c r="Z1007" i="1"/>
  <c r="Z1043" i="1"/>
  <c r="Z1086" i="1"/>
  <c r="Z1135" i="1"/>
  <c r="Z1184" i="1"/>
  <c r="Z1233" i="1"/>
  <c r="Z1282" i="1"/>
  <c r="Z1331" i="1"/>
  <c r="Z1380" i="1"/>
  <c r="Z1429" i="1"/>
  <c r="Z1478" i="1"/>
  <c r="Z1527" i="1"/>
  <c r="Z1576" i="1"/>
  <c r="Z1625" i="1"/>
  <c r="Z1674" i="1"/>
  <c r="Z1723" i="1"/>
  <c r="Z1772" i="1"/>
  <c r="Z1821" i="1"/>
  <c r="AA5" i="1"/>
  <c r="AA25" i="1"/>
  <c r="AA45" i="1"/>
  <c r="AA65" i="1"/>
  <c r="AA85" i="1"/>
  <c r="AA105" i="1"/>
  <c r="AA125" i="1"/>
  <c r="AA145" i="1"/>
  <c r="AA165" i="1"/>
  <c r="AA185" i="1"/>
  <c r="AA205" i="1"/>
  <c r="AA225" i="1"/>
  <c r="AA246" i="1"/>
  <c r="AA278" i="1"/>
  <c r="AA310" i="1"/>
  <c r="AA342" i="1"/>
  <c r="AA374" i="1"/>
  <c r="AA406" i="1"/>
  <c r="AA438" i="1"/>
  <c r="AA470" i="1"/>
  <c r="AA502" i="1"/>
  <c r="AA534" i="1"/>
  <c r="AA566" i="1"/>
  <c r="AA598" i="1"/>
  <c r="AA630" i="1"/>
  <c r="AA663" i="1"/>
  <c r="AA696" i="1"/>
  <c r="AA729" i="1"/>
  <c r="AA762" i="1"/>
  <c r="AA795" i="1"/>
  <c r="AA828" i="1"/>
  <c r="AA863" i="1"/>
  <c r="AA899" i="1"/>
  <c r="AA935" i="1"/>
  <c r="AA971" i="1"/>
  <c r="AA1007" i="1"/>
  <c r="AA1043" i="1"/>
  <c r="AA1086" i="1"/>
  <c r="AA1135" i="1"/>
  <c r="AA1184" i="1"/>
  <c r="AA1233" i="1"/>
  <c r="AA1282" i="1"/>
  <c r="AA1331" i="1"/>
  <c r="AA1380" i="1"/>
  <c r="AA1429" i="1"/>
  <c r="AA1478" i="1"/>
  <c r="AA1527" i="1"/>
  <c r="AA1576" i="1"/>
  <c r="AA1625" i="1"/>
  <c r="AA1674" i="1"/>
  <c r="AA1723" i="1"/>
  <c r="AA1772" i="1"/>
  <c r="AA1821" i="1"/>
  <c r="AC65" i="1"/>
  <c r="AD65" i="1" s="1"/>
  <c r="AC85" i="1"/>
  <c r="AD85" i="1" s="1"/>
  <c r="AC105" i="1"/>
  <c r="AD105" i="1" s="1"/>
  <c r="AG105" i="1" s="1"/>
  <c r="AC125" i="1"/>
  <c r="AD125" i="1" s="1"/>
  <c r="AG125" i="1" s="1"/>
  <c r="AC145" i="1"/>
  <c r="AD145" i="1" s="1"/>
  <c r="AC165" i="1"/>
  <c r="AD165" i="1" s="1"/>
  <c r="AC185" i="1"/>
  <c r="AD185" i="1" s="1"/>
  <c r="AC205" i="1"/>
  <c r="AD205" i="1" s="1"/>
  <c r="AC225" i="1"/>
  <c r="AD225" i="1" s="1"/>
  <c r="AC246" i="1"/>
  <c r="AD246" i="1" s="1"/>
  <c r="AC278" i="1"/>
  <c r="AD278" i="1" s="1"/>
  <c r="AE278" i="1" s="1"/>
  <c r="AC310" i="1"/>
  <c r="AD310" i="1" s="1"/>
  <c r="AH310" i="1" s="1"/>
  <c r="AC342" i="1"/>
  <c r="AD342" i="1" s="1"/>
  <c r="AH342" i="1" s="1"/>
  <c r="AC374" i="1"/>
  <c r="AD374" i="1" s="1"/>
  <c r="AC406" i="1"/>
  <c r="AD406" i="1" s="1"/>
  <c r="AC438" i="1"/>
  <c r="AD438" i="1" s="1"/>
  <c r="AC470" i="1"/>
  <c r="AD470" i="1" s="1"/>
  <c r="AC502" i="1"/>
  <c r="AD502" i="1" s="1"/>
  <c r="AC534" i="1"/>
  <c r="AD534" i="1" s="1"/>
  <c r="AG534" i="1" s="1"/>
  <c r="AC566" i="1"/>
  <c r="AD566" i="1" s="1"/>
  <c r="AG566" i="1" s="1"/>
  <c r="AC598" i="1"/>
  <c r="AD598" i="1" s="1"/>
  <c r="AC630" i="1"/>
  <c r="AD630" i="1" s="1"/>
  <c r="AC663" i="1"/>
  <c r="AD663" i="1" s="1"/>
  <c r="AC696" i="1"/>
  <c r="AD696" i="1" s="1"/>
  <c r="AC729" i="1"/>
  <c r="AD729" i="1" s="1"/>
  <c r="AC762" i="1"/>
  <c r="AD762" i="1" s="1"/>
  <c r="AC795" i="1"/>
  <c r="AD795" i="1" s="1"/>
  <c r="AE795" i="1" s="1"/>
  <c r="AC828" i="1"/>
  <c r="AD828" i="1" s="1"/>
  <c r="AH828" i="1" s="1"/>
  <c r="AC863" i="1"/>
  <c r="AD863" i="1" s="1"/>
  <c r="AH863" i="1" s="1"/>
  <c r="AC899" i="1"/>
  <c r="AD899" i="1" s="1"/>
  <c r="AC935" i="1"/>
  <c r="AD935" i="1" s="1"/>
  <c r="AC971" i="1"/>
  <c r="AD971" i="1" s="1"/>
  <c r="AC1007" i="1"/>
  <c r="AD1007" i="1" s="1"/>
  <c r="AC1043" i="1"/>
  <c r="AD1043" i="1" s="1"/>
  <c r="AC1086" i="1"/>
  <c r="AD1086" i="1" s="1"/>
  <c r="AC1135" i="1"/>
  <c r="AD1135" i="1" s="1"/>
  <c r="AC1184" i="1"/>
  <c r="AD1184" i="1" s="1"/>
  <c r="AC1233" i="1"/>
  <c r="AD1233" i="1" s="1"/>
  <c r="AC1282" i="1"/>
  <c r="AD1282" i="1" s="1"/>
  <c r="AC1331" i="1"/>
  <c r="AD1331" i="1" s="1"/>
  <c r="AC1380" i="1"/>
  <c r="AD1380" i="1" s="1"/>
  <c r="AC1429" i="1"/>
  <c r="AD1429" i="1" s="1"/>
  <c r="AC1478" i="1"/>
  <c r="AD1478" i="1" s="1"/>
  <c r="AE1478" i="1" s="1"/>
  <c r="AC1527" i="1"/>
  <c r="AD1527" i="1" s="1"/>
  <c r="AH1527" i="1" s="1"/>
  <c r="AC1576" i="1"/>
  <c r="AD1576" i="1" s="1"/>
  <c r="AC1625" i="1"/>
  <c r="AD1625" i="1" s="1"/>
  <c r="AC1674" i="1"/>
  <c r="AD1674" i="1" s="1"/>
  <c r="AC1723" i="1"/>
  <c r="AD1723" i="1" s="1"/>
  <c r="AC1772" i="1"/>
  <c r="AD1772" i="1" s="1"/>
  <c r="AC1821" i="1"/>
  <c r="AD1821" i="1" s="1"/>
  <c r="M1821" i="1"/>
  <c r="J1821" i="1"/>
  <c r="M1772" i="1"/>
  <c r="J1772" i="1"/>
  <c r="M1723" i="1"/>
  <c r="J1723" i="1"/>
  <c r="M1674" i="1"/>
  <c r="J1674" i="1"/>
  <c r="M1625" i="1"/>
  <c r="J1625" i="1"/>
  <c r="M1576" i="1"/>
  <c r="J1576" i="1"/>
  <c r="M1527" i="1"/>
  <c r="J1527" i="1"/>
  <c r="M1478" i="1"/>
  <c r="J1478" i="1"/>
  <c r="M1429" i="1"/>
  <c r="J1429" i="1"/>
  <c r="M1380" i="1"/>
  <c r="J1380" i="1"/>
  <c r="M1331" i="1"/>
  <c r="J1331" i="1"/>
  <c r="M1282" i="1"/>
  <c r="J1282" i="1"/>
  <c r="M1233" i="1"/>
  <c r="J1233" i="1"/>
  <c r="M1184" i="1"/>
  <c r="J1184" i="1"/>
  <c r="M1135" i="1"/>
  <c r="J1135" i="1"/>
  <c r="M1086" i="1"/>
  <c r="J1086" i="1"/>
  <c r="M1043" i="1"/>
  <c r="J1043" i="1"/>
  <c r="M1007" i="1"/>
  <c r="J1007" i="1"/>
  <c r="M971" i="1"/>
  <c r="J971" i="1"/>
  <c r="M935" i="1"/>
  <c r="J935" i="1"/>
  <c r="M899" i="1"/>
  <c r="J899" i="1"/>
  <c r="M863" i="1"/>
  <c r="J863" i="1"/>
  <c r="M828" i="1"/>
  <c r="J828" i="1"/>
  <c r="M795" i="1"/>
  <c r="J795" i="1"/>
  <c r="M762" i="1"/>
  <c r="J762" i="1"/>
  <c r="M729" i="1"/>
  <c r="J729" i="1"/>
  <c r="M696" i="1"/>
  <c r="J696" i="1"/>
  <c r="M663" i="1"/>
  <c r="J663" i="1"/>
  <c r="M630" i="1"/>
  <c r="J630" i="1"/>
  <c r="M598" i="1"/>
  <c r="J598" i="1"/>
  <c r="M566" i="1"/>
  <c r="J566" i="1"/>
  <c r="M534" i="1"/>
  <c r="J534" i="1"/>
  <c r="M502" i="1"/>
  <c r="J502" i="1"/>
  <c r="M470" i="1"/>
  <c r="J470" i="1"/>
  <c r="M438" i="1"/>
  <c r="J438" i="1"/>
  <c r="M406" i="1"/>
  <c r="J406" i="1"/>
  <c r="M374" i="1"/>
  <c r="J374" i="1"/>
  <c r="M342" i="1"/>
  <c r="J342" i="1"/>
  <c r="M310" i="1"/>
  <c r="J310" i="1"/>
  <c r="M278" i="1"/>
  <c r="J278" i="1"/>
  <c r="M246" i="1"/>
  <c r="J246" i="1"/>
  <c r="M225" i="1"/>
  <c r="J225" i="1"/>
  <c r="M205" i="1"/>
  <c r="J205" i="1"/>
  <c r="M185" i="1"/>
  <c r="J185" i="1"/>
  <c r="M165" i="1"/>
  <c r="J165" i="1"/>
  <c r="M145" i="1"/>
  <c r="J145" i="1"/>
  <c r="M125" i="1"/>
  <c r="J125" i="1"/>
  <c r="M105" i="1"/>
  <c r="J105" i="1"/>
  <c r="M85" i="1"/>
  <c r="J85" i="1"/>
  <c r="M65" i="1"/>
  <c r="J65" i="1"/>
  <c r="M45" i="1"/>
  <c r="J45" i="1"/>
  <c r="M25" i="1"/>
  <c r="J25" i="1"/>
  <c r="M5" i="1"/>
  <c r="J5" i="1"/>
  <c r="J1820" i="1"/>
  <c r="M1820" i="1"/>
  <c r="X1820" i="1"/>
  <c r="Y1820" i="1"/>
  <c r="Z1820" i="1"/>
  <c r="AA1820" i="1"/>
  <c r="AC1820" i="1"/>
  <c r="AD1820" i="1" s="1"/>
  <c r="J1771" i="1"/>
  <c r="M1771" i="1"/>
  <c r="X1771" i="1"/>
  <c r="Y1771" i="1"/>
  <c r="Z1771" i="1"/>
  <c r="AA1771" i="1"/>
  <c r="AC1771" i="1"/>
  <c r="AD1771" i="1" s="1"/>
  <c r="J1722" i="1"/>
  <c r="M1722" i="1"/>
  <c r="X1722" i="1"/>
  <c r="Y1722" i="1"/>
  <c r="Z1722" i="1"/>
  <c r="AA1722" i="1"/>
  <c r="AC1722" i="1"/>
  <c r="AD1722" i="1" s="1"/>
  <c r="J1673" i="1"/>
  <c r="M1673" i="1"/>
  <c r="X1673" i="1"/>
  <c r="Y1673" i="1"/>
  <c r="Z1673" i="1"/>
  <c r="AA1673" i="1"/>
  <c r="AC1673" i="1"/>
  <c r="AD1673" i="1" s="1"/>
  <c r="AE1673" i="1" s="1"/>
  <c r="J1624" i="1"/>
  <c r="M1624" i="1"/>
  <c r="X1624" i="1"/>
  <c r="Y1624" i="1"/>
  <c r="Z1624" i="1"/>
  <c r="AA1624" i="1"/>
  <c r="AC1624" i="1"/>
  <c r="AD1624" i="1" s="1"/>
  <c r="J1575" i="1"/>
  <c r="M1575" i="1"/>
  <c r="X1575" i="1"/>
  <c r="Y1575" i="1"/>
  <c r="Z1575" i="1"/>
  <c r="AA1575" i="1"/>
  <c r="AC1575" i="1"/>
  <c r="AD1575" i="1" s="1"/>
  <c r="J1526" i="1"/>
  <c r="M1526" i="1"/>
  <c r="X1526" i="1"/>
  <c r="Y1526" i="1"/>
  <c r="Z1526" i="1"/>
  <c r="AA1526" i="1"/>
  <c r="AC1526" i="1"/>
  <c r="AD1526" i="1" s="1"/>
  <c r="AE1526" i="1" s="1"/>
  <c r="J1477" i="1"/>
  <c r="M1477" i="1"/>
  <c r="X1477" i="1"/>
  <c r="Y1477" i="1"/>
  <c r="Z1477" i="1"/>
  <c r="AA1477" i="1"/>
  <c r="AC1477" i="1"/>
  <c r="AD1477" i="1" s="1"/>
  <c r="J1428" i="1"/>
  <c r="M1428" i="1"/>
  <c r="X1428" i="1"/>
  <c r="Y1428" i="1"/>
  <c r="Z1428" i="1"/>
  <c r="AA1428" i="1"/>
  <c r="AC1428" i="1"/>
  <c r="AD1428" i="1" s="1"/>
  <c r="AF1428" i="1" s="1"/>
  <c r="J1379" i="1"/>
  <c r="M1379" i="1"/>
  <c r="X1379" i="1"/>
  <c r="Y1379" i="1"/>
  <c r="Z1379" i="1"/>
  <c r="AA1379" i="1"/>
  <c r="AC1379" i="1"/>
  <c r="AD1379" i="1" s="1"/>
  <c r="J1330" i="1"/>
  <c r="M1330" i="1"/>
  <c r="X1330" i="1"/>
  <c r="Y1330" i="1"/>
  <c r="Z1330" i="1"/>
  <c r="AA1330" i="1"/>
  <c r="AC1330" i="1"/>
  <c r="AD1330" i="1" s="1"/>
  <c r="J1281" i="1"/>
  <c r="M1281" i="1"/>
  <c r="X1281" i="1"/>
  <c r="Y1281" i="1"/>
  <c r="Z1281" i="1"/>
  <c r="AA1281" i="1"/>
  <c r="AC1281" i="1"/>
  <c r="AD1281" i="1" s="1"/>
  <c r="J1232" i="1"/>
  <c r="M1232" i="1"/>
  <c r="X1232" i="1"/>
  <c r="Y1232" i="1"/>
  <c r="Z1232" i="1"/>
  <c r="AA1232" i="1"/>
  <c r="AC1232" i="1"/>
  <c r="AD1232" i="1" s="1"/>
  <c r="J1183" i="1"/>
  <c r="M1183" i="1"/>
  <c r="X1183" i="1"/>
  <c r="Y1183" i="1"/>
  <c r="Z1183" i="1"/>
  <c r="AA1183" i="1"/>
  <c r="AC1183" i="1"/>
  <c r="AD1183" i="1" s="1"/>
  <c r="AE1183" i="1" s="1"/>
  <c r="J1134" i="1"/>
  <c r="M1134" i="1"/>
  <c r="X1134" i="1"/>
  <c r="Y1134" i="1"/>
  <c r="Z1134" i="1"/>
  <c r="AA1134" i="1"/>
  <c r="AC1134" i="1"/>
  <c r="AD1134" i="1" s="1"/>
  <c r="J1085" i="1"/>
  <c r="M1085" i="1"/>
  <c r="X1085" i="1"/>
  <c r="Y1085" i="1"/>
  <c r="Z1085" i="1"/>
  <c r="AA1085" i="1"/>
  <c r="AC1085" i="1"/>
  <c r="AD1085" i="1" s="1"/>
  <c r="J1042" i="1"/>
  <c r="M1042" i="1"/>
  <c r="X1042" i="1"/>
  <c r="Y1042" i="1"/>
  <c r="Z1042" i="1"/>
  <c r="AA1042" i="1"/>
  <c r="AC1042" i="1"/>
  <c r="AD1042" i="1" s="1"/>
  <c r="J1006" i="1"/>
  <c r="M1006" i="1"/>
  <c r="X1006" i="1"/>
  <c r="Y1006" i="1"/>
  <c r="Z1006" i="1"/>
  <c r="AA1006" i="1"/>
  <c r="AC1006" i="1"/>
  <c r="AD1006" i="1" s="1"/>
  <c r="J970" i="1"/>
  <c r="M970" i="1"/>
  <c r="X970" i="1"/>
  <c r="Y970" i="1"/>
  <c r="Z970" i="1"/>
  <c r="AA970" i="1"/>
  <c r="AC970" i="1"/>
  <c r="AD970" i="1" s="1"/>
  <c r="J934" i="1"/>
  <c r="M934" i="1"/>
  <c r="X934" i="1"/>
  <c r="Y934" i="1"/>
  <c r="Z934" i="1"/>
  <c r="AA934" i="1"/>
  <c r="AC934" i="1"/>
  <c r="AD934" i="1" s="1"/>
  <c r="J898" i="1"/>
  <c r="M898" i="1"/>
  <c r="X898" i="1"/>
  <c r="Y898" i="1"/>
  <c r="Z898" i="1"/>
  <c r="AA898" i="1"/>
  <c r="AC898" i="1"/>
  <c r="AD898" i="1" s="1"/>
  <c r="J862" i="1"/>
  <c r="M862" i="1"/>
  <c r="X862" i="1"/>
  <c r="Y862" i="1"/>
  <c r="Z862" i="1"/>
  <c r="AA862" i="1"/>
  <c r="AC862" i="1"/>
  <c r="AD862" i="1" s="1"/>
  <c r="J827" i="1"/>
  <c r="M827" i="1"/>
  <c r="X827" i="1"/>
  <c r="Y827" i="1"/>
  <c r="Z827" i="1"/>
  <c r="AA827" i="1"/>
  <c r="AC827" i="1"/>
  <c r="AD827" i="1" s="1"/>
  <c r="AE827" i="1" s="1"/>
  <c r="J794" i="1"/>
  <c r="M794" i="1"/>
  <c r="X794" i="1"/>
  <c r="Y794" i="1"/>
  <c r="Z794" i="1"/>
  <c r="AA794" i="1"/>
  <c r="AC794" i="1"/>
  <c r="AD794" i="1" s="1"/>
  <c r="J761" i="1"/>
  <c r="M761" i="1"/>
  <c r="X761" i="1"/>
  <c r="Y761" i="1"/>
  <c r="Z761" i="1"/>
  <c r="AA761" i="1"/>
  <c r="AC761" i="1"/>
  <c r="AD761" i="1" s="1"/>
  <c r="J728" i="1"/>
  <c r="M728" i="1"/>
  <c r="X728" i="1"/>
  <c r="Y728" i="1"/>
  <c r="Z728" i="1"/>
  <c r="AA728" i="1"/>
  <c r="AC728" i="1"/>
  <c r="AD728" i="1" s="1"/>
  <c r="J695" i="1"/>
  <c r="M695" i="1"/>
  <c r="X695" i="1"/>
  <c r="Y695" i="1"/>
  <c r="Z695" i="1"/>
  <c r="AA695" i="1"/>
  <c r="AC695" i="1"/>
  <c r="AD695" i="1" s="1"/>
  <c r="J662" i="1"/>
  <c r="M662" i="1"/>
  <c r="X662" i="1"/>
  <c r="Y662" i="1"/>
  <c r="Z662" i="1"/>
  <c r="AA662" i="1"/>
  <c r="AC662" i="1"/>
  <c r="AD662" i="1" s="1"/>
  <c r="J629" i="1"/>
  <c r="M629" i="1"/>
  <c r="X629" i="1"/>
  <c r="Y629" i="1"/>
  <c r="Z629" i="1"/>
  <c r="AA629" i="1"/>
  <c r="AC629" i="1"/>
  <c r="AD629" i="1" s="1"/>
  <c r="J597" i="1"/>
  <c r="M597" i="1"/>
  <c r="X597" i="1"/>
  <c r="Y597" i="1"/>
  <c r="Z597" i="1"/>
  <c r="AA597" i="1"/>
  <c r="AC597" i="1"/>
  <c r="AD597" i="1" s="1"/>
  <c r="AE597" i="1" s="1"/>
  <c r="J565" i="1"/>
  <c r="M565" i="1"/>
  <c r="X565" i="1"/>
  <c r="Y565" i="1"/>
  <c r="Z565" i="1"/>
  <c r="AA565" i="1"/>
  <c r="AC565" i="1"/>
  <c r="AD565" i="1" s="1"/>
  <c r="J533" i="1"/>
  <c r="M533" i="1"/>
  <c r="X533" i="1"/>
  <c r="Y533" i="1"/>
  <c r="Z533" i="1"/>
  <c r="AA533" i="1"/>
  <c r="AC533" i="1"/>
  <c r="AD533" i="1" s="1"/>
  <c r="J501" i="1"/>
  <c r="M501" i="1"/>
  <c r="X501" i="1"/>
  <c r="Y501" i="1"/>
  <c r="Z501" i="1"/>
  <c r="AA501" i="1"/>
  <c r="AC501" i="1"/>
  <c r="AD501" i="1" s="1"/>
  <c r="J469" i="1"/>
  <c r="M469" i="1"/>
  <c r="X469" i="1"/>
  <c r="Y469" i="1"/>
  <c r="Z469" i="1"/>
  <c r="AA469" i="1"/>
  <c r="AC469" i="1"/>
  <c r="AD469" i="1" s="1"/>
  <c r="J437" i="1"/>
  <c r="M437" i="1"/>
  <c r="X437" i="1"/>
  <c r="Y437" i="1"/>
  <c r="Z437" i="1"/>
  <c r="AA437" i="1"/>
  <c r="AC437" i="1"/>
  <c r="AD437" i="1" s="1"/>
  <c r="J405" i="1"/>
  <c r="M405" i="1"/>
  <c r="X405" i="1"/>
  <c r="Y405" i="1"/>
  <c r="Z405" i="1"/>
  <c r="AA405" i="1"/>
  <c r="AC405" i="1"/>
  <c r="AD405" i="1" s="1"/>
  <c r="J373" i="1"/>
  <c r="M373" i="1"/>
  <c r="X373" i="1"/>
  <c r="Y373" i="1"/>
  <c r="Z373" i="1"/>
  <c r="AA373" i="1"/>
  <c r="AC373" i="1"/>
  <c r="AD373" i="1" s="1"/>
  <c r="J341" i="1"/>
  <c r="M341" i="1"/>
  <c r="X341" i="1"/>
  <c r="Y341" i="1"/>
  <c r="Z341" i="1"/>
  <c r="AA341" i="1"/>
  <c r="AC341" i="1"/>
  <c r="AD341" i="1" s="1"/>
  <c r="J309" i="1"/>
  <c r="M309" i="1"/>
  <c r="X309" i="1"/>
  <c r="Y309" i="1"/>
  <c r="Z309" i="1"/>
  <c r="AA309" i="1"/>
  <c r="AC309" i="1"/>
  <c r="AD309" i="1" s="1"/>
  <c r="J277" i="1"/>
  <c r="M277" i="1"/>
  <c r="X277" i="1"/>
  <c r="Y277" i="1"/>
  <c r="Z277" i="1"/>
  <c r="AA277" i="1"/>
  <c r="AC277" i="1"/>
  <c r="AD277" i="1" s="1"/>
  <c r="J245" i="1"/>
  <c r="M245" i="1"/>
  <c r="X245" i="1"/>
  <c r="Y245" i="1"/>
  <c r="Z245" i="1"/>
  <c r="AA245" i="1"/>
  <c r="AC245" i="1"/>
  <c r="AD245" i="1" s="1"/>
  <c r="J224" i="1"/>
  <c r="M224" i="1"/>
  <c r="X224" i="1"/>
  <c r="Y224" i="1"/>
  <c r="Z224" i="1"/>
  <c r="AA224" i="1"/>
  <c r="AC224" i="1"/>
  <c r="AD224" i="1" s="1"/>
  <c r="J204" i="1"/>
  <c r="M204" i="1"/>
  <c r="X204" i="1"/>
  <c r="Y204" i="1"/>
  <c r="Z204" i="1"/>
  <c r="AA204" i="1"/>
  <c r="AC204" i="1"/>
  <c r="AD204" i="1" s="1"/>
  <c r="J184" i="1"/>
  <c r="M184" i="1"/>
  <c r="X184" i="1"/>
  <c r="Y184" i="1"/>
  <c r="Z184" i="1"/>
  <c r="AA184" i="1"/>
  <c r="AC184" i="1"/>
  <c r="AD184" i="1" s="1"/>
  <c r="J164" i="1"/>
  <c r="M164" i="1"/>
  <c r="X164" i="1"/>
  <c r="Y164" i="1"/>
  <c r="Z164" i="1"/>
  <c r="AA164" i="1"/>
  <c r="AC164" i="1"/>
  <c r="AD164" i="1" s="1"/>
  <c r="J144" i="1"/>
  <c r="M144" i="1"/>
  <c r="X144" i="1"/>
  <c r="Y144" i="1"/>
  <c r="Z144" i="1"/>
  <c r="AA144" i="1"/>
  <c r="AC144" i="1"/>
  <c r="AD144" i="1" s="1"/>
  <c r="J124" i="1"/>
  <c r="M124" i="1"/>
  <c r="X124" i="1"/>
  <c r="Y124" i="1"/>
  <c r="Z124" i="1"/>
  <c r="AA124" i="1"/>
  <c r="AC124" i="1"/>
  <c r="AD124" i="1" s="1"/>
  <c r="J104" i="1"/>
  <c r="M104" i="1"/>
  <c r="X104" i="1"/>
  <c r="Y104" i="1"/>
  <c r="Z104" i="1"/>
  <c r="AA104" i="1"/>
  <c r="AC104" i="1"/>
  <c r="AD104" i="1" s="1"/>
  <c r="J84" i="1"/>
  <c r="M84" i="1"/>
  <c r="X84" i="1"/>
  <c r="Y84" i="1"/>
  <c r="Z84" i="1"/>
  <c r="AA84" i="1"/>
  <c r="AC84" i="1"/>
  <c r="AD84" i="1" s="1"/>
  <c r="J64" i="1"/>
  <c r="M64" i="1"/>
  <c r="X64" i="1"/>
  <c r="Y64" i="1"/>
  <c r="Z64" i="1"/>
  <c r="AA64" i="1"/>
  <c r="AC64" i="1"/>
  <c r="AD64" i="1" s="1"/>
  <c r="J44" i="1"/>
  <c r="M44" i="1"/>
  <c r="X44" i="1"/>
  <c r="Y44" i="1"/>
  <c r="Z44" i="1"/>
  <c r="AA44" i="1"/>
  <c r="J24" i="1"/>
  <c r="M24" i="1"/>
  <c r="X24" i="1"/>
  <c r="Y24" i="1"/>
  <c r="Z24" i="1"/>
  <c r="AA24" i="1"/>
  <c r="J4" i="1"/>
  <c r="M4" i="1"/>
  <c r="X4" i="1"/>
  <c r="Y4" i="1"/>
  <c r="Z4" i="1"/>
  <c r="AA4" i="1"/>
  <c r="J1864" i="1"/>
  <c r="J1824" i="1"/>
  <c r="AC1864" i="1"/>
  <c r="AD1864" i="1" s="1"/>
  <c r="AA1864" i="1"/>
  <c r="Z1864" i="1"/>
  <c r="Y1864" i="1"/>
  <c r="X1864" i="1"/>
  <c r="M1864" i="1"/>
  <c r="AC1865" i="1"/>
  <c r="AD1865" i="1" s="1"/>
  <c r="AA1865" i="1"/>
  <c r="Z1865" i="1"/>
  <c r="Y1865" i="1"/>
  <c r="X1865" i="1"/>
  <c r="M1865" i="1"/>
  <c r="J1865" i="1"/>
  <c r="AC1866" i="1"/>
  <c r="AD1866" i="1" s="1"/>
  <c r="AA1866" i="1"/>
  <c r="Z1866" i="1"/>
  <c r="Y1866" i="1"/>
  <c r="X1866" i="1"/>
  <c r="M1866" i="1"/>
  <c r="J1866" i="1"/>
  <c r="AC1863" i="1"/>
  <c r="AD1863" i="1" s="1"/>
  <c r="AA1863" i="1"/>
  <c r="Z1863" i="1"/>
  <c r="Y1863" i="1"/>
  <c r="X1863" i="1"/>
  <c r="M1863" i="1"/>
  <c r="J1863" i="1"/>
  <c r="AC1860" i="1"/>
  <c r="AD1860" i="1" s="1"/>
  <c r="AA1860" i="1"/>
  <c r="Z1860" i="1"/>
  <c r="Y1860" i="1"/>
  <c r="X1860" i="1"/>
  <c r="M1860" i="1"/>
  <c r="J1860" i="1"/>
  <c r="AC1859" i="1"/>
  <c r="AD1859" i="1" s="1"/>
  <c r="AA1859" i="1"/>
  <c r="Z1859" i="1"/>
  <c r="Y1859" i="1"/>
  <c r="X1859" i="1"/>
  <c r="M1859" i="1"/>
  <c r="J1859" i="1"/>
  <c r="AC1862" i="1"/>
  <c r="AD1862" i="1" s="1"/>
  <c r="AA1862" i="1"/>
  <c r="Z1862" i="1"/>
  <c r="Y1862" i="1"/>
  <c r="X1862" i="1"/>
  <c r="M1862" i="1"/>
  <c r="J1862" i="1"/>
  <c r="AC1861" i="1"/>
  <c r="AD1861" i="1" s="1"/>
  <c r="AA1861" i="1"/>
  <c r="Z1861" i="1"/>
  <c r="Y1861" i="1"/>
  <c r="X1861" i="1"/>
  <c r="M1861" i="1"/>
  <c r="J1861" i="1"/>
  <c r="AC1858" i="1"/>
  <c r="AD1858" i="1" s="1"/>
  <c r="AA1858" i="1"/>
  <c r="Z1858" i="1"/>
  <c r="Y1858" i="1"/>
  <c r="X1858" i="1"/>
  <c r="M1858" i="1"/>
  <c r="J1858" i="1"/>
  <c r="AC1857" i="1"/>
  <c r="AD1857" i="1" s="1"/>
  <c r="AA1857" i="1"/>
  <c r="Z1857" i="1"/>
  <c r="Y1857" i="1"/>
  <c r="X1857" i="1"/>
  <c r="M1857" i="1"/>
  <c r="J1857" i="1"/>
  <c r="AC1856" i="1"/>
  <c r="AD1856" i="1" s="1"/>
  <c r="AA1856" i="1"/>
  <c r="Z1856" i="1"/>
  <c r="Y1856" i="1"/>
  <c r="X1856" i="1"/>
  <c r="M1856" i="1"/>
  <c r="J1856" i="1"/>
  <c r="AC1855" i="1"/>
  <c r="AD1855" i="1" s="1"/>
  <c r="AA1855" i="1"/>
  <c r="Z1855" i="1"/>
  <c r="Y1855" i="1"/>
  <c r="X1855" i="1"/>
  <c r="M1855" i="1"/>
  <c r="J1855" i="1"/>
  <c r="AC1854" i="1"/>
  <c r="AD1854" i="1" s="1"/>
  <c r="AA1854" i="1"/>
  <c r="Z1854" i="1"/>
  <c r="Y1854" i="1"/>
  <c r="X1854" i="1"/>
  <c r="M1854" i="1"/>
  <c r="J1854" i="1"/>
  <c r="AC1853" i="1"/>
  <c r="AD1853" i="1" s="1"/>
  <c r="AA1853" i="1"/>
  <c r="Z1853" i="1"/>
  <c r="Y1853" i="1"/>
  <c r="X1853" i="1"/>
  <c r="M1853" i="1"/>
  <c r="J1853" i="1"/>
  <c r="AC1851" i="1"/>
  <c r="AD1851" i="1" s="1"/>
  <c r="AA1851" i="1"/>
  <c r="Z1851" i="1"/>
  <c r="Y1851" i="1"/>
  <c r="X1851" i="1"/>
  <c r="J1851" i="1"/>
  <c r="AC1845" i="1"/>
  <c r="AD1845" i="1" s="1"/>
  <c r="AA1845" i="1"/>
  <c r="Z1845" i="1"/>
  <c r="Y1845" i="1"/>
  <c r="X1845" i="1"/>
  <c r="J1845" i="1"/>
  <c r="AC1850" i="1"/>
  <c r="AD1850" i="1" s="1"/>
  <c r="AA1850" i="1"/>
  <c r="Z1850" i="1"/>
  <c r="Y1850" i="1"/>
  <c r="X1850" i="1"/>
  <c r="J1850" i="1"/>
  <c r="AC1847" i="1"/>
  <c r="AD1847" i="1" s="1"/>
  <c r="AA1847" i="1"/>
  <c r="Z1847" i="1"/>
  <c r="Y1847" i="1"/>
  <c r="X1847" i="1"/>
  <c r="J1847" i="1"/>
  <c r="AC1852" i="1"/>
  <c r="AD1852" i="1" s="1"/>
  <c r="AA1852" i="1"/>
  <c r="Z1852" i="1"/>
  <c r="Y1852" i="1"/>
  <c r="X1852" i="1"/>
  <c r="J1852" i="1"/>
  <c r="AC1840" i="1"/>
  <c r="AD1840" i="1" s="1"/>
  <c r="AA1840" i="1"/>
  <c r="Z1840" i="1"/>
  <c r="Y1840" i="1"/>
  <c r="X1840" i="1"/>
  <c r="M1840" i="1"/>
  <c r="J1840" i="1"/>
  <c r="AC1841" i="1"/>
  <c r="AD1841" i="1" s="1"/>
  <c r="AA1841" i="1"/>
  <c r="Z1841" i="1"/>
  <c r="Y1841" i="1"/>
  <c r="X1841" i="1"/>
  <c r="M1841" i="1"/>
  <c r="J1841" i="1"/>
  <c r="AC1842" i="1"/>
  <c r="AD1842" i="1" s="1"/>
  <c r="AA1842" i="1"/>
  <c r="Z1842" i="1"/>
  <c r="Y1842" i="1"/>
  <c r="X1842" i="1"/>
  <c r="M1842" i="1"/>
  <c r="J1842" i="1"/>
  <c r="AC1839" i="1"/>
  <c r="AD1839" i="1" s="1"/>
  <c r="AA1839" i="1"/>
  <c r="Z1839" i="1"/>
  <c r="Y1839" i="1"/>
  <c r="X1839" i="1"/>
  <c r="M1839" i="1"/>
  <c r="J1839" i="1"/>
  <c r="AC1844" i="1"/>
  <c r="AD1844" i="1" s="1"/>
  <c r="AA1844" i="1"/>
  <c r="Z1844" i="1"/>
  <c r="Y1844" i="1"/>
  <c r="X1844" i="1"/>
  <c r="M1844" i="1"/>
  <c r="J1844" i="1"/>
  <c r="AC1843" i="1"/>
  <c r="AD1843" i="1" s="1"/>
  <c r="AA1843" i="1"/>
  <c r="Z1843" i="1"/>
  <c r="Y1843" i="1"/>
  <c r="X1843" i="1"/>
  <c r="M1843" i="1"/>
  <c r="J1843" i="1"/>
  <c r="AC1833" i="1"/>
  <c r="AD1833" i="1" s="1"/>
  <c r="AA1833" i="1"/>
  <c r="Z1833" i="1"/>
  <c r="Y1833" i="1"/>
  <c r="X1833" i="1"/>
  <c r="M1833" i="1"/>
  <c r="J1833" i="1"/>
  <c r="AC1838" i="1"/>
  <c r="AD1838" i="1" s="1"/>
  <c r="AA1838" i="1"/>
  <c r="Z1838" i="1"/>
  <c r="Y1838" i="1"/>
  <c r="X1838" i="1"/>
  <c r="M1838" i="1"/>
  <c r="J1838" i="1"/>
  <c r="AC1836" i="1"/>
  <c r="AD1836" i="1" s="1"/>
  <c r="AA1836" i="1"/>
  <c r="Z1836" i="1"/>
  <c r="Y1836" i="1"/>
  <c r="X1836" i="1"/>
  <c r="M1836" i="1"/>
  <c r="J1836" i="1"/>
  <c r="AC1837" i="1"/>
  <c r="AD1837" i="1" s="1"/>
  <c r="AA1837" i="1"/>
  <c r="Z1837" i="1"/>
  <c r="Y1837" i="1"/>
  <c r="X1837" i="1"/>
  <c r="M1837" i="1"/>
  <c r="J1837" i="1"/>
  <c r="AC1834" i="1"/>
  <c r="AD1834" i="1" s="1"/>
  <c r="AA1834" i="1"/>
  <c r="Z1834" i="1"/>
  <c r="Y1834" i="1"/>
  <c r="X1834" i="1"/>
  <c r="M1834" i="1"/>
  <c r="J1834" i="1"/>
  <c r="AC1835" i="1"/>
  <c r="AD1835" i="1" s="1"/>
  <c r="AA1835" i="1"/>
  <c r="Z1835" i="1"/>
  <c r="Y1835" i="1"/>
  <c r="X1835" i="1"/>
  <c r="M1835" i="1"/>
  <c r="J1835" i="1"/>
  <c r="AC1832" i="1"/>
  <c r="AD1832" i="1" s="1"/>
  <c r="AA1832" i="1"/>
  <c r="Z1832" i="1"/>
  <c r="Y1832" i="1"/>
  <c r="X1832" i="1"/>
  <c r="M1832" i="1"/>
  <c r="J1832" i="1"/>
  <c r="AC1831" i="1"/>
  <c r="AD1831" i="1" s="1"/>
  <c r="AA1831" i="1"/>
  <c r="Z1831" i="1"/>
  <c r="Y1831" i="1"/>
  <c r="X1831" i="1"/>
  <c r="M1831" i="1"/>
  <c r="J1831" i="1"/>
  <c r="AC1828" i="1"/>
  <c r="AD1828" i="1" s="1"/>
  <c r="AA1828" i="1"/>
  <c r="Z1828" i="1"/>
  <c r="Y1828" i="1"/>
  <c r="X1828" i="1"/>
  <c r="J1828" i="1"/>
  <c r="AC1819" i="1"/>
  <c r="AD1819" i="1" s="1"/>
  <c r="AA1819" i="1"/>
  <c r="Z1819" i="1"/>
  <c r="Y1819" i="1"/>
  <c r="X1819" i="1"/>
  <c r="J1819" i="1"/>
  <c r="AC1829" i="1"/>
  <c r="AD1829" i="1" s="1"/>
  <c r="AA1829" i="1"/>
  <c r="Z1829" i="1"/>
  <c r="Y1829" i="1"/>
  <c r="X1829" i="1"/>
  <c r="J1829" i="1"/>
  <c r="AC1830" i="1"/>
  <c r="AD1830" i="1" s="1"/>
  <c r="AA1830" i="1"/>
  <c r="Z1830" i="1"/>
  <c r="Y1830" i="1"/>
  <c r="X1830" i="1"/>
  <c r="M1830" i="1"/>
  <c r="J1830" i="1"/>
  <c r="AC1826" i="1"/>
  <c r="AD1826" i="1" s="1"/>
  <c r="AA1826" i="1"/>
  <c r="Z1826" i="1"/>
  <c r="Y1826" i="1"/>
  <c r="X1826" i="1"/>
  <c r="M1826" i="1"/>
  <c r="J1826" i="1"/>
  <c r="AC1818" i="1"/>
  <c r="AD1818" i="1" s="1"/>
  <c r="AA1818" i="1"/>
  <c r="Z1818" i="1"/>
  <c r="Y1818" i="1"/>
  <c r="X1818" i="1"/>
  <c r="M1818" i="1"/>
  <c r="J1818" i="1"/>
  <c r="AC1825" i="1"/>
  <c r="AD1825" i="1" s="1"/>
  <c r="AA1825" i="1"/>
  <c r="Z1825" i="1"/>
  <c r="Y1825" i="1"/>
  <c r="X1825" i="1"/>
  <c r="M1825" i="1"/>
  <c r="J1825" i="1"/>
  <c r="AC1824" i="1"/>
  <c r="AD1824" i="1" s="1"/>
  <c r="AA1824" i="1"/>
  <c r="Z1824" i="1"/>
  <c r="Y1824" i="1"/>
  <c r="X1824" i="1"/>
  <c r="M1824" i="1"/>
  <c r="AC1815" i="1"/>
  <c r="AD1815" i="1" s="1"/>
  <c r="AA1815" i="1"/>
  <c r="Z1815" i="1"/>
  <c r="Y1815" i="1"/>
  <c r="X1815" i="1"/>
  <c r="M1815" i="1"/>
  <c r="J1815" i="1"/>
  <c r="AC1816" i="1"/>
  <c r="AD1816" i="1" s="1"/>
  <c r="AA1816" i="1"/>
  <c r="Z1816" i="1"/>
  <c r="Y1816" i="1"/>
  <c r="X1816" i="1"/>
  <c r="M1816" i="1"/>
  <c r="J1816" i="1"/>
  <c r="AC1817" i="1"/>
  <c r="AD1817" i="1" s="1"/>
  <c r="AA1817" i="1"/>
  <c r="Z1817" i="1"/>
  <c r="Y1817" i="1"/>
  <c r="X1817" i="1"/>
  <c r="M1817" i="1"/>
  <c r="J1817" i="1"/>
  <c r="AC1814" i="1"/>
  <c r="AD1814" i="1" s="1"/>
  <c r="AA1814" i="1"/>
  <c r="Z1814" i="1"/>
  <c r="Y1814" i="1"/>
  <c r="X1814" i="1"/>
  <c r="M1814" i="1"/>
  <c r="J1814" i="1"/>
  <c r="AC1811" i="1"/>
  <c r="AD1811" i="1" s="1"/>
  <c r="AA1811" i="1"/>
  <c r="Z1811" i="1"/>
  <c r="Y1811" i="1"/>
  <c r="X1811" i="1"/>
  <c r="M1811" i="1"/>
  <c r="J1811" i="1"/>
  <c r="AC1810" i="1"/>
  <c r="AD1810" i="1" s="1"/>
  <c r="AA1810" i="1"/>
  <c r="Z1810" i="1"/>
  <c r="Y1810" i="1"/>
  <c r="X1810" i="1"/>
  <c r="M1810" i="1"/>
  <c r="J1810" i="1"/>
  <c r="AC1813" i="1"/>
  <c r="AD1813" i="1" s="1"/>
  <c r="AA1813" i="1"/>
  <c r="Z1813" i="1"/>
  <c r="Y1813" i="1"/>
  <c r="X1813" i="1"/>
  <c r="M1813" i="1"/>
  <c r="J1813" i="1"/>
  <c r="AC1812" i="1"/>
  <c r="AD1812" i="1" s="1"/>
  <c r="AH1812" i="1" s="1"/>
  <c r="AA1812" i="1"/>
  <c r="Z1812" i="1"/>
  <c r="Y1812" i="1"/>
  <c r="X1812" i="1"/>
  <c r="M1812" i="1"/>
  <c r="J1812" i="1"/>
  <c r="AC1809" i="1"/>
  <c r="AD1809" i="1" s="1"/>
  <c r="AA1809" i="1"/>
  <c r="Z1809" i="1"/>
  <c r="Y1809" i="1"/>
  <c r="X1809" i="1"/>
  <c r="M1809" i="1"/>
  <c r="J1809" i="1"/>
  <c r="AC1808" i="1"/>
  <c r="AD1808" i="1" s="1"/>
  <c r="AA1808" i="1"/>
  <c r="Z1808" i="1"/>
  <c r="Y1808" i="1"/>
  <c r="X1808" i="1"/>
  <c r="M1808" i="1"/>
  <c r="J1808" i="1"/>
  <c r="AC1807" i="1"/>
  <c r="AD1807" i="1" s="1"/>
  <c r="AA1807" i="1"/>
  <c r="Z1807" i="1"/>
  <c r="Y1807" i="1"/>
  <c r="X1807" i="1"/>
  <c r="M1807" i="1"/>
  <c r="J1807" i="1"/>
  <c r="AC1806" i="1"/>
  <c r="AD1806" i="1" s="1"/>
  <c r="AA1806" i="1"/>
  <c r="Z1806" i="1"/>
  <c r="Y1806" i="1"/>
  <c r="X1806" i="1"/>
  <c r="M1806" i="1"/>
  <c r="J1806" i="1"/>
  <c r="AC1805" i="1"/>
  <c r="AD1805" i="1" s="1"/>
  <c r="AA1805" i="1"/>
  <c r="Z1805" i="1"/>
  <c r="Y1805" i="1"/>
  <c r="X1805" i="1"/>
  <c r="M1805" i="1"/>
  <c r="J1805" i="1"/>
  <c r="AC1804" i="1"/>
  <c r="AD1804" i="1" s="1"/>
  <c r="AA1804" i="1"/>
  <c r="Z1804" i="1"/>
  <c r="Y1804" i="1"/>
  <c r="X1804" i="1"/>
  <c r="M1804" i="1"/>
  <c r="J1804" i="1"/>
  <c r="AC1802" i="1"/>
  <c r="AD1802" i="1" s="1"/>
  <c r="AA1802" i="1"/>
  <c r="Z1802" i="1"/>
  <c r="Y1802" i="1"/>
  <c r="X1802" i="1"/>
  <c r="J1802" i="1"/>
  <c r="AC1796" i="1"/>
  <c r="AD1796" i="1" s="1"/>
  <c r="AA1796" i="1"/>
  <c r="Z1796" i="1"/>
  <c r="Y1796" i="1"/>
  <c r="X1796" i="1"/>
  <c r="J1796" i="1"/>
  <c r="AC1801" i="1"/>
  <c r="AD1801" i="1" s="1"/>
  <c r="AA1801" i="1"/>
  <c r="Z1801" i="1"/>
  <c r="Y1801" i="1"/>
  <c r="X1801" i="1"/>
  <c r="J1801" i="1"/>
  <c r="AC1798" i="1"/>
  <c r="AD1798" i="1" s="1"/>
  <c r="AA1798" i="1"/>
  <c r="Z1798" i="1"/>
  <c r="Y1798" i="1"/>
  <c r="X1798" i="1"/>
  <c r="J1798" i="1"/>
  <c r="AC1803" i="1"/>
  <c r="AD1803" i="1" s="1"/>
  <c r="AA1803" i="1"/>
  <c r="Z1803" i="1"/>
  <c r="Y1803" i="1"/>
  <c r="X1803" i="1"/>
  <c r="J1803" i="1"/>
  <c r="AC1791" i="1"/>
  <c r="AD1791" i="1" s="1"/>
  <c r="AA1791" i="1"/>
  <c r="Z1791" i="1"/>
  <c r="Y1791" i="1"/>
  <c r="X1791" i="1"/>
  <c r="M1791" i="1"/>
  <c r="J1791" i="1"/>
  <c r="AC1792" i="1"/>
  <c r="AD1792" i="1" s="1"/>
  <c r="AA1792" i="1"/>
  <c r="Z1792" i="1"/>
  <c r="Y1792" i="1"/>
  <c r="X1792" i="1"/>
  <c r="M1792" i="1"/>
  <c r="J1792" i="1"/>
  <c r="AC1793" i="1"/>
  <c r="AD1793" i="1" s="1"/>
  <c r="AA1793" i="1"/>
  <c r="Z1793" i="1"/>
  <c r="Y1793" i="1"/>
  <c r="X1793" i="1"/>
  <c r="M1793" i="1"/>
  <c r="J1793" i="1"/>
  <c r="AC1790" i="1"/>
  <c r="AD1790" i="1" s="1"/>
  <c r="AA1790" i="1"/>
  <c r="Z1790" i="1"/>
  <c r="Y1790" i="1"/>
  <c r="X1790" i="1"/>
  <c r="M1790" i="1"/>
  <c r="J1790" i="1"/>
  <c r="AC1795" i="1"/>
  <c r="AD1795" i="1" s="1"/>
  <c r="AA1795" i="1"/>
  <c r="Z1795" i="1"/>
  <c r="Y1795" i="1"/>
  <c r="X1795" i="1"/>
  <c r="M1795" i="1"/>
  <c r="J1795" i="1"/>
  <c r="AC1794" i="1"/>
  <c r="AD1794" i="1" s="1"/>
  <c r="AA1794" i="1"/>
  <c r="Z1794" i="1"/>
  <c r="Y1794" i="1"/>
  <c r="X1794" i="1"/>
  <c r="M1794" i="1"/>
  <c r="J1794" i="1"/>
  <c r="AC1784" i="1"/>
  <c r="AD1784" i="1" s="1"/>
  <c r="AA1784" i="1"/>
  <c r="Z1784" i="1"/>
  <c r="Y1784" i="1"/>
  <c r="X1784" i="1"/>
  <c r="M1784" i="1"/>
  <c r="J1784" i="1"/>
  <c r="AC1789" i="1"/>
  <c r="AD1789" i="1" s="1"/>
  <c r="AA1789" i="1"/>
  <c r="Z1789" i="1"/>
  <c r="Y1789" i="1"/>
  <c r="X1789" i="1"/>
  <c r="M1789" i="1"/>
  <c r="J1789" i="1"/>
  <c r="AC1787" i="1"/>
  <c r="AD1787" i="1" s="1"/>
  <c r="AA1787" i="1"/>
  <c r="Z1787" i="1"/>
  <c r="Y1787" i="1"/>
  <c r="X1787" i="1"/>
  <c r="M1787" i="1"/>
  <c r="J1787" i="1"/>
  <c r="AC1788" i="1"/>
  <c r="AD1788" i="1" s="1"/>
  <c r="AE1788" i="1" s="1"/>
  <c r="AA1788" i="1"/>
  <c r="Z1788" i="1"/>
  <c r="Y1788" i="1"/>
  <c r="X1788" i="1"/>
  <c r="M1788" i="1"/>
  <c r="J1788" i="1"/>
  <c r="AC1785" i="1"/>
  <c r="AD1785" i="1" s="1"/>
  <c r="AA1785" i="1"/>
  <c r="Z1785" i="1"/>
  <c r="Y1785" i="1"/>
  <c r="X1785" i="1"/>
  <c r="M1785" i="1"/>
  <c r="J1785" i="1"/>
  <c r="AC1786" i="1"/>
  <c r="AD1786" i="1" s="1"/>
  <c r="AA1786" i="1"/>
  <c r="Z1786" i="1"/>
  <c r="Y1786" i="1"/>
  <c r="X1786" i="1"/>
  <c r="M1786" i="1"/>
  <c r="J1786" i="1"/>
  <c r="AC1783" i="1"/>
  <c r="AD1783" i="1" s="1"/>
  <c r="AA1783" i="1"/>
  <c r="Z1783" i="1"/>
  <c r="Y1783" i="1"/>
  <c r="X1783" i="1"/>
  <c r="M1783" i="1"/>
  <c r="J1783" i="1"/>
  <c r="AC1782" i="1"/>
  <c r="AD1782" i="1" s="1"/>
  <c r="AA1782" i="1"/>
  <c r="Z1782" i="1"/>
  <c r="Y1782" i="1"/>
  <c r="X1782" i="1"/>
  <c r="M1782" i="1"/>
  <c r="J1782" i="1"/>
  <c r="AC1779" i="1"/>
  <c r="AD1779" i="1" s="1"/>
  <c r="AA1779" i="1"/>
  <c r="Z1779" i="1"/>
  <c r="Y1779" i="1"/>
  <c r="X1779" i="1"/>
  <c r="J1779" i="1"/>
  <c r="AC1770" i="1"/>
  <c r="AD1770" i="1" s="1"/>
  <c r="AA1770" i="1"/>
  <c r="Z1770" i="1"/>
  <c r="Y1770" i="1"/>
  <c r="X1770" i="1"/>
  <c r="J1770" i="1"/>
  <c r="AC1780" i="1"/>
  <c r="AD1780" i="1" s="1"/>
  <c r="AA1780" i="1"/>
  <c r="Z1780" i="1"/>
  <c r="Y1780" i="1"/>
  <c r="X1780" i="1"/>
  <c r="J1780" i="1"/>
  <c r="AC1781" i="1"/>
  <c r="AD1781" i="1" s="1"/>
  <c r="AA1781" i="1"/>
  <c r="Z1781" i="1"/>
  <c r="Y1781" i="1"/>
  <c r="X1781" i="1"/>
  <c r="M1781" i="1"/>
  <c r="J1781" i="1"/>
  <c r="AC1777" i="1"/>
  <c r="AD1777" i="1" s="1"/>
  <c r="AA1777" i="1"/>
  <c r="Z1777" i="1"/>
  <c r="Y1777" i="1"/>
  <c r="X1777" i="1"/>
  <c r="M1777" i="1"/>
  <c r="J1777" i="1"/>
  <c r="AC1769" i="1"/>
  <c r="AD1769" i="1" s="1"/>
  <c r="AA1769" i="1"/>
  <c r="Z1769" i="1"/>
  <c r="Y1769" i="1"/>
  <c r="X1769" i="1"/>
  <c r="M1769" i="1"/>
  <c r="J1769" i="1"/>
  <c r="AC1776" i="1"/>
  <c r="AD1776" i="1" s="1"/>
  <c r="AA1776" i="1"/>
  <c r="Z1776" i="1"/>
  <c r="Y1776" i="1"/>
  <c r="X1776" i="1"/>
  <c r="M1776" i="1"/>
  <c r="J1776" i="1"/>
  <c r="AC1775" i="1"/>
  <c r="AD1775" i="1" s="1"/>
  <c r="AA1775" i="1"/>
  <c r="Z1775" i="1"/>
  <c r="Y1775" i="1"/>
  <c r="X1775" i="1"/>
  <c r="M1775" i="1"/>
  <c r="J1775" i="1"/>
  <c r="AC1753" i="1"/>
  <c r="AD1753" i="1" s="1"/>
  <c r="AA1753" i="1"/>
  <c r="Z1753" i="1"/>
  <c r="Y1753" i="1"/>
  <c r="X1753" i="1"/>
  <c r="J1753" i="1"/>
  <c r="AC1747" i="1"/>
  <c r="AD1747" i="1" s="1"/>
  <c r="AA1747" i="1"/>
  <c r="Z1747" i="1"/>
  <c r="Y1747" i="1"/>
  <c r="X1747" i="1"/>
  <c r="J1747" i="1"/>
  <c r="AC1752" i="1"/>
  <c r="AD1752" i="1" s="1"/>
  <c r="AA1752" i="1"/>
  <c r="Z1752" i="1"/>
  <c r="Y1752" i="1"/>
  <c r="X1752" i="1"/>
  <c r="J1752" i="1"/>
  <c r="AC1749" i="1"/>
  <c r="AD1749" i="1" s="1"/>
  <c r="AA1749" i="1"/>
  <c r="Z1749" i="1"/>
  <c r="Y1749" i="1"/>
  <c r="X1749" i="1"/>
  <c r="J1749" i="1"/>
  <c r="AC1726" i="1"/>
  <c r="AD1726" i="1" s="1"/>
  <c r="AC1767" i="1"/>
  <c r="AD1767" i="1" s="1"/>
  <c r="AC1727" i="1"/>
  <c r="AD1727" i="1" s="1"/>
  <c r="AC1720" i="1"/>
  <c r="AD1720" i="1" s="1"/>
  <c r="AC1728" i="1"/>
  <c r="AD1728" i="1" s="1"/>
  <c r="AC1732" i="1"/>
  <c r="AD1732" i="1" s="1"/>
  <c r="AC1721" i="1"/>
  <c r="AD1721" i="1" s="1"/>
  <c r="AC1730" i="1"/>
  <c r="AD1730" i="1" s="1"/>
  <c r="AA1730" i="1"/>
  <c r="Z1730" i="1"/>
  <c r="Y1730" i="1"/>
  <c r="X1730" i="1"/>
  <c r="J1730" i="1"/>
  <c r="AA1721" i="1"/>
  <c r="Z1721" i="1"/>
  <c r="Y1721" i="1"/>
  <c r="X1721" i="1"/>
  <c r="J1721" i="1"/>
  <c r="AA1732" i="1"/>
  <c r="Z1732" i="1"/>
  <c r="Y1732" i="1"/>
  <c r="X1732" i="1"/>
  <c r="M1732" i="1"/>
  <c r="J1732" i="1"/>
  <c r="AA1728" i="1"/>
  <c r="Z1728" i="1"/>
  <c r="Y1728" i="1"/>
  <c r="X1728" i="1"/>
  <c r="M1728" i="1"/>
  <c r="J1728" i="1"/>
  <c r="AA1720" i="1"/>
  <c r="Z1720" i="1"/>
  <c r="Y1720" i="1"/>
  <c r="X1720" i="1"/>
  <c r="M1720" i="1"/>
  <c r="J1720" i="1"/>
  <c r="AA1727" i="1"/>
  <c r="Z1727" i="1"/>
  <c r="Y1727" i="1"/>
  <c r="X1727" i="1"/>
  <c r="M1727" i="1"/>
  <c r="J1727" i="1"/>
  <c r="AA1726" i="1"/>
  <c r="Z1726" i="1"/>
  <c r="Y1726" i="1"/>
  <c r="X1726" i="1"/>
  <c r="M1726" i="1"/>
  <c r="J1726" i="1"/>
  <c r="K4" i="19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J4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30" i="19"/>
  <c r="J31" i="19"/>
  <c r="J32" i="19"/>
  <c r="J33" i="19"/>
  <c r="J34" i="19"/>
  <c r="J35" i="19"/>
  <c r="J36" i="19"/>
  <c r="J37" i="19"/>
  <c r="J38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I4" i="19"/>
  <c r="I5" i="19"/>
  <c r="I6" i="19"/>
  <c r="S27" i="19" s="1"/>
  <c r="I7" i="19"/>
  <c r="S26" i="19" s="1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S28" i="19" s="1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H3" i="19"/>
  <c r="I3" i="19"/>
  <c r="J3" i="19"/>
  <c r="K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" i="19"/>
  <c r="E28" i="19"/>
  <c r="E29" i="19"/>
  <c r="E30" i="19"/>
  <c r="E31" i="19"/>
  <c r="E32" i="19"/>
  <c r="E33" i="19"/>
  <c r="E34" i="19"/>
  <c r="E35" i="19"/>
  <c r="E36" i="19"/>
  <c r="E37" i="19"/>
  <c r="E38" i="19"/>
  <c r="D36" i="19"/>
  <c r="D37" i="19"/>
  <c r="D38" i="19"/>
  <c r="D28" i="19"/>
  <c r="D29" i="19"/>
  <c r="D30" i="19"/>
  <c r="D31" i="19"/>
  <c r="D32" i="19"/>
  <c r="D33" i="19"/>
  <c r="D34" i="19"/>
  <c r="C28" i="19"/>
  <c r="C29" i="19"/>
  <c r="C30" i="19"/>
  <c r="C31" i="19"/>
  <c r="C32" i="19"/>
  <c r="C33" i="19"/>
  <c r="C34" i="19"/>
  <c r="C35" i="19"/>
  <c r="C36" i="19"/>
  <c r="C37" i="19"/>
  <c r="C38" i="19"/>
  <c r="D35" i="19"/>
  <c r="J1081" i="1"/>
  <c r="J1130" i="1"/>
  <c r="J1179" i="1"/>
  <c r="J1228" i="1"/>
  <c r="J1277" i="1"/>
  <c r="J1326" i="1"/>
  <c r="J1375" i="1"/>
  <c r="J1424" i="1"/>
  <c r="J1473" i="1"/>
  <c r="J1522" i="1"/>
  <c r="J1571" i="1"/>
  <c r="J1620" i="1"/>
  <c r="J1669" i="1"/>
  <c r="J1718" i="1"/>
  <c r="J1767" i="1"/>
  <c r="M1081" i="1"/>
  <c r="M1130" i="1"/>
  <c r="M1179" i="1"/>
  <c r="M1228" i="1"/>
  <c r="M1277" i="1"/>
  <c r="M1326" i="1"/>
  <c r="M1375" i="1"/>
  <c r="M1424" i="1"/>
  <c r="M1473" i="1"/>
  <c r="M1522" i="1"/>
  <c r="M1571" i="1"/>
  <c r="M1620" i="1"/>
  <c r="M1669" i="1"/>
  <c r="M1718" i="1"/>
  <c r="M1767" i="1"/>
  <c r="X1081" i="1"/>
  <c r="X1130" i="1"/>
  <c r="X1179" i="1"/>
  <c r="X1228" i="1"/>
  <c r="X1277" i="1"/>
  <c r="X1326" i="1"/>
  <c r="X1375" i="1"/>
  <c r="X1424" i="1"/>
  <c r="X1473" i="1"/>
  <c r="X1522" i="1"/>
  <c r="X1571" i="1"/>
  <c r="X1620" i="1"/>
  <c r="X1669" i="1"/>
  <c r="X1718" i="1"/>
  <c r="X1767" i="1"/>
  <c r="Y1081" i="1"/>
  <c r="Y1130" i="1"/>
  <c r="Y1179" i="1"/>
  <c r="Y1228" i="1"/>
  <c r="Y1277" i="1"/>
  <c r="Y1326" i="1"/>
  <c r="Y1375" i="1"/>
  <c r="Y1424" i="1"/>
  <c r="Y1473" i="1"/>
  <c r="Y1522" i="1"/>
  <c r="Y1571" i="1"/>
  <c r="Y1620" i="1"/>
  <c r="Y1669" i="1"/>
  <c r="Y1718" i="1"/>
  <c r="Y1767" i="1"/>
  <c r="Z1081" i="1"/>
  <c r="Z1130" i="1"/>
  <c r="Z1179" i="1"/>
  <c r="Z1228" i="1"/>
  <c r="Z1277" i="1"/>
  <c r="Z1326" i="1"/>
  <c r="Z1375" i="1"/>
  <c r="Z1424" i="1"/>
  <c r="Z1473" i="1"/>
  <c r="Z1522" i="1"/>
  <c r="Z1571" i="1"/>
  <c r="Z1620" i="1"/>
  <c r="Z1669" i="1"/>
  <c r="Z1718" i="1"/>
  <c r="Z1767" i="1"/>
  <c r="AA1081" i="1"/>
  <c r="AA1130" i="1"/>
  <c r="AA1179" i="1"/>
  <c r="AA1228" i="1"/>
  <c r="AA1277" i="1"/>
  <c r="AA1326" i="1"/>
  <c r="AA1375" i="1"/>
  <c r="AA1424" i="1"/>
  <c r="AA1473" i="1"/>
  <c r="AA1522" i="1"/>
  <c r="AA1571" i="1"/>
  <c r="AA1620" i="1"/>
  <c r="AA1669" i="1"/>
  <c r="AA1718" i="1"/>
  <c r="AA1767" i="1"/>
  <c r="AC1081" i="1"/>
  <c r="AD1081" i="1" s="1"/>
  <c r="AC1130" i="1"/>
  <c r="AD1130" i="1" s="1"/>
  <c r="AC1179" i="1"/>
  <c r="AD1179" i="1" s="1"/>
  <c r="AC1228" i="1"/>
  <c r="AD1228" i="1" s="1"/>
  <c r="AC1277" i="1"/>
  <c r="AD1277" i="1" s="1"/>
  <c r="AC1326" i="1"/>
  <c r="AD1326" i="1" s="1"/>
  <c r="AC1375" i="1"/>
  <c r="AD1375" i="1" s="1"/>
  <c r="AC1424" i="1"/>
  <c r="AD1424" i="1" s="1"/>
  <c r="AC1473" i="1"/>
  <c r="AD1473" i="1" s="1"/>
  <c r="AC1522" i="1"/>
  <c r="AD1522" i="1" s="1"/>
  <c r="AC1571" i="1"/>
  <c r="AD1571" i="1" s="1"/>
  <c r="AC1620" i="1"/>
  <c r="AD1620" i="1" s="1"/>
  <c r="AC1669" i="1"/>
  <c r="AD1669" i="1" s="1"/>
  <c r="AC1718" i="1"/>
  <c r="AD1718" i="1" s="1"/>
  <c r="J1131" i="1"/>
  <c r="J1180" i="1"/>
  <c r="J1229" i="1"/>
  <c r="J1278" i="1"/>
  <c r="J1327" i="1"/>
  <c r="J1376" i="1"/>
  <c r="J1425" i="1"/>
  <c r="J1474" i="1"/>
  <c r="J1523" i="1"/>
  <c r="J1572" i="1"/>
  <c r="J1621" i="1"/>
  <c r="J1670" i="1"/>
  <c r="J1719" i="1"/>
  <c r="J1768" i="1"/>
  <c r="M1131" i="1"/>
  <c r="M1180" i="1"/>
  <c r="M1229" i="1"/>
  <c r="M1278" i="1"/>
  <c r="M1327" i="1"/>
  <c r="M1376" i="1"/>
  <c r="M1425" i="1"/>
  <c r="M1474" i="1"/>
  <c r="M1523" i="1"/>
  <c r="M1572" i="1"/>
  <c r="M1621" i="1"/>
  <c r="M1670" i="1"/>
  <c r="M1719" i="1"/>
  <c r="M1768" i="1"/>
  <c r="X1131" i="1"/>
  <c r="X1180" i="1"/>
  <c r="X1229" i="1"/>
  <c r="X1278" i="1"/>
  <c r="X1327" i="1"/>
  <c r="X1376" i="1"/>
  <c r="X1425" i="1"/>
  <c r="X1474" i="1"/>
  <c r="X1523" i="1"/>
  <c r="X1572" i="1"/>
  <c r="X1621" i="1"/>
  <c r="X1670" i="1"/>
  <c r="X1719" i="1"/>
  <c r="X1768" i="1"/>
  <c r="Y1131" i="1"/>
  <c r="Y1180" i="1"/>
  <c r="Y1229" i="1"/>
  <c r="Y1278" i="1"/>
  <c r="Y1327" i="1"/>
  <c r="Y1376" i="1"/>
  <c r="Y1425" i="1"/>
  <c r="Y1474" i="1"/>
  <c r="Y1523" i="1"/>
  <c r="Y1572" i="1"/>
  <c r="Y1621" i="1"/>
  <c r="Y1670" i="1"/>
  <c r="Y1719" i="1"/>
  <c r="Y1768" i="1"/>
  <c r="Z1131" i="1"/>
  <c r="Z1180" i="1"/>
  <c r="Z1229" i="1"/>
  <c r="Z1278" i="1"/>
  <c r="Z1327" i="1"/>
  <c r="Z1376" i="1"/>
  <c r="Z1425" i="1"/>
  <c r="Z1474" i="1"/>
  <c r="Z1523" i="1"/>
  <c r="Z1572" i="1"/>
  <c r="Z1621" i="1"/>
  <c r="Z1670" i="1"/>
  <c r="Z1719" i="1"/>
  <c r="Z1768" i="1"/>
  <c r="AA1131" i="1"/>
  <c r="AA1180" i="1"/>
  <c r="AA1229" i="1"/>
  <c r="AA1278" i="1"/>
  <c r="AA1327" i="1"/>
  <c r="AA1376" i="1"/>
  <c r="AA1425" i="1"/>
  <c r="AA1474" i="1"/>
  <c r="AA1523" i="1"/>
  <c r="AA1572" i="1"/>
  <c r="AA1621" i="1"/>
  <c r="AA1670" i="1"/>
  <c r="AA1719" i="1"/>
  <c r="AA1768" i="1"/>
  <c r="AC1131" i="1"/>
  <c r="AD1131" i="1" s="1"/>
  <c r="AC1180" i="1"/>
  <c r="AD1180" i="1" s="1"/>
  <c r="AC1229" i="1"/>
  <c r="AD1229" i="1" s="1"/>
  <c r="AC1278" i="1"/>
  <c r="AD1278" i="1" s="1"/>
  <c r="AC1327" i="1"/>
  <c r="AD1327" i="1" s="1"/>
  <c r="AC1376" i="1"/>
  <c r="AD1376" i="1" s="1"/>
  <c r="AC1425" i="1"/>
  <c r="AD1425" i="1" s="1"/>
  <c r="AC1474" i="1"/>
  <c r="AD1474" i="1" s="1"/>
  <c r="AC1523" i="1"/>
  <c r="AD1523" i="1" s="1"/>
  <c r="AC1572" i="1"/>
  <c r="AD1572" i="1" s="1"/>
  <c r="AC1621" i="1"/>
  <c r="AD1621" i="1" s="1"/>
  <c r="AC1670" i="1"/>
  <c r="AD1670" i="1" s="1"/>
  <c r="AC1719" i="1"/>
  <c r="AD1719" i="1" s="1"/>
  <c r="AC1768" i="1"/>
  <c r="AD1768" i="1" s="1"/>
  <c r="J1082" i="1"/>
  <c r="M1082" i="1"/>
  <c r="X1082" i="1"/>
  <c r="Y1082" i="1"/>
  <c r="Z1082" i="1"/>
  <c r="AA1082" i="1"/>
  <c r="AC1082" i="1"/>
  <c r="AD1082" i="1" s="1"/>
  <c r="J1128" i="1"/>
  <c r="J1177" i="1"/>
  <c r="J1226" i="1"/>
  <c r="J1275" i="1"/>
  <c r="J1324" i="1"/>
  <c r="J1373" i="1"/>
  <c r="J1422" i="1"/>
  <c r="J1471" i="1"/>
  <c r="J1520" i="1"/>
  <c r="J1569" i="1"/>
  <c r="J1618" i="1"/>
  <c r="J1667" i="1"/>
  <c r="J1716" i="1"/>
  <c r="J1765" i="1"/>
  <c r="M1128" i="1"/>
  <c r="M1177" i="1"/>
  <c r="M1226" i="1"/>
  <c r="M1275" i="1"/>
  <c r="M1324" i="1"/>
  <c r="M1373" i="1"/>
  <c r="M1422" i="1"/>
  <c r="M1471" i="1"/>
  <c r="M1520" i="1"/>
  <c r="M1569" i="1"/>
  <c r="M1618" i="1"/>
  <c r="M1667" i="1"/>
  <c r="M1716" i="1"/>
  <c r="M1765" i="1"/>
  <c r="X1128" i="1"/>
  <c r="X1177" i="1"/>
  <c r="X1226" i="1"/>
  <c r="X1275" i="1"/>
  <c r="X1324" i="1"/>
  <c r="X1373" i="1"/>
  <c r="X1422" i="1"/>
  <c r="X1471" i="1"/>
  <c r="X1520" i="1"/>
  <c r="X1569" i="1"/>
  <c r="X1618" i="1"/>
  <c r="X1667" i="1"/>
  <c r="X1716" i="1"/>
  <c r="X1765" i="1"/>
  <c r="Y1128" i="1"/>
  <c r="Y1177" i="1"/>
  <c r="Y1226" i="1"/>
  <c r="Y1275" i="1"/>
  <c r="Y1324" i="1"/>
  <c r="Y1373" i="1"/>
  <c r="Y1422" i="1"/>
  <c r="Y1471" i="1"/>
  <c r="Y1520" i="1"/>
  <c r="Y1569" i="1"/>
  <c r="Y1618" i="1"/>
  <c r="Y1667" i="1"/>
  <c r="Y1716" i="1"/>
  <c r="Y1765" i="1"/>
  <c r="Z1128" i="1"/>
  <c r="Z1177" i="1"/>
  <c r="Z1226" i="1"/>
  <c r="Z1275" i="1"/>
  <c r="Z1324" i="1"/>
  <c r="Z1373" i="1"/>
  <c r="Z1422" i="1"/>
  <c r="Z1471" i="1"/>
  <c r="Z1520" i="1"/>
  <c r="Z1569" i="1"/>
  <c r="Z1618" i="1"/>
  <c r="Z1667" i="1"/>
  <c r="Z1716" i="1"/>
  <c r="Z1765" i="1"/>
  <c r="AA1128" i="1"/>
  <c r="AA1177" i="1"/>
  <c r="AA1226" i="1"/>
  <c r="AA1275" i="1"/>
  <c r="AA1324" i="1"/>
  <c r="AA1373" i="1"/>
  <c r="AA1422" i="1"/>
  <c r="AA1471" i="1"/>
  <c r="AA1520" i="1"/>
  <c r="AA1569" i="1"/>
  <c r="AA1618" i="1"/>
  <c r="AA1667" i="1"/>
  <c r="AA1716" i="1"/>
  <c r="AA1765" i="1"/>
  <c r="AC1128" i="1"/>
  <c r="AD1128" i="1" s="1"/>
  <c r="AC1177" i="1"/>
  <c r="AD1177" i="1" s="1"/>
  <c r="AC1226" i="1"/>
  <c r="AD1226" i="1" s="1"/>
  <c r="AC1275" i="1"/>
  <c r="AD1275" i="1" s="1"/>
  <c r="AC1324" i="1"/>
  <c r="AD1324" i="1" s="1"/>
  <c r="AF1324" i="1" s="1"/>
  <c r="AC1373" i="1"/>
  <c r="AD1373" i="1" s="1"/>
  <c r="AC1422" i="1"/>
  <c r="AD1422" i="1" s="1"/>
  <c r="AF1422" i="1" s="1"/>
  <c r="AC1471" i="1"/>
  <c r="AD1471" i="1" s="1"/>
  <c r="AC1520" i="1"/>
  <c r="AD1520" i="1" s="1"/>
  <c r="AC1569" i="1"/>
  <c r="AD1569" i="1" s="1"/>
  <c r="AG1569" i="1" s="1"/>
  <c r="AC1618" i="1"/>
  <c r="AD1618" i="1" s="1"/>
  <c r="AC1667" i="1"/>
  <c r="AD1667" i="1" s="1"/>
  <c r="AC1716" i="1"/>
  <c r="AD1716" i="1" s="1"/>
  <c r="AC1765" i="1"/>
  <c r="AD1765" i="1" s="1"/>
  <c r="J1079" i="1"/>
  <c r="M1079" i="1"/>
  <c r="X1079" i="1"/>
  <c r="Y1079" i="1"/>
  <c r="Z1079" i="1"/>
  <c r="AA1079" i="1"/>
  <c r="AC1079" i="1"/>
  <c r="AD1079" i="1" s="1"/>
  <c r="J1129" i="1"/>
  <c r="J1178" i="1"/>
  <c r="J1227" i="1"/>
  <c r="J1276" i="1"/>
  <c r="J1325" i="1"/>
  <c r="J1374" i="1"/>
  <c r="J1423" i="1"/>
  <c r="J1472" i="1"/>
  <c r="J1521" i="1"/>
  <c r="J1570" i="1"/>
  <c r="J1619" i="1"/>
  <c r="J1668" i="1"/>
  <c r="J1717" i="1"/>
  <c r="J1766" i="1"/>
  <c r="M1129" i="1"/>
  <c r="M1178" i="1"/>
  <c r="M1227" i="1"/>
  <c r="M1276" i="1"/>
  <c r="M1325" i="1"/>
  <c r="M1374" i="1"/>
  <c r="M1423" i="1"/>
  <c r="M1472" i="1"/>
  <c r="M1521" i="1"/>
  <c r="M1570" i="1"/>
  <c r="M1619" i="1"/>
  <c r="M1668" i="1"/>
  <c r="M1717" i="1"/>
  <c r="M1766" i="1"/>
  <c r="X1129" i="1"/>
  <c r="X1178" i="1"/>
  <c r="X1227" i="1"/>
  <c r="X1276" i="1"/>
  <c r="X1325" i="1"/>
  <c r="X1374" i="1"/>
  <c r="X1423" i="1"/>
  <c r="X1472" i="1"/>
  <c r="X1521" i="1"/>
  <c r="X1570" i="1"/>
  <c r="X1619" i="1"/>
  <c r="X1668" i="1"/>
  <c r="X1717" i="1"/>
  <c r="X1766" i="1"/>
  <c r="Y1129" i="1"/>
  <c r="Y1178" i="1"/>
  <c r="Y1227" i="1"/>
  <c r="Y1276" i="1"/>
  <c r="Y1325" i="1"/>
  <c r="Y1374" i="1"/>
  <c r="Y1423" i="1"/>
  <c r="Y1472" i="1"/>
  <c r="Y1521" i="1"/>
  <c r="Y1570" i="1"/>
  <c r="Y1619" i="1"/>
  <c r="Y1668" i="1"/>
  <c r="Y1717" i="1"/>
  <c r="Y1766" i="1"/>
  <c r="Z1129" i="1"/>
  <c r="Z1178" i="1"/>
  <c r="Z1227" i="1"/>
  <c r="Z1276" i="1"/>
  <c r="Z1325" i="1"/>
  <c r="Z1374" i="1"/>
  <c r="Z1423" i="1"/>
  <c r="Z1472" i="1"/>
  <c r="Z1521" i="1"/>
  <c r="Z1570" i="1"/>
  <c r="Z1619" i="1"/>
  <c r="Z1668" i="1"/>
  <c r="Z1717" i="1"/>
  <c r="Z1766" i="1"/>
  <c r="AA1129" i="1"/>
  <c r="AA1178" i="1"/>
  <c r="AA1227" i="1"/>
  <c r="AA1276" i="1"/>
  <c r="AA1325" i="1"/>
  <c r="AA1374" i="1"/>
  <c r="AA1423" i="1"/>
  <c r="AA1472" i="1"/>
  <c r="AA1521" i="1"/>
  <c r="AA1570" i="1"/>
  <c r="AA1619" i="1"/>
  <c r="AA1668" i="1"/>
  <c r="AA1717" i="1"/>
  <c r="AA1766" i="1"/>
  <c r="AC1129" i="1"/>
  <c r="AD1129" i="1" s="1"/>
  <c r="AC1178" i="1"/>
  <c r="AD1178" i="1" s="1"/>
  <c r="AC1227" i="1"/>
  <c r="AD1227" i="1" s="1"/>
  <c r="AC1276" i="1"/>
  <c r="AD1276" i="1" s="1"/>
  <c r="AC1325" i="1"/>
  <c r="AD1325" i="1" s="1"/>
  <c r="AC1374" i="1"/>
  <c r="AD1374" i="1" s="1"/>
  <c r="AC1423" i="1"/>
  <c r="AD1423" i="1" s="1"/>
  <c r="AC1472" i="1"/>
  <c r="AD1472" i="1" s="1"/>
  <c r="AC1521" i="1"/>
  <c r="AD1521" i="1" s="1"/>
  <c r="AC1570" i="1"/>
  <c r="AD1570" i="1" s="1"/>
  <c r="AC1619" i="1"/>
  <c r="AD1619" i="1" s="1"/>
  <c r="AC1668" i="1"/>
  <c r="AD1668" i="1" s="1"/>
  <c r="AC1717" i="1"/>
  <c r="AD1717" i="1" s="1"/>
  <c r="AH1717" i="1" s="1"/>
  <c r="AC1766" i="1"/>
  <c r="AD1766" i="1" s="1"/>
  <c r="J1080" i="1"/>
  <c r="M1080" i="1"/>
  <c r="X1080" i="1"/>
  <c r="Y1080" i="1"/>
  <c r="Z1080" i="1"/>
  <c r="AA1080" i="1"/>
  <c r="AC1080" i="1"/>
  <c r="AD1080" i="1" s="1"/>
  <c r="J1063" i="1"/>
  <c r="J1108" i="1"/>
  <c r="J1157" i="1"/>
  <c r="J1206" i="1"/>
  <c r="J1255" i="1"/>
  <c r="J1304" i="1"/>
  <c r="J1353" i="1"/>
  <c r="J1402" i="1"/>
  <c r="J1451" i="1"/>
  <c r="J1500" i="1"/>
  <c r="J1549" i="1"/>
  <c r="J1598" i="1"/>
  <c r="J1647" i="1"/>
  <c r="J1696" i="1"/>
  <c r="J1745" i="1"/>
  <c r="M1063" i="1"/>
  <c r="M1108" i="1"/>
  <c r="M1157" i="1"/>
  <c r="M1206" i="1"/>
  <c r="M1255" i="1"/>
  <c r="M1304" i="1"/>
  <c r="M1353" i="1"/>
  <c r="M1402" i="1"/>
  <c r="M1451" i="1"/>
  <c r="M1500" i="1"/>
  <c r="M1549" i="1"/>
  <c r="M1598" i="1"/>
  <c r="M1647" i="1"/>
  <c r="M1696" i="1"/>
  <c r="M1745" i="1"/>
  <c r="X1063" i="1"/>
  <c r="X1108" i="1"/>
  <c r="X1157" i="1"/>
  <c r="X1206" i="1"/>
  <c r="X1255" i="1"/>
  <c r="X1304" i="1"/>
  <c r="X1353" i="1"/>
  <c r="X1402" i="1"/>
  <c r="X1451" i="1"/>
  <c r="X1500" i="1"/>
  <c r="X1549" i="1"/>
  <c r="X1598" i="1"/>
  <c r="X1647" i="1"/>
  <c r="X1696" i="1"/>
  <c r="X1745" i="1"/>
  <c r="Y1063" i="1"/>
  <c r="Y1108" i="1"/>
  <c r="Y1157" i="1"/>
  <c r="Y1206" i="1"/>
  <c r="Y1255" i="1"/>
  <c r="Y1304" i="1"/>
  <c r="Y1353" i="1"/>
  <c r="Y1402" i="1"/>
  <c r="Y1451" i="1"/>
  <c r="Y1500" i="1"/>
  <c r="Y1549" i="1"/>
  <c r="Y1598" i="1"/>
  <c r="Y1647" i="1"/>
  <c r="Y1696" i="1"/>
  <c r="Y1745" i="1"/>
  <c r="Z1063" i="1"/>
  <c r="Z1108" i="1"/>
  <c r="Z1157" i="1"/>
  <c r="Z1206" i="1"/>
  <c r="Z1255" i="1"/>
  <c r="Z1304" i="1"/>
  <c r="Z1353" i="1"/>
  <c r="Z1402" i="1"/>
  <c r="Z1451" i="1"/>
  <c r="Z1500" i="1"/>
  <c r="Z1549" i="1"/>
  <c r="Z1598" i="1"/>
  <c r="Z1647" i="1"/>
  <c r="Z1696" i="1"/>
  <c r="Z1745" i="1"/>
  <c r="AA1063" i="1"/>
  <c r="AA1108" i="1"/>
  <c r="AA1157" i="1"/>
  <c r="AA1206" i="1"/>
  <c r="AA1255" i="1"/>
  <c r="AA1304" i="1"/>
  <c r="AA1353" i="1"/>
  <c r="AA1402" i="1"/>
  <c r="AA1451" i="1"/>
  <c r="AA1500" i="1"/>
  <c r="AA1549" i="1"/>
  <c r="AA1598" i="1"/>
  <c r="AA1647" i="1"/>
  <c r="AA1696" i="1"/>
  <c r="AA1745" i="1"/>
  <c r="AC1063" i="1"/>
  <c r="AD1063" i="1" s="1"/>
  <c r="AC1108" i="1"/>
  <c r="AD1108" i="1" s="1"/>
  <c r="AC1157" i="1"/>
  <c r="AD1157" i="1" s="1"/>
  <c r="AC1206" i="1"/>
  <c r="AD1206" i="1" s="1"/>
  <c r="AC1255" i="1"/>
  <c r="AD1255" i="1" s="1"/>
  <c r="AC1304" i="1"/>
  <c r="AD1304" i="1" s="1"/>
  <c r="AC1353" i="1"/>
  <c r="AD1353" i="1" s="1"/>
  <c r="AC1402" i="1"/>
  <c r="AD1402" i="1" s="1"/>
  <c r="AG1402" i="1" s="1"/>
  <c r="AC1451" i="1"/>
  <c r="AD1451" i="1" s="1"/>
  <c r="AC1500" i="1"/>
  <c r="AD1500" i="1" s="1"/>
  <c r="AC1549" i="1"/>
  <c r="AD1549" i="1" s="1"/>
  <c r="AC1598" i="1"/>
  <c r="AD1598" i="1" s="1"/>
  <c r="AC1647" i="1"/>
  <c r="AD1647" i="1" s="1"/>
  <c r="AC1696" i="1"/>
  <c r="AD1696" i="1" s="1"/>
  <c r="AC1745" i="1"/>
  <c r="AD1745" i="1" s="1"/>
  <c r="J1060" i="1"/>
  <c r="J1105" i="1"/>
  <c r="J1154" i="1"/>
  <c r="J1203" i="1"/>
  <c r="J1252" i="1"/>
  <c r="J1301" i="1"/>
  <c r="J1350" i="1"/>
  <c r="J1399" i="1"/>
  <c r="J1448" i="1"/>
  <c r="J1497" i="1"/>
  <c r="J1546" i="1"/>
  <c r="J1595" i="1"/>
  <c r="J1644" i="1"/>
  <c r="J1693" i="1"/>
  <c r="J1742" i="1"/>
  <c r="M1060" i="1"/>
  <c r="M1105" i="1"/>
  <c r="M1154" i="1"/>
  <c r="M1203" i="1"/>
  <c r="M1252" i="1"/>
  <c r="M1301" i="1"/>
  <c r="M1350" i="1"/>
  <c r="M1399" i="1"/>
  <c r="M1448" i="1"/>
  <c r="M1497" i="1"/>
  <c r="M1546" i="1"/>
  <c r="M1595" i="1"/>
  <c r="M1644" i="1"/>
  <c r="M1693" i="1"/>
  <c r="M1742" i="1"/>
  <c r="X1060" i="1"/>
  <c r="X1105" i="1"/>
  <c r="X1154" i="1"/>
  <c r="X1203" i="1"/>
  <c r="X1252" i="1"/>
  <c r="X1301" i="1"/>
  <c r="X1350" i="1"/>
  <c r="X1399" i="1"/>
  <c r="X1448" i="1"/>
  <c r="X1497" i="1"/>
  <c r="X1546" i="1"/>
  <c r="X1595" i="1"/>
  <c r="X1644" i="1"/>
  <c r="X1693" i="1"/>
  <c r="X1742" i="1"/>
  <c r="Y1060" i="1"/>
  <c r="Y1105" i="1"/>
  <c r="Y1154" i="1"/>
  <c r="Y1203" i="1"/>
  <c r="Y1252" i="1"/>
  <c r="Y1301" i="1"/>
  <c r="Y1350" i="1"/>
  <c r="Y1399" i="1"/>
  <c r="Y1448" i="1"/>
  <c r="Y1497" i="1"/>
  <c r="Y1546" i="1"/>
  <c r="Y1595" i="1"/>
  <c r="Y1644" i="1"/>
  <c r="Y1693" i="1"/>
  <c r="Y1742" i="1"/>
  <c r="Z1060" i="1"/>
  <c r="Z1105" i="1"/>
  <c r="Z1154" i="1"/>
  <c r="Z1203" i="1"/>
  <c r="Z1252" i="1"/>
  <c r="Z1301" i="1"/>
  <c r="Z1350" i="1"/>
  <c r="Z1399" i="1"/>
  <c r="Z1448" i="1"/>
  <c r="Z1497" i="1"/>
  <c r="Z1546" i="1"/>
  <c r="Z1595" i="1"/>
  <c r="Z1644" i="1"/>
  <c r="Z1693" i="1"/>
  <c r="Z1742" i="1"/>
  <c r="AA1060" i="1"/>
  <c r="AA1105" i="1"/>
  <c r="AA1154" i="1"/>
  <c r="AA1203" i="1"/>
  <c r="AA1252" i="1"/>
  <c r="AA1301" i="1"/>
  <c r="AA1350" i="1"/>
  <c r="AA1399" i="1"/>
  <c r="AA1448" i="1"/>
  <c r="AA1497" i="1"/>
  <c r="AA1546" i="1"/>
  <c r="AA1595" i="1"/>
  <c r="AA1644" i="1"/>
  <c r="AA1693" i="1"/>
  <c r="AA1742" i="1"/>
  <c r="AC1060" i="1"/>
  <c r="AD1060" i="1" s="1"/>
  <c r="AC1105" i="1"/>
  <c r="AD1105" i="1" s="1"/>
  <c r="AH1105" i="1" s="1"/>
  <c r="AC1154" i="1"/>
  <c r="AD1154" i="1" s="1"/>
  <c r="AC1203" i="1"/>
  <c r="AD1203" i="1" s="1"/>
  <c r="AC1252" i="1"/>
  <c r="AD1252" i="1" s="1"/>
  <c r="AC1301" i="1"/>
  <c r="AD1301" i="1" s="1"/>
  <c r="AC1350" i="1"/>
  <c r="AD1350" i="1" s="1"/>
  <c r="AC1399" i="1"/>
  <c r="AD1399" i="1" s="1"/>
  <c r="AH1399" i="1" s="1"/>
  <c r="AC1448" i="1"/>
  <c r="AD1448" i="1" s="1"/>
  <c r="AC1497" i="1"/>
  <c r="AD1497" i="1" s="1"/>
  <c r="AC1546" i="1"/>
  <c r="AD1546" i="1" s="1"/>
  <c r="AC1595" i="1"/>
  <c r="AD1595" i="1" s="1"/>
  <c r="AC1644" i="1"/>
  <c r="AD1644" i="1" s="1"/>
  <c r="AE1644" i="1" s="1"/>
  <c r="AC1693" i="1"/>
  <c r="AD1693" i="1" s="1"/>
  <c r="AF1693" i="1" s="1"/>
  <c r="AC1742" i="1"/>
  <c r="AD1742" i="1" s="1"/>
  <c r="J845" i="1"/>
  <c r="J880" i="1"/>
  <c r="J916" i="1"/>
  <c r="J952" i="1"/>
  <c r="J988" i="1"/>
  <c r="J1024" i="1"/>
  <c r="J1061" i="1"/>
  <c r="J1106" i="1"/>
  <c r="J1155" i="1"/>
  <c r="J1204" i="1"/>
  <c r="J1253" i="1"/>
  <c r="J1302" i="1"/>
  <c r="J1351" i="1"/>
  <c r="J1400" i="1"/>
  <c r="J1449" i="1"/>
  <c r="J1498" i="1"/>
  <c r="J1547" i="1"/>
  <c r="J1596" i="1"/>
  <c r="J1645" i="1"/>
  <c r="J1694" i="1"/>
  <c r="J1743" i="1"/>
  <c r="M845" i="1"/>
  <c r="M880" i="1"/>
  <c r="M916" i="1"/>
  <c r="M952" i="1"/>
  <c r="M988" i="1"/>
  <c r="M1024" i="1"/>
  <c r="M1061" i="1"/>
  <c r="M1106" i="1"/>
  <c r="M1155" i="1"/>
  <c r="M1204" i="1"/>
  <c r="M1253" i="1"/>
  <c r="M1302" i="1"/>
  <c r="M1351" i="1"/>
  <c r="M1400" i="1"/>
  <c r="M1449" i="1"/>
  <c r="M1498" i="1"/>
  <c r="M1547" i="1"/>
  <c r="M1596" i="1"/>
  <c r="M1645" i="1"/>
  <c r="M1694" i="1"/>
  <c r="M1743" i="1"/>
  <c r="X845" i="1"/>
  <c r="X880" i="1"/>
  <c r="X916" i="1"/>
  <c r="X952" i="1"/>
  <c r="X988" i="1"/>
  <c r="X1024" i="1"/>
  <c r="X1061" i="1"/>
  <c r="X1106" i="1"/>
  <c r="X1155" i="1"/>
  <c r="X1204" i="1"/>
  <c r="X1253" i="1"/>
  <c r="X1302" i="1"/>
  <c r="X1351" i="1"/>
  <c r="X1400" i="1"/>
  <c r="X1449" i="1"/>
  <c r="X1498" i="1"/>
  <c r="X1547" i="1"/>
  <c r="X1596" i="1"/>
  <c r="X1645" i="1"/>
  <c r="X1694" i="1"/>
  <c r="X1743" i="1"/>
  <c r="Y845" i="1"/>
  <c r="Y880" i="1"/>
  <c r="Y916" i="1"/>
  <c r="Y952" i="1"/>
  <c r="Y988" i="1"/>
  <c r="Y1024" i="1"/>
  <c r="Y1061" i="1"/>
  <c r="Y1106" i="1"/>
  <c r="Y1155" i="1"/>
  <c r="Y1204" i="1"/>
  <c r="Y1253" i="1"/>
  <c r="Y1302" i="1"/>
  <c r="Y1351" i="1"/>
  <c r="Y1400" i="1"/>
  <c r="Y1449" i="1"/>
  <c r="Y1498" i="1"/>
  <c r="Y1547" i="1"/>
  <c r="Y1596" i="1"/>
  <c r="Y1645" i="1"/>
  <c r="Y1694" i="1"/>
  <c r="Y1743" i="1"/>
  <c r="Z845" i="1"/>
  <c r="Z880" i="1"/>
  <c r="Z916" i="1"/>
  <c r="Z952" i="1"/>
  <c r="Z988" i="1"/>
  <c r="Z1024" i="1"/>
  <c r="Z1061" i="1"/>
  <c r="Z1106" i="1"/>
  <c r="Z1155" i="1"/>
  <c r="Z1204" i="1"/>
  <c r="Z1253" i="1"/>
  <c r="Z1302" i="1"/>
  <c r="Z1351" i="1"/>
  <c r="Z1400" i="1"/>
  <c r="Z1449" i="1"/>
  <c r="Z1498" i="1"/>
  <c r="Z1547" i="1"/>
  <c r="Z1596" i="1"/>
  <c r="Z1645" i="1"/>
  <c r="Z1694" i="1"/>
  <c r="Z1743" i="1"/>
  <c r="AA845" i="1"/>
  <c r="AA880" i="1"/>
  <c r="AA916" i="1"/>
  <c r="AA952" i="1"/>
  <c r="AA988" i="1"/>
  <c r="AA1024" i="1"/>
  <c r="AA1061" i="1"/>
  <c r="AA1106" i="1"/>
  <c r="AA1155" i="1"/>
  <c r="AA1204" i="1"/>
  <c r="AA1253" i="1"/>
  <c r="AA1302" i="1"/>
  <c r="AA1351" i="1"/>
  <c r="AA1400" i="1"/>
  <c r="AA1449" i="1"/>
  <c r="AA1498" i="1"/>
  <c r="AA1547" i="1"/>
  <c r="AA1596" i="1"/>
  <c r="AA1645" i="1"/>
  <c r="AA1694" i="1"/>
  <c r="AA1743" i="1"/>
  <c r="AC845" i="1"/>
  <c r="AD845" i="1" s="1"/>
  <c r="AC880" i="1"/>
  <c r="AD880" i="1" s="1"/>
  <c r="AC916" i="1"/>
  <c r="AD916" i="1" s="1"/>
  <c r="AC952" i="1"/>
  <c r="AD952" i="1" s="1"/>
  <c r="AC988" i="1"/>
  <c r="AD988" i="1" s="1"/>
  <c r="AC1024" i="1"/>
  <c r="AD1024" i="1" s="1"/>
  <c r="AC1061" i="1"/>
  <c r="AD1061" i="1" s="1"/>
  <c r="AC1106" i="1"/>
  <c r="AD1106" i="1" s="1"/>
  <c r="AC1155" i="1"/>
  <c r="AD1155" i="1" s="1"/>
  <c r="AC1204" i="1"/>
  <c r="AD1204" i="1" s="1"/>
  <c r="AC1253" i="1"/>
  <c r="AD1253" i="1" s="1"/>
  <c r="AC1302" i="1"/>
  <c r="AD1302" i="1" s="1"/>
  <c r="AC1351" i="1"/>
  <c r="AD1351" i="1" s="1"/>
  <c r="AC1400" i="1"/>
  <c r="AD1400" i="1" s="1"/>
  <c r="AC1449" i="1"/>
  <c r="AD1449" i="1" s="1"/>
  <c r="AC1498" i="1"/>
  <c r="AD1498" i="1" s="1"/>
  <c r="AC1547" i="1"/>
  <c r="AD1547" i="1" s="1"/>
  <c r="AC1596" i="1"/>
  <c r="AD1596" i="1" s="1"/>
  <c r="AC1645" i="1"/>
  <c r="AD1645" i="1" s="1"/>
  <c r="AC1694" i="1"/>
  <c r="AD1694" i="1" s="1"/>
  <c r="AC1743" i="1"/>
  <c r="AD1743" i="1" s="1"/>
  <c r="J811" i="1"/>
  <c r="M811" i="1"/>
  <c r="X811" i="1"/>
  <c r="Y811" i="1"/>
  <c r="Z811" i="1"/>
  <c r="AA811" i="1"/>
  <c r="AC811" i="1"/>
  <c r="AD811" i="1" s="1"/>
  <c r="J778" i="1"/>
  <c r="M778" i="1"/>
  <c r="X778" i="1"/>
  <c r="Y778" i="1"/>
  <c r="Z778" i="1"/>
  <c r="AA778" i="1"/>
  <c r="AC778" i="1"/>
  <c r="AD778" i="1" s="1"/>
  <c r="J745" i="1"/>
  <c r="M745" i="1"/>
  <c r="X745" i="1"/>
  <c r="Y745" i="1"/>
  <c r="Z745" i="1"/>
  <c r="AA745" i="1"/>
  <c r="AC745" i="1"/>
  <c r="AD745" i="1" s="1"/>
  <c r="J712" i="1"/>
  <c r="M712" i="1"/>
  <c r="X712" i="1"/>
  <c r="Y712" i="1"/>
  <c r="Z712" i="1"/>
  <c r="AA712" i="1"/>
  <c r="AC712" i="1"/>
  <c r="AD712" i="1" s="1"/>
  <c r="J679" i="1"/>
  <c r="M679" i="1"/>
  <c r="X679" i="1"/>
  <c r="Y679" i="1"/>
  <c r="Z679" i="1"/>
  <c r="AA679" i="1"/>
  <c r="AC679" i="1"/>
  <c r="AD679" i="1" s="1"/>
  <c r="J646" i="1"/>
  <c r="M646" i="1"/>
  <c r="X646" i="1"/>
  <c r="Y646" i="1"/>
  <c r="Z646" i="1"/>
  <c r="AA646" i="1"/>
  <c r="AC646" i="1"/>
  <c r="AD646" i="1" s="1"/>
  <c r="AH1024" i="1" l="1"/>
  <c r="AG988" i="1"/>
  <c r="AE952" i="1"/>
  <c r="AC44" i="1"/>
  <c r="AC4" i="1"/>
  <c r="AC46" i="1"/>
  <c r="AC45" i="1"/>
  <c r="AC26" i="1"/>
  <c r="AC25" i="1"/>
  <c r="AC5" i="1"/>
  <c r="AC24" i="1"/>
  <c r="AD11" i="1"/>
  <c r="AC6" i="1"/>
  <c r="AD31" i="1"/>
  <c r="AG599" i="1"/>
  <c r="AH599" i="1"/>
  <c r="AG146" i="1"/>
  <c r="AH146" i="1"/>
  <c r="AE900" i="1"/>
  <c r="AH900" i="1"/>
  <c r="AE375" i="1"/>
  <c r="AH375" i="1"/>
  <c r="AH1185" i="1"/>
  <c r="AH1044" i="1"/>
  <c r="AE1044" i="1"/>
  <c r="AF1044" i="1"/>
  <c r="AG1044" i="1"/>
  <c r="AG1234" i="1"/>
  <c r="AH1234" i="1"/>
  <c r="AE1234" i="1"/>
  <c r="AF1234" i="1"/>
  <c r="AG631" i="1"/>
  <c r="AH631" i="1"/>
  <c r="AE631" i="1"/>
  <c r="AF631" i="1"/>
  <c r="AG166" i="1"/>
  <c r="AH166" i="1"/>
  <c r="AE166" i="1"/>
  <c r="AF166" i="1"/>
  <c r="AH972" i="1"/>
  <c r="AE972" i="1"/>
  <c r="AF972" i="1"/>
  <c r="AG972" i="1"/>
  <c r="AH86" i="1"/>
  <c r="AE86" i="1"/>
  <c r="AF86" i="1"/>
  <c r="AG86" i="1"/>
  <c r="AH936" i="1"/>
  <c r="AE936" i="1"/>
  <c r="AF936" i="1"/>
  <c r="AG936" i="1"/>
  <c r="AG1136" i="1"/>
  <c r="AH1136" i="1"/>
  <c r="AE1136" i="1"/>
  <c r="AF1136" i="1"/>
  <c r="AG567" i="1"/>
  <c r="AH567" i="1"/>
  <c r="AE567" i="1"/>
  <c r="AF567" i="1"/>
  <c r="AG126" i="1"/>
  <c r="AH126" i="1"/>
  <c r="AE126" i="1"/>
  <c r="AF126" i="1"/>
  <c r="AG1087" i="1"/>
  <c r="AH1087" i="1"/>
  <c r="AE1087" i="1"/>
  <c r="AF1087" i="1"/>
  <c r="AG535" i="1"/>
  <c r="AH535" i="1"/>
  <c r="AE535" i="1"/>
  <c r="AF535" i="1"/>
  <c r="AG106" i="1"/>
  <c r="AH106" i="1"/>
  <c r="AE106" i="1"/>
  <c r="AF106" i="1"/>
  <c r="AF730" i="1"/>
  <c r="AG730" i="1"/>
  <c r="AH730" i="1"/>
  <c r="AE730" i="1"/>
  <c r="AF697" i="1"/>
  <c r="AG697" i="1"/>
  <c r="AH697" i="1"/>
  <c r="AE697" i="1"/>
  <c r="AH471" i="1"/>
  <c r="AE471" i="1"/>
  <c r="AF471" i="1"/>
  <c r="AG471" i="1"/>
  <c r="AH66" i="1"/>
  <c r="AE66" i="1"/>
  <c r="AF66" i="1"/>
  <c r="AG66" i="1"/>
  <c r="AH503" i="1"/>
  <c r="AE503" i="1"/>
  <c r="AF503" i="1"/>
  <c r="AG503" i="1"/>
  <c r="AE1626" i="1"/>
  <c r="AF1626" i="1"/>
  <c r="AG1626" i="1"/>
  <c r="AH1626" i="1"/>
  <c r="AH1008" i="1"/>
  <c r="AE1008" i="1"/>
  <c r="AF1008" i="1"/>
  <c r="AG1008" i="1"/>
  <c r="AH439" i="1"/>
  <c r="AE439" i="1"/>
  <c r="AF439" i="1"/>
  <c r="AG439" i="1"/>
  <c r="AH1724" i="1"/>
  <c r="AE1724" i="1"/>
  <c r="AF1724" i="1"/>
  <c r="AG1724" i="1"/>
  <c r="AH407" i="1"/>
  <c r="AE407" i="1"/>
  <c r="AF407" i="1"/>
  <c r="AG407" i="1"/>
  <c r="AE1528" i="1"/>
  <c r="AF1528" i="1"/>
  <c r="AG1528" i="1"/>
  <c r="AH1528" i="1"/>
  <c r="AE829" i="1"/>
  <c r="AF829" i="1"/>
  <c r="AG829" i="1"/>
  <c r="AH829" i="1"/>
  <c r="AE311" i="1"/>
  <c r="AF311" i="1"/>
  <c r="AG311" i="1"/>
  <c r="AH311" i="1"/>
  <c r="AE1577" i="1"/>
  <c r="AF1577" i="1"/>
  <c r="AG1577" i="1"/>
  <c r="AH1577" i="1"/>
  <c r="AH1675" i="1"/>
  <c r="AE1675" i="1"/>
  <c r="AF1675" i="1"/>
  <c r="AG1675" i="1"/>
  <c r="AE1479" i="1"/>
  <c r="AF1479" i="1"/>
  <c r="AG1479" i="1"/>
  <c r="AH1479" i="1"/>
  <c r="AE796" i="1"/>
  <c r="AF796" i="1"/>
  <c r="AG796" i="1"/>
  <c r="AH796" i="1"/>
  <c r="AE279" i="1"/>
  <c r="AF279" i="1"/>
  <c r="AG279" i="1"/>
  <c r="AH279" i="1"/>
  <c r="AH1773" i="1"/>
  <c r="AE1773" i="1"/>
  <c r="AF1773" i="1"/>
  <c r="AG1773" i="1"/>
  <c r="AF664" i="1"/>
  <c r="AG664" i="1"/>
  <c r="AH664" i="1"/>
  <c r="AE664" i="1"/>
  <c r="AH1822" i="1"/>
  <c r="AE1822" i="1"/>
  <c r="AF1822" i="1"/>
  <c r="AG1822" i="1"/>
  <c r="AE864" i="1"/>
  <c r="AF864" i="1"/>
  <c r="AG864" i="1"/>
  <c r="AH864" i="1"/>
  <c r="AF1381" i="1"/>
  <c r="AG1381" i="1"/>
  <c r="AH1381" i="1"/>
  <c r="AE1381" i="1"/>
  <c r="AE343" i="1"/>
  <c r="AF343" i="1"/>
  <c r="AG343" i="1"/>
  <c r="AH343" i="1"/>
  <c r="AF1430" i="1"/>
  <c r="AG1430" i="1"/>
  <c r="AH1430" i="1"/>
  <c r="AE1430" i="1"/>
  <c r="AF763" i="1"/>
  <c r="AG763" i="1"/>
  <c r="AH763" i="1"/>
  <c r="AE763" i="1"/>
  <c r="AF247" i="1"/>
  <c r="AG247" i="1"/>
  <c r="AH247" i="1"/>
  <c r="AE247" i="1"/>
  <c r="AF1332" i="1"/>
  <c r="AG1332" i="1"/>
  <c r="AH1332" i="1"/>
  <c r="AE1332" i="1"/>
  <c r="AF226" i="1"/>
  <c r="AG226" i="1"/>
  <c r="AH226" i="1"/>
  <c r="AE226" i="1"/>
  <c r="AF1283" i="1"/>
  <c r="AG1283" i="1"/>
  <c r="AH1283" i="1"/>
  <c r="AE1283" i="1"/>
  <c r="AF206" i="1"/>
  <c r="AG206" i="1"/>
  <c r="AH206" i="1"/>
  <c r="AE206" i="1"/>
  <c r="AF186" i="1"/>
  <c r="AG186" i="1"/>
  <c r="AH186" i="1"/>
  <c r="AE186" i="1"/>
  <c r="AF1185" i="1"/>
  <c r="AF599" i="1"/>
  <c r="AF146" i="1"/>
  <c r="AG900" i="1"/>
  <c r="AG375" i="1"/>
  <c r="AE1185" i="1"/>
  <c r="AE599" i="1"/>
  <c r="AE146" i="1"/>
  <c r="AF900" i="1"/>
  <c r="AF375" i="1"/>
  <c r="AF696" i="1"/>
  <c r="AE696" i="1"/>
  <c r="AG696" i="1"/>
  <c r="AH534" i="1"/>
  <c r="AF534" i="1"/>
  <c r="AE105" i="1"/>
  <c r="AF205" i="1"/>
  <c r="AG205" i="1"/>
  <c r="AH205" i="1"/>
  <c r="AE205" i="1"/>
  <c r="AF1331" i="1"/>
  <c r="AE1331" i="1"/>
  <c r="AG1331" i="1"/>
  <c r="AH1331" i="1"/>
  <c r="AG1086" i="1"/>
  <c r="AF1086" i="1"/>
  <c r="AH1086" i="1"/>
  <c r="AE1086" i="1"/>
  <c r="AH696" i="1"/>
  <c r="AE534" i="1"/>
  <c r="AG1527" i="1"/>
  <c r="AH105" i="1"/>
  <c r="AG828" i="1"/>
  <c r="AG310" i="1"/>
  <c r="AF105" i="1"/>
  <c r="AF225" i="1"/>
  <c r="AG225" i="1"/>
  <c r="AH225" i="1"/>
  <c r="AE225" i="1"/>
  <c r="AF1282" i="1"/>
  <c r="AG1282" i="1"/>
  <c r="AH1282" i="1"/>
  <c r="AE1282" i="1"/>
  <c r="AF663" i="1"/>
  <c r="AG663" i="1"/>
  <c r="AH663" i="1"/>
  <c r="AE663" i="1"/>
  <c r="AF185" i="1"/>
  <c r="AG185" i="1"/>
  <c r="AH185" i="1"/>
  <c r="AE185" i="1"/>
  <c r="AH971" i="1"/>
  <c r="AE971" i="1"/>
  <c r="AF971" i="1"/>
  <c r="AG971" i="1"/>
  <c r="AF1233" i="1"/>
  <c r="AG1233" i="1"/>
  <c r="AE1233" i="1"/>
  <c r="AH1233" i="1"/>
  <c r="AF630" i="1"/>
  <c r="AG630" i="1"/>
  <c r="AE630" i="1"/>
  <c r="AH630" i="1"/>
  <c r="AF165" i="1"/>
  <c r="AG165" i="1"/>
  <c r="AE165" i="1"/>
  <c r="AH165" i="1"/>
  <c r="AF762" i="1"/>
  <c r="AG762" i="1"/>
  <c r="AH762" i="1"/>
  <c r="AE762" i="1"/>
  <c r="AG85" i="1"/>
  <c r="AH85" i="1"/>
  <c r="AE85" i="1"/>
  <c r="AF85" i="1"/>
  <c r="AG145" i="1"/>
  <c r="AH145" i="1"/>
  <c r="AE145" i="1"/>
  <c r="AF145" i="1"/>
  <c r="AG598" i="1"/>
  <c r="AH598" i="1"/>
  <c r="AE598" i="1"/>
  <c r="AF598" i="1"/>
  <c r="AG1821" i="1"/>
  <c r="AH1821" i="1"/>
  <c r="AE1821" i="1"/>
  <c r="AF1821" i="1"/>
  <c r="AF729" i="1"/>
  <c r="AG729" i="1"/>
  <c r="AH729" i="1"/>
  <c r="AE729" i="1"/>
  <c r="AG65" i="1"/>
  <c r="AH65" i="1"/>
  <c r="AE65" i="1"/>
  <c r="AF65" i="1"/>
  <c r="AG1135" i="1"/>
  <c r="AH1135" i="1"/>
  <c r="AE1135" i="1"/>
  <c r="AF1135" i="1"/>
  <c r="AG1184" i="1"/>
  <c r="AH1184" i="1"/>
  <c r="AE1184" i="1"/>
  <c r="AF1184" i="1"/>
  <c r="AG1772" i="1"/>
  <c r="AH1772" i="1"/>
  <c r="AE1772" i="1"/>
  <c r="AF1772" i="1"/>
  <c r="AH1723" i="1"/>
  <c r="AE1723" i="1"/>
  <c r="AF1723" i="1"/>
  <c r="AG1723" i="1"/>
  <c r="AG502" i="1"/>
  <c r="AH502" i="1"/>
  <c r="AE502" i="1"/>
  <c r="AF502" i="1"/>
  <c r="AF1429" i="1"/>
  <c r="AG1429" i="1"/>
  <c r="AH1429" i="1"/>
  <c r="AE1429" i="1"/>
  <c r="AG470" i="1"/>
  <c r="AH470" i="1"/>
  <c r="AE470" i="1"/>
  <c r="AF470" i="1"/>
  <c r="AH1674" i="1"/>
  <c r="AE1674" i="1"/>
  <c r="AF1674" i="1"/>
  <c r="AG1674" i="1"/>
  <c r="AH935" i="1"/>
  <c r="AE935" i="1"/>
  <c r="AF935" i="1"/>
  <c r="AG935" i="1"/>
  <c r="AH406" i="1"/>
  <c r="AE406" i="1"/>
  <c r="AF406" i="1"/>
  <c r="AG406" i="1"/>
  <c r="AF1380" i="1"/>
  <c r="AG1380" i="1"/>
  <c r="AH1380" i="1"/>
  <c r="AE1380" i="1"/>
  <c r="AH438" i="1"/>
  <c r="AE438" i="1"/>
  <c r="AF438" i="1"/>
  <c r="AG438" i="1"/>
  <c r="AH1625" i="1"/>
  <c r="AE1625" i="1"/>
  <c r="AF1625" i="1"/>
  <c r="AG1625" i="1"/>
  <c r="AH899" i="1"/>
  <c r="AE899" i="1"/>
  <c r="AF899" i="1"/>
  <c r="AG899" i="1"/>
  <c r="AH374" i="1"/>
  <c r="AE374" i="1"/>
  <c r="AF374" i="1"/>
  <c r="AG374" i="1"/>
  <c r="AH1576" i="1"/>
  <c r="AE1576" i="1"/>
  <c r="AF1576" i="1"/>
  <c r="AG1576" i="1"/>
  <c r="AG1043" i="1"/>
  <c r="AH1043" i="1"/>
  <c r="AE1043" i="1"/>
  <c r="AF1043" i="1"/>
  <c r="AG1007" i="1"/>
  <c r="AH1007" i="1"/>
  <c r="AE1007" i="1"/>
  <c r="AF1007" i="1"/>
  <c r="AF246" i="1"/>
  <c r="AG246" i="1"/>
  <c r="AH246" i="1"/>
  <c r="AE246" i="1"/>
  <c r="AH1478" i="1"/>
  <c r="AH795" i="1"/>
  <c r="AH278" i="1"/>
  <c r="AF566" i="1"/>
  <c r="AF125" i="1"/>
  <c r="AG863" i="1"/>
  <c r="AG342" i="1"/>
  <c r="AG1478" i="1"/>
  <c r="AG795" i="1"/>
  <c r="AG278" i="1"/>
  <c r="AE566" i="1"/>
  <c r="AE125" i="1"/>
  <c r="AH566" i="1"/>
  <c r="AH125" i="1"/>
  <c r="AF863" i="1"/>
  <c r="AF342" i="1"/>
  <c r="AF1527" i="1"/>
  <c r="AF828" i="1"/>
  <c r="AF310" i="1"/>
  <c r="AF1478" i="1"/>
  <c r="AF795" i="1"/>
  <c r="AF278" i="1"/>
  <c r="AE863" i="1"/>
  <c r="AE342" i="1"/>
  <c r="AE1527" i="1"/>
  <c r="AE828" i="1"/>
  <c r="AE310" i="1"/>
  <c r="AE1722" i="1"/>
  <c r="AH1722" i="1"/>
  <c r="AF1330" i="1"/>
  <c r="AE1330" i="1"/>
  <c r="AG1330" i="1"/>
  <c r="AF761" i="1"/>
  <c r="AE761" i="1"/>
  <c r="AE629" i="1"/>
  <c r="AF629" i="1"/>
  <c r="AG629" i="1"/>
  <c r="AH629" i="1"/>
  <c r="AE1085" i="1"/>
  <c r="AF1085" i="1"/>
  <c r="AG1085" i="1"/>
  <c r="AH1085" i="1"/>
  <c r="AE1379" i="1"/>
  <c r="AF1379" i="1"/>
  <c r="AG1379" i="1"/>
  <c r="AH1379" i="1"/>
  <c r="AF1006" i="1"/>
  <c r="AG1006" i="1"/>
  <c r="AE1006" i="1"/>
  <c r="AF1771" i="1"/>
  <c r="AE1771" i="1"/>
  <c r="AG1771" i="1"/>
  <c r="AE934" i="1"/>
  <c r="AF934" i="1"/>
  <c r="AE501" i="1"/>
  <c r="AG501" i="1"/>
  <c r="AG728" i="1"/>
  <c r="AH728" i="1"/>
  <c r="AF728" i="1"/>
  <c r="AE728" i="1"/>
  <c r="AF1134" i="1"/>
  <c r="AE1134" i="1"/>
  <c r="AG1134" i="1"/>
  <c r="AE1232" i="1"/>
  <c r="AF1232" i="1"/>
  <c r="AG1232" i="1"/>
  <c r="AH1232" i="1"/>
  <c r="AE533" i="1"/>
  <c r="AF533" i="1"/>
  <c r="AG533" i="1"/>
  <c r="AH533" i="1"/>
  <c r="AE1624" i="1"/>
  <c r="AF1624" i="1"/>
  <c r="AG1624" i="1"/>
  <c r="AH1624" i="1"/>
  <c r="AE662" i="1"/>
  <c r="AF662" i="1"/>
  <c r="AG662" i="1"/>
  <c r="AH662" i="1"/>
  <c r="AE1042" i="1"/>
  <c r="AG1042" i="1"/>
  <c r="AE1820" i="1"/>
  <c r="AG1820" i="1"/>
  <c r="AG898" i="1"/>
  <c r="AH898" i="1"/>
  <c r="AF898" i="1"/>
  <c r="AE898" i="1"/>
  <c r="AE970" i="1"/>
  <c r="AH970" i="1"/>
  <c r="AF695" i="1"/>
  <c r="AE695" i="1"/>
  <c r="AH695" i="1"/>
  <c r="AE1281" i="1"/>
  <c r="AF1281" i="1"/>
  <c r="AG1281" i="1"/>
  <c r="AH1281" i="1"/>
  <c r="AH565" i="1"/>
  <c r="AE565" i="1"/>
  <c r="AF565" i="1"/>
  <c r="AG565" i="1"/>
  <c r="AE1428" i="1"/>
  <c r="AH1330" i="1"/>
  <c r="AG1477" i="1"/>
  <c r="AE1477" i="1"/>
  <c r="AF1477" i="1"/>
  <c r="AH1477" i="1"/>
  <c r="AF1575" i="1"/>
  <c r="AE1575" i="1"/>
  <c r="AG1575" i="1"/>
  <c r="AH1575" i="1"/>
  <c r="AG794" i="1"/>
  <c r="AE794" i="1"/>
  <c r="AF794" i="1"/>
  <c r="AH794" i="1"/>
  <c r="AE862" i="1"/>
  <c r="AF862" i="1"/>
  <c r="AG862" i="1"/>
  <c r="AH862" i="1"/>
  <c r="AG695" i="1"/>
  <c r="AH501" i="1"/>
  <c r="AH1042" i="1"/>
  <c r="AH1820" i="1"/>
  <c r="AH827" i="1"/>
  <c r="AF501" i="1"/>
  <c r="AF1042" i="1"/>
  <c r="AH1526" i="1"/>
  <c r="AF1820" i="1"/>
  <c r="AG827" i="1"/>
  <c r="AH1006" i="1"/>
  <c r="AG1526" i="1"/>
  <c r="AH1771" i="1"/>
  <c r="AF827" i="1"/>
  <c r="AF1526" i="1"/>
  <c r="AH597" i="1"/>
  <c r="AG970" i="1"/>
  <c r="AH1183" i="1"/>
  <c r="AG1722" i="1"/>
  <c r="AG597" i="1"/>
  <c r="AH761" i="1"/>
  <c r="AF970" i="1"/>
  <c r="AG1183" i="1"/>
  <c r="AH1428" i="1"/>
  <c r="AF1722" i="1"/>
  <c r="AF597" i="1"/>
  <c r="AG761" i="1"/>
  <c r="AH934" i="1"/>
  <c r="AF1183" i="1"/>
  <c r="AG1428" i="1"/>
  <c r="AH1673" i="1"/>
  <c r="AG934" i="1"/>
  <c r="AH1134" i="1"/>
  <c r="AG1673" i="1"/>
  <c r="AF1673" i="1"/>
  <c r="AE469" i="1"/>
  <c r="AF469" i="1"/>
  <c r="AG469" i="1"/>
  <c r="AH469" i="1"/>
  <c r="AE437" i="1"/>
  <c r="AF437" i="1"/>
  <c r="AG437" i="1"/>
  <c r="AH437" i="1"/>
  <c r="AE405" i="1"/>
  <c r="AF405" i="1"/>
  <c r="AG405" i="1"/>
  <c r="AH405" i="1"/>
  <c r="AE373" i="1"/>
  <c r="AF373" i="1"/>
  <c r="AG373" i="1"/>
  <c r="AH373" i="1"/>
  <c r="AE341" i="1"/>
  <c r="AF341" i="1"/>
  <c r="AG341" i="1"/>
  <c r="AH341" i="1"/>
  <c r="AE309" i="1"/>
  <c r="AF309" i="1"/>
  <c r="AG309" i="1"/>
  <c r="AH309" i="1"/>
  <c r="AE277" i="1"/>
  <c r="AF277" i="1"/>
  <c r="AG277" i="1"/>
  <c r="AH277" i="1"/>
  <c r="AE245" i="1"/>
  <c r="AF245" i="1"/>
  <c r="AG245" i="1"/>
  <c r="AH245" i="1"/>
  <c r="AE224" i="1"/>
  <c r="AF224" i="1"/>
  <c r="AG224" i="1"/>
  <c r="AH224" i="1"/>
  <c r="AE204" i="1"/>
  <c r="AF204" i="1"/>
  <c r="AG204" i="1"/>
  <c r="AH204" i="1"/>
  <c r="AE184" i="1"/>
  <c r="AF184" i="1"/>
  <c r="AG184" i="1"/>
  <c r="AH184" i="1"/>
  <c r="AE164" i="1"/>
  <c r="AF164" i="1"/>
  <c r="AG164" i="1"/>
  <c r="AH164" i="1"/>
  <c r="AE144" i="1"/>
  <c r="AF144" i="1"/>
  <c r="AG144" i="1"/>
  <c r="AH144" i="1"/>
  <c r="AE124" i="1"/>
  <c r="AF124" i="1"/>
  <c r="AG124" i="1"/>
  <c r="AH124" i="1"/>
  <c r="AE104" i="1"/>
  <c r="AF104" i="1"/>
  <c r="AG104" i="1"/>
  <c r="AH104" i="1"/>
  <c r="AE84" i="1"/>
  <c r="AF84" i="1"/>
  <c r="AG84" i="1"/>
  <c r="AH84" i="1"/>
  <c r="AE64" i="1"/>
  <c r="AF64" i="1"/>
  <c r="AG64" i="1"/>
  <c r="AH64" i="1"/>
  <c r="AH1856" i="1"/>
  <c r="AG1856" i="1"/>
  <c r="AF1856" i="1"/>
  <c r="AH1837" i="1"/>
  <c r="AG1837" i="1"/>
  <c r="AF1837" i="1"/>
  <c r="AE1837" i="1"/>
  <c r="AH1831" i="1"/>
  <c r="AG1831" i="1"/>
  <c r="AF1831" i="1"/>
  <c r="AE1831" i="1"/>
  <c r="AH1864" i="1"/>
  <c r="AG1864" i="1"/>
  <c r="AF1864" i="1"/>
  <c r="AE1864" i="1"/>
  <c r="AH1842" i="1"/>
  <c r="AG1842" i="1"/>
  <c r="AF1842" i="1"/>
  <c r="AE1842" i="1"/>
  <c r="AH1819" i="1"/>
  <c r="AG1819" i="1"/>
  <c r="AF1819" i="1"/>
  <c r="AE1819" i="1"/>
  <c r="AH1844" i="1"/>
  <c r="AG1844" i="1"/>
  <c r="AF1844" i="1"/>
  <c r="AE1844" i="1"/>
  <c r="AH1866" i="1"/>
  <c r="AG1866" i="1"/>
  <c r="AF1866" i="1"/>
  <c r="AE1866" i="1"/>
  <c r="AH1830" i="1"/>
  <c r="AG1830" i="1"/>
  <c r="AF1830" i="1"/>
  <c r="AE1830" i="1"/>
  <c r="AH1851" i="1"/>
  <c r="AG1851" i="1"/>
  <c r="AF1851" i="1"/>
  <c r="AE1851" i="1"/>
  <c r="AH1858" i="1"/>
  <c r="AG1858" i="1"/>
  <c r="AF1858" i="1"/>
  <c r="AE1858" i="1"/>
  <c r="AF1862" i="1"/>
  <c r="AE1862" i="1"/>
  <c r="AH1862" i="1"/>
  <c r="AG1862" i="1"/>
  <c r="AH1860" i="1"/>
  <c r="AG1860" i="1"/>
  <c r="AF1860" i="1"/>
  <c r="AE1860" i="1"/>
  <c r="AH1833" i="1"/>
  <c r="AG1833" i="1"/>
  <c r="AF1833" i="1"/>
  <c r="AE1833" i="1"/>
  <c r="AH1854" i="1"/>
  <c r="AG1854" i="1"/>
  <c r="AF1854" i="1"/>
  <c r="AE1854" i="1"/>
  <c r="AE1818" i="1"/>
  <c r="AH1818" i="1"/>
  <c r="AG1818" i="1"/>
  <c r="AF1818" i="1"/>
  <c r="AG1836" i="1"/>
  <c r="AF1836" i="1"/>
  <c r="AE1836" i="1"/>
  <c r="AH1836" i="1"/>
  <c r="AH1850" i="1"/>
  <c r="AG1850" i="1"/>
  <c r="AF1850" i="1"/>
  <c r="AE1850" i="1"/>
  <c r="AG1824" i="1"/>
  <c r="AH1824" i="1"/>
  <c r="AF1824" i="1"/>
  <c r="AE1824" i="1"/>
  <c r="AH1832" i="1"/>
  <c r="AG1832" i="1"/>
  <c r="AF1832" i="1"/>
  <c r="AE1832" i="1"/>
  <c r="AH1834" i="1"/>
  <c r="AG1834" i="1"/>
  <c r="AF1834" i="1"/>
  <c r="AE1834" i="1"/>
  <c r="AH1852" i="1"/>
  <c r="AG1852" i="1"/>
  <c r="AF1852" i="1"/>
  <c r="AE1852" i="1"/>
  <c r="AE1828" i="1"/>
  <c r="AH1828" i="1"/>
  <c r="AG1828" i="1"/>
  <c r="AF1828" i="1"/>
  <c r="AF1839" i="1"/>
  <c r="AE1839" i="1"/>
  <c r="AH1839" i="1"/>
  <c r="AG1839" i="1"/>
  <c r="AH1841" i="1"/>
  <c r="AG1841" i="1"/>
  <c r="AF1841" i="1"/>
  <c r="AE1841" i="1"/>
  <c r="AE1865" i="1"/>
  <c r="AH1865" i="1"/>
  <c r="AG1865" i="1"/>
  <c r="AF1865" i="1"/>
  <c r="AG1843" i="1"/>
  <c r="AH1843" i="1"/>
  <c r="AF1843" i="1"/>
  <c r="AE1843" i="1"/>
  <c r="AF1829" i="1"/>
  <c r="AH1829" i="1"/>
  <c r="AG1829" i="1"/>
  <c r="AE1829" i="1"/>
  <c r="AG1855" i="1"/>
  <c r="AF1855" i="1"/>
  <c r="AE1855" i="1"/>
  <c r="AH1855" i="1"/>
  <c r="AH1863" i="1"/>
  <c r="AG1863" i="1"/>
  <c r="AF1863" i="1"/>
  <c r="AE1863" i="1"/>
  <c r="AH1838" i="1"/>
  <c r="AG1838" i="1"/>
  <c r="AF1838" i="1"/>
  <c r="AE1838" i="1"/>
  <c r="AH1845" i="1"/>
  <c r="AG1845" i="1"/>
  <c r="AF1845" i="1"/>
  <c r="AE1845" i="1"/>
  <c r="AH1853" i="1"/>
  <c r="AG1853" i="1"/>
  <c r="AF1853" i="1"/>
  <c r="AE1853" i="1"/>
  <c r="AH1861" i="1"/>
  <c r="AG1861" i="1"/>
  <c r="AF1861" i="1"/>
  <c r="AE1861" i="1"/>
  <c r="AH1859" i="1"/>
  <c r="AG1859" i="1"/>
  <c r="AF1859" i="1"/>
  <c r="AE1859" i="1"/>
  <c r="AH1826" i="1"/>
  <c r="AG1826" i="1"/>
  <c r="AF1826" i="1"/>
  <c r="AE1826" i="1"/>
  <c r="AH1857" i="1"/>
  <c r="AG1857" i="1"/>
  <c r="AF1857" i="1"/>
  <c r="AE1857" i="1"/>
  <c r="AH1825" i="1"/>
  <c r="AG1825" i="1"/>
  <c r="AF1825" i="1"/>
  <c r="AE1825" i="1"/>
  <c r="AE1847" i="1"/>
  <c r="AH1847" i="1"/>
  <c r="AG1847" i="1"/>
  <c r="AF1847" i="1"/>
  <c r="AH1835" i="1"/>
  <c r="AG1835" i="1"/>
  <c r="AE1835" i="1"/>
  <c r="AF1835" i="1"/>
  <c r="AH1840" i="1"/>
  <c r="AF1840" i="1"/>
  <c r="AG1840" i="1"/>
  <c r="AE1840" i="1"/>
  <c r="AE1856" i="1"/>
  <c r="AH1805" i="1"/>
  <c r="AE1805" i="1"/>
  <c r="AF1805" i="1"/>
  <c r="AH1791" i="1"/>
  <c r="AG1791" i="1"/>
  <c r="AF1791" i="1"/>
  <c r="AE1791" i="1"/>
  <c r="AH1770" i="1"/>
  <c r="AG1770" i="1"/>
  <c r="AF1770" i="1"/>
  <c r="AE1770" i="1"/>
  <c r="AH1817" i="1"/>
  <c r="AG1817" i="1"/>
  <c r="AF1817" i="1"/>
  <c r="AE1817" i="1"/>
  <c r="AH1793" i="1"/>
  <c r="AG1793" i="1"/>
  <c r="AF1793" i="1"/>
  <c r="AE1793" i="1"/>
  <c r="AH1811" i="1"/>
  <c r="AG1811" i="1"/>
  <c r="AF1811" i="1"/>
  <c r="AE1811" i="1"/>
  <c r="AG1782" i="1"/>
  <c r="AF1782" i="1"/>
  <c r="AE1782" i="1"/>
  <c r="AH1782" i="1"/>
  <c r="AH1781" i="1"/>
  <c r="AG1781" i="1"/>
  <c r="AF1781" i="1"/>
  <c r="AE1781" i="1"/>
  <c r="AH1784" i="1"/>
  <c r="AG1784" i="1"/>
  <c r="AF1784" i="1"/>
  <c r="AE1784" i="1"/>
  <c r="AH1802" i="1"/>
  <c r="AG1802" i="1"/>
  <c r="AF1802" i="1"/>
  <c r="AE1802" i="1"/>
  <c r="AH1795" i="1"/>
  <c r="AG1795" i="1"/>
  <c r="AF1795" i="1"/>
  <c r="AE1795" i="1"/>
  <c r="AE1769" i="1"/>
  <c r="AG1769" i="1"/>
  <c r="AH1769" i="1"/>
  <c r="AF1769" i="1"/>
  <c r="AH1785" i="1"/>
  <c r="AG1785" i="1"/>
  <c r="AF1785" i="1"/>
  <c r="AE1785" i="1"/>
  <c r="AH1801" i="1"/>
  <c r="AG1801" i="1"/>
  <c r="AF1801" i="1"/>
  <c r="AE1801" i="1"/>
  <c r="AH1807" i="1"/>
  <c r="AG1807" i="1"/>
  <c r="AF1807" i="1"/>
  <c r="AE1807" i="1"/>
  <c r="AH1815" i="1"/>
  <c r="AG1815" i="1"/>
  <c r="AF1815" i="1"/>
  <c r="AE1815" i="1"/>
  <c r="AH1809" i="1"/>
  <c r="AG1809" i="1"/>
  <c r="AF1809" i="1"/>
  <c r="AE1809" i="1"/>
  <c r="AH1775" i="1"/>
  <c r="AF1775" i="1"/>
  <c r="AG1775" i="1"/>
  <c r="AE1775" i="1"/>
  <c r="AH1783" i="1"/>
  <c r="AG1783" i="1"/>
  <c r="AF1783" i="1"/>
  <c r="AE1783" i="1"/>
  <c r="AF1787" i="1"/>
  <c r="AE1787" i="1"/>
  <c r="AH1787" i="1"/>
  <c r="AG1787" i="1"/>
  <c r="AF1813" i="1"/>
  <c r="AE1813" i="1"/>
  <c r="AH1813" i="1"/>
  <c r="AG1813" i="1"/>
  <c r="AH1803" i="1"/>
  <c r="AG1803" i="1"/>
  <c r="AF1803" i="1"/>
  <c r="AE1803" i="1"/>
  <c r="AF1779" i="1"/>
  <c r="AG1779" i="1"/>
  <c r="AH1779" i="1"/>
  <c r="AE1779" i="1"/>
  <c r="AE1816" i="1"/>
  <c r="AH1816" i="1"/>
  <c r="AG1816" i="1"/>
  <c r="AF1816" i="1"/>
  <c r="AH1780" i="1"/>
  <c r="AG1780" i="1"/>
  <c r="AF1780" i="1"/>
  <c r="AE1780" i="1"/>
  <c r="AE1790" i="1"/>
  <c r="AG1790" i="1"/>
  <c r="AH1790" i="1"/>
  <c r="AF1790" i="1"/>
  <c r="AH1792" i="1"/>
  <c r="AG1792" i="1"/>
  <c r="AF1792" i="1"/>
  <c r="AE1792" i="1"/>
  <c r="AH1794" i="1"/>
  <c r="AG1794" i="1"/>
  <c r="AF1794" i="1"/>
  <c r="AE1794" i="1"/>
  <c r="AH1804" i="1"/>
  <c r="AG1804" i="1"/>
  <c r="AF1804" i="1"/>
  <c r="AE1804" i="1"/>
  <c r="AH1810" i="1"/>
  <c r="AG1810" i="1"/>
  <c r="AF1810" i="1"/>
  <c r="AE1810" i="1"/>
  <c r="AH1814" i="1"/>
  <c r="AG1814" i="1"/>
  <c r="AF1814" i="1"/>
  <c r="AE1814" i="1"/>
  <c r="AH1777" i="1"/>
  <c r="AG1777" i="1"/>
  <c r="AF1777" i="1"/>
  <c r="AE1777" i="1"/>
  <c r="AH1796" i="1"/>
  <c r="AG1796" i="1"/>
  <c r="AF1796" i="1"/>
  <c r="AE1796" i="1"/>
  <c r="AH1808" i="1"/>
  <c r="AG1808" i="1"/>
  <c r="AF1808" i="1"/>
  <c r="AE1808" i="1"/>
  <c r="AH1789" i="1"/>
  <c r="AG1789" i="1"/>
  <c r="AF1789" i="1"/>
  <c r="AE1789" i="1"/>
  <c r="AF1776" i="1"/>
  <c r="AH1776" i="1"/>
  <c r="AG1776" i="1"/>
  <c r="AE1776" i="1"/>
  <c r="AH1786" i="1"/>
  <c r="AG1786" i="1"/>
  <c r="AF1786" i="1"/>
  <c r="AE1786" i="1"/>
  <c r="AE1798" i="1"/>
  <c r="AF1798" i="1"/>
  <c r="AH1798" i="1"/>
  <c r="AG1798" i="1"/>
  <c r="AG1806" i="1"/>
  <c r="AF1806" i="1"/>
  <c r="AE1806" i="1"/>
  <c r="AH1806" i="1"/>
  <c r="AE1812" i="1"/>
  <c r="AG1788" i="1"/>
  <c r="AG1805" i="1"/>
  <c r="AF1812" i="1"/>
  <c r="AF1788" i="1"/>
  <c r="AH1788" i="1"/>
  <c r="AG1812" i="1"/>
  <c r="AH1753" i="1"/>
  <c r="AG1753" i="1"/>
  <c r="AF1753" i="1"/>
  <c r="AE1753" i="1"/>
  <c r="AE1752" i="1"/>
  <c r="AH1752" i="1"/>
  <c r="AG1752" i="1"/>
  <c r="AF1752" i="1"/>
  <c r="AE1747" i="1"/>
  <c r="AH1747" i="1"/>
  <c r="AG1747" i="1"/>
  <c r="AF1747" i="1"/>
  <c r="AH1749" i="1"/>
  <c r="AG1749" i="1"/>
  <c r="AF1749" i="1"/>
  <c r="AE1749" i="1"/>
  <c r="AG1732" i="1"/>
  <c r="AF1732" i="1"/>
  <c r="AH1732" i="1"/>
  <c r="AE1732" i="1"/>
  <c r="AH1720" i="1"/>
  <c r="AG1720" i="1"/>
  <c r="AF1720" i="1"/>
  <c r="AE1720" i="1"/>
  <c r="AE1726" i="1"/>
  <c r="AF1726" i="1"/>
  <c r="AG1726" i="1"/>
  <c r="AH1726" i="1"/>
  <c r="AE1721" i="1"/>
  <c r="AG1721" i="1"/>
  <c r="AF1721" i="1"/>
  <c r="AH1721" i="1"/>
  <c r="AH1728" i="1"/>
  <c r="AG1728" i="1"/>
  <c r="AF1728" i="1"/>
  <c r="AE1728" i="1"/>
  <c r="AH1727" i="1"/>
  <c r="AF1727" i="1"/>
  <c r="AG1727" i="1"/>
  <c r="AE1727" i="1"/>
  <c r="AH1730" i="1"/>
  <c r="AG1730" i="1"/>
  <c r="AE1730" i="1"/>
  <c r="AF1730" i="1"/>
  <c r="AF1473" i="1"/>
  <c r="AE1473" i="1"/>
  <c r="AG1522" i="1"/>
  <c r="AE1522" i="1"/>
  <c r="AH1424" i="1"/>
  <c r="AF1424" i="1"/>
  <c r="AH1522" i="1"/>
  <c r="AH1473" i="1"/>
  <c r="AG1473" i="1"/>
  <c r="AF1522" i="1"/>
  <c r="AH1326" i="1"/>
  <c r="AG1326" i="1"/>
  <c r="AF1326" i="1"/>
  <c r="AE1326" i="1"/>
  <c r="AH1228" i="1"/>
  <c r="AG1228" i="1"/>
  <c r="AF1228" i="1"/>
  <c r="AE1228" i="1"/>
  <c r="AH1669" i="1"/>
  <c r="AG1669" i="1"/>
  <c r="AF1669" i="1"/>
  <c r="AE1669" i="1"/>
  <c r="AH1179" i="1"/>
  <c r="AG1179" i="1"/>
  <c r="AF1179" i="1"/>
  <c r="AE1179" i="1"/>
  <c r="AH1375" i="1"/>
  <c r="AG1375" i="1"/>
  <c r="AF1375" i="1"/>
  <c r="AE1375" i="1"/>
  <c r="AH1277" i="1"/>
  <c r="AG1277" i="1"/>
  <c r="AF1277" i="1"/>
  <c r="AE1277" i="1"/>
  <c r="AH1081" i="1"/>
  <c r="AG1081" i="1"/>
  <c r="AF1081" i="1"/>
  <c r="AE1081" i="1"/>
  <c r="AF1571" i="1"/>
  <c r="AE1571" i="1"/>
  <c r="AH1571" i="1"/>
  <c r="AG1571" i="1"/>
  <c r="AH1130" i="1"/>
  <c r="AG1130" i="1"/>
  <c r="AF1130" i="1"/>
  <c r="AE1130" i="1"/>
  <c r="AH1767" i="1"/>
  <c r="AG1767" i="1"/>
  <c r="AF1767" i="1"/>
  <c r="AE1767" i="1"/>
  <c r="AH1718" i="1"/>
  <c r="AG1718" i="1"/>
  <c r="AF1718" i="1"/>
  <c r="AE1718" i="1"/>
  <c r="AG1620" i="1"/>
  <c r="AF1620" i="1"/>
  <c r="AE1620" i="1"/>
  <c r="AH1620" i="1"/>
  <c r="AE1424" i="1"/>
  <c r="AG1424" i="1"/>
  <c r="AF1327" i="1"/>
  <c r="AG1327" i="1"/>
  <c r="AE1327" i="1"/>
  <c r="AE1278" i="1"/>
  <c r="AF1278" i="1"/>
  <c r="AG1278" i="1"/>
  <c r="AE1229" i="1"/>
  <c r="AH1229" i="1"/>
  <c r="AF1229" i="1"/>
  <c r="AG1425" i="1"/>
  <c r="AF1425" i="1"/>
  <c r="AE1425" i="1"/>
  <c r="AH1425" i="1"/>
  <c r="AF1376" i="1"/>
  <c r="AE1376" i="1"/>
  <c r="AG1376" i="1"/>
  <c r="AH1376" i="1"/>
  <c r="AG1474" i="1"/>
  <c r="AF1474" i="1"/>
  <c r="AH1474" i="1"/>
  <c r="AE1474" i="1"/>
  <c r="AH1670" i="1"/>
  <c r="AG1670" i="1"/>
  <c r="AE1670" i="1"/>
  <c r="AF1670" i="1"/>
  <c r="AH1572" i="1"/>
  <c r="AG1572" i="1"/>
  <c r="AF1572" i="1"/>
  <c r="AE1572" i="1"/>
  <c r="AH1768" i="1"/>
  <c r="AF1768" i="1"/>
  <c r="AG1768" i="1"/>
  <c r="AE1768" i="1"/>
  <c r="AH1719" i="1"/>
  <c r="AG1719" i="1"/>
  <c r="AF1719" i="1"/>
  <c r="AE1719" i="1"/>
  <c r="AH1131" i="1"/>
  <c r="AG1131" i="1"/>
  <c r="AF1131" i="1"/>
  <c r="AE1131" i="1"/>
  <c r="AH1621" i="1"/>
  <c r="AG1621" i="1"/>
  <c r="AF1621" i="1"/>
  <c r="AE1621" i="1"/>
  <c r="AH1523" i="1"/>
  <c r="AG1523" i="1"/>
  <c r="AF1523" i="1"/>
  <c r="AE1523" i="1"/>
  <c r="AE1180" i="1"/>
  <c r="AH1180" i="1"/>
  <c r="AG1180" i="1"/>
  <c r="AF1180" i="1"/>
  <c r="AH1327" i="1"/>
  <c r="AG1229" i="1"/>
  <c r="AH1278" i="1"/>
  <c r="AE1082" i="1"/>
  <c r="AF1082" i="1"/>
  <c r="AG1082" i="1"/>
  <c r="AH1082" i="1"/>
  <c r="AH1177" i="1"/>
  <c r="AG1177" i="1"/>
  <c r="AG1275" i="1"/>
  <c r="AF1275" i="1"/>
  <c r="AH1275" i="1"/>
  <c r="AE1275" i="1"/>
  <c r="AE1422" i="1"/>
  <c r="AG1422" i="1"/>
  <c r="AH1569" i="1"/>
  <c r="AH1667" i="1"/>
  <c r="AG1667" i="1"/>
  <c r="AF1667" i="1"/>
  <c r="AE1667" i="1"/>
  <c r="AG1471" i="1"/>
  <c r="AF1471" i="1"/>
  <c r="AE1471" i="1"/>
  <c r="AH1471" i="1"/>
  <c r="AE1226" i="1"/>
  <c r="AH1226" i="1"/>
  <c r="AG1226" i="1"/>
  <c r="AF1226" i="1"/>
  <c r="AH1716" i="1"/>
  <c r="AG1716" i="1"/>
  <c r="AF1716" i="1"/>
  <c r="AE1716" i="1"/>
  <c r="AH1520" i="1"/>
  <c r="AG1520" i="1"/>
  <c r="AF1520" i="1"/>
  <c r="AE1520" i="1"/>
  <c r="AF1373" i="1"/>
  <c r="AE1373" i="1"/>
  <c r="AH1373" i="1"/>
  <c r="AG1373" i="1"/>
  <c r="AH1618" i="1"/>
  <c r="AG1618" i="1"/>
  <c r="AF1618" i="1"/>
  <c r="AE1618" i="1"/>
  <c r="AH1128" i="1"/>
  <c r="AG1128" i="1"/>
  <c r="AF1128" i="1"/>
  <c r="AE1128" i="1"/>
  <c r="AH1765" i="1"/>
  <c r="AG1765" i="1"/>
  <c r="AF1765" i="1"/>
  <c r="AE1765" i="1"/>
  <c r="AE1177" i="1"/>
  <c r="AH1422" i="1"/>
  <c r="AG1324" i="1"/>
  <c r="AF1177" i="1"/>
  <c r="AH1324" i="1"/>
  <c r="AE1569" i="1"/>
  <c r="AF1569" i="1"/>
  <c r="AE1324" i="1"/>
  <c r="AE1079" i="1"/>
  <c r="AF1079" i="1"/>
  <c r="AG1079" i="1"/>
  <c r="AH1079" i="1"/>
  <c r="AE1374" i="1"/>
  <c r="AH1374" i="1"/>
  <c r="AF1374" i="1"/>
  <c r="AG1374" i="1"/>
  <c r="AE1766" i="1"/>
  <c r="AH1766" i="1"/>
  <c r="AG1766" i="1"/>
  <c r="AF1766" i="1"/>
  <c r="AH1619" i="1"/>
  <c r="AG1619" i="1"/>
  <c r="AF1619" i="1"/>
  <c r="AE1619" i="1"/>
  <c r="AG1178" i="1"/>
  <c r="AE1178" i="1"/>
  <c r="AH1178" i="1"/>
  <c r="AF1178" i="1"/>
  <c r="AG1423" i="1"/>
  <c r="AF1423" i="1"/>
  <c r="AE1423" i="1"/>
  <c r="AH1423" i="1"/>
  <c r="AH1668" i="1"/>
  <c r="AG1668" i="1"/>
  <c r="AF1668" i="1"/>
  <c r="AE1668" i="1"/>
  <c r="AG1472" i="1"/>
  <c r="AF1472" i="1"/>
  <c r="AE1472" i="1"/>
  <c r="AH1472" i="1"/>
  <c r="AH1570" i="1"/>
  <c r="AG1570" i="1"/>
  <c r="AF1570" i="1"/>
  <c r="AE1570" i="1"/>
  <c r="AH1521" i="1"/>
  <c r="AG1521" i="1"/>
  <c r="AF1521" i="1"/>
  <c r="AE1521" i="1"/>
  <c r="AE1227" i="1"/>
  <c r="AG1227" i="1"/>
  <c r="AH1227" i="1"/>
  <c r="AF1227" i="1"/>
  <c r="AF1325" i="1"/>
  <c r="AE1325" i="1"/>
  <c r="AH1325" i="1"/>
  <c r="AG1325" i="1"/>
  <c r="AE1276" i="1"/>
  <c r="AH1276" i="1"/>
  <c r="AF1276" i="1"/>
  <c r="AG1276" i="1"/>
  <c r="AG1129" i="1"/>
  <c r="AF1129" i="1"/>
  <c r="AH1129" i="1"/>
  <c r="AE1129" i="1"/>
  <c r="AF1717" i="1"/>
  <c r="AG1717" i="1"/>
  <c r="AE1717" i="1"/>
  <c r="AE1080" i="1"/>
  <c r="AF1080" i="1"/>
  <c r="AG1080" i="1"/>
  <c r="AH1080" i="1"/>
  <c r="AG1451" i="1"/>
  <c r="AE1451" i="1"/>
  <c r="AF1451" i="1"/>
  <c r="AH1451" i="1"/>
  <c r="AG1745" i="1"/>
  <c r="AF1745" i="1"/>
  <c r="AH1696" i="1"/>
  <c r="AE1696" i="1"/>
  <c r="AG1696" i="1"/>
  <c r="AF1696" i="1"/>
  <c r="AH1255" i="1"/>
  <c r="AG1255" i="1"/>
  <c r="AF1255" i="1"/>
  <c r="AE1255" i="1"/>
  <c r="AG1598" i="1"/>
  <c r="AF1598" i="1"/>
  <c r="AE1598" i="1"/>
  <c r="AH1598" i="1"/>
  <c r="AH1157" i="1"/>
  <c r="AG1157" i="1"/>
  <c r="AF1157" i="1"/>
  <c r="AE1157" i="1"/>
  <c r="AH1108" i="1"/>
  <c r="AG1108" i="1"/>
  <c r="AF1108" i="1"/>
  <c r="AE1108" i="1"/>
  <c r="AF1353" i="1"/>
  <c r="AH1353" i="1"/>
  <c r="AG1353" i="1"/>
  <c r="AE1353" i="1"/>
  <c r="AH1063" i="1"/>
  <c r="AG1063" i="1"/>
  <c r="AF1063" i="1"/>
  <c r="AE1063" i="1"/>
  <c r="AH1206" i="1"/>
  <c r="AG1206" i="1"/>
  <c r="AF1206" i="1"/>
  <c r="AE1206" i="1"/>
  <c r="AE1304" i="1"/>
  <c r="AH1304" i="1"/>
  <c r="AG1304" i="1"/>
  <c r="AF1304" i="1"/>
  <c r="AH1647" i="1"/>
  <c r="AG1647" i="1"/>
  <c r="AE1647" i="1"/>
  <c r="AF1647" i="1"/>
  <c r="AF1549" i="1"/>
  <c r="AE1549" i="1"/>
  <c r="AG1549" i="1"/>
  <c r="AH1549" i="1"/>
  <c r="AE1500" i="1"/>
  <c r="AH1500" i="1"/>
  <c r="AG1500" i="1"/>
  <c r="AF1500" i="1"/>
  <c r="AE1402" i="1"/>
  <c r="AF1402" i="1"/>
  <c r="AH1402" i="1"/>
  <c r="AE1745" i="1"/>
  <c r="AH1745" i="1"/>
  <c r="AH1693" i="1"/>
  <c r="AG1693" i="1"/>
  <c r="AH1644" i="1"/>
  <c r="AE1693" i="1"/>
  <c r="AE1252" i="1"/>
  <c r="AF1252" i="1"/>
  <c r="AG1252" i="1"/>
  <c r="AH1252" i="1"/>
  <c r="AF1203" i="1"/>
  <c r="AG1203" i="1"/>
  <c r="AH1203" i="1"/>
  <c r="AE1203" i="1"/>
  <c r="AH1154" i="1"/>
  <c r="AE1154" i="1"/>
  <c r="AF1154" i="1"/>
  <c r="AG1644" i="1"/>
  <c r="AF1644" i="1"/>
  <c r="AH1301" i="1"/>
  <c r="AG1301" i="1"/>
  <c r="AF1301" i="1"/>
  <c r="AE1301" i="1"/>
  <c r="AH1350" i="1"/>
  <c r="AG1350" i="1"/>
  <c r="AF1350" i="1"/>
  <c r="AE1350" i="1"/>
  <c r="AH1060" i="1"/>
  <c r="AG1060" i="1"/>
  <c r="AF1060" i="1"/>
  <c r="AE1060" i="1"/>
  <c r="AG1742" i="1"/>
  <c r="AF1742" i="1"/>
  <c r="AE1742" i="1"/>
  <c r="AH1742" i="1"/>
  <c r="AF1546" i="1"/>
  <c r="AE1546" i="1"/>
  <c r="AG1546" i="1"/>
  <c r="AH1546" i="1"/>
  <c r="AH1448" i="1"/>
  <c r="AG1448" i="1"/>
  <c r="AF1448" i="1"/>
  <c r="AE1448" i="1"/>
  <c r="AG1595" i="1"/>
  <c r="AE1595" i="1"/>
  <c r="AF1595" i="1"/>
  <c r="AH1595" i="1"/>
  <c r="AE1497" i="1"/>
  <c r="AF1497" i="1"/>
  <c r="AH1497" i="1"/>
  <c r="AG1497" i="1"/>
  <c r="AE1399" i="1"/>
  <c r="AF1399" i="1"/>
  <c r="AG1399" i="1"/>
  <c r="AE1105" i="1"/>
  <c r="AG1154" i="1"/>
  <c r="AF1105" i="1"/>
  <c r="AG1105" i="1"/>
  <c r="AG1547" i="1"/>
  <c r="AE1547" i="1"/>
  <c r="AF1547" i="1"/>
  <c r="AF988" i="1"/>
  <c r="AF952" i="1"/>
  <c r="AE1204" i="1"/>
  <c r="AH1204" i="1"/>
  <c r="AF1204" i="1"/>
  <c r="AG1204" i="1"/>
  <c r="AH1302" i="1"/>
  <c r="AE1302" i="1"/>
  <c r="AF1302" i="1"/>
  <c r="AG1302" i="1"/>
  <c r="AG845" i="1"/>
  <c r="AE845" i="1"/>
  <c r="AF845" i="1"/>
  <c r="AE988" i="1"/>
  <c r="AH988" i="1"/>
  <c r="AH952" i="1"/>
  <c r="AF1645" i="1"/>
  <c r="AG1645" i="1"/>
  <c r="AE1645" i="1"/>
  <c r="AH1645" i="1"/>
  <c r="AF1596" i="1"/>
  <c r="AG1596" i="1"/>
  <c r="AH1596" i="1"/>
  <c r="AE1596" i="1"/>
  <c r="AF880" i="1"/>
  <c r="AG880" i="1"/>
  <c r="AH880" i="1"/>
  <c r="AE880" i="1"/>
  <c r="AF1449" i="1"/>
  <c r="AG1449" i="1"/>
  <c r="AE1449" i="1"/>
  <c r="AH1449" i="1"/>
  <c r="AF1498" i="1"/>
  <c r="AG1498" i="1"/>
  <c r="AH1498" i="1"/>
  <c r="AE1498" i="1"/>
  <c r="AG1253" i="1"/>
  <c r="AH1253" i="1"/>
  <c r="AE1253" i="1"/>
  <c r="AF1253" i="1"/>
  <c r="AG1351" i="1"/>
  <c r="AH1351" i="1"/>
  <c r="AE1351" i="1"/>
  <c r="AF1351" i="1"/>
  <c r="AG1400" i="1"/>
  <c r="AH1400" i="1"/>
  <c r="AE1400" i="1"/>
  <c r="AF1400" i="1"/>
  <c r="AH1155" i="1"/>
  <c r="AE1155" i="1"/>
  <c r="AF1155" i="1"/>
  <c r="AG1155" i="1"/>
  <c r="AH1106" i="1"/>
  <c r="AE1106" i="1"/>
  <c r="AF1106" i="1"/>
  <c r="AG1106" i="1"/>
  <c r="AF916" i="1"/>
  <c r="AG916" i="1"/>
  <c r="AE916" i="1"/>
  <c r="AH916" i="1"/>
  <c r="AH1061" i="1"/>
  <c r="AE1061" i="1"/>
  <c r="AF1061" i="1"/>
  <c r="AG1061" i="1"/>
  <c r="AH1743" i="1"/>
  <c r="AE1743" i="1"/>
  <c r="AF1743" i="1"/>
  <c r="AG1743" i="1"/>
  <c r="AE1694" i="1"/>
  <c r="AF1694" i="1"/>
  <c r="AG1694" i="1"/>
  <c r="AH1694" i="1"/>
  <c r="AH1547" i="1"/>
  <c r="AH845" i="1"/>
  <c r="AG1024" i="1"/>
  <c r="AG952" i="1"/>
  <c r="AF1024" i="1"/>
  <c r="AE1024" i="1"/>
  <c r="AE811" i="1"/>
  <c r="AF811" i="1"/>
  <c r="AG811" i="1"/>
  <c r="AH811" i="1"/>
  <c r="AE778" i="1"/>
  <c r="AH778" i="1"/>
  <c r="AF778" i="1"/>
  <c r="AG778" i="1"/>
  <c r="AE745" i="1"/>
  <c r="AF745" i="1"/>
  <c r="AG745" i="1"/>
  <c r="AH745" i="1"/>
  <c r="AG712" i="1"/>
  <c r="AH712" i="1"/>
  <c r="AE712" i="1"/>
  <c r="AF712" i="1"/>
  <c r="AE679" i="1"/>
  <c r="AF679" i="1"/>
  <c r="AG679" i="1"/>
  <c r="AH679" i="1"/>
  <c r="AG646" i="1"/>
  <c r="AF646" i="1"/>
  <c r="AE646" i="1"/>
  <c r="AH646" i="1"/>
  <c r="AD24" i="1" l="1"/>
  <c r="AD5" i="1"/>
  <c r="AD25" i="1"/>
  <c r="AD26" i="1"/>
  <c r="AD45" i="1"/>
  <c r="AG31" i="1"/>
  <c r="AH31" i="1"/>
  <c r="AE31" i="1"/>
  <c r="AF31" i="1"/>
  <c r="AD6" i="1"/>
  <c r="AD4" i="1"/>
  <c r="AD46" i="1"/>
  <c r="AH11" i="1"/>
  <c r="AG11" i="1"/>
  <c r="AF11" i="1"/>
  <c r="AE11" i="1"/>
  <c r="AD44" i="1"/>
  <c r="J1109" i="1"/>
  <c r="J1158" i="1"/>
  <c r="J1207" i="1"/>
  <c r="J1256" i="1"/>
  <c r="J1305" i="1"/>
  <c r="J1354" i="1"/>
  <c r="J1403" i="1"/>
  <c r="J1452" i="1"/>
  <c r="J1501" i="1"/>
  <c r="J1550" i="1"/>
  <c r="J1599" i="1"/>
  <c r="J1648" i="1"/>
  <c r="J1697" i="1"/>
  <c r="J1746" i="1"/>
  <c r="M1109" i="1"/>
  <c r="M1158" i="1"/>
  <c r="M1207" i="1"/>
  <c r="M1256" i="1"/>
  <c r="M1305" i="1"/>
  <c r="M1354" i="1"/>
  <c r="M1403" i="1"/>
  <c r="M1452" i="1"/>
  <c r="M1501" i="1"/>
  <c r="M1550" i="1"/>
  <c r="M1599" i="1"/>
  <c r="M1648" i="1"/>
  <c r="M1697" i="1"/>
  <c r="M1746" i="1"/>
  <c r="X1109" i="1"/>
  <c r="X1158" i="1"/>
  <c r="X1207" i="1"/>
  <c r="X1256" i="1"/>
  <c r="X1305" i="1"/>
  <c r="X1354" i="1"/>
  <c r="X1403" i="1"/>
  <c r="X1452" i="1"/>
  <c r="X1501" i="1"/>
  <c r="X1550" i="1"/>
  <c r="X1599" i="1"/>
  <c r="X1648" i="1"/>
  <c r="X1697" i="1"/>
  <c r="X1746" i="1"/>
  <c r="Y1109" i="1"/>
  <c r="Y1158" i="1"/>
  <c r="Y1207" i="1"/>
  <c r="Y1256" i="1"/>
  <c r="Y1305" i="1"/>
  <c r="Y1354" i="1"/>
  <c r="Y1403" i="1"/>
  <c r="Y1452" i="1"/>
  <c r="Y1501" i="1"/>
  <c r="Y1550" i="1"/>
  <c r="Y1599" i="1"/>
  <c r="Y1648" i="1"/>
  <c r="Y1697" i="1"/>
  <c r="Y1746" i="1"/>
  <c r="Z1109" i="1"/>
  <c r="Z1158" i="1"/>
  <c r="Z1207" i="1"/>
  <c r="Z1256" i="1"/>
  <c r="Z1305" i="1"/>
  <c r="Z1354" i="1"/>
  <c r="Z1403" i="1"/>
  <c r="Z1452" i="1"/>
  <c r="Z1501" i="1"/>
  <c r="Z1550" i="1"/>
  <c r="Z1599" i="1"/>
  <c r="Z1648" i="1"/>
  <c r="Z1697" i="1"/>
  <c r="Z1746" i="1"/>
  <c r="AA1109" i="1"/>
  <c r="AA1158" i="1"/>
  <c r="AA1207" i="1"/>
  <c r="AA1256" i="1"/>
  <c r="AA1305" i="1"/>
  <c r="AA1354" i="1"/>
  <c r="AA1403" i="1"/>
  <c r="AA1452" i="1"/>
  <c r="AA1501" i="1"/>
  <c r="AA1550" i="1"/>
  <c r="AA1599" i="1"/>
  <c r="AA1648" i="1"/>
  <c r="AA1697" i="1"/>
  <c r="AA1746" i="1"/>
  <c r="AC1109" i="1"/>
  <c r="AD1109" i="1" s="1"/>
  <c r="AC1158" i="1"/>
  <c r="AD1158" i="1" s="1"/>
  <c r="AC1207" i="1"/>
  <c r="AD1207" i="1" s="1"/>
  <c r="AC1256" i="1"/>
  <c r="AD1256" i="1" s="1"/>
  <c r="AC1305" i="1"/>
  <c r="AD1305" i="1" s="1"/>
  <c r="AC1354" i="1"/>
  <c r="AD1354" i="1" s="1"/>
  <c r="AC1403" i="1"/>
  <c r="AD1403" i="1" s="1"/>
  <c r="AC1452" i="1"/>
  <c r="AD1452" i="1" s="1"/>
  <c r="AC1501" i="1"/>
  <c r="AD1501" i="1" s="1"/>
  <c r="AH1501" i="1" s="1"/>
  <c r="AC1550" i="1"/>
  <c r="AD1550" i="1" s="1"/>
  <c r="AC1599" i="1"/>
  <c r="AD1599" i="1" s="1"/>
  <c r="AC1648" i="1"/>
  <c r="AD1648" i="1" s="1"/>
  <c r="AC1697" i="1"/>
  <c r="AD1697" i="1" s="1"/>
  <c r="AC1746" i="1"/>
  <c r="AD1746" i="1" s="1"/>
  <c r="J1064" i="1"/>
  <c r="M1064" i="1"/>
  <c r="X1064" i="1"/>
  <c r="Y1064" i="1"/>
  <c r="Z1064" i="1"/>
  <c r="AA1064" i="1"/>
  <c r="AC1064" i="1"/>
  <c r="AD1064" i="1" s="1"/>
  <c r="J13" i="1"/>
  <c r="J33" i="1"/>
  <c r="J53" i="1"/>
  <c r="J73" i="1"/>
  <c r="J93" i="1"/>
  <c r="J113" i="1"/>
  <c r="J133" i="1"/>
  <c r="J153" i="1"/>
  <c r="J173" i="1"/>
  <c r="J193" i="1"/>
  <c r="J213" i="1"/>
  <c r="J233" i="1"/>
  <c r="J254" i="1"/>
  <c r="J286" i="1"/>
  <c r="J318" i="1"/>
  <c r="J350" i="1"/>
  <c r="J382" i="1"/>
  <c r="J414" i="1"/>
  <c r="J446" i="1"/>
  <c r="J478" i="1"/>
  <c r="J510" i="1"/>
  <c r="J542" i="1"/>
  <c r="J574" i="1"/>
  <c r="J606" i="1"/>
  <c r="J638" i="1"/>
  <c r="J671" i="1"/>
  <c r="J704" i="1"/>
  <c r="J737" i="1"/>
  <c r="J770" i="1"/>
  <c r="J803" i="1"/>
  <c r="J836" i="1"/>
  <c r="J871" i="1"/>
  <c r="J907" i="1"/>
  <c r="J943" i="1"/>
  <c r="J979" i="1"/>
  <c r="J1015" i="1"/>
  <c r="J1051" i="1"/>
  <c r="J1094" i="1"/>
  <c r="J1143" i="1"/>
  <c r="J1192" i="1"/>
  <c r="J1241" i="1"/>
  <c r="J1290" i="1"/>
  <c r="J1339" i="1"/>
  <c r="J1388" i="1"/>
  <c r="J1437" i="1"/>
  <c r="J1486" i="1"/>
  <c r="J1535" i="1"/>
  <c r="J1584" i="1"/>
  <c r="J1633" i="1"/>
  <c r="J1682" i="1"/>
  <c r="J1731" i="1"/>
  <c r="X13" i="1"/>
  <c r="X33" i="1"/>
  <c r="X53" i="1"/>
  <c r="X73" i="1"/>
  <c r="X93" i="1"/>
  <c r="X113" i="1"/>
  <c r="X133" i="1"/>
  <c r="X153" i="1"/>
  <c r="X173" i="1"/>
  <c r="X193" i="1"/>
  <c r="X213" i="1"/>
  <c r="X233" i="1"/>
  <c r="X254" i="1"/>
  <c r="X286" i="1"/>
  <c r="X318" i="1"/>
  <c r="X350" i="1"/>
  <c r="X382" i="1"/>
  <c r="X414" i="1"/>
  <c r="X446" i="1"/>
  <c r="X478" i="1"/>
  <c r="X510" i="1"/>
  <c r="X542" i="1"/>
  <c r="X574" i="1"/>
  <c r="X606" i="1"/>
  <c r="X638" i="1"/>
  <c r="X671" i="1"/>
  <c r="X704" i="1"/>
  <c r="X737" i="1"/>
  <c r="X770" i="1"/>
  <c r="X803" i="1"/>
  <c r="X836" i="1"/>
  <c r="X871" i="1"/>
  <c r="X907" i="1"/>
  <c r="X943" i="1"/>
  <c r="X979" i="1"/>
  <c r="X1015" i="1"/>
  <c r="X1051" i="1"/>
  <c r="X1094" i="1"/>
  <c r="X1143" i="1"/>
  <c r="X1192" i="1"/>
  <c r="X1241" i="1"/>
  <c r="X1290" i="1"/>
  <c r="X1339" i="1"/>
  <c r="X1388" i="1"/>
  <c r="X1437" i="1"/>
  <c r="X1486" i="1"/>
  <c r="X1535" i="1"/>
  <c r="X1584" i="1"/>
  <c r="X1633" i="1"/>
  <c r="X1682" i="1"/>
  <c r="X1731" i="1"/>
  <c r="Y13" i="1"/>
  <c r="Y33" i="1"/>
  <c r="Y53" i="1"/>
  <c r="Y73" i="1"/>
  <c r="Y93" i="1"/>
  <c r="Y113" i="1"/>
  <c r="Y133" i="1"/>
  <c r="Y153" i="1"/>
  <c r="Y173" i="1"/>
  <c r="Y193" i="1"/>
  <c r="Y213" i="1"/>
  <c r="Y233" i="1"/>
  <c r="Y254" i="1"/>
  <c r="Y286" i="1"/>
  <c r="Y318" i="1"/>
  <c r="Y350" i="1"/>
  <c r="Y382" i="1"/>
  <c r="Y414" i="1"/>
  <c r="Y446" i="1"/>
  <c r="Y478" i="1"/>
  <c r="Y510" i="1"/>
  <c r="Y542" i="1"/>
  <c r="Y574" i="1"/>
  <c r="Y606" i="1"/>
  <c r="Y638" i="1"/>
  <c r="Y671" i="1"/>
  <c r="Y704" i="1"/>
  <c r="Y737" i="1"/>
  <c r="Y770" i="1"/>
  <c r="Y803" i="1"/>
  <c r="Y836" i="1"/>
  <c r="Y871" i="1"/>
  <c r="Y907" i="1"/>
  <c r="Y943" i="1"/>
  <c r="Y979" i="1"/>
  <c r="Y1015" i="1"/>
  <c r="Y1051" i="1"/>
  <c r="Y1094" i="1"/>
  <c r="Y1143" i="1"/>
  <c r="Y1192" i="1"/>
  <c r="Y1241" i="1"/>
  <c r="Y1290" i="1"/>
  <c r="Y1339" i="1"/>
  <c r="Y1388" i="1"/>
  <c r="Y1437" i="1"/>
  <c r="Y1486" i="1"/>
  <c r="Y1535" i="1"/>
  <c r="Y1584" i="1"/>
  <c r="Y1633" i="1"/>
  <c r="Y1682" i="1"/>
  <c r="Y1731" i="1"/>
  <c r="Z13" i="1"/>
  <c r="Z33" i="1"/>
  <c r="Z53" i="1"/>
  <c r="Z73" i="1"/>
  <c r="Z93" i="1"/>
  <c r="Z113" i="1"/>
  <c r="Z133" i="1"/>
  <c r="Z153" i="1"/>
  <c r="Z173" i="1"/>
  <c r="Z193" i="1"/>
  <c r="Z213" i="1"/>
  <c r="Z233" i="1"/>
  <c r="Z254" i="1"/>
  <c r="Z286" i="1"/>
  <c r="Z318" i="1"/>
  <c r="Z350" i="1"/>
  <c r="Z382" i="1"/>
  <c r="Z414" i="1"/>
  <c r="Z446" i="1"/>
  <c r="Z478" i="1"/>
  <c r="Z510" i="1"/>
  <c r="Z542" i="1"/>
  <c r="Z574" i="1"/>
  <c r="Z606" i="1"/>
  <c r="Z638" i="1"/>
  <c r="Z671" i="1"/>
  <c r="Z704" i="1"/>
  <c r="Z737" i="1"/>
  <c r="Z770" i="1"/>
  <c r="Z803" i="1"/>
  <c r="Z836" i="1"/>
  <c r="Z871" i="1"/>
  <c r="Z907" i="1"/>
  <c r="Z943" i="1"/>
  <c r="Z979" i="1"/>
  <c r="Z1015" i="1"/>
  <c r="Z1051" i="1"/>
  <c r="Z1094" i="1"/>
  <c r="Z1143" i="1"/>
  <c r="Z1192" i="1"/>
  <c r="Z1241" i="1"/>
  <c r="Z1290" i="1"/>
  <c r="Z1339" i="1"/>
  <c r="Z1388" i="1"/>
  <c r="Z1437" i="1"/>
  <c r="Z1486" i="1"/>
  <c r="Z1535" i="1"/>
  <c r="Z1584" i="1"/>
  <c r="Z1633" i="1"/>
  <c r="Z1682" i="1"/>
  <c r="Z1731" i="1"/>
  <c r="AA13" i="1"/>
  <c r="AA33" i="1"/>
  <c r="AA53" i="1"/>
  <c r="AA73" i="1"/>
  <c r="AA93" i="1"/>
  <c r="AA113" i="1"/>
  <c r="AA133" i="1"/>
  <c r="AA153" i="1"/>
  <c r="AA173" i="1"/>
  <c r="AA193" i="1"/>
  <c r="AA213" i="1"/>
  <c r="AA233" i="1"/>
  <c r="AA254" i="1"/>
  <c r="AA286" i="1"/>
  <c r="AA318" i="1"/>
  <c r="AA350" i="1"/>
  <c r="AA382" i="1"/>
  <c r="AA414" i="1"/>
  <c r="AA446" i="1"/>
  <c r="AA478" i="1"/>
  <c r="AA510" i="1"/>
  <c r="AA542" i="1"/>
  <c r="AA574" i="1"/>
  <c r="AA606" i="1"/>
  <c r="AA638" i="1"/>
  <c r="AA671" i="1"/>
  <c r="AA704" i="1"/>
  <c r="AA737" i="1"/>
  <c r="AA770" i="1"/>
  <c r="AA803" i="1"/>
  <c r="AA836" i="1"/>
  <c r="AA871" i="1"/>
  <c r="AA907" i="1"/>
  <c r="AA943" i="1"/>
  <c r="AA979" i="1"/>
  <c r="AA1015" i="1"/>
  <c r="AA1051" i="1"/>
  <c r="AA1094" i="1"/>
  <c r="AA1143" i="1"/>
  <c r="AA1192" i="1"/>
  <c r="AA1241" i="1"/>
  <c r="AA1290" i="1"/>
  <c r="AA1339" i="1"/>
  <c r="AA1388" i="1"/>
  <c r="AA1437" i="1"/>
  <c r="AA1486" i="1"/>
  <c r="AA1535" i="1"/>
  <c r="AA1584" i="1"/>
  <c r="AA1633" i="1"/>
  <c r="AA1682" i="1"/>
  <c r="AA1731" i="1"/>
  <c r="AC53" i="1"/>
  <c r="AD53" i="1" s="1"/>
  <c r="AC73" i="1"/>
  <c r="AD73" i="1" s="1"/>
  <c r="AF73" i="1" s="1"/>
  <c r="AC93" i="1"/>
  <c r="AD93" i="1" s="1"/>
  <c r="AG93" i="1" s="1"/>
  <c r="AC113" i="1"/>
  <c r="AD113" i="1" s="1"/>
  <c r="AC133" i="1"/>
  <c r="AD133" i="1" s="1"/>
  <c r="AE133" i="1" s="1"/>
  <c r="AC153" i="1"/>
  <c r="AD153" i="1" s="1"/>
  <c r="AE153" i="1" s="1"/>
  <c r="AC173" i="1"/>
  <c r="AD173" i="1" s="1"/>
  <c r="AE173" i="1" s="1"/>
  <c r="AC193" i="1"/>
  <c r="AD193" i="1" s="1"/>
  <c r="AC213" i="1"/>
  <c r="AD213" i="1" s="1"/>
  <c r="AC233" i="1"/>
  <c r="AD233" i="1" s="1"/>
  <c r="AC254" i="1"/>
  <c r="AD254" i="1" s="1"/>
  <c r="AC286" i="1"/>
  <c r="AD286" i="1" s="1"/>
  <c r="AC318" i="1"/>
  <c r="AD318" i="1" s="1"/>
  <c r="AC350" i="1"/>
  <c r="AD350" i="1" s="1"/>
  <c r="AG350" i="1" s="1"/>
  <c r="AC382" i="1"/>
  <c r="AD382" i="1" s="1"/>
  <c r="AC414" i="1"/>
  <c r="AD414" i="1" s="1"/>
  <c r="AC446" i="1"/>
  <c r="AD446" i="1" s="1"/>
  <c r="AC478" i="1"/>
  <c r="AD478" i="1" s="1"/>
  <c r="AC510" i="1"/>
  <c r="AD510" i="1" s="1"/>
  <c r="AC542" i="1"/>
  <c r="AD542" i="1" s="1"/>
  <c r="AC574" i="1"/>
  <c r="AD574" i="1" s="1"/>
  <c r="AE574" i="1" s="1"/>
  <c r="AC606" i="1"/>
  <c r="AD606" i="1" s="1"/>
  <c r="AE606" i="1" s="1"/>
  <c r="AC638" i="1"/>
  <c r="AD638" i="1" s="1"/>
  <c r="AC671" i="1"/>
  <c r="AD671" i="1" s="1"/>
  <c r="AC704" i="1"/>
  <c r="AD704" i="1" s="1"/>
  <c r="AC737" i="1"/>
  <c r="AD737" i="1" s="1"/>
  <c r="AE737" i="1" s="1"/>
  <c r="AC770" i="1"/>
  <c r="AD770" i="1" s="1"/>
  <c r="AC803" i="1"/>
  <c r="AD803" i="1" s="1"/>
  <c r="AC836" i="1"/>
  <c r="AD836" i="1" s="1"/>
  <c r="AC871" i="1"/>
  <c r="AD871" i="1" s="1"/>
  <c r="AG871" i="1" s="1"/>
  <c r="AC907" i="1"/>
  <c r="AD907" i="1" s="1"/>
  <c r="AC943" i="1"/>
  <c r="AD943" i="1" s="1"/>
  <c r="AC979" i="1"/>
  <c r="AD979" i="1" s="1"/>
  <c r="AC1015" i="1"/>
  <c r="AD1015" i="1" s="1"/>
  <c r="AC1051" i="1"/>
  <c r="AD1051" i="1" s="1"/>
  <c r="AC1094" i="1"/>
  <c r="AD1094" i="1" s="1"/>
  <c r="AC1143" i="1"/>
  <c r="AD1143" i="1" s="1"/>
  <c r="AE1143" i="1" s="1"/>
  <c r="AC1192" i="1"/>
  <c r="AD1192" i="1" s="1"/>
  <c r="AE1192" i="1" s="1"/>
  <c r="AC1241" i="1"/>
  <c r="AD1241" i="1" s="1"/>
  <c r="AC1290" i="1"/>
  <c r="AD1290" i="1" s="1"/>
  <c r="AC1339" i="1"/>
  <c r="AD1339" i="1" s="1"/>
  <c r="AC1388" i="1"/>
  <c r="AD1388" i="1" s="1"/>
  <c r="AC1437" i="1"/>
  <c r="AD1437" i="1" s="1"/>
  <c r="AC1486" i="1"/>
  <c r="AD1486" i="1" s="1"/>
  <c r="AC1535" i="1"/>
  <c r="AD1535" i="1" s="1"/>
  <c r="AC1584" i="1"/>
  <c r="AD1584" i="1" s="1"/>
  <c r="AG1584" i="1" s="1"/>
  <c r="AC1633" i="1"/>
  <c r="AD1633" i="1" s="1"/>
  <c r="AC1682" i="1"/>
  <c r="AD1682" i="1" s="1"/>
  <c r="AC1731" i="1"/>
  <c r="AD1731" i="1" s="1"/>
  <c r="J1754" i="1"/>
  <c r="X1754" i="1"/>
  <c r="Y1754" i="1"/>
  <c r="Z1754" i="1"/>
  <c r="AA1754" i="1"/>
  <c r="AC1754" i="1"/>
  <c r="AD1754" i="1" s="1"/>
  <c r="J21" i="1"/>
  <c r="J41" i="1"/>
  <c r="J61" i="1"/>
  <c r="J81" i="1"/>
  <c r="J101" i="1"/>
  <c r="J121" i="1"/>
  <c r="J141" i="1"/>
  <c r="J161" i="1"/>
  <c r="J181" i="1"/>
  <c r="J201" i="1"/>
  <c r="J221" i="1"/>
  <c r="J242" i="1"/>
  <c r="J269" i="1"/>
  <c r="J301" i="1"/>
  <c r="J333" i="1"/>
  <c r="J365" i="1"/>
  <c r="J397" i="1"/>
  <c r="J429" i="1"/>
  <c r="J461" i="1"/>
  <c r="J493" i="1"/>
  <c r="J525" i="1"/>
  <c r="J557" i="1"/>
  <c r="J589" i="1"/>
  <c r="J621" i="1"/>
  <c r="J654" i="1"/>
  <c r="J687" i="1"/>
  <c r="J720" i="1"/>
  <c r="J753" i="1"/>
  <c r="J786" i="1"/>
  <c r="J819" i="1"/>
  <c r="J854" i="1"/>
  <c r="J889" i="1"/>
  <c r="J925" i="1"/>
  <c r="J961" i="1"/>
  <c r="J997" i="1"/>
  <c r="J1033" i="1"/>
  <c r="J1072" i="1"/>
  <c r="J1117" i="1"/>
  <c r="J1166" i="1"/>
  <c r="J1215" i="1"/>
  <c r="J1264" i="1"/>
  <c r="J1313" i="1"/>
  <c r="J1362" i="1"/>
  <c r="J1411" i="1"/>
  <c r="J1460" i="1"/>
  <c r="J1509" i="1"/>
  <c r="J1558" i="1"/>
  <c r="J1607" i="1"/>
  <c r="J1656" i="1"/>
  <c r="J1705" i="1"/>
  <c r="X21" i="1"/>
  <c r="X41" i="1"/>
  <c r="X61" i="1"/>
  <c r="X81" i="1"/>
  <c r="X101" i="1"/>
  <c r="X121" i="1"/>
  <c r="X141" i="1"/>
  <c r="X161" i="1"/>
  <c r="X181" i="1"/>
  <c r="X201" i="1"/>
  <c r="X221" i="1"/>
  <c r="X242" i="1"/>
  <c r="X269" i="1"/>
  <c r="X301" i="1"/>
  <c r="X333" i="1"/>
  <c r="X365" i="1"/>
  <c r="X397" i="1"/>
  <c r="X429" i="1"/>
  <c r="X461" i="1"/>
  <c r="X493" i="1"/>
  <c r="X525" i="1"/>
  <c r="X557" i="1"/>
  <c r="X589" i="1"/>
  <c r="X621" i="1"/>
  <c r="X654" i="1"/>
  <c r="X687" i="1"/>
  <c r="X720" i="1"/>
  <c r="X753" i="1"/>
  <c r="X786" i="1"/>
  <c r="X819" i="1"/>
  <c r="X854" i="1"/>
  <c r="X889" i="1"/>
  <c r="X925" i="1"/>
  <c r="X961" i="1"/>
  <c r="X997" i="1"/>
  <c r="X1033" i="1"/>
  <c r="X1072" i="1"/>
  <c r="X1117" i="1"/>
  <c r="X1166" i="1"/>
  <c r="X1215" i="1"/>
  <c r="X1264" i="1"/>
  <c r="X1313" i="1"/>
  <c r="X1362" i="1"/>
  <c r="X1411" i="1"/>
  <c r="X1460" i="1"/>
  <c r="X1509" i="1"/>
  <c r="X1558" i="1"/>
  <c r="X1607" i="1"/>
  <c r="X1656" i="1"/>
  <c r="X1705" i="1"/>
  <c r="Y21" i="1"/>
  <c r="Y41" i="1"/>
  <c r="Y61" i="1"/>
  <c r="Y81" i="1"/>
  <c r="Y101" i="1"/>
  <c r="Y121" i="1"/>
  <c r="Y141" i="1"/>
  <c r="Y161" i="1"/>
  <c r="Y181" i="1"/>
  <c r="Y201" i="1"/>
  <c r="Y221" i="1"/>
  <c r="Y242" i="1"/>
  <c r="Y269" i="1"/>
  <c r="Y301" i="1"/>
  <c r="Y333" i="1"/>
  <c r="Y365" i="1"/>
  <c r="Y397" i="1"/>
  <c r="Y429" i="1"/>
  <c r="Y461" i="1"/>
  <c r="Y493" i="1"/>
  <c r="Y525" i="1"/>
  <c r="Y557" i="1"/>
  <c r="Y589" i="1"/>
  <c r="Y621" i="1"/>
  <c r="Y654" i="1"/>
  <c r="Y687" i="1"/>
  <c r="Y720" i="1"/>
  <c r="Y753" i="1"/>
  <c r="Y786" i="1"/>
  <c r="Y819" i="1"/>
  <c r="Y854" i="1"/>
  <c r="Y889" i="1"/>
  <c r="Y925" i="1"/>
  <c r="Y961" i="1"/>
  <c r="Y997" i="1"/>
  <c r="Y1033" i="1"/>
  <c r="Y1072" i="1"/>
  <c r="Y1117" i="1"/>
  <c r="Y1166" i="1"/>
  <c r="Y1215" i="1"/>
  <c r="Y1264" i="1"/>
  <c r="Y1313" i="1"/>
  <c r="Y1362" i="1"/>
  <c r="Y1411" i="1"/>
  <c r="Y1460" i="1"/>
  <c r="Y1509" i="1"/>
  <c r="Y1558" i="1"/>
  <c r="Y1607" i="1"/>
  <c r="Y1656" i="1"/>
  <c r="Y1705" i="1"/>
  <c r="Z21" i="1"/>
  <c r="Z41" i="1"/>
  <c r="Z61" i="1"/>
  <c r="Z81" i="1"/>
  <c r="Z101" i="1"/>
  <c r="Z121" i="1"/>
  <c r="Z141" i="1"/>
  <c r="Z161" i="1"/>
  <c r="Z181" i="1"/>
  <c r="Z201" i="1"/>
  <c r="Z221" i="1"/>
  <c r="Z242" i="1"/>
  <c r="Z269" i="1"/>
  <c r="Z301" i="1"/>
  <c r="Z333" i="1"/>
  <c r="Z365" i="1"/>
  <c r="Z397" i="1"/>
  <c r="Z429" i="1"/>
  <c r="Z461" i="1"/>
  <c r="Z493" i="1"/>
  <c r="Z525" i="1"/>
  <c r="Z557" i="1"/>
  <c r="Z589" i="1"/>
  <c r="Z621" i="1"/>
  <c r="Z654" i="1"/>
  <c r="Z687" i="1"/>
  <c r="Z720" i="1"/>
  <c r="Z753" i="1"/>
  <c r="Z786" i="1"/>
  <c r="Z819" i="1"/>
  <c r="Z854" i="1"/>
  <c r="Z889" i="1"/>
  <c r="Z925" i="1"/>
  <c r="Z961" i="1"/>
  <c r="Z997" i="1"/>
  <c r="Z1033" i="1"/>
  <c r="Z1072" i="1"/>
  <c r="Z1117" i="1"/>
  <c r="Z1166" i="1"/>
  <c r="Z1215" i="1"/>
  <c r="Z1264" i="1"/>
  <c r="Z1313" i="1"/>
  <c r="Z1362" i="1"/>
  <c r="Z1411" i="1"/>
  <c r="Z1460" i="1"/>
  <c r="Z1509" i="1"/>
  <c r="Z1558" i="1"/>
  <c r="Z1607" i="1"/>
  <c r="Z1656" i="1"/>
  <c r="Z1705" i="1"/>
  <c r="AA21" i="1"/>
  <c r="AA41" i="1"/>
  <c r="AA61" i="1"/>
  <c r="AA81" i="1"/>
  <c r="AA101" i="1"/>
  <c r="AA121" i="1"/>
  <c r="AA141" i="1"/>
  <c r="AA161" i="1"/>
  <c r="AA181" i="1"/>
  <c r="AA201" i="1"/>
  <c r="AA221" i="1"/>
  <c r="AA242" i="1"/>
  <c r="AA269" i="1"/>
  <c r="AA301" i="1"/>
  <c r="AA333" i="1"/>
  <c r="AA365" i="1"/>
  <c r="AA397" i="1"/>
  <c r="AA429" i="1"/>
  <c r="AA461" i="1"/>
  <c r="AA493" i="1"/>
  <c r="AA525" i="1"/>
  <c r="AA557" i="1"/>
  <c r="AA589" i="1"/>
  <c r="AA621" i="1"/>
  <c r="AA654" i="1"/>
  <c r="AA687" i="1"/>
  <c r="AA720" i="1"/>
  <c r="AA753" i="1"/>
  <c r="AA786" i="1"/>
  <c r="AA819" i="1"/>
  <c r="AA854" i="1"/>
  <c r="AA889" i="1"/>
  <c r="AA925" i="1"/>
  <c r="AA961" i="1"/>
  <c r="AA997" i="1"/>
  <c r="AA1033" i="1"/>
  <c r="AA1072" i="1"/>
  <c r="AA1117" i="1"/>
  <c r="AA1166" i="1"/>
  <c r="AA1215" i="1"/>
  <c r="AA1264" i="1"/>
  <c r="AA1313" i="1"/>
  <c r="AA1362" i="1"/>
  <c r="AA1411" i="1"/>
  <c r="AA1460" i="1"/>
  <c r="AA1509" i="1"/>
  <c r="AA1558" i="1"/>
  <c r="AA1607" i="1"/>
  <c r="AA1656" i="1"/>
  <c r="AA1705" i="1"/>
  <c r="AC61" i="1"/>
  <c r="AD61" i="1" s="1"/>
  <c r="AC81" i="1"/>
  <c r="AD81" i="1" s="1"/>
  <c r="AC101" i="1"/>
  <c r="AD101" i="1" s="1"/>
  <c r="AC121" i="1"/>
  <c r="AD121" i="1" s="1"/>
  <c r="AC141" i="1"/>
  <c r="AD141" i="1" s="1"/>
  <c r="AC161" i="1"/>
  <c r="AD161" i="1" s="1"/>
  <c r="AC181" i="1"/>
  <c r="AD181" i="1" s="1"/>
  <c r="AC201" i="1"/>
  <c r="AD201" i="1" s="1"/>
  <c r="AC221" i="1"/>
  <c r="AD221" i="1" s="1"/>
  <c r="AC242" i="1"/>
  <c r="AD242" i="1" s="1"/>
  <c r="AH242" i="1" s="1"/>
  <c r="AC269" i="1"/>
  <c r="AD269" i="1" s="1"/>
  <c r="AC301" i="1"/>
  <c r="AD301" i="1" s="1"/>
  <c r="AC333" i="1"/>
  <c r="AD333" i="1" s="1"/>
  <c r="AE333" i="1" s="1"/>
  <c r="AC365" i="1"/>
  <c r="AD365" i="1" s="1"/>
  <c r="AE365" i="1" s="1"/>
  <c r="AC397" i="1"/>
  <c r="AD397" i="1" s="1"/>
  <c r="AC429" i="1"/>
  <c r="AD429" i="1" s="1"/>
  <c r="AC461" i="1"/>
  <c r="AD461" i="1" s="1"/>
  <c r="AC493" i="1"/>
  <c r="AD493" i="1" s="1"/>
  <c r="AC525" i="1"/>
  <c r="AD525" i="1" s="1"/>
  <c r="AC557" i="1"/>
  <c r="AD557" i="1" s="1"/>
  <c r="AC589" i="1"/>
  <c r="AD589" i="1" s="1"/>
  <c r="AC621" i="1"/>
  <c r="AD621" i="1" s="1"/>
  <c r="AC654" i="1"/>
  <c r="AD654" i="1" s="1"/>
  <c r="AC687" i="1"/>
  <c r="AD687" i="1" s="1"/>
  <c r="AC720" i="1"/>
  <c r="AD720" i="1" s="1"/>
  <c r="AC753" i="1"/>
  <c r="AD753" i="1" s="1"/>
  <c r="AF753" i="1" s="1"/>
  <c r="AC786" i="1"/>
  <c r="AD786" i="1" s="1"/>
  <c r="AC819" i="1"/>
  <c r="AD819" i="1" s="1"/>
  <c r="AC854" i="1"/>
  <c r="AD854" i="1" s="1"/>
  <c r="AE854" i="1" s="1"/>
  <c r="AC889" i="1"/>
  <c r="AD889" i="1" s="1"/>
  <c r="AE889" i="1" s="1"/>
  <c r="AC925" i="1"/>
  <c r="AD925" i="1" s="1"/>
  <c r="AC961" i="1"/>
  <c r="AD961" i="1" s="1"/>
  <c r="AC997" i="1"/>
  <c r="AD997" i="1" s="1"/>
  <c r="AC1033" i="1"/>
  <c r="AD1033" i="1" s="1"/>
  <c r="AC1072" i="1"/>
  <c r="AD1072" i="1" s="1"/>
  <c r="AF1072" i="1" s="1"/>
  <c r="AC1117" i="1"/>
  <c r="AD1117" i="1" s="1"/>
  <c r="AC1166" i="1"/>
  <c r="AD1166" i="1" s="1"/>
  <c r="AF1166" i="1" s="1"/>
  <c r="AC1215" i="1"/>
  <c r="AD1215" i="1" s="1"/>
  <c r="AC1264" i="1"/>
  <c r="AD1264" i="1" s="1"/>
  <c r="AC1313" i="1"/>
  <c r="AD1313" i="1" s="1"/>
  <c r="AC1362" i="1"/>
  <c r="AD1362" i="1" s="1"/>
  <c r="AC1411" i="1"/>
  <c r="AD1411" i="1" s="1"/>
  <c r="AC1460" i="1"/>
  <c r="AD1460" i="1" s="1"/>
  <c r="AC1509" i="1"/>
  <c r="AD1509" i="1" s="1"/>
  <c r="AC1558" i="1"/>
  <c r="AD1558" i="1" s="1"/>
  <c r="AE1558" i="1" s="1"/>
  <c r="AC1607" i="1"/>
  <c r="AD1607" i="1" s="1"/>
  <c r="AE1607" i="1" s="1"/>
  <c r="AC1656" i="1"/>
  <c r="AD1656" i="1" s="1"/>
  <c r="AC1705" i="1"/>
  <c r="AD1705" i="1" s="1"/>
  <c r="AE6" i="1" l="1"/>
  <c r="AF6" i="1"/>
  <c r="AG6" i="1"/>
  <c r="AH6" i="1"/>
  <c r="AF44" i="1"/>
  <c r="AE44" i="1"/>
  <c r="AG44" i="1"/>
  <c r="AH44" i="1"/>
  <c r="AF45" i="1"/>
  <c r="AG45" i="1"/>
  <c r="AH45" i="1"/>
  <c r="AE45" i="1"/>
  <c r="AC41" i="1"/>
  <c r="AE26" i="1"/>
  <c r="AF26" i="1"/>
  <c r="AG26" i="1"/>
  <c r="AH26" i="1"/>
  <c r="AC21" i="1"/>
  <c r="AF25" i="1"/>
  <c r="AG25" i="1"/>
  <c r="AH25" i="1"/>
  <c r="AE25" i="1"/>
  <c r="AC33" i="1"/>
  <c r="AC13" i="1"/>
  <c r="AE46" i="1"/>
  <c r="AF46" i="1"/>
  <c r="AG46" i="1"/>
  <c r="AH46" i="1"/>
  <c r="AE5" i="1"/>
  <c r="AF5" i="1"/>
  <c r="AH5" i="1"/>
  <c r="AG5" i="1"/>
  <c r="AF4" i="1"/>
  <c r="AG4" i="1"/>
  <c r="AH4" i="1"/>
  <c r="AE4" i="1"/>
  <c r="AE24" i="1"/>
  <c r="AF24" i="1"/>
  <c r="AG24" i="1"/>
  <c r="AH24" i="1"/>
  <c r="AF1501" i="1"/>
  <c r="AG1501" i="1"/>
  <c r="AF1452" i="1"/>
  <c r="AH1452" i="1"/>
  <c r="AE1452" i="1"/>
  <c r="AG1452" i="1"/>
  <c r="AG1403" i="1"/>
  <c r="AH1403" i="1"/>
  <c r="AF1354" i="1"/>
  <c r="AH1354" i="1"/>
  <c r="AG1354" i="1"/>
  <c r="AE1501" i="1"/>
  <c r="AH1599" i="1"/>
  <c r="AG1599" i="1"/>
  <c r="AF1599" i="1"/>
  <c r="AE1599" i="1"/>
  <c r="AH1550" i="1"/>
  <c r="AG1550" i="1"/>
  <c r="AF1550" i="1"/>
  <c r="AE1550" i="1"/>
  <c r="AH1746" i="1"/>
  <c r="AG1746" i="1"/>
  <c r="AF1746" i="1"/>
  <c r="AE1746" i="1"/>
  <c r="AH1648" i="1"/>
  <c r="AG1648" i="1"/>
  <c r="AF1648" i="1"/>
  <c r="AE1648" i="1"/>
  <c r="AH1697" i="1"/>
  <c r="AG1697" i="1"/>
  <c r="AF1697" i="1"/>
  <c r="AE1697" i="1"/>
  <c r="AE1207" i="1"/>
  <c r="AH1207" i="1"/>
  <c r="AG1207" i="1"/>
  <c r="AF1207" i="1"/>
  <c r="AH1158" i="1"/>
  <c r="AE1158" i="1"/>
  <c r="AG1158" i="1"/>
  <c r="AF1158" i="1"/>
  <c r="AH1109" i="1"/>
  <c r="AG1109" i="1"/>
  <c r="AF1109" i="1"/>
  <c r="AE1109" i="1"/>
  <c r="AF1305" i="1"/>
  <c r="AE1305" i="1"/>
  <c r="AH1305" i="1"/>
  <c r="AG1305" i="1"/>
  <c r="AE1256" i="1"/>
  <c r="AF1256" i="1"/>
  <c r="AH1256" i="1"/>
  <c r="AG1256" i="1"/>
  <c r="AE1403" i="1"/>
  <c r="AE1354" i="1"/>
  <c r="AF1403" i="1"/>
  <c r="AE1064" i="1"/>
  <c r="AF1064" i="1"/>
  <c r="AG1064" i="1"/>
  <c r="AH1064" i="1"/>
  <c r="AF93" i="1"/>
  <c r="AF478" i="1"/>
  <c r="AE478" i="1"/>
  <c r="AH173" i="1"/>
  <c r="AH73" i="1"/>
  <c r="AG173" i="1"/>
  <c r="AF173" i="1"/>
  <c r="AE93" i="1"/>
  <c r="AE1241" i="1"/>
  <c r="AH1241" i="1"/>
  <c r="AF1241" i="1"/>
  <c r="AG1241" i="1"/>
  <c r="AG1051" i="1"/>
  <c r="AE1051" i="1"/>
  <c r="AF1051" i="1"/>
  <c r="AE233" i="1"/>
  <c r="AH233" i="1"/>
  <c r="AF638" i="1"/>
  <c r="AG638" i="1"/>
  <c r="AE638" i="1"/>
  <c r="AH638" i="1"/>
  <c r="AG510" i="1"/>
  <c r="AF510" i="1"/>
  <c r="AE510" i="1"/>
  <c r="AE1388" i="1"/>
  <c r="AH1388" i="1"/>
  <c r="AH478" i="1"/>
  <c r="AE73" i="1"/>
  <c r="AH737" i="1"/>
  <c r="AE1290" i="1"/>
  <c r="AF1290" i="1"/>
  <c r="AG1290" i="1"/>
  <c r="AH1290" i="1"/>
  <c r="AH318" i="1"/>
  <c r="AE318" i="1"/>
  <c r="AF318" i="1"/>
  <c r="AG318" i="1"/>
  <c r="AH1437" i="1"/>
  <c r="AE1437" i="1"/>
  <c r="AF1437" i="1"/>
  <c r="AG1437" i="1"/>
  <c r="AH770" i="1"/>
  <c r="AE770" i="1"/>
  <c r="AF770" i="1"/>
  <c r="AG770" i="1"/>
  <c r="AH254" i="1"/>
  <c r="AE254" i="1"/>
  <c r="AF254" i="1"/>
  <c r="AG254" i="1"/>
  <c r="AH803" i="1"/>
  <c r="AE803" i="1"/>
  <c r="AF803" i="1"/>
  <c r="AG803" i="1"/>
  <c r="AH286" i="1"/>
  <c r="AE286" i="1"/>
  <c r="AG286" i="1"/>
  <c r="AF286" i="1"/>
  <c r="AE193" i="1"/>
  <c r="AF193" i="1"/>
  <c r="AG193" i="1"/>
  <c r="AH193" i="1"/>
  <c r="AF446" i="1"/>
  <c r="AG446" i="1"/>
  <c r="AH446" i="1"/>
  <c r="AE446" i="1"/>
  <c r="AE213" i="1"/>
  <c r="AF213" i="1"/>
  <c r="AG213" i="1"/>
  <c r="AH213" i="1"/>
  <c r="AF181" i="1"/>
  <c r="AG181" i="1"/>
  <c r="AH181" i="1"/>
  <c r="AG836" i="1"/>
  <c r="AH836" i="1"/>
  <c r="AE836" i="1"/>
  <c r="AF836" i="1"/>
  <c r="AH1486" i="1"/>
  <c r="AE1486" i="1"/>
  <c r="AG1486" i="1"/>
  <c r="AF1486" i="1"/>
  <c r="AF979" i="1"/>
  <c r="AG979" i="1"/>
  <c r="AH979" i="1"/>
  <c r="AE979" i="1"/>
  <c r="AH161" i="1"/>
  <c r="AF161" i="1"/>
  <c r="AE113" i="1"/>
  <c r="AF113" i="1"/>
  <c r="AG113" i="1"/>
  <c r="AH113" i="1"/>
  <c r="AE671" i="1"/>
  <c r="AF671" i="1"/>
  <c r="AG671" i="1"/>
  <c r="AH671" i="1"/>
  <c r="AE704" i="1"/>
  <c r="AF704" i="1"/>
  <c r="AH704" i="1"/>
  <c r="AG704" i="1"/>
  <c r="AE542" i="1"/>
  <c r="AF542" i="1"/>
  <c r="AG542" i="1"/>
  <c r="AH542" i="1"/>
  <c r="AE1094" i="1"/>
  <c r="AF1094" i="1"/>
  <c r="AG1094" i="1"/>
  <c r="AH1094" i="1"/>
  <c r="AF1731" i="1"/>
  <c r="AG1731" i="1"/>
  <c r="AH1731" i="1"/>
  <c r="AE1731" i="1"/>
  <c r="AF53" i="1"/>
  <c r="AG53" i="1"/>
  <c r="AH53" i="1"/>
  <c r="AE53" i="1"/>
  <c r="AF1015" i="1"/>
  <c r="AG1015" i="1"/>
  <c r="AH1015" i="1"/>
  <c r="AE1015" i="1"/>
  <c r="AF1460" i="1"/>
  <c r="AG1460" i="1"/>
  <c r="AH1535" i="1"/>
  <c r="AE1535" i="1"/>
  <c r="AG1535" i="1"/>
  <c r="AF1535" i="1"/>
  <c r="AG1682" i="1"/>
  <c r="AF1682" i="1"/>
  <c r="AH1682" i="1"/>
  <c r="AE1682" i="1"/>
  <c r="AG943" i="1"/>
  <c r="AF943" i="1"/>
  <c r="AH943" i="1"/>
  <c r="AE943" i="1"/>
  <c r="AG414" i="1"/>
  <c r="AH414" i="1"/>
  <c r="AF414" i="1"/>
  <c r="AE414" i="1"/>
  <c r="AG1633" i="1"/>
  <c r="AH1633" i="1"/>
  <c r="AE1633" i="1"/>
  <c r="AF1633" i="1"/>
  <c r="AG907" i="1"/>
  <c r="AH907" i="1"/>
  <c r="AF907" i="1"/>
  <c r="AE907" i="1"/>
  <c r="AG382" i="1"/>
  <c r="AH382" i="1"/>
  <c r="AE382" i="1"/>
  <c r="AF382" i="1"/>
  <c r="AE1339" i="1"/>
  <c r="AF1339" i="1"/>
  <c r="AG1339" i="1"/>
  <c r="AH1339" i="1"/>
  <c r="AF1584" i="1"/>
  <c r="AF871" i="1"/>
  <c r="AF350" i="1"/>
  <c r="AG1388" i="1"/>
  <c r="AG737" i="1"/>
  <c r="AG233" i="1"/>
  <c r="AH1192" i="1"/>
  <c r="AH606" i="1"/>
  <c r="AH153" i="1"/>
  <c r="AH1143" i="1"/>
  <c r="AH574" i="1"/>
  <c r="AH133" i="1"/>
  <c r="AE1584" i="1"/>
  <c r="AE871" i="1"/>
  <c r="AE350" i="1"/>
  <c r="AF1388" i="1"/>
  <c r="AF737" i="1"/>
  <c r="AF233" i="1"/>
  <c r="AG242" i="1"/>
  <c r="AH1051" i="1"/>
  <c r="AH510" i="1"/>
  <c r="AH93" i="1"/>
  <c r="AG1192" i="1"/>
  <c r="AG606" i="1"/>
  <c r="AG153" i="1"/>
  <c r="AG574" i="1"/>
  <c r="AG133" i="1"/>
  <c r="AF1192" i="1"/>
  <c r="AF606" i="1"/>
  <c r="AF153" i="1"/>
  <c r="AG1143" i="1"/>
  <c r="AG478" i="1"/>
  <c r="AG73" i="1"/>
  <c r="AF1143" i="1"/>
  <c r="AF574" i="1"/>
  <c r="AF133" i="1"/>
  <c r="AH1584" i="1"/>
  <c r="AH871" i="1"/>
  <c r="AH350" i="1"/>
  <c r="AH221" i="1"/>
  <c r="AE221" i="1"/>
  <c r="AG221" i="1"/>
  <c r="AF654" i="1"/>
  <c r="AE654" i="1"/>
  <c r="AH654" i="1"/>
  <c r="AG654" i="1"/>
  <c r="AF720" i="1"/>
  <c r="AE720" i="1"/>
  <c r="AH720" i="1"/>
  <c r="AG720" i="1"/>
  <c r="AH201" i="1"/>
  <c r="AG201" i="1"/>
  <c r="AE201" i="1"/>
  <c r="AF201" i="1"/>
  <c r="AF269" i="1"/>
  <c r="AE269" i="1"/>
  <c r="AH101" i="1"/>
  <c r="AG101" i="1"/>
  <c r="AF101" i="1"/>
  <c r="AE101" i="1"/>
  <c r="AF1362" i="1"/>
  <c r="AE1362" i="1"/>
  <c r="AH1362" i="1"/>
  <c r="AG1362" i="1"/>
  <c r="AG301" i="1"/>
  <c r="AF301" i="1"/>
  <c r="AE301" i="1"/>
  <c r="AF786" i="1"/>
  <c r="AE786" i="1"/>
  <c r="AH786" i="1"/>
  <c r="AG786" i="1"/>
  <c r="AE1754" i="1"/>
  <c r="AF1754" i="1"/>
  <c r="AG1754" i="1"/>
  <c r="AH1754" i="1"/>
  <c r="AG819" i="1"/>
  <c r="AE819" i="1"/>
  <c r="AF819" i="1"/>
  <c r="AE181" i="1"/>
  <c r="AE161" i="1"/>
  <c r="AE1460" i="1"/>
  <c r="AH1460" i="1"/>
  <c r="AH753" i="1"/>
  <c r="AE753" i="1"/>
  <c r="AG161" i="1"/>
  <c r="AG753" i="1"/>
  <c r="AE242" i="1"/>
  <c r="AE687" i="1"/>
  <c r="AG687" i="1"/>
  <c r="AF687" i="1"/>
  <c r="AH687" i="1"/>
  <c r="AF141" i="1"/>
  <c r="AE141" i="1"/>
  <c r="AG141" i="1"/>
  <c r="AH141" i="1"/>
  <c r="AE621" i="1"/>
  <c r="AG621" i="1"/>
  <c r="AH621" i="1"/>
  <c r="AF621" i="1"/>
  <c r="AE589" i="1"/>
  <c r="AG589" i="1"/>
  <c r="AH589" i="1"/>
  <c r="AF589" i="1"/>
  <c r="AH1215" i="1"/>
  <c r="AF1215" i="1"/>
  <c r="AG1215" i="1"/>
  <c r="AE1215" i="1"/>
  <c r="AG1509" i="1"/>
  <c r="AF1509" i="1"/>
  <c r="AE1509" i="1"/>
  <c r="AH525" i="1"/>
  <c r="AF525" i="1"/>
  <c r="AE525" i="1"/>
  <c r="AG525" i="1"/>
  <c r="AH1313" i="1"/>
  <c r="AF1313" i="1"/>
  <c r="AE1313" i="1"/>
  <c r="AG1313" i="1"/>
  <c r="AH1264" i="1"/>
  <c r="AF1264" i="1"/>
  <c r="AE1264" i="1"/>
  <c r="AG1264" i="1"/>
  <c r="AH1166" i="1"/>
  <c r="AH1072" i="1"/>
  <c r="AG269" i="1"/>
  <c r="AE1166" i="1"/>
  <c r="AG1166" i="1"/>
  <c r="AE1072" i="1"/>
  <c r="AG1072" i="1"/>
  <c r="AF242" i="1"/>
  <c r="AH269" i="1"/>
  <c r="AF221" i="1"/>
  <c r="AE493" i="1"/>
  <c r="AF493" i="1"/>
  <c r="AG493" i="1"/>
  <c r="AH493" i="1"/>
  <c r="AE397" i="1"/>
  <c r="AF397" i="1"/>
  <c r="AG397" i="1"/>
  <c r="AH397" i="1"/>
  <c r="AE1033" i="1"/>
  <c r="AF1033" i="1"/>
  <c r="AG1033" i="1"/>
  <c r="AH1033" i="1"/>
  <c r="AE461" i="1"/>
  <c r="AF461" i="1"/>
  <c r="AG461" i="1"/>
  <c r="AH461" i="1"/>
  <c r="AE429" i="1"/>
  <c r="AF429" i="1"/>
  <c r="AG429" i="1"/>
  <c r="AH429" i="1"/>
  <c r="AG1411" i="1"/>
  <c r="AH1411" i="1"/>
  <c r="AF1411" i="1"/>
  <c r="AE1411" i="1"/>
  <c r="AE81" i="1"/>
  <c r="AF81" i="1"/>
  <c r="AG81" i="1"/>
  <c r="AH81" i="1"/>
  <c r="AE961" i="1"/>
  <c r="AF961" i="1"/>
  <c r="AG961" i="1"/>
  <c r="AH961" i="1"/>
  <c r="AE925" i="1"/>
  <c r="AF925" i="1"/>
  <c r="AG925" i="1"/>
  <c r="AH925" i="1"/>
  <c r="AE1705" i="1"/>
  <c r="AF1705" i="1"/>
  <c r="AG1705" i="1"/>
  <c r="AH1705" i="1"/>
  <c r="AE1656" i="1"/>
  <c r="AF1656" i="1"/>
  <c r="AG1656" i="1"/>
  <c r="AH1656" i="1"/>
  <c r="AE997" i="1"/>
  <c r="AF997" i="1"/>
  <c r="AG997" i="1"/>
  <c r="AH997" i="1"/>
  <c r="AE1117" i="1"/>
  <c r="AH1117" i="1"/>
  <c r="AF1117" i="1"/>
  <c r="AG1117" i="1"/>
  <c r="AE557" i="1"/>
  <c r="AF557" i="1"/>
  <c r="AG557" i="1"/>
  <c r="AH557" i="1"/>
  <c r="AE121" i="1"/>
  <c r="AF121" i="1"/>
  <c r="AH121" i="1"/>
  <c r="AG121" i="1"/>
  <c r="AE61" i="1"/>
  <c r="AF61" i="1"/>
  <c r="AG61" i="1"/>
  <c r="AH61" i="1"/>
  <c r="AH1607" i="1"/>
  <c r="AH889" i="1"/>
  <c r="AH365" i="1"/>
  <c r="AH1558" i="1"/>
  <c r="AH854" i="1"/>
  <c r="AH333" i="1"/>
  <c r="AH1509" i="1"/>
  <c r="AH819" i="1"/>
  <c r="AH301" i="1"/>
  <c r="AG1607" i="1"/>
  <c r="AG889" i="1"/>
  <c r="AG365" i="1"/>
  <c r="AG1558" i="1"/>
  <c r="AG854" i="1"/>
  <c r="AG333" i="1"/>
  <c r="AF1607" i="1"/>
  <c r="AF889" i="1"/>
  <c r="AF365" i="1"/>
  <c r="AF1558" i="1"/>
  <c r="AF854" i="1"/>
  <c r="AF333" i="1"/>
  <c r="AD41" i="1" l="1"/>
  <c r="AD13" i="1"/>
  <c r="AD33" i="1"/>
  <c r="AD21" i="1"/>
  <c r="J846" i="1"/>
  <c r="J881" i="1"/>
  <c r="J917" i="1"/>
  <c r="J953" i="1"/>
  <c r="J989" i="1"/>
  <c r="J1025" i="1"/>
  <c r="J1062" i="1"/>
  <c r="J1107" i="1"/>
  <c r="J1156" i="1"/>
  <c r="J1205" i="1"/>
  <c r="J1254" i="1"/>
  <c r="J1303" i="1"/>
  <c r="J1352" i="1"/>
  <c r="J1401" i="1"/>
  <c r="J1450" i="1"/>
  <c r="J1499" i="1"/>
  <c r="J1548" i="1"/>
  <c r="J1597" i="1"/>
  <c r="J1646" i="1"/>
  <c r="J1695" i="1"/>
  <c r="J1744" i="1"/>
  <c r="M846" i="1"/>
  <c r="M881" i="1"/>
  <c r="M917" i="1"/>
  <c r="M953" i="1"/>
  <c r="M989" i="1"/>
  <c r="M1025" i="1"/>
  <c r="M1062" i="1"/>
  <c r="M1107" i="1"/>
  <c r="M1156" i="1"/>
  <c r="M1205" i="1"/>
  <c r="M1254" i="1"/>
  <c r="M1303" i="1"/>
  <c r="M1352" i="1"/>
  <c r="M1401" i="1"/>
  <c r="M1450" i="1"/>
  <c r="M1499" i="1"/>
  <c r="M1548" i="1"/>
  <c r="M1597" i="1"/>
  <c r="M1646" i="1"/>
  <c r="M1695" i="1"/>
  <c r="M1744" i="1"/>
  <c r="X846" i="1"/>
  <c r="X881" i="1"/>
  <c r="X917" i="1"/>
  <c r="X953" i="1"/>
  <c r="X989" i="1"/>
  <c r="X1025" i="1"/>
  <c r="X1062" i="1"/>
  <c r="X1107" i="1"/>
  <c r="X1156" i="1"/>
  <c r="X1205" i="1"/>
  <c r="X1254" i="1"/>
  <c r="X1303" i="1"/>
  <c r="X1352" i="1"/>
  <c r="X1401" i="1"/>
  <c r="X1450" i="1"/>
  <c r="X1499" i="1"/>
  <c r="X1548" i="1"/>
  <c r="X1597" i="1"/>
  <c r="X1646" i="1"/>
  <c r="X1695" i="1"/>
  <c r="X1744" i="1"/>
  <c r="Y846" i="1"/>
  <c r="Y881" i="1"/>
  <c r="Y917" i="1"/>
  <c r="Y953" i="1"/>
  <c r="Y989" i="1"/>
  <c r="Y1025" i="1"/>
  <c r="Y1062" i="1"/>
  <c r="Y1107" i="1"/>
  <c r="Y1156" i="1"/>
  <c r="Y1205" i="1"/>
  <c r="Y1254" i="1"/>
  <c r="Y1303" i="1"/>
  <c r="Y1352" i="1"/>
  <c r="Y1401" i="1"/>
  <c r="Y1450" i="1"/>
  <c r="Y1499" i="1"/>
  <c r="Y1548" i="1"/>
  <c r="Y1597" i="1"/>
  <c r="Y1646" i="1"/>
  <c r="Y1695" i="1"/>
  <c r="Y1744" i="1"/>
  <c r="Z846" i="1"/>
  <c r="Z881" i="1"/>
  <c r="Z917" i="1"/>
  <c r="Z953" i="1"/>
  <c r="Z989" i="1"/>
  <c r="Z1025" i="1"/>
  <c r="Z1062" i="1"/>
  <c r="Z1107" i="1"/>
  <c r="Z1156" i="1"/>
  <c r="Z1205" i="1"/>
  <c r="Z1254" i="1"/>
  <c r="Z1303" i="1"/>
  <c r="Z1352" i="1"/>
  <c r="Z1401" i="1"/>
  <c r="Z1450" i="1"/>
  <c r="Z1499" i="1"/>
  <c r="Z1548" i="1"/>
  <c r="Z1597" i="1"/>
  <c r="Z1646" i="1"/>
  <c r="Z1695" i="1"/>
  <c r="Z1744" i="1"/>
  <c r="AA846" i="1"/>
  <c r="AA881" i="1"/>
  <c r="AA917" i="1"/>
  <c r="AA953" i="1"/>
  <c r="AA989" i="1"/>
  <c r="AA1025" i="1"/>
  <c r="AA1062" i="1"/>
  <c r="AA1107" i="1"/>
  <c r="AA1156" i="1"/>
  <c r="AA1205" i="1"/>
  <c r="AA1254" i="1"/>
  <c r="AA1303" i="1"/>
  <c r="AA1352" i="1"/>
  <c r="AA1401" i="1"/>
  <c r="AA1450" i="1"/>
  <c r="AA1499" i="1"/>
  <c r="AA1548" i="1"/>
  <c r="AA1597" i="1"/>
  <c r="AA1646" i="1"/>
  <c r="AA1695" i="1"/>
  <c r="AA1744" i="1"/>
  <c r="AC846" i="1"/>
  <c r="AD846" i="1" s="1"/>
  <c r="AC881" i="1"/>
  <c r="AD881" i="1" s="1"/>
  <c r="AC917" i="1"/>
  <c r="AD917" i="1" s="1"/>
  <c r="AC953" i="1"/>
  <c r="AD953" i="1" s="1"/>
  <c r="AC989" i="1"/>
  <c r="AD989" i="1" s="1"/>
  <c r="AC1025" i="1"/>
  <c r="AD1025" i="1" s="1"/>
  <c r="AE1025" i="1" s="1"/>
  <c r="AC1062" i="1"/>
  <c r="AD1062" i="1" s="1"/>
  <c r="AC1107" i="1"/>
  <c r="AD1107" i="1" s="1"/>
  <c r="AC1156" i="1"/>
  <c r="AD1156" i="1" s="1"/>
  <c r="AC1205" i="1"/>
  <c r="AD1205" i="1" s="1"/>
  <c r="AC1254" i="1"/>
  <c r="AD1254" i="1" s="1"/>
  <c r="AC1303" i="1"/>
  <c r="AD1303" i="1" s="1"/>
  <c r="AG1303" i="1" s="1"/>
  <c r="AC1352" i="1"/>
  <c r="AD1352" i="1" s="1"/>
  <c r="AC1401" i="1"/>
  <c r="AD1401" i="1" s="1"/>
  <c r="AC1450" i="1"/>
  <c r="AD1450" i="1" s="1"/>
  <c r="AG1450" i="1" s="1"/>
  <c r="AC1499" i="1"/>
  <c r="AD1499" i="1" s="1"/>
  <c r="AC1548" i="1"/>
  <c r="AD1548" i="1" s="1"/>
  <c r="AC1597" i="1"/>
  <c r="AD1597" i="1" s="1"/>
  <c r="AC1646" i="1"/>
  <c r="AD1646" i="1" s="1"/>
  <c r="AC1695" i="1"/>
  <c r="AD1695" i="1" s="1"/>
  <c r="AC1744" i="1"/>
  <c r="AD1744" i="1" s="1"/>
  <c r="AE1744" i="1" s="1"/>
  <c r="J915" i="1"/>
  <c r="J951" i="1"/>
  <c r="J987" i="1"/>
  <c r="J1023" i="1"/>
  <c r="J1059" i="1"/>
  <c r="J1104" i="1"/>
  <c r="J1153" i="1"/>
  <c r="J1202" i="1"/>
  <c r="J1251" i="1"/>
  <c r="J1300" i="1"/>
  <c r="J1349" i="1"/>
  <c r="J1398" i="1"/>
  <c r="J1447" i="1"/>
  <c r="J1496" i="1"/>
  <c r="J1545" i="1"/>
  <c r="J1594" i="1"/>
  <c r="J1643" i="1"/>
  <c r="J1692" i="1"/>
  <c r="J1741" i="1"/>
  <c r="M915" i="1"/>
  <c r="M951" i="1"/>
  <c r="M987" i="1"/>
  <c r="M1023" i="1"/>
  <c r="M1059" i="1"/>
  <c r="M1104" i="1"/>
  <c r="M1153" i="1"/>
  <c r="M1202" i="1"/>
  <c r="M1251" i="1"/>
  <c r="M1300" i="1"/>
  <c r="M1349" i="1"/>
  <c r="M1398" i="1"/>
  <c r="M1447" i="1"/>
  <c r="M1496" i="1"/>
  <c r="M1545" i="1"/>
  <c r="M1594" i="1"/>
  <c r="M1643" i="1"/>
  <c r="M1692" i="1"/>
  <c r="M1741" i="1"/>
  <c r="X915" i="1"/>
  <c r="X951" i="1"/>
  <c r="X987" i="1"/>
  <c r="X1023" i="1"/>
  <c r="X1059" i="1"/>
  <c r="X1104" i="1"/>
  <c r="X1153" i="1"/>
  <c r="X1202" i="1"/>
  <c r="X1251" i="1"/>
  <c r="X1300" i="1"/>
  <c r="X1349" i="1"/>
  <c r="X1398" i="1"/>
  <c r="X1447" i="1"/>
  <c r="X1496" i="1"/>
  <c r="X1545" i="1"/>
  <c r="X1594" i="1"/>
  <c r="X1643" i="1"/>
  <c r="X1692" i="1"/>
  <c r="X1741" i="1"/>
  <c r="Y915" i="1"/>
  <c r="Y951" i="1"/>
  <c r="Y987" i="1"/>
  <c r="Y1023" i="1"/>
  <c r="Y1059" i="1"/>
  <c r="Y1104" i="1"/>
  <c r="Y1153" i="1"/>
  <c r="Y1202" i="1"/>
  <c r="Y1251" i="1"/>
  <c r="Y1300" i="1"/>
  <c r="Y1349" i="1"/>
  <c r="Y1398" i="1"/>
  <c r="Y1447" i="1"/>
  <c r="Y1496" i="1"/>
  <c r="Y1545" i="1"/>
  <c r="Y1594" i="1"/>
  <c r="Y1643" i="1"/>
  <c r="Y1692" i="1"/>
  <c r="Y1741" i="1"/>
  <c r="Z915" i="1"/>
  <c r="Z951" i="1"/>
  <c r="Z987" i="1"/>
  <c r="Z1023" i="1"/>
  <c r="Z1059" i="1"/>
  <c r="Z1104" i="1"/>
  <c r="Z1153" i="1"/>
  <c r="Z1202" i="1"/>
  <c r="Z1251" i="1"/>
  <c r="Z1300" i="1"/>
  <c r="Z1349" i="1"/>
  <c r="Z1398" i="1"/>
  <c r="Z1447" i="1"/>
  <c r="Z1496" i="1"/>
  <c r="Z1545" i="1"/>
  <c r="Z1594" i="1"/>
  <c r="Z1643" i="1"/>
  <c r="Z1692" i="1"/>
  <c r="Z1741" i="1"/>
  <c r="AA915" i="1"/>
  <c r="AA951" i="1"/>
  <c r="AA987" i="1"/>
  <c r="AA1023" i="1"/>
  <c r="AA1059" i="1"/>
  <c r="AA1104" i="1"/>
  <c r="AA1153" i="1"/>
  <c r="AA1202" i="1"/>
  <c r="AA1251" i="1"/>
  <c r="AA1300" i="1"/>
  <c r="AA1349" i="1"/>
  <c r="AA1398" i="1"/>
  <c r="AA1447" i="1"/>
  <c r="AA1496" i="1"/>
  <c r="AA1545" i="1"/>
  <c r="AA1594" i="1"/>
  <c r="AA1643" i="1"/>
  <c r="AA1692" i="1"/>
  <c r="AA1741" i="1"/>
  <c r="AC915" i="1"/>
  <c r="AD915" i="1" s="1"/>
  <c r="AC951" i="1"/>
  <c r="AD951" i="1" s="1"/>
  <c r="AC987" i="1"/>
  <c r="AD987" i="1" s="1"/>
  <c r="AC1023" i="1"/>
  <c r="AD1023" i="1" s="1"/>
  <c r="AC1059" i="1"/>
  <c r="AD1059" i="1" s="1"/>
  <c r="AC1104" i="1"/>
  <c r="AD1104" i="1" s="1"/>
  <c r="AG1104" i="1" s="1"/>
  <c r="AC1153" i="1"/>
  <c r="AD1153" i="1" s="1"/>
  <c r="AC1202" i="1"/>
  <c r="AD1202" i="1" s="1"/>
  <c r="AE1202" i="1" s="1"/>
  <c r="AC1251" i="1"/>
  <c r="AD1251" i="1" s="1"/>
  <c r="AC1300" i="1"/>
  <c r="AD1300" i="1" s="1"/>
  <c r="AC1349" i="1"/>
  <c r="AD1349" i="1" s="1"/>
  <c r="AC1398" i="1"/>
  <c r="AD1398" i="1" s="1"/>
  <c r="AC1447" i="1"/>
  <c r="AD1447" i="1" s="1"/>
  <c r="AH1447" i="1" s="1"/>
  <c r="AC1496" i="1"/>
  <c r="AD1496" i="1" s="1"/>
  <c r="AC1545" i="1"/>
  <c r="AD1545" i="1" s="1"/>
  <c r="AC1594" i="1"/>
  <c r="AD1594" i="1" s="1"/>
  <c r="AC1643" i="1"/>
  <c r="AD1643" i="1" s="1"/>
  <c r="AC1692" i="1"/>
  <c r="AD1692" i="1" s="1"/>
  <c r="AC1741" i="1"/>
  <c r="AD1741" i="1" s="1"/>
  <c r="J879" i="1"/>
  <c r="M879" i="1"/>
  <c r="X879" i="1"/>
  <c r="Y879" i="1"/>
  <c r="Z879" i="1"/>
  <c r="AA879" i="1"/>
  <c r="AC879" i="1"/>
  <c r="AD879" i="1" s="1"/>
  <c r="AE21" i="1" l="1"/>
  <c r="AF21" i="1"/>
  <c r="AH21" i="1"/>
  <c r="AG21" i="1"/>
  <c r="AF33" i="1"/>
  <c r="AH33" i="1"/>
  <c r="AG33" i="1"/>
  <c r="AE33" i="1"/>
  <c r="AH13" i="1"/>
  <c r="AE13" i="1"/>
  <c r="AF13" i="1"/>
  <c r="AG13" i="1"/>
  <c r="AE41" i="1"/>
  <c r="AF41" i="1"/>
  <c r="AH41" i="1"/>
  <c r="AG41" i="1"/>
  <c r="AG1062" i="1"/>
  <c r="AE1062" i="1"/>
  <c r="AG1499" i="1"/>
  <c r="AE1499" i="1"/>
  <c r="AE1695" i="1"/>
  <c r="AG1695" i="1"/>
  <c r="AH1695" i="1"/>
  <c r="AE1401" i="1"/>
  <c r="AF1401" i="1"/>
  <c r="AG1401" i="1"/>
  <c r="AH1401" i="1"/>
  <c r="AF1156" i="1"/>
  <c r="AE1156" i="1"/>
  <c r="AG1156" i="1"/>
  <c r="AG953" i="1"/>
  <c r="AE953" i="1"/>
  <c r="AE1450" i="1"/>
  <c r="AF1254" i="1"/>
  <c r="AH1254" i="1"/>
  <c r="AE1254" i="1"/>
  <c r="AG1254" i="1"/>
  <c r="AE1205" i="1"/>
  <c r="AG1205" i="1"/>
  <c r="AF1205" i="1"/>
  <c r="AH1205" i="1"/>
  <c r="AH1107" i="1"/>
  <c r="AG1107" i="1"/>
  <c r="AF1107" i="1"/>
  <c r="AE1107" i="1"/>
  <c r="AE989" i="1"/>
  <c r="AH989" i="1"/>
  <c r="AF989" i="1"/>
  <c r="AG989" i="1"/>
  <c r="AF1646" i="1"/>
  <c r="AH1646" i="1"/>
  <c r="AF1548" i="1"/>
  <c r="AG1548" i="1"/>
  <c r="AE1548" i="1"/>
  <c r="AH1548" i="1"/>
  <c r="AG917" i="1"/>
  <c r="AF917" i="1"/>
  <c r="AH917" i="1"/>
  <c r="AE917" i="1"/>
  <c r="AG881" i="1"/>
  <c r="AF881" i="1"/>
  <c r="AH881" i="1"/>
  <c r="AE881" i="1"/>
  <c r="AH1156" i="1"/>
  <c r="AH1062" i="1"/>
  <c r="AF1062" i="1"/>
  <c r="AH1025" i="1"/>
  <c r="AF1025" i="1"/>
  <c r="AH953" i="1"/>
  <c r="AF953" i="1"/>
  <c r="AG1025" i="1"/>
  <c r="AH1744" i="1"/>
  <c r="AG1744" i="1"/>
  <c r="AH1499" i="1"/>
  <c r="AF1499" i="1"/>
  <c r="AH1450" i="1"/>
  <c r="AF1450" i="1"/>
  <c r="AE1303" i="1"/>
  <c r="AH1303" i="1"/>
  <c r="AF1303" i="1"/>
  <c r="AG846" i="1"/>
  <c r="AF846" i="1"/>
  <c r="AE846" i="1"/>
  <c r="AH846" i="1"/>
  <c r="AG1352" i="1"/>
  <c r="AH1352" i="1"/>
  <c r="AE1352" i="1"/>
  <c r="AF1352" i="1"/>
  <c r="AG1597" i="1"/>
  <c r="AE1597" i="1"/>
  <c r="AH1597" i="1"/>
  <c r="AF1597" i="1"/>
  <c r="AE1646" i="1"/>
  <c r="AG1646" i="1"/>
  <c r="AF1744" i="1"/>
  <c r="AF1695" i="1"/>
  <c r="AF1023" i="1"/>
  <c r="AG1023" i="1"/>
  <c r="AE915" i="1"/>
  <c r="AF915" i="1"/>
  <c r="AG915" i="1"/>
  <c r="AH915" i="1"/>
  <c r="AH1104" i="1"/>
  <c r="AE1398" i="1"/>
  <c r="AH1398" i="1"/>
  <c r="AG1251" i="1"/>
  <c r="AH1251" i="1"/>
  <c r="AE1251" i="1"/>
  <c r="AF1251" i="1"/>
  <c r="AF1104" i="1"/>
  <c r="AE1104" i="1"/>
  <c r="AH1545" i="1"/>
  <c r="AE1545" i="1"/>
  <c r="AF1545" i="1"/>
  <c r="AG1545" i="1"/>
  <c r="AE1349" i="1"/>
  <c r="AF1349" i="1"/>
  <c r="AG1349" i="1"/>
  <c r="AH1349" i="1"/>
  <c r="AE1300" i="1"/>
  <c r="AF1300" i="1"/>
  <c r="AG1300" i="1"/>
  <c r="AH1300" i="1"/>
  <c r="AH1496" i="1"/>
  <c r="AF1496" i="1"/>
  <c r="AE1496" i="1"/>
  <c r="AG1496" i="1"/>
  <c r="AG951" i="1"/>
  <c r="AH951" i="1"/>
  <c r="AE951" i="1"/>
  <c r="AF951" i="1"/>
  <c r="AF1059" i="1"/>
  <c r="AG1059" i="1"/>
  <c r="AH1059" i="1"/>
  <c r="AE1059" i="1"/>
  <c r="AE1153" i="1"/>
  <c r="AF1153" i="1"/>
  <c r="AG1153" i="1"/>
  <c r="AH1153" i="1"/>
  <c r="AF1741" i="1"/>
  <c r="AG1741" i="1"/>
  <c r="AH1741" i="1"/>
  <c r="AE1741" i="1"/>
  <c r="AF987" i="1"/>
  <c r="AG987" i="1"/>
  <c r="AH987" i="1"/>
  <c r="AE987" i="1"/>
  <c r="AG1692" i="1"/>
  <c r="AH1692" i="1"/>
  <c r="AE1692" i="1"/>
  <c r="AF1692" i="1"/>
  <c r="AG1643" i="1"/>
  <c r="AH1643" i="1"/>
  <c r="AE1643" i="1"/>
  <c r="AF1643" i="1"/>
  <c r="AG1594" i="1"/>
  <c r="AH1594" i="1"/>
  <c r="AE1594" i="1"/>
  <c r="AF1594" i="1"/>
  <c r="AE1023" i="1"/>
  <c r="AG1447" i="1"/>
  <c r="AG1398" i="1"/>
  <c r="AH1202" i="1"/>
  <c r="AF1447" i="1"/>
  <c r="AF1398" i="1"/>
  <c r="AG1202" i="1"/>
  <c r="AH1023" i="1"/>
  <c r="AE1447" i="1"/>
  <c r="AF1202" i="1"/>
  <c r="AF879" i="1"/>
  <c r="AE879" i="1"/>
  <c r="AG879" i="1"/>
  <c r="AH879" i="1"/>
  <c r="J844" i="1" l="1"/>
  <c r="M844" i="1"/>
  <c r="X844" i="1"/>
  <c r="Y844" i="1"/>
  <c r="Z844" i="1"/>
  <c r="AA844" i="1"/>
  <c r="AC844" i="1"/>
  <c r="AD844" i="1" s="1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1" i="18"/>
  <c r="M1677" i="1"/>
  <c r="M1678" i="1"/>
  <c r="M1671" i="1"/>
  <c r="M1679" i="1"/>
  <c r="M1683" i="1"/>
  <c r="M1628" i="1"/>
  <c r="M1629" i="1"/>
  <c r="M1622" i="1"/>
  <c r="M1630" i="1"/>
  <c r="M1634" i="1"/>
  <c r="M1579" i="1"/>
  <c r="M1580" i="1"/>
  <c r="M1573" i="1"/>
  <c r="M1581" i="1"/>
  <c r="M1585" i="1"/>
  <c r="M1530" i="1"/>
  <c r="M1531" i="1"/>
  <c r="M1524" i="1"/>
  <c r="M1532" i="1"/>
  <c r="M1536" i="1"/>
  <c r="M1481" i="1"/>
  <c r="M1482" i="1"/>
  <c r="M1475" i="1"/>
  <c r="M1483" i="1"/>
  <c r="M1487" i="1"/>
  <c r="M1432" i="1"/>
  <c r="M1433" i="1"/>
  <c r="M1426" i="1"/>
  <c r="M1434" i="1"/>
  <c r="M1438" i="1"/>
  <c r="M1383" i="1"/>
  <c r="M1384" i="1"/>
  <c r="M1377" i="1"/>
  <c r="M1385" i="1"/>
  <c r="M1389" i="1"/>
  <c r="M1334" i="1"/>
  <c r="M1335" i="1"/>
  <c r="M1328" i="1"/>
  <c r="M1336" i="1"/>
  <c r="M1340" i="1"/>
  <c r="M1285" i="1"/>
  <c r="M1286" i="1"/>
  <c r="M1279" i="1"/>
  <c r="M1287" i="1"/>
  <c r="M1291" i="1"/>
  <c r="M1236" i="1"/>
  <c r="M1237" i="1"/>
  <c r="M1230" i="1"/>
  <c r="M1238" i="1"/>
  <c r="M1242" i="1"/>
  <c r="M1187" i="1"/>
  <c r="M1188" i="1"/>
  <c r="M1181" i="1"/>
  <c r="M1189" i="1"/>
  <c r="M1193" i="1"/>
  <c r="M1138" i="1"/>
  <c r="M1139" i="1"/>
  <c r="M1132" i="1"/>
  <c r="M1140" i="1"/>
  <c r="M1144" i="1"/>
  <c r="M1089" i="1"/>
  <c r="M1090" i="1"/>
  <c r="M1083" i="1"/>
  <c r="M1091" i="1"/>
  <c r="M1095" i="1"/>
  <c r="M1046" i="1"/>
  <c r="M1047" i="1"/>
  <c r="M1040" i="1"/>
  <c r="M1048" i="1"/>
  <c r="M1052" i="1"/>
  <c r="M1010" i="1"/>
  <c r="M1011" i="1"/>
  <c r="M1004" i="1"/>
  <c r="M1012" i="1"/>
  <c r="M1016" i="1"/>
  <c r="M974" i="1"/>
  <c r="M975" i="1"/>
  <c r="M968" i="1"/>
  <c r="M976" i="1"/>
  <c r="M980" i="1"/>
  <c r="M938" i="1"/>
  <c r="M939" i="1"/>
  <c r="M932" i="1"/>
  <c r="M940" i="1"/>
  <c r="M944" i="1"/>
  <c r="M902" i="1"/>
  <c r="M903" i="1"/>
  <c r="M896" i="1"/>
  <c r="M904" i="1"/>
  <c r="M908" i="1"/>
  <c r="M866" i="1"/>
  <c r="M867" i="1"/>
  <c r="M860" i="1"/>
  <c r="M868" i="1"/>
  <c r="M872" i="1"/>
  <c r="M831" i="1"/>
  <c r="M832" i="1"/>
  <c r="M825" i="1"/>
  <c r="M833" i="1"/>
  <c r="M837" i="1"/>
  <c r="M798" i="1"/>
  <c r="M799" i="1"/>
  <c r="M792" i="1"/>
  <c r="M800" i="1"/>
  <c r="M804" i="1"/>
  <c r="M765" i="1"/>
  <c r="M766" i="1"/>
  <c r="M759" i="1"/>
  <c r="M767" i="1"/>
  <c r="M771" i="1"/>
  <c r="M732" i="1"/>
  <c r="M733" i="1"/>
  <c r="M726" i="1"/>
  <c r="M734" i="1"/>
  <c r="M738" i="1"/>
  <c r="M699" i="1"/>
  <c r="M700" i="1"/>
  <c r="M693" i="1"/>
  <c r="M701" i="1"/>
  <c r="M705" i="1"/>
  <c r="M666" i="1"/>
  <c r="M667" i="1"/>
  <c r="M660" i="1"/>
  <c r="M668" i="1"/>
  <c r="M672" i="1"/>
  <c r="M633" i="1"/>
  <c r="M634" i="1"/>
  <c r="M627" i="1"/>
  <c r="M635" i="1"/>
  <c r="M639" i="1"/>
  <c r="M601" i="1"/>
  <c r="M602" i="1"/>
  <c r="M595" i="1"/>
  <c r="M603" i="1"/>
  <c r="M607" i="1"/>
  <c r="M569" i="1"/>
  <c r="M570" i="1"/>
  <c r="M563" i="1"/>
  <c r="M571" i="1"/>
  <c r="M575" i="1"/>
  <c r="M537" i="1"/>
  <c r="M538" i="1"/>
  <c r="M531" i="1"/>
  <c r="M539" i="1"/>
  <c r="M543" i="1"/>
  <c r="M505" i="1"/>
  <c r="M506" i="1"/>
  <c r="M499" i="1"/>
  <c r="M507" i="1"/>
  <c r="M511" i="1"/>
  <c r="M473" i="1"/>
  <c r="M474" i="1"/>
  <c r="M467" i="1"/>
  <c r="M475" i="1"/>
  <c r="M479" i="1"/>
  <c r="M441" i="1"/>
  <c r="M442" i="1"/>
  <c r="M435" i="1"/>
  <c r="M443" i="1"/>
  <c r="M447" i="1"/>
  <c r="M409" i="1"/>
  <c r="M410" i="1"/>
  <c r="M403" i="1"/>
  <c r="M411" i="1"/>
  <c r="M415" i="1"/>
  <c r="M377" i="1"/>
  <c r="M378" i="1"/>
  <c r="M371" i="1"/>
  <c r="M379" i="1"/>
  <c r="M383" i="1"/>
  <c r="M345" i="1"/>
  <c r="M346" i="1"/>
  <c r="M339" i="1"/>
  <c r="M347" i="1"/>
  <c r="M351" i="1"/>
  <c r="M313" i="1"/>
  <c r="M314" i="1"/>
  <c r="M307" i="1"/>
  <c r="M315" i="1"/>
  <c r="M319" i="1"/>
  <c r="M281" i="1"/>
  <c r="M282" i="1"/>
  <c r="M275" i="1"/>
  <c r="M283" i="1"/>
  <c r="M287" i="1"/>
  <c r="M249" i="1"/>
  <c r="M250" i="1"/>
  <c r="M243" i="1"/>
  <c r="M251" i="1"/>
  <c r="M255" i="1"/>
  <c r="M228" i="1"/>
  <c r="M229" i="1"/>
  <c r="M222" i="1"/>
  <c r="M230" i="1"/>
  <c r="M234" i="1"/>
  <c r="M208" i="1"/>
  <c r="M209" i="1"/>
  <c r="M202" i="1"/>
  <c r="M210" i="1"/>
  <c r="M214" i="1"/>
  <c r="M188" i="1"/>
  <c r="M189" i="1"/>
  <c r="M182" i="1"/>
  <c r="M190" i="1"/>
  <c r="M194" i="1"/>
  <c r="M168" i="1"/>
  <c r="M169" i="1"/>
  <c r="M162" i="1"/>
  <c r="M170" i="1"/>
  <c r="M174" i="1"/>
  <c r="M148" i="1"/>
  <c r="M149" i="1"/>
  <c r="M142" i="1"/>
  <c r="M150" i="1"/>
  <c r="M154" i="1"/>
  <c r="M128" i="1"/>
  <c r="M129" i="1"/>
  <c r="M122" i="1"/>
  <c r="M130" i="1"/>
  <c r="M134" i="1"/>
  <c r="M108" i="1"/>
  <c r="M109" i="1"/>
  <c r="M102" i="1"/>
  <c r="M110" i="1"/>
  <c r="M114" i="1"/>
  <c r="M88" i="1"/>
  <c r="M89" i="1"/>
  <c r="M82" i="1"/>
  <c r="M90" i="1"/>
  <c r="M94" i="1"/>
  <c r="M68" i="1"/>
  <c r="M69" i="1"/>
  <c r="M62" i="1"/>
  <c r="M70" i="1"/>
  <c r="M74" i="1"/>
  <c r="M48" i="1"/>
  <c r="M49" i="1"/>
  <c r="M42" i="1"/>
  <c r="M50" i="1"/>
  <c r="M54" i="1"/>
  <c r="M28" i="1"/>
  <c r="M29" i="1"/>
  <c r="M22" i="1"/>
  <c r="M30" i="1"/>
  <c r="M34" i="1"/>
  <c r="M8" i="1"/>
  <c r="M9" i="1"/>
  <c r="M2" i="1"/>
  <c r="M10" i="1"/>
  <c r="M14" i="1"/>
  <c r="M1096" i="1"/>
  <c r="M1097" i="1"/>
  <c r="M1145" i="1"/>
  <c r="M1146" i="1"/>
  <c r="M1194" i="1"/>
  <c r="M1195" i="1"/>
  <c r="M1243" i="1"/>
  <c r="M1244" i="1"/>
  <c r="M1292" i="1"/>
  <c r="M1293" i="1"/>
  <c r="M1341" i="1"/>
  <c r="M1342" i="1"/>
  <c r="M1390" i="1"/>
  <c r="M1391" i="1"/>
  <c r="M1439" i="1"/>
  <c r="M1440" i="1"/>
  <c r="M1488" i="1"/>
  <c r="M1489" i="1"/>
  <c r="M1537" i="1"/>
  <c r="M1538" i="1"/>
  <c r="M1586" i="1"/>
  <c r="M1587" i="1"/>
  <c r="M1635" i="1"/>
  <c r="M1636" i="1"/>
  <c r="M1684" i="1"/>
  <c r="M1685" i="1"/>
  <c r="M1733" i="1"/>
  <c r="M1734" i="1"/>
  <c r="M1118" i="1"/>
  <c r="M1119" i="1"/>
  <c r="M1167" i="1"/>
  <c r="M1168" i="1"/>
  <c r="M1216" i="1"/>
  <c r="M1217" i="1"/>
  <c r="M1265" i="1"/>
  <c r="M1266" i="1"/>
  <c r="M1314" i="1"/>
  <c r="M1315" i="1"/>
  <c r="M1363" i="1"/>
  <c r="M1364" i="1"/>
  <c r="M1412" i="1"/>
  <c r="M1413" i="1"/>
  <c r="M1461" i="1"/>
  <c r="M1462" i="1"/>
  <c r="M1510" i="1"/>
  <c r="M1511" i="1"/>
  <c r="M1559" i="1"/>
  <c r="M1560" i="1"/>
  <c r="M1608" i="1"/>
  <c r="M1609" i="1"/>
  <c r="M1657" i="1"/>
  <c r="M1658" i="1"/>
  <c r="M1706" i="1"/>
  <c r="M1707" i="1"/>
  <c r="M1755" i="1"/>
  <c r="M1756" i="1"/>
  <c r="M1120" i="1"/>
  <c r="M1121" i="1"/>
  <c r="M1169" i="1"/>
  <c r="M1170" i="1"/>
  <c r="M1218" i="1"/>
  <c r="M1219" i="1"/>
  <c r="M1267" i="1"/>
  <c r="M1268" i="1"/>
  <c r="M1316" i="1"/>
  <c r="M1317" i="1"/>
  <c r="M1365" i="1"/>
  <c r="M1366" i="1"/>
  <c r="M1414" i="1"/>
  <c r="M1415" i="1"/>
  <c r="M1463" i="1"/>
  <c r="M1464" i="1"/>
  <c r="M1512" i="1"/>
  <c r="M1513" i="1"/>
  <c r="M1561" i="1"/>
  <c r="M1562" i="1"/>
  <c r="M1610" i="1"/>
  <c r="M1611" i="1"/>
  <c r="M1659" i="1"/>
  <c r="M1660" i="1"/>
  <c r="M1708" i="1"/>
  <c r="M1709" i="1"/>
  <c r="M1757" i="1"/>
  <c r="M1758" i="1"/>
  <c r="M256" i="1"/>
  <c r="M288" i="1"/>
  <c r="M320" i="1"/>
  <c r="M352" i="1"/>
  <c r="M384" i="1"/>
  <c r="M416" i="1"/>
  <c r="M448" i="1"/>
  <c r="M480" i="1"/>
  <c r="M512" i="1"/>
  <c r="M544" i="1"/>
  <c r="M576" i="1"/>
  <c r="M608" i="1"/>
  <c r="M640" i="1"/>
  <c r="M673" i="1"/>
  <c r="M706" i="1"/>
  <c r="M739" i="1"/>
  <c r="M772" i="1"/>
  <c r="M805" i="1"/>
  <c r="M838" i="1"/>
  <c r="M873" i="1"/>
  <c r="M909" i="1"/>
  <c r="M945" i="1"/>
  <c r="M981" i="1"/>
  <c r="M1017" i="1"/>
  <c r="M1053" i="1"/>
  <c r="M1098" i="1"/>
  <c r="M1147" i="1"/>
  <c r="M1196" i="1"/>
  <c r="M1245" i="1"/>
  <c r="M1294" i="1"/>
  <c r="M1343" i="1"/>
  <c r="M1392" i="1"/>
  <c r="M1441" i="1"/>
  <c r="M1490" i="1"/>
  <c r="M1539" i="1"/>
  <c r="M1588" i="1"/>
  <c r="M1637" i="1"/>
  <c r="M1686" i="1"/>
  <c r="M1735" i="1"/>
  <c r="M257" i="1"/>
  <c r="M289" i="1"/>
  <c r="M321" i="1"/>
  <c r="M353" i="1"/>
  <c r="M385" i="1"/>
  <c r="M417" i="1"/>
  <c r="M449" i="1"/>
  <c r="M481" i="1"/>
  <c r="M513" i="1"/>
  <c r="M545" i="1"/>
  <c r="M577" i="1"/>
  <c r="M609" i="1"/>
  <c r="M641" i="1"/>
  <c r="M674" i="1"/>
  <c r="M707" i="1"/>
  <c r="M740" i="1"/>
  <c r="M773" i="1"/>
  <c r="M806" i="1"/>
  <c r="M839" i="1"/>
  <c r="M874" i="1"/>
  <c r="M910" i="1"/>
  <c r="M946" i="1"/>
  <c r="M982" i="1"/>
  <c r="M1018" i="1"/>
  <c r="M1054" i="1"/>
  <c r="M1099" i="1"/>
  <c r="M1148" i="1"/>
  <c r="M1197" i="1"/>
  <c r="M1246" i="1"/>
  <c r="M1295" i="1"/>
  <c r="M1344" i="1"/>
  <c r="M1393" i="1"/>
  <c r="M1442" i="1"/>
  <c r="M1491" i="1"/>
  <c r="M1540" i="1"/>
  <c r="M1589" i="1"/>
  <c r="M1638" i="1"/>
  <c r="M1687" i="1"/>
  <c r="M1736" i="1"/>
  <c r="M258" i="1"/>
  <c r="M290" i="1"/>
  <c r="M322" i="1"/>
  <c r="M354" i="1"/>
  <c r="M386" i="1"/>
  <c r="M418" i="1"/>
  <c r="M450" i="1"/>
  <c r="M482" i="1"/>
  <c r="M514" i="1"/>
  <c r="M546" i="1"/>
  <c r="M578" i="1"/>
  <c r="M610" i="1"/>
  <c r="M642" i="1"/>
  <c r="M675" i="1"/>
  <c r="M708" i="1"/>
  <c r="M741" i="1"/>
  <c r="M774" i="1"/>
  <c r="M807" i="1"/>
  <c r="M840" i="1"/>
  <c r="M875" i="1"/>
  <c r="M911" i="1"/>
  <c r="M947" i="1"/>
  <c r="M983" i="1"/>
  <c r="M1019" i="1"/>
  <c r="M1055" i="1"/>
  <c r="M1100" i="1"/>
  <c r="M1149" i="1"/>
  <c r="M1198" i="1"/>
  <c r="M1247" i="1"/>
  <c r="M1296" i="1"/>
  <c r="M1345" i="1"/>
  <c r="M1394" i="1"/>
  <c r="M1443" i="1"/>
  <c r="M1492" i="1"/>
  <c r="M1541" i="1"/>
  <c r="M1590" i="1"/>
  <c r="M1639" i="1"/>
  <c r="M1688" i="1"/>
  <c r="M1737" i="1"/>
  <c r="M890" i="1"/>
  <c r="M926" i="1"/>
  <c r="M962" i="1"/>
  <c r="M998" i="1"/>
  <c r="M1034" i="1"/>
  <c r="M1073" i="1"/>
  <c r="M1122" i="1"/>
  <c r="M1171" i="1"/>
  <c r="M1220" i="1"/>
  <c r="M1269" i="1"/>
  <c r="M1318" i="1"/>
  <c r="M1367" i="1"/>
  <c r="M1416" i="1"/>
  <c r="M1465" i="1"/>
  <c r="M1514" i="1"/>
  <c r="M1563" i="1"/>
  <c r="M1612" i="1"/>
  <c r="M1661" i="1"/>
  <c r="M1710" i="1"/>
  <c r="M1759" i="1"/>
  <c r="M270" i="1"/>
  <c r="M302" i="1"/>
  <c r="M334" i="1"/>
  <c r="M366" i="1"/>
  <c r="M398" i="1"/>
  <c r="M430" i="1"/>
  <c r="M462" i="1"/>
  <c r="M494" i="1"/>
  <c r="M526" i="1"/>
  <c r="M558" i="1"/>
  <c r="M590" i="1"/>
  <c r="M622" i="1"/>
  <c r="M655" i="1"/>
  <c r="M688" i="1"/>
  <c r="M721" i="1"/>
  <c r="M754" i="1"/>
  <c r="M787" i="1"/>
  <c r="M820" i="1"/>
  <c r="M855" i="1"/>
  <c r="M891" i="1"/>
  <c r="M927" i="1"/>
  <c r="M963" i="1"/>
  <c r="M999" i="1"/>
  <c r="M1035" i="1"/>
  <c r="M1074" i="1"/>
  <c r="M1123" i="1"/>
  <c r="M1172" i="1"/>
  <c r="M1221" i="1"/>
  <c r="M1270" i="1"/>
  <c r="M1319" i="1"/>
  <c r="M1368" i="1"/>
  <c r="M1417" i="1"/>
  <c r="M1466" i="1"/>
  <c r="M1515" i="1"/>
  <c r="M1564" i="1"/>
  <c r="M1613" i="1"/>
  <c r="M1662" i="1"/>
  <c r="M1711" i="1"/>
  <c r="M1760" i="1"/>
  <c r="M273" i="1"/>
  <c r="M305" i="1"/>
  <c r="M337" i="1"/>
  <c r="M369" i="1"/>
  <c r="M401" i="1"/>
  <c r="M433" i="1"/>
  <c r="M465" i="1"/>
  <c r="M497" i="1"/>
  <c r="M529" i="1"/>
  <c r="M561" i="1"/>
  <c r="M593" i="1"/>
  <c r="M625" i="1"/>
  <c r="M658" i="1"/>
  <c r="M691" i="1"/>
  <c r="M724" i="1"/>
  <c r="M757" i="1"/>
  <c r="M790" i="1"/>
  <c r="M823" i="1"/>
  <c r="M858" i="1"/>
  <c r="M894" i="1"/>
  <c r="M930" i="1"/>
  <c r="M966" i="1"/>
  <c r="M1002" i="1"/>
  <c r="M1038" i="1"/>
  <c r="M1077" i="1"/>
  <c r="M1126" i="1"/>
  <c r="M1175" i="1"/>
  <c r="M1224" i="1"/>
  <c r="M1273" i="1"/>
  <c r="M1322" i="1"/>
  <c r="M1371" i="1"/>
  <c r="M1420" i="1"/>
  <c r="M1469" i="1"/>
  <c r="M1518" i="1"/>
  <c r="M1567" i="1"/>
  <c r="M1616" i="1"/>
  <c r="M1665" i="1"/>
  <c r="M1714" i="1"/>
  <c r="M1763" i="1"/>
  <c r="M274" i="1"/>
  <c r="M306" i="1"/>
  <c r="M338" i="1"/>
  <c r="M370" i="1"/>
  <c r="M402" i="1"/>
  <c r="M434" i="1"/>
  <c r="M466" i="1"/>
  <c r="M498" i="1"/>
  <c r="M530" i="1"/>
  <c r="M562" i="1"/>
  <c r="M594" i="1"/>
  <c r="M626" i="1"/>
  <c r="M659" i="1"/>
  <c r="M692" i="1"/>
  <c r="M725" i="1"/>
  <c r="M758" i="1"/>
  <c r="M791" i="1"/>
  <c r="M824" i="1"/>
  <c r="M859" i="1"/>
  <c r="M895" i="1"/>
  <c r="M931" i="1"/>
  <c r="M967" i="1"/>
  <c r="M1003" i="1"/>
  <c r="M1039" i="1"/>
  <c r="M1078" i="1"/>
  <c r="M1127" i="1"/>
  <c r="M1176" i="1"/>
  <c r="M1225" i="1"/>
  <c r="M1274" i="1"/>
  <c r="M1323" i="1"/>
  <c r="M1372" i="1"/>
  <c r="M1421" i="1"/>
  <c r="M1470" i="1"/>
  <c r="M1519" i="1"/>
  <c r="M1568" i="1"/>
  <c r="M1617" i="1"/>
  <c r="M1666" i="1"/>
  <c r="M1715" i="1"/>
  <c r="M1764" i="1"/>
  <c r="M271" i="1"/>
  <c r="M303" i="1"/>
  <c r="M335" i="1"/>
  <c r="M367" i="1"/>
  <c r="M399" i="1"/>
  <c r="M431" i="1"/>
  <c r="M463" i="1"/>
  <c r="M495" i="1"/>
  <c r="M527" i="1"/>
  <c r="M559" i="1"/>
  <c r="M591" i="1"/>
  <c r="M623" i="1"/>
  <c r="M656" i="1"/>
  <c r="M689" i="1"/>
  <c r="M722" i="1"/>
  <c r="M755" i="1"/>
  <c r="M788" i="1"/>
  <c r="M821" i="1"/>
  <c r="M856" i="1"/>
  <c r="M892" i="1"/>
  <c r="M928" i="1"/>
  <c r="M964" i="1"/>
  <c r="M1000" i="1"/>
  <c r="M1036" i="1"/>
  <c r="M1075" i="1"/>
  <c r="M1124" i="1"/>
  <c r="M1173" i="1"/>
  <c r="M1222" i="1"/>
  <c r="M1271" i="1"/>
  <c r="M1320" i="1"/>
  <c r="M1369" i="1"/>
  <c r="M1418" i="1"/>
  <c r="M1467" i="1"/>
  <c r="M1516" i="1"/>
  <c r="M1565" i="1"/>
  <c r="M1614" i="1"/>
  <c r="M1663" i="1"/>
  <c r="M1712" i="1"/>
  <c r="M1761" i="1"/>
  <c r="M272" i="1"/>
  <c r="M304" i="1"/>
  <c r="M336" i="1"/>
  <c r="M368" i="1"/>
  <c r="M400" i="1"/>
  <c r="M432" i="1"/>
  <c r="M464" i="1"/>
  <c r="M496" i="1"/>
  <c r="M528" i="1"/>
  <c r="M560" i="1"/>
  <c r="M592" i="1"/>
  <c r="M624" i="1"/>
  <c r="M657" i="1"/>
  <c r="M690" i="1"/>
  <c r="M723" i="1"/>
  <c r="M756" i="1"/>
  <c r="M789" i="1"/>
  <c r="M822" i="1"/>
  <c r="M857" i="1"/>
  <c r="M893" i="1"/>
  <c r="M929" i="1"/>
  <c r="M965" i="1"/>
  <c r="M1001" i="1"/>
  <c r="M1037" i="1"/>
  <c r="M1076" i="1"/>
  <c r="M1125" i="1"/>
  <c r="M1174" i="1"/>
  <c r="M1223" i="1"/>
  <c r="M1272" i="1"/>
  <c r="M1321" i="1"/>
  <c r="M1370" i="1"/>
  <c r="M1419" i="1"/>
  <c r="M1468" i="1"/>
  <c r="M1517" i="1"/>
  <c r="M1566" i="1"/>
  <c r="M1615" i="1"/>
  <c r="M1664" i="1"/>
  <c r="M1713" i="1"/>
  <c r="M1762" i="1"/>
  <c r="M260" i="1"/>
  <c r="M292" i="1"/>
  <c r="M324" i="1"/>
  <c r="M356" i="1"/>
  <c r="M388" i="1"/>
  <c r="M420" i="1"/>
  <c r="M452" i="1"/>
  <c r="M484" i="1"/>
  <c r="M516" i="1"/>
  <c r="M548" i="1"/>
  <c r="M580" i="1"/>
  <c r="M612" i="1"/>
  <c r="M644" i="1"/>
  <c r="M677" i="1"/>
  <c r="M710" i="1"/>
  <c r="M743" i="1"/>
  <c r="M776" i="1"/>
  <c r="M809" i="1"/>
  <c r="M842" i="1"/>
  <c r="M877" i="1"/>
  <c r="M913" i="1"/>
  <c r="M949" i="1"/>
  <c r="M985" i="1"/>
  <c r="M1021" i="1"/>
  <c r="M1057" i="1"/>
  <c r="M1102" i="1"/>
  <c r="M1151" i="1"/>
  <c r="M1200" i="1"/>
  <c r="M1249" i="1"/>
  <c r="M1298" i="1"/>
  <c r="M1347" i="1"/>
  <c r="M1396" i="1"/>
  <c r="M1445" i="1"/>
  <c r="M1494" i="1"/>
  <c r="M1543" i="1"/>
  <c r="M1592" i="1"/>
  <c r="M1641" i="1"/>
  <c r="M1690" i="1"/>
  <c r="M1739" i="1"/>
  <c r="M259" i="1"/>
  <c r="M291" i="1"/>
  <c r="M323" i="1"/>
  <c r="M355" i="1"/>
  <c r="M387" i="1"/>
  <c r="M419" i="1"/>
  <c r="M451" i="1"/>
  <c r="M483" i="1"/>
  <c r="M515" i="1"/>
  <c r="M547" i="1"/>
  <c r="M579" i="1"/>
  <c r="M611" i="1"/>
  <c r="M643" i="1"/>
  <c r="M676" i="1"/>
  <c r="M709" i="1"/>
  <c r="M742" i="1"/>
  <c r="M775" i="1"/>
  <c r="M808" i="1"/>
  <c r="M841" i="1"/>
  <c r="M876" i="1"/>
  <c r="M912" i="1"/>
  <c r="M948" i="1"/>
  <c r="M984" i="1"/>
  <c r="M1020" i="1"/>
  <c r="M1056" i="1"/>
  <c r="M1101" i="1"/>
  <c r="M1150" i="1"/>
  <c r="M1199" i="1"/>
  <c r="M1248" i="1"/>
  <c r="M1297" i="1"/>
  <c r="M1346" i="1"/>
  <c r="M1395" i="1"/>
  <c r="M1444" i="1"/>
  <c r="M1493" i="1"/>
  <c r="M1542" i="1"/>
  <c r="M1591" i="1"/>
  <c r="M1640" i="1"/>
  <c r="M1689" i="1"/>
  <c r="M1738" i="1"/>
  <c r="M261" i="1"/>
  <c r="M293" i="1"/>
  <c r="M325" i="1"/>
  <c r="M357" i="1"/>
  <c r="M389" i="1"/>
  <c r="M421" i="1"/>
  <c r="M453" i="1"/>
  <c r="M485" i="1"/>
  <c r="M517" i="1"/>
  <c r="M549" i="1"/>
  <c r="M581" i="1"/>
  <c r="M613" i="1"/>
  <c r="M645" i="1"/>
  <c r="M678" i="1"/>
  <c r="M711" i="1"/>
  <c r="M744" i="1"/>
  <c r="M777" i="1"/>
  <c r="M810" i="1"/>
  <c r="M843" i="1"/>
  <c r="M878" i="1"/>
  <c r="M914" i="1"/>
  <c r="M950" i="1"/>
  <c r="M986" i="1"/>
  <c r="M1022" i="1"/>
  <c r="M1058" i="1"/>
  <c r="M1103" i="1"/>
  <c r="M1152" i="1"/>
  <c r="M1201" i="1"/>
  <c r="M1250" i="1"/>
  <c r="M1299" i="1"/>
  <c r="M1348" i="1"/>
  <c r="M1397" i="1"/>
  <c r="M1446" i="1"/>
  <c r="M1495" i="1"/>
  <c r="M1544" i="1"/>
  <c r="M1593" i="1"/>
  <c r="M1642" i="1"/>
  <c r="M1691" i="1"/>
  <c r="M1740" i="1"/>
  <c r="J1677" i="1"/>
  <c r="J1678" i="1"/>
  <c r="J1671" i="1"/>
  <c r="J1679" i="1"/>
  <c r="J1683" i="1"/>
  <c r="J1672" i="1"/>
  <c r="J1681" i="1"/>
  <c r="J1700" i="1"/>
  <c r="J1703" i="1"/>
  <c r="J1698" i="1"/>
  <c r="J1704" i="1"/>
  <c r="J1628" i="1"/>
  <c r="J1629" i="1"/>
  <c r="J1622" i="1"/>
  <c r="J1630" i="1"/>
  <c r="J1634" i="1"/>
  <c r="J1623" i="1"/>
  <c r="J1632" i="1"/>
  <c r="J1651" i="1"/>
  <c r="J1654" i="1"/>
  <c r="J1649" i="1"/>
  <c r="J1655" i="1"/>
  <c r="J1579" i="1"/>
  <c r="J1580" i="1"/>
  <c r="J1573" i="1"/>
  <c r="J1581" i="1"/>
  <c r="J1585" i="1"/>
  <c r="J1574" i="1"/>
  <c r="J1583" i="1"/>
  <c r="J1602" i="1"/>
  <c r="J1605" i="1"/>
  <c r="J1600" i="1"/>
  <c r="J1606" i="1"/>
  <c r="J1530" i="1"/>
  <c r="J1531" i="1"/>
  <c r="J1524" i="1"/>
  <c r="J1532" i="1"/>
  <c r="J1536" i="1"/>
  <c r="J1525" i="1"/>
  <c r="J1534" i="1"/>
  <c r="J1553" i="1"/>
  <c r="J1556" i="1"/>
  <c r="J1551" i="1"/>
  <c r="J1557" i="1"/>
  <c r="J1481" i="1"/>
  <c r="J1482" i="1"/>
  <c r="J1475" i="1"/>
  <c r="J1483" i="1"/>
  <c r="J1487" i="1"/>
  <c r="J1476" i="1"/>
  <c r="J1485" i="1"/>
  <c r="J1504" i="1"/>
  <c r="J1507" i="1"/>
  <c r="J1502" i="1"/>
  <c r="J1508" i="1"/>
  <c r="J1432" i="1"/>
  <c r="J1433" i="1"/>
  <c r="J1426" i="1"/>
  <c r="J1434" i="1"/>
  <c r="J1438" i="1"/>
  <c r="J1427" i="1"/>
  <c r="J1436" i="1"/>
  <c r="J1455" i="1"/>
  <c r="J1458" i="1"/>
  <c r="J1453" i="1"/>
  <c r="J1459" i="1"/>
  <c r="J1383" i="1"/>
  <c r="J1384" i="1"/>
  <c r="J1377" i="1"/>
  <c r="J1385" i="1"/>
  <c r="J1389" i="1"/>
  <c r="J1378" i="1"/>
  <c r="J1387" i="1"/>
  <c r="J1406" i="1"/>
  <c r="J1409" i="1"/>
  <c r="J1404" i="1"/>
  <c r="J1410" i="1"/>
  <c r="J1334" i="1"/>
  <c r="J1335" i="1"/>
  <c r="J1328" i="1"/>
  <c r="J1336" i="1"/>
  <c r="J1340" i="1"/>
  <c r="J1329" i="1"/>
  <c r="J1338" i="1"/>
  <c r="J1357" i="1"/>
  <c r="J1360" i="1"/>
  <c r="J1355" i="1"/>
  <c r="J1361" i="1"/>
  <c r="J1285" i="1"/>
  <c r="J1286" i="1"/>
  <c r="J1279" i="1"/>
  <c r="J1287" i="1"/>
  <c r="J1291" i="1"/>
  <c r="J1280" i="1"/>
  <c r="J1289" i="1"/>
  <c r="J1308" i="1"/>
  <c r="J1311" i="1"/>
  <c r="J1306" i="1"/>
  <c r="J1312" i="1"/>
  <c r="J1236" i="1"/>
  <c r="J1237" i="1"/>
  <c r="J1230" i="1"/>
  <c r="J1238" i="1"/>
  <c r="J1242" i="1"/>
  <c r="J1231" i="1"/>
  <c r="J1240" i="1"/>
  <c r="J1259" i="1"/>
  <c r="J1262" i="1"/>
  <c r="J1257" i="1"/>
  <c r="J1263" i="1"/>
  <c r="J1187" i="1"/>
  <c r="J1188" i="1"/>
  <c r="J1181" i="1"/>
  <c r="J1189" i="1"/>
  <c r="J1193" i="1"/>
  <c r="J1182" i="1"/>
  <c r="J1191" i="1"/>
  <c r="J1210" i="1"/>
  <c r="J1213" i="1"/>
  <c r="J1208" i="1"/>
  <c r="J1214" i="1"/>
  <c r="J1138" i="1"/>
  <c r="J1139" i="1"/>
  <c r="J1132" i="1"/>
  <c r="J1140" i="1"/>
  <c r="J1144" i="1"/>
  <c r="J1133" i="1"/>
  <c r="J1142" i="1"/>
  <c r="J1161" i="1"/>
  <c r="J1164" i="1"/>
  <c r="J1159" i="1"/>
  <c r="J1165" i="1"/>
  <c r="J1089" i="1"/>
  <c r="J1090" i="1"/>
  <c r="J1083" i="1"/>
  <c r="J1091" i="1"/>
  <c r="J1095" i="1"/>
  <c r="J1084" i="1"/>
  <c r="J1093" i="1"/>
  <c r="J1112" i="1"/>
  <c r="J1115" i="1"/>
  <c r="J1110" i="1"/>
  <c r="J1116" i="1"/>
  <c r="J1046" i="1"/>
  <c r="J1047" i="1"/>
  <c r="J1040" i="1"/>
  <c r="J1048" i="1"/>
  <c r="J1052" i="1"/>
  <c r="J1041" i="1"/>
  <c r="J1050" i="1"/>
  <c r="J1067" i="1"/>
  <c r="J1070" i="1"/>
  <c r="J1065" i="1"/>
  <c r="J1071" i="1"/>
  <c r="J1010" i="1"/>
  <c r="J1011" i="1"/>
  <c r="J1004" i="1"/>
  <c r="J1012" i="1"/>
  <c r="J1016" i="1"/>
  <c r="J1005" i="1"/>
  <c r="J1014" i="1"/>
  <c r="J1028" i="1"/>
  <c r="J1031" i="1"/>
  <c r="J1026" i="1"/>
  <c r="J1032" i="1"/>
  <c r="J974" i="1"/>
  <c r="J975" i="1"/>
  <c r="J968" i="1"/>
  <c r="J976" i="1"/>
  <c r="J980" i="1"/>
  <c r="J969" i="1"/>
  <c r="J978" i="1"/>
  <c r="J992" i="1"/>
  <c r="J995" i="1"/>
  <c r="J990" i="1"/>
  <c r="J996" i="1"/>
  <c r="J938" i="1"/>
  <c r="J939" i="1"/>
  <c r="J932" i="1"/>
  <c r="J940" i="1"/>
  <c r="J944" i="1"/>
  <c r="J933" i="1"/>
  <c r="J942" i="1"/>
  <c r="J956" i="1"/>
  <c r="J959" i="1"/>
  <c r="J954" i="1"/>
  <c r="J960" i="1"/>
  <c r="J902" i="1"/>
  <c r="J903" i="1"/>
  <c r="J896" i="1"/>
  <c r="J904" i="1"/>
  <c r="J908" i="1"/>
  <c r="J897" i="1"/>
  <c r="J906" i="1"/>
  <c r="J920" i="1"/>
  <c r="J923" i="1"/>
  <c r="J918" i="1"/>
  <c r="J924" i="1"/>
  <c r="J866" i="1"/>
  <c r="J867" i="1"/>
  <c r="J860" i="1"/>
  <c r="J868" i="1"/>
  <c r="J872" i="1"/>
  <c r="J861" i="1"/>
  <c r="J870" i="1"/>
  <c r="J884" i="1"/>
  <c r="J887" i="1"/>
  <c r="J882" i="1"/>
  <c r="J888" i="1"/>
  <c r="J831" i="1"/>
  <c r="J832" i="1"/>
  <c r="J825" i="1"/>
  <c r="J833" i="1"/>
  <c r="J837" i="1"/>
  <c r="J826" i="1"/>
  <c r="J835" i="1"/>
  <c r="J849" i="1"/>
  <c r="J852" i="1"/>
  <c r="J847" i="1"/>
  <c r="J853" i="1"/>
  <c r="J798" i="1"/>
  <c r="J799" i="1"/>
  <c r="J792" i="1"/>
  <c r="J800" i="1"/>
  <c r="J804" i="1"/>
  <c r="J793" i="1"/>
  <c r="J802" i="1"/>
  <c r="J814" i="1"/>
  <c r="J817" i="1"/>
  <c r="J812" i="1"/>
  <c r="J818" i="1"/>
  <c r="J765" i="1"/>
  <c r="J766" i="1"/>
  <c r="J759" i="1"/>
  <c r="J767" i="1"/>
  <c r="J771" i="1"/>
  <c r="J760" i="1"/>
  <c r="J769" i="1"/>
  <c r="J781" i="1"/>
  <c r="J784" i="1"/>
  <c r="J779" i="1"/>
  <c r="J785" i="1"/>
  <c r="J732" i="1"/>
  <c r="J733" i="1"/>
  <c r="J726" i="1"/>
  <c r="J734" i="1"/>
  <c r="J738" i="1"/>
  <c r="J727" i="1"/>
  <c r="J736" i="1"/>
  <c r="J748" i="1"/>
  <c r="J751" i="1"/>
  <c r="J746" i="1"/>
  <c r="J752" i="1"/>
  <c r="J699" i="1"/>
  <c r="J700" i="1"/>
  <c r="J693" i="1"/>
  <c r="J701" i="1"/>
  <c r="J705" i="1"/>
  <c r="J694" i="1"/>
  <c r="J703" i="1"/>
  <c r="J715" i="1"/>
  <c r="J718" i="1"/>
  <c r="J713" i="1"/>
  <c r="J719" i="1"/>
  <c r="J666" i="1"/>
  <c r="J667" i="1"/>
  <c r="J660" i="1"/>
  <c r="J668" i="1"/>
  <c r="J672" i="1"/>
  <c r="J661" i="1"/>
  <c r="J670" i="1"/>
  <c r="J682" i="1"/>
  <c r="J685" i="1"/>
  <c r="J680" i="1"/>
  <c r="J686" i="1"/>
  <c r="J633" i="1"/>
  <c r="J634" i="1"/>
  <c r="J627" i="1"/>
  <c r="J635" i="1"/>
  <c r="J639" i="1"/>
  <c r="J628" i="1"/>
  <c r="J637" i="1"/>
  <c r="J649" i="1"/>
  <c r="J652" i="1"/>
  <c r="J647" i="1"/>
  <c r="J653" i="1"/>
  <c r="J601" i="1"/>
  <c r="J602" i="1"/>
  <c r="J595" i="1"/>
  <c r="J603" i="1"/>
  <c r="J607" i="1"/>
  <c r="J596" i="1"/>
  <c r="J605" i="1"/>
  <c r="J616" i="1"/>
  <c r="J619" i="1"/>
  <c r="J614" i="1"/>
  <c r="J620" i="1"/>
  <c r="J569" i="1"/>
  <c r="J570" i="1"/>
  <c r="J563" i="1"/>
  <c r="J571" i="1"/>
  <c r="J575" i="1"/>
  <c r="J564" i="1"/>
  <c r="J573" i="1"/>
  <c r="J584" i="1"/>
  <c r="J587" i="1"/>
  <c r="J582" i="1"/>
  <c r="J588" i="1"/>
  <c r="J537" i="1"/>
  <c r="J538" i="1"/>
  <c r="J531" i="1"/>
  <c r="J539" i="1"/>
  <c r="J543" i="1"/>
  <c r="J532" i="1"/>
  <c r="J541" i="1"/>
  <c r="J552" i="1"/>
  <c r="J555" i="1"/>
  <c r="J550" i="1"/>
  <c r="J556" i="1"/>
  <c r="J505" i="1"/>
  <c r="J506" i="1"/>
  <c r="J499" i="1"/>
  <c r="J507" i="1"/>
  <c r="J511" i="1"/>
  <c r="J500" i="1"/>
  <c r="J509" i="1"/>
  <c r="J520" i="1"/>
  <c r="J523" i="1"/>
  <c r="J518" i="1"/>
  <c r="J524" i="1"/>
  <c r="J473" i="1"/>
  <c r="J474" i="1"/>
  <c r="J467" i="1"/>
  <c r="J475" i="1"/>
  <c r="J479" i="1"/>
  <c r="J468" i="1"/>
  <c r="J477" i="1"/>
  <c r="J488" i="1"/>
  <c r="J491" i="1"/>
  <c r="J486" i="1"/>
  <c r="J492" i="1"/>
  <c r="J441" i="1"/>
  <c r="J442" i="1"/>
  <c r="J435" i="1"/>
  <c r="J443" i="1"/>
  <c r="J447" i="1"/>
  <c r="J436" i="1"/>
  <c r="J445" i="1"/>
  <c r="J456" i="1"/>
  <c r="J459" i="1"/>
  <c r="J454" i="1"/>
  <c r="J460" i="1"/>
  <c r="J409" i="1"/>
  <c r="J410" i="1"/>
  <c r="J403" i="1"/>
  <c r="J411" i="1"/>
  <c r="J415" i="1"/>
  <c r="J404" i="1"/>
  <c r="J413" i="1"/>
  <c r="J424" i="1"/>
  <c r="J427" i="1"/>
  <c r="J422" i="1"/>
  <c r="J428" i="1"/>
  <c r="J377" i="1"/>
  <c r="J378" i="1"/>
  <c r="J371" i="1"/>
  <c r="J379" i="1"/>
  <c r="J383" i="1"/>
  <c r="J372" i="1"/>
  <c r="J381" i="1"/>
  <c r="J392" i="1"/>
  <c r="J395" i="1"/>
  <c r="J390" i="1"/>
  <c r="J396" i="1"/>
  <c r="J345" i="1"/>
  <c r="J346" i="1"/>
  <c r="J339" i="1"/>
  <c r="J347" i="1"/>
  <c r="J351" i="1"/>
  <c r="J340" i="1"/>
  <c r="J349" i="1"/>
  <c r="J360" i="1"/>
  <c r="J363" i="1"/>
  <c r="J358" i="1"/>
  <c r="J364" i="1"/>
  <c r="J313" i="1"/>
  <c r="J314" i="1"/>
  <c r="J307" i="1"/>
  <c r="J315" i="1"/>
  <c r="J319" i="1"/>
  <c r="J308" i="1"/>
  <c r="J317" i="1"/>
  <c r="J328" i="1"/>
  <c r="J331" i="1"/>
  <c r="J326" i="1"/>
  <c r="J332" i="1"/>
  <c r="J281" i="1"/>
  <c r="J282" i="1"/>
  <c r="J275" i="1"/>
  <c r="J283" i="1"/>
  <c r="J287" i="1"/>
  <c r="J276" i="1"/>
  <c r="J285" i="1"/>
  <c r="J296" i="1"/>
  <c r="J299" i="1"/>
  <c r="J294" i="1"/>
  <c r="J300" i="1"/>
  <c r="J249" i="1"/>
  <c r="J250" i="1"/>
  <c r="J243" i="1"/>
  <c r="J251" i="1"/>
  <c r="J255" i="1"/>
  <c r="J244" i="1"/>
  <c r="J253" i="1"/>
  <c r="J264" i="1"/>
  <c r="J267" i="1"/>
  <c r="J262" i="1"/>
  <c r="J268" i="1"/>
  <c r="J228" i="1"/>
  <c r="J229" i="1"/>
  <c r="J222" i="1"/>
  <c r="J230" i="1"/>
  <c r="J234" i="1"/>
  <c r="J223" i="1"/>
  <c r="J232" i="1"/>
  <c r="J237" i="1"/>
  <c r="J240" i="1"/>
  <c r="J235" i="1"/>
  <c r="J241" i="1"/>
  <c r="J208" i="1"/>
  <c r="J209" i="1"/>
  <c r="J202" i="1"/>
  <c r="J210" i="1"/>
  <c r="J214" i="1"/>
  <c r="J203" i="1"/>
  <c r="J212" i="1"/>
  <c r="J217" i="1"/>
  <c r="J219" i="1"/>
  <c r="J215" i="1"/>
  <c r="J220" i="1"/>
  <c r="J188" i="1"/>
  <c r="J189" i="1"/>
  <c r="J182" i="1"/>
  <c r="J190" i="1"/>
  <c r="J194" i="1"/>
  <c r="J183" i="1"/>
  <c r="J192" i="1"/>
  <c r="J197" i="1"/>
  <c r="J199" i="1"/>
  <c r="J195" i="1"/>
  <c r="J200" i="1"/>
  <c r="J168" i="1"/>
  <c r="J169" i="1"/>
  <c r="J162" i="1"/>
  <c r="J170" i="1"/>
  <c r="J174" i="1"/>
  <c r="J163" i="1"/>
  <c r="J172" i="1"/>
  <c r="J177" i="1"/>
  <c r="J179" i="1"/>
  <c r="J175" i="1"/>
  <c r="J180" i="1"/>
  <c r="J148" i="1"/>
  <c r="J149" i="1"/>
  <c r="J142" i="1"/>
  <c r="J150" i="1"/>
  <c r="J154" i="1"/>
  <c r="J143" i="1"/>
  <c r="J152" i="1"/>
  <c r="J157" i="1"/>
  <c r="J159" i="1"/>
  <c r="J155" i="1"/>
  <c r="J160" i="1"/>
  <c r="J128" i="1"/>
  <c r="J129" i="1"/>
  <c r="J122" i="1"/>
  <c r="J130" i="1"/>
  <c r="J134" i="1"/>
  <c r="J123" i="1"/>
  <c r="J132" i="1"/>
  <c r="J137" i="1"/>
  <c r="J139" i="1"/>
  <c r="J135" i="1"/>
  <c r="J140" i="1"/>
  <c r="J108" i="1"/>
  <c r="J109" i="1"/>
  <c r="J102" i="1"/>
  <c r="J110" i="1"/>
  <c r="J114" i="1"/>
  <c r="J103" i="1"/>
  <c r="J112" i="1"/>
  <c r="J117" i="1"/>
  <c r="J119" i="1"/>
  <c r="J115" i="1"/>
  <c r="J120" i="1"/>
  <c r="J88" i="1"/>
  <c r="J89" i="1"/>
  <c r="J82" i="1"/>
  <c r="J90" i="1"/>
  <c r="J94" i="1"/>
  <c r="J83" i="1"/>
  <c r="J92" i="1"/>
  <c r="J97" i="1"/>
  <c r="J99" i="1"/>
  <c r="J95" i="1"/>
  <c r="J100" i="1"/>
  <c r="J68" i="1"/>
  <c r="J69" i="1"/>
  <c r="J62" i="1"/>
  <c r="J70" i="1"/>
  <c r="J74" i="1"/>
  <c r="J63" i="1"/>
  <c r="J72" i="1"/>
  <c r="J77" i="1"/>
  <c r="J79" i="1"/>
  <c r="J75" i="1"/>
  <c r="J80" i="1"/>
  <c r="J48" i="1"/>
  <c r="J49" i="1"/>
  <c r="J42" i="1"/>
  <c r="J50" i="1"/>
  <c r="J54" i="1"/>
  <c r="J43" i="1"/>
  <c r="J52" i="1"/>
  <c r="J57" i="1"/>
  <c r="J59" i="1"/>
  <c r="J55" i="1"/>
  <c r="J60" i="1"/>
  <c r="J28" i="1"/>
  <c r="J29" i="1"/>
  <c r="J22" i="1"/>
  <c r="J30" i="1"/>
  <c r="J34" i="1"/>
  <c r="J23" i="1"/>
  <c r="J32" i="1"/>
  <c r="J37" i="1"/>
  <c r="J39" i="1"/>
  <c r="J35" i="1"/>
  <c r="J40" i="1"/>
  <c r="J8" i="1"/>
  <c r="J9" i="1"/>
  <c r="J2" i="1"/>
  <c r="J10" i="1"/>
  <c r="J14" i="1"/>
  <c r="J3" i="1"/>
  <c r="J12" i="1"/>
  <c r="J17" i="1"/>
  <c r="J15" i="1"/>
  <c r="J20" i="1"/>
  <c r="J1096" i="1"/>
  <c r="J1097" i="1"/>
  <c r="J1145" i="1"/>
  <c r="J1146" i="1"/>
  <c r="J1194" i="1"/>
  <c r="J1195" i="1"/>
  <c r="J1243" i="1"/>
  <c r="J1244" i="1"/>
  <c r="J1292" i="1"/>
  <c r="J1293" i="1"/>
  <c r="J1341" i="1"/>
  <c r="J1342" i="1"/>
  <c r="J1390" i="1"/>
  <c r="J1391" i="1"/>
  <c r="J1439" i="1"/>
  <c r="J1440" i="1"/>
  <c r="J1488" i="1"/>
  <c r="J1489" i="1"/>
  <c r="J1537" i="1"/>
  <c r="J1538" i="1"/>
  <c r="J1586" i="1"/>
  <c r="J1587" i="1"/>
  <c r="J1635" i="1"/>
  <c r="J1636" i="1"/>
  <c r="J1684" i="1"/>
  <c r="J1685" i="1"/>
  <c r="J1733" i="1"/>
  <c r="J1734" i="1"/>
  <c r="J1118" i="1"/>
  <c r="J1119" i="1"/>
  <c r="J1167" i="1"/>
  <c r="J1168" i="1"/>
  <c r="J1216" i="1"/>
  <c r="J1217" i="1"/>
  <c r="J1265" i="1"/>
  <c r="J1266" i="1"/>
  <c r="J1314" i="1"/>
  <c r="J1315" i="1"/>
  <c r="J1363" i="1"/>
  <c r="J1364" i="1"/>
  <c r="J1412" i="1"/>
  <c r="J1413" i="1"/>
  <c r="J1461" i="1"/>
  <c r="J1462" i="1"/>
  <c r="J1510" i="1"/>
  <c r="J1511" i="1"/>
  <c r="J1559" i="1"/>
  <c r="J1560" i="1"/>
  <c r="J1608" i="1"/>
  <c r="J1609" i="1"/>
  <c r="J1657" i="1"/>
  <c r="J1658" i="1"/>
  <c r="J1706" i="1"/>
  <c r="J1707" i="1"/>
  <c r="J1755" i="1"/>
  <c r="J1756" i="1"/>
  <c r="J1120" i="1"/>
  <c r="J1121" i="1"/>
  <c r="J1169" i="1"/>
  <c r="J1170" i="1"/>
  <c r="J1218" i="1"/>
  <c r="J1219" i="1"/>
  <c r="J1267" i="1"/>
  <c r="J1268" i="1"/>
  <c r="J1316" i="1"/>
  <c r="J1317" i="1"/>
  <c r="J1365" i="1"/>
  <c r="J1366" i="1"/>
  <c r="J1414" i="1"/>
  <c r="J1415" i="1"/>
  <c r="J1463" i="1"/>
  <c r="J1464" i="1"/>
  <c r="J1512" i="1"/>
  <c r="J1513" i="1"/>
  <c r="J1561" i="1"/>
  <c r="J1562" i="1"/>
  <c r="J1610" i="1"/>
  <c r="J1611" i="1"/>
  <c r="J1659" i="1"/>
  <c r="J1660" i="1"/>
  <c r="J1708" i="1"/>
  <c r="J1709" i="1"/>
  <c r="J1757" i="1"/>
  <c r="J1758" i="1"/>
  <c r="J256" i="1"/>
  <c r="J288" i="1"/>
  <c r="J320" i="1"/>
  <c r="J352" i="1"/>
  <c r="J384" i="1"/>
  <c r="J416" i="1"/>
  <c r="J448" i="1"/>
  <c r="J480" i="1"/>
  <c r="J512" i="1"/>
  <c r="J544" i="1"/>
  <c r="J576" i="1"/>
  <c r="J608" i="1"/>
  <c r="J640" i="1"/>
  <c r="J673" i="1"/>
  <c r="J706" i="1"/>
  <c r="J739" i="1"/>
  <c r="J772" i="1"/>
  <c r="J805" i="1"/>
  <c r="J838" i="1"/>
  <c r="J873" i="1"/>
  <c r="J909" i="1"/>
  <c r="J945" i="1"/>
  <c r="J981" i="1"/>
  <c r="J1017" i="1"/>
  <c r="J1053" i="1"/>
  <c r="J1098" i="1"/>
  <c r="J1147" i="1"/>
  <c r="J1196" i="1"/>
  <c r="J1245" i="1"/>
  <c r="J1294" i="1"/>
  <c r="J1343" i="1"/>
  <c r="J1392" i="1"/>
  <c r="J1441" i="1"/>
  <c r="J1490" i="1"/>
  <c r="J1539" i="1"/>
  <c r="J1588" i="1"/>
  <c r="J1637" i="1"/>
  <c r="J1686" i="1"/>
  <c r="J1735" i="1"/>
  <c r="J257" i="1"/>
  <c r="J289" i="1"/>
  <c r="J321" i="1"/>
  <c r="J353" i="1"/>
  <c r="J385" i="1"/>
  <c r="J417" i="1"/>
  <c r="J449" i="1"/>
  <c r="J481" i="1"/>
  <c r="J513" i="1"/>
  <c r="J545" i="1"/>
  <c r="J577" i="1"/>
  <c r="J609" i="1"/>
  <c r="J641" i="1"/>
  <c r="J674" i="1"/>
  <c r="J707" i="1"/>
  <c r="J740" i="1"/>
  <c r="J773" i="1"/>
  <c r="J806" i="1"/>
  <c r="J839" i="1"/>
  <c r="J874" i="1"/>
  <c r="J910" i="1"/>
  <c r="J946" i="1"/>
  <c r="J982" i="1"/>
  <c r="J1018" i="1"/>
  <c r="J1054" i="1"/>
  <c r="J1099" i="1"/>
  <c r="J1148" i="1"/>
  <c r="J1197" i="1"/>
  <c r="J1246" i="1"/>
  <c r="J1295" i="1"/>
  <c r="J1344" i="1"/>
  <c r="J1393" i="1"/>
  <c r="J1442" i="1"/>
  <c r="J1491" i="1"/>
  <c r="J1540" i="1"/>
  <c r="J1589" i="1"/>
  <c r="J1638" i="1"/>
  <c r="J1687" i="1"/>
  <c r="J1736" i="1"/>
  <c r="J258" i="1"/>
  <c r="J290" i="1"/>
  <c r="J322" i="1"/>
  <c r="J354" i="1"/>
  <c r="J386" i="1"/>
  <c r="J418" i="1"/>
  <c r="J450" i="1"/>
  <c r="J482" i="1"/>
  <c r="J514" i="1"/>
  <c r="J546" i="1"/>
  <c r="J578" i="1"/>
  <c r="J610" i="1"/>
  <c r="J642" i="1"/>
  <c r="J675" i="1"/>
  <c r="J708" i="1"/>
  <c r="J741" i="1"/>
  <c r="J774" i="1"/>
  <c r="J807" i="1"/>
  <c r="J840" i="1"/>
  <c r="J875" i="1"/>
  <c r="J911" i="1"/>
  <c r="J947" i="1"/>
  <c r="J983" i="1"/>
  <c r="J1019" i="1"/>
  <c r="J1055" i="1"/>
  <c r="J1100" i="1"/>
  <c r="J1149" i="1"/>
  <c r="J1198" i="1"/>
  <c r="J1247" i="1"/>
  <c r="J1296" i="1"/>
  <c r="J1345" i="1"/>
  <c r="J1394" i="1"/>
  <c r="J1443" i="1"/>
  <c r="J1492" i="1"/>
  <c r="J1541" i="1"/>
  <c r="J1590" i="1"/>
  <c r="J1639" i="1"/>
  <c r="J1688" i="1"/>
  <c r="J1737" i="1"/>
  <c r="J890" i="1"/>
  <c r="J926" i="1"/>
  <c r="J962" i="1"/>
  <c r="J998" i="1"/>
  <c r="J1034" i="1"/>
  <c r="J1073" i="1"/>
  <c r="J1122" i="1"/>
  <c r="J1171" i="1"/>
  <c r="J1220" i="1"/>
  <c r="J1269" i="1"/>
  <c r="J1318" i="1"/>
  <c r="J1367" i="1"/>
  <c r="J1416" i="1"/>
  <c r="J1465" i="1"/>
  <c r="J1514" i="1"/>
  <c r="J1563" i="1"/>
  <c r="J1612" i="1"/>
  <c r="J1661" i="1"/>
  <c r="J1710" i="1"/>
  <c r="J1759" i="1"/>
  <c r="J270" i="1"/>
  <c r="J302" i="1"/>
  <c r="J334" i="1"/>
  <c r="J366" i="1"/>
  <c r="J398" i="1"/>
  <c r="J430" i="1"/>
  <c r="J462" i="1"/>
  <c r="J494" i="1"/>
  <c r="J526" i="1"/>
  <c r="J558" i="1"/>
  <c r="J590" i="1"/>
  <c r="J622" i="1"/>
  <c r="J655" i="1"/>
  <c r="J688" i="1"/>
  <c r="J721" i="1"/>
  <c r="J754" i="1"/>
  <c r="J787" i="1"/>
  <c r="J820" i="1"/>
  <c r="J855" i="1"/>
  <c r="J891" i="1"/>
  <c r="J927" i="1"/>
  <c r="J963" i="1"/>
  <c r="J999" i="1"/>
  <c r="J1035" i="1"/>
  <c r="J1074" i="1"/>
  <c r="J1123" i="1"/>
  <c r="J1172" i="1"/>
  <c r="J1221" i="1"/>
  <c r="J1270" i="1"/>
  <c r="J1319" i="1"/>
  <c r="J1368" i="1"/>
  <c r="J1417" i="1"/>
  <c r="J1466" i="1"/>
  <c r="J1515" i="1"/>
  <c r="J1564" i="1"/>
  <c r="J1613" i="1"/>
  <c r="J1662" i="1"/>
  <c r="J1711" i="1"/>
  <c r="J1760" i="1"/>
  <c r="J273" i="1"/>
  <c r="J305" i="1"/>
  <c r="J337" i="1"/>
  <c r="J369" i="1"/>
  <c r="J401" i="1"/>
  <c r="J433" i="1"/>
  <c r="J465" i="1"/>
  <c r="J497" i="1"/>
  <c r="J529" i="1"/>
  <c r="J561" i="1"/>
  <c r="J593" i="1"/>
  <c r="J625" i="1"/>
  <c r="J658" i="1"/>
  <c r="J691" i="1"/>
  <c r="J724" i="1"/>
  <c r="J757" i="1"/>
  <c r="J790" i="1"/>
  <c r="J823" i="1"/>
  <c r="J858" i="1"/>
  <c r="J894" i="1"/>
  <c r="J930" i="1"/>
  <c r="J966" i="1"/>
  <c r="J1002" i="1"/>
  <c r="J1038" i="1"/>
  <c r="J1077" i="1"/>
  <c r="J1126" i="1"/>
  <c r="J1175" i="1"/>
  <c r="J1224" i="1"/>
  <c r="J1273" i="1"/>
  <c r="J1322" i="1"/>
  <c r="J1371" i="1"/>
  <c r="J1420" i="1"/>
  <c r="J1469" i="1"/>
  <c r="J1518" i="1"/>
  <c r="J1567" i="1"/>
  <c r="J1616" i="1"/>
  <c r="J1665" i="1"/>
  <c r="J1714" i="1"/>
  <c r="J1763" i="1"/>
  <c r="J274" i="1"/>
  <c r="J306" i="1"/>
  <c r="J338" i="1"/>
  <c r="J370" i="1"/>
  <c r="J402" i="1"/>
  <c r="J434" i="1"/>
  <c r="J466" i="1"/>
  <c r="J498" i="1"/>
  <c r="J530" i="1"/>
  <c r="J562" i="1"/>
  <c r="J594" i="1"/>
  <c r="J626" i="1"/>
  <c r="J659" i="1"/>
  <c r="J692" i="1"/>
  <c r="J725" i="1"/>
  <c r="J758" i="1"/>
  <c r="J791" i="1"/>
  <c r="J824" i="1"/>
  <c r="J859" i="1"/>
  <c r="J895" i="1"/>
  <c r="J931" i="1"/>
  <c r="J967" i="1"/>
  <c r="J1003" i="1"/>
  <c r="J1039" i="1"/>
  <c r="J1078" i="1"/>
  <c r="J1127" i="1"/>
  <c r="J1176" i="1"/>
  <c r="J1225" i="1"/>
  <c r="J1274" i="1"/>
  <c r="J1323" i="1"/>
  <c r="J1372" i="1"/>
  <c r="J1421" i="1"/>
  <c r="J1470" i="1"/>
  <c r="J1519" i="1"/>
  <c r="J1568" i="1"/>
  <c r="J1617" i="1"/>
  <c r="J1666" i="1"/>
  <c r="J1715" i="1"/>
  <c r="J1764" i="1"/>
  <c r="J271" i="1"/>
  <c r="J303" i="1"/>
  <c r="J335" i="1"/>
  <c r="J367" i="1"/>
  <c r="J399" i="1"/>
  <c r="J431" i="1"/>
  <c r="J463" i="1"/>
  <c r="J495" i="1"/>
  <c r="J527" i="1"/>
  <c r="J559" i="1"/>
  <c r="J591" i="1"/>
  <c r="J623" i="1"/>
  <c r="J656" i="1"/>
  <c r="J689" i="1"/>
  <c r="J722" i="1"/>
  <c r="J755" i="1"/>
  <c r="J788" i="1"/>
  <c r="J821" i="1"/>
  <c r="J856" i="1"/>
  <c r="J892" i="1"/>
  <c r="J928" i="1"/>
  <c r="J964" i="1"/>
  <c r="J1000" i="1"/>
  <c r="J1036" i="1"/>
  <c r="J1075" i="1"/>
  <c r="J1124" i="1"/>
  <c r="J1173" i="1"/>
  <c r="J1222" i="1"/>
  <c r="J1271" i="1"/>
  <c r="J1320" i="1"/>
  <c r="J1369" i="1"/>
  <c r="J1418" i="1"/>
  <c r="J1467" i="1"/>
  <c r="J1516" i="1"/>
  <c r="J1565" i="1"/>
  <c r="J1614" i="1"/>
  <c r="J1663" i="1"/>
  <c r="J1712" i="1"/>
  <c r="J1761" i="1"/>
  <c r="J272" i="1"/>
  <c r="J304" i="1"/>
  <c r="J336" i="1"/>
  <c r="J368" i="1"/>
  <c r="J400" i="1"/>
  <c r="J432" i="1"/>
  <c r="J464" i="1"/>
  <c r="J496" i="1"/>
  <c r="J528" i="1"/>
  <c r="J560" i="1"/>
  <c r="J592" i="1"/>
  <c r="J624" i="1"/>
  <c r="J657" i="1"/>
  <c r="J690" i="1"/>
  <c r="J723" i="1"/>
  <c r="J756" i="1"/>
  <c r="J789" i="1"/>
  <c r="J822" i="1"/>
  <c r="J857" i="1"/>
  <c r="J893" i="1"/>
  <c r="J929" i="1"/>
  <c r="J965" i="1"/>
  <c r="J1001" i="1"/>
  <c r="J1037" i="1"/>
  <c r="J1076" i="1"/>
  <c r="J1125" i="1"/>
  <c r="J1174" i="1"/>
  <c r="J1223" i="1"/>
  <c r="J1272" i="1"/>
  <c r="J1321" i="1"/>
  <c r="J1370" i="1"/>
  <c r="J1419" i="1"/>
  <c r="J1468" i="1"/>
  <c r="J1517" i="1"/>
  <c r="J1566" i="1"/>
  <c r="J1615" i="1"/>
  <c r="J1664" i="1"/>
  <c r="J1713" i="1"/>
  <c r="J1762" i="1"/>
  <c r="J260" i="1"/>
  <c r="J292" i="1"/>
  <c r="J324" i="1"/>
  <c r="J356" i="1"/>
  <c r="J388" i="1"/>
  <c r="J420" i="1"/>
  <c r="J452" i="1"/>
  <c r="J484" i="1"/>
  <c r="J516" i="1"/>
  <c r="J548" i="1"/>
  <c r="J580" i="1"/>
  <c r="J612" i="1"/>
  <c r="J644" i="1"/>
  <c r="J677" i="1"/>
  <c r="J710" i="1"/>
  <c r="J743" i="1"/>
  <c r="J776" i="1"/>
  <c r="J809" i="1"/>
  <c r="J842" i="1"/>
  <c r="J877" i="1"/>
  <c r="J913" i="1"/>
  <c r="J949" i="1"/>
  <c r="J985" i="1"/>
  <c r="J1021" i="1"/>
  <c r="J1057" i="1"/>
  <c r="J1102" i="1"/>
  <c r="J1151" i="1"/>
  <c r="J1200" i="1"/>
  <c r="J1249" i="1"/>
  <c r="J1298" i="1"/>
  <c r="J1347" i="1"/>
  <c r="J1396" i="1"/>
  <c r="J1445" i="1"/>
  <c r="J1494" i="1"/>
  <c r="J1543" i="1"/>
  <c r="J1592" i="1"/>
  <c r="J1641" i="1"/>
  <c r="J1690" i="1"/>
  <c r="J1739" i="1"/>
  <c r="J259" i="1"/>
  <c r="J291" i="1"/>
  <c r="J323" i="1"/>
  <c r="J355" i="1"/>
  <c r="J387" i="1"/>
  <c r="J419" i="1"/>
  <c r="J451" i="1"/>
  <c r="J483" i="1"/>
  <c r="J515" i="1"/>
  <c r="J547" i="1"/>
  <c r="J579" i="1"/>
  <c r="J611" i="1"/>
  <c r="J643" i="1"/>
  <c r="J676" i="1"/>
  <c r="J709" i="1"/>
  <c r="J742" i="1"/>
  <c r="J775" i="1"/>
  <c r="J808" i="1"/>
  <c r="J841" i="1"/>
  <c r="J876" i="1"/>
  <c r="J912" i="1"/>
  <c r="J948" i="1"/>
  <c r="J984" i="1"/>
  <c r="J1020" i="1"/>
  <c r="J1056" i="1"/>
  <c r="J1101" i="1"/>
  <c r="J1150" i="1"/>
  <c r="J1199" i="1"/>
  <c r="J1248" i="1"/>
  <c r="J1297" i="1"/>
  <c r="J1346" i="1"/>
  <c r="J1395" i="1"/>
  <c r="J1444" i="1"/>
  <c r="J1493" i="1"/>
  <c r="J1542" i="1"/>
  <c r="J1591" i="1"/>
  <c r="J1640" i="1"/>
  <c r="J1689" i="1"/>
  <c r="J1738" i="1"/>
  <c r="J261" i="1"/>
  <c r="J293" i="1"/>
  <c r="J325" i="1"/>
  <c r="J357" i="1"/>
  <c r="J389" i="1"/>
  <c r="J421" i="1"/>
  <c r="J453" i="1"/>
  <c r="J485" i="1"/>
  <c r="J517" i="1"/>
  <c r="J549" i="1"/>
  <c r="J581" i="1"/>
  <c r="J613" i="1"/>
  <c r="J645" i="1"/>
  <c r="J678" i="1"/>
  <c r="J711" i="1"/>
  <c r="J744" i="1"/>
  <c r="J777" i="1"/>
  <c r="J810" i="1"/>
  <c r="J843" i="1"/>
  <c r="J878" i="1"/>
  <c r="J914" i="1"/>
  <c r="J950" i="1"/>
  <c r="J986" i="1"/>
  <c r="J1022" i="1"/>
  <c r="J1058" i="1"/>
  <c r="J1103" i="1"/>
  <c r="J1152" i="1"/>
  <c r="J1201" i="1"/>
  <c r="J1250" i="1"/>
  <c r="J1299" i="1"/>
  <c r="J1348" i="1"/>
  <c r="J1397" i="1"/>
  <c r="J1446" i="1"/>
  <c r="J1495" i="1"/>
  <c r="J1544" i="1"/>
  <c r="J1593" i="1"/>
  <c r="J1642" i="1"/>
  <c r="J1691" i="1"/>
  <c r="J1740" i="1"/>
  <c r="K41" i="18" l="1"/>
  <c r="K40" i="18"/>
  <c r="K42" i="18"/>
  <c r="L40" i="19" s="1"/>
  <c r="K43" i="18"/>
  <c r="L41" i="19" s="1"/>
  <c r="K24" i="18"/>
  <c r="K25" i="18"/>
  <c r="K26" i="18"/>
  <c r="K27" i="18"/>
  <c r="K28" i="18"/>
  <c r="K23" i="18"/>
  <c r="K7" i="18"/>
  <c r="K8" i="18"/>
  <c r="K9" i="18"/>
  <c r="K12" i="18"/>
  <c r="K5" i="18"/>
  <c r="K14" i="18"/>
  <c r="O6" i="18"/>
  <c r="AE844" i="1"/>
  <c r="AF844" i="1"/>
  <c r="AG844" i="1"/>
  <c r="AH844" i="1"/>
  <c r="X261" i="1"/>
  <c r="X293" i="1"/>
  <c r="X325" i="1"/>
  <c r="X357" i="1"/>
  <c r="X389" i="1"/>
  <c r="X421" i="1"/>
  <c r="X453" i="1"/>
  <c r="X485" i="1"/>
  <c r="X517" i="1"/>
  <c r="X549" i="1"/>
  <c r="X581" i="1"/>
  <c r="X613" i="1"/>
  <c r="X645" i="1"/>
  <c r="X678" i="1"/>
  <c r="X711" i="1"/>
  <c r="X744" i="1"/>
  <c r="X777" i="1"/>
  <c r="X810" i="1"/>
  <c r="X843" i="1"/>
  <c r="X878" i="1"/>
  <c r="X914" i="1"/>
  <c r="X950" i="1"/>
  <c r="X986" i="1"/>
  <c r="X1022" i="1"/>
  <c r="X1058" i="1"/>
  <c r="X1103" i="1"/>
  <c r="X1152" i="1"/>
  <c r="X1201" i="1"/>
  <c r="X1250" i="1"/>
  <c r="X1299" i="1"/>
  <c r="X1348" i="1"/>
  <c r="X1397" i="1"/>
  <c r="X1446" i="1"/>
  <c r="X1495" i="1"/>
  <c r="X1544" i="1"/>
  <c r="X1593" i="1"/>
  <c r="X1642" i="1"/>
  <c r="X1691" i="1"/>
  <c r="X1740" i="1"/>
  <c r="Y261" i="1"/>
  <c r="Y293" i="1"/>
  <c r="Y325" i="1"/>
  <c r="Y357" i="1"/>
  <c r="Y389" i="1"/>
  <c r="Y421" i="1"/>
  <c r="Y453" i="1"/>
  <c r="Y485" i="1"/>
  <c r="Y517" i="1"/>
  <c r="Y549" i="1"/>
  <c r="Y581" i="1"/>
  <c r="Y613" i="1"/>
  <c r="Y645" i="1"/>
  <c r="Y678" i="1"/>
  <c r="Y711" i="1"/>
  <c r="Y744" i="1"/>
  <c r="Y777" i="1"/>
  <c r="Y810" i="1"/>
  <c r="Y843" i="1"/>
  <c r="Y878" i="1"/>
  <c r="Y914" i="1"/>
  <c r="Y950" i="1"/>
  <c r="Y986" i="1"/>
  <c r="Y1022" i="1"/>
  <c r="Y1058" i="1"/>
  <c r="Y1103" i="1"/>
  <c r="Y1152" i="1"/>
  <c r="Y1201" i="1"/>
  <c r="Y1250" i="1"/>
  <c r="Y1299" i="1"/>
  <c r="Y1348" i="1"/>
  <c r="Y1397" i="1"/>
  <c r="Y1446" i="1"/>
  <c r="Y1495" i="1"/>
  <c r="Y1544" i="1"/>
  <c r="Y1593" i="1"/>
  <c r="Y1642" i="1"/>
  <c r="Y1691" i="1"/>
  <c r="Y1740" i="1"/>
  <c r="Z261" i="1"/>
  <c r="Z293" i="1"/>
  <c r="Z325" i="1"/>
  <c r="Z357" i="1"/>
  <c r="Z389" i="1"/>
  <c r="Z421" i="1"/>
  <c r="Z453" i="1"/>
  <c r="Z485" i="1"/>
  <c r="Z517" i="1"/>
  <c r="Z549" i="1"/>
  <c r="Z581" i="1"/>
  <c r="Z613" i="1"/>
  <c r="Z645" i="1"/>
  <c r="Z678" i="1"/>
  <c r="Z711" i="1"/>
  <c r="Z744" i="1"/>
  <c r="Z777" i="1"/>
  <c r="Z810" i="1"/>
  <c r="Z843" i="1"/>
  <c r="Z878" i="1"/>
  <c r="Z914" i="1"/>
  <c r="Z950" i="1"/>
  <c r="Z986" i="1"/>
  <c r="Z1022" i="1"/>
  <c r="Z1058" i="1"/>
  <c r="Z1103" i="1"/>
  <c r="Z1152" i="1"/>
  <c r="Z1201" i="1"/>
  <c r="Z1250" i="1"/>
  <c r="Z1299" i="1"/>
  <c r="Z1348" i="1"/>
  <c r="Z1397" i="1"/>
  <c r="Z1446" i="1"/>
  <c r="Z1495" i="1"/>
  <c r="Z1544" i="1"/>
  <c r="Z1593" i="1"/>
  <c r="Z1642" i="1"/>
  <c r="Z1691" i="1"/>
  <c r="Z1740" i="1"/>
  <c r="AA261" i="1"/>
  <c r="AA293" i="1"/>
  <c r="AA325" i="1"/>
  <c r="AA357" i="1"/>
  <c r="AA389" i="1"/>
  <c r="AA421" i="1"/>
  <c r="AA453" i="1"/>
  <c r="AA485" i="1"/>
  <c r="AA517" i="1"/>
  <c r="AA549" i="1"/>
  <c r="AA581" i="1"/>
  <c r="AA613" i="1"/>
  <c r="AA645" i="1"/>
  <c r="AA678" i="1"/>
  <c r="AA711" i="1"/>
  <c r="AA744" i="1"/>
  <c r="AA777" i="1"/>
  <c r="AA810" i="1"/>
  <c r="AA843" i="1"/>
  <c r="AA878" i="1"/>
  <c r="AA914" i="1"/>
  <c r="AA950" i="1"/>
  <c r="AA986" i="1"/>
  <c r="AA1022" i="1"/>
  <c r="AA1058" i="1"/>
  <c r="AA1103" i="1"/>
  <c r="AA1152" i="1"/>
  <c r="AA1201" i="1"/>
  <c r="AA1250" i="1"/>
  <c r="AA1299" i="1"/>
  <c r="AA1348" i="1"/>
  <c r="AA1397" i="1"/>
  <c r="AA1446" i="1"/>
  <c r="AA1495" i="1"/>
  <c r="AA1544" i="1"/>
  <c r="AA1593" i="1"/>
  <c r="AA1642" i="1"/>
  <c r="AA1691" i="1"/>
  <c r="AA1740" i="1"/>
  <c r="AC261" i="1"/>
  <c r="AD261" i="1" s="1"/>
  <c r="AC293" i="1"/>
  <c r="AD293" i="1" s="1"/>
  <c r="AC325" i="1"/>
  <c r="AD325" i="1" s="1"/>
  <c r="AG325" i="1" s="1"/>
  <c r="AC357" i="1"/>
  <c r="AD357" i="1" s="1"/>
  <c r="AC389" i="1"/>
  <c r="AD389" i="1" s="1"/>
  <c r="AC421" i="1"/>
  <c r="AD421" i="1" s="1"/>
  <c r="AG421" i="1" s="1"/>
  <c r="AC453" i="1"/>
  <c r="AD453" i="1" s="1"/>
  <c r="AE453" i="1" s="1"/>
  <c r="AC485" i="1"/>
  <c r="AD485" i="1" s="1"/>
  <c r="AG485" i="1" s="1"/>
  <c r="AC517" i="1"/>
  <c r="AD517" i="1" s="1"/>
  <c r="AC549" i="1"/>
  <c r="AD549" i="1" s="1"/>
  <c r="AC581" i="1"/>
  <c r="AD581" i="1" s="1"/>
  <c r="AH581" i="1" s="1"/>
  <c r="AC613" i="1"/>
  <c r="AD613" i="1" s="1"/>
  <c r="AH613" i="1" s="1"/>
  <c r="AC645" i="1"/>
  <c r="AD645" i="1" s="1"/>
  <c r="AC678" i="1"/>
  <c r="AD678" i="1" s="1"/>
  <c r="AC711" i="1"/>
  <c r="AD711" i="1" s="1"/>
  <c r="AF711" i="1" s="1"/>
  <c r="AC744" i="1"/>
  <c r="AD744" i="1" s="1"/>
  <c r="AC777" i="1"/>
  <c r="AD777" i="1" s="1"/>
  <c r="AC810" i="1"/>
  <c r="AD810" i="1" s="1"/>
  <c r="AC843" i="1"/>
  <c r="AD843" i="1" s="1"/>
  <c r="AG843" i="1" s="1"/>
  <c r="AC878" i="1"/>
  <c r="AD878" i="1" s="1"/>
  <c r="AC914" i="1"/>
  <c r="AD914" i="1" s="1"/>
  <c r="AC950" i="1"/>
  <c r="AD950" i="1" s="1"/>
  <c r="AG950" i="1" s="1"/>
  <c r="AC986" i="1"/>
  <c r="AD986" i="1" s="1"/>
  <c r="AE986" i="1" s="1"/>
  <c r="AC1022" i="1"/>
  <c r="AD1022" i="1" s="1"/>
  <c r="AC1058" i="1"/>
  <c r="AD1058" i="1" s="1"/>
  <c r="AC1103" i="1"/>
  <c r="AD1103" i="1" s="1"/>
  <c r="AC1152" i="1"/>
  <c r="AD1152" i="1" s="1"/>
  <c r="AH1152" i="1" s="1"/>
  <c r="AC1201" i="1"/>
  <c r="AD1201" i="1" s="1"/>
  <c r="AH1201" i="1" s="1"/>
  <c r="AC1250" i="1"/>
  <c r="AD1250" i="1" s="1"/>
  <c r="AC1299" i="1"/>
  <c r="AD1299" i="1" s="1"/>
  <c r="AC1348" i="1"/>
  <c r="AD1348" i="1" s="1"/>
  <c r="AF1348" i="1" s="1"/>
  <c r="AC1397" i="1"/>
  <c r="AD1397" i="1" s="1"/>
  <c r="AC1446" i="1"/>
  <c r="AD1446" i="1" s="1"/>
  <c r="AC1495" i="1"/>
  <c r="AD1495" i="1" s="1"/>
  <c r="AC1544" i="1"/>
  <c r="AD1544" i="1" s="1"/>
  <c r="AG1544" i="1" s="1"/>
  <c r="AC1593" i="1"/>
  <c r="AD1593" i="1" s="1"/>
  <c r="AC1642" i="1"/>
  <c r="AD1642" i="1" s="1"/>
  <c r="AC1691" i="1"/>
  <c r="AD1691" i="1" s="1"/>
  <c r="AG1691" i="1" s="1"/>
  <c r="AC1740" i="1"/>
  <c r="AD1740" i="1" s="1"/>
  <c r="X259" i="1"/>
  <c r="X291" i="1"/>
  <c r="X323" i="1"/>
  <c r="X355" i="1"/>
  <c r="X387" i="1"/>
  <c r="X419" i="1"/>
  <c r="X451" i="1"/>
  <c r="X483" i="1"/>
  <c r="X515" i="1"/>
  <c r="X547" i="1"/>
  <c r="X579" i="1"/>
  <c r="X611" i="1"/>
  <c r="X643" i="1"/>
  <c r="X676" i="1"/>
  <c r="X709" i="1"/>
  <c r="X742" i="1"/>
  <c r="X775" i="1"/>
  <c r="X808" i="1"/>
  <c r="X841" i="1"/>
  <c r="X876" i="1"/>
  <c r="X912" i="1"/>
  <c r="X948" i="1"/>
  <c r="X984" i="1"/>
  <c r="X1020" i="1"/>
  <c r="X1056" i="1"/>
  <c r="X1101" i="1"/>
  <c r="X1150" i="1"/>
  <c r="X1199" i="1"/>
  <c r="X1248" i="1"/>
  <c r="X1297" i="1"/>
  <c r="X1346" i="1"/>
  <c r="X1395" i="1"/>
  <c r="X1444" i="1"/>
  <c r="X1493" i="1"/>
  <c r="X1542" i="1"/>
  <c r="X1591" i="1"/>
  <c r="X1640" i="1"/>
  <c r="X1689" i="1"/>
  <c r="X1738" i="1"/>
  <c r="Y259" i="1"/>
  <c r="Y291" i="1"/>
  <c r="Y323" i="1"/>
  <c r="Y355" i="1"/>
  <c r="Y387" i="1"/>
  <c r="Y419" i="1"/>
  <c r="Y451" i="1"/>
  <c r="Y483" i="1"/>
  <c r="Y515" i="1"/>
  <c r="Y547" i="1"/>
  <c r="Y579" i="1"/>
  <c r="Y611" i="1"/>
  <c r="Y643" i="1"/>
  <c r="Y676" i="1"/>
  <c r="Y709" i="1"/>
  <c r="Y742" i="1"/>
  <c r="Y775" i="1"/>
  <c r="Y808" i="1"/>
  <c r="Y841" i="1"/>
  <c r="Y876" i="1"/>
  <c r="Y912" i="1"/>
  <c r="Y948" i="1"/>
  <c r="Y984" i="1"/>
  <c r="Y1020" i="1"/>
  <c r="Y1056" i="1"/>
  <c r="Y1101" i="1"/>
  <c r="Y1150" i="1"/>
  <c r="Y1199" i="1"/>
  <c r="Y1248" i="1"/>
  <c r="Y1297" i="1"/>
  <c r="Y1346" i="1"/>
  <c r="Y1395" i="1"/>
  <c r="Y1444" i="1"/>
  <c r="Y1493" i="1"/>
  <c r="Y1542" i="1"/>
  <c r="Y1591" i="1"/>
  <c r="Y1640" i="1"/>
  <c r="Y1689" i="1"/>
  <c r="Y1738" i="1"/>
  <c r="Z259" i="1"/>
  <c r="Z291" i="1"/>
  <c r="Z323" i="1"/>
  <c r="Z355" i="1"/>
  <c r="Z387" i="1"/>
  <c r="Z419" i="1"/>
  <c r="Z451" i="1"/>
  <c r="Z483" i="1"/>
  <c r="Z515" i="1"/>
  <c r="Z547" i="1"/>
  <c r="Z579" i="1"/>
  <c r="Z611" i="1"/>
  <c r="Z643" i="1"/>
  <c r="Z676" i="1"/>
  <c r="Z709" i="1"/>
  <c r="Z742" i="1"/>
  <c r="Z775" i="1"/>
  <c r="Z808" i="1"/>
  <c r="Z841" i="1"/>
  <c r="Z876" i="1"/>
  <c r="Z912" i="1"/>
  <c r="Z948" i="1"/>
  <c r="Z984" i="1"/>
  <c r="Z1020" i="1"/>
  <c r="Z1056" i="1"/>
  <c r="Z1101" i="1"/>
  <c r="Z1150" i="1"/>
  <c r="Z1199" i="1"/>
  <c r="Z1248" i="1"/>
  <c r="Z1297" i="1"/>
  <c r="Z1346" i="1"/>
  <c r="Z1395" i="1"/>
  <c r="Z1444" i="1"/>
  <c r="Z1493" i="1"/>
  <c r="Z1542" i="1"/>
  <c r="Z1591" i="1"/>
  <c r="Z1640" i="1"/>
  <c r="Z1689" i="1"/>
  <c r="Z1738" i="1"/>
  <c r="AA259" i="1"/>
  <c r="AA291" i="1"/>
  <c r="AA323" i="1"/>
  <c r="AA355" i="1"/>
  <c r="AA387" i="1"/>
  <c r="AA419" i="1"/>
  <c r="AA451" i="1"/>
  <c r="AA483" i="1"/>
  <c r="AA515" i="1"/>
  <c r="AA547" i="1"/>
  <c r="AA579" i="1"/>
  <c r="AA611" i="1"/>
  <c r="AA643" i="1"/>
  <c r="AA676" i="1"/>
  <c r="AA709" i="1"/>
  <c r="AA742" i="1"/>
  <c r="AA775" i="1"/>
  <c r="AA808" i="1"/>
  <c r="AA841" i="1"/>
  <c r="AA876" i="1"/>
  <c r="AA912" i="1"/>
  <c r="AA948" i="1"/>
  <c r="AA984" i="1"/>
  <c r="AA1020" i="1"/>
  <c r="AA1056" i="1"/>
  <c r="AA1101" i="1"/>
  <c r="AA1150" i="1"/>
  <c r="AA1199" i="1"/>
  <c r="AA1248" i="1"/>
  <c r="AA1297" i="1"/>
  <c r="AA1346" i="1"/>
  <c r="AA1395" i="1"/>
  <c r="AA1444" i="1"/>
  <c r="AA1493" i="1"/>
  <c r="AA1542" i="1"/>
  <c r="AA1591" i="1"/>
  <c r="AA1640" i="1"/>
  <c r="AA1689" i="1"/>
  <c r="AA1738" i="1"/>
  <c r="AC259" i="1"/>
  <c r="AD259" i="1" s="1"/>
  <c r="AC291" i="1"/>
  <c r="AD291" i="1" s="1"/>
  <c r="AC323" i="1"/>
  <c r="AD323" i="1" s="1"/>
  <c r="AC355" i="1"/>
  <c r="AD355" i="1" s="1"/>
  <c r="AC387" i="1"/>
  <c r="AD387" i="1" s="1"/>
  <c r="AC419" i="1"/>
  <c r="AD419" i="1" s="1"/>
  <c r="AC451" i="1"/>
  <c r="AD451" i="1" s="1"/>
  <c r="AC483" i="1"/>
  <c r="AD483" i="1" s="1"/>
  <c r="AC515" i="1"/>
  <c r="AD515" i="1" s="1"/>
  <c r="AC547" i="1"/>
  <c r="AD547" i="1" s="1"/>
  <c r="AC579" i="1"/>
  <c r="AD579" i="1" s="1"/>
  <c r="AC611" i="1"/>
  <c r="AD611" i="1" s="1"/>
  <c r="AC643" i="1"/>
  <c r="AD643" i="1" s="1"/>
  <c r="AC676" i="1"/>
  <c r="AD676" i="1" s="1"/>
  <c r="AC709" i="1"/>
  <c r="AD709" i="1" s="1"/>
  <c r="AC742" i="1"/>
  <c r="AD742" i="1" s="1"/>
  <c r="AC775" i="1"/>
  <c r="AD775" i="1" s="1"/>
  <c r="AC808" i="1"/>
  <c r="AD808" i="1" s="1"/>
  <c r="AC841" i="1"/>
  <c r="AD841" i="1" s="1"/>
  <c r="AC876" i="1"/>
  <c r="AD876" i="1" s="1"/>
  <c r="AC912" i="1"/>
  <c r="AD912" i="1" s="1"/>
  <c r="AC948" i="1"/>
  <c r="AD948" i="1" s="1"/>
  <c r="AC984" i="1"/>
  <c r="AD984" i="1" s="1"/>
  <c r="AC1020" i="1"/>
  <c r="AD1020" i="1" s="1"/>
  <c r="AC1056" i="1"/>
  <c r="AD1056" i="1" s="1"/>
  <c r="AC1101" i="1"/>
  <c r="AD1101" i="1" s="1"/>
  <c r="AC1150" i="1"/>
  <c r="AD1150" i="1" s="1"/>
  <c r="AC1199" i="1"/>
  <c r="AD1199" i="1" s="1"/>
  <c r="AC1248" i="1"/>
  <c r="AD1248" i="1" s="1"/>
  <c r="AC1297" i="1"/>
  <c r="AD1297" i="1" s="1"/>
  <c r="AC1346" i="1"/>
  <c r="AD1346" i="1" s="1"/>
  <c r="AC1395" i="1"/>
  <c r="AD1395" i="1" s="1"/>
  <c r="AC1444" i="1"/>
  <c r="AD1444" i="1" s="1"/>
  <c r="AC1493" i="1"/>
  <c r="AD1493" i="1" s="1"/>
  <c r="AC1542" i="1"/>
  <c r="AD1542" i="1" s="1"/>
  <c r="AC1591" i="1"/>
  <c r="AD1591" i="1" s="1"/>
  <c r="AC1640" i="1"/>
  <c r="AD1640" i="1" s="1"/>
  <c r="AC1689" i="1"/>
  <c r="AD1689" i="1" s="1"/>
  <c r="AC1738" i="1"/>
  <c r="AD1738" i="1" s="1"/>
  <c r="AC1739" i="1"/>
  <c r="AD1739" i="1" s="1"/>
  <c r="AA1739" i="1"/>
  <c r="Z1739" i="1"/>
  <c r="Y1739" i="1"/>
  <c r="X1739" i="1"/>
  <c r="AC1690" i="1"/>
  <c r="AD1690" i="1" s="1"/>
  <c r="AA1690" i="1"/>
  <c r="Z1690" i="1"/>
  <c r="Y1690" i="1"/>
  <c r="X1690" i="1"/>
  <c r="AC1641" i="1"/>
  <c r="AD1641" i="1" s="1"/>
  <c r="AA1641" i="1"/>
  <c r="Z1641" i="1"/>
  <c r="Y1641" i="1"/>
  <c r="X1641" i="1"/>
  <c r="AC1592" i="1"/>
  <c r="AD1592" i="1" s="1"/>
  <c r="AA1592" i="1"/>
  <c r="Z1592" i="1"/>
  <c r="Y1592" i="1"/>
  <c r="X1592" i="1"/>
  <c r="AC1543" i="1"/>
  <c r="AD1543" i="1" s="1"/>
  <c r="AA1543" i="1"/>
  <c r="Z1543" i="1"/>
  <c r="Y1543" i="1"/>
  <c r="X1543" i="1"/>
  <c r="AC1494" i="1"/>
  <c r="AD1494" i="1" s="1"/>
  <c r="AA1494" i="1"/>
  <c r="Z1494" i="1"/>
  <c r="Y1494" i="1"/>
  <c r="X1494" i="1"/>
  <c r="AC1445" i="1"/>
  <c r="AD1445" i="1" s="1"/>
  <c r="AA1445" i="1"/>
  <c r="Z1445" i="1"/>
  <c r="Y1445" i="1"/>
  <c r="X1445" i="1"/>
  <c r="AC1396" i="1"/>
  <c r="AD1396" i="1" s="1"/>
  <c r="AA1396" i="1"/>
  <c r="Z1396" i="1"/>
  <c r="Y1396" i="1"/>
  <c r="X1396" i="1"/>
  <c r="AC1347" i="1"/>
  <c r="AD1347" i="1" s="1"/>
  <c r="AA1347" i="1"/>
  <c r="Z1347" i="1"/>
  <c r="Y1347" i="1"/>
  <c r="X1347" i="1"/>
  <c r="AC1298" i="1"/>
  <c r="AD1298" i="1" s="1"/>
  <c r="AA1298" i="1"/>
  <c r="Z1298" i="1"/>
  <c r="Y1298" i="1"/>
  <c r="X1298" i="1"/>
  <c r="AC1249" i="1"/>
  <c r="AD1249" i="1" s="1"/>
  <c r="AA1249" i="1"/>
  <c r="Z1249" i="1"/>
  <c r="Y1249" i="1"/>
  <c r="X1249" i="1"/>
  <c r="AC1200" i="1"/>
  <c r="AD1200" i="1" s="1"/>
  <c r="AA1200" i="1"/>
  <c r="Z1200" i="1"/>
  <c r="Y1200" i="1"/>
  <c r="X1200" i="1"/>
  <c r="AC1151" i="1"/>
  <c r="AD1151" i="1" s="1"/>
  <c r="AA1151" i="1"/>
  <c r="Z1151" i="1"/>
  <c r="Y1151" i="1"/>
  <c r="X1151" i="1"/>
  <c r="AC1102" i="1"/>
  <c r="AD1102" i="1" s="1"/>
  <c r="AA1102" i="1"/>
  <c r="Z1102" i="1"/>
  <c r="Y1102" i="1"/>
  <c r="X1102" i="1"/>
  <c r="AC1057" i="1"/>
  <c r="AD1057" i="1" s="1"/>
  <c r="AA1057" i="1"/>
  <c r="Z1057" i="1"/>
  <c r="Y1057" i="1"/>
  <c r="X1057" i="1"/>
  <c r="AC1021" i="1"/>
  <c r="AD1021" i="1" s="1"/>
  <c r="AA1021" i="1"/>
  <c r="Z1021" i="1"/>
  <c r="Y1021" i="1"/>
  <c r="X1021" i="1"/>
  <c r="AC985" i="1"/>
  <c r="AD985" i="1" s="1"/>
  <c r="AA985" i="1"/>
  <c r="Z985" i="1"/>
  <c r="Y985" i="1"/>
  <c r="X985" i="1"/>
  <c r="AC949" i="1"/>
  <c r="AD949" i="1" s="1"/>
  <c r="AA949" i="1"/>
  <c r="Z949" i="1"/>
  <c r="Y949" i="1"/>
  <c r="X949" i="1"/>
  <c r="AC913" i="1"/>
  <c r="AD913" i="1" s="1"/>
  <c r="AA913" i="1"/>
  <c r="Z913" i="1"/>
  <c r="Y913" i="1"/>
  <c r="X913" i="1"/>
  <c r="AC877" i="1"/>
  <c r="AD877" i="1" s="1"/>
  <c r="AA877" i="1"/>
  <c r="Z877" i="1"/>
  <c r="Y877" i="1"/>
  <c r="X877" i="1"/>
  <c r="AC842" i="1"/>
  <c r="AD842" i="1" s="1"/>
  <c r="AA842" i="1"/>
  <c r="Z842" i="1"/>
  <c r="Y842" i="1"/>
  <c r="X842" i="1"/>
  <c r="AC809" i="1"/>
  <c r="AD809" i="1" s="1"/>
  <c r="AA809" i="1"/>
  <c r="Z809" i="1"/>
  <c r="Y809" i="1"/>
  <c r="X809" i="1"/>
  <c r="AC776" i="1"/>
  <c r="AD776" i="1" s="1"/>
  <c r="AA776" i="1"/>
  <c r="Z776" i="1"/>
  <c r="Y776" i="1"/>
  <c r="X776" i="1"/>
  <c r="AC743" i="1"/>
  <c r="AD743" i="1" s="1"/>
  <c r="AA743" i="1"/>
  <c r="Z743" i="1"/>
  <c r="Y743" i="1"/>
  <c r="X743" i="1"/>
  <c r="AC710" i="1"/>
  <c r="AD710" i="1" s="1"/>
  <c r="AA710" i="1"/>
  <c r="Z710" i="1"/>
  <c r="Y710" i="1"/>
  <c r="X710" i="1"/>
  <c r="AC677" i="1"/>
  <c r="AD677" i="1" s="1"/>
  <c r="AA677" i="1"/>
  <c r="Z677" i="1"/>
  <c r="Y677" i="1"/>
  <c r="X677" i="1"/>
  <c r="AC644" i="1"/>
  <c r="AD644" i="1" s="1"/>
  <c r="AA644" i="1"/>
  <c r="Z644" i="1"/>
  <c r="Y644" i="1"/>
  <c r="X644" i="1"/>
  <c r="AC612" i="1"/>
  <c r="AD612" i="1" s="1"/>
  <c r="AA612" i="1"/>
  <c r="Z612" i="1"/>
  <c r="Y612" i="1"/>
  <c r="X612" i="1"/>
  <c r="AC580" i="1"/>
  <c r="AD580" i="1" s="1"/>
  <c r="AA580" i="1"/>
  <c r="Z580" i="1"/>
  <c r="Y580" i="1"/>
  <c r="X580" i="1"/>
  <c r="AC548" i="1"/>
  <c r="AD548" i="1" s="1"/>
  <c r="AA548" i="1"/>
  <c r="Z548" i="1"/>
  <c r="Y548" i="1"/>
  <c r="X548" i="1"/>
  <c r="AC516" i="1"/>
  <c r="AD516" i="1" s="1"/>
  <c r="AA516" i="1"/>
  <c r="Z516" i="1"/>
  <c r="Y516" i="1"/>
  <c r="X516" i="1"/>
  <c r="AC484" i="1"/>
  <c r="AD484" i="1" s="1"/>
  <c r="AA484" i="1"/>
  <c r="Z484" i="1"/>
  <c r="Y484" i="1"/>
  <c r="X484" i="1"/>
  <c r="AC452" i="1"/>
  <c r="AD452" i="1" s="1"/>
  <c r="AA452" i="1"/>
  <c r="Z452" i="1"/>
  <c r="Y452" i="1"/>
  <c r="X452" i="1"/>
  <c r="AC420" i="1"/>
  <c r="AD420" i="1" s="1"/>
  <c r="AA420" i="1"/>
  <c r="Z420" i="1"/>
  <c r="Y420" i="1"/>
  <c r="X420" i="1"/>
  <c r="AC388" i="1"/>
  <c r="AD388" i="1" s="1"/>
  <c r="AA388" i="1"/>
  <c r="Z388" i="1"/>
  <c r="Y388" i="1"/>
  <c r="X388" i="1"/>
  <c r="AC356" i="1"/>
  <c r="AD356" i="1" s="1"/>
  <c r="AA356" i="1"/>
  <c r="Z356" i="1"/>
  <c r="Y356" i="1"/>
  <c r="X356" i="1"/>
  <c r="AC324" i="1"/>
  <c r="AD324" i="1" s="1"/>
  <c r="AA324" i="1"/>
  <c r="Z324" i="1"/>
  <c r="Y324" i="1"/>
  <c r="X324" i="1"/>
  <c r="AC292" i="1"/>
  <c r="AD292" i="1" s="1"/>
  <c r="AA292" i="1"/>
  <c r="Z292" i="1"/>
  <c r="Y292" i="1"/>
  <c r="X292" i="1"/>
  <c r="AC260" i="1"/>
  <c r="AD260" i="1" s="1"/>
  <c r="AA260" i="1"/>
  <c r="Z260" i="1"/>
  <c r="Y260" i="1"/>
  <c r="X260" i="1"/>
  <c r="X271" i="1"/>
  <c r="X303" i="1"/>
  <c r="X335" i="1"/>
  <c r="X367" i="1"/>
  <c r="X399" i="1"/>
  <c r="X431" i="1"/>
  <c r="X463" i="1"/>
  <c r="X495" i="1"/>
  <c r="X527" i="1"/>
  <c r="X559" i="1"/>
  <c r="X591" i="1"/>
  <c r="X623" i="1"/>
  <c r="X656" i="1"/>
  <c r="X689" i="1"/>
  <c r="X722" i="1"/>
  <c r="X755" i="1"/>
  <c r="X788" i="1"/>
  <c r="X821" i="1"/>
  <c r="X856" i="1"/>
  <c r="X892" i="1"/>
  <c r="X928" i="1"/>
  <c r="X964" i="1"/>
  <c r="X1000" i="1"/>
  <c r="X1036" i="1"/>
  <c r="X1075" i="1"/>
  <c r="X1124" i="1"/>
  <c r="X1173" i="1"/>
  <c r="X1222" i="1"/>
  <c r="X1271" i="1"/>
  <c r="X1320" i="1"/>
  <c r="X1369" i="1"/>
  <c r="X1418" i="1"/>
  <c r="X1467" i="1"/>
  <c r="X1516" i="1"/>
  <c r="X1565" i="1"/>
  <c r="X1614" i="1"/>
  <c r="X1663" i="1"/>
  <c r="X1712" i="1"/>
  <c r="X1761" i="1"/>
  <c r="X272" i="1"/>
  <c r="X304" i="1"/>
  <c r="X336" i="1"/>
  <c r="X368" i="1"/>
  <c r="X400" i="1"/>
  <c r="X432" i="1"/>
  <c r="X464" i="1"/>
  <c r="X496" i="1"/>
  <c r="X528" i="1"/>
  <c r="X560" i="1"/>
  <c r="X592" i="1"/>
  <c r="X624" i="1"/>
  <c r="X657" i="1"/>
  <c r="X690" i="1"/>
  <c r="X723" i="1"/>
  <c r="X756" i="1"/>
  <c r="X789" i="1"/>
  <c r="X822" i="1"/>
  <c r="X857" i="1"/>
  <c r="X893" i="1"/>
  <c r="X929" i="1"/>
  <c r="X965" i="1"/>
  <c r="X1001" i="1"/>
  <c r="X1037" i="1"/>
  <c r="X1076" i="1"/>
  <c r="X1125" i="1"/>
  <c r="X1174" i="1"/>
  <c r="X1223" i="1"/>
  <c r="X1272" i="1"/>
  <c r="X1321" i="1"/>
  <c r="X1370" i="1"/>
  <c r="X1419" i="1"/>
  <c r="X1468" i="1"/>
  <c r="X1517" i="1"/>
  <c r="X1566" i="1"/>
  <c r="X1615" i="1"/>
  <c r="X1664" i="1"/>
  <c r="X1713" i="1"/>
  <c r="X1762" i="1"/>
  <c r="Y271" i="1"/>
  <c r="Y303" i="1"/>
  <c r="Y335" i="1"/>
  <c r="Y367" i="1"/>
  <c r="Y399" i="1"/>
  <c r="Y431" i="1"/>
  <c r="Y463" i="1"/>
  <c r="Y495" i="1"/>
  <c r="Y527" i="1"/>
  <c r="Y559" i="1"/>
  <c r="Y591" i="1"/>
  <c r="Y623" i="1"/>
  <c r="Y656" i="1"/>
  <c r="Y689" i="1"/>
  <c r="Y722" i="1"/>
  <c r="Y755" i="1"/>
  <c r="Y788" i="1"/>
  <c r="Y821" i="1"/>
  <c r="Y856" i="1"/>
  <c r="Y892" i="1"/>
  <c r="Y928" i="1"/>
  <c r="Y964" i="1"/>
  <c r="Y1000" i="1"/>
  <c r="Y1036" i="1"/>
  <c r="Y1075" i="1"/>
  <c r="Y1124" i="1"/>
  <c r="Y1173" i="1"/>
  <c r="Y1222" i="1"/>
  <c r="Y1271" i="1"/>
  <c r="Y1320" i="1"/>
  <c r="Y1369" i="1"/>
  <c r="Y1418" i="1"/>
  <c r="Y1467" i="1"/>
  <c r="Y1516" i="1"/>
  <c r="Y1565" i="1"/>
  <c r="Y1614" i="1"/>
  <c r="Y1663" i="1"/>
  <c r="Y1712" i="1"/>
  <c r="Y1761" i="1"/>
  <c r="Y272" i="1"/>
  <c r="Y304" i="1"/>
  <c r="Y336" i="1"/>
  <c r="Y368" i="1"/>
  <c r="Y400" i="1"/>
  <c r="Y432" i="1"/>
  <c r="Y464" i="1"/>
  <c r="Y496" i="1"/>
  <c r="Y528" i="1"/>
  <c r="Y560" i="1"/>
  <c r="Y592" i="1"/>
  <c r="Y624" i="1"/>
  <c r="Y657" i="1"/>
  <c r="Y690" i="1"/>
  <c r="Y723" i="1"/>
  <c r="Y756" i="1"/>
  <c r="Y789" i="1"/>
  <c r="Y822" i="1"/>
  <c r="Y857" i="1"/>
  <c r="Y893" i="1"/>
  <c r="Y929" i="1"/>
  <c r="Y965" i="1"/>
  <c r="Y1001" i="1"/>
  <c r="Y1037" i="1"/>
  <c r="Y1076" i="1"/>
  <c r="Y1125" i="1"/>
  <c r="Y1174" i="1"/>
  <c r="Y1223" i="1"/>
  <c r="Y1272" i="1"/>
  <c r="Y1321" i="1"/>
  <c r="Y1370" i="1"/>
  <c r="Y1419" i="1"/>
  <c r="Y1468" i="1"/>
  <c r="Y1517" i="1"/>
  <c r="Y1566" i="1"/>
  <c r="Y1615" i="1"/>
  <c r="Y1664" i="1"/>
  <c r="Y1713" i="1"/>
  <c r="Y1762" i="1"/>
  <c r="Z271" i="1"/>
  <c r="Z303" i="1"/>
  <c r="Z335" i="1"/>
  <c r="Z367" i="1"/>
  <c r="Z399" i="1"/>
  <c r="Z431" i="1"/>
  <c r="Z463" i="1"/>
  <c r="Z495" i="1"/>
  <c r="Z527" i="1"/>
  <c r="Z559" i="1"/>
  <c r="Z591" i="1"/>
  <c r="Z623" i="1"/>
  <c r="Z656" i="1"/>
  <c r="Z689" i="1"/>
  <c r="Z722" i="1"/>
  <c r="Z755" i="1"/>
  <c r="Z788" i="1"/>
  <c r="Z821" i="1"/>
  <c r="Z856" i="1"/>
  <c r="Z892" i="1"/>
  <c r="Z928" i="1"/>
  <c r="Z964" i="1"/>
  <c r="Z1000" i="1"/>
  <c r="Z1036" i="1"/>
  <c r="Z1075" i="1"/>
  <c r="Z1124" i="1"/>
  <c r="Z1173" i="1"/>
  <c r="Z1222" i="1"/>
  <c r="Z1271" i="1"/>
  <c r="Z1320" i="1"/>
  <c r="Z1369" i="1"/>
  <c r="Z1418" i="1"/>
  <c r="Z1467" i="1"/>
  <c r="Z1516" i="1"/>
  <c r="Z1565" i="1"/>
  <c r="Z1614" i="1"/>
  <c r="Z1663" i="1"/>
  <c r="Z1712" i="1"/>
  <c r="Z1761" i="1"/>
  <c r="Z272" i="1"/>
  <c r="Z304" i="1"/>
  <c r="Z336" i="1"/>
  <c r="Z368" i="1"/>
  <c r="Z400" i="1"/>
  <c r="Z432" i="1"/>
  <c r="Z464" i="1"/>
  <c r="Z496" i="1"/>
  <c r="Z528" i="1"/>
  <c r="Z560" i="1"/>
  <c r="Z592" i="1"/>
  <c r="Z624" i="1"/>
  <c r="Z657" i="1"/>
  <c r="Z690" i="1"/>
  <c r="Z723" i="1"/>
  <c r="Z756" i="1"/>
  <c r="Z789" i="1"/>
  <c r="Z822" i="1"/>
  <c r="Z857" i="1"/>
  <c r="Z893" i="1"/>
  <c r="Z929" i="1"/>
  <c r="Z965" i="1"/>
  <c r="Z1001" i="1"/>
  <c r="Z1037" i="1"/>
  <c r="Z1076" i="1"/>
  <c r="Z1125" i="1"/>
  <c r="Z1174" i="1"/>
  <c r="Z1223" i="1"/>
  <c r="Z1272" i="1"/>
  <c r="Z1321" i="1"/>
  <c r="Z1370" i="1"/>
  <c r="Z1419" i="1"/>
  <c r="Z1468" i="1"/>
  <c r="Z1517" i="1"/>
  <c r="Z1566" i="1"/>
  <c r="Z1615" i="1"/>
  <c r="Z1664" i="1"/>
  <c r="Z1713" i="1"/>
  <c r="Z1762" i="1"/>
  <c r="AA271" i="1"/>
  <c r="AA303" i="1"/>
  <c r="AA335" i="1"/>
  <c r="AA367" i="1"/>
  <c r="AA399" i="1"/>
  <c r="AA431" i="1"/>
  <c r="AA463" i="1"/>
  <c r="AA495" i="1"/>
  <c r="AA527" i="1"/>
  <c r="AA559" i="1"/>
  <c r="AA591" i="1"/>
  <c r="AA623" i="1"/>
  <c r="AA656" i="1"/>
  <c r="AA689" i="1"/>
  <c r="AA722" i="1"/>
  <c r="AA755" i="1"/>
  <c r="AA788" i="1"/>
  <c r="AA821" i="1"/>
  <c r="AA856" i="1"/>
  <c r="AA892" i="1"/>
  <c r="AA928" i="1"/>
  <c r="AA964" i="1"/>
  <c r="AA1000" i="1"/>
  <c r="AA1036" i="1"/>
  <c r="AA1075" i="1"/>
  <c r="AA1124" i="1"/>
  <c r="AA1173" i="1"/>
  <c r="AA1222" i="1"/>
  <c r="AA1271" i="1"/>
  <c r="AA1320" i="1"/>
  <c r="AA1369" i="1"/>
  <c r="AA1418" i="1"/>
  <c r="AA1467" i="1"/>
  <c r="AA1516" i="1"/>
  <c r="AA1565" i="1"/>
  <c r="AA1614" i="1"/>
  <c r="AA1663" i="1"/>
  <c r="AA1712" i="1"/>
  <c r="AA1761" i="1"/>
  <c r="AA272" i="1"/>
  <c r="AA304" i="1"/>
  <c r="AA336" i="1"/>
  <c r="AA368" i="1"/>
  <c r="AA400" i="1"/>
  <c r="AA432" i="1"/>
  <c r="AA464" i="1"/>
  <c r="AA496" i="1"/>
  <c r="AA528" i="1"/>
  <c r="AA560" i="1"/>
  <c r="AA592" i="1"/>
  <c r="AA624" i="1"/>
  <c r="AA657" i="1"/>
  <c r="AA690" i="1"/>
  <c r="AA723" i="1"/>
  <c r="AA756" i="1"/>
  <c r="AA789" i="1"/>
  <c r="AA822" i="1"/>
  <c r="AA857" i="1"/>
  <c r="AA893" i="1"/>
  <c r="AA929" i="1"/>
  <c r="AA965" i="1"/>
  <c r="AA1001" i="1"/>
  <c r="AA1037" i="1"/>
  <c r="AA1076" i="1"/>
  <c r="AA1125" i="1"/>
  <c r="AA1174" i="1"/>
  <c r="AA1223" i="1"/>
  <c r="AA1272" i="1"/>
  <c r="AA1321" i="1"/>
  <c r="AA1370" i="1"/>
  <c r="AA1419" i="1"/>
  <c r="AA1468" i="1"/>
  <c r="AA1517" i="1"/>
  <c r="AA1566" i="1"/>
  <c r="AA1615" i="1"/>
  <c r="AA1664" i="1"/>
  <c r="AA1713" i="1"/>
  <c r="AA1762" i="1"/>
  <c r="AC271" i="1"/>
  <c r="AD271" i="1" s="1"/>
  <c r="AC303" i="1"/>
  <c r="AD303" i="1" s="1"/>
  <c r="AC335" i="1"/>
  <c r="AD335" i="1" s="1"/>
  <c r="AC367" i="1"/>
  <c r="AD367" i="1" s="1"/>
  <c r="AC399" i="1"/>
  <c r="AD399" i="1" s="1"/>
  <c r="AC431" i="1"/>
  <c r="AD431" i="1" s="1"/>
  <c r="AC463" i="1"/>
  <c r="AD463" i="1" s="1"/>
  <c r="AC495" i="1"/>
  <c r="AD495" i="1" s="1"/>
  <c r="AC527" i="1"/>
  <c r="AD527" i="1" s="1"/>
  <c r="AC559" i="1"/>
  <c r="AD559" i="1" s="1"/>
  <c r="AC591" i="1"/>
  <c r="AD591" i="1" s="1"/>
  <c r="AC623" i="1"/>
  <c r="AD623" i="1" s="1"/>
  <c r="AC656" i="1"/>
  <c r="AD656" i="1" s="1"/>
  <c r="AC689" i="1"/>
  <c r="AD689" i="1" s="1"/>
  <c r="AC722" i="1"/>
  <c r="AD722" i="1" s="1"/>
  <c r="AE722" i="1" s="1"/>
  <c r="AC755" i="1"/>
  <c r="AD755" i="1" s="1"/>
  <c r="AC788" i="1"/>
  <c r="AD788" i="1" s="1"/>
  <c r="AC821" i="1"/>
  <c r="AD821" i="1" s="1"/>
  <c r="AC856" i="1"/>
  <c r="AD856" i="1" s="1"/>
  <c r="AC892" i="1"/>
  <c r="AD892" i="1" s="1"/>
  <c r="AC928" i="1"/>
  <c r="AD928" i="1" s="1"/>
  <c r="AC964" i="1"/>
  <c r="AD964" i="1" s="1"/>
  <c r="AC1000" i="1"/>
  <c r="AD1000" i="1" s="1"/>
  <c r="AC1036" i="1"/>
  <c r="AD1036" i="1" s="1"/>
  <c r="AC1075" i="1"/>
  <c r="AD1075" i="1" s="1"/>
  <c r="AC1124" i="1"/>
  <c r="AD1124" i="1" s="1"/>
  <c r="AC1173" i="1"/>
  <c r="AD1173" i="1" s="1"/>
  <c r="AC1222" i="1"/>
  <c r="AD1222" i="1" s="1"/>
  <c r="AC1271" i="1"/>
  <c r="AD1271" i="1" s="1"/>
  <c r="AC1320" i="1"/>
  <c r="AD1320" i="1" s="1"/>
  <c r="AC1369" i="1"/>
  <c r="AD1369" i="1" s="1"/>
  <c r="AE1369" i="1" s="1"/>
  <c r="AC1418" i="1"/>
  <c r="AD1418" i="1" s="1"/>
  <c r="AE1418" i="1" s="1"/>
  <c r="AC1467" i="1"/>
  <c r="AD1467" i="1" s="1"/>
  <c r="AC1516" i="1"/>
  <c r="AD1516" i="1" s="1"/>
  <c r="AC1565" i="1"/>
  <c r="AD1565" i="1" s="1"/>
  <c r="AC1614" i="1"/>
  <c r="AD1614" i="1" s="1"/>
  <c r="AC1663" i="1"/>
  <c r="AD1663" i="1" s="1"/>
  <c r="AC1712" i="1"/>
  <c r="AD1712" i="1" s="1"/>
  <c r="AC1761" i="1"/>
  <c r="AD1761" i="1" s="1"/>
  <c r="AC272" i="1"/>
  <c r="AD272" i="1" s="1"/>
  <c r="AC304" i="1"/>
  <c r="AD304" i="1" s="1"/>
  <c r="AC336" i="1"/>
  <c r="AD336" i="1" s="1"/>
  <c r="AC368" i="1"/>
  <c r="AD368" i="1" s="1"/>
  <c r="AC400" i="1"/>
  <c r="AD400" i="1" s="1"/>
  <c r="AC432" i="1"/>
  <c r="AD432" i="1" s="1"/>
  <c r="AC464" i="1"/>
  <c r="AD464" i="1" s="1"/>
  <c r="AC496" i="1"/>
  <c r="AD496" i="1" s="1"/>
  <c r="AE496" i="1" s="1"/>
  <c r="AC528" i="1"/>
  <c r="AD528" i="1" s="1"/>
  <c r="AC560" i="1"/>
  <c r="AD560" i="1" s="1"/>
  <c r="AC592" i="1"/>
  <c r="AD592" i="1" s="1"/>
  <c r="AC624" i="1"/>
  <c r="AD624" i="1" s="1"/>
  <c r="AC657" i="1"/>
  <c r="AD657" i="1" s="1"/>
  <c r="AC690" i="1"/>
  <c r="AD690" i="1" s="1"/>
  <c r="AC723" i="1"/>
  <c r="AD723" i="1" s="1"/>
  <c r="AC756" i="1"/>
  <c r="AD756" i="1" s="1"/>
  <c r="AC789" i="1"/>
  <c r="AD789" i="1" s="1"/>
  <c r="AC822" i="1"/>
  <c r="AD822" i="1" s="1"/>
  <c r="AC857" i="1"/>
  <c r="AD857" i="1" s="1"/>
  <c r="AC893" i="1"/>
  <c r="AD893" i="1" s="1"/>
  <c r="AC929" i="1"/>
  <c r="AD929" i="1" s="1"/>
  <c r="AC965" i="1"/>
  <c r="AD965" i="1" s="1"/>
  <c r="AC1001" i="1"/>
  <c r="AD1001" i="1" s="1"/>
  <c r="AC1037" i="1"/>
  <c r="AD1037" i="1" s="1"/>
  <c r="AE1037" i="1" s="1"/>
  <c r="AC1076" i="1"/>
  <c r="AD1076" i="1" s="1"/>
  <c r="AC1125" i="1"/>
  <c r="AD1125" i="1" s="1"/>
  <c r="AC1174" i="1"/>
  <c r="AD1174" i="1" s="1"/>
  <c r="AC1223" i="1"/>
  <c r="AD1223" i="1" s="1"/>
  <c r="AC1272" i="1"/>
  <c r="AD1272" i="1" s="1"/>
  <c r="AC1321" i="1"/>
  <c r="AD1321" i="1" s="1"/>
  <c r="AC1370" i="1"/>
  <c r="AD1370" i="1" s="1"/>
  <c r="AC1419" i="1"/>
  <c r="AD1419" i="1" s="1"/>
  <c r="AC1468" i="1"/>
  <c r="AD1468" i="1" s="1"/>
  <c r="AC1517" i="1"/>
  <c r="AD1517" i="1" s="1"/>
  <c r="AC1566" i="1"/>
  <c r="AD1566" i="1" s="1"/>
  <c r="AC1615" i="1"/>
  <c r="AD1615" i="1" s="1"/>
  <c r="AC1664" i="1"/>
  <c r="AD1664" i="1" s="1"/>
  <c r="AC1713" i="1"/>
  <c r="AD1713" i="1" s="1"/>
  <c r="AC1762" i="1"/>
  <c r="AD1762" i="1" s="1"/>
  <c r="X274" i="1"/>
  <c r="X306" i="1"/>
  <c r="X338" i="1"/>
  <c r="X370" i="1"/>
  <c r="X402" i="1"/>
  <c r="X434" i="1"/>
  <c r="X466" i="1"/>
  <c r="X498" i="1"/>
  <c r="X530" i="1"/>
  <c r="X562" i="1"/>
  <c r="X594" i="1"/>
  <c r="X626" i="1"/>
  <c r="X659" i="1"/>
  <c r="X692" i="1"/>
  <c r="X725" i="1"/>
  <c r="X758" i="1"/>
  <c r="X791" i="1"/>
  <c r="X824" i="1"/>
  <c r="X859" i="1"/>
  <c r="X895" i="1"/>
  <c r="X931" i="1"/>
  <c r="X967" i="1"/>
  <c r="X1003" i="1"/>
  <c r="X1039" i="1"/>
  <c r="X1078" i="1"/>
  <c r="X1127" i="1"/>
  <c r="X1176" i="1"/>
  <c r="X1225" i="1"/>
  <c r="X1274" i="1"/>
  <c r="X1323" i="1"/>
  <c r="X1372" i="1"/>
  <c r="X1421" i="1"/>
  <c r="X1470" i="1"/>
  <c r="X1519" i="1"/>
  <c r="X1568" i="1"/>
  <c r="X1617" i="1"/>
  <c r="X1666" i="1"/>
  <c r="X1715" i="1"/>
  <c r="X1764" i="1"/>
  <c r="Y274" i="1"/>
  <c r="Y306" i="1"/>
  <c r="Y338" i="1"/>
  <c r="Y370" i="1"/>
  <c r="Y402" i="1"/>
  <c r="Y434" i="1"/>
  <c r="Y466" i="1"/>
  <c r="Y498" i="1"/>
  <c r="Y530" i="1"/>
  <c r="Y562" i="1"/>
  <c r="Y594" i="1"/>
  <c r="Y626" i="1"/>
  <c r="Y659" i="1"/>
  <c r="Y692" i="1"/>
  <c r="Y725" i="1"/>
  <c r="Y758" i="1"/>
  <c r="Y791" i="1"/>
  <c r="Y824" i="1"/>
  <c r="Y859" i="1"/>
  <c r="Y895" i="1"/>
  <c r="Y931" i="1"/>
  <c r="Y967" i="1"/>
  <c r="Y1003" i="1"/>
  <c r="Y1039" i="1"/>
  <c r="Y1078" i="1"/>
  <c r="Y1127" i="1"/>
  <c r="Y1176" i="1"/>
  <c r="Y1225" i="1"/>
  <c r="Y1274" i="1"/>
  <c r="Y1323" i="1"/>
  <c r="Y1372" i="1"/>
  <c r="Y1421" i="1"/>
  <c r="Y1470" i="1"/>
  <c r="Y1519" i="1"/>
  <c r="Y1568" i="1"/>
  <c r="Y1617" i="1"/>
  <c r="Y1666" i="1"/>
  <c r="Y1715" i="1"/>
  <c r="Y1764" i="1"/>
  <c r="Z274" i="1"/>
  <c r="Z306" i="1"/>
  <c r="Z338" i="1"/>
  <c r="Z370" i="1"/>
  <c r="Z402" i="1"/>
  <c r="Z434" i="1"/>
  <c r="Z466" i="1"/>
  <c r="Z498" i="1"/>
  <c r="Z530" i="1"/>
  <c r="Z562" i="1"/>
  <c r="Z594" i="1"/>
  <c r="Z626" i="1"/>
  <c r="Z659" i="1"/>
  <c r="Z692" i="1"/>
  <c r="Z725" i="1"/>
  <c r="Z758" i="1"/>
  <c r="Z791" i="1"/>
  <c r="Z824" i="1"/>
  <c r="Z859" i="1"/>
  <c r="Z895" i="1"/>
  <c r="Z931" i="1"/>
  <c r="Z967" i="1"/>
  <c r="Z1003" i="1"/>
  <c r="Z1039" i="1"/>
  <c r="Z1078" i="1"/>
  <c r="Z1127" i="1"/>
  <c r="Z1176" i="1"/>
  <c r="Z1225" i="1"/>
  <c r="Z1274" i="1"/>
  <c r="Z1323" i="1"/>
  <c r="Z1372" i="1"/>
  <c r="Z1421" i="1"/>
  <c r="Z1470" i="1"/>
  <c r="Z1519" i="1"/>
  <c r="Z1568" i="1"/>
  <c r="Z1617" i="1"/>
  <c r="Z1666" i="1"/>
  <c r="Z1715" i="1"/>
  <c r="Z1764" i="1"/>
  <c r="AA274" i="1"/>
  <c r="AA306" i="1"/>
  <c r="AA338" i="1"/>
  <c r="AA370" i="1"/>
  <c r="AA402" i="1"/>
  <c r="AA434" i="1"/>
  <c r="AA466" i="1"/>
  <c r="AA498" i="1"/>
  <c r="AA530" i="1"/>
  <c r="AA562" i="1"/>
  <c r="AA594" i="1"/>
  <c r="AA626" i="1"/>
  <c r="AA659" i="1"/>
  <c r="AA692" i="1"/>
  <c r="AA725" i="1"/>
  <c r="AA758" i="1"/>
  <c r="AA791" i="1"/>
  <c r="AA824" i="1"/>
  <c r="AA859" i="1"/>
  <c r="AA895" i="1"/>
  <c r="AA931" i="1"/>
  <c r="AA967" i="1"/>
  <c r="AA1003" i="1"/>
  <c r="AA1039" i="1"/>
  <c r="AA1078" i="1"/>
  <c r="AA1127" i="1"/>
  <c r="AA1176" i="1"/>
  <c r="AA1225" i="1"/>
  <c r="AA1274" i="1"/>
  <c r="AA1323" i="1"/>
  <c r="AA1372" i="1"/>
  <c r="AA1421" i="1"/>
  <c r="AA1470" i="1"/>
  <c r="AA1519" i="1"/>
  <c r="AA1568" i="1"/>
  <c r="AA1617" i="1"/>
  <c r="AA1666" i="1"/>
  <c r="AA1715" i="1"/>
  <c r="AA1764" i="1"/>
  <c r="AC274" i="1"/>
  <c r="AD274" i="1" s="1"/>
  <c r="AC306" i="1"/>
  <c r="AD306" i="1" s="1"/>
  <c r="AC338" i="1"/>
  <c r="AD338" i="1" s="1"/>
  <c r="AC370" i="1"/>
  <c r="AD370" i="1" s="1"/>
  <c r="AC402" i="1"/>
  <c r="AD402" i="1" s="1"/>
  <c r="AG402" i="1" s="1"/>
  <c r="AC434" i="1"/>
  <c r="AD434" i="1" s="1"/>
  <c r="AG434" i="1" s="1"/>
  <c r="AC466" i="1"/>
  <c r="AD466" i="1" s="1"/>
  <c r="AC498" i="1"/>
  <c r="AD498" i="1" s="1"/>
  <c r="AC530" i="1"/>
  <c r="AD530" i="1" s="1"/>
  <c r="AF530" i="1" s="1"/>
  <c r="AC562" i="1"/>
  <c r="AD562" i="1" s="1"/>
  <c r="AC594" i="1"/>
  <c r="AD594" i="1" s="1"/>
  <c r="AC626" i="1"/>
  <c r="AD626" i="1" s="1"/>
  <c r="AC659" i="1"/>
  <c r="AD659" i="1" s="1"/>
  <c r="AC692" i="1"/>
  <c r="AD692" i="1" s="1"/>
  <c r="AC725" i="1"/>
  <c r="AD725" i="1" s="1"/>
  <c r="AC758" i="1"/>
  <c r="AD758" i="1" s="1"/>
  <c r="AC791" i="1"/>
  <c r="AD791" i="1" s="1"/>
  <c r="AC824" i="1"/>
  <c r="AD824" i="1" s="1"/>
  <c r="AC859" i="1"/>
  <c r="AD859" i="1" s="1"/>
  <c r="AC895" i="1"/>
  <c r="AD895" i="1" s="1"/>
  <c r="AC931" i="1"/>
  <c r="AD931" i="1" s="1"/>
  <c r="AG931" i="1" s="1"/>
  <c r="AC967" i="1"/>
  <c r="AD967" i="1" s="1"/>
  <c r="AG967" i="1" s="1"/>
  <c r="AC1003" i="1"/>
  <c r="AD1003" i="1" s="1"/>
  <c r="AC1039" i="1"/>
  <c r="AD1039" i="1" s="1"/>
  <c r="AC1078" i="1"/>
  <c r="AD1078" i="1" s="1"/>
  <c r="AF1078" i="1" s="1"/>
  <c r="AC1127" i="1"/>
  <c r="AD1127" i="1" s="1"/>
  <c r="AC1176" i="1"/>
  <c r="AD1176" i="1" s="1"/>
  <c r="AC1225" i="1"/>
  <c r="AD1225" i="1" s="1"/>
  <c r="AC1274" i="1"/>
  <c r="AD1274" i="1" s="1"/>
  <c r="AC1323" i="1"/>
  <c r="AD1323" i="1" s="1"/>
  <c r="AC1372" i="1"/>
  <c r="AD1372" i="1" s="1"/>
  <c r="AC1421" i="1"/>
  <c r="AD1421" i="1" s="1"/>
  <c r="AC1470" i="1"/>
  <c r="AD1470" i="1" s="1"/>
  <c r="AC1519" i="1"/>
  <c r="AD1519" i="1" s="1"/>
  <c r="AC1568" i="1"/>
  <c r="AD1568" i="1" s="1"/>
  <c r="AC1617" i="1"/>
  <c r="AD1617" i="1" s="1"/>
  <c r="AC1666" i="1"/>
  <c r="AD1666" i="1" s="1"/>
  <c r="AG1666" i="1" s="1"/>
  <c r="AC1715" i="1"/>
  <c r="AD1715" i="1" s="1"/>
  <c r="AG1715" i="1" s="1"/>
  <c r="AC1764" i="1"/>
  <c r="AD1764" i="1" s="1"/>
  <c r="X273" i="1"/>
  <c r="X305" i="1"/>
  <c r="X337" i="1"/>
  <c r="X369" i="1"/>
  <c r="X401" i="1"/>
  <c r="X433" i="1"/>
  <c r="X465" i="1"/>
  <c r="X497" i="1"/>
  <c r="X529" i="1"/>
  <c r="X561" i="1"/>
  <c r="X593" i="1"/>
  <c r="X625" i="1"/>
  <c r="X658" i="1"/>
  <c r="X691" i="1"/>
  <c r="X724" i="1"/>
  <c r="X757" i="1"/>
  <c r="X790" i="1"/>
  <c r="X823" i="1"/>
  <c r="X858" i="1"/>
  <c r="X894" i="1"/>
  <c r="X930" i="1"/>
  <c r="X966" i="1"/>
  <c r="X1002" i="1"/>
  <c r="X1038" i="1"/>
  <c r="X1077" i="1"/>
  <c r="X1126" i="1"/>
  <c r="X1175" i="1"/>
  <c r="X1224" i="1"/>
  <c r="X1273" i="1"/>
  <c r="X1322" i="1"/>
  <c r="X1371" i="1"/>
  <c r="X1420" i="1"/>
  <c r="X1469" i="1"/>
  <c r="X1518" i="1"/>
  <c r="X1567" i="1"/>
  <c r="X1616" i="1"/>
  <c r="X1665" i="1"/>
  <c r="X1714" i="1"/>
  <c r="X1763" i="1"/>
  <c r="Y273" i="1"/>
  <c r="Y305" i="1"/>
  <c r="Y337" i="1"/>
  <c r="Y369" i="1"/>
  <c r="Y401" i="1"/>
  <c r="Y433" i="1"/>
  <c r="Y465" i="1"/>
  <c r="Y497" i="1"/>
  <c r="Y529" i="1"/>
  <c r="Y561" i="1"/>
  <c r="Y593" i="1"/>
  <c r="Y625" i="1"/>
  <c r="Y658" i="1"/>
  <c r="Y691" i="1"/>
  <c r="Y724" i="1"/>
  <c r="Y757" i="1"/>
  <c r="Y790" i="1"/>
  <c r="Y823" i="1"/>
  <c r="Y858" i="1"/>
  <c r="Y894" i="1"/>
  <c r="Y930" i="1"/>
  <c r="Y966" i="1"/>
  <c r="Y1002" i="1"/>
  <c r="Y1038" i="1"/>
  <c r="Y1077" i="1"/>
  <c r="Y1126" i="1"/>
  <c r="Y1175" i="1"/>
  <c r="Y1224" i="1"/>
  <c r="Y1273" i="1"/>
  <c r="Y1322" i="1"/>
  <c r="Y1371" i="1"/>
  <c r="Y1420" i="1"/>
  <c r="Y1469" i="1"/>
  <c r="Y1518" i="1"/>
  <c r="Y1567" i="1"/>
  <c r="Y1616" i="1"/>
  <c r="Y1665" i="1"/>
  <c r="Y1714" i="1"/>
  <c r="Y1763" i="1"/>
  <c r="Z273" i="1"/>
  <c r="Z305" i="1"/>
  <c r="Z337" i="1"/>
  <c r="Z369" i="1"/>
  <c r="Z401" i="1"/>
  <c r="Z433" i="1"/>
  <c r="Z465" i="1"/>
  <c r="Z497" i="1"/>
  <c r="Z529" i="1"/>
  <c r="Z561" i="1"/>
  <c r="Z593" i="1"/>
  <c r="Z625" i="1"/>
  <c r="Z658" i="1"/>
  <c r="Z691" i="1"/>
  <c r="Z724" i="1"/>
  <c r="Z757" i="1"/>
  <c r="Z790" i="1"/>
  <c r="Z823" i="1"/>
  <c r="Z858" i="1"/>
  <c r="Z894" i="1"/>
  <c r="Z930" i="1"/>
  <c r="Z966" i="1"/>
  <c r="Z1002" i="1"/>
  <c r="Z1038" i="1"/>
  <c r="Z1077" i="1"/>
  <c r="Z1126" i="1"/>
  <c r="Z1175" i="1"/>
  <c r="Z1224" i="1"/>
  <c r="Z1273" i="1"/>
  <c r="Z1322" i="1"/>
  <c r="Z1371" i="1"/>
  <c r="Z1420" i="1"/>
  <c r="Z1469" i="1"/>
  <c r="Z1518" i="1"/>
  <c r="Z1567" i="1"/>
  <c r="Z1616" i="1"/>
  <c r="Z1665" i="1"/>
  <c r="Z1714" i="1"/>
  <c r="Z1763" i="1"/>
  <c r="AA273" i="1"/>
  <c r="AA305" i="1"/>
  <c r="AA337" i="1"/>
  <c r="AA369" i="1"/>
  <c r="AA401" i="1"/>
  <c r="AA433" i="1"/>
  <c r="AA465" i="1"/>
  <c r="AA497" i="1"/>
  <c r="AA529" i="1"/>
  <c r="AA561" i="1"/>
  <c r="AA593" i="1"/>
  <c r="AA625" i="1"/>
  <c r="AA658" i="1"/>
  <c r="AA691" i="1"/>
  <c r="AA724" i="1"/>
  <c r="AA757" i="1"/>
  <c r="AA790" i="1"/>
  <c r="AA823" i="1"/>
  <c r="AA858" i="1"/>
  <c r="AA894" i="1"/>
  <c r="AA930" i="1"/>
  <c r="AA966" i="1"/>
  <c r="AA1002" i="1"/>
  <c r="AA1038" i="1"/>
  <c r="AA1077" i="1"/>
  <c r="AA1126" i="1"/>
  <c r="AA1175" i="1"/>
  <c r="AA1224" i="1"/>
  <c r="AA1273" i="1"/>
  <c r="AA1322" i="1"/>
  <c r="AA1371" i="1"/>
  <c r="AA1420" i="1"/>
  <c r="AA1469" i="1"/>
  <c r="AA1518" i="1"/>
  <c r="AA1567" i="1"/>
  <c r="AA1616" i="1"/>
  <c r="AA1665" i="1"/>
  <c r="AA1714" i="1"/>
  <c r="AA1763" i="1"/>
  <c r="AC273" i="1"/>
  <c r="AD273" i="1" s="1"/>
  <c r="AC305" i="1"/>
  <c r="AD305" i="1" s="1"/>
  <c r="AG305" i="1" s="1"/>
  <c r="AC337" i="1"/>
  <c r="AD337" i="1" s="1"/>
  <c r="AC369" i="1"/>
  <c r="AD369" i="1" s="1"/>
  <c r="AC401" i="1"/>
  <c r="AD401" i="1" s="1"/>
  <c r="AC433" i="1"/>
  <c r="AD433" i="1" s="1"/>
  <c r="AC465" i="1"/>
  <c r="AD465" i="1" s="1"/>
  <c r="AE465" i="1" s="1"/>
  <c r="AC497" i="1"/>
  <c r="AD497" i="1" s="1"/>
  <c r="AG497" i="1" s="1"/>
  <c r="AC529" i="1"/>
  <c r="AD529" i="1" s="1"/>
  <c r="AC561" i="1"/>
  <c r="AD561" i="1" s="1"/>
  <c r="AC593" i="1"/>
  <c r="AD593" i="1" s="1"/>
  <c r="AH593" i="1" s="1"/>
  <c r="AC625" i="1"/>
  <c r="AD625" i="1" s="1"/>
  <c r="AC658" i="1"/>
  <c r="AD658" i="1" s="1"/>
  <c r="AC691" i="1"/>
  <c r="AD691" i="1" s="1"/>
  <c r="AC724" i="1"/>
  <c r="AD724" i="1" s="1"/>
  <c r="AC757" i="1"/>
  <c r="AD757" i="1" s="1"/>
  <c r="AC790" i="1"/>
  <c r="AD790" i="1" s="1"/>
  <c r="AC823" i="1"/>
  <c r="AD823" i="1" s="1"/>
  <c r="AG823" i="1" s="1"/>
  <c r="AC858" i="1"/>
  <c r="AD858" i="1" s="1"/>
  <c r="AC894" i="1"/>
  <c r="AD894" i="1" s="1"/>
  <c r="AC930" i="1"/>
  <c r="AD930" i="1" s="1"/>
  <c r="AC966" i="1"/>
  <c r="AD966" i="1" s="1"/>
  <c r="AC1002" i="1"/>
  <c r="AD1002" i="1" s="1"/>
  <c r="AE1002" i="1" s="1"/>
  <c r="AC1038" i="1"/>
  <c r="AD1038" i="1" s="1"/>
  <c r="AG1038" i="1" s="1"/>
  <c r="AC1077" i="1"/>
  <c r="AD1077" i="1" s="1"/>
  <c r="AC1126" i="1"/>
  <c r="AD1126" i="1" s="1"/>
  <c r="AC1175" i="1"/>
  <c r="AD1175" i="1" s="1"/>
  <c r="AH1175" i="1" s="1"/>
  <c r="AC1224" i="1"/>
  <c r="AD1224" i="1" s="1"/>
  <c r="AC1273" i="1"/>
  <c r="AD1273" i="1" s="1"/>
  <c r="AC1322" i="1"/>
  <c r="AD1322" i="1" s="1"/>
  <c r="AC1371" i="1"/>
  <c r="AD1371" i="1" s="1"/>
  <c r="AC1420" i="1"/>
  <c r="AD1420" i="1" s="1"/>
  <c r="AC1469" i="1"/>
  <c r="AD1469" i="1" s="1"/>
  <c r="AC1518" i="1"/>
  <c r="AD1518" i="1" s="1"/>
  <c r="AG1518" i="1" s="1"/>
  <c r="AC1567" i="1"/>
  <c r="AD1567" i="1" s="1"/>
  <c r="AC1616" i="1"/>
  <c r="AD1616" i="1" s="1"/>
  <c r="AC1665" i="1"/>
  <c r="AD1665" i="1" s="1"/>
  <c r="AC1714" i="1"/>
  <c r="AD1714" i="1" s="1"/>
  <c r="AC1763" i="1"/>
  <c r="AD1763" i="1" s="1"/>
  <c r="X270" i="1"/>
  <c r="X302" i="1"/>
  <c r="X334" i="1"/>
  <c r="X366" i="1"/>
  <c r="X398" i="1"/>
  <c r="X430" i="1"/>
  <c r="X462" i="1"/>
  <c r="X494" i="1"/>
  <c r="X526" i="1"/>
  <c r="X558" i="1"/>
  <c r="X590" i="1"/>
  <c r="X622" i="1"/>
  <c r="X655" i="1"/>
  <c r="X688" i="1"/>
  <c r="X721" i="1"/>
  <c r="X754" i="1"/>
  <c r="X787" i="1"/>
  <c r="X820" i="1"/>
  <c r="X855" i="1"/>
  <c r="X891" i="1"/>
  <c r="X927" i="1"/>
  <c r="X963" i="1"/>
  <c r="X999" i="1"/>
  <c r="X1035" i="1"/>
  <c r="X1074" i="1"/>
  <c r="X1123" i="1"/>
  <c r="X1172" i="1"/>
  <c r="X1221" i="1"/>
  <c r="X1270" i="1"/>
  <c r="X1319" i="1"/>
  <c r="X1368" i="1"/>
  <c r="X1417" i="1"/>
  <c r="X1466" i="1"/>
  <c r="X1515" i="1"/>
  <c r="X1564" i="1"/>
  <c r="X1613" i="1"/>
  <c r="X1662" i="1"/>
  <c r="X1711" i="1"/>
  <c r="X1760" i="1"/>
  <c r="Y270" i="1"/>
  <c r="Y302" i="1"/>
  <c r="Y334" i="1"/>
  <c r="Y366" i="1"/>
  <c r="Y398" i="1"/>
  <c r="Y430" i="1"/>
  <c r="Y462" i="1"/>
  <c r="Y494" i="1"/>
  <c r="Y526" i="1"/>
  <c r="Y558" i="1"/>
  <c r="Y590" i="1"/>
  <c r="Y622" i="1"/>
  <c r="Y655" i="1"/>
  <c r="Y688" i="1"/>
  <c r="Y721" i="1"/>
  <c r="Y754" i="1"/>
  <c r="Y787" i="1"/>
  <c r="Y820" i="1"/>
  <c r="Y855" i="1"/>
  <c r="Y891" i="1"/>
  <c r="Y927" i="1"/>
  <c r="Y963" i="1"/>
  <c r="Y999" i="1"/>
  <c r="Y1035" i="1"/>
  <c r="Y1074" i="1"/>
  <c r="Y1123" i="1"/>
  <c r="Y1172" i="1"/>
  <c r="Y1221" i="1"/>
  <c r="Y1270" i="1"/>
  <c r="Y1319" i="1"/>
  <c r="Y1368" i="1"/>
  <c r="Y1417" i="1"/>
  <c r="Y1466" i="1"/>
  <c r="Y1515" i="1"/>
  <c r="Y1564" i="1"/>
  <c r="Y1613" i="1"/>
  <c r="Y1662" i="1"/>
  <c r="Y1711" i="1"/>
  <c r="Y1760" i="1"/>
  <c r="Z270" i="1"/>
  <c r="Z302" i="1"/>
  <c r="Z334" i="1"/>
  <c r="Z366" i="1"/>
  <c r="Z398" i="1"/>
  <c r="Z430" i="1"/>
  <c r="Z462" i="1"/>
  <c r="Z494" i="1"/>
  <c r="Z526" i="1"/>
  <c r="Z558" i="1"/>
  <c r="Z590" i="1"/>
  <c r="Z622" i="1"/>
  <c r="Z655" i="1"/>
  <c r="Z688" i="1"/>
  <c r="Z721" i="1"/>
  <c r="Z754" i="1"/>
  <c r="Z787" i="1"/>
  <c r="Z820" i="1"/>
  <c r="Z855" i="1"/>
  <c r="Z891" i="1"/>
  <c r="Z927" i="1"/>
  <c r="Z963" i="1"/>
  <c r="Z999" i="1"/>
  <c r="Z1035" i="1"/>
  <c r="Z1074" i="1"/>
  <c r="Z1123" i="1"/>
  <c r="Z1172" i="1"/>
  <c r="Z1221" i="1"/>
  <c r="Z1270" i="1"/>
  <c r="Z1319" i="1"/>
  <c r="Z1368" i="1"/>
  <c r="Z1417" i="1"/>
  <c r="Z1466" i="1"/>
  <c r="Z1515" i="1"/>
  <c r="Z1564" i="1"/>
  <c r="Z1613" i="1"/>
  <c r="Z1662" i="1"/>
  <c r="Z1711" i="1"/>
  <c r="Z1760" i="1"/>
  <c r="AA270" i="1"/>
  <c r="AA302" i="1"/>
  <c r="AA334" i="1"/>
  <c r="AA366" i="1"/>
  <c r="AA398" i="1"/>
  <c r="AA430" i="1"/>
  <c r="AA462" i="1"/>
  <c r="AA494" i="1"/>
  <c r="AA526" i="1"/>
  <c r="AA558" i="1"/>
  <c r="AA590" i="1"/>
  <c r="AA622" i="1"/>
  <c r="AA655" i="1"/>
  <c r="AA688" i="1"/>
  <c r="AA721" i="1"/>
  <c r="AA754" i="1"/>
  <c r="AA787" i="1"/>
  <c r="AA820" i="1"/>
  <c r="AA855" i="1"/>
  <c r="AA891" i="1"/>
  <c r="AA927" i="1"/>
  <c r="AA963" i="1"/>
  <c r="AA999" i="1"/>
  <c r="AA1035" i="1"/>
  <c r="AA1074" i="1"/>
  <c r="AA1123" i="1"/>
  <c r="AA1172" i="1"/>
  <c r="AA1221" i="1"/>
  <c r="AA1270" i="1"/>
  <c r="AA1319" i="1"/>
  <c r="AA1368" i="1"/>
  <c r="AA1417" i="1"/>
  <c r="AA1466" i="1"/>
  <c r="AA1515" i="1"/>
  <c r="AA1564" i="1"/>
  <c r="AA1613" i="1"/>
  <c r="AA1662" i="1"/>
  <c r="AA1711" i="1"/>
  <c r="AA1760" i="1"/>
  <c r="AC270" i="1"/>
  <c r="AD270" i="1" s="1"/>
  <c r="AC302" i="1"/>
  <c r="AD302" i="1" s="1"/>
  <c r="AC334" i="1"/>
  <c r="AD334" i="1" s="1"/>
  <c r="AC366" i="1"/>
  <c r="AD366" i="1" s="1"/>
  <c r="AC398" i="1"/>
  <c r="AD398" i="1" s="1"/>
  <c r="AG398" i="1" s="1"/>
  <c r="AC430" i="1"/>
  <c r="AD430" i="1" s="1"/>
  <c r="AG430" i="1" s="1"/>
  <c r="AC462" i="1"/>
  <c r="AD462" i="1" s="1"/>
  <c r="AC494" i="1"/>
  <c r="AD494" i="1" s="1"/>
  <c r="AC526" i="1"/>
  <c r="AD526" i="1" s="1"/>
  <c r="AC558" i="1"/>
  <c r="AD558" i="1" s="1"/>
  <c r="AC590" i="1"/>
  <c r="AD590" i="1" s="1"/>
  <c r="AC622" i="1"/>
  <c r="AD622" i="1" s="1"/>
  <c r="AH622" i="1" s="1"/>
  <c r="AC655" i="1"/>
  <c r="AD655" i="1" s="1"/>
  <c r="AC688" i="1"/>
  <c r="AD688" i="1" s="1"/>
  <c r="AC721" i="1"/>
  <c r="AD721" i="1" s="1"/>
  <c r="AC754" i="1"/>
  <c r="AD754" i="1" s="1"/>
  <c r="AC787" i="1"/>
  <c r="AD787" i="1" s="1"/>
  <c r="AC820" i="1"/>
  <c r="AD820" i="1" s="1"/>
  <c r="AC855" i="1"/>
  <c r="AD855" i="1" s="1"/>
  <c r="AC891" i="1"/>
  <c r="AD891" i="1" s="1"/>
  <c r="AC927" i="1"/>
  <c r="AD927" i="1" s="1"/>
  <c r="AC963" i="1"/>
  <c r="AD963" i="1" s="1"/>
  <c r="AC999" i="1"/>
  <c r="AD999" i="1" s="1"/>
  <c r="AC1035" i="1"/>
  <c r="AD1035" i="1" s="1"/>
  <c r="AC1074" i="1"/>
  <c r="AD1074" i="1" s="1"/>
  <c r="AC1123" i="1"/>
  <c r="AD1123" i="1" s="1"/>
  <c r="AC1172" i="1"/>
  <c r="AD1172" i="1" s="1"/>
  <c r="AC1221" i="1"/>
  <c r="AD1221" i="1" s="1"/>
  <c r="AC1270" i="1"/>
  <c r="AD1270" i="1" s="1"/>
  <c r="AC1319" i="1"/>
  <c r="AD1319" i="1" s="1"/>
  <c r="AC1368" i="1"/>
  <c r="AD1368" i="1" s="1"/>
  <c r="AC1417" i="1"/>
  <c r="AD1417" i="1" s="1"/>
  <c r="AC1466" i="1"/>
  <c r="AD1466" i="1" s="1"/>
  <c r="AC1515" i="1"/>
  <c r="AD1515" i="1" s="1"/>
  <c r="AC1564" i="1"/>
  <c r="AD1564" i="1" s="1"/>
  <c r="AC1613" i="1"/>
  <c r="AD1613" i="1" s="1"/>
  <c r="AC1662" i="1"/>
  <c r="AD1662" i="1" s="1"/>
  <c r="AC1711" i="1"/>
  <c r="AD1711" i="1" s="1"/>
  <c r="AC1760" i="1"/>
  <c r="AD1760" i="1" s="1"/>
  <c r="X890" i="1"/>
  <c r="X926" i="1"/>
  <c r="X962" i="1"/>
  <c r="X998" i="1"/>
  <c r="X1034" i="1"/>
  <c r="X1073" i="1"/>
  <c r="X1122" i="1"/>
  <c r="X1171" i="1"/>
  <c r="X1220" i="1"/>
  <c r="X1269" i="1"/>
  <c r="X1318" i="1"/>
  <c r="X1367" i="1"/>
  <c r="X1416" i="1"/>
  <c r="X1465" i="1"/>
  <c r="X1514" i="1"/>
  <c r="X1563" i="1"/>
  <c r="X1612" i="1"/>
  <c r="X1661" i="1"/>
  <c r="X1710" i="1"/>
  <c r="X1759" i="1"/>
  <c r="Y890" i="1"/>
  <c r="Y926" i="1"/>
  <c r="Y962" i="1"/>
  <c r="Y998" i="1"/>
  <c r="Y1034" i="1"/>
  <c r="Y1073" i="1"/>
  <c r="Y1122" i="1"/>
  <c r="Y1171" i="1"/>
  <c r="Y1220" i="1"/>
  <c r="Y1269" i="1"/>
  <c r="Y1318" i="1"/>
  <c r="Y1367" i="1"/>
  <c r="Y1416" i="1"/>
  <c r="Y1465" i="1"/>
  <c r="Y1514" i="1"/>
  <c r="Y1563" i="1"/>
  <c r="Y1612" i="1"/>
  <c r="Y1661" i="1"/>
  <c r="Y1710" i="1"/>
  <c r="Y1759" i="1"/>
  <c r="Z890" i="1"/>
  <c r="Z926" i="1"/>
  <c r="Z962" i="1"/>
  <c r="Z998" i="1"/>
  <c r="Z1034" i="1"/>
  <c r="Z1073" i="1"/>
  <c r="Z1122" i="1"/>
  <c r="Z1171" i="1"/>
  <c r="Z1220" i="1"/>
  <c r="Z1269" i="1"/>
  <c r="Z1318" i="1"/>
  <c r="Z1367" i="1"/>
  <c r="Z1416" i="1"/>
  <c r="Z1465" i="1"/>
  <c r="Z1514" i="1"/>
  <c r="Z1563" i="1"/>
  <c r="Z1612" i="1"/>
  <c r="Z1661" i="1"/>
  <c r="Z1710" i="1"/>
  <c r="Z1759" i="1"/>
  <c r="AA890" i="1"/>
  <c r="AA926" i="1"/>
  <c r="AA962" i="1"/>
  <c r="AA998" i="1"/>
  <c r="AA1034" i="1"/>
  <c r="AA1073" i="1"/>
  <c r="AA1122" i="1"/>
  <c r="AA1171" i="1"/>
  <c r="AA1220" i="1"/>
  <c r="AA1269" i="1"/>
  <c r="AA1318" i="1"/>
  <c r="AA1367" i="1"/>
  <c r="AA1416" i="1"/>
  <c r="AA1465" i="1"/>
  <c r="AA1514" i="1"/>
  <c r="AA1563" i="1"/>
  <c r="AA1612" i="1"/>
  <c r="AA1661" i="1"/>
  <c r="AA1710" i="1"/>
  <c r="AA1759" i="1"/>
  <c r="AC890" i="1"/>
  <c r="AD890" i="1" s="1"/>
  <c r="AC926" i="1"/>
  <c r="AD926" i="1" s="1"/>
  <c r="AG926" i="1" s="1"/>
  <c r="AC962" i="1"/>
  <c r="AD962" i="1" s="1"/>
  <c r="AH962" i="1" s="1"/>
  <c r="AC998" i="1"/>
  <c r="AD998" i="1" s="1"/>
  <c r="AC1034" i="1"/>
  <c r="AD1034" i="1" s="1"/>
  <c r="AC1073" i="1"/>
  <c r="AD1073" i="1" s="1"/>
  <c r="AC1122" i="1"/>
  <c r="AD1122" i="1" s="1"/>
  <c r="AC1171" i="1"/>
  <c r="AD1171" i="1" s="1"/>
  <c r="AC1220" i="1"/>
  <c r="AD1220" i="1" s="1"/>
  <c r="AC1269" i="1"/>
  <c r="AD1269" i="1" s="1"/>
  <c r="AC1318" i="1"/>
  <c r="AD1318" i="1" s="1"/>
  <c r="AC1367" i="1"/>
  <c r="AD1367" i="1" s="1"/>
  <c r="AC1416" i="1"/>
  <c r="AD1416" i="1" s="1"/>
  <c r="AC1465" i="1"/>
  <c r="AD1465" i="1" s="1"/>
  <c r="AC1514" i="1"/>
  <c r="AD1514" i="1" s="1"/>
  <c r="AG1514" i="1" s="1"/>
  <c r="AC1563" i="1"/>
  <c r="AD1563" i="1" s="1"/>
  <c r="AC1612" i="1"/>
  <c r="AD1612" i="1" s="1"/>
  <c r="AC1661" i="1"/>
  <c r="AD1661" i="1" s="1"/>
  <c r="AH1661" i="1" s="1"/>
  <c r="AC1710" i="1"/>
  <c r="AD1710" i="1" s="1"/>
  <c r="AG1710" i="1" s="1"/>
  <c r="AC1759" i="1"/>
  <c r="AD1759" i="1" s="1"/>
  <c r="X642" i="1"/>
  <c r="X258" i="1"/>
  <c r="X290" i="1"/>
  <c r="X322" i="1"/>
  <c r="X354" i="1"/>
  <c r="X386" i="1"/>
  <c r="X418" i="1"/>
  <c r="X450" i="1"/>
  <c r="X482" i="1"/>
  <c r="X514" i="1"/>
  <c r="X546" i="1"/>
  <c r="X578" i="1"/>
  <c r="X610" i="1"/>
  <c r="X675" i="1"/>
  <c r="X708" i="1"/>
  <c r="X741" i="1"/>
  <c r="X774" i="1"/>
  <c r="X807" i="1"/>
  <c r="X840" i="1"/>
  <c r="X875" i="1"/>
  <c r="X911" i="1"/>
  <c r="X947" i="1"/>
  <c r="X983" i="1"/>
  <c r="X1019" i="1"/>
  <c r="X1055" i="1"/>
  <c r="X1100" i="1"/>
  <c r="X1149" i="1"/>
  <c r="X1198" i="1"/>
  <c r="X1247" i="1"/>
  <c r="X1296" i="1"/>
  <c r="X1345" i="1"/>
  <c r="X1394" i="1"/>
  <c r="X1443" i="1"/>
  <c r="X1492" i="1"/>
  <c r="X1541" i="1"/>
  <c r="X1590" i="1"/>
  <c r="X1639" i="1"/>
  <c r="X1688" i="1"/>
  <c r="X1737" i="1"/>
  <c r="Y258" i="1"/>
  <c r="Y290" i="1"/>
  <c r="Y322" i="1"/>
  <c r="Y354" i="1"/>
  <c r="Y386" i="1"/>
  <c r="Y418" i="1"/>
  <c r="Y450" i="1"/>
  <c r="Y482" i="1"/>
  <c r="Y514" i="1"/>
  <c r="Y546" i="1"/>
  <c r="Y578" i="1"/>
  <c r="Y610" i="1"/>
  <c r="Y642" i="1"/>
  <c r="Y675" i="1"/>
  <c r="Y708" i="1"/>
  <c r="Y741" i="1"/>
  <c r="Y774" i="1"/>
  <c r="Y807" i="1"/>
  <c r="Y840" i="1"/>
  <c r="Y875" i="1"/>
  <c r="Y911" i="1"/>
  <c r="Y947" i="1"/>
  <c r="Y983" i="1"/>
  <c r="Y1019" i="1"/>
  <c r="Y1055" i="1"/>
  <c r="Y1100" i="1"/>
  <c r="Y1149" i="1"/>
  <c r="Y1198" i="1"/>
  <c r="Y1247" i="1"/>
  <c r="Y1296" i="1"/>
  <c r="Y1345" i="1"/>
  <c r="Y1394" i="1"/>
  <c r="Y1443" i="1"/>
  <c r="Y1492" i="1"/>
  <c r="Y1541" i="1"/>
  <c r="Y1590" i="1"/>
  <c r="Y1639" i="1"/>
  <c r="Y1688" i="1"/>
  <c r="Y1737" i="1"/>
  <c r="Z258" i="1"/>
  <c r="Z290" i="1"/>
  <c r="Z322" i="1"/>
  <c r="Z354" i="1"/>
  <c r="Z386" i="1"/>
  <c r="Z418" i="1"/>
  <c r="Z450" i="1"/>
  <c r="Z482" i="1"/>
  <c r="Z514" i="1"/>
  <c r="Z546" i="1"/>
  <c r="Z578" i="1"/>
  <c r="Z610" i="1"/>
  <c r="Z642" i="1"/>
  <c r="Z675" i="1"/>
  <c r="Z708" i="1"/>
  <c r="Z741" i="1"/>
  <c r="Z774" i="1"/>
  <c r="Z807" i="1"/>
  <c r="Z840" i="1"/>
  <c r="Z875" i="1"/>
  <c r="Z911" i="1"/>
  <c r="Z947" i="1"/>
  <c r="Z983" i="1"/>
  <c r="Z1019" i="1"/>
  <c r="Z1055" i="1"/>
  <c r="Z1100" i="1"/>
  <c r="Z1149" i="1"/>
  <c r="Z1198" i="1"/>
  <c r="Z1247" i="1"/>
  <c r="Z1296" i="1"/>
  <c r="Z1345" i="1"/>
  <c r="Z1394" i="1"/>
  <c r="Z1443" i="1"/>
  <c r="Z1492" i="1"/>
  <c r="Z1541" i="1"/>
  <c r="Z1590" i="1"/>
  <c r="Z1639" i="1"/>
  <c r="Z1688" i="1"/>
  <c r="Z1737" i="1"/>
  <c r="AA258" i="1"/>
  <c r="AA290" i="1"/>
  <c r="AA322" i="1"/>
  <c r="AA354" i="1"/>
  <c r="AA386" i="1"/>
  <c r="AA418" i="1"/>
  <c r="AA450" i="1"/>
  <c r="AA482" i="1"/>
  <c r="AA514" i="1"/>
  <c r="AA546" i="1"/>
  <c r="AA578" i="1"/>
  <c r="AA610" i="1"/>
  <c r="AA642" i="1"/>
  <c r="AA675" i="1"/>
  <c r="AA708" i="1"/>
  <c r="AA741" i="1"/>
  <c r="AA774" i="1"/>
  <c r="AA807" i="1"/>
  <c r="AA840" i="1"/>
  <c r="AA875" i="1"/>
  <c r="AA911" i="1"/>
  <c r="AA947" i="1"/>
  <c r="AA983" i="1"/>
  <c r="AA1019" i="1"/>
  <c r="AA1055" i="1"/>
  <c r="AA1100" i="1"/>
  <c r="AA1149" i="1"/>
  <c r="AA1198" i="1"/>
  <c r="AA1247" i="1"/>
  <c r="AA1296" i="1"/>
  <c r="AA1345" i="1"/>
  <c r="AA1394" i="1"/>
  <c r="AA1443" i="1"/>
  <c r="AA1492" i="1"/>
  <c r="AA1541" i="1"/>
  <c r="AA1590" i="1"/>
  <c r="AA1639" i="1"/>
  <c r="AA1688" i="1"/>
  <c r="AA1737" i="1"/>
  <c r="AC258" i="1"/>
  <c r="AD258" i="1" s="1"/>
  <c r="AC290" i="1"/>
  <c r="AD290" i="1" s="1"/>
  <c r="AC322" i="1"/>
  <c r="AD322" i="1" s="1"/>
  <c r="AC354" i="1"/>
  <c r="AD354" i="1" s="1"/>
  <c r="AC386" i="1"/>
  <c r="AD386" i="1" s="1"/>
  <c r="AC418" i="1"/>
  <c r="AD418" i="1" s="1"/>
  <c r="AC450" i="1"/>
  <c r="AD450" i="1" s="1"/>
  <c r="AC482" i="1"/>
  <c r="AD482" i="1" s="1"/>
  <c r="AC514" i="1"/>
  <c r="AD514" i="1" s="1"/>
  <c r="AG514" i="1" s="1"/>
  <c r="AC546" i="1"/>
  <c r="AD546" i="1" s="1"/>
  <c r="AG546" i="1" s="1"/>
  <c r="AC578" i="1"/>
  <c r="AD578" i="1" s="1"/>
  <c r="AC610" i="1"/>
  <c r="AD610" i="1" s="1"/>
  <c r="AC642" i="1"/>
  <c r="AD642" i="1" s="1"/>
  <c r="AC675" i="1"/>
  <c r="AD675" i="1" s="1"/>
  <c r="AC708" i="1"/>
  <c r="AD708" i="1" s="1"/>
  <c r="AC741" i="1"/>
  <c r="AD741" i="1" s="1"/>
  <c r="AC774" i="1"/>
  <c r="AD774" i="1" s="1"/>
  <c r="AC807" i="1"/>
  <c r="AD807" i="1" s="1"/>
  <c r="AC840" i="1"/>
  <c r="AD840" i="1" s="1"/>
  <c r="AC875" i="1"/>
  <c r="AD875" i="1" s="1"/>
  <c r="AE875" i="1" s="1"/>
  <c r="AC911" i="1"/>
  <c r="AD911" i="1" s="1"/>
  <c r="AC947" i="1"/>
  <c r="AD947" i="1" s="1"/>
  <c r="AC983" i="1"/>
  <c r="AD983" i="1" s="1"/>
  <c r="AC1019" i="1"/>
  <c r="AD1019" i="1" s="1"/>
  <c r="AC1055" i="1"/>
  <c r="AD1055" i="1" s="1"/>
  <c r="AG1055" i="1" s="1"/>
  <c r="AC1100" i="1"/>
  <c r="AD1100" i="1" s="1"/>
  <c r="AC1149" i="1"/>
  <c r="AD1149" i="1" s="1"/>
  <c r="AC1198" i="1"/>
  <c r="AD1198" i="1" s="1"/>
  <c r="AC1247" i="1"/>
  <c r="AD1247" i="1" s="1"/>
  <c r="AC1296" i="1"/>
  <c r="AD1296" i="1" s="1"/>
  <c r="AC1345" i="1"/>
  <c r="AD1345" i="1" s="1"/>
  <c r="AC1394" i="1"/>
  <c r="AD1394" i="1" s="1"/>
  <c r="AC1443" i="1"/>
  <c r="AD1443" i="1" s="1"/>
  <c r="AC1492" i="1"/>
  <c r="AD1492" i="1" s="1"/>
  <c r="AC1541" i="1"/>
  <c r="AD1541" i="1" s="1"/>
  <c r="AC1590" i="1"/>
  <c r="AD1590" i="1" s="1"/>
  <c r="AC1639" i="1"/>
  <c r="AD1639" i="1" s="1"/>
  <c r="AC1688" i="1"/>
  <c r="AD1688" i="1" s="1"/>
  <c r="AC1737" i="1"/>
  <c r="AD1737" i="1" s="1"/>
  <c r="X1736" i="1"/>
  <c r="Y1736" i="1"/>
  <c r="Z1736" i="1"/>
  <c r="AA1736" i="1"/>
  <c r="AC1736" i="1"/>
  <c r="AD1736" i="1" s="1"/>
  <c r="X1687" i="1"/>
  <c r="Y1687" i="1"/>
  <c r="Z1687" i="1"/>
  <c r="AA1687" i="1"/>
  <c r="AC1687" i="1"/>
  <c r="AD1687" i="1" s="1"/>
  <c r="K19" i="18" l="1"/>
  <c r="K38" i="18"/>
  <c r="L36" i="19" s="1"/>
  <c r="K36" i="18"/>
  <c r="K20" i="18"/>
  <c r="K21" i="18"/>
  <c r="K22" i="18"/>
  <c r="K39" i="18"/>
  <c r="L37" i="19" s="1"/>
  <c r="K37" i="18"/>
  <c r="AH1221" i="1"/>
  <c r="L38" i="19"/>
  <c r="L39" i="19"/>
  <c r="AF1100" i="1"/>
  <c r="AH986" i="1"/>
  <c r="AG986" i="1"/>
  <c r="AG453" i="1"/>
  <c r="AF986" i="1"/>
  <c r="AF485" i="1"/>
  <c r="AE485" i="1"/>
  <c r="AH1397" i="1"/>
  <c r="AF1397" i="1"/>
  <c r="AH485" i="1"/>
  <c r="AE1740" i="1"/>
  <c r="AF1740" i="1"/>
  <c r="AH1740" i="1"/>
  <c r="AG1740" i="1"/>
  <c r="AE744" i="1"/>
  <c r="AG744" i="1"/>
  <c r="AF744" i="1"/>
  <c r="AH744" i="1"/>
  <c r="AE1022" i="1"/>
  <c r="AG1022" i="1"/>
  <c r="AH1022" i="1"/>
  <c r="AF1022" i="1"/>
  <c r="AH711" i="1"/>
  <c r="AE1397" i="1"/>
  <c r="AF453" i="1"/>
  <c r="AG1397" i="1"/>
  <c r="AE1348" i="1"/>
  <c r="AH453" i="1"/>
  <c r="AG1348" i="1"/>
  <c r="AE1201" i="1"/>
  <c r="AE711" i="1"/>
  <c r="AG711" i="1"/>
  <c r="AE613" i="1"/>
  <c r="AH1348" i="1"/>
  <c r="AG810" i="1"/>
  <c r="AE810" i="1"/>
  <c r="AH810" i="1"/>
  <c r="AF810" i="1"/>
  <c r="AG1593" i="1"/>
  <c r="AE1593" i="1"/>
  <c r="AH1593" i="1"/>
  <c r="AF1593" i="1"/>
  <c r="AG878" i="1"/>
  <c r="AE878" i="1"/>
  <c r="AH878" i="1"/>
  <c r="AF878" i="1"/>
  <c r="AG357" i="1"/>
  <c r="AE357" i="1"/>
  <c r="AH357" i="1"/>
  <c r="AF357" i="1"/>
  <c r="AH678" i="1"/>
  <c r="AF678" i="1"/>
  <c r="AG678" i="1"/>
  <c r="AE678" i="1"/>
  <c r="AE1446" i="1"/>
  <c r="AH1446" i="1"/>
  <c r="AF1446" i="1"/>
  <c r="AG1446" i="1"/>
  <c r="AE777" i="1"/>
  <c r="AH777" i="1"/>
  <c r="AF777" i="1"/>
  <c r="AG777" i="1"/>
  <c r="AE261" i="1"/>
  <c r="AH261" i="1"/>
  <c r="AF261" i="1"/>
  <c r="AG261" i="1"/>
  <c r="AG1495" i="1"/>
  <c r="AE1495" i="1"/>
  <c r="AH1495" i="1"/>
  <c r="AF1495" i="1"/>
  <c r="AH645" i="1"/>
  <c r="AF645" i="1"/>
  <c r="AG645" i="1"/>
  <c r="AE645" i="1"/>
  <c r="AH1299" i="1"/>
  <c r="AF1299" i="1"/>
  <c r="AG1299" i="1"/>
  <c r="AE1299" i="1"/>
  <c r="AF549" i="1"/>
  <c r="AG549" i="1"/>
  <c r="AE549" i="1"/>
  <c r="AH549" i="1"/>
  <c r="AH1250" i="1"/>
  <c r="AF1250" i="1"/>
  <c r="AG1250" i="1"/>
  <c r="AE1250" i="1"/>
  <c r="AF1103" i="1"/>
  <c r="AG1103" i="1"/>
  <c r="AE1103" i="1"/>
  <c r="AH1103" i="1"/>
  <c r="AF1058" i="1"/>
  <c r="AG1058" i="1"/>
  <c r="AE1058" i="1"/>
  <c r="AH1058" i="1"/>
  <c r="AF517" i="1"/>
  <c r="AG517" i="1"/>
  <c r="AE517" i="1"/>
  <c r="AH517" i="1"/>
  <c r="AG293" i="1"/>
  <c r="AE293" i="1"/>
  <c r="AH293" i="1"/>
  <c r="AF293" i="1"/>
  <c r="AG1642" i="1"/>
  <c r="AE1642" i="1"/>
  <c r="AH1642" i="1"/>
  <c r="AF1642" i="1"/>
  <c r="AG914" i="1"/>
  <c r="AE914" i="1"/>
  <c r="AF914" i="1"/>
  <c r="AH914" i="1"/>
  <c r="AG389" i="1"/>
  <c r="AE389" i="1"/>
  <c r="AF389" i="1"/>
  <c r="AH389" i="1"/>
  <c r="AF1691" i="1"/>
  <c r="AF950" i="1"/>
  <c r="AF421" i="1"/>
  <c r="AH1691" i="1"/>
  <c r="AH950" i="1"/>
  <c r="AH421" i="1"/>
  <c r="AE1152" i="1"/>
  <c r="AE581" i="1"/>
  <c r="AG1201" i="1"/>
  <c r="AG613" i="1"/>
  <c r="AF1544" i="1"/>
  <c r="AF843" i="1"/>
  <c r="AF325" i="1"/>
  <c r="AG1152" i="1"/>
  <c r="AG581" i="1"/>
  <c r="AH1544" i="1"/>
  <c r="AH843" i="1"/>
  <c r="AH325" i="1"/>
  <c r="AE1691" i="1"/>
  <c r="AE950" i="1"/>
  <c r="AE421" i="1"/>
  <c r="AF1201" i="1"/>
  <c r="AF613" i="1"/>
  <c r="AE1544" i="1"/>
  <c r="AE843" i="1"/>
  <c r="AE325" i="1"/>
  <c r="AF1152" i="1"/>
  <c r="AF581" i="1"/>
  <c r="AG876" i="1"/>
  <c r="AF876" i="1"/>
  <c r="AE876" i="1"/>
  <c r="AG1591" i="1"/>
  <c r="AE1591" i="1"/>
  <c r="AF1591" i="1"/>
  <c r="AG355" i="1"/>
  <c r="AF355" i="1"/>
  <c r="AE355" i="1"/>
  <c r="AE1493" i="1"/>
  <c r="AG1493" i="1"/>
  <c r="AE808" i="1"/>
  <c r="AG808" i="1"/>
  <c r="AE291" i="1"/>
  <c r="AG291" i="1"/>
  <c r="AF1150" i="1"/>
  <c r="AE1150" i="1"/>
  <c r="AH1150" i="1"/>
  <c r="AF579" i="1"/>
  <c r="AH579" i="1"/>
  <c r="AE579" i="1"/>
  <c r="AG1689" i="1"/>
  <c r="AE1689" i="1"/>
  <c r="AH1689" i="1"/>
  <c r="AF1689" i="1"/>
  <c r="AG948" i="1"/>
  <c r="AE948" i="1"/>
  <c r="AH948" i="1"/>
  <c r="AF948" i="1"/>
  <c r="AG419" i="1"/>
  <c r="AE419" i="1"/>
  <c r="AH419" i="1"/>
  <c r="AF419" i="1"/>
  <c r="AF1101" i="1"/>
  <c r="AG1101" i="1"/>
  <c r="AE1101" i="1"/>
  <c r="AH1101" i="1"/>
  <c r="AG1542" i="1"/>
  <c r="AE1542" i="1"/>
  <c r="AH1542" i="1"/>
  <c r="AF1542" i="1"/>
  <c r="AG841" i="1"/>
  <c r="AE841" i="1"/>
  <c r="AH841" i="1"/>
  <c r="AF841" i="1"/>
  <c r="AG323" i="1"/>
  <c r="AE323" i="1"/>
  <c r="AH323" i="1"/>
  <c r="AF323" i="1"/>
  <c r="AF1056" i="1"/>
  <c r="AG1056" i="1"/>
  <c r="AE1056" i="1"/>
  <c r="AH1056" i="1"/>
  <c r="AE775" i="1"/>
  <c r="AH775" i="1"/>
  <c r="AF775" i="1"/>
  <c r="AG775" i="1"/>
  <c r="AE259" i="1"/>
  <c r="AH259" i="1"/>
  <c r="AF259" i="1"/>
  <c r="AG259" i="1"/>
  <c r="AH1395" i="1"/>
  <c r="AF1395" i="1"/>
  <c r="AE1395" i="1"/>
  <c r="AG1395" i="1"/>
  <c r="AE742" i="1"/>
  <c r="AH742" i="1"/>
  <c r="AF742" i="1"/>
  <c r="AG742" i="1"/>
  <c r="AH709" i="1"/>
  <c r="AF709" i="1"/>
  <c r="AG709" i="1"/>
  <c r="AE709" i="1"/>
  <c r="AH676" i="1"/>
  <c r="AF676" i="1"/>
  <c r="AG676" i="1"/>
  <c r="AE676" i="1"/>
  <c r="AH611" i="1"/>
  <c r="AF611" i="1"/>
  <c r="AG611" i="1"/>
  <c r="AE611" i="1"/>
  <c r="AH1248" i="1"/>
  <c r="AF1248" i="1"/>
  <c r="AG1248" i="1"/>
  <c r="AE1248" i="1"/>
  <c r="AH643" i="1"/>
  <c r="AF643" i="1"/>
  <c r="AG643" i="1"/>
  <c r="AE643" i="1"/>
  <c r="AE1444" i="1"/>
  <c r="AH1444" i="1"/>
  <c r="AF1444" i="1"/>
  <c r="AG1444" i="1"/>
  <c r="AF547" i="1"/>
  <c r="AG547" i="1"/>
  <c r="AE547" i="1"/>
  <c r="AH547" i="1"/>
  <c r="AG515" i="1"/>
  <c r="AE515" i="1"/>
  <c r="AF515" i="1"/>
  <c r="AH515" i="1"/>
  <c r="AH1297" i="1"/>
  <c r="AF1297" i="1"/>
  <c r="AG1297" i="1"/>
  <c r="AE1297" i="1"/>
  <c r="AG1020" i="1"/>
  <c r="AE1020" i="1"/>
  <c r="AH1020" i="1"/>
  <c r="AF1020" i="1"/>
  <c r="AG483" i="1"/>
  <c r="AE483" i="1"/>
  <c r="AH483" i="1"/>
  <c r="AF483" i="1"/>
  <c r="AH1346" i="1"/>
  <c r="AF1346" i="1"/>
  <c r="AG1346" i="1"/>
  <c r="AE1346" i="1"/>
  <c r="AG1738" i="1"/>
  <c r="AE1738" i="1"/>
  <c r="AH1738" i="1"/>
  <c r="AF1738" i="1"/>
  <c r="AG984" i="1"/>
  <c r="AE984" i="1"/>
  <c r="AH984" i="1"/>
  <c r="AF984" i="1"/>
  <c r="AG451" i="1"/>
  <c r="AE451" i="1"/>
  <c r="AH451" i="1"/>
  <c r="AF451" i="1"/>
  <c r="AH1199" i="1"/>
  <c r="AF1199" i="1"/>
  <c r="AG1199" i="1"/>
  <c r="AE1199" i="1"/>
  <c r="AG1640" i="1"/>
  <c r="AE1640" i="1"/>
  <c r="AH1640" i="1"/>
  <c r="AF1640" i="1"/>
  <c r="AG912" i="1"/>
  <c r="AE912" i="1"/>
  <c r="AH912" i="1"/>
  <c r="AF912" i="1"/>
  <c r="AG387" i="1"/>
  <c r="AE387" i="1"/>
  <c r="AH387" i="1"/>
  <c r="AF387" i="1"/>
  <c r="AH1591" i="1"/>
  <c r="AH876" i="1"/>
  <c r="AH355" i="1"/>
  <c r="AG1150" i="1"/>
  <c r="AG579" i="1"/>
  <c r="AF1493" i="1"/>
  <c r="AF808" i="1"/>
  <c r="AF291" i="1"/>
  <c r="AH1493" i="1"/>
  <c r="AH808" i="1"/>
  <c r="AH291" i="1"/>
  <c r="AG1445" i="1"/>
  <c r="AF1445" i="1"/>
  <c r="AE1445" i="1"/>
  <c r="AH1445" i="1"/>
  <c r="AH710" i="1"/>
  <c r="AG710" i="1"/>
  <c r="AF710" i="1"/>
  <c r="AE710" i="1"/>
  <c r="AE1739" i="1"/>
  <c r="AH1739" i="1"/>
  <c r="AG1739" i="1"/>
  <c r="AF1739" i="1"/>
  <c r="AH1151" i="1"/>
  <c r="AG1151" i="1"/>
  <c r="AF1151" i="1"/>
  <c r="AE1151" i="1"/>
  <c r="AG260" i="1"/>
  <c r="AF260" i="1"/>
  <c r="AE260" i="1"/>
  <c r="AH260" i="1"/>
  <c r="AF356" i="1"/>
  <c r="AE356" i="1"/>
  <c r="AH356" i="1"/>
  <c r="AG356" i="1"/>
  <c r="AH548" i="1"/>
  <c r="AG548" i="1"/>
  <c r="AF548" i="1"/>
  <c r="AE548" i="1"/>
  <c r="AF644" i="1"/>
  <c r="AG644" i="1"/>
  <c r="AH644" i="1"/>
  <c r="AE644" i="1"/>
  <c r="AH743" i="1"/>
  <c r="AG743" i="1"/>
  <c r="AF743" i="1"/>
  <c r="AE743" i="1"/>
  <c r="AH1347" i="1"/>
  <c r="AG1347" i="1"/>
  <c r="AF1347" i="1"/>
  <c r="AE1347" i="1"/>
  <c r="AH612" i="1"/>
  <c r="AG612" i="1"/>
  <c r="AF612" i="1"/>
  <c r="AE612" i="1"/>
  <c r="AH809" i="1"/>
  <c r="AG809" i="1"/>
  <c r="AF809" i="1"/>
  <c r="AE809" i="1"/>
  <c r="AE452" i="1"/>
  <c r="AH452" i="1"/>
  <c r="AG452" i="1"/>
  <c r="AF452" i="1"/>
  <c r="AE842" i="1"/>
  <c r="AH842" i="1"/>
  <c r="AG842" i="1"/>
  <c r="AF842" i="1"/>
  <c r="AH949" i="1"/>
  <c r="AG949" i="1"/>
  <c r="AF949" i="1"/>
  <c r="AE949" i="1"/>
  <c r="AH1057" i="1"/>
  <c r="AG1057" i="1"/>
  <c r="AF1057" i="1"/>
  <c r="AE1057" i="1"/>
  <c r="AH1200" i="1"/>
  <c r="AG1200" i="1"/>
  <c r="AF1200" i="1"/>
  <c r="AE1200" i="1"/>
  <c r="AH1641" i="1"/>
  <c r="AG1641" i="1"/>
  <c r="AF1641" i="1"/>
  <c r="AE1641" i="1"/>
  <c r="AH1494" i="1"/>
  <c r="AG1494" i="1"/>
  <c r="AF1494" i="1"/>
  <c r="AE1494" i="1"/>
  <c r="AH516" i="1"/>
  <c r="AG516" i="1"/>
  <c r="AF516" i="1"/>
  <c r="AE516" i="1"/>
  <c r="AH388" i="1"/>
  <c r="AG388" i="1"/>
  <c r="AF388" i="1"/>
  <c r="AE388" i="1"/>
  <c r="AH677" i="1"/>
  <c r="AG677" i="1"/>
  <c r="AF677" i="1"/>
  <c r="AE677" i="1"/>
  <c r="AH292" i="1"/>
  <c r="AG292" i="1"/>
  <c r="AF292" i="1"/>
  <c r="AE292" i="1"/>
  <c r="AH484" i="1"/>
  <c r="AG484" i="1"/>
  <c r="AF484" i="1"/>
  <c r="AE484" i="1"/>
  <c r="AH580" i="1"/>
  <c r="AG580" i="1"/>
  <c r="AF580" i="1"/>
  <c r="AE580" i="1"/>
  <c r="AG776" i="1"/>
  <c r="AF776" i="1"/>
  <c r="AE776" i="1"/>
  <c r="AH776" i="1"/>
  <c r="AF877" i="1"/>
  <c r="AE877" i="1"/>
  <c r="AH877" i="1"/>
  <c r="AG877" i="1"/>
  <c r="AG1102" i="1"/>
  <c r="AH1102" i="1"/>
  <c r="AF1102" i="1"/>
  <c r="AE1102" i="1"/>
  <c r="AG1249" i="1"/>
  <c r="AF1249" i="1"/>
  <c r="AH1249" i="1"/>
  <c r="AE1249" i="1"/>
  <c r="AF1396" i="1"/>
  <c r="AH1396" i="1"/>
  <c r="AG1396" i="1"/>
  <c r="AE1396" i="1"/>
  <c r="AE324" i="1"/>
  <c r="AH324" i="1"/>
  <c r="AG324" i="1"/>
  <c r="AF324" i="1"/>
  <c r="AH913" i="1"/>
  <c r="AG913" i="1"/>
  <c r="AF913" i="1"/>
  <c r="AE913" i="1"/>
  <c r="AH1021" i="1"/>
  <c r="AG1021" i="1"/>
  <c r="AF1021" i="1"/>
  <c r="AE1021" i="1"/>
  <c r="AE985" i="1"/>
  <c r="AH985" i="1"/>
  <c r="AG985" i="1"/>
  <c r="AF985" i="1"/>
  <c r="AE1543" i="1"/>
  <c r="AH1543" i="1"/>
  <c r="AG1543" i="1"/>
  <c r="AF1543" i="1"/>
  <c r="AH1690" i="1"/>
  <c r="AG1690" i="1"/>
  <c r="AF1690" i="1"/>
  <c r="AE1690" i="1"/>
  <c r="AH420" i="1"/>
  <c r="AG420" i="1"/>
  <c r="AF420" i="1"/>
  <c r="AE420" i="1"/>
  <c r="AH1298" i="1"/>
  <c r="AG1298" i="1"/>
  <c r="AF1298" i="1"/>
  <c r="AE1298" i="1"/>
  <c r="AF1592" i="1"/>
  <c r="AE1592" i="1"/>
  <c r="AH1592" i="1"/>
  <c r="AG1592" i="1"/>
  <c r="AF495" i="1"/>
  <c r="AH495" i="1"/>
  <c r="AG495" i="1"/>
  <c r="AF1036" i="1"/>
  <c r="AH1036" i="1"/>
  <c r="AG1036" i="1"/>
  <c r="AF1419" i="1"/>
  <c r="AH1419" i="1"/>
  <c r="AG1419" i="1"/>
  <c r="AF756" i="1"/>
  <c r="AH756" i="1"/>
  <c r="AG756" i="1"/>
  <c r="AF1761" i="1"/>
  <c r="AH1761" i="1"/>
  <c r="AG1761" i="1"/>
  <c r="AF1000" i="1"/>
  <c r="AH1000" i="1"/>
  <c r="AG1000" i="1"/>
  <c r="AF463" i="1"/>
  <c r="AH463" i="1"/>
  <c r="AG463" i="1"/>
  <c r="AE755" i="1"/>
  <c r="AH755" i="1"/>
  <c r="AH1418" i="1"/>
  <c r="AH431" i="1"/>
  <c r="AG431" i="1"/>
  <c r="AE431" i="1"/>
  <c r="AF431" i="1"/>
  <c r="AH692" i="1"/>
  <c r="AG692" i="1"/>
  <c r="AH723" i="1"/>
  <c r="AG723" i="1"/>
  <c r="AE723" i="1"/>
  <c r="AF723" i="1"/>
  <c r="AH928" i="1"/>
  <c r="AE928" i="1"/>
  <c r="AG928" i="1"/>
  <c r="AF928" i="1"/>
  <c r="AH1468" i="1"/>
  <c r="AF1468" i="1"/>
  <c r="AE1468" i="1"/>
  <c r="AG1468" i="1"/>
  <c r="AH789" i="1"/>
  <c r="AF789" i="1"/>
  <c r="AG789" i="1"/>
  <c r="AE789" i="1"/>
  <c r="AG272" i="1"/>
  <c r="AH272" i="1"/>
  <c r="AF272" i="1"/>
  <c r="AE272" i="1"/>
  <c r="AH464" i="1"/>
  <c r="AG464" i="1"/>
  <c r="AF464" i="1"/>
  <c r="AE464" i="1"/>
  <c r="AH432" i="1"/>
  <c r="AG432" i="1"/>
  <c r="AF432" i="1"/>
  <c r="AE432" i="1"/>
  <c r="AH656" i="1"/>
  <c r="AG656" i="1"/>
  <c r="AF656" i="1"/>
  <c r="AE656" i="1"/>
  <c r="AG1272" i="1"/>
  <c r="AF1272" i="1"/>
  <c r="AE1272" i="1"/>
  <c r="AH1272" i="1"/>
  <c r="AG657" i="1"/>
  <c r="AE657" i="1"/>
  <c r="AF657" i="1"/>
  <c r="AH657" i="1"/>
  <c r="AG1614" i="1"/>
  <c r="AF1614" i="1"/>
  <c r="AE1614" i="1"/>
  <c r="AH1614" i="1"/>
  <c r="AG892" i="1"/>
  <c r="AF892" i="1"/>
  <c r="AE892" i="1"/>
  <c r="AH892" i="1"/>
  <c r="AG367" i="1"/>
  <c r="AF367" i="1"/>
  <c r="AE367" i="1"/>
  <c r="AH367" i="1"/>
  <c r="AH689" i="1"/>
  <c r="AG689" i="1"/>
  <c r="AF689" i="1"/>
  <c r="AE689" i="1"/>
  <c r="AG559" i="1"/>
  <c r="AF559" i="1"/>
  <c r="AE559" i="1"/>
  <c r="AH559" i="1"/>
  <c r="AG1223" i="1"/>
  <c r="AE1223" i="1"/>
  <c r="AH1223" i="1"/>
  <c r="AF1223" i="1"/>
  <c r="AG624" i="1"/>
  <c r="AF624" i="1"/>
  <c r="AE624" i="1"/>
  <c r="AH624" i="1"/>
  <c r="AG1565" i="1"/>
  <c r="AE1565" i="1"/>
  <c r="AF1565" i="1"/>
  <c r="AH1565" i="1"/>
  <c r="AG856" i="1"/>
  <c r="AE856" i="1"/>
  <c r="AH856" i="1"/>
  <c r="AF856" i="1"/>
  <c r="AG335" i="1"/>
  <c r="AE335" i="1"/>
  <c r="AH335" i="1"/>
  <c r="AF335" i="1"/>
  <c r="AF592" i="1"/>
  <c r="AE592" i="1"/>
  <c r="AH592" i="1"/>
  <c r="AG592" i="1"/>
  <c r="AF303" i="1"/>
  <c r="AE303" i="1"/>
  <c r="AH303" i="1"/>
  <c r="AG303" i="1"/>
  <c r="AH690" i="1"/>
  <c r="AE690" i="1"/>
  <c r="AG690" i="1"/>
  <c r="AF690" i="1"/>
  <c r="AH1762" i="1"/>
  <c r="AG1762" i="1"/>
  <c r="AF1762" i="1"/>
  <c r="AE1762" i="1"/>
  <c r="AH1712" i="1"/>
  <c r="AG1712" i="1"/>
  <c r="AE1712" i="1"/>
  <c r="AF1712" i="1"/>
  <c r="AF1174" i="1"/>
  <c r="AE1174" i="1"/>
  <c r="AH1174" i="1"/>
  <c r="AG1174" i="1"/>
  <c r="AF1516" i="1"/>
  <c r="AE1516" i="1"/>
  <c r="AH1516" i="1"/>
  <c r="AG1516" i="1"/>
  <c r="AF821" i="1"/>
  <c r="AE821" i="1"/>
  <c r="AH821" i="1"/>
  <c r="AG821" i="1"/>
  <c r="AH1713" i="1"/>
  <c r="AG1713" i="1"/>
  <c r="AF1713" i="1"/>
  <c r="AE1713" i="1"/>
  <c r="AH1663" i="1"/>
  <c r="AG1663" i="1"/>
  <c r="AE1663" i="1"/>
  <c r="AF1663" i="1"/>
  <c r="AF1125" i="1"/>
  <c r="AE1125" i="1"/>
  <c r="AH1125" i="1"/>
  <c r="AG1125" i="1"/>
  <c r="AF560" i="1"/>
  <c r="AH560" i="1"/>
  <c r="AE560" i="1"/>
  <c r="AG560" i="1"/>
  <c r="AF1467" i="1"/>
  <c r="AH1467" i="1"/>
  <c r="AG1467" i="1"/>
  <c r="AE1467" i="1"/>
  <c r="AF788" i="1"/>
  <c r="AE788" i="1"/>
  <c r="AH788" i="1"/>
  <c r="AG788" i="1"/>
  <c r="AF271" i="1"/>
  <c r="AH271" i="1"/>
  <c r="AE271" i="1"/>
  <c r="AG271" i="1"/>
  <c r="AF1370" i="1"/>
  <c r="AH1370" i="1"/>
  <c r="AG1370" i="1"/>
  <c r="AE1370" i="1"/>
  <c r="AH399" i="1"/>
  <c r="AE399" i="1"/>
  <c r="AF399" i="1"/>
  <c r="AG399" i="1"/>
  <c r="AH1321" i="1"/>
  <c r="AE1321" i="1"/>
  <c r="AF1321" i="1"/>
  <c r="AG1321" i="1"/>
  <c r="AH1320" i="1"/>
  <c r="AG1320" i="1"/>
  <c r="AF1320" i="1"/>
  <c r="AE1320" i="1"/>
  <c r="AE1076" i="1"/>
  <c r="AH1076" i="1"/>
  <c r="AG1076" i="1"/>
  <c r="AF1076" i="1"/>
  <c r="AH1271" i="1"/>
  <c r="AG1271" i="1"/>
  <c r="AF1271" i="1"/>
  <c r="AE1271" i="1"/>
  <c r="AG1124" i="1"/>
  <c r="AF1124" i="1"/>
  <c r="AH1124" i="1"/>
  <c r="AE1124" i="1"/>
  <c r="AH1664" i="1"/>
  <c r="AG1664" i="1"/>
  <c r="AF1664" i="1"/>
  <c r="AE1664" i="1"/>
  <c r="AH929" i="1"/>
  <c r="AG929" i="1"/>
  <c r="AF929" i="1"/>
  <c r="AE929" i="1"/>
  <c r="AH400" i="1"/>
  <c r="AG400" i="1"/>
  <c r="AF400" i="1"/>
  <c r="AE400" i="1"/>
  <c r="AH1222" i="1"/>
  <c r="AG1222" i="1"/>
  <c r="AF1222" i="1"/>
  <c r="AE1222" i="1"/>
  <c r="AH623" i="1"/>
  <c r="AG623" i="1"/>
  <c r="AF623" i="1"/>
  <c r="AE623" i="1"/>
  <c r="AH1001" i="1"/>
  <c r="AG1001" i="1"/>
  <c r="AF1001" i="1"/>
  <c r="AE1001" i="1"/>
  <c r="AH1615" i="1"/>
  <c r="AG1615" i="1"/>
  <c r="AF1615" i="1"/>
  <c r="AE1615" i="1"/>
  <c r="AH893" i="1"/>
  <c r="AG893" i="1"/>
  <c r="AF893" i="1"/>
  <c r="AE893" i="1"/>
  <c r="AH368" i="1"/>
  <c r="AG368" i="1"/>
  <c r="AF368" i="1"/>
  <c r="AE368" i="1"/>
  <c r="AH1173" i="1"/>
  <c r="AG1173" i="1"/>
  <c r="AF1173" i="1"/>
  <c r="AE1173" i="1"/>
  <c r="AH591" i="1"/>
  <c r="AG591" i="1"/>
  <c r="AF591" i="1"/>
  <c r="AE591" i="1"/>
  <c r="AH965" i="1"/>
  <c r="AG965" i="1"/>
  <c r="AF965" i="1"/>
  <c r="AE965" i="1"/>
  <c r="AG857" i="1"/>
  <c r="AH857" i="1"/>
  <c r="AF857" i="1"/>
  <c r="AE857" i="1"/>
  <c r="AG336" i="1"/>
  <c r="AH336" i="1"/>
  <c r="AF336" i="1"/>
  <c r="AE336" i="1"/>
  <c r="AE528" i="1"/>
  <c r="AH528" i="1"/>
  <c r="AG528" i="1"/>
  <c r="AF528" i="1"/>
  <c r="AH1566" i="1"/>
  <c r="AG1566" i="1"/>
  <c r="AF1566" i="1"/>
  <c r="AE1566" i="1"/>
  <c r="AH1323" i="1"/>
  <c r="AE1323" i="1"/>
  <c r="AG1323" i="1"/>
  <c r="AH964" i="1"/>
  <c r="AF964" i="1"/>
  <c r="AG964" i="1"/>
  <c r="AE964" i="1"/>
  <c r="AG1517" i="1"/>
  <c r="AF1517" i="1"/>
  <c r="AE1517" i="1"/>
  <c r="AH1517" i="1"/>
  <c r="AH822" i="1"/>
  <c r="AG822" i="1"/>
  <c r="AF822" i="1"/>
  <c r="AE822" i="1"/>
  <c r="AG304" i="1"/>
  <c r="AF304" i="1"/>
  <c r="AE304" i="1"/>
  <c r="AH304" i="1"/>
  <c r="AG1075" i="1"/>
  <c r="AF1075" i="1"/>
  <c r="AE1075" i="1"/>
  <c r="AH1075" i="1"/>
  <c r="AH527" i="1"/>
  <c r="AG527" i="1"/>
  <c r="AF527" i="1"/>
  <c r="AE527" i="1"/>
  <c r="AF1418" i="1"/>
  <c r="AF755" i="1"/>
  <c r="AF1037" i="1"/>
  <c r="AF496" i="1"/>
  <c r="AF1369" i="1"/>
  <c r="AF722" i="1"/>
  <c r="AG1418" i="1"/>
  <c r="AG755" i="1"/>
  <c r="AG1037" i="1"/>
  <c r="AG496" i="1"/>
  <c r="AG1369" i="1"/>
  <c r="AG722" i="1"/>
  <c r="AH496" i="1"/>
  <c r="AH1037" i="1"/>
  <c r="AH1369" i="1"/>
  <c r="AH722" i="1"/>
  <c r="AE1036" i="1"/>
  <c r="AE495" i="1"/>
  <c r="AE1419" i="1"/>
  <c r="AE756" i="1"/>
  <c r="AE1761" i="1"/>
  <c r="AE1000" i="1"/>
  <c r="AE463" i="1"/>
  <c r="AH1078" i="1"/>
  <c r="AE692" i="1"/>
  <c r="AH530" i="1"/>
  <c r="AF1039" i="1"/>
  <c r="AG1039" i="1"/>
  <c r="AE1039" i="1"/>
  <c r="AH1039" i="1"/>
  <c r="AG1568" i="1"/>
  <c r="AE1568" i="1"/>
  <c r="AH1568" i="1"/>
  <c r="AF1568" i="1"/>
  <c r="AG859" i="1"/>
  <c r="AE859" i="1"/>
  <c r="AH859" i="1"/>
  <c r="AF859" i="1"/>
  <c r="AG338" i="1"/>
  <c r="AE338" i="1"/>
  <c r="AH338" i="1"/>
  <c r="AF338" i="1"/>
  <c r="AG1519" i="1"/>
  <c r="AE1519" i="1"/>
  <c r="AH1519" i="1"/>
  <c r="AF1519" i="1"/>
  <c r="AG824" i="1"/>
  <c r="AE824" i="1"/>
  <c r="AH824" i="1"/>
  <c r="AF824" i="1"/>
  <c r="AG306" i="1"/>
  <c r="AE306" i="1"/>
  <c r="AH306" i="1"/>
  <c r="AF306" i="1"/>
  <c r="AG895" i="1"/>
  <c r="AE895" i="1"/>
  <c r="AH895" i="1"/>
  <c r="AF895" i="1"/>
  <c r="AE1470" i="1"/>
  <c r="AH1470" i="1"/>
  <c r="AF1470" i="1"/>
  <c r="AG1470" i="1"/>
  <c r="AH659" i="1"/>
  <c r="AF659" i="1"/>
  <c r="AG659" i="1"/>
  <c r="AE659" i="1"/>
  <c r="AH1372" i="1"/>
  <c r="AF1372" i="1"/>
  <c r="AE1372" i="1"/>
  <c r="AG1372" i="1"/>
  <c r="AH725" i="1"/>
  <c r="AE725" i="1"/>
  <c r="AF725" i="1"/>
  <c r="AG725" i="1"/>
  <c r="AE758" i="1"/>
  <c r="AH758" i="1"/>
  <c r="AG758" i="1"/>
  <c r="AF758" i="1"/>
  <c r="AE274" i="1"/>
  <c r="AH274" i="1"/>
  <c r="AF274" i="1"/>
  <c r="AG274" i="1"/>
  <c r="AH626" i="1"/>
  <c r="AF626" i="1"/>
  <c r="AG626" i="1"/>
  <c r="AE626" i="1"/>
  <c r="AE791" i="1"/>
  <c r="AH791" i="1"/>
  <c r="AG791" i="1"/>
  <c r="AF791" i="1"/>
  <c r="AH594" i="1"/>
  <c r="AF594" i="1"/>
  <c r="AG594" i="1"/>
  <c r="AE594" i="1"/>
  <c r="AF562" i="1"/>
  <c r="AG562" i="1"/>
  <c r="AE562" i="1"/>
  <c r="AH562" i="1"/>
  <c r="AG370" i="1"/>
  <c r="AE370" i="1"/>
  <c r="AH370" i="1"/>
  <c r="AF370" i="1"/>
  <c r="AE1421" i="1"/>
  <c r="AH1421" i="1"/>
  <c r="AG1421" i="1"/>
  <c r="AF1421" i="1"/>
  <c r="AH1274" i="1"/>
  <c r="AF1274" i="1"/>
  <c r="AG1274" i="1"/>
  <c r="AE1274" i="1"/>
  <c r="AH1225" i="1"/>
  <c r="AF1225" i="1"/>
  <c r="AG1225" i="1"/>
  <c r="AE1225" i="1"/>
  <c r="AH1176" i="1"/>
  <c r="AF1176" i="1"/>
  <c r="AG1176" i="1"/>
  <c r="AE1176" i="1"/>
  <c r="AF1764" i="1"/>
  <c r="AG1764" i="1"/>
  <c r="AE1764" i="1"/>
  <c r="AH1764" i="1"/>
  <c r="AG1003" i="1"/>
  <c r="AF1003" i="1"/>
  <c r="AE1003" i="1"/>
  <c r="AH1003" i="1"/>
  <c r="AF466" i="1"/>
  <c r="AG466" i="1"/>
  <c r="AE466" i="1"/>
  <c r="AH466" i="1"/>
  <c r="AG1617" i="1"/>
  <c r="AE1617" i="1"/>
  <c r="AH1617" i="1"/>
  <c r="AF1617" i="1"/>
  <c r="AF498" i="1"/>
  <c r="AG498" i="1"/>
  <c r="AE498" i="1"/>
  <c r="AH498" i="1"/>
  <c r="AF1127" i="1"/>
  <c r="AH1127" i="1"/>
  <c r="AG1127" i="1"/>
  <c r="AE1127" i="1"/>
  <c r="AF1715" i="1"/>
  <c r="AF967" i="1"/>
  <c r="AF434" i="1"/>
  <c r="AF1666" i="1"/>
  <c r="AF931" i="1"/>
  <c r="AF402" i="1"/>
  <c r="AH1715" i="1"/>
  <c r="AH967" i="1"/>
  <c r="AH434" i="1"/>
  <c r="AH1666" i="1"/>
  <c r="AH931" i="1"/>
  <c r="AH402" i="1"/>
  <c r="AE1078" i="1"/>
  <c r="AE530" i="1"/>
  <c r="AG1078" i="1"/>
  <c r="AG530" i="1"/>
  <c r="AE1715" i="1"/>
  <c r="AE967" i="1"/>
  <c r="AE434" i="1"/>
  <c r="AF1323" i="1"/>
  <c r="AF692" i="1"/>
  <c r="AE1666" i="1"/>
  <c r="AE931" i="1"/>
  <c r="AE402" i="1"/>
  <c r="AF1224" i="1"/>
  <c r="AH1224" i="1"/>
  <c r="AE1175" i="1"/>
  <c r="AH1002" i="1"/>
  <c r="AG1002" i="1"/>
  <c r="AF1002" i="1"/>
  <c r="AF625" i="1"/>
  <c r="AH625" i="1"/>
  <c r="AG401" i="1"/>
  <c r="AE401" i="1"/>
  <c r="AH465" i="1"/>
  <c r="AG465" i="1"/>
  <c r="AF465" i="1"/>
  <c r="AF401" i="1"/>
  <c r="AE593" i="1"/>
  <c r="AG858" i="1"/>
  <c r="AE858" i="1"/>
  <c r="AF858" i="1"/>
  <c r="AH858" i="1"/>
  <c r="AG1616" i="1"/>
  <c r="AE1616" i="1"/>
  <c r="AH1616" i="1"/>
  <c r="AF1616" i="1"/>
  <c r="AG894" i="1"/>
  <c r="AE894" i="1"/>
  <c r="AF894" i="1"/>
  <c r="AH894" i="1"/>
  <c r="AG369" i="1"/>
  <c r="AE369" i="1"/>
  <c r="AF369" i="1"/>
  <c r="AH369" i="1"/>
  <c r="AH724" i="1"/>
  <c r="AF724" i="1"/>
  <c r="AG724" i="1"/>
  <c r="AE724" i="1"/>
  <c r="AG1567" i="1"/>
  <c r="AE1567" i="1"/>
  <c r="AH1567" i="1"/>
  <c r="AF1567" i="1"/>
  <c r="AE790" i="1"/>
  <c r="AH790" i="1"/>
  <c r="AF790" i="1"/>
  <c r="AG790" i="1"/>
  <c r="AF529" i="1"/>
  <c r="AG529" i="1"/>
  <c r="AE529" i="1"/>
  <c r="AH529" i="1"/>
  <c r="AG1665" i="1"/>
  <c r="AE1665" i="1"/>
  <c r="AF1665" i="1"/>
  <c r="AH1665" i="1"/>
  <c r="AH691" i="1"/>
  <c r="AF691" i="1"/>
  <c r="AG691" i="1"/>
  <c r="AE691" i="1"/>
  <c r="AE273" i="1"/>
  <c r="AH273" i="1"/>
  <c r="AF273" i="1"/>
  <c r="AG273" i="1"/>
  <c r="AE757" i="1"/>
  <c r="AH757" i="1"/>
  <c r="AF757" i="1"/>
  <c r="AG757" i="1"/>
  <c r="AH1371" i="1"/>
  <c r="AF1371" i="1"/>
  <c r="AG1371" i="1"/>
  <c r="AE1371" i="1"/>
  <c r="AH658" i="1"/>
  <c r="AF658" i="1"/>
  <c r="AG658" i="1"/>
  <c r="AE658" i="1"/>
  <c r="AH1322" i="1"/>
  <c r="AF1322" i="1"/>
  <c r="AG1322" i="1"/>
  <c r="AE1322" i="1"/>
  <c r="AH1273" i="1"/>
  <c r="AF1273" i="1"/>
  <c r="AG1273" i="1"/>
  <c r="AE1273" i="1"/>
  <c r="AF1126" i="1"/>
  <c r="AG1126" i="1"/>
  <c r="AE1126" i="1"/>
  <c r="AH1126" i="1"/>
  <c r="AF561" i="1"/>
  <c r="AE561" i="1"/>
  <c r="AG561" i="1"/>
  <c r="AH561" i="1"/>
  <c r="AG930" i="1"/>
  <c r="AE930" i="1"/>
  <c r="AH930" i="1"/>
  <c r="AF930" i="1"/>
  <c r="AE1469" i="1"/>
  <c r="AH1469" i="1"/>
  <c r="AF1469" i="1"/>
  <c r="AG1469" i="1"/>
  <c r="AE1420" i="1"/>
  <c r="AH1420" i="1"/>
  <c r="AF1420" i="1"/>
  <c r="AG1420" i="1"/>
  <c r="AG337" i="1"/>
  <c r="AE337" i="1"/>
  <c r="AH337" i="1"/>
  <c r="AF337" i="1"/>
  <c r="AF1077" i="1"/>
  <c r="AG1077" i="1"/>
  <c r="AE1077" i="1"/>
  <c r="AH1077" i="1"/>
  <c r="AG1763" i="1"/>
  <c r="AH1763" i="1"/>
  <c r="AE1763" i="1"/>
  <c r="AF1763" i="1"/>
  <c r="AG1714" i="1"/>
  <c r="AE1714" i="1"/>
  <c r="AH1714" i="1"/>
  <c r="AF1714" i="1"/>
  <c r="AG966" i="1"/>
  <c r="AE966" i="1"/>
  <c r="AH966" i="1"/>
  <c r="AF966" i="1"/>
  <c r="AG433" i="1"/>
  <c r="AE433" i="1"/>
  <c r="AH433" i="1"/>
  <c r="AF433" i="1"/>
  <c r="AF1038" i="1"/>
  <c r="AF497" i="1"/>
  <c r="AH1038" i="1"/>
  <c r="AH497" i="1"/>
  <c r="AG1175" i="1"/>
  <c r="AG593" i="1"/>
  <c r="AF1518" i="1"/>
  <c r="AF823" i="1"/>
  <c r="AF305" i="1"/>
  <c r="AH401" i="1"/>
  <c r="AG1224" i="1"/>
  <c r="AG625" i="1"/>
  <c r="AE1038" i="1"/>
  <c r="AE497" i="1"/>
  <c r="AE1224" i="1"/>
  <c r="AH1518" i="1"/>
  <c r="AH823" i="1"/>
  <c r="AH305" i="1"/>
  <c r="AE625" i="1"/>
  <c r="AF1175" i="1"/>
  <c r="AF593" i="1"/>
  <c r="AE1518" i="1"/>
  <c r="AE823" i="1"/>
  <c r="AE305" i="1"/>
  <c r="AE462" i="1"/>
  <c r="AG462" i="1"/>
  <c r="AF462" i="1"/>
  <c r="AH462" i="1"/>
  <c r="AE999" i="1"/>
  <c r="AF999" i="1"/>
  <c r="AG999" i="1"/>
  <c r="AH999" i="1"/>
  <c r="AF927" i="1"/>
  <c r="AG927" i="1"/>
  <c r="AE927" i="1"/>
  <c r="AH927" i="1"/>
  <c r="AF398" i="1"/>
  <c r="AE398" i="1"/>
  <c r="AH398" i="1"/>
  <c r="AG1613" i="1"/>
  <c r="AE1613" i="1"/>
  <c r="AH1613" i="1"/>
  <c r="AF1613" i="1"/>
  <c r="AG302" i="1"/>
  <c r="AE302" i="1"/>
  <c r="AH302" i="1"/>
  <c r="AF302" i="1"/>
  <c r="AG855" i="1"/>
  <c r="AE855" i="1"/>
  <c r="AH855" i="1"/>
  <c r="AF855" i="1"/>
  <c r="AE1466" i="1"/>
  <c r="AH1466" i="1"/>
  <c r="AF1466" i="1"/>
  <c r="AG1466" i="1"/>
  <c r="AE787" i="1"/>
  <c r="AH787" i="1"/>
  <c r="AF787" i="1"/>
  <c r="AG787" i="1"/>
  <c r="AE270" i="1"/>
  <c r="AH270" i="1"/>
  <c r="AF270" i="1"/>
  <c r="AG270" i="1"/>
  <c r="AG1515" i="1"/>
  <c r="AE1515" i="1"/>
  <c r="AH1515" i="1"/>
  <c r="AF1515" i="1"/>
  <c r="AF688" i="1"/>
  <c r="AH688" i="1"/>
  <c r="AG688" i="1"/>
  <c r="AE688" i="1"/>
  <c r="AH655" i="1"/>
  <c r="AF655" i="1"/>
  <c r="AE655" i="1"/>
  <c r="AG655" i="1"/>
  <c r="AG891" i="1"/>
  <c r="AE891" i="1"/>
  <c r="AH891" i="1"/>
  <c r="AF891" i="1"/>
  <c r="AE1417" i="1"/>
  <c r="AH1417" i="1"/>
  <c r="AF1417" i="1"/>
  <c r="AG1417" i="1"/>
  <c r="AE366" i="1"/>
  <c r="AG366" i="1"/>
  <c r="AH366" i="1"/>
  <c r="AF366" i="1"/>
  <c r="AH590" i="1"/>
  <c r="AF590" i="1"/>
  <c r="AG590" i="1"/>
  <c r="AE590" i="1"/>
  <c r="AE1662" i="1"/>
  <c r="AG1662" i="1"/>
  <c r="AF1662" i="1"/>
  <c r="AH1662" i="1"/>
  <c r="AH1172" i="1"/>
  <c r="AF1172" i="1"/>
  <c r="AG1172" i="1"/>
  <c r="AE1172" i="1"/>
  <c r="AG820" i="1"/>
  <c r="AE820" i="1"/>
  <c r="AH820" i="1"/>
  <c r="AF820" i="1"/>
  <c r="AE754" i="1"/>
  <c r="AH754" i="1"/>
  <c r="AF754" i="1"/>
  <c r="AG754" i="1"/>
  <c r="AH721" i="1"/>
  <c r="AF721" i="1"/>
  <c r="AG721" i="1"/>
  <c r="AE721" i="1"/>
  <c r="AF1123" i="1"/>
  <c r="AG1123" i="1"/>
  <c r="AE1123" i="1"/>
  <c r="AH1123" i="1"/>
  <c r="AF558" i="1"/>
  <c r="AG558" i="1"/>
  <c r="AE558" i="1"/>
  <c r="AH558" i="1"/>
  <c r="AG1564" i="1"/>
  <c r="AE1564" i="1"/>
  <c r="AH1564" i="1"/>
  <c r="AF1564" i="1"/>
  <c r="AF1074" i="1"/>
  <c r="AG1074" i="1"/>
  <c r="AE1074" i="1"/>
  <c r="AH1074" i="1"/>
  <c r="AF526" i="1"/>
  <c r="AG526" i="1"/>
  <c r="AE526" i="1"/>
  <c r="AH526" i="1"/>
  <c r="AH1368" i="1"/>
  <c r="AF1368" i="1"/>
  <c r="AG1368" i="1"/>
  <c r="AE1368" i="1"/>
  <c r="AG334" i="1"/>
  <c r="AE334" i="1"/>
  <c r="AH334" i="1"/>
  <c r="AF334" i="1"/>
  <c r="AG1035" i="1"/>
  <c r="AE1035" i="1"/>
  <c r="AH1035" i="1"/>
  <c r="AF1035" i="1"/>
  <c r="AG494" i="1"/>
  <c r="AE494" i="1"/>
  <c r="AH494" i="1"/>
  <c r="AF494" i="1"/>
  <c r="AF1319" i="1"/>
  <c r="AH1319" i="1"/>
  <c r="AG1319" i="1"/>
  <c r="AE1319" i="1"/>
  <c r="AG1760" i="1"/>
  <c r="AE1760" i="1"/>
  <c r="AH1760" i="1"/>
  <c r="AF1760" i="1"/>
  <c r="AH1270" i="1"/>
  <c r="AF1270" i="1"/>
  <c r="AE1270" i="1"/>
  <c r="AG1270" i="1"/>
  <c r="AG1711" i="1"/>
  <c r="AE1711" i="1"/>
  <c r="AF1711" i="1"/>
  <c r="AH1711" i="1"/>
  <c r="AG963" i="1"/>
  <c r="AE963" i="1"/>
  <c r="AH963" i="1"/>
  <c r="AF963" i="1"/>
  <c r="AH430" i="1"/>
  <c r="AE622" i="1"/>
  <c r="AG1221" i="1"/>
  <c r="AG622" i="1"/>
  <c r="AF430" i="1"/>
  <c r="AE1221" i="1"/>
  <c r="AE430" i="1"/>
  <c r="AF1221" i="1"/>
  <c r="AF622" i="1"/>
  <c r="AF1759" i="1"/>
  <c r="AG1759" i="1"/>
  <c r="AE1759" i="1"/>
  <c r="AH1759" i="1"/>
  <c r="AG1612" i="1"/>
  <c r="AH1612" i="1"/>
  <c r="AE1612" i="1"/>
  <c r="AF1612" i="1"/>
  <c r="AE1465" i="1"/>
  <c r="AG1465" i="1"/>
  <c r="AG1563" i="1"/>
  <c r="AH1563" i="1"/>
  <c r="AE1563" i="1"/>
  <c r="AF1563" i="1"/>
  <c r="AH1367" i="1"/>
  <c r="AG1367" i="1"/>
  <c r="AE1367" i="1"/>
  <c r="AE1416" i="1"/>
  <c r="AG1416" i="1"/>
  <c r="AF1318" i="1"/>
  <c r="AE1318" i="1"/>
  <c r="AG1318" i="1"/>
  <c r="AH1171" i="1"/>
  <c r="AE1171" i="1"/>
  <c r="AG1171" i="1"/>
  <c r="AE1122" i="1"/>
  <c r="AG1122" i="1"/>
  <c r="AF1122" i="1"/>
  <c r="AH1122" i="1"/>
  <c r="AG1073" i="1"/>
  <c r="AF1073" i="1"/>
  <c r="AH1073" i="1"/>
  <c r="AE1073" i="1"/>
  <c r="AG890" i="1"/>
  <c r="AH890" i="1"/>
  <c r="AF890" i="1"/>
  <c r="AE890" i="1"/>
  <c r="AG1034" i="1"/>
  <c r="AF1034" i="1"/>
  <c r="AE1034" i="1"/>
  <c r="AH1034" i="1"/>
  <c r="AG998" i="1"/>
  <c r="AF998" i="1"/>
  <c r="AE998" i="1"/>
  <c r="AH998" i="1"/>
  <c r="AH1220" i="1"/>
  <c r="AF1220" i="1"/>
  <c r="AG1220" i="1"/>
  <c r="AE1220" i="1"/>
  <c r="AF1269" i="1"/>
  <c r="AH1269" i="1"/>
  <c r="AE1269" i="1"/>
  <c r="AG1269" i="1"/>
  <c r="AF1661" i="1"/>
  <c r="AF926" i="1"/>
  <c r="AF1710" i="1"/>
  <c r="AF1416" i="1"/>
  <c r="AH1465" i="1"/>
  <c r="AF1367" i="1"/>
  <c r="AE1710" i="1"/>
  <c r="AE962" i="1"/>
  <c r="AE1661" i="1"/>
  <c r="AE926" i="1"/>
  <c r="AH1710" i="1"/>
  <c r="AH926" i="1"/>
  <c r="AF1465" i="1"/>
  <c r="AF1514" i="1"/>
  <c r="AH1514" i="1"/>
  <c r="AG962" i="1"/>
  <c r="AH1318" i="1"/>
  <c r="AG1661" i="1"/>
  <c r="AF962" i="1"/>
  <c r="AF1171" i="1"/>
  <c r="AE1514" i="1"/>
  <c r="AH1416" i="1"/>
  <c r="AE354" i="1"/>
  <c r="AG354" i="1"/>
  <c r="AH322" i="1"/>
  <c r="AE322" i="1"/>
  <c r="AG322" i="1"/>
  <c r="AG875" i="1"/>
  <c r="AG1492" i="1"/>
  <c r="AH1492" i="1"/>
  <c r="AE1492" i="1"/>
  <c r="AF1492" i="1"/>
  <c r="AE1590" i="1"/>
  <c r="AG1590" i="1"/>
  <c r="AH1590" i="1"/>
  <c r="AF1590" i="1"/>
  <c r="AH807" i="1"/>
  <c r="AF807" i="1"/>
  <c r="AG807" i="1"/>
  <c r="AE807" i="1"/>
  <c r="AH610" i="1"/>
  <c r="AE610" i="1"/>
  <c r="AG610" i="1"/>
  <c r="AF610" i="1"/>
  <c r="AH1394" i="1"/>
  <c r="AE1394" i="1"/>
  <c r="AF1394" i="1"/>
  <c r="AG1394" i="1"/>
  <c r="AH1345" i="1"/>
  <c r="AF1345" i="1"/>
  <c r="AG1345" i="1"/>
  <c r="AE1345" i="1"/>
  <c r="AH1541" i="1"/>
  <c r="AE1541" i="1"/>
  <c r="AF1541" i="1"/>
  <c r="AG1541" i="1"/>
  <c r="AH1443" i="1"/>
  <c r="AF1443" i="1"/>
  <c r="AE1443" i="1"/>
  <c r="AG1443" i="1"/>
  <c r="AF1296" i="1"/>
  <c r="AG1296" i="1"/>
  <c r="AH1296" i="1"/>
  <c r="AE1296" i="1"/>
  <c r="AH840" i="1"/>
  <c r="AG840" i="1"/>
  <c r="AF840" i="1"/>
  <c r="AE840" i="1"/>
  <c r="AE290" i="1"/>
  <c r="AH290" i="1"/>
  <c r="AG290" i="1"/>
  <c r="AF290" i="1"/>
  <c r="AG578" i="1"/>
  <c r="AF578" i="1"/>
  <c r="AE578" i="1"/>
  <c r="AH578" i="1"/>
  <c r="AF1247" i="1"/>
  <c r="AE1247" i="1"/>
  <c r="AH1247" i="1"/>
  <c r="AG1247" i="1"/>
  <c r="AG1019" i="1"/>
  <c r="AE1019" i="1"/>
  <c r="AH1019" i="1"/>
  <c r="AF1019" i="1"/>
  <c r="AG482" i="1"/>
  <c r="AH482" i="1"/>
  <c r="AE482" i="1"/>
  <c r="AF482" i="1"/>
  <c r="AF1149" i="1"/>
  <c r="AH1149" i="1"/>
  <c r="AG1149" i="1"/>
  <c r="AE1149" i="1"/>
  <c r="AG1737" i="1"/>
  <c r="AE1737" i="1"/>
  <c r="AH1737" i="1"/>
  <c r="AF1737" i="1"/>
  <c r="AG983" i="1"/>
  <c r="AE983" i="1"/>
  <c r="AH983" i="1"/>
  <c r="AF983" i="1"/>
  <c r="AG450" i="1"/>
  <c r="AE450" i="1"/>
  <c r="AH450" i="1"/>
  <c r="AF450" i="1"/>
  <c r="AH708" i="1"/>
  <c r="AF708" i="1"/>
  <c r="AG708" i="1"/>
  <c r="AE708" i="1"/>
  <c r="AE258" i="1"/>
  <c r="AH258" i="1"/>
  <c r="AF258" i="1"/>
  <c r="AG258" i="1"/>
  <c r="AG1688" i="1"/>
  <c r="AE1688" i="1"/>
  <c r="AF1688" i="1"/>
  <c r="AH1688" i="1"/>
  <c r="AG947" i="1"/>
  <c r="AE947" i="1"/>
  <c r="AF947" i="1"/>
  <c r="AH947" i="1"/>
  <c r="AG418" i="1"/>
  <c r="AE418" i="1"/>
  <c r="AF418" i="1"/>
  <c r="AH418" i="1"/>
  <c r="AH774" i="1"/>
  <c r="AF774" i="1"/>
  <c r="AE774" i="1"/>
  <c r="AG774" i="1"/>
  <c r="AH741" i="1"/>
  <c r="AF741" i="1"/>
  <c r="AE741" i="1"/>
  <c r="AG741" i="1"/>
  <c r="AF675" i="1"/>
  <c r="AH675" i="1"/>
  <c r="AG675" i="1"/>
  <c r="AE675" i="1"/>
  <c r="AF642" i="1"/>
  <c r="AH642" i="1"/>
  <c r="AE642" i="1"/>
  <c r="AG642" i="1"/>
  <c r="AF1198" i="1"/>
  <c r="AH1198" i="1"/>
  <c r="AG1198" i="1"/>
  <c r="AE1198" i="1"/>
  <c r="AE1639" i="1"/>
  <c r="AF1639" i="1"/>
  <c r="AG1639" i="1"/>
  <c r="AH1639" i="1"/>
  <c r="AE911" i="1"/>
  <c r="AF911" i="1"/>
  <c r="AH911" i="1"/>
  <c r="AG911" i="1"/>
  <c r="AE386" i="1"/>
  <c r="AF386" i="1"/>
  <c r="AG386" i="1"/>
  <c r="AH386" i="1"/>
  <c r="AH1100" i="1"/>
  <c r="AH546" i="1"/>
  <c r="AF1055" i="1"/>
  <c r="AH1055" i="1"/>
  <c r="AH514" i="1"/>
  <c r="AF546" i="1"/>
  <c r="AF514" i="1"/>
  <c r="AF875" i="1"/>
  <c r="AF354" i="1"/>
  <c r="AF322" i="1"/>
  <c r="AE1100" i="1"/>
  <c r="AE546" i="1"/>
  <c r="AH875" i="1"/>
  <c r="AH354" i="1"/>
  <c r="AE1055" i="1"/>
  <c r="AE514" i="1"/>
  <c r="AG1100" i="1"/>
  <c r="AE1736" i="1"/>
  <c r="AF1736" i="1"/>
  <c r="AG1736" i="1"/>
  <c r="AH1736" i="1"/>
  <c r="AE1687" i="1"/>
  <c r="AH1687" i="1"/>
  <c r="AF1687" i="1"/>
  <c r="AG1687" i="1"/>
  <c r="X1638" i="1"/>
  <c r="Y1638" i="1"/>
  <c r="Z1638" i="1"/>
  <c r="AA1638" i="1"/>
  <c r="AC1638" i="1"/>
  <c r="AD1638" i="1" s="1"/>
  <c r="X1589" i="1"/>
  <c r="Y1589" i="1"/>
  <c r="Z1589" i="1"/>
  <c r="AA1589" i="1"/>
  <c r="AC1589" i="1"/>
  <c r="AD1589" i="1" s="1"/>
  <c r="X1540" i="1"/>
  <c r="Y1540" i="1"/>
  <c r="Z1540" i="1"/>
  <c r="AA1540" i="1"/>
  <c r="AC1540" i="1"/>
  <c r="AD1540" i="1" s="1"/>
  <c r="X1491" i="1"/>
  <c r="Y1491" i="1"/>
  <c r="Z1491" i="1"/>
  <c r="AA1491" i="1"/>
  <c r="AC1491" i="1"/>
  <c r="AD1491" i="1" s="1"/>
  <c r="X1442" i="1"/>
  <c r="Y1442" i="1"/>
  <c r="Z1442" i="1"/>
  <c r="AA1442" i="1"/>
  <c r="AC1442" i="1"/>
  <c r="AD1442" i="1" s="1"/>
  <c r="X1393" i="1"/>
  <c r="Y1393" i="1"/>
  <c r="Z1393" i="1"/>
  <c r="AA1393" i="1"/>
  <c r="AC1393" i="1"/>
  <c r="AD1393" i="1" s="1"/>
  <c r="X1344" i="1"/>
  <c r="Y1344" i="1"/>
  <c r="Z1344" i="1"/>
  <c r="AA1344" i="1"/>
  <c r="AC1344" i="1"/>
  <c r="AD1344" i="1" s="1"/>
  <c r="X1295" i="1"/>
  <c r="Y1295" i="1"/>
  <c r="Z1295" i="1"/>
  <c r="AA1295" i="1"/>
  <c r="AC1295" i="1"/>
  <c r="AD1295" i="1" s="1"/>
  <c r="X1246" i="1"/>
  <c r="Y1246" i="1"/>
  <c r="Z1246" i="1"/>
  <c r="AA1246" i="1"/>
  <c r="AC1246" i="1"/>
  <c r="AD1246" i="1" s="1"/>
  <c r="X1197" i="1"/>
  <c r="Y1197" i="1"/>
  <c r="Z1197" i="1"/>
  <c r="AA1197" i="1"/>
  <c r="AC1197" i="1"/>
  <c r="AD1197" i="1" s="1"/>
  <c r="X1148" i="1"/>
  <c r="Y1148" i="1"/>
  <c r="Z1148" i="1"/>
  <c r="AA1148" i="1"/>
  <c r="AC1148" i="1"/>
  <c r="AD1148" i="1" s="1"/>
  <c r="X1099" i="1"/>
  <c r="Y1099" i="1"/>
  <c r="Z1099" i="1"/>
  <c r="AA1099" i="1"/>
  <c r="AC1099" i="1"/>
  <c r="AD1099" i="1" s="1"/>
  <c r="X1054" i="1"/>
  <c r="Y1054" i="1"/>
  <c r="Z1054" i="1"/>
  <c r="AA1054" i="1"/>
  <c r="AC1054" i="1"/>
  <c r="AD1054" i="1" s="1"/>
  <c r="X1018" i="1"/>
  <c r="Y1018" i="1"/>
  <c r="Z1018" i="1"/>
  <c r="AA1018" i="1"/>
  <c r="AC1018" i="1"/>
  <c r="AD1018" i="1" s="1"/>
  <c r="X982" i="1"/>
  <c r="Y982" i="1"/>
  <c r="Z982" i="1"/>
  <c r="AA982" i="1"/>
  <c r="AC982" i="1"/>
  <c r="AD982" i="1" s="1"/>
  <c r="X946" i="1"/>
  <c r="Y946" i="1"/>
  <c r="Z946" i="1"/>
  <c r="AA946" i="1"/>
  <c r="AC946" i="1"/>
  <c r="AD946" i="1" s="1"/>
  <c r="X910" i="1"/>
  <c r="Y910" i="1"/>
  <c r="Z910" i="1"/>
  <c r="AA910" i="1"/>
  <c r="AC910" i="1"/>
  <c r="AD910" i="1" s="1"/>
  <c r="X874" i="1"/>
  <c r="Y874" i="1"/>
  <c r="Z874" i="1"/>
  <c r="AA874" i="1"/>
  <c r="AC874" i="1"/>
  <c r="AD874" i="1" s="1"/>
  <c r="X839" i="1"/>
  <c r="Y839" i="1"/>
  <c r="Z839" i="1"/>
  <c r="AA839" i="1"/>
  <c r="AC839" i="1"/>
  <c r="AD839" i="1" s="1"/>
  <c r="X806" i="1"/>
  <c r="Y806" i="1"/>
  <c r="Z806" i="1"/>
  <c r="AA806" i="1"/>
  <c r="AC806" i="1"/>
  <c r="AD806" i="1" s="1"/>
  <c r="X773" i="1"/>
  <c r="Y773" i="1"/>
  <c r="Z773" i="1"/>
  <c r="AA773" i="1"/>
  <c r="AC773" i="1"/>
  <c r="AD773" i="1" s="1"/>
  <c r="X740" i="1"/>
  <c r="Y740" i="1"/>
  <c r="Z740" i="1"/>
  <c r="AA740" i="1"/>
  <c r="AC740" i="1"/>
  <c r="AD740" i="1" s="1"/>
  <c r="X707" i="1"/>
  <c r="Y707" i="1"/>
  <c r="Z707" i="1"/>
  <c r="AA707" i="1"/>
  <c r="AC707" i="1"/>
  <c r="AD707" i="1" s="1"/>
  <c r="X674" i="1"/>
  <c r="Y674" i="1"/>
  <c r="Z674" i="1"/>
  <c r="AA674" i="1"/>
  <c r="AC674" i="1"/>
  <c r="AD674" i="1" s="1"/>
  <c r="X641" i="1"/>
  <c r="Y641" i="1"/>
  <c r="Z641" i="1"/>
  <c r="AA641" i="1"/>
  <c r="AC641" i="1"/>
  <c r="AD641" i="1" s="1"/>
  <c r="X609" i="1"/>
  <c r="Y609" i="1"/>
  <c r="Z609" i="1"/>
  <c r="AA609" i="1"/>
  <c r="AC609" i="1"/>
  <c r="AD609" i="1" s="1"/>
  <c r="X577" i="1"/>
  <c r="Y577" i="1"/>
  <c r="Z577" i="1"/>
  <c r="AA577" i="1"/>
  <c r="AC577" i="1"/>
  <c r="AD577" i="1" s="1"/>
  <c r="AE577" i="1" s="1"/>
  <c r="X545" i="1"/>
  <c r="Y545" i="1"/>
  <c r="Z545" i="1"/>
  <c r="AA545" i="1"/>
  <c r="AC545" i="1"/>
  <c r="AD545" i="1" s="1"/>
  <c r="X513" i="1"/>
  <c r="Y513" i="1"/>
  <c r="Z513" i="1"/>
  <c r="AA513" i="1"/>
  <c r="AC513" i="1"/>
  <c r="AD513" i="1" s="1"/>
  <c r="X481" i="1"/>
  <c r="Y481" i="1"/>
  <c r="Z481" i="1"/>
  <c r="AA481" i="1"/>
  <c r="AC481" i="1"/>
  <c r="AD481" i="1" s="1"/>
  <c r="X449" i="1"/>
  <c r="Y449" i="1"/>
  <c r="Z449" i="1"/>
  <c r="AA449" i="1"/>
  <c r="AC449" i="1"/>
  <c r="AD449" i="1" s="1"/>
  <c r="X417" i="1"/>
  <c r="Y417" i="1"/>
  <c r="Z417" i="1"/>
  <c r="AA417" i="1"/>
  <c r="AC417" i="1"/>
  <c r="AD417" i="1" s="1"/>
  <c r="X385" i="1"/>
  <c r="Y385" i="1"/>
  <c r="Z385" i="1"/>
  <c r="AA385" i="1"/>
  <c r="AC385" i="1"/>
  <c r="AD385" i="1" s="1"/>
  <c r="X353" i="1"/>
  <c r="Y353" i="1"/>
  <c r="Z353" i="1"/>
  <c r="AA353" i="1"/>
  <c r="AC353" i="1"/>
  <c r="AD353" i="1" s="1"/>
  <c r="X321" i="1"/>
  <c r="Y321" i="1"/>
  <c r="Z321" i="1"/>
  <c r="AA321" i="1"/>
  <c r="AC321" i="1"/>
  <c r="AD321" i="1" s="1"/>
  <c r="X289" i="1"/>
  <c r="Y289" i="1"/>
  <c r="Z289" i="1"/>
  <c r="AA289" i="1"/>
  <c r="AC289" i="1"/>
  <c r="AD289" i="1" s="1"/>
  <c r="K18" i="18" l="1"/>
  <c r="AE1638" i="1"/>
  <c r="AF1638" i="1"/>
  <c r="AG1638" i="1"/>
  <c r="AH1638" i="1"/>
  <c r="AE1589" i="1"/>
  <c r="AF1589" i="1"/>
  <c r="AG1589" i="1"/>
  <c r="AH1589" i="1"/>
  <c r="AE1540" i="1"/>
  <c r="AF1540" i="1"/>
  <c r="AG1540" i="1"/>
  <c r="AH1540" i="1"/>
  <c r="AE1491" i="1"/>
  <c r="AF1491" i="1"/>
  <c r="AG1491" i="1"/>
  <c r="AH1491" i="1"/>
  <c r="AE1442" i="1"/>
  <c r="AF1442" i="1"/>
  <c r="AG1442" i="1"/>
  <c r="AH1442" i="1"/>
  <c r="AE1393" i="1"/>
  <c r="AF1393" i="1"/>
  <c r="AG1393" i="1"/>
  <c r="AH1393" i="1"/>
  <c r="AH1344" i="1"/>
  <c r="AE1344" i="1"/>
  <c r="AF1344" i="1"/>
  <c r="AG1344" i="1"/>
  <c r="AE1295" i="1"/>
  <c r="AF1295" i="1"/>
  <c r="AG1295" i="1"/>
  <c r="AH1295" i="1"/>
  <c r="AE1246" i="1"/>
  <c r="AF1246" i="1"/>
  <c r="AG1246" i="1"/>
  <c r="AH1246" i="1"/>
  <c r="AE1197" i="1"/>
  <c r="AF1197" i="1"/>
  <c r="AG1197" i="1"/>
  <c r="AH1197" i="1"/>
  <c r="AE1148" i="1"/>
  <c r="AF1148" i="1"/>
  <c r="AG1148" i="1"/>
  <c r="AH1148" i="1"/>
  <c r="AE1099" i="1"/>
  <c r="AF1099" i="1"/>
  <c r="AG1099" i="1"/>
  <c r="AH1099" i="1"/>
  <c r="AE1054" i="1"/>
  <c r="AF1054" i="1"/>
  <c r="AG1054" i="1"/>
  <c r="AH1054" i="1"/>
  <c r="AE1018" i="1"/>
  <c r="AF1018" i="1"/>
  <c r="AG1018" i="1"/>
  <c r="AH1018" i="1"/>
  <c r="AE982" i="1"/>
  <c r="AF982" i="1"/>
  <c r="AG982" i="1"/>
  <c r="AH982" i="1"/>
  <c r="AE946" i="1"/>
  <c r="AF946" i="1"/>
  <c r="AG946" i="1"/>
  <c r="AH946" i="1"/>
  <c r="AE910" i="1"/>
  <c r="AF910" i="1"/>
  <c r="AG910" i="1"/>
  <c r="AH910" i="1"/>
  <c r="AE874" i="1"/>
  <c r="AF874" i="1"/>
  <c r="AG874" i="1"/>
  <c r="AH874" i="1"/>
  <c r="AE839" i="1"/>
  <c r="AF839" i="1"/>
  <c r="AG839" i="1"/>
  <c r="AH839" i="1"/>
  <c r="AH806" i="1"/>
  <c r="AE806" i="1"/>
  <c r="AF806" i="1"/>
  <c r="AG806" i="1"/>
  <c r="AE773" i="1"/>
  <c r="AF773" i="1"/>
  <c r="AG773" i="1"/>
  <c r="AH773" i="1"/>
  <c r="AE740" i="1"/>
  <c r="AF740" i="1"/>
  <c r="AG740" i="1"/>
  <c r="AH740" i="1"/>
  <c r="AE707" i="1"/>
  <c r="AF707" i="1"/>
  <c r="AG707" i="1"/>
  <c r="AH707" i="1"/>
  <c r="AF674" i="1"/>
  <c r="AE674" i="1"/>
  <c r="AG674" i="1"/>
  <c r="AH674" i="1"/>
  <c r="AG641" i="1"/>
  <c r="AE641" i="1"/>
  <c r="AF641" i="1"/>
  <c r="AH641" i="1"/>
  <c r="AE609" i="1"/>
  <c r="AF609" i="1"/>
  <c r="AG609" i="1"/>
  <c r="AH609" i="1"/>
  <c r="AH577" i="1"/>
  <c r="AG577" i="1"/>
  <c r="AF577" i="1"/>
  <c r="AG545" i="1"/>
  <c r="AE545" i="1"/>
  <c r="AF545" i="1"/>
  <c r="AH545" i="1"/>
  <c r="AG513" i="1"/>
  <c r="AH513" i="1"/>
  <c r="AE513" i="1"/>
  <c r="AF513" i="1"/>
  <c r="AE481" i="1"/>
  <c r="AF481" i="1"/>
  <c r="AG481" i="1"/>
  <c r="AH481" i="1"/>
  <c r="AE449" i="1"/>
  <c r="AF449" i="1"/>
  <c r="AG449" i="1"/>
  <c r="AH449" i="1"/>
  <c r="AE417" i="1"/>
  <c r="AF417" i="1"/>
  <c r="AG417" i="1"/>
  <c r="AH417" i="1"/>
  <c r="AG385" i="1"/>
  <c r="AE385" i="1"/>
  <c r="AH385" i="1"/>
  <c r="AF385" i="1"/>
  <c r="AG353" i="1"/>
  <c r="AE353" i="1"/>
  <c r="AH353" i="1"/>
  <c r="AF353" i="1"/>
  <c r="AF321" i="1"/>
  <c r="AG321" i="1"/>
  <c r="AE321" i="1"/>
  <c r="AH321" i="1"/>
  <c r="AH289" i="1"/>
  <c r="AG289" i="1"/>
  <c r="AE289" i="1"/>
  <c r="AF289" i="1"/>
  <c r="X257" i="1"/>
  <c r="Y257" i="1"/>
  <c r="Z257" i="1"/>
  <c r="AA257" i="1"/>
  <c r="AC257" i="1"/>
  <c r="AD257" i="1" s="1"/>
  <c r="AE257" i="1" l="1"/>
  <c r="AF257" i="1"/>
  <c r="AG257" i="1"/>
  <c r="AH257" i="1"/>
  <c r="X1686" i="1"/>
  <c r="X1735" i="1"/>
  <c r="Y1686" i="1"/>
  <c r="Y1735" i="1"/>
  <c r="Z1686" i="1"/>
  <c r="Z1735" i="1"/>
  <c r="AA1686" i="1"/>
  <c r="AA1735" i="1"/>
  <c r="AC1686" i="1"/>
  <c r="AD1686" i="1" s="1"/>
  <c r="AC1735" i="1"/>
  <c r="AD1735" i="1" s="1"/>
  <c r="X1637" i="1"/>
  <c r="Y1637" i="1"/>
  <c r="Z1637" i="1"/>
  <c r="AA1637" i="1"/>
  <c r="AC1637" i="1"/>
  <c r="AD1637" i="1" s="1"/>
  <c r="X1098" i="1"/>
  <c r="X1147" i="1"/>
  <c r="X1196" i="1"/>
  <c r="X1245" i="1"/>
  <c r="X1294" i="1"/>
  <c r="X1343" i="1"/>
  <c r="X1392" i="1"/>
  <c r="X1441" i="1"/>
  <c r="X1490" i="1"/>
  <c r="X1539" i="1"/>
  <c r="X1588" i="1"/>
  <c r="Y1098" i="1"/>
  <c r="Y1147" i="1"/>
  <c r="Y1196" i="1"/>
  <c r="Y1245" i="1"/>
  <c r="Y1294" i="1"/>
  <c r="Y1343" i="1"/>
  <c r="Y1392" i="1"/>
  <c r="Y1441" i="1"/>
  <c r="Y1490" i="1"/>
  <c r="Y1539" i="1"/>
  <c r="Y1588" i="1"/>
  <c r="Z1098" i="1"/>
  <c r="Z1147" i="1"/>
  <c r="Z1196" i="1"/>
  <c r="Z1245" i="1"/>
  <c r="Z1294" i="1"/>
  <c r="Z1343" i="1"/>
  <c r="Z1392" i="1"/>
  <c r="Z1441" i="1"/>
  <c r="Z1490" i="1"/>
  <c r="Z1539" i="1"/>
  <c r="Z1588" i="1"/>
  <c r="AA1098" i="1"/>
  <c r="AA1147" i="1"/>
  <c r="AA1196" i="1"/>
  <c r="AA1245" i="1"/>
  <c r="AA1294" i="1"/>
  <c r="AA1343" i="1"/>
  <c r="AA1392" i="1"/>
  <c r="AA1441" i="1"/>
  <c r="AA1490" i="1"/>
  <c r="AA1539" i="1"/>
  <c r="AA1588" i="1"/>
  <c r="AC1098" i="1"/>
  <c r="AD1098" i="1" s="1"/>
  <c r="AC1147" i="1"/>
  <c r="AD1147" i="1" s="1"/>
  <c r="AC1196" i="1"/>
  <c r="AD1196" i="1" s="1"/>
  <c r="AC1245" i="1"/>
  <c r="AD1245" i="1" s="1"/>
  <c r="AC1294" i="1"/>
  <c r="AD1294" i="1" s="1"/>
  <c r="AC1343" i="1"/>
  <c r="AD1343" i="1" s="1"/>
  <c r="AC1392" i="1"/>
  <c r="AD1392" i="1" s="1"/>
  <c r="AC1441" i="1"/>
  <c r="AD1441" i="1" s="1"/>
  <c r="AC1490" i="1"/>
  <c r="AD1490" i="1" s="1"/>
  <c r="K17" i="18" s="1"/>
  <c r="AC1539" i="1"/>
  <c r="AD1539" i="1" s="1"/>
  <c r="AC1588" i="1"/>
  <c r="AD1588" i="1" s="1"/>
  <c r="X1053" i="1"/>
  <c r="Y1053" i="1"/>
  <c r="Z1053" i="1"/>
  <c r="AA1053" i="1"/>
  <c r="AC1053" i="1"/>
  <c r="AD1053" i="1" s="1"/>
  <c r="X640" i="1"/>
  <c r="X673" i="1"/>
  <c r="X706" i="1"/>
  <c r="X739" i="1"/>
  <c r="X772" i="1"/>
  <c r="X805" i="1"/>
  <c r="X838" i="1"/>
  <c r="X873" i="1"/>
  <c r="X909" i="1"/>
  <c r="X945" i="1"/>
  <c r="X981" i="1"/>
  <c r="X1017" i="1"/>
  <c r="Y640" i="1"/>
  <c r="Y673" i="1"/>
  <c r="Y706" i="1"/>
  <c r="Y739" i="1"/>
  <c r="Y772" i="1"/>
  <c r="Y805" i="1"/>
  <c r="Y838" i="1"/>
  <c r="Y873" i="1"/>
  <c r="Y909" i="1"/>
  <c r="Y945" i="1"/>
  <c r="Y981" i="1"/>
  <c r="Y1017" i="1"/>
  <c r="Z640" i="1"/>
  <c r="Z673" i="1"/>
  <c r="Z706" i="1"/>
  <c r="Z739" i="1"/>
  <c r="Z772" i="1"/>
  <c r="Z805" i="1"/>
  <c r="Z838" i="1"/>
  <c r="Z873" i="1"/>
  <c r="Z909" i="1"/>
  <c r="Z945" i="1"/>
  <c r="Z981" i="1"/>
  <c r="Z1017" i="1"/>
  <c r="AA640" i="1"/>
  <c r="AA673" i="1"/>
  <c r="AA706" i="1"/>
  <c r="AA739" i="1"/>
  <c r="AA772" i="1"/>
  <c r="AA805" i="1"/>
  <c r="AA838" i="1"/>
  <c r="AA873" i="1"/>
  <c r="AA909" i="1"/>
  <c r="AA945" i="1"/>
  <c r="AA981" i="1"/>
  <c r="AA1017" i="1"/>
  <c r="AC640" i="1"/>
  <c r="AD640" i="1" s="1"/>
  <c r="AC673" i="1"/>
  <c r="AD673" i="1" s="1"/>
  <c r="AC706" i="1"/>
  <c r="AD706" i="1" s="1"/>
  <c r="AC739" i="1"/>
  <c r="AD739" i="1" s="1"/>
  <c r="AC772" i="1"/>
  <c r="AD772" i="1" s="1"/>
  <c r="AC805" i="1"/>
  <c r="AD805" i="1" s="1"/>
  <c r="AC838" i="1"/>
  <c r="AD838" i="1" s="1"/>
  <c r="AC873" i="1"/>
  <c r="AD873" i="1" s="1"/>
  <c r="AC909" i="1"/>
  <c r="AD909" i="1" s="1"/>
  <c r="AC945" i="1"/>
  <c r="AD945" i="1" s="1"/>
  <c r="AC981" i="1"/>
  <c r="AD981" i="1" s="1"/>
  <c r="AC1017" i="1"/>
  <c r="AD1017" i="1" s="1"/>
  <c r="X608" i="1"/>
  <c r="Y608" i="1"/>
  <c r="Z608" i="1"/>
  <c r="AA608" i="1"/>
  <c r="AC608" i="1"/>
  <c r="AD608" i="1" s="1"/>
  <c r="X576" i="1"/>
  <c r="Y576" i="1"/>
  <c r="Z576" i="1"/>
  <c r="AA576" i="1"/>
  <c r="AC576" i="1"/>
  <c r="AD576" i="1" s="1"/>
  <c r="X544" i="1"/>
  <c r="Y544" i="1"/>
  <c r="Z544" i="1"/>
  <c r="AA544" i="1"/>
  <c r="AC544" i="1"/>
  <c r="AD544" i="1" s="1"/>
  <c r="X512" i="1"/>
  <c r="Y512" i="1"/>
  <c r="Z512" i="1"/>
  <c r="AA512" i="1"/>
  <c r="AC512" i="1"/>
  <c r="AD512" i="1" s="1"/>
  <c r="X480" i="1"/>
  <c r="Y480" i="1"/>
  <c r="Z480" i="1"/>
  <c r="AA480" i="1"/>
  <c r="AC480" i="1"/>
  <c r="AD480" i="1" s="1"/>
  <c r="X448" i="1"/>
  <c r="Y448" i="1"/>
  <c r="Z448" i="1"/>
  <c r="AA448" i="1"/>
  <c r="AC448" i="1"/>
  <c r="AD448" i="1" s="1"/>
  <c r="X416" i="1"/>
  <c r="Y416" i="1"/>
  <c r="Z416" i="1"/>
  <c r="AA416" i="1"/>
  <c r="AC416" i="1"/>
  <c r="AD416" i="1" s="1"/>
  <c r="X384" i="1"/>
  <c r="Y384" i="1"/>
  <c r="Z384" i="1"/>
  <c r="AA384" i="1"/>
  <c r="AC384" i="1"/>
  <c r="AD384" i="1" s="1"/>
  <c r="X352" i="1"/>
  <c r="Y352" i="1"/>
  <c r="Z352" i="1"/>
  <c r="AA352" i="1"/>
  <c r="AC352" i="1"/>
  <c r="AD352" i="1" s="1"/>
  <c r="X320" i="1"/>
  <c r="Y320" i="1"/>
  <c r="Z320" i="1"/>
  <c r="AA320" i="1"/>
  <c r="AC320" i="1"/>
  <c r="AD320" i="1" s="1"/>
  <c r="X288" i="1"/>
  <c r="Y288" i="1"/>
  <c r="Z288" i="1"/>
  <c r="AA288" i="1"/>
  <c r="AC288" i="1"/>
  <c r="AD288" i="1" s="1"/>
  <c r="L6" i="19" l="1"/>
  <c r="AF1735" i="1"/>
  <c r="AG1735" i="1"/>
  <c r="AH1735" i="1"/>
  <c r="AE1735" i="1"/>
  <c r="AF1686" i="1"/>
  <c r="AG1686" i="1"/>
  <c r="AH1686" i="1"/>
  <c r="AE1686" i="1"/>
  <c r="AE1637" i="1"/>
  <c r="AF1637" i="1"/>
  <c r="AG1637" i="1"/>
  <c r="AH1637" i="1"/>
  <c r="AF1098" i="1"/>
  <c r="AE1098" i="1"/>
  <c r="AH1098" i="1"/>
  <c r="AG1098" i="1"/>
  <c r="AG1147" i="1"/>
  <c r="AF1147" i="1"/>
  <c r="AH1147" i="1"/>
  <c r="AE1147" i="1"/>
  <c r="AG1196" i="1"/>
  <c r="AF1196" i="1"/>
  <c r="AE1196" i="1"/>
  <c r="AH1196" i="1"/>
  <c r="AE1539" i="1"/>
  <c r="AH1539" i="1"/>
  <c r="AF1539" i="1"/>
  <c r="AG1539" i="1"/>
  <c r="AE1441" i="1"/>
  <c r="AH1441" i="1"/>
  <c r="AG1441" i="1"/>
  <c r="AF1441" i="1"/>
  <c r="AG1343" i="1"/>
  <c r="AF1343" i="1"/>
  <c r="AH1343" i="1"/>
  <c r="AE1343" i="1"/>
  <c r="AG1245" i="1"/>
  <c r="AH1245" i="1"/>
  <c r="AF1245" i="1"/>
  <c r="AE1245" i="1"/>
  <c r="AE1490" i="1"/>
  <c r="AH1490" i="1"/>
  <c r="AG1490" i="1"/>
  <c r="AF1490" i="1"/>
  <c r="AE1588" i="1"/>
  <c r="AH1588" i="1"/>
  <c r="AF1588" i="1"/>
  <c r="AG1588" i="1"/>
  <c r="AH1392" i="1"/>
  <c r="AG1392" i="1"/>
  <c r="AE1392" i="1"/>
  <c r="AF1392" i="1"/>
  <c r="AG1294" i="1"/>
  <c r="AF1294" i="1"/>
  <c r="AH1294" i="1"/>
  <c r="AE1294" i="1"/>
  <c r="AE1053" i="1"/>
  <c r="AF1053" i="1"/>
  <c r="AG1053" i="1"/>
  <c r="AH1053" i="1"/>
  <c r="AE909" i="1"/>
  <c r="AH909" i="1"/>
  <c r="AF909" i="1"/>
  <c r="AG909" i="1"/>
  <c r="AG873" i="1"/>
  <c r="AE873" i="1"/>
  <c r="AF873" i="1"/>
  <c r="AH873" i="1"/>
  <c r="AG838" i="1"/>
  <c r="AE838" i="1"/>
  <c r="AF838" i="1"/>
  <c r="AH838" i="1"/>
  <c r="AG772" i="1"/>
  <c r="AF772" i="1"/>
  <c r="AE772" i="1"/>
  <c r="AH772" i="1"/>
  <c r="AH1017" i="1"/>
  <c r="AG1017" i="1"/>
  <c r="AF1017" i="1"/>
  <c r="AE1017" i="1"/>
  <c r="AF945" i="1"/>
  <c r="AG945" i="1"/>
  <c r="AE945" i="1"/>
  <c r="AH945" i="1"/>
  <c r="AF739" i="1"/>
  <c r="AH739" i="1"/>
  <c r="AE739" i="1"/>
  <c r="AG739" i="1"/>
  <c r="AE706" i="1"/>
  <c r="AH706" i="1"/>
  <c r="AG706" i="1"/>
  <c r="AF706" i="1"/>
  <c r="AE805" i="1"/>
  <c r="AF805" i="1"/>
  <c r="AH805" i="1"/>
  <c r="AG805" i="1"/>
  <c r="AH981" i="1"/>
  <c r="AF981" i="1"/>
  <c r="AG981" i="1"/>
  <c r="AE981" i="1"/>
  <c r="AH673" i="1"/>
  <c r="AE673" i="1"/>
  <c r="AF673" i="1"/>
  <c r="AG673" i="1"/>
  <c r="AF640" i="1"/>
  <c r="AE640" i="1"/>
  <c r="AH640" i="1"/>
  <c r="AG640" i="1"/>
  <c r="AE608" i="1"/>
  <c r="AF608" i="1"/>
  <c r="AG608" i="1"/>
  <c r="AH608" i="1"/>
  <c r="AF576" i="1"/>
  <c r="AE576" i="1"/>
  <c r="AG576" i="1"/>
  <c r="AH576" i="1"/>
  <c r="AG544" i="1"/>
  <c r="AH544" i="1"/>
  <c r="AE544" i="1"/>
  <c r="AF544" i="1"/>
  <c r="AE512" i="1"/>
  <c r="AF512" i="1"/>
  <c r="AG512" i="1"/>
  <c r="AH512" i="1"/>
  <c r="AH480" i="1"/>
  <c r="AE480" i="1"/>
  <c r="AG480" i="1"/>
  <c r="AF480" i="1"/>
  <c r="AE448" i="1"/>
  <c r="AH448" i="1"/>
  <c r="AF448" i="1"/>
  <c r="AG448" i="1"/>
  <c r="AE416" i="1"/>
  <c r="AH416" i="1"/>
  <c r="AF416" i="1"/>
  <c r="AG416" i="1"/>
  <c r="AE384" i="1"/>
  <c r="AF384" i="1"/>
  <c r="AG384" i="1"/>
  <c r="AH384" i="1"/>
  <c r="AG352" i="1"/>
  <c r="AE352" i="1"/>
  <c r="AF352" i="1"/>
  <c r="AH352" i="1"/>
  <c r="AH320" i="1"/>
  <c r="AE320" i="1"/>
  <c r="AF320" i="1"/>
  <c r="AG320" i="1"/>
  <c r="AG288" i="1"/>
  <c r="AF288" i="1"/>
  <c r="AH288" i="1"/>
  <c r="AE288" i="1"/>
  <c r="AC256" i="1"/>
  <c r="AD256" i="1" s="1"/>
  <c r="X256" i="1"/>
  <c r="Y256" i="1"/>
  <c r="Z256" i="1"/>
  <c r="AA256" i="1"/>
  <c r="AF256" i="1" l="1"/>
  <c r="AH256" i="1"/>
  <c r="AE256" i="1"/>
  <c r="AG256" i="1"/>
  <c r="X1120" i="1"/>
  <c r="X1121" i="1"/>
  <c r="X1169" i="1"/>
  <c r="X1170" i="1"/>
  <c r="X1218" i="1"/>
  <c r="X1219" i="1"/>
  <c r="X1267" i="1"/>
  <c r="X1268" i="1"/>
  <c r="X1316" i="1"/>
  <c r="X1317" i="1"/>
  <c r="X1365" i="1"/>
  <c r="X1366" i="1"/>
  <c r="X1414" i="1"/>
  <c r="X1415" i="1"/>
  <c r="X1463" i="1"/>
  <c r="X1464" i="1"/>
  <c r="X1512" i="1"/>
  <c r="X1513" i="1"/>
  <c r="X1561" i="1"/>
  <c r="X1562" i="1"/>
  <c r="X1610" i="1"/>
  <c r="X1611" i="1"/>
  <c r="X1659" i="1"/>
  <c r="X1660" i="1"/>
  <c r="X1708" i="1"/>
  <c r="X1709" i="1"/>
  <c r="X1757" i="1"/>
  <c r="X1758" i="1"/>
  <c r="Y1120" i="1"/>
  <c r="Y1121" i="1"/>
  <c r="Y1169" i="1"/>
  <c r="Y1170" i="1"/>
  <c r="Y1218" i="1"/>
  <c r="Y1219" i="1"/>
  <c r="Y1267" i="1"/>
  <c r="Y1268" i="1"/>
  <c r="Y1316" i="1"/>
  <c r="Y1317" i="1"/>
  <c r="Y1365" i="1"/>
  <c r="Y1366" i="1"/>
  <c r="Y1414" i="1"/>
  <c r="Y1415" i="1"/>
  <c r="Y1463" i="1"/>
  <c r="Y1464" i="1"/>
  <c r="Y1512" i="1"/>
  <c r="Y1513" i="1"/>
  <c r="Y1561" i="1"/>
  <c r="Y1562" i="1"/>
  <c r="Y1610" i="1"/>
  <c r="Y1611" i="1"/>
  <c r="Y1659" i="1"/>
  <c r="Y1660" i="1"/>
  <c r="Y1708" i="1"/>
  <c r="Y1709" i="1"/>
  <c r="Y1757" i="1"/>
  <c r="Y1758" i="1"/>
  <c r="Z1120" i="1"/>
  <c r="Z1121" i="1"/>
  <c r="Z1169" i="1"/>
  <c r="Z1170" i="1"/>
  <c r="Z1218" i="1"/>
  <c r="Z1219" i="1"/>
  <c r="Z1267" i="1"/>
  <c r="Z1268" i="1"/>
  <c r="Z1316" i="1"/>
  <c r="Z1317" i="1"/>
  <c r="Z1365" i="1"/>
  <c r="Z1366" i="1"/>
  <c r="Z1414" i="1"/>
  <c r="Z1415" i="1"/>
  <c r="Z1463" i="1"/>
  <c r="Z1464" i="1"/>
  <c r="Z1512" i="1"/>
  <c r="Z1513" i="1"/>
  <c r="Z1561" i="1"/>
  <c r="Z1562" i="1"/>
  <c r="Z1610" i="1"/>
  <c r="Z1611" i="1"/>
  <c r="Z1659" i="1"/>
  <c r="Z1660" i="1"/>
  <c r="Z1708" i="1"/>
  <c r="Z1709" i="1"/>
  <c r="Z1757" i="1"/>
  <c r="Z1758" i="1"/>
  <c r="AA1120" i="1"/>
  <c r="AA1121" i="1"/>
  <c r="AA1169" i="1"/>
  <c r="AA1170" i="1"/>
  <c r="AA1218" i="1"/>
  <c r="AA1219" i="1"/>
  <c r="AA1267" i="1"/>
  <c r="AA1268" i="1"/>
  <c r="AA1316" i="1"/>
  <c r="AA1317" i="1"/>
  <c r="AA1365" i="1"/>
  <c r="AA1366" i="1"/>
  <c r="AA1414" i="1"/>
  <c r="AA1415" i="1"/>
  <c r="AA1463" i="1"/>
  <c r="AA1464" i="1"/>
  <c r="AA1512" i="1"/>
  <c r="AA1513" i="1"/>
  <c r="AA1561" i="1"/>
  <c r="AA1562" i="1"/>
  <c r="AA1610" i="1"/>
  <c r="AA1611" i="1"/>
  <c r="AA1659" i="1"/>
  <c r="AA1660" i="1"/>
  <c r="AA1708" i="1"/>
  <c r="AA1709" i="1"/>
  <c r="AA1757" i="1"/>
  <c r="AA1758" i="1"/>
  <c r="AC1120" i="1"/>
  <c r="AD1120" i="1" s="1"/>
  <c r="AC1121" i="1"/>
  <c r="AD1121" i="1" s="1"/>
  <c r="AC1169" i="1"/>
  <c r="AD1169" i="1" s="1"/>
  <c r="AF1169" i="1" s="1"/>
  <c r="AC1170" i="1"/>
  <c r="AD1170" i="1" s="1"/>
  <c r="AC1218" i="1"/>
  <c r="AD1218" i="1" s="1"/>
  <c r="AC1219" i="1"/>
  <c r="AD1219" i="1" s="1"/>
  <c r="AC1267" i="1"/>
  <c r="AD1267" i="1" s="1"/>
  <c r="AC1268" i="1"/>
  <c r="AD1268" i="1" s="1"/>
  <c r="AC1316" i="1"/>
  <c r="AD1316" i="1" s="1"/>
  <c r="AC1317" i="1"/>
  <c r="AD1317" i="1" s="1"/>
  <c r="L35" i="19" s="1"/>
  <c r="AC1365" i="1"/>
  <c r="AD1365" i="1" s="1"/>
  <c r="AC1366" i="1"/>
  <c r="AD1366" i="1" s="1"/>
  <c r="AC1414" i="1"/>
  <c r="AD1414" i="1" s="1"/>
  <c r="AC1415" i="1"/>
  <c r="AD1415" i="1" s="1"/>
  <c r="AC1463" i="1"/>
  <c r="AD1463" i="1" s="1"/>
  <c r="AC1464" i="1"/>
  <c r="AD1464" i="1" s="1"/>
  <c r="AC1512" i="1"/>
  <c r="AD1512" i="1" s="1"/>
  <c r="AC1513" i="1"/>
  <c r="AD1513" i="1" s="1"/>
  <c r="AC1561" i="1"/>
  <c r="AD1561" i="1" s="1"/>
  <c r="AC1562" i="1"/>
  <c r="AD1562" i="1" s="1"/>
  <c r="AC1610" i="1"/>
  <c r="AD1610" i="1" s="1"/>
  <c r="AC1611" i="1"/>
  <c r="AD1611" i="1" s="1"/>
  <c r="AC1659" i="1"/>
  <c r="AD1659" i="1" s="1"/>
  <c r="AC1660" i="1"/>
  <c r="AD1660" i="1" s="1"/>
  <c r="AC1708" i="1"/>
  <c r="AD1708" i="1" s="1"/>
  <c r="AC1709" i="1"/>
  <c r="AD1709" i="1" s="1"/>
  <c r="AC1757" i="1"/>
  <c r="AD1757" i="1" s="1"/>
  <c r="AC1758" i="1"/>
  <c r="AD1758" i="1" s="1"/>
  <c r="X1119" i="1"/>
  <c r="X1167" i="1"/>
  <c r="X1168" i="1"/>
  <c r="X1216" i="1"/>
  <c r="X1217" i="1"/>
  <c r="X1265" i="1"/>
  <c r="X1266" i="1"/>
  <c r="X1314" i="1"/>
  <c r="X1315" i="1"/>
  <c r="X1363" i="1"/>
  <c r="X1364" i="1"/>
  <c r="X1412" i="1"/>
  <c r="X1413" i="1"/>
  <c r="X1461" i="1"/>
  <c r="X1462" i="1"/>
  <c r="X1510" i="1"/>
  <c r="X1511" i="1"/>
  <c r="X1559" i="1"/>
  <c r="X1560" i="1"/>
  <c r="X1608" i="1"/>
  <c r="X1609" i="1"/>
  <c r="X1657" i="1"/>
  <c r="X1658" i="1"/>
  <c r="X1706" i="1"/>
  <c r="X1707" i="1"/>
  <c r="X1755" i="1"/>
  <c r="X1756" i="1"/>
  <c r="Y1119" i="1"/>
  <c r="Y1167" i="1"/>
  <c r="Y1168" i="1"/>
  <c r="Y1216" i="1"/>
  <c r="Y1217" i="1"/>
  <c r="Y1265" i="1"/>
  <c r="Y1266" i="1"/>
  <c r="Y1314" i="1"/>
  <c r="Y1315" i="1"/>
  <c r="Y1363" i="1"/>
  <c r="Y1364" i="1"/>
  <c r="Y1412" i="1"/>
  <c r="Y1413" i="1"/>
  <c r="Y1461" i="1"/>
  <c r="Y1462" i="1"/>
  <c r="Y1510" i="1"/>
  <c r="Y1511" i="1"/>
  <c r="Y1559" i="1"/>
  <c r="Y1560" i="1"/>
  <c r="Y1608" i="1"/>
  <c r="Y1609" i="1"/>
  <c r="Y1657" i="1"/>
  <c r="Y1658" i="1"/>
  <c r="Y1706" i="1"/>
  <c r="Y1707" i="1"/>
  <c r="Y1755" i="1"/>
  <c r="Y1756" i="1"/>
  <c r="Z1119" i="1"/>
  <c r="Z1167" i="1"/>
  <c r="Z1168" i="1"/>
  <c r="Z1216" i="1"/>
  <c r="Z1217" i="1"/>
  <c r="Z1265" i="1"/>
  <c r="Z1266" i="1"/>
  <c r="Z1314" i="1"/>
  <c r="Z1315" i="1"/>
  <c r="Z1363" i="1"/>
  <c r="Z1364" i="1"/>
  <c r="Z1412" i="1"/>
  <c r="Z1413" i="1"/>
  <c r="Z1461" i="1"/>
  <c r="Z1462" i="1"/>
  <c r="Z1510" i="1"/>
  <c r="Z1511" i="1"/>
  <c r="Z1559" i="1"/>
  <c r="Z1560" i="1"/>
  <c r="Z1608" i="1"/>
  <c r="Z1609" i="1"/>
  <c r="Z1657" i="1"/>
  <c r="Z1658" i="1"/>
  <c r="Z1706" i="1"/>
  <c r="Z1707" i="1"/>
  <c r="Z1755" i="1"/>
  <c r="Z1756" i="1"/>
  <c r="AA1119" i="1"/>
  <c r="AA1167" i="1"/>
  <c r="AA1168" i="1"/>
  <c r="AA1216" i="1"/>
  <c r="AA1217" i="1"/>
  <c r="AA1265" i="1"/>
  <c r="AA1266" i="1"/>
  <c r="AA1314" i="1"/>
  <c r="AA1315" i="1"/>
  <c r="AA1363" i="1"/>
  <c r="AA1364" i="1"/>
  <c r="AA1412" i="1"/>
  <c r="AA1413" i="1"/>
  <c r="AA1461" i="1"/>
  <c r="AA1462" i="1"/>
  <c r="AA1510" i="1"/>
  <c r="AA1511" i="1"/>
  <c r="AA1559" i="1"/>
  <c r="AA1560" i="1"/>
  <c r="AA1608" i="1"/>
  <c r="AA1609" i="1"/>
  <c r="AA1657" i="1"/>
  <c r="AA1658" i="1"/>
  <c r="AA1706" i="1"/>
  <c r="AA1707" i="1"/>
  <c r="AA1755" i="1"/>
  <c r="AA1756" i="1"/>
  <c r="AC1119" i="1"/>
  <c r="AD1119" i="1" s="1"/>
  <c r="AC1167" i="1"/>
  <c r="AD1167" i="1" s="1"/>
  <c r="AC1168" i="1"/>
  <c r="AD1168" i="1" s="1"/>
  <c r="AC1216" i="1"/>
  <c r="AD1216" i="1" s="1"/>
  <c r="AC1217" i="1"/>
  <c r="AD1217" i="1" s="1"/>
  <c r="AC1265" i="1"/>
  <c r="AD1265" i="1" s="1"/>
  <c r="AC1266" i="1"/>
  <c r="AD1266" i="1" s="1"/>
  <c r="AC1314" i="1"/>
  <c r="AD1314" i="1" s="1"/>
  <c r="AC1315" i="1"/>
  <c r="AD1315" i="1" s="1"/>
  <c r="AC1363" i="1"/>
  <c r="AD1363" i="1" s="1"/>
  <c r="AC1364" i="1"/>
  <c r="AD1364" i="1" s="1"/>
  <c r="AC1412" i="1"/>
  <c r="AD1412" i="1" s="1"/>
  <c r="AC1413" i="1"/>
  <c r="AD1413" i="1" s="1"/>
  <c r="AC1461" i="1"/>
  <c r="AD1461" i="1" s="1"/>
  <c r="AC1462" i="1"/>
  <c r="AD1462" i="1" s="1"/>
  <c r="AC1510" i="1"/>
  <c r="AD1510" i="1" s="1"/>
  <c r="AC1511" i="1"/>
  <c r="AD1511" i="1" s="1"/>
  <c r="AC1559" i="1"/>
  <c r="AD1559" i="1" s="1"/>
  <c r="AC1560" i="1"/>
  <c r="AD1560" i="1" s="1"/>
  <c r="AC1608" i="1"/>
  <c r="AD1608" i="1" s="1"/>
  <c r="AC1609" i="1"/>
  <c r="AD1609" i="1" s="1"/>
  <c r="AC1657" i="1"/>
  <c r="AD1657" i="1" s="1"/>
  <c r="AC1658" i="1"/>
  <c r="AD1658" i="1" s="1"/>
  <c r="AC1706" i="1"/>
  <c r="AD1706" i="1" s="1"/>
  <c r="AC1707" i="1"/>
  <c r="AD1707" i="1" s="1"/>
  <c r="AC1755" i="1"/>
  <c r="AD1755" i="1" s="1"/>
  <c r="AC1756" i="1"/>
  <c r="AD1756" i="1" s="1"/>
  <c r="K34" i="18" l="1"/>
  <c r="K35" i="18"/>
  <c r="AE1316" i="1"/>
  <c r="L34" i="19"/>
  <c r="AH1316" i="1"/>
  <c r="AG1316" i="1"/>
  <c r="AG1610" i="1"/>
  <c r="AH1610" i="1"/>
  <c r="AF1316" i="1"/>
  <c r="AH1708" i="1"/>
  <c r="AE1708" i="1"/>
  <c r="AF1708" i="1"/>
  <c r="AG1708" i="1"/>
  <c r="AG1218" i="1"/>
  <c r="AH1218" i="1"/>
  <c r="AE1415" i="1"/>
  <c r="AH1415" i="1"/>
  <c r="AG1268" i="1"/>
  <c r="AH1268" i="1"/>
  <c r="AH1169" i="1"/>
  <c r="AG1611" i="1"/>
  <c r="AE1611" i="1"/>
  <c r="AH1611" i="1"/>
  <c r="AF1611" i="1"/>
  <c r="AE1464" i="1"/>
  <c r="AH1464" i="1"/>
  <c r="AG1464" i="1"/>
  <c r="AF1464" i="1"/>
  <c r="AF1170" i="1"/>
  <c r="AE1170" i="1"/>
  <c r="AH1170" i="1"/>
  <c r="AG1170" i="1"/>
  <c r="AE1463" i="1"/>
  <c r="AH1463" i="1"/>
  <c r="AG1463" i="1"/>
  <c r="AF1463" i="1"/>
  <c r="AG1219" i="1"/>
  <c r="AF1219" i="1"/>
  <c r="AE1219" i="1"/>
  <c r="AH1219" i="1"/>
  <c r="AG1317" i="1"/>
  <c r="AF1317" i="1"/>
  <c r="AE1317" i="1"/>
  <c r="AH1317" i="1"/>
  <c r="AE1121" i="1"/>
  <c r="AF1121" i="1"/>
  <c r="AH1121" i="1"/>
  <c r="AG1121" i="1"/>
  <c r="AH1758" i="1"/>
  <c r="AG1758" i="1"/>
  <c r="AF1758" i="1"/>
  <c r="AE1758" i="1"/>
  <c r="AH1709" i="1"/>
  <c r="AG1709" i="1"/>
  <c r="AF1709" i="1"/>
  <c r="AE1709" i="1"/>
  <c r="AF1120" i="1"/>
  <c r="AE1120" i="1"/>
  <c r="AH1120" i="1"/>
  <c r="AG1120" i="1"/>
  <c r="AG1659" i="1"/>
  <c r="AF1659" i="1"/>
  <c r="AE1659" i="1"/>
  <c r="AH1659" i="1"/>
  <c r="AH1757" i="1"/>
  <c r="AG1757" i="1"/>
  <c r="AF1757" i="1"/>
  <c r="AE1757" i="1"/>
  <c r="AH1365" i="1"/>
  <c r="AG1365" i="1"/>
  <c r="AF1365" i="1"/>
  <c r="AE1365" i="1"/>
  <c r="AE1513" i="1"/>
  <c r="AH1513" i="1"/>
  <c r="AG1513" i="1"/>
  <c r="AF1513" i="1"/>
  <c r="AE1414" i="1"/>
  <c r="AH1414" i="1"/>
  <c r="AG1414" i="1"/>
  <c r="AF1414" i="1"/>
  <c r="AF1562" i="1"/>
  <c r="AE1562" i="1"/>
  <c r="AH1562" i="1"/>
  <c r="AG1562" i="1"/>
  <c r="AF1512" i="1"/>
  <c r="AE1512" i="1"/>
  <c r="AH1512" i="1"/>
  <c r="AG1512" i="1"/>
  <c r="AG1660" i="1"/>
  <c r="AF1660" i="1"/>
  <c r="AE1660" i="1"/>
  <c r="AH1660" i="1"/>
  <c r="AH1366" i="1"/>
  <c r="AG1366" i="1"/>
  <c r="AF1366" i="1"/>
  <c r="AE1366" i="1"/>
  <c r="AF1561" i="1"/>
  <c r="AE1561" i="1"/>
  <c r="AH1561" i="1"/>
  <c r="AG1561" i="1"/>
  <c r="AG1267" i="1"/>
  <c r="AF1267" i="1"/>
  <c r="AE1267" i="1"/>
  <c r="AH1267" i="1"/>
  <c r="AG1169" i="1"/>
  <c r="AF1415" i="1"/>
  <c r="AE1268" i="1"/>
  <c r="AE1610" i="1"/>
  <c r="AE1218" i="1"/>
  <c r="AF1268" i="1"/>
  <c r="AG1415" i="1"/>
  <c r="AE1169" i="1"/>
  <c r="AF1610" i="1"/>
  <c r="AF1218" i="1"/>
  <c r="AG1217" i="1"/>
  <c r="AH1217" i="1"/>
  <c r="AE1364" i="1"/>
  <c r="AH1364" i="1"/>
  <c r="AE1756" i="1"/>
  <c r="AG1756" i="1"/>
  <c r="AH1756" i="1"/>
  <c r="AF1756" i="1"/>
  <c r="AF1510" i="1"/>
  <c r="AH1510" i="1"/>
  <c r="AE1510" i="1"/>
  <c r="AG1510" i="1"/>
  <c r="AF1462" i="1"/>
  <c r="AH1462" i="1"/>
  <c r="AG1462" i="1"/>
  <c r="AF1364" i="1"/>
  <c r="AF1217" i="1"/>
  <c r="AE1217" i="1"/>
  <c r="AG1364" i="1"/>
  <c r="AG1657" i="1"/>
  <c r="AF1657" i="1"/>
  <c r="AE1657" i="1"/>
  <c r="AH1657" i="1"/>
  <c r="AG1461" i="1"/>
  <c r="AF1461" i="1"/>
  <c r="AE1461" i="1"/>
  <c r="AH1461" i="1"/>
  <c r="AH1314" i="1"/>
  <c r="AF1314" i="1"/>
  <c r="AG1314" i="1"/>
  <c r="AE1314" i="1"/>
  <c r="AF1266" i="1"/>
  <c r="AG1266" i="1"/>
  <c r="AE1266" i="1"/>
  <c r="AH1266" i="1"/>
  <c r="AE1216" i="1"/>
  <c r="AH1216" i="1"/>
  <c r="AG1216" i="1"/>
  <c r="AF1216" i="1"/>
  <c r="AH1168" i="1"/>
  <c r="AG1168" i="1"/>
  <c r="AF1168" i="1"/>
  <c r="AE1168" i="1"/>
  <c r="AG1167" i="1"/>
  <c r="AE1167" i="1"/>
  <c r="AH1167" i="1"/>
  <c r="AF1167" i="1"/>
  <c r="AG1413" i="1"/>
  <c r="AE1413" i="1"/>
  <c r="AH1413" i="1"/>
  <c r="AF1413" i="1"/>
  <c r="AE1119" i="1"/>
  <c r="AH1119" i="1"/>
  <c r="AF1119" i="1"/>
  <c r="AG1119" i="1"/>
  <c r="AG1265" i="1"/>
  <c r="AE1265" i="1"/>
  <c r="AF1265" i="1"/>
  <c r="AH1265" i="1"/>
  <c r="AE1706" i="1"/>
  <c r="AH1706" i="1"/>
  <c r="AF1706" i="1"/>
  <c r="AG1706" i="1"/>
  <c r="AE1658" i="1"/>
  <c r="AH1658" i="1"/>
  <c r="AG1658" i="1"/>
  <c r="AF1658" i="1"/>
  <c r="AE1608" i="1"/>
  <c r="AH1608" i="1"/>
  <c r="AG1608" i="1"/>
  <c r="AF1608" i="1"/>
  <c r="AH1560" i="1"/>
  <c r="AG1560" i="1"/>
  <c r="AE1560" i="1"/>
  <c r="AF1560" i="1"/>
  <c r="AH1559" i="1"/>
  <c r="AE1559" i="1"/>
  <c r="AF1559" i="1"/>
  <c r="AG1559" i="1"/>
  <c r="AF1511" i="1"/>
  <c r="AE1511" i="1"/>
  <c r="AH1511" i="1"/>
  <c r="AG1511" i="1"/>
  <c r="AE1412" i="1"/>
  <c r="AG1412" i="1"/>
  <c r="AH1412" i="1"/>
  <c r="AF1412" i="1"/>
  <c r="AF1363" i="1"/>
  <c r="AE1363" i="1"/>
  <c r="AH1363" i="1"/>
  <c r="AG1363" i="1"/>
  <c r="AF1707" i="1"/>
  <c r="AE1707" i="1"/>
  <c r="AH1707" i="1"/>
  <c r="AG1707" i="1"/>
  <c r="AF1315" i="1"/>
  <c r="AE1315" i="1"/>
  <c r="AH1315" i="1"/>
  <c r="AG1315" i="1"/>
  <c r="AF1755" i="1"/>
  <c r="AE1755" i="1"/>
  <c r="AH1755" i="1"/>
  <c r="AG1755" i="1"/>
  <c r="AE1609" i="1"/>
  <c r="AG1609" i="1"/>
  <c r="AH1609" i="1"/>
  <c r="AF1609" i="1"/>
  <c r="AE1462" i="1"/>
  <c r="X1118" i="1"/>
  <c r="Y1118" i="1"/>
  <c r="Z1118" i="1"/>
  <c r="AA1118" i="1"/>
  <c r="AC1118" i="1"/>
  <c r="AD1118" i="1" s="1"/>
  <c r="X1733" i="1"/>
  <c r="X1734" i="1"/>
  <c r="Y1733" i="1"/>
  <c r="Y1734" i="1"/>
  <c r="Z1733" i="1"/>
  <c r="Z1734" i="1"/>
  <c r="AA1733" i="1"/>
  <c r="AA1734" i="1"/>
  <c r="AC1733" i="1"/>
  <c r="AD1733" i="1" s="1"/>
  <c r="AC1734" i="1"/>
  <c r="AD1734" i="1" s="1"/>
  <c r="X1684" i="1"/>
  <c r="X1685" i="1"/>
  <c r="Y1684" i="1"/>
  <c r="Y1685" i="1"/>
  <c r="Z1684" i="1"/>
  <c r="Z1685" i="1"/>
  <c r="AA1684" i="1"/>
  <c r="AA1685" i="1"/>
  <c r="AC1684" i="1"/>
  <c r="AD1684" i="1" s="1"/>
  <c r="AC1685" i="1"/>
  <c r="AD1685" i="1" s="1"/>
  <c r="X1635" i="1"/>
  <c r="X1636" i="1"/>
  <c r="Y1635" i="1"/>
  <c r="Y1636" i="1"/>
  <c r="Z1635" i="1"/>
  <c r="Z1636" i="1"/>
  <c r="AA1635" i="1"/>
  <c r="AA1636" i="1"/>
  <c r="AC1635" i="1"/>
  <c r="AD1635" i="1" s="1"/>
  <c r="AC1636" i="1"/>
  <c r="AD1636" i="1" s="1"/>
  <c r="AF1636" i="1" s="1"/>
  <c r="X1587" i="1"/>
  <c r="Y1587" i="1"/>
  <c r="Z1587" i="1"/>
  <c r="AA1587" i="1"/>
  <c r="AC1587" i="1"/>
  <c r="AD1587" i="1" s="1"/>
  <c r="X1586" i="1"/>
  <c r="Y1586" i="1"/>
  <c r="Z1586" i="1"/>
  <c r="AA1586" i="1"/>
  <c r="AC1586" i="1"/>
  <c r="AD1586" i="1" s="1"/>
  <c r="X1537" i="1"/>
  <c r="X1538" i="1"/>
  <c r="Y1537" i="1"/>
  <c r="Y1538" i="1"/>
  <c r="Z1537" i="1"/>
  <c r="Z1538" i="1"/>
  <c r="AA1537" i="1"/>
  <c r="AA1538" i="1"/>
  <c r="AC1537" i="1"/>
  <c r="AD1537" i="1" s="1"/>
  <c r="AC1538" i="1"/>
  <c r="AD1538" i="1" s="1"/>
  <c r="X1488" i="1"/>
  <c r="X1489" i="1"/>
  <c r="Y1488" i="1"/>
  <c r="Y1489" i="1"/>
  <c r="Z1488" i="1"/>
  <c r="Z1489" i="1"/>
  <c r="AA1488" i="1"/>
  <c r="AA1489" i="1"/>
  <c r="AC1488" i="1"/>
  <c r="AD1488" i="1" s="1"/>
  <c r="AC1489" i="1"/>
  <c r="AD1489" i="1" s="1"/>
  <c r="K16" i="18" s="1"/>
  <c r="X1439" i="1"/>
  <c r="X1440" i="1"/>
  <c r="Y1439" i="1"/>
  <c r="Y1440" i="1"/>
  <c r="Z1439" i="1"/>
  <c r="Z1440" i="1"/>
  <c r="AA1439" i="1"/>
  <c r="AA1440" i="1"/>
  <c r="AC1439" i="1"/>
  <c r="AD1439" i="1" s="1"/>
  <c r="AC1440" i="1"/>
  <c r="AD1440" i="1" s="1"/>
  <c r="X1390" i="1"/>
  <c r="X1391" i="1"/>
  <c r="Y1390" i="1"/>
  <c r="Y1391" i="1"/>
  <c r="Z1390" i="1"/>
  <c r="Z1391" i="1"/>
  <c r="AA1390" i="1"/>
  <c r="AA1391" i="1"/>
  <c r="AC1390" i="1"/>
  <c r="AD1390" i="1" s="1"/>
  <c r="AC1391" i="1"/>
  <c r="AD1391" i="1" s="1"/>
  <c r="X1341" i="1"/>
  <c r="X1342" i="1"/>
  <c r="Y1341" i="1"/>
  <c r="Y1342" i="1"/>
  <c r="Z1341" i="1"/>
  <c r="Z1342" i="1"/>
  <c r="AA1341" i="1"/>
  <c r="AA1342" i="1"/>
  <c r="AC1341" i="1"/>
  <c r="AD1341" i="1" s="1"/>
  <c r="AC1342" i="1"/>
  <c r="AD1342" i="1" s="1"/>
  <c r="X1292" i="1"/>
  <c r="X1293" i="1"/>
  <c r="Y1292" i="1"/>
  <c r="Y1293" i="1"/>
  <c r="Z1292" i="1"/>
  <c r="Z1293" i="1"/>
  <c r="AA1292" i="1"/>
  <c r="AA1293" i="1"/>
  <c r="AC1292" i="1"/>
  <c r="AD1292" i="1" s="1"/>
  <c r="AC1293" i="1"/>
  <c r="AD1293" i="1" s="1"/>
  <c r="X1243" i="1"/>
  <c r="X1244" i="1"/>
  <c r="Y1243" i="1"/>
  <c r="Y1244" i="1"/>
  <c r="Z1243" i="1"/>
  <c r="Z1244" i="1"/>
  <c r="AA1243" i="1"/>
  <c r="AA1244" i="1"/>
  <c r="AC1243" i="1"/>
  <c r="AD1243" i="1" s="1"/>
  <c r="AC1244" i="1"/>
  <c r="AD1244" i="1" s="1"/>
  <c r="X1194" i="1"/>
  <c r="X1195" i="1"/>
  <c r="Y1194" i="1"/>
  <c r="Y1195" i="1"/>
  <c r="Z1194" i="1"/>
  <c r="Z1195" i="1"/>
  <c r="AA1194" i="1"/>
  <c r="AA1195" i="1"/>
  <c r="AC1194" i="1"/>
  <c r="AD1194" i="1" s="1"/>
  <c r="AC1195" i="1"/>
  <c r="AD1195" i="1" s="1"/>
  <c r="K15" i="18" l="1"/>
  <c r="L13" i="19" s="1"/>
  <c r="AE1118" i="1"/>
  <c r="AF1118" i="1"/>
  <c r="AG1118" i="1"/>
  <c r="AH1118" i="1"/>
  <c r="AF1734" i="1"/>
  <c r="AG1734" i="1"/>
  <c r="AH1734" i="1"/>
  <c r="AE1734" i="1"/>
  <c r="AF1733" i="1"/>
  <c r="AG1733" i="1"/>
  <c r="AH1733" i="1"/>
  <c r="AE1733" i="1"/>
  <c r="AF1685" i="1"/>
  <c r="AG1685" i="1"/>
  <c r="AH1685" i="1"/>
  <c r="AE1685" i="1"/>
  <c r="AF1684" i="1"/>
  <c r="AH1684" i="1"/>
  <c r="AG1684" i="1"/>
  <c r="AE1684" i="1"/>
  <c r="AF1635" i="1"/>
  <c r="AG1635" i="1"/>
  <c r="AH1635" i="1"/>
  <c r="AE1635" i="1"/>
  <c r="AE1636" i="1"/>
  <c r="AH1636" i="1"/>
  <c r="AG1636" i="1"/>
  <c r="AE1587" i="1"/>
  <c r="AF1587" i="1"/>
  <c r="AG1587" i="1"/>
  <c r="AH1587" i="1"/>
  <c r="AE1586" i="1"/>
  <c r="AF1586" i="1"/>
  <c r="AG1586" i="1"/>
  <c r="AH1586" i="1"/>
  <c r="AH1538" i="1"/>
  <c r="AF1538" i="1"/>
  <c r="AG1538" i="1"/>
  <c r="AE1538" i="1"/>
  <c r="AF1537" i="1"/>
  <c r="AG1537" i="1"/>
  <c r="AH1537" i="1"/>
  <c r="AE1537" i="1"/>
  <c r="AF1488" i="1"/>
  <c r="AG1488" i="1"/>
  <c r="AH1488" i="1"/>
  <c r="AE1488" i="1"/>
  <c r="AG1489" i="1"/>
  <c r="AF1489" i="1"/>
  <c r="AH1489" i="1"/>
  <c r="AE1489" i="1"/>
  <c r="AF1440" i="1"/>
  <c r="AG1440" i="1"/>
  <c r="AE1440" i="1"/>
  <c r="AH1440" i="1"/>
  <c r="AF1439" i="1"/>
  <c r="AH1439" i="1"/>
  <c r="AG1439" i="1"/>
  <c r="AE1439" i="1"/>
  <c r="AF1391" i="1"/>
  <c r="AG1391" i="1"/>
  <c r="AE1391" i="1"/>
  <c r="AH1391" i="1"/>
  <c r="AF1390" i="1"/>
  <c r="AG1390" i="1"/>
  <c r="AH1390" i="1"/>
  <c r="AE1390" i="1"/>
  <c r="AF1342" i="1"/>
  <c r="AG1342" i="1"/>
  <c r="AE1342" i="1"/>
  <c r="AH1342" i="1"/>
  <c r="AF1341" i="1"/>
  <c r="AG1341" i="1"/>
  <c r="AH1341" i="1"/>
  <c r="AE1341" i="1"/>
  <c r="AF1293" i="1"/>
  <c r="AG1293" i="1"/>
  <c r="AH1293" i="1"/>
  <c r="AE1293" i="1"/>
  <c r="AG1292" i="1"/>
  <c r="AH1292" i="1"/>
  <c r="AE1292" i="1"/>
  <c r="AF1292" i="1"/>
  <c r="AF1244" i="1"/>
  <c r="AH1244" i="1"/>
  <c r="AG1244" i="1"/>
  <c r="AE1244" i="1"/>
  <c r="AG1243" i="1"/>
  <c r="AH1243" i="1"/>
  <c r="AF1243" i="1"/>
  <c r="AE1243" i="1"/>
  <c r="AF1195" i="1"/>
  <c r="AG1195" i="1"/>
  <c r="AH1195" i="1"/>
  <c r="AE1195" i="1"/>
  <c r="AF1194" i="1"/>
  <c r="AG1194" i="1"/>
  <c r="AH1194" i="1"/>
  <c r="AE1194" i="1"/>
  <c r="X1145" i="1"/>
  <c r="X1146" i="1"/>
  <c r="Y1145" i="1"/>
  <c r="Y1146" i="1"/>
  <c r="Z1145" i="1"/>
  <c r="Z1146" i="1"/>
  <c r="AA1145" i="1"/>
  <c r="AA1146" i="1"/>
  <c r="AC1145" i="1"/>
  <c r="AD1145" i="1" s="1"/>
  <c r="AC1146" i="1"/>
  <c r="AD1146" i="1" s="1"/>
  <c r="X1097" i="1"/>
  <c r="Y1097" i="1"/>
  <c r="Z1097" i="1"/>
  <c r="AA1097" i="1"/>
  <c r="AC1097" i="1"/>
  <c r="AD1097" i="1" s="1"/>
  <c r="X1096" i="1"/>
  <c r="Y1096" i="1"/>
  <c r="Z1096" i="1"/>
  <c r="AA1096" i="1"/>
  <c r="AC1096" i="1"/>
  <c r="AD1096" i="1" s="1"/>
  <c r="L20" i="19" l="1"/>
  <c r="L21" i="19"/>
  <c r="AG1146" i="1"/>
  <c r="AE1146" i="1"/>
  <c r="AH1146" i="1"/>
  <c r="AF1146" i="1"/>
  <c r="AG1145" i="1"/>
  <c r="AH1145" i="1"/>
  <c r="AF1145" i="1"/>
  <c r="AE1145" i="1"/>
  <c r="AF1097" i="1"/>
  <c r="AG1097" i="1"/>
  <c r="AE1097" i="1"/>
  <c r="AH1097" i="1"/>
  <c r="AE1096" i="1"/>
  <c r="AF1096" i="1"/>
  <c r="AG1096" i="1"/>
  <c r="AH1096" i="1"/>
  <c r="X8" i="1"/>
  <c r="X9" i="1"/>
  <c r="X2" i="1"/>
  <c r="X10" i="1"/>
  <c r="X14" i="1"/>
  <c r="X3" i="1"/>
  <c r="X12" i="1"/>
  <c r="X17" i="1"/>
  <c r="X19" i="1"/>
  <c r="X15" i="1"/>
  <c r="X20" i="1"/>
  <c r="Y8" i="1"/>
  <c r="Y9" i="1"/>
  <c r="Y2" i="1"/>
  <c r="Y10" i="1"/>
  <c r="Y14" i="1"/>
  <c r="Y3" i="1"/>
  <c r="Y12" i="1"/>
  <c r="Y17" i="1"/>
  <c r="Y19" i="1"/>
  <c r="Y15" i="1"/>
  <c r="Y20" i="1"/>
  <c r="Z8" i="1"/>
  <c r="Z9" i="1"/>
  <c r="Z2" i="1"/>
  <c r="Z10" i="1"/>
  <c r="Z14" i="1"/>
  <c r="Z3" i="1"/>
  <c r="Z12" i="1"/>
  <c r="Z17" i="1"/>
  <c r="Z19" i="1"/>
  <c r="Z15" i="1"/>
  <c r="Z20" i="1"/>
  <c r="AA8" i="1"/>
  <c r="AA9" i="1"/>
  <c r="AA2" i="1"/>
  <c r="AA10" i="1"/>
  <c r="AA14" i="1"/>
  <c r="AA3" i="1"/>
  <c r="AA12" i="1"/>
  <c r="AA17" i="1"/>
  <c r="AA19" i="1"/>
  <c r="AA15" i="1"/>
  <c r="AA20" i="1"/>
  <c r="X28" i="1"/>
  <c r="X29" i="1"/>
  <c r="X22" i="1"/>
  <c r="X30" i="1"/>
  <c r="X34" i="1"/>
  <c r="X23" i="1"/>
  <c r="X32" i="1"/>
  <c r="X37" i="1"/>
  <c r="X39" i="1"/>
  <c r="X35" i="1"/>
  <c r="X40" i="1"/>
  <c r="Y28" i="1"/>
  <c r="Y29" i="1"/>
  <c r="Y22" i="1"/>
  <c r="Y30" i="1"/>
  <c r="Y34" i="1"/>
  <c r="Y23" i="1"/>
  <c r="Y32" i="1"/>
  <c r="Y37" i="1"/>
  <c r="Y39" i="1"/>
  <c r="Y35" i="1"/>
  <c r="Y40" i="1"/>
  <c r="Z28" i="1"/>
  <c r="Z29" i="1"/>
  <c r="Z22" i="1"/>
  <c r="Z30" i="1"/>
  <c r="Z34" i="1"/>
  <c r="Z23" i="1"/>
  <c r="Z32" i="1"/>
  <c r="Z37" i="1"/>
  <c r="Z39" i="1"/>
  <c r="Z35" i="1"/>
  <c r="Z40" i="1"/>
  <c r="AA28" i="1"/>
  <c r="AA29" i="1"/>
  <c r="AA22" i="1"/>
  <c r="AA30" i="1"/>
  <c r="AA34" i="1"/>
  <c r="AA23" i="1"/>
  <c r="AA32" i="1"/>
  <c r="AA37" i="1"/>
  <c r="AA39" i="1"/>
  <c r="AA35" i="1"/>
  <c r="AA40" i="1"/>
  <c r="X48" i="1"/>
  <c r="X49" i="1"/>
  <c r="X42" i="1"/>
  <c r="X50" i="1"/>
  <c r="X54" i="1"/>
  <c r="X43" i="1"/>
  <c r="X52" i="1"/>
  <c r="X57" i="1"/>
  <c r="X59" i="1"/>
  <c r="X55" i="1"/>
  <c r="X60" i="1"/>
  <c r="Y48" i="1"/>
  <c r="Y49" i="1"/>
  <c r="Y42" i="1"/>
  <c r="Y50" i="1"/>
  <c r="Y54" i="1"/>
  <c r="Y43" i="1"/>
  <c r="Y52" i="1"/>
  <c r="Y57" i="1"/>
  <c r="Y59" i="1"/>
  <c r="Y55" i="1"/>
  <c r="Y60" i="1"/>
  <c r="Z48" i="1"/>
  <c r="Z49" i="1"/>
  <c r="Z42" i="1"/>
  <c r="Z50" i="1"/>
  <c r="Z54" i="1"/>
  <c r="Z43" i="1"/>
  <c r="Z52" i="1"/>
  <c r="Z57" i="1"/>
  <c r="Z59" i="1"/>
  <c r="Z55" i="1"/>
  <c r="Z60" i="1"/>
  <c r="AA48" i="1"/>
  <c r="AA49" i="1"/>
  <c r="AA42" i="1"/>
  <c r="AA50" i="1"/>
  <c r="AA54" i="1"/>
  <c r="AA43" i="1"/>
  <c r="AA52" i="1"/>
  <c r="AA57" i="1"/>
  <c r="AA59" i="1"/>
  <c r="AA55" i="1"/>
  <c r="AA60" i="1"/>
  <c r="AC50" i="1"/>
  <c r="AD50" i="1" s="1"/>
  <c r="AC54" i="1"/>
  <c r="AD54" i="1" s="1"/>
  <c r="AC52" i="1"/>
  <c r="AD52" i="1" s="1"/>
  <c r="AC60" i="1"/>
  <c r="AD60" i="1" s="1"/>
  <c r="X68" i="1"/>
  <c r="X69" i="1"/>
  <c r="X62" i="1"/>
  <c r="X70" i="1"/>
  <c r="X74" i="1"/>
  <c r="X63" i="1"/>
  <c r="X72" i="1"/>
  <c r="X77" i="1"/>
  <c r="X79" i="1"/>
  <c r="X75" i="1"/>
  <c r="X80" i="1"/>
  <c r="Y68" i="1"/>
  <c r="Y69" i="1"/>
  <c r="Y62" i="1"/>
  <c r="Y70" i="1"/>
  <c r="Y74" i="1"/>
  <c r="Y63" i="1"/>
  <c r="Y72" i="1"/>
  <c r="Y77" i="1"/>
  <c r="Y79" i="1"/>
  <c r="Y75" i="1"/>
  <c r="Y80" i="1"/>
  <c r="Z68" i="1"/>
  <c r="Z69" i="1"/>
  <c r="Z62" i="1"/>
  <c r="Z70" i="1"/>
  <c r="Z74" i="1"/>
  <c r="Z63" i="1"/>
  <c r="Z72" i="1"/>
  <c r="Z77" i="1"/>
  <c r="Z79" i="1"/>
  <c r="Z75" i="1"/>
  <c r="Z80" i="1"/>
  <c r="AA68" i="1"/>
  <c r="AA69" i="1"/>
  <c r="AA62" i="1"/>
  <c r="AA70" i="1"/>
  <c r="AA74" i="1"/>
  <c r="AA63" i="1"/>
  <c r="AA72" i="1"/>
  <c r="AA77" i="1"/>
  <c r="AA79" i="1"/>
  <c r="AA75" i="1"/>
  <c r="AA80" i="1"/>
  <c r="AC68" i="1"/>
  <c r="AD68" i="1" s="1"/>
  <c r="AC69" i="1"/>
  <c r="AD69" i="1" s="1"/>
  <c r="AC62" i="1"/>
  <c r="AD62" i="1" s="1"/>
  <c r="AC70" i="1"/>
  <c r="AD70" i="1" s="1"/>
  <c r="AC74" i="1"/>
  <c r="AD74" i="1" s="1"/>
  <c r="AG74" i="1" s="1"/>
  <c r="AC63" i="1"/>
  <c r="AD63" i="1" s="1"/>
  <c r="AC72" i="1"/>
  <c r="AD72" i="1" s="1"/>
  <c r="AC77" i="1"/>
  <c r="AD77" i="1" s="1"/>
  <c r="AC79" i="1"/>
  <c r="AD79" i="1" s="1"/>
  <c r="AC75" i="1"/>
  <c r="AD75" i="1" s="1"/>
  <c r="AC80" i="1"/>
  <c r="AD80" i="1" s="1"/>
  <c r="X88" i="1"/>
  <c r="X89" i="1"/>
  <c r="X82" i="1"/>
  <c r="X90" i="1"/>
  <c r="X94" i="1"/>
  <c r="X83" i="1"/>
  <c r="X92" i="1"/>
  <c r="X97" i="1"/>
  <c r="X99" i="1"/>
  <c r="X95" i="1"/>
  <c r="X100" i="1"/>
  <c r="Y88" i="1"/>
  <c r="Y89" i="1"/>
  <c r="Y82" i="1"/>
  <c r="Y90" i="1"/>
  <c r="Y94" i="1"/>
  <c r="Y83" i="1"/>
  <c r="Y92" i="1"/>
  <c r="Y97" i="1"/>
  <c r="Y99" i="1"/>
  <c r="Y95" i="1"/>
  <c r="Y100" i="1"/>
  <c r="Z88" i="1"/>
  <c r="Z89" i="1"/>
  <c r="Z82" i="1"/>
  <c r="Z90" i="1"/>
  <c r="Z94" i="1"/>
  <c r="Z83" i="1"/>
  <c r="Z92" i="1"/>
  <c r="Z97" i="1"/>
  <c r="Z99" i="1"/>
  <c r="Z95" i="1"/>
  <c r="Z100" i="1"/>
  <c r="AA88" i="1"/>
  <c r="AA89" i="1"/>
  <c r="AA82" i="1"/>
  <c r="AA90" i="1"/>
  <c r="AA94" i="1"/>
  <c r="AA83" i="1"/>
  <c r="AA92" i="1"/>
  <c r="AA97" i="1"/>
  <c r="AA99" i="1"/>
  <c r="AA95" i="1"/>
  <c r="AA100" i="1"/>
  <c r="AC88" i="1"/>
  <c r="AD88" i="1" s="1"/>
  <c r="AC89" i="1"/>
  <c r="AD89" i="1" s="1"/>
  <c r="AC82" i="1"/>
  <c r="AD82" i="1" s="1"/>
  <c r="AC90" i="1"/>
  <c r="AD90" i="1" s="1"/>
  <c r="AC94" i="1"/>
  <c r="AD94" i="1" s="1"/>
  <c r="AC83" i="1"/>
  <c r="AD83" i="1" s="1"/>
  <c r="AC92" i="1"/>
  <c r="AD92" i="1" s="1"/>
  <c r="AC97" i="1"/>
  <c r="AD97" i="1" s="1"/>
  <c r="AC99" i="1"/>
  <c r="AD99" i="1" s="1"/>
  <c r="AC95" i="1"/>
  <c r="AD95" i="1" s="1"/>
  <c r="AC100" i="1"/>
  <c r="AD100" i="1" s="1"/>
  <c r="X108" i="1"/>
  <c r="X109" i="1"/>
  <c r="X102" i="1"/>
  <c r="X110" i="1"/>
  <c r="X114" i="1"/>
  <c r="X103" i="1"/>
  <c r="X112" i="1"/>
  <c r="X117" i="1"/>
  <c r="X119" i="1"/>
  <c r="X115" i="1"/>
  <c r="X120" i="1"/>
  <c r="Y108" i="1"/>
  <c r="Y109" i="1"/>
  <c r="Y102" i="1"/>
  <c r="Y110" i="1"/>
  <c r="Y114" i="1"/>
  <c r="Y103" i="1"/>
  <c r="Y112" i="1"/>
  <c r="Y117" i="1"/>
  <c r="Y119" i="1"/>
  <c r="Y115" i="1"/>
  <c r="Y120" i="1"/>
  <c r="Z108" i="1"/>
  <c r="Z109" i="1"/>
  <c r="Z102" i="1"/>
  <c r="Z110" i="1"/>
  <c r="Z114" i="1"/>
  <c r="Z103" i="1"/>
  <c r="Z112" i="1"/>
  <c r="Z117" i="1"/>
  <c r="Z119" i="1"/>
  <c r="Z115" i="1"/>
  <c r="Z120" i="1"/>
  <c r="AA108" i="1"/>
  <c r="AA109" i="1"/>
  <c r="AA102" i="1"/>
  <c r="AA110" i="1"/>
  <c r="AA114" i="1"/>
  <c r="AA103" i="1"/>
  <c r="AA112" i="1"/>
  <c r="AA117" i="1"/>
  <c r="AA119" i="1"/>
  <c r="AA115" i="1"/>
  <c r="AA120" i="1"/>
  <c r="AC108" i="1"/>
  <c r="AD108" i="1" s="1"/>
  <c r="AC109" i="1"/>
  <c r="AD109" i="1" s="1"/>
  <c r="AC102" i="1"/>
  <c r="AD102" i="1" s="1"/>
  <c r="AC110" i="1"/>
  <c r="AD110" i="1" s="1"/>
  <c r="AC114" i="1"/>
  <c r="AD114" i="1" s="1"/>
  <c r="AG114" i="1" s="1"/>
  <c r="AC103" i="1"/>
  <c r="AD103" i="1" s="1"/>
  <c r="AC112" i="1"/>
  <c r="AD112" i="1" s="1"/>
  <c r="AC117" i="1"/>
  <c r="AD117" i="1" s="1"/>
  <c r="AC119" i="1"/>
  <c r="AD119" i="1" s="1"/>
  <c r="AC115" i="1"/>
  <c r="AD115" i="1" s="1"/>
  <c r="AC120" i="1"/>
  <c r="AD120" i="1" s="1"/>
  <c r="X128" i="1"/>
  <c r="X129" i="1"/>
  <c r="X122" i="1"/>
  <c r="X130" i="1"/>
  <c r="X134" i="1"/>
  <c r="X123" i="1"/>
  <c r="X132" i="1"/>
  <c r="X137" i="1"/>
  <c r="X139" i="1"/>
  <c r="X135" i="1"/>
  <c r="X140" i="1"/>
  <c r="Y128" i="1"/>
  <c r="Y129" i="1"/>
  <c r="Y122" i="1"/>
  <c r="Y130" i="1"/>
  <c r="Y134" i="1"/>
  <c r="Y123" i="1"/>
  <c r="Y132" i="1"/>
  <c r="Y137" i="1"/>
  <c r="Y139" i="1"/>
  <c r="Y135" i="1"/>
  <c r="Y140" i="1"/>
  <c r="Z128" i="1"/>
  <c r="Z129" i="1"/>
  <c r="Z122" i="1"/>
  <c r="Z130" i="1"/>
  <c r="Z134" i="1"/>
  <c r="Z123" i="1"/>
  <c r="Z132" i="1"/>
  <c r="Z137" i="1"/>
  <c r="Z139" i="1"/>
  <c r="Z135" i="1"/>
  <c r="Z140" i="1"/>
  <c r="AA128" i="1"/>
  <c r="AA129" i="1"/>
  <c r="AA122" i="1"/>
  <c r="AA130" i="1"/>
  <c r="AA134" i="1"/>
  <c r="AA123" i="1"/>
  <c r="AA132" i="1"/>
  <c r="AA137" i="1"/>
  <c r="AA139" i="1"/>
  <c r="AA135" i="1"/>
  <c r="AA140" i="1"/>
  <c r="AC128" i="1"/>
  <c r="AD128" i="1" s="1"/>
  <c r="AC129" i="1"/>
  <c r="AD129" i="1" s="1"/>
  <c r="AC122" i="1"/>
  <c r="AD122" i="1" s="1"/>
  <c r="AC130" i="1"/>
  <c r="AD130" i="1" s="1"/>
  <c r="AC134" i="1"/>
  <c r="AD134" i="1" s="1"/>
  <c r="AC123" i="1"/>
  <c r="AD123" i="1" s="1"/>
  <c r="AC132" i="1"/>
  <c r="AD132" i="1" s="1"/>
  <c r="AC137" i="1"/>
  <c r="AD137" i="1" s="1"/>
  <c r="AC139" i="1"/>
  <c r="AD139" i="1" s="1"/>
  <c r="AC135" i="1"/>
  <c r="AD135" i="1" s="1"/>
  <c r="AC140" i="1"/>
  <c r="AD140" i="1" s="1"/>
  <c r="X148" i="1"/>
  <c r="X149" i="1"/>
  <c r="X142" i="1"/>
  <c r="X150" i="1"/>
  <c r="X154" i="1"/>
  <c r="X143" i="1"/>
  <c r="X152" i="1"/>
  <c r="X157" i="1"/>
  <c r="X159" i="1"/>
  <c r="X155" i="1"/>
  <c r="X160" i="1"/>
  <c r="Y148" i="1"/>
  <c r="Y149" i="1"/>
  <c r="Y142" i="1"/>
  <c r="Y150" i="1"/>
  <c r="Y154" i="1"/>
  <c r="Y143" i="1"/>
  <c r="Y152" i="1"/>
  <c r="Y157" i="1"/>
  <c r="Y159" i="1"/>
  <c r="Y155" i="1"/>
  <c r="Y160" i="1"/>
  <c r="Z148" i="1"/>
  <c r="Z149" i="1"/>
  <c r="Z142" i="1"/>
  <c r="Z150" i="1"/>
  <c r="Z154" i="1"/>
  <c r="Z143" i="1"/>
  <c r="Z152" i="1"/>
  <c r="Z157" i="1"/>
  <c r="Z159" i="1"/>
  <c r="Z155" i="1"/>
  <c r="Z160" i="1"/>
  <c r="AA148" i="1"/>
  <c r="AA149" i="1"/>
  <c r="AA142" i="1"/>
  <c r="AA150" i="1"/>
  <c r="AA154" i="1"/>
  <c r="AA143" i="1"/>
  <c r="AA152" i="1"/>
  <c r="AA157" i="1"/>
  <c r="AA159" i="1"/>
  <c r="AA155" i="1"/>
  <c r="AA160" i="1"/>
  <c r="AC148" i="1"/>
  <c r="AD148" i="1" s="1"/>
  <c r="AC149" i="1"/>
  <c r="AD149" i="1" s="1"/>
  <c r="AF149" i="1" s="1"/>
  <c r="AC142" i="1"/>
  <c r="AD142" i="1" s="1"/>
  <c r="AC150" i="1"/>
  <c r="AD150" i="1" s="1"/>
  <c r="AC154" i="1"/>
  <c r="AD154" i="1" s="1"/>
  <c r="AC143" i="1"/>
  <c r="AD143" i="1" s="1"/>
  <c r="AC152" i="1"/>
  <c r="AD152" i="1" s="1"/>
  <c r="AC157" i="1"/>
  <c r="AD157" i="1" s="1"/>
  <c r="AC159" i="1"/>
  <c r="AD159" i="1" s="1"/>
  <c r="AC155" i="1"/>
  <c r="AD155" i="1" s="1"/>
  <c r="AC160" i="1"/>
  <c r="AD160" i="1" s="1"/>
  <c r="X168" i="1"/>
  <c r="X169" i="1"/>
  <c r="X162" i="1"/>
  <c r="X170" i="1"/>
  <c r="X174" i="1"/>
  <c r="X163" i="1"/>
  <c r="X172" i="1"/>
  <c r="X177" i="1"/>
  <c r="X179" i="1"/>
  <c r="X175" i="1"/>
  <c r="X180" i="1"/>
  <c r="Y168" i="1"/>
  <c r="Y169" i="1"/>
  <c r="Y162" i="1"/>
  <c r="Y170" i="1"/>
  <c r="Y174" i="1"/>
  <c r="Y163" i="1"/>
  <c r="Y172" i="1"/>
  <c r="Y177" i="1"/>
  <c r="Y179" i="1"/>
  <c r="Y175" i="1"/>
  <c r="Y180" i="1"/>
  <c r="Z168" i="1"/>
  <c r="Z169" i="1"/>
  <c r="Z162" i="1"/>
  <c r="Z170" i="1"/>
  <c r="Z174" i="1"/>
  <c r="Z163" i="1"/>
  <c r="Z172" i="1"/>
  <c r="Z177" i="1"/>
  <c r="Z179" i="1"/>
  <c r="Z175" i="1"/>
  <c r="Z180" i="1"/>
  <c r="AA168" i="1"/>
  <c r="AA169" i="1"/>
  <c r="AA162" i="1"/>
  <c r="AA170" i="1"/>
  <c r="AA174" i="1"/>
  <c r="AA163" i="1"/>
  <c r="AA172" i="1"/>
  <c r="AA177" i="1"/>
  <c r="AA179" i="1"/>
  <c r="AA175" i="1"/>
  <c r="AA180" i="1"/>
  <c r="AC168" i="1"/>
  <c r="AD168" i="1" s="1"/>
  <c r="AC169" i="1"/>
  <c r="AD169" i="1" s="1"/>
  <c r="AC162" i="1"/>
  <c r="AD162" i="1" s="1"/>
  <c r="AC170" i="1"/>
  <c r="AD170" i="1" s="1"/>
  <c r="AC174" i="1"/>
  <c r="AD174" i="1" s="1"/>
  <c r="AC163" i="1"/>
  <c r="AD163" i="1" s="1"/>
  <c r="AC172" i="1"/>
  <c r="AD172" i="1" s="1"/>
  <c r="AC177" i="1"/>
  <c r="AD177" i="1" s="1"/>
  <c r="AC179" i="1"/>
  <c r="AD179" i="1" s="1"/>
  <c r="AC175" i="1"/>
  <c r="AD175" i="1" s="1"/>
  <c r="AC180" i="1"/>
  <c r="AD180" i="1" s="1"/>
  <c r="X188" i="1"/>
  <c r="X189" i="1"/>
  <c r="X182" i="1"/>
  <c r="X190" i="1"/>
  <c r="X194" i="1"/>
  <c r="X183" i="1"/>
  <c r="X192" i="1"/>
  <c r="X197" i="1"/>
  <c r="X199" i="1"/>
  <c r="X195" i="1"/>
  <c r="X200" i="1"/>
  <c r="Y188" i="1"/>
  <c r="Y189" i="1"/>
  <c r="Y182" i="1"/>
  <c r="Y190" i="1"/>
  <c r="Y194" i="1"/>
  <c r="Y183" i="1"/>
  <c r="Y192" i="1"/>
  <c r="Y197" i="1"/>
  <c r="Y199" i="1"/>
  <c r="Y195" i="1"/>
  <c r="Y200" i="1"/>
  <c r="Z188" i="1"/>
  <c r="Z189" i="1"/>
  <c r="Z182" i="1"/>
  <c r="Z190" i="1"/>
  <c r="Z194" i="1"/>
  <c r="Z183" i="1"/>
  <c r="Z192" i="1"/>
  <c r="Z197" i="1"/>
  <c r="Z199" i="1"/>
  <c r="Z195" i="1"/>
  <c r="Z200" i="1"/>
  <c r="AA188" i="1"/>
  <c r="AA189" i="1"/>
  <c r="AA182" i="1"/>
  <c r="AA190" i="1"/>
  <c r="AA194" i="1"/>
  <c r="AA183" i="1"/>
  <c r="AA192" i="1"/>
  <c r="AA197" i="1"/>
  <c r="AA199" i="1"/>
  <c r="AA195" i="1"/>
  <c r="AA200" i="1"/>
  <c r="AC188" i="1"/>
  <c r="AD188" i="1" s="1"/>
  <c r="AC189" i="1"/>
  <c r="AD189" i="1" s="1"/>
  <c r="AC182" i="1"/>
  <c r="AD182" i="1" s="1"/>
  <c r="AC190" i="1"/>
  <c r="AD190" i="1" s="1"/>
  <c r="AC194" i="1"/>
  <c r="AD194" i="1" s="1"/>
  <c r="AC183" i="1"/>
  <c r="AD183" i="1" s="1"/>
  <c r="AC192" i="1"/>
  <c r="AD192" i="1" s="1"/>
  <c r="AC197" i="1"/>
  <c r="AD197" i="1" s="1"/>
  <c r="AC199" i="1"/>
  <c r="AD199" i="1" s="1"/>
  <c r="AC195" i="1"/>
  <c r="AD195" i="1" s="1"/>
  <c r="AC200" i="1"/>
  <c r="AD200" i="1" s="1"/>
  <c r="X208" i="1"/>
  <c r="X209" i="1"/>
  <c r="X202" i="1"/>
  <c r="X210" i="1"/>
  <c r="X214" i="1"/>
  <c r="X203" i="1"/>
  <c r="X212" i="1"/>
  <c r="X217" i="1"/>
  <c r="X219" i="1"/>
  <c r="X215" i="1"/>
  <c r="X220" i="1"/>
  <c r="Y208" i="1"/>
  <c r="Y209" i="1"/>
  <c r="Y202" i="1"/>
  <c r="Y210" i="1"/>
  <c r="Y214" i="1"/>
  <c r="Y203" i="1"/>
  <c r="Y212" i="1"/>
  <c r="Y217" i="1"/>
  <c r="Y219" i="1"/>
  <c r="Y215" i="1"/>
  <c r="Y220" i="1"/>
  <c r="Z208" i="1"/>
  <c r="Z209" i="1"/>
  <c r="Z202" i="1"/>
  <c r="Z210" i="1"/>
  <c r="Z214" i="1"/>
  <c r="Z203" i="1"/>
  <c r="Z212" i="1"/>
  <c r="Z217" i="1"/>
  <c r="Z219" i="1"/>
  <c r="Z215" i="1"/>
  <c r="Z220" i="1"/>
  <c r="AA208" i="1"/>
  <c r="AA209" i="1"/>
  <c r="AA202" i="1"/>
  <c r="AA210" i="1"/>
  <c r="AA214" i="1"/>
  <c r="AA203" i="1"/>
  <c r="AA212" i="1"/>
  <c r="AA217" i="1"/>
  <c r="AA219" i="1"/>
  <c r="AA215" i="1"/>
  <c r="AA220" i="1"/>
  <c r="AC208" i="1"/>
  <c r="AD208" i="1" s="1"/>
  <c r="AC209" i="1"/>
  <c r="AD209" i="1" s="1"/>
  <c r="AC202" i="1"/>
  <c r="AD202" i="1" s="1"/>
  <c r="AC210" i="1"/>
  <c r="AD210" i="1" s="1"/>
  <c r="AC214" i="1"/>
  <c r="AD214" i="1" s="1"/>
  <c r="AC203" i="1"/>
  <c r="AD203" i="1" s="1"/>
  <c r="AG203" i="1" s="1"/>
  <c r="AC212" i="1"/>
  <c r="AD212" i="1" s="1"/>
  <c r="AC217" i="1"/>
  <c r="AD217" i="1" s="1"/>
  <c r="AC219" i="1"/>
  <c r="AD219" i="1" s="1"/>
  <c r="AC215" i="1"/>
  <c r="AD215" i="1" s="1"/>
  <c r="AC220" i="1"/>
  <c r="AD220" i="1" s="1"/>
  <c r="X228" i="1"/>
  <c r="X229" i="1"/>
  <c r="X222" i="1"/>
  <c r="X230" i="1"/>
  <c r="X234" i="1"/>
  <c r="X223" i="1"/>
  <c r="X232" i="1"/>
  <c r="X237" i="1"/>
  <c r="X240" i="1"/>
  <c r="X235" i="1"/>
  <c r="X241" i="1"/>
  <c r="Y228" i="1"/>
  <c r="Y229" i="1"/>
  <c r="Y222" i="1"/>
  <c r="Y230" i="1"/>
  <c r="Y234" i="1"/>
  <c r="Y223" i="1"/>
  <c r="Y232" i="1"/>
  <c r="Y237" i="1"/>
  <c r="Y240" i="1"/>
  <c r="Y235" i="1"/>
  <c r="Y241" i="1"/>
  <c r="Z228" i="1"/>
  <c r="Z229" i="1"/>
  <c r="Z222" i="1"/>
  <c r="Z230" i="1"/>
  <c r="Z234" i="1"/>
  <c r="Z223" i="1"/>
  <c r="Z232" i="1"/>
  <c r="Z237" i="1"/>
  <c r="Z240" i="1"/>
  <c r="Z235" i="1"/>
  <c r="Z241" i="1"/>
  <c r="AA228" i="1"/>
  <c r="AA229" i="1"/>
  <c r="AA222" i="1"/>
  <c r="AA230" i="1"/>
  <c r="AA234" i="1"/>
  <c r="AA223" i="1"/>
  <c r="AA232" i="1"/>
  <c r="AA237" i="1"/>
  <c r="AA240" i="1"/>
  <c r="AA235" i="1"/>
  <c r="AA241" i="1"/>
  <c r="AC228" i="1"/>
  <c r="AD228" i="1" s="1"/>
  <c r="AC229" i="1"/>
  <c r="AD229" i="1" s="1"/>
  <c r="AC222" i="1"/>
  <c r="AD222" i="1" s="1"/>
  <c r="AF222" i="1" s="1"/>
  <c r="AC230" i="1"/>
  <c r="AD230" i="1" s="1"/>
  <c r="AC234" i="1"/>
  <c r="AD234" i="1" s="1"/>
  <c r="AC223" i="1"/>
  <c r="AD223" i="1" s="1"/>
  <c r="AC232" i="1"/>
  <c r="AD232" i="1" s="1"/>
  <c r="AC237" i="1"/>
  <c r="AD237" i="1" s="1"/>
  <c r="AC240" i="1"/>
  <c r="AD240" i="1" s="1"/>
  <c r="AC235" i="1"/>
  <c r="AD235" i="1" s="1"/>
  <c r="AC241" i="1"/>
  <c r="AD241" i="1" s="1"/>
  <c r="X249" i="1"/>
  <c r="X250" i="1"/>
  <c r="X243" i="1"/>
  <c r="X251" i="1"/>
  <c r="X255" i="1"/>
  <c r="X244" i="1"/>
  <c r="X253" i="1"/>
  <c r="X264" i="1"/>
  <c r="X267" i="1"/>
  <c r="X262" i="1"/>
  <c r="X268" i="1"/>
  <c r="Y249" i="1"/>
  <c r="Y250" i="1"/>
  <c r="Y243" i="1"/>
  <c r="Y251" i="1"/>
  <c r="Y255" i="1"/>
  <c r="Y244" i="1"/>
  <c r="Y253" i="1"/>
  <c r="Y264" i="1"/>
  <c r="Y267" i="1"/>
  <c r="Y262" i="1"/>
  <c r="Y268" i="1"/>
  <c r="Z249" i="1"/>
  <c r="Z250" i="1"/>
  <c r="Z243" i="1"/>
  <c r="Z251" i="1"/>
  <c r="Z255" i="1"/>
  <c r="Z244" i="1"/>
  <c r="Z253" i="1"/>
  <c r="Z264" i="1"/>
  <c r="Z267" i="1"/>
  <c r="Z262" i="1"/>
  <c r="Z268" i="1"/>
  <c r="AA249" i="1"/>
  <c r="AA250" i="1"/>
  <c r="AA243" i="1"/>
  <c r="AA251" i="1"/>
  <c r="AA255" i="1"/>
  <c r="AA244" i="1"/>
  <c r="AA253" i="1"/>
  <c r="AA264" i="1"/>
  <c r="AA267" i="1"/>
  <c r="AA262" i="1"/>
  <c r="AA268" i="1"/>
  <c r="AC249" i="1"/>
  <c r="AD249" i="1" s="1"/>
  <c r="AC250" i="1"/>
  <c r="AD250" i="1" s="1"/>
  <c r="AC243" i="1"/>
  <c r="AD243" i="1" s="1"/>
  <c r="AC251" i="1"/>
  <c r="AD251" i="1" s="1"/>
  <c r="AC255" i="1"/>
  <c r="AD255" i="1" s="1"/>
  <c r="AC244" i="1"/>
  <c r="AD244" i="1" s="1"/>
  <c r="AC253" i="1"/>
  <c r="AD253" i="1" s="1"/>
  <c r="AC264" i="1"/>
  <c r="AD264" i="1" s="1"/>
  <c r="AC267" i="1"/>
  <c r="AD267" i="1" s="1"/>
  <c r="AC262" i="1"/>
  <c r="AD262" i="1" s="1"/>
  <c r="AC268" i="1"/>
  <c r="AD268" i="1" s="1"/>
  <c r="X281" i="1"/>
  <c r="X282" i="1"/>
  <c r="X275" i="1"/>
  <c r="X283" i="1"/>
  <c r="X287" i="1"/>
  <c r="X276" i="1"/>
  <c r="X285" i="1"/>
  <c r="X296" i="1"/>
  <c r="X299" i="1"/>
  <c r="X294" i="1"/>
  <c r="X300" i="1"/>
  <c r="Y281" i="1"/>
  <c r="Y282" i="1"/>
  <c r="Y275" i="1"/>
  <c r="Y283" i="1"/>
  <c r="Y287" i="1"/>
  <c r="Y276" i="1"/>
  <c r="Y285" i="1"/>
  <c r="Y296" i="1"/>
  <c r="Y299" i="1"/>
  <c r="Y294" i="1"/>
  <c r="Y300" i="1"/>
  <c r="Z281" i="1"/>
  <c r="Z282" i="1"/>
  <c r="Z275" i="1"/>
  <c r="Z283" i="1"/>
  <c r="Z287" i="1"/>
  <c r="Z276" i="1"/>
  <c r="Z285" i="1"/>
  <c r="Z296" i="1"/>
  <c r="Z299" i="1"/>
  <c r="Z294" i="1"/>
  <c r="Z300" i="1"/>
  <c r="AA281" i="1"/>
  <c r="AA282" i="1"/>
  <c r="AA275" i="1"/>
  <c r="AA283" i="1"/>
  <c r="AA287" i="1"/>
  <c r="AA276" i="1"/>
  <c r="AA285" i="1"/>
  <c r="AA296" i="1"/>
  <c r="AA299" i="1"/>
  <c r="AA294" i="1"/>
  <c r="AA300" i="1"/>
  <c r="AC281" i="1"/>
  <c r="AD281" i="1" s="1"/>
  <c r="AC282" i="1"/>
  <c r="AD282" i="1" s="1"/>
  <c r="AC275" i="1"/>
  <c r="AD275" i="1" s="1"/>
  <c r="AC283" i="1"/>
  <c r="AD283" i="1" s="1"/>
  <c r="AC287" i="1"/>
  <c r="AD287" i="1" s="1"/>
  <c r="AG287" i="1" s="1"/>
  <c r="AC276" i="1"/>
  <c r="AD276" i="1" s="1"/>
  <c r="AC285" i="1"/>
  <c r="AD285" i="1" s="1"/>
  <c r="AC296" i="1"/>
  <c r="AD296" i="1" s="1"/>
  <c r="AC299" i="1"/>
  <c r="AD299" i="1" s="1"/>
  <c r="AC294" i="1"/>
  <c r="AD294" i="1" s="1"/>
  <c r="AC300" i="1"/>
  <c r="AD300" i="1" s="1"/>
  <c r="AC48" i="1" l="1"/>
  <c r="AC37" i="1"/>
  <c r="AC32" i="1"/>
  <c r="AC23" i="1"/>
  <c r="AC49" i="1"/>
  <c r="AC34" i="1"/>
  <c r="AC42" i="1"/>
  <c r="AC30" i="1"/>
  <c r="AC20" i="1"/>
  <c r="AC39" i="1"/>
  <c r="AC22" i="1"/>
  <c r="AC15" i="1"/>
  <c r="AC8" i="1"/>
  <c r="AC29" i="1"/>
  <c r="AC19" i="1"/>
  <c r="AC55" i="1"/>
  <c r="AC28" i="1"/>
  <c r="AC17" i="1"/>
  <c r="AC59" i="1"/>
  <c r="AC12" i="1"/>
  <c r="AC57" i="1"/>
  <c r="AC3" i="1"/>
  <c r="AC14" i="1"/>
  <c r="AC43" i="1"/>
  <c r="AC10" i="1"/>
  <c r="AC35" i="1"/>
  <c r="AC2" i="1"/>
  <c r="AC40" i="1"/>
  <c r="AC9" i="1"/>
  <c r="AG52" i="1"/>
  <c r="AH52" i="1"/>
  <c r="AG60" i="1"/>
  <c r="AH60" i="1"/>
  <c r="AE60" i="1"/>
  <c r="AF50" i="1"/>
  <c r="AE50" i="1"/>
  <c r="AG50" i="1"/>
  <c r="AH50" i="1"/>
  <c r="AG54" i="1"/>
  <c r="AF54" i="1"/>
  <c r="AE54" i="1"/>
  <c r="AH54" i="1"/>
  <c r="AF60" i="1"/>
  <c r="AE52" i="1"/>
  <c r="AF52" i="1"/>
  <c r="AF77" i="1"/>
  <c r="AG77" i="1"/>
  <c r="AH77" i="1"/>
  <c r="AE77" i="1"/>
  <c r="AG72" i="1"/>
  <c r="AH72" i="1"/>
  <c r="AF62" i="1"/>
  <c r="AH62" i="1"/>
  <c r="AG63" i="1"/>
  <c r="AH63" i="1"/>
  <c r="AE63" i="1"/>
  <c r="AF79" i="1"/>
  <c r="AG79" i="1"/>
  <c r="AH79" i="1"/>
  <c r="AE79" i="1"/>
  <c r="AF68" i="1"/>
  <c r="AG68" i="1"/>
  <c r="AE68" i="1"/>
  <c r="AH68" i="1"/>
  <c r="AH80" i="1"/>
  <c r="AG80" i="1"/>
  <c r="AF80" i="1"/>
  <c r="AE80" i="1"/>
  <c r="AH75" i="1"/>
  <c r="AG75" i="1"/>
  <c r="AF75" i="1"/>
  <c r="AE75" i="1"/>
  <c r="AF70" i="1"/>
  <c r="AE70" i="1"/>
  <c r="AH70" i="1"/>
  <c r="AG70" i="1"/>
  <c r="AF99" i="1"/>
  <c r="AG99" i="1"/>
  <c r="AF69" i="1"/>
  <c r="AG69" i="1"/>
  <c r="AE69" i="1"/>
  <c r="AH69" i="1"/>
  <c r="AG62" i="1"/>
  <c r="AE72" i="1"/>
  <c r="AH74" i="1"/>
  <c r="AE74" i="1"/>
  <c r="AF72" i="1"/>
  <c r="AF63" i="1"/>
  <c r="AE62" i="1"/>
  <c r="AF74" i="1"/>
  <c r="AG92" i="1"/>
  <c r="AH92" i="1"/>
  <c r="AH99" i="1"/>
  <c r="AH97" i="1"/>
  <c r="AG97" i="1"/>
  <c r="AF97" i="1"/>
  <c r="AE97" i="1"/>
  <c r="AF90" i="1"/>
  <c r="AE90" i="1"/>
  <c r="AH90" i="1"/>
  <c r="AG90" i="1"/>
  <c r="AF82" i="1"/>
  <c r="AE82" i="1"/>
  <c r="AH82" i="1"/>
  <c r="AG82" i="1"/>
  <c r="AF88" i="1"/>
  <c r="AE88" i="1"/>
  <c r="AH88" i="1"/>
  <c r="AG88" i="1"/>
  <c r="AH100" i="1"/>
  <c r="AG100" i="1"/>
  <c r="AF100" i="1"/>
  <c r="AE100" i="1"/>
  <c r="AG83" i="1"/>
  <c r="AF83" i="1"/>
  <c r="AE83" i="1"/>
  <c r="AH83" i="1"/>
  <c r="AG94" i="1"/>
  <c r="AF94" i="1"/>
  <c r="AH94" i="1"/>
  <c r="AE94" i="1"/>
  <c r="AH95" i="1"/>
  <c r="AG95" i="1"/>
  <c r="AF95" i="1"/>
  <c r="AE95" i="1"/>
  <c r="AF89" i="1"/>
  <c r="AE89" i="1"/>
  <c r="AH89" i="1"/>
  <c r="AG89" i="1"/>
  <c r="AE99" i="1"/>
  <c r="AE92" i="1"/>
  <c r="AF92" i="1"/>
  <c r="AF117" i="1"/>
  <c r="AE117" i="1"/>
  <c r="AG117" i="1"/>
  <c r="AH117" i="1"/>
  <c r="AH114" i="1"/>
  <c r="AF103" i="1"/>
  <c r="AE103" i="1"/>
  <c r="AG103" i="1"/>
  <c r="AH103" i="1"/>
  <c r="AH115" i="1"/>
  <c r="AG115" i="1"/>
  <c r="AF115" i="1"/>
  <c r="AE115" i="1"/>
  <c r="AH119" i="1"/>
  <c r="AG119" i="1"/>
  <c r="AF119" i="1"/>
  <c r="AE119" i="1"/>
  <c r="AF108" i="1"/>
  <c r="AE108" i="1"/>
  <c r="AG108" i="1"/>
  <c r="AH108" i="1"/>
  <c r="AE110" i="1"/>
  <c r="AH110" i="1"/>
  <c r="AG110" i="1"/>
  <c r="AF110" i="1"/>
  <c r="AE102" i="1"/>
  <c r="AH102" i="1"/>
  <c r="AG102" i="1"/>
  <c r="AF102" i="1"/>
  <c r="AF109" i="1"/>
  <c r="AE109" i="1"/>
  <c r="AH109" i="1"/>
  <c r="AG109" i="1"/>
  <c r="AF120" i="1"/>
  <c r="AG120" i="1"/>
  <c r="AE120" i="1"/>
  <c r="AH120" i="1"/>
  <c r="AE112" i="1"/>
  <c r="AF112" i="1"/>
  <c r="AH112" i="1"/>
  <c r="AG112" i="1"/>
  <c r="AE114" i="1"/>
  <c r="AF114" i="1"/>
  <c r="AE140" i="1"/>
  <c r="AF140" i="1"/>
  <c r="AG140" i="1"/>
  <c r="AH140" i="1"/>
  <c r="AF132" i="1"/>
  <c r="AG132" i="1"/>
  <c r="AH132" i="1"/>
  <c r="AF134" i="1"/>
  <c r="AE134" i="1"/>
  <c r="AH134" i="1"/>
  <c r="AG134" i="1"/>
  <c r="AE128" i="1"/>
  <c r="AH128" i="1"/>
  <c r="AG128" i="1"/>
  <c r="AF128" i="1"/>
  <c r="AH139" i="1"/>
  <c r="AG139" i="1"/>
  <c r="AE139" i="1"/>
  <c r="AF139" i="1"/>
  <c r="AF130" i="1"/>
  <c r="AE130" i="1"/>
  <c r="AH130" i="1"/>
  <c r="AG130" i="1"/>
  <c r="AF129" i="1"/>
  <c r="AE129" i="1"/>
  <c r="AH129" i="1"/>
  <c r="AG129" i="1"/>
  <c r="AG123" i="1"/>
  <c r="AF123" i="1"/>
  <c r="AE123" i="1"/>
  <c r="AH123" i="1"/>
  <c r="AG137" i="1"/>
  <c r="AF137" i="1"/>
  <c r="AE137" i="1"/>
  <c r="AH137" i="1"/>
  <c r="AF122" i="1"/>
  <c r="AE122" i="1"/>
  <c r="AH122" i="1"/>
  <c r="AG122" i="1"/>
  <c r="AH135" i="1"/>
  <c r="AG135" i="1"/>
  <c r="AF135" i="1"/>
  <c r="AE135" i="1"/>
  <c r="AE132" i="1"/>
  <c r="AG154" i="1"/>
  <c r="AH154" i="1"/>
  <c r="AH160" i="1"/>
  <c r="AE160" i="1"/>
  <c r="AG160" i="1"/>
  <c r="AF160" i="1"/>
  <c r="AG143" i="1"/>
  <c r="AH143" i="1"/>
  <c r="AG152" i="1"/>
  <c r="AH152" i="1"/>
  <c r="AH157" i="1"/>
  <c r="AE157" i="1"/>
  <c r="AF157" i="1"/>
  <c r="AG157" i="1"/>
  <c r="AF142" i="1"/>
  <c r="AE142" i="1"/>
  <c r="AH142" i="1"/>
  <c r="AG142" i="1"/>
  <c r="AF148" i="1"/>
  <c r="AE148" i="1"/>
  <c r="AH148" i="1"/>
  <c r="AG148" i="1"/>
  <c r="AH155" i="1"/>
  <c r="AF155" i="1"/>
  <c r="AG155" i="1"/>
  <c r="AE155" i="1"/>
  <c r="AF150" i="1"/>
  <c r="AE150" i="1"/>
  <c r="AG150" i="1"/>
  <c r="AH150" i="1"/>
  <c r="AH159" i="1"/>
  <c r="AF159" i="1"/>
  <c r="AG159" i="1"/>
  <c r="AE159" i="1"/>
  <c r="AG149" i="1"/>
  <c r="AE152" i="1"/>
  <c r="AE143" i="1"/>
  <c r="AE154" i="1"/>
  <c r="AH149" i="1"/>
  <c r="AF152" i="1"/>
  <c r="AF143" i="1"/>
  <c r="AE149" i="1"/>
  <c r="AF154" i="1"/>
  <c r="AF162" i="1"/>
  <c r="AG162" i="1"/>
  <c r="AH162" i="1"/>
  <c r="AF174" i="1"/>
  <c r="AE174" i="1"/>
  <c r="AH174" i="1"/>
  <c r="AG174" i="1"/>
  <c r="AH175" i="1"/>
  <c r="AG175" i="1"/>
  <c r="AF175" i="1"/>
  <c r="AE175" i="1"/>
  <c r="AG179" i="1"/>
  <c r="AF179" i="1"/>
  <c r="AE179" i="1"/>
  <c r="AH179" i="1"/>
  <c r="AG177" i="1"/>
  <c r="AF177" i="1"/>
  <c r="AE177" i="1"/>
  <c r="AH177" i="1"/>
  <c r="AG163" i="1"/>
  <c r="AF163" i="1"/>
  <c r="AE163" i="1"/>
  <c r="AH163" i="1"/>
  <c r="AE168" i="1"/>
  <c r="AH168" i="1"/>
  <c r="AG168" i="1"/>
  <c r="AF168" i="1"/>
  <c r="AF170" i="1"/>
  <c r="AE170" i="1"/>
  <c r="AH170" i="1"/>
  <c r="AG170" i="1"/>
  <c r="AH180" i="1"/>
  <c r="AG180" i="1"/>
  <c r="AF180" i="1"/>
  <c r="AE180" i="1"/>
  <c r="AE169" i="1"/>
  <c r="AF169" i="1"/>
  <c r="AH169" i="1"/>
  <c r="AG169" i="1"/>
  <c r="AG172" i="1"/>
  <c r="AF172" i="1"/>
  <c r="AE172" i="1"/>
  <c r="AH172" i="1"/>
  <c r="AE162" i="1"/>
  <c r="AE195" i="1"/>
  <c r="AF195" i="1"/>
  <c r="AG195" i="1"/>
  <c r="AH195" i="1"/>
  <c r="AG192" i="1"/>
  <c r="AH192" i="1"/>
  <c r="AG194" i="1"/>
  <c r="AH194" i="1"/>
  <c r="AF190" i="1"/>
  <c r="AE190" i="1"/>
  <c r="AH190" i="1"/>
  <c r="AG190" i="1"/>
  <c r="AF188" i="1"/>
  <c r="AE188" i="1"/>
  <c r="AH188" i="1"/>
  <c r="AG188" i="1"/>
  <c r="AH189" i="1"/>
  <c r="AF189" i="1"/>
  <c r="AE189" i="1"/>
  <c r="AG189" i="1"/>
  <c r="AE199" i="1"/>
  <c r="AH199" i="1"/>
  <c r="AG199" i="1"/>
  <c r="AF199" i="1"/>
  <c r="AH200" i="1"/>
  <c r="AG200" i="1"/>
  <c r="AF200" i="1"/>
  <c r="AE200" i="1"/>
  <c r="AH197" i="1"/>
  <c r="AG197" i="1"/>
  <c r="AF197" i="1"/>
  <c r="AE197" i="1"/>
  <c r="AF182" i="1"/>
  <c r="AE182" i="1"/>
  <c r="AH182" i="1"/>
  <c r="AG182" i="1"/>
  <c r="AG183" i="1"/>
  <c r="AF183" i="1"/>
  <c r="AE183" i="1"/>
  <c r="AH183" i="1"/>
  <c r="AE192" i="1"/>
  <c r="AE194" i="1"/>
  <c r="AF192" i="1"/>
  <c r="AF194" i="1"/>
  <c r="AF209" i="1"/>
  <c r="AG209" i="1"/>
  <c r="AH209" i="1"/>
  <c r="AH203" i="1"/>
  <c r="AF210" i="1"/>
  <c r="AE210" i="1"/>
  <c r="AH210" i="1"/>
  <c r="AG210" i="1"/>
  <c r="AF202" i="1"/>
  <c r="AE202" i="1"/>
  <c r="AH202" i="1"/>
  <c r="AG202" i="1"/>
  <c r="AH215" i="1"/>
  <c r="AG215" i="1"/>
  <c r="AF215" i="1"/>
  <c r="AE215" i="1"/>
  <c r="AH219" i="1"/>
  <c r="AG219" i="1"/>
  <c r="AF219" i="1"/>
  <c r="AE219" i="1"/>
  <c r="AH220" i="1"/>
  <c r="AG220" i="1"/>
  <c r="AF220" i="1"/>
  <c r="AE220" i="1"/>
  <c r="AG212" i="1"/>
  <c r="AF212" i="1"/>
  <c r="AE212" i="1"/>
  <c r="AH212" i="1"/>
  <c r="AG214" i="1"/>
  <c r="AF214" i="1"/>
  <c r="AE214" i="1"/>
  <c r="AH214" i="1"/>
  <c r="AH217" i="1"/>
  <c r="AG217" i="1"/>
  <c r="AF217" i="1"/>
  <c r="AE217" i="1"/>
  <c r="AF208" i="1"/>
  <c r="AE208" i="1"/>
  <c r="AH208" i="1"/>
  <c r="AG208" i="1"/>
  <c r="AE203" i="1"/>
  <c r="AF203" i="1"/>
  <c r="AE209" i="1"/>
  <c r="AG232" i="1"/>
  <c r="AH232" i="1"/>
  <c r="AG223" i="1"/>
  <c r="AE223" i="1"/>
  <c r="AH223" i="1"/>
  <c r="AF230" i="1"/>
  <c r="AG230" i="1"/>
  <c r="AG240" i="1"/>
  <c r="AH240" i="1"/>
  <c r="AE240" i="1"/>
  <c r="AH222" i="1"/>
  <c r="AF229" i="1"/>
  <c r="AE229" i="1"/>
  <c r="AH229" i="1"/>
  <c r="AG229" i="1"/>
  <c r="AF228" i="1"/>
  <c r="AE228" i="1"/>
  <c r="AH228" i="1"/>
  <c r="AG228" i="1"/>
  <c r="AH241" i="1"/>
  <c r="AG241" i="1"/>
  <c r="AF241" i="1"/>
  <c r="AE241" i="1"/>
  <c r="AG234" i="1"/>
  <c r="AF234" i="1"/>
  <c r="AE234" i="1"/>
  <c r="AH234" i="1"/>
  <c r="AH235" i="1"/>
  <c r="AG235" i="1"/>
  <c r="AF235" i="1"/>
  <c r="AE235" i="1"/>
  <c r="AH237" i="1"/>
  <c r="AG237" i="1"/>
  <c r="AF237" i="1"/>
  <c r="AE237" i="1"/>
  <c r="AG222" i="1"/>
  <c r="AF240" i="1"/>
  <c r="AF232" i="1"/>
  <c r="AE230" i="1"/>
  <c r="AH230" i="1"/>
  <c r="AF223" i="1"/>
  <c r="AE222" i="1"/>
  <c r="AE232" i="1"/>
  <c r="AG253" i="1"/>
  <c r="AH253" i="1"/>
  <c r="AH268" i="1"/>
  <c r="AG268" i="1"/>
  <c r="AF268" i="1"/>
  <c r="AE268" i="1"/>
  <c r="AH267" i="1"/>
  <c r="AG267" i="1"/>
  <c r="AF267" i="1"/>
  <c r="AE267" i="1"/>
  <c r="AF249" i="1"/>
  <c r="AE249" i="1"/>
  <c r="AH249" i="1"/>
  <c r="AG249" i="1"/>
  <c r="AG255" i="1"/>
  <c r="AF255" i="1"/>
  <c r="AE255" i="1"/>
  <c r="AH255" i="1"/>
  <c r="AF250" i="1"/>
  <c r="AE250" i="1"/>
  <c r="AH250" i="1"/>
  <c r="AG250" i="1"/>
  <c r="AH262" i="1"/>
  <c r="AF262" i="1"/>
  <c r="AG262" i="1"/>
  <c r="AE262" i="1"/>
  <c r="AF251" i="1"/>
  <c r="AE251" i="1"/>
  <c r="AH251" i="1"/>
  <c r="AG251" i="1"/>
  <c r="AH264" i="1"/>
  <c r="AG264" i="1"/>
  <c r="AF264" i="1"/>
  <c r="AE264" i="1"/>
  <c r="AF243" i="1"/>
  <c r="AE243" i="1"/>
  <c r="AH243" i="1"/>
  <c r="AG243" i="1"/>
  <c r="AG244" i="1"/>
  <c r="AE244" i="1"/>
  <c r="AF244" i="1"/>
  <c r="AH244" i="1"/>
  <c r="AE253" i="1"/>
  <c r="AF253" i="1"/>
  <c r="AF296" i="1"/>
  <c r="AE296" i="1"/>
  <c r="AG296" i="1"/>
  <c r="AH296" i="1"/>
  <c r="AF285" i="1"/>
  <c r="AE285" i="1"/>
  <c r="AG285" i="1"/>
  <c r="AH285" i="1"/>
  <c r="AH299" i="1"/>
  <c r="AE299" i="1"/>
  <c r="AG299" i="1"/>
  <c r="AF299" i="1"/>
  <c r="AF281" i="1"/>
  <c r="AG281" i="1"/>
  <c r="AE281" i="1"/>
  <c r="AH281" i="1"/>
  <c r="AG276" i="1"/>
  <c r="AF276" i="1"/>
  <c r="AE276" i="1"/>
  <c r="AH276" i="1"/>
  <c r="AE275" i="1"/>
  <c r="AF275" i="1"/>
  <c r="AG275" i="1"/>
  <c r="AH275" i="1"/>
  <c r="AH294" i="1"/>
  <c r="AG294" i="1"/>
  <c r="AE294" i="1"/>
  <c r="AF294" i="1"/>
  <c r="AG282" i="1"/>
  <c r="AF282" i="1"/>
  <c r="AE282" i="1"/>
  <c r="AH282" i="1"/>
  <c r="AH300" i="1"/>
  <c r="AG300" i="1"/>
  <c r="AE300" i="1"/>
  <c r="AF300" i="1"/>
  <c r="AH283" i="1"/>
  <c r="AF283" i="1"/>
  <c r="AE283" i="1"/>
  <c r="AG283" i="1"/>
  <c r="AE287" i="1"/>
  <c r="AH287" i="1"/>
  <c r="AF287" i="1"/>
  <c r="AD43" i="1" l="1"/>
  <c r="AD14" i="1"/>
  <c r="AD19" i="1"/>
  <c r="AD42" i="1"/>
  <c r="AD3" i="1"/>
  <c r="AD29" i="1"/>
  <c r="AD34" i="1"/>
  <c r="AD9" i="1"/>
  <c r="AD57" i="1"/>
  <c r="AD8" i="1"/>
  <c r="AD49" i="1"/>
  <c r="AD30" i="1"/>
  <c r="AD40" i="1"/>
  <c r="AD12" i="1"/>
  <c r="AD15" i="1"/>
  <c r="AD23" i="1"/>
  <c r="AD2" i="1"/>
  <c r="AD59" i="1"/>
  <c r="AD22" i="1"/>
  <c r="AD32" i="1"/>
  <c r="AD55" i="1"/>
  <c r="AD35" i="1"/>
  <c r="AD17" i="1"/>
  <c r="AD39" i="1"/>
  <c r="AD37" i="1"/>
  <c r="AD10" i="1"/>
  <c r="AD28" i="1"/>
  <c r="AD20" i="1"/>
  <c r="AD48" i="1"/>
  <c r="X313" i="1"/>
  <c r="X314" i="1"/>
  <c r="X307" i="1"/>
  <c r="X315" i="1"/>
  <c r="X319" i="1"/>
  <c r="X308" i="1"/>
  <c r="X317" i="1"/>
  <c r="X328" i="1"/>
  <c r="X331" i="1"/>
  <c r="X326" i="1"/>
  <c r="X332" i="1"/>
  <c r="Y313" i="1"/>
  <c r="Y314" i="1"/>
  <c r="Y307" i="1"/>
  <c r="Y315" i="1"/>
  <c r="Y319" i="1"/>
  <c r="Y308" i="1"/>
  <c r="Y317" i="1"/>
  <c r="Y328" i="1"/>
  <c r="Y331" i="1"/>
  <c r="Y326" i="1"/>
  <c r="Y332" i="1"/>
  <c r="Z313" i="1"/>
  <c r="Z314" i="1"/>
  <c r="Z307" i="1"/>
  <c r="Z315" i="1"/>
  <c r="Z319" i="1"/>
  <c r="Z308" i="1"/>
  <c r="Z317" i="1"/>
  <c r="Z328" i="1"/>
  <c r="Z331" i="1"/>
  <c r="Z326" i="1"/>
  <c r="Z332" i="1"/>
  <c r="AA313" i="1"/>
  <c r="AA314" i="1"/>
  <c r="AA307" i="1"/>
  <c r="AA315" i="1"/>
  <c r="AA319" i="1"/>
  <c r="AA308" i="1"/>
  <c r="AA317" i="1"/>
  <c r="AA328" i="1"/>
  <c r="AA331" i="1"/>
  <c r="AA326" i="1"/>
  <c r="AA332" i="1"/>
  <c r="AC313" i="1"/>
  <c r="AD313" i="1" s="1"/>
  <c r="AC314" i="1"/>
  <c r="AD314" i="1" s="1"/>
  <c r="AC307" i="1"/>
  <c r="AD307" i="1" s="1"/>
  <c r="AC315" i="1"/>
  <c r="AD315" i="1" s="1"/>
  <c r="AC319" i="1"/>
  <c r="AD319" i="1" s="1"/>
  <c r="AC308" i="1"/>
  <c r="AD308" i="1" s="1"/>
  <c r="AC317" i="1"/>
  <c r="AD317" i="1" s="1"/>
  <c r="AC328" i="1"/>
  <c r="AD328" i="1" s="1"/>
  <c r="AC331" i="1"/>
  <c r="AD331" i="1" s="1"/>
  <c r="AC326" i="1"/>
  <c r="AD326" i="1" s="1"/>
  <c r="AC332" i="1"/>
  <c r="AD332" i="1" s="1"/>
  <c r="X345" i="1"/>
  <c r="X346" i="1"/>
  <c r="X339" i="1"/>
  <c r="X347" i="1"/>
  <c r="X351" i="1"/>
  <c r="X340" i="1"/>
  <c r="X349" i="1"/>
  <c r="X360" i="1"/>
  <c r="X363" i="1"/>
  <c r="X358" i="1"/>
  <c r="X364" i="1"/>
  <c r="Y345" i="1"/>
  <c r="Y346" i="1"/>
  <c r="Y339" i="1"/>
  <c r="Y347" i="1"/>
  <c r="Y351" i="1"/>
  <c r="Y340" i="1"/>
  <c r="Y349" i="1"/>
  <c r="Y360" i="1"/>
  <c r="Y363" i="1"/>
  <c r="Y358" i="1"/>
  <c r="Y364" i="1"/>
  <c r="Z345" i="1"/>
  <c r="Z346" i="1"/>
  <c r="Z339" i="1"/>
  <c r="Z347" i="1"/>
  <c r="Z351" i="1"/>
  <c r="Z340" i="1"/>
  <c r="Z349" i="1"/>
  <c r="Z360" i="1"/>
  <c r="Z363" i="1"/>
  <c r="Z358" i="1"/>
  <c r="Z364" i="1"/>
  <c r="AA345" i="1"/>
  <c r="AA346" i="1"/>
  <c r="AA339" i="1"/>
  <c r="AA347" i="1"/>
  <c r="AA351" i="1"/>
  <c r="AA340" i="1"/>
  <c r="AA349" i="1"/>
  <c r="AA360" i="1"/>
  <c r="AA363" i="1"/>
  <c r="AA358" i="1"/>
  <c r="AA364" i="1"/>
  <c r="AC345" i="1"/>
  <c r="AD345" i="1" s="1"/>
  <c r="AC346" i="1"/>
  <c r="AD346" i="1" s="1"/>
  <c r="AC339" i="1"/>
  <c r="AD339" i="1" s="1"/>
  <c r="AC347" i="1"/>
  <c r="AD347" i="1" s="1"/>
  <c r="AC351" i="1"/>
  <c r="AD351" i="1" s="1"/>
  <c r="AC340" i="1"/>
  <c r="AD340" i="1" s="1"/>
  <c r="AC349" i="1"/>
  <c r="AD349" i="1" s="1"/>
  <c r="AC360" i="1"/>
  <c r="AD360" i="1" s="1"/>
  <c r="AC363" i="1"/>
  <c r="AD363" i="1" s="1"/>
  <c r="AC358" i="1"/>
  <c r="AD358" i="1" s="1"/>
  <c r="AC364" i="1"/>
  <c r="AD364" i="1" s="1"/>
  <c r="X377" i="1"/>
  <c r="X378" i="1"/>
  <c r="X371" i="1"/>
  <c r="X379" i="1"/>
  <c r="X383" i="1"/>
  <c r="X372" i="1"/>
  <c r="X381" i="1"/>
  <c r="X392" i="1"/>
  <c r="X395" i="1"/>
  <c r="X390" i="1"/>
  <c r="X396" i="1"/>
  <c r="Y377" i="1"/>
  <c r="Y378" i="1"/>
  <c r="Y371" i="1"/>
  <c r="Y379" i="1"/>
  <c r="Y383" i="1"/>
  <c r="Y372" i="1"/>
  <c r="Y381" i="1"/>
  <c r="Y392" i="1"/>
  <c r="Y395" i="1"/>
  <c r="Y390" i="1"/>
  <c r="Y396" i="1"/>
  <c r="Z377" i="1"/>
  <c r="Z378" i="1"/>
  <c r="Z371" i="1"/>
  <c r="Z379" i="1"/>
  <c r="Z383" i="1"/>
  <c r="Z372" i="1"/>
  <c r="Z381" i="1"/>
  <c r="Z392" i="1"/>
  <c r="Z395" i="1"/>
  <c r="Z390" i="1"/>
  <c r="Z396" i="1"/>
  <c r="AA377" i="1"/>
  <c r="AA378" i="1"/>
  <c r="AA371" i="1"/>
  <c r="AA379" i="1"/>
  <c r="AA383" i="1"/>
  <c r="AA372" i="1"/>
  <c r="AA381" i="1"/>
  <c r="AA392" i="1"/>
  <c r="AA395" i="1"/>
  <c r="AA390" i="1"/>
  <c r="AA396" i="1"/>
  <c r="AC377" i="1"/>
  <c r="AD377" i="1" s="1"/>
  <c r="AC378" i="1"/>
  <c r="AD378" i="1" s="1"/>
  <c r="AC371" i="1"/>
  <c r="AD371" i="1" s="1"/>
  <c r="AC379" i="1"/>
  <c r="AD379" i="1" s="1"/>
  <c r="AC383" i="1"/>
  <c r="AD383" i="1" s="1"/>
  <c r="AC372" i="1"/>
  <c r="AD372" i="1" s="1"/>
  <c r="AC381" i="1"/>
  <c r="AD381" i="1" s="1"/>
  <c r="AC392" i="1"/>
  <c r="AD392" i="1" s="1"/>
  <c r="AC395" i="1"/>
  <c r="AD395" i="1" s="1"/>
  <c r="AC390" i="1"/>
  <c r="AD390" i="1" s="1"/>
  <c r="AC396" i="1"/>
  <c r="AD396" i="1" s="1"/>
  <c r="X409" i="1"/>
  <c r="X410" i="1"/>
  <c r="X403" i="1"/>
  <c r="X411" i="1"/>
  <c r="X415" i="1"/>
  <c r="X404" i="1"/>
  <c r="X413" i="1"/>
  <c r="X424" i="1"/>
  <c r="X427" i="1"/>
  <c r="X422" i="1"/>
  <c r="X428" i="1"/>
  <c r="Y409" i="1"/>
  <c r="Y410" i="1"/>
  <c r="Y403" i="1"/>
  <c r="Y411" i="1"/>
  <c r="Y415" i="1"/>
  <c r="Y404" i="1"/>
  <c r="Y413" i="1"/>
  <c r="Y424" i="1"/>
  <c r="Y427" i="1"/>
  <c r="Y422" i="1"/>
  <c r="Y428" i="1"/>
  <c r="Z409" i="1"/>
  <c r="Z410" i="1"/>
  <c r="Z403" i="1"/>
  <c r="Z411" i="1"/>
  <c r="Z415" i="1"/>
  <c r="Z404" i="1"/>
  <c r="Z413" i="1"/>
  <c r="Z424" i="1"/>
  <c r="Z427" i="1"/>
  <c r="Z422" i="1"/>
  <c r="Z428" i="1"/>
  <c r="AA409" i="1"/>
  <c r="AA410" i="1"/>
  <c r="AA403" i="1"/>
  <c r="AA411" i="1"/>
  <c r="AA415" i="1"/>
  <c r="AA404" i="1"/>
  <c r="AA413" i="1"/>
  <c r="AA424" i="1"/>
  <c r="AA427" i="1"/>
  <c r="AA422" i="1"/>
  <c r="AA428" i="1"/>
  <c r="AC409" i="1"/>
  <c r="AD409" i="1" s="1"/>
  <c r="AC410" i="1"/>
  <c r="AD410" i="1" s="1"/>
  <c r="AC403" i="1"/>
  <c r="AD403" i="1" s="1"/>
  <c r="AC411" i="1"/>
  <c r="AD411" i="1" s="1"/>
  <c r="AC415" i="1"/>
  <c r="AD415" i="1" s="1"/>
  <c r="AC404" i="1"/>
  <c r="AD404" i="1" s="1"/>
  <c r="AC413" i="1"/>
  <c r="AD413" i="1" s="1"/>
  <c r="AC424" i="1"/>
  <c r="AD424" i="1" s="1"/>
  <c r="AC427" i="1"/>
  <c r="AD427" i="1" s="1"/>
  <c r="AC422" i="1"/>
  <c r="AD422" i="1" s="1"/>
  <c r="AC428" i="1"/>
  <c r="AD428" i="1" s="1"/>
  <c r="X441" i="1"/>
  <c r="X442" i="1"/>
  <c r="X435" i="1"/>
  <c r="X443" i="1"/>
  <c r="X447" i="1"/>
  <c r="X436" i="1"/>
  <c r="X445" i="1"/>
  <c r="X456" i="1"/>
  <c r="X459" i="1"/>
  <c r="X454" i="1"/>
  <c r="X460" i="1"/>
  <c r="Y441" i="1"/>
  <c r="Y442" i="1"/>
  <c r="Y435" i="1"/>
  <c r="Y443" i="1"/>
  <c r="Y447" i="1"/>
  <c r="Y436" i="1"/>
  <c r="Y445" i="1"/>
  <c r="Y456" i="1"/>
  <c r="Y459" i="1"/>
  <c r="Y454" i="1"/>
  <c r="Y460" i="1"/>
  <c r="Z441" i="1"/>
  <c r="Z442" i="1"/>
  <c r="Z435" i="1"/>
  <c r="Z443" i="1"/>
  <c r="Z447" i="1"/>
  <c r="Z436" i="1"/>
  <c r="Z445" i="1"/>
  <c r="Z456" i="1"/>
  <c r="Z459" i="1"/>
  <c r="Z454" i="1"/>
  <c r="Z460" i="1"/>
  <c r="AA441" i="1"/>
  <c r="AA442" i="1"/>
  <c r="AA435" i="1"/>
  <c r="AA443" i="1"/>
  <c r="AA447" i="1"/>
  <c r="AA436" i="1"/>
  <c r="AA445" i="1"/>
  <c r="AA456" i="1"/>
  <c r="AA459" i="1"/>
  <c r="AA454" i="1"/>
  <c r="AA460" i="1"/>
  <c r="AC441" i="1"/>
  <c r="AD441" i="1" s="1"/>
  <c r="AC442" i="1"/>
  <c r="AD442" i="1" s="1"/>
  <c r="AC435" i="1"/>
  <c r="AD435" i="1" s="1"/>
  <c r="AC443" i="1"/>
  <c r="AD443" i="1" s="1"/>
  <c r="AC447" i="1"/>
  <c r="AD447" i="1" s="1"/>
  <c r="AC436" i="1"/>
  <c r="AD436" i="1" s="1"/>
  <c r="AC445" i="1"/>
  <c r="AD445" i="1" s="1"/>
  <c r="AG445" i="1" s="1"/>
  <c r="AC456" i="1"/>
  <c r="AD456" i="1" s="1"/>
  <c r="AC459" i="1"/>
  <c r="AD459" i="1" s="1"/>
  <c r="AC454" i="1"/>
  <c r="AD454" i="1" s="1"/>
  <c r="AC460" i="1"/>
  <c r="AD460" i="1" s="1"/>
  <c r="X473" i="1"/>
  <c r="X474" i="1"/>
  <c r="X467" i="1"/>
  <c r="X475" i="1"/>
  <c r="X479" i="1"/>
  <c r="X468" i="1"/>
  <c r="X477" i="1"/>
  <c r="X488" i="1"/>
  <c r="X491" i="1"/>
  <c r="X486" i="1"/>
  <c r="X492" i="1"/>
  <c r="Y473" i="1"/>
  <c r="Y474" i="1"/>
  <c r="Y467" i="1"/>
  <c r="Y475" i="1"/>
  <c r="Y479" i="1"/>
  <c r="Y468" i="1"/>
  <c r="Y477" i="1"/>
  <c r="Y488" i="1"/>
  <c r="Y491" i="1"/>
  <c r="Y486" i="1"/>
  <c r="Y492" i="1"/>
  <c r="Z473" i="1"/>
  <c r="Z474" i="1"/>
  <c r="Z467" i="1"/>
  <c r="Z475" i="1"/>
  <c r="Z479" i="1"/>
  <c r="Z468" i="1"/>
  <c r="Z477" i="1"/>
  <c r="Z488" i="1"/>
  <c r="Z491" i="1"/>
  <c r="Z486" i="1"/>
  <c r="Z492" i="1"/>
  <c r="AA473" i="1"/>
  <c r="AA474" i="1"/>
  <c r="AA467" i="1"/>
  <c r="AA475" i="1"/>
  <c r="AA479" i="1"/>
  <c r="AA468" i="1"/>
  <c r="AA477" i="1"/>
  <c r="AA488" i="1"/>
  <c r="AA491" i="1"/>
  <c r="AA486" i="1"/>
  <c r="AA492" i="1"/>
  <c r="AC473" i="1"/>
  <c r="AD473" i="1" s="1"/>
  <c r="AC474" i="1"/>
  <c r="AD474" i="1" s="1"/>
  <c r="AC467" i="1"/>
  <c r="AD467" i="1" s="1"/>
  <c r="AC475" i="1"/>
  <c r="AD475" i="1" s="1"/>
  <c r="AC479" i="1"/>
  <c r="AD479" i="1" s="1"/>
  <c r="AC468" i="1"/>
  <c r="AD468" i="1" s="1"/>
  <c r="AC477" i="1"/>
  <c r="AD477" i="1" s="1"/>
  <c r="AG477" i="1" s="1"/>
  <c r="AC488" i="1"/>
  <c r="AD488" i="1" s="1"/>
  <c r="AC491" i="1"/>
  <c r="AD491" i="1" s="1"/>
  <c r="AC486" i="1"/>
  <c r="AD486" i="1" s="1"/>
  <c r="AC492" i="1"/>
  <c r="AD492" i="1" s="1"/>
  <c r="X505" i="1"/>
  <c r="X506" i="1"/>
  <c r="X499" i="1"/>
  <c r="X507" i="1"/>
  <c r="X511" i="1"/>
  <c r="X500" i="1"/>
  <c r="X509" i="1"/>
  <c r="X520" i="1"/>
  <c r="X523" i="1"/>
  <c r="X518" i="1"/>
  <c r="X524" i="1"/>
  <c r="Y505" i="1"/>
  <c r="Y506" i="1"/>
  <c r="Y499" i="1"/>
  <c r="Y507" i="1"/>
  <c r="Y511" i="1"/>
  <c r="Y500" i="1"/>
  <c r="Y509" i="1"/>
  <c r="Y520" i="1"/>
  <c r="Y523" i="1"/>
  <c r="Y518" i="1"/>
  <c r="Y524" i="1"/>
  <c r="Z505" i="1"/>
  <c r="Z506" i="1"/>
  <c r="Z499" i="1"/>
  <c r="Z507" i="1"/>
  <c r="Z511" i="1"/>
  <c r="Z500" i="1"/>
  <c r="Z509" i="1"/>
  <c r="Z520" i="1"/>
  <c r="Z523" i="1"/>
  <c r="Z518" i="1"/>
  <c r="Z524" i="1"/>
  <c r="AA505" i="1"/>
  <c r="AA506" i="1"/>
  <c r="AA499" i="1"/>
  <c r="AA507" i="1"/>
  <c r="AA511" i="1"/>
  <c r="AA500" i="1"/>
  <c r="AA509" i="1"/>
  <c r="AA520" i="1"/>
  <c r="AA523" i="1"/>
  <c r="AA518" i="1"/>
  <c r="AA524" i="1"/>
  <c r="AC505" i="1"/>
  <c r="AD505" i="1" s="1"/>
  <c r="AC506" i="1"/>
  <c r="AD506" i="1" s="1"/>
  <c r="AC499" i="1"/>
  <c r="AD499" i="1" s="1"/>
  <c r="AC507" i="1"/>
  <c r="AD507" i="1" s="1"/>
  <c r="AC511" i="1"/>
  <c r="AD511" i="1" s="1"/>
  <c r="AC500" i="1"/>
  <c r="AD500" i="1" s="1"/>
  <c r="AC509" i="1"/>
  <c r="AD509" i="1" s="1"/>
  <c r="AC520" i="1"/>
  <c r="AD520" i="1" s="1"/>
  <c r="AC523" i="1"/>
  <c r="AD523" i="1" s="1"/>
  <c r="AC518" i="1"/>
  <c r="AD518" i="1" s="1"/>
  <c r="AC524" i="1"/>
  <c r="AD524" i="1" s="1"/>
  <c r="X537" i="1"/>
  <c r="X538" i="1"/>
  <c r="X531" i="1"/>
  <c r="X539" i="1"/>
  <c r="X543" i="1"/>
  <c r="X532" i="1"/>
  <c r="X541" i="1"/>
  <c r="X552" i="1"/>
  <c r="X555" i="1"/>
  <c r="X550" i="1"/>
  <c r="X556" i="1"/>
  <c r="Y537" i="1"/>
  <c r="Y538" i="1"/>
  <c r="Y531" i="1"/>
  <c r="Y539" i="1"/>
  <c r="Y543" i="1"/>
  <c r="Y532" i="1"/>
  <c r="Y541" i="1"/>
  <c r="Y552" i="1"/>
  <c r="Y555" i="1"/>
  <c r="Y550" i="1"/>
  <c r="Y556" i="1"/>
  <c r="Z537" i="1"/>
  <c r="Z538" i="1"/>
  <c r="Z531" i="1"/>
  <c r="Z539" i="1"/>
  <c r="Z543" i="1"/>
  <c r="Z532" i="1"/>
  <c r="Z541" i="1"/>
  <c r="Z552" i="1"/>
  <c r="Z555" i="1"/>
  <c r="Z550" i="1"/>
  <c r="Z556" i="1"/>
  <c r="AA537" i="1"/>
  <c r="AA538" i="1"/>
  <c r="AA531" i="1"/>
  <c r="AA539" i="1"/>
  <c r="AA543" i="1"/>
  <c r="AA532" i="1"/>
  <c r="AA541" i="1"/>
  <c r="AA552" i="1"/>
  <c r="AA555" i="1"/>
  <c r="AA550" i="1"/>
  <c r="AA556" i="1"/>
  <c r="AC537" i="1"/>
  <c r="AD537" i="1" s="1"/>
  <c r="AC538" i="1"/>
  <c r="AD538" i="1" s="1"/>
  <c r="AC531" i="1"/>
  <c r="AD531" i="1" s="1"/>
  <c r="AC539" i="1"/>
  <c r="AD539" i="1" s="1"/>
  <c r="AC543" i="1"/>
  <c r="AD543" i="1" s="1"/>
  <c r="AC532" i="1"/>
  <c r="AD532" i="1" s="1"/>
  <c r="AC541" i="1"/>
  <c r="AD541" i="1" s="1"/>
  <c r="AC552" i="1"/>
  <c r="AD552" i="1" s="1"/>
  <c r="AC555" i="1"/>
  <c r="AD555" i="1" s="1"/>
  <c r="AC550" i="1"/>
  <c r="AD550" i="1" s="1"/>
  <c r="AC556" i="1"/>
  <c r="AD556" i="1" s="1"/>
  <c r="X569" i="1"/>
  <c r="X570" i="1"/>
  <c r="X563" i="1"/>
  <c r="X571" i="1"/>
  <c r="X575" i="1"/>
  <c r="X564" i="1"/>
  <c r="X573" i="1"/>
  <c r="X584" i="1"/>
  <c r="X587" i="1"/>
  <c r="X582" i="1"/>
  <c r="X588" i="1"/>
  <c r="Y569" i="1"/>
  <c r="Y570" i="1"/>
  <c r="Y563" i="1"/>
  <c r="Y571" i="1"/>
  <c r="Y575" i="1"/>
  <c r="Y564" i="1"/>
  <c r="Y573" i="1"/>
  <c r="Y584" i="1"/>
  <c r="Y587" i="1"/>
  <c r="Y582" i="1"/>
  <c r="Y588" i="1"/>
  <c r="Z569" i="1"/>
  <c r="Z570" i="1"/>
  <c r="Z563" i="1"/>
  <c r="Z571" i="1"/>
  <c r="Z575" i="1"/>
  <c r="Z564" i="1"/>
  <c r="Z573" i="1"/>
  <c r="Z584" i="1"/>
  <c r="Z587" i="1"/>
  <c r="Z582" i="1"/>
  <c r="Z588" i="1"/>
  <c r="AA569" i="1"/>
  <c r="AA570" i="1"/>
  <c r="AA563" i="1"/>
  <c r="AA571" i="1"/>
  <c r="AA575" i="1"/>
  <c r="AA564" i="1"/>
  <c r="AA573" i="1"/>
  <c r="AA584" i="1"/>
  <c r="AA587" i="1"/>
  <c r="AA582" i="1"/>
  <c r="AA588" i="1"/>
  <c r="AC569" i="1"/>
  <c r="AD569" i="1" s="1"/>
  <c r="AC570" i="1"/>
  <c r="AD570" i="1" s="1"/>
  <c r="AC563" i="1"/>
  <c r="AD563" i="1" s="1"/>
  <c r="AC571" i="1"/>
  <c r="AD571" i="1" s="1"/>
  <c r="AC575" i="1"/>
  <c r="AD575" i="1" s="1"/>
  <c r="AC564" i="1"/>
  <c r="AD564" i="1" s="1"/>
  <c r="AC573" i="1"/>
  <c r="AD573" i="1" s="1"/>
  <c r="AC584" i="1"/>
  <c r="AD584" i="1" s="1"/>
  <c r="AC587" i="1"/>
  <c r="AD587" i="1" s="1"/>
  <c r="AC582" i="1"/>
  <c r="AD582" i="1" s="1"/>
  <c r="AC588" i="1"/>
  <c r="AD588" i="1" s="1"/>
  <c r="X601" i="1"/>
  <c r="X602" i="1"/>
  <c r="X595" i="1"/>
  <c r="X603" i="1"/>
  <c r="X607" i="1"/>
  <c r="X596" i="1"/>
  <c r="X605" i="1"/>
  <c r="X616" i="1"/>
  <c r="X619" i="1"/>
  <c r="X614" i="1"/>
  <c r="X620" i="1"/>
  <c r="Y601" i="1"/>
  <c r="Y602" i="1"/>
  <c r="Y595" i="1"/>
  <c r="Y603" i="1"/>
  <c r="Y607" i="1"/>
  <c r="Y596" i="1"/>
  <c r="Y605" i="1"/>
  <c r="Y616" i="1"/>
  <c r="Y619" i="1"/>
  <c r="Y614" i="1"/>
  <c r="Y620" i="1"/>
  <c r="Z601" i="1"/>
  <c r="Z602" i="1"/>
  <c r="Z595" i="1"/>
  <c r="Z603" i="1"/>
  <c r="Z607" i="1"/>
  <c r="Z596" i="1"/>
  <c r="Z605" i="1"/>
  <c r="Z616" i="1"/>
  <c r="Z619" i="1"/>
  <c r="Z614" i="1"/>
  <c r="Z620" i="1"/>
  <c r="AA601" i="1"/>
  <c r="AA602" i="1"/>
  <c r="AA595" i="1"/>
  <c r="AA603" i="1"/>
  <c r="AA607" i="1"/>
  <c r="AA596" i="1"/>
  <c r="AA605" i="1"/>
  <c r="AA616" i="1"/>
  <c r="AA619" i="1"/>
  <c r="AA614" i="1"/>
  <c r="AA620" i="1"/>
  <c r="AC601" i="1"/>
  <c r="AD601" i="1" s="1"/>
  <c r="AC602" i="1"/>
  <c r="AD602" i="1" s="1"/>
  <c r="AC595" i="1"/>
  <c r="AD595" i="1" s="1"/>
  <c r="AF595" i="1" s="1"/>
  <c r="AC603" i="1"/>
  <c r="AD603" i="1" s="1"/>
  <c r="AC607" i="1"/>
  <c r="AD607" i="1" s="1"/>
  <c r="AC596" i="1"/>
  <c r="AD596" i="1" s="1"/>
  <c r="AC605" i="1"/>
  <c r="AD605" i="1" s="1"/>
  <c r="AG605" i="1" s="1"/>
  <c r="AC616" i="1"/>
  <c r="AD616" i="1" s="1"/>
  <c r="AC619" i="1"/>
  <c r="AD619" i="1" s="1"/>
  <c r="AC614" i="1"/>
  <c r="AD614" i="1" s="1"/>
  <c r="AC620" i="1"/>
  <c r="AD620" i="1" s="1"/>
  <c r="X633" i="1"/>
  <c r="X634" i="1"/>
  <c r="X627" i="1"/>
  <c r="X635" i="1"/>
  <c r="X639" i="1"/>
  <c r="X628" i="1"/>
  <c r="X637" i="1"/>
  <c r="X649" i="1"/>
  <c r="X652" i="1"/>
  <c r="X647" i="1"/>
  <c r="X653" i="1"/>
  <c r="Y633" i="1"/>
  <c r="Y634" i="1"/>
  <c r="Y627" i="1"/>
  <c r="Y635" i="1"/>
  <c r="Y639" i="1"/>
  <c r="Y628" i="1"/>
  <c r="Y637" i="1"/>
  <c r="Y649" i="1"/>
  <c r="Y652" i="1"/>
  <c r="Y647" i="1"/>
  <c r="Y653" i="1"/>
  <c r="Z633" i="1"/>
  <c r="Z634" i="1"/>
  <c r="Z627" i="1"/>
  <c r="Z635" i="1"/>
  <c r="Z639" i="1"/>
  <c r="Z628" i="1"/>
  <c r="Z637" i="1"/>
  <c r="Z649" i="1"/>
  <c r="Z652" i="1"/>
  <c r="Z647" i="1"/>
  <c r="Z653" i="1"/>
  <c r="AA633" i="1"/>
  <c r="AA634" i="1"/>
  <c r="AA627" i="1"/>
  <c r="AA635" i="1"/>
  <c r="AA639" i="1"/>
  <c r="AA628" i="1"/>
  <c r="AA637" i="1"/>
  <c r="AA649" i="1"/>
  <c r="AA652" i="1"/>
  <c r="AA647" i="1"/>
  <c r="AA653" i="1"/>
  <c r="AC633" i="1"/>
  <c r="AD633" i="1" s="1"/>
  <c r="AC634" i="1"/>
  <c r="AD634" i="1" s="1"/>
  <c r="AC627" i="1"/>
  <c r="AD627" i="1" s="1"/>
  <c r="AC635" i="1"/>
  <c r="AD635" i="1" s="1"/>
  <c r="AC639" i="1"/>
  <c r="AD639" i="1" s="1"/>
  <c r="AC628" i="1"/>
  <c r="AD628" i="1" s="1"/>
  <c r="AC637" i="1"/>
  <c r="AD637" i="1" s="1"/>
  <c r="AG637" i="1" s="1"/>
  <c r="AC649" i="1"/>
  <c r="AD649" i="1" s="1"/>
  <c r="AC652" i="1"/>
  <c r="AD652" i="1" s="1"/>
  <c r="AC647" i="1"/>
  <c r="AD647" i="1" s="1"/>
  <c r="AC653" i="1"/>
  <c r="AD653" i="1" s="1"/>
  <c r="X666" i="1"/>
  <c r="X667" i="1"/>
  <c r="X660" i="1"/>
  <c r="X668" i="1"/>
  <c r="X672" i="1"/>
  <c r="X661" i="1"/>
  <c r="X670" i="1"/>
  <c r="X682" i="1"/>
  <c r="X685" i="1"/>
  <c r="X680" i="1"/>
  <c r="X686" i="1"/>
  <c r="Y666" i="1"/>
  <c r="Y667" i="1"/>
  <c r="Y660" i="1"/>
  <c r="Y668" i="1"/>
  <c r="Y672" i="1"/>
  <c r="Y661" i="1"/>
  <c r="Y670" i="1"/>
  <c r="Y682" i="1"/>
  <c r="Y685" i="1"/>
  <c r="Y680" i="1"/>
  <c r="Y686" i="1"/>
  <c r="Z666" i="1"/>
  <c r="Z667" i="1"/>
  <c r="Z660" i="1"/>
  <c r="Z668" i="1"/>
  <c r="Z672" i="1"/>
  <c r="Z661" i="1"/>
  <c r="Z670" i="1"/>
  <c r="Z682" i="1"/>
  <c r="Z685" i="1"/>
  <c r="Z680" i="1"/>
  <c r="Z686" i="1"/>
  <c r="AA666" i="1"/>
  <c r="AA667" i="1"/>
  <c r="AA660" i="1"/>
  <c r="AA668" i="1"/>
  <c r="AA672" i="1"/>
  <c r="AA661" i="1"/>
  <c r="AA670" i="1"/>
  <c r="AA682" i="1"/>
  <c r="AA685" i="1"/>
  <c r="AA680" i="1"/>
  <c r="AA686" i="1"/>
  <c r="AC666" i="1"/>
  <c r="AD666" i="1" s="1"/>
  <c r="AC667" i="1"/>
  <c r="AD667" i="1" s="1"/>
  <c r="AC660" i="1"/>
  <c r="AD660" i="1" s="1"/>
  <c r="AC668" i="1"/>
  <c r="AD668" i="1" s="1"/>
  <c r="AC672" i="1"/>
  <c r="AD672" i="1" s="1"/>
  <c r="AC661" i="1"/>
  <c r="AD661" i="1" s="1"/>
  <c r="AC670" i="1"/>
  <c r="AD670" i="1" s="1"/>
  <c r="AC682" i="1"/>
  <c r="AD682" i="1" s="1"/>
  <c r="AC685" i="1"/>
  <c r="AD685" i="1" s="1"/>
  <c r="AC680" i="1"/>
  <c r="AD680" i="1" s="1"/>
  <c r="AC686" i="1"/>
  <c r="AD686" i="1" s="1"/>
  <c r="X699" i="1"/>
  <c r="X700" i="1"/>
  <c r="X693" i="1"/>
  <c r="X701" i="1"/>
  <c r="X705" i="1"/>
  <c r="X694" i="1"/>
  <c r="X703" i="1"/>
  <c r="X715" i="1"/>
  <c r="X718" i="1"/>
  <c r="X713" i="1"/>
  <c r="X719" i="1"/>
  <c r="Y699" i="1"/>
  <c r="Y700" i="1"/>
  <c r="Y693" i="1"/>
  <c r="Y701" i="1"/>
  <c r="Y705" i="1"/>
  <c r="Y694" i="1"/>
  <c r="Y703" i="1"/>
  <c r="Y715" i="1"/>
  <c r="Y718" i="1"/>
  <c r="Y713" i="1"/>
  <c r="Y719" i="1"/>
  <c r="Z699" i="1"/>
  <c r="Z700" i="1"/>
  <c r="Z693" i="1"/>
  <c r="Z701" i="1"/>
  <c r="Z705" i="1"/>
  <c r="Z694" i="1"/>
  <c r="Z703" i="1"/>
  <c r="Z715" i="1"/>
  <c r="Z718" i="1"/>
  <c r="Z713" i="1"/>
  <c r="Z719" i="1"/>
  <c r="AA699" i="1"/>
  <c r="AA700" i="1"/>
  <c r="AA693" i="1"/>
  <c r="AA701" i="1"/>
  <c r="AA705" i="1"/>
  <c r="AA694" i="1"/>
  <c r="AA703" i="1"/>
  <c r="AA715" i="1"/>
  <c r="AA718" i="1"/>
  <c r="AA713" i="1"/>
  <c r="AA719" i="1"/>
  <c r="AC699" i="1"/>
  <c r="AD699" i="1" s="1"/>
  <c r="AC700" i="1"/>
  <c r="AD700" i="1" s="1"/>
  <c r="AC693" i="1"/>
  <c r="AD693" i="1" s="1"/>
  <c r="AC701" i="1"/>
  <c r="AD701" i="1" s="1"/>
  <c r="AC705" i="1"/>
  <c r="AD705" i="1" s="1"/>
  <c r="AC694" i="1"/>
  <c r="AD694" i="1" s="1"/>
  <c r="AC703" i="1"/>
  <c r="AD703" i="1" s="1"/>
  <c r="AC715" i="1"/>
  <c r="AD715" i="1" s="1"/>
  <c r="AC718" i="1"/>
  <c r="AD718" i="1" s="1"/>
  <c r="AC713" i="1"/>
  <c r="AD713" i="1" s="1"/>
  <c r="AC719" i="1"/>
  <c r="AD719" i="1" s="1"/>
  <c r="X732" i="1"/>
  <c r="X733" i="1"/>
  <c r="X726" i="1"/>
  <c r="X734" i="1"/>
  <c r="X738" i="1"/>
  <c r="X727" i="1"/>
  <c r="X736" i="1"/>
  <c r="X748" i="1"/>
  <c r="X751" i="1"/>
  <c r="X746" i="1"/>
  <c r="X752" i="1"/>
  <c r="Y732" i="1"/>
  <c r="Y733" i="1"/>
  <c r="Y726" i="1"/>
  <c r="Y734" i="1"/>
  <c r="Y738" i="1"/>
  <c r="Y727" i="1"/>
  <c r="Y736" i="1"/>
  <c r="Y748" i="1"/>
  <c r="Y751" i="1"/>
  <c r="Y746" i="1"/>
  <c r="Y752" i="1"/>
  <c r="Z732" i="1"/>
  <c r="Z733" i="1"/>
  <c r="Z726" i="1"/>
  <c r="Z734" i="1"/>
  <c r="Z738" i="1"/>
  <c r="Z727" i="1"/>
  <c r="Z736" i="1"/>
  <c r="Z748" i="1"/>
  <c r="Z751" i="1"/>
  <c r="Z746" i="1"/>
  <c r="Z752" i="1"/>
  <c r="AA732" i="1"/>
  <c r="AA733" i="1"/>
  <c r="AA726" i="1"/>
  <c r="AA734" i="1"/>
  <c r="AA738" i="1"/>
  <c r="AA727" i="1"/>
  <c r="AA736" i="1"/>
  <c r="AA748" i="1"/>
  <c r="AA751" i="1"/>
  <c r="AA746" i="1"/>
  <c r="AA752" i="1"/>
  <c r="AC732" i="1"/>
  <c r="AD732" i="1" s="1"/>
  <c r="AC733" i="1"/>
  <c r="AD733" i="1" s="1"/>
  <c r="AC726" i="1"/>
  <c r="AD726" i="1" s="1"/>
  <c r="AC734" i="1"/>
  <c r="AD734" i="1" s="1"/>
  <c r="AC738" i="1"/>
  <c r="AD738" i="1" s="1"/>
  <c r="AC727" i="1"/>
  <c r="AD727" i="1" s="1"/>
  <c r="AC736" i="1"/>
  <c r="AD736" i="1" s="1"/>
  <c r="AC748" i="1"/>
  <c r="AD748" i="1" s="1"/>
  <c r="AC751" i="1"/>
  <c r="AD751" i="1" s="1"/>
  <c r="AC746" i="1"/>
  <c r="AD746" i="1" s="1"/>
  <c r="AC752" i="1"/>
  <c r="AD752" i="1" s="1"/>
  <c r="X765" i="1"/>
  <c r="X766" i="1"/>
  <c r="X759" i="1"/>
  <c r="X767" i="1"/>
  <c r="X771" i="1"/>
  <c r="X760" i="1"/>
  <c r="X769" i="1"/>
  <c r="X781" i="1"/>
  <c r="X784" i="1"/>
  <c r="X779" i="1"/>
  <c r="X785" i="1"/>
  <c r="Y765" i="1"/>
  <c r="Y766" i="1"/>
  <c r="Y759" i="1"/>
  <c r="Y767" i="1"/>
  <c r="Y771" i="1"/>
  <c r="Y760" i="1"/>
  <c r="Y769" i="1"/>
  <c r="Y781" i="1"/>
  <c r="Y784" i="1"/>
  <c r="Y779" i="1"/>
  <c r="Y785" i="1"/>
  <c r="Z765" i="1"/>
  <c r="Z766" i="1"/>
  <c r="Z759" i="1"/>
  <c r="Z767" i="1"/>
  <c r="Z771" i="1"/>
  <c r="Z760" i="1"/>
  <c r="Z769" i="1"/>
  <c r="Z781" i="1"/>
  <c r="Z784" i="1"/>
  <c r="Z779" i="1"/>
  <c r="Z785" i="1"/>
  <c r="AA765" i="1"/>
  <c r="AA766" i="1"/>
  <c r="AA759" i="1"/>
  <c r="AA767" i="1"/>
  <c r="AA771" i="1"/>
  <c r="AA760" i="1"/>
  <c r="AA769" i="1"/>
  <c r="AA781" i="1"/>
  <c r="AA784" i="1"/>
  <c r="AA779" i="1"/>
  <c r="AA785" i="1"/>
  <c r="AC765" i="1"/>
  <c r="AD765" i="1" s="1"/>
  <c r="AC766" i="1"/>
  <c r="AD766" i="1" s="1"/>
  <c r="AC759" i="1"/>
  <c r="AD759" i="1" s="1"/>
  <c r="AC767" i="1"/>
  <c r="AD767" i="1" s="1"/>
  <c r="AC771" i="1"/>
  <c r="AD771" i="1" s="1"/>
  <c r="AC760" i="1"/>
  <c r="AD760" i="1" s="1"/>
  <c r="AC769" i="1"/>
  <c r="AD769" i="1" s="1"/>
  <c r="AC781" i="1"/>
  <c r="AD781" i="1" s="1"/>
  <c r="AC784" i="1"/>
  <c r="AD784" i="1" s="1"/>
  <c r="AC779" i="1"/>
  <c r="AD779" i="1" s="1"/>
  <c r="AC785" i="1"/>
  <c r="AD785" i="1" s="1"/>
  <c r="X798" i="1"/>
  <c r="X799" i="1"/>
  <c r="X792" i="1"/>
  <c r="X800" i="1"/>
  <c r="X804" i="1"/>
  <c r="X793" i="1"/>
  <c r="X802" i="1"/>
  <c r="X814" i="1"/>
  <c r="X817" i="1"/>
  <c r="X812" i="1"/>
  <c r="X818" i="1"/>
  <c r="Y798" i="1"/>
  <c r="Y799" i="1"/>
  <c r="Y792" i="1"/>
  <c r="Y800" i="1"/>
  <c r="Y804" i="1"/>
  <c r="Y793" i="1"/>
  <c r="Y802" i="1"/>
  <c r="Y814" i="1"/>
  <c r="Y817" i="1"/>
  <c r="Y812" i="1"/>
  <c r="Y818" i="1"/>
  <c r="Z798" i="1"/>
  <c r="Z799" i="1"/>
  <c r="Z792" i="1"/>
  <c r="Z800" i="1"/>
  <c r="Z804" i="1"/>
  <c r="Z793" i="1"/>
  <c r="Z802" i="1"/>
  <c r="Z814" i="1"/>
  <c r="Z817" i="1"/>
  <c r="Z812" i="1"/>
  <c r="Z818" i="1"/>
  <c r="AA798" i="1"/>
  <c r="AA799" i="1"/>
  <c r="AA792" i="1"/>
  <c r="AA800" i="1"/>
  <c r="AA804" i="1"/>
  <c r="AA793" i="1"/>
  <c r="AA802" i="1"/>
  <c r="AA814" i="1"/>
  <c r="AA817" i="1"/>
  <c r="AA812" i="1"/>
  <c r="AA818" i="1"/>
  <c r="AC798" i="1"/>
  <c r="AD798" i="1" s="1"/>
  <c r="AC799" i="1"/>
  <c r="AD799" i="1" s="1"/>
  <c r="AC792" i="1"/>
  <c r="AD792" i="1" s="1"/>
  <c r="AC800" i="1"/>
  <c r="AD800" i="1" s="1"/>
  <c r="AC804" i="1"/>
  <c r="AD804" i="1" s="1"/>
  <c r="AC793" i="1"/>
  <c r="AD793" i="1" s="1"/>
  <c r="AC802" i="1"/>
  <c r="AD802" i="1" s="1"/>
  <c r="AC814" i="1"/>
  <c r="AD814" i="1" s="1"/>
  <c r="AC817" i="1"/>
  <c r="AD817" i="1" s="1"/>
  <c r="AC812" i="1"/>
  <c r="AD812" i="1" s="1"/>
  <c r="AC818" i="1"/>
  <c r="AD818" i="1" s="1"/>
  <c r="X831" i="1"/>
  <c r="X832" i="1"/>
  <c r="X825" i="1"/>
  <c r="X833" i="1"/>
  <c r="X837" i="1"/>
  <c r="X826" i="1"/>
  <c r="X835" i="1"/>
  <c r="X849" i="1"/>
  <c r="X852" i="1"/>
  <c r="X847" i="1"/>
  <c r="X853" i="1"/>
  <c r="Y831" i="1"/>
  <c r="Y832" i="1"/>
  <c r="Y825" i="1"/>
  <c r="Y833" i="1"/>
  <c r="Y837" i="1"/>
  <c r="Y826" i="1"/>
  <c r="Y835" i="1"/>
  <c r="Y849" i="1"/>
  <c r="Y852" i="1"/>
  <c r="Y847" i="1"/>
  <c r="Y853" i="1"/>
  <c r="Z831" i="1"/>
  <c r="Z832" i="1"/>
  <c r="Z825" i="1"/>
  <c r="Z833" i="1"/>
  <c r="Z837" i="1"/>
  <c r="Z826" i="1"/>
  <c r="Z835" i="1"/>
  <c r="Z849" i="1"/>
  <c r="Z852" i="1"/>
  <c r="Z847" i="1"/>
  <c r="Z853" i="1"/>
  <c r="AA831" i="1"/>
  <c r="AA832" i="1"/>
  <c r="AA825" i="1"/>
  <c r="AA833" i="1"/>
  <c r="AA837" i="1"/>
  <c r="AA826" i="1"/>
  <c r="AA835" i="1"/>
  <c r="AA849" i="1"/>
  <c r="AA852" i="1"/>
  <c r="AA847" i="1"/>
  <c r="AA853" i="1"/>
  <c r="AC831" i="1"/>
  <c r="AD831" i="1" s="1"/>
  <c r="AC832" i="1"/>
  <c r="AD832" i="1" s="1"/>
  <c r="AC825" i="1"/>
  <c r="AD825" i="1" s="1"/>
  <c r="AC833" i="1"/>
  <c r="AD833" i="1" s="1"/>
  <c r="AC837" i="1"/>
  <c r="AD837" i="1" s="1"/>
  <c r="AC826" i="1"/>
  <c r="AD826" i="1" s="1"/>
  <c r="AC835" i="1"/>
  <c r="AD835" i="1" s="1"/>
  <c r="AC849" i="1"/>
  <c r="AD849" i="1" s="1"/>
  <c r="AC852" i="1"/>
  <c r="AD852" i="1" s="1"/>
  <c r="AC847" i="1"/>
  <c r="AD847" i="1" s="1"/>
  <c r="AC853" i="1"/>
  <c r="AD853" i="1" s="1"/>
  <c r="X866" i="1"/>
  <c r="X867" i="1"/>
  <c r="X860" i="1"/>
  <c r="X868" i="1"/>
  <c r="X872" i="1"/>
  <c r="X861" i="1"/>
  <c r="X870" i="1"/>
  <c r="X884" i="1"/>
  <c r="X887" i="1"/>
  <c r="X882" i="1"/>
  <c r="X888" i="1"/>
  <c r="Y866" i="1"/>
  <c r="Y867" i="1"/>
  <c r="Y860" i="1"/>
  <c r="Y868" i="1"/>
  <c r="Y872" i="1"/>
  <c r="Y861" i="1"/>
  <c r="Y870" i="1"/>
  <c r="Y884" i="1"/>
  <c r="Y887" i="1"/>
  <c r="Y882" i="1"/>
  <c r="Y888" i="1"/>
  <c r="Z866" i="1"/>
  <c r="Z867" i="1"/>
  <c r="Z860" i="1"/>
  <c r="Z868" i="1"/>
  <c r="Z872" i="1"/>
  <c r="Z861" i="1"/>
  <c r="Z870" i="1"/>
  <c r="Z884" i="1"/>
  <c r="Z887" i="1"/>
  <c r="Z882" i="1"/>
  <c r="Z888" i="1"/>
  <c r="AA866" i="1"/>
  <c r="AA867" i="1"/>
  <c r="AA860" i="1"/>
  <c r="AA868" i="1"/>
  <c r="AA872" i="1"/>
  <c r="AA861" i="1"/>
  <c r="AA870" i="1"/>
  <c r="AA884" i="1"/>
  <c r="AA887" i="1"/>
  <c r="AA882" i="1"/>
  <c r="AA888" i="1"/>
  <c r="AC866" i="1"/>
  <c r="AD866" i="1" s="1"/>
  <c r="AC867" i="1"/>
  <c r="AD867" i="1" s="1"/>
  <c r="AC860" i="1"/>
  <c r="AD860" i="1" s="1"/>
  <c r="AC868" i="1"/>
  <c r="AD868" i="1" s="1"/>
  <c r="AC872" i="1"/>
  <c r="AD872" i="1" s="1"/>
  <c r="AC861" i="1"/>
  <c r="AD861" i="1" s="1"/>
  <c r="AC870" i="1"/>
  <c r="AD870" i="1" s="1"/>
  <c r="AC884" i="1"/>
  <c r="AD884" i="1" s="1"/>
  <c r="AC887" i="1"/>
  <c r="AD887" i="1" s="1"/>
  <c r="AC882" i="1"/>
  <c r="AD882" i="1" s="1"/>
  <c r="AC888" i="1"/>
  <c r="AD888" i="1" s="1"/>
  <c r="X902" i="1"/>
  <c r="X903" i="1"/>
  <c r="X896" i="1"/>
  <c r="X904" i="1"/>
  <c r="X908" i="1"/>
  <c r="X897" i="1"/>
  <c r="X906" i="1"/>
  <c r="X920" i="1"/>
  <c r="X923" i="1"/>
  <c r="X918" i="1"/>
  <c r="X924" i="1"/>
  <c r="Y902" i="1"/>
  <c r="Y903" i="1"/>
  <c r="Y896" i="1"/>
  <c r="Y904" i="1"/>
  <c r="Y908" i="1"/>
  <c r="Y897" i="1"/>
  <c r="Y906" i="1"/>
  <c r="Y920" i="1"/>
  <c r="Y923" i="1"/>
  <c r="Y918" i="1"/>
  <c r="Y924" i="1"/>
  <c r="Z902" i="1"/>
  <c r="Z903" i="1"/>
  <c r="Z896" i="1"/>
  <c r="Z904" i="1"/>
  <c r="Z908" i="1"/>
  <c r="Z897" i="1"/>
  <c r="Z906" i="1"/>
  <c r="Z920" i="1"/>
  <c r="Z923" i="1"/>
  <c r="Z918" i="1"/>
  <c r="Z924" i="1"/>
  <c r="AA902" i="1"/>
  <c r="AA903" i="1"/>
  <c r="AA896" i="1"/>
  <c r="AA904" i="1"/>
  <c r="AA908" i="1"/>
  <c r="AA897" i="1"/>
  <c r="AA906" i="1"/>
  <c r="AA920" i="1"/>
  <c r="AA923" i="1"/>
  <c r="AA918" i="1"/>
  <c r="AA924" i="1"/>
  <c r="AC902" i="1"/>
  <c r="AD902" i="1" s="1"/>
  <c r="AC903" i="1"/>
  <c r="AD903" i="1" s="1"/>
  <c r="AC896" i="1"/>
  <c r="AD896" i="1" s="1"/>
  <c r="AC904" i="1"/>
  <c r="AD904" i="1" s="1"/>
  <c r="AC908" i="1"/>
  <c r="AD908" i="1" s="1"/>
  <c r="AC897" i="1"/>
  <c r="AD897" i="1" s="1"/>
  <c r="AC906" i="1"/>
  <c r="AD906" i="1" s="1"/>
  <c r="AC920" i="1"/>
  <c r="AD920" i="1" s="1"/>
  <c r="AC923" i="1"/>
  <c r="AD923" i="1" s="1"/>
  <c r="AC918" i="1"/>
  <c r="AD918" i="1" s="1"/>
  <c r="AC924" i="1"/>
  <c r="AD924" i="1" s="1"/>
  <c r="X938" i="1"/>
  <c r="X939" i="1"/>
  <c r="X932" i="1"/>
  <c r="X940" i="1"/>
  <c r="X944" i="1"/>
  <c r="X933" i="1"/>
  <c r="X942" i="1"/>
  <c r="X956" i="1"/>
  <c r="X959" i="1"/>
  <c r="X954" i="1"/>
  <c r="X960" i="1"/>
  <c r="Y938" i="1"/>
  <c r="Y939" i="1"/>
  <c r="Y932" i="1"/>
  <c r="Y940" i="1"/>
  <c r="Y944" i="1"/>
  <c r="Y933" i="1"/>
  <c r="Y942" i="1"/>
  <c r="Y956" i="1"/>
  <c r="Y959" i="1"/>
  <c r="Y954" i="1"/>
  <c r="Y960" i="1"/>
  <c r="Z938" i="1"/>
  <c r="Z939" i="1"/>
  <c r="Z932" i="1"/>
  <c r="Z940" i="1"/>
  <c r="Z944" i="1"/>
  <c r="Z933" i="1"/>
  <c r="Z942" i="1"/>
  <c r="Z956" i="1"/>
  <c r="Z959" i="1"/>
  <c r="Z954" i="1"/>
  <c r="Z960" i="1"/>
  <c r="AA938" i="1"/>
  <c r="AA939" i="1"/>
  <c r="AA932" i="1"/>
  <c r="AA940" i="1"/>
  <c r="AA944" i="1"/>
  <c r="AA933" i="1"/>
  <c r="AA942" i="1"/>
  <c r="AA956" i="1"/>
  <c r="AA959" i="1"/>
  <c r="AA954" i="1"/>
  <c r="AA960" i="1"/>
  <c r="AC938" i="1"/>
  <c r="AD938" i="1" s="1"/>
  <c r="AC939" i="1"/>
  <c r="AD939" i="1" s="1"/>
  <c r="AC932" i="1"/>
  <c r="AD932" i="1" s="1"/>
  <c r="AC940" i="1"/>
  <c r="AD940" i="1" s="1"/>
  <c r="AC944" i="1"/>
  <c r="AD944" i="1" s="1"/>
  <c r="AC933" i="1"/>
  <c r="AD933" i="1" s="1"/>
  <c r="AC942" i="1"/>
  <c r="AD942" i="1" s="1"/>
  <c r="AC956" i="1"/>
  <c r="AD956" i="1" s="1"/>
  <c r="AC959" i="1"/>
  <c r="AD959" i="1" s="1"/>
  <c r="AC954" i="1"/>
  <c r="AD954" i="1" s="1"/>
  <c r="AC960" i="1"/>
  <c r="AD960" i="1" s="1"/>
  <c r="AF17" i="1" l="1"/>
  <c r="AE17" i="1"/>
  <c r="AG17" i="1"/>
  <c r="AH17" i="1"/>
  <c r="AH15" i="1"/>
  <c r="AG15" i="1"/>
  <c r="AF15" i="1"/>
  <c r="AE15" i="1"/>
  <c r="AG34" i="1"/>
  <c r="AF34" i="1"/>
  <c r="AE34" i="1"/>
  <c r="AH34" i="1"/>
  <c r="AH35" i="1"/>
  <c r="AG35" i="1"/>
  <c r="AF35" i="1"/>
  <c r="AE35" i="1"/>
  <c r="AF12" i="1"/>
  <c r="AE12" i="1"/>
  <c r="AH12" i="1"/>
  <c r="AG12" i="1"/>
  <c r="AE29" i="1"/>
  <c r="AH29" i="1"/>
  <c r="AG29" i="1"/>
  <c r="AF29" i="1"/>
  <c r="AF48" i="1"/>
  <c r="AE48" i="1"/>
  <c r="AH48" i="1"/>
  <c r="AG48" i="1"/>
  <c r="AE55" i="1"/>
  <c r="AH55" i="1"/>
  <c r="AG55" i="1"/>
  <c r="AF55" i="1"/>
  <c r="AH40" i="1"/>
  <c r="AF40" i="1"/>
  <c r="AE40" i="1"/>
  <c r="AG40" i="1"/>
  <c r="AG3" i="1"/>
  <c r="AH3" i="1"/>
  <c r="AE3" i="1"/>
  <c r="AF3" i="1"/>
  <c r="AE20" i="1"/>
  <c r="AH20" i="1"/>
  <c r="AF20" i="1"/>
  <c r="AG20" i="1"/>
  <c r="AG32" i="1"/>
  <c r="AH32" i="1"/>
  <c r="AE32" i="1"/>
  <c r="AF32" i="1"/>
  <c r="AF30" i="1"/>
  <c r="AG30" i="1"/>
  <c r="AE30" i="1"/>
  <c r="AH30" i="1"/>
  <c r="AH42" i="1"/>
  <c r="AF42" i="1"/>
  <c r="AE42" i="1"/>
  <c r="AG42" i="1"/>
  <c r="AH39" i="1"/>
  <c r="AG39" i="1"/>
  <c r="AF39" i="1"/>
  <c r="AE39" i="1"/>
  <c r="AE28" i="1"/>
  <c r="AF28" i="1"/>
  <c r="AG28" i="1"/>
  <c r="AH28" i="1"/>
  <c r="AE22" i="1"/>
  <c r="AH22" i="1"/>
  <c r="AG22" i="1"/>
  <c r="AF22" i="1"/>
  <c r="AE49" i="1"/>
  <c r="AH49" i="1"/>
  <c r="AG49" i="1"/>
  <c r="AF49" i="1"/>
  <c r="AH19" i="1"/>
  <c r="AG19" i="1"/>
  <c r="AF19" i="1"/>
  <c r="AE19" i="1"/>
  <c r="AG23" i="1"/>
  <c r="AH23" i="1"/>
  <c r="AF23" i="1"/>
  <c r="AE23" i="1"/>
  <c r="AH9" i="1"/>
  <c r="AE9" i="1"/>
  <c r="AF9" i="1"/>
  <c r="AG9" i="1"/>
  <c r="AF10" i="1"/>
  <c r="AE10" i="1"/>
  <c r="AH10" i="1"/>
  <c r="AG10" i="1"/>
  <c r="AH59" i="1"/>
  <c r="AE59" i="1"/>
  <c r="AF59" i="1"/>
  <c r="AG59" i="1"/>
  <c r="AF8" i="1"/>
  <c r="AE8" i="1"/>
  <c r="AH8" i="1"/>
  <c r="AG8" i="1"/>
  <c r="AG14" i="1"/>
  <c r="AF14" i="1"/>
  <c r="AE14" i="1"/>
  <c r="AH14" i="1"/>
  <c r="AE37" i="1"/>
  <c r="AH37" i="1"/>
  <c r="AG37" i="1"/>
  <c r="AF37" i="1"/>
  <c r="AF2" i="1"/>
  <c r="AE2" i="1"/>
  <c r="AH2" i="1"/>
  <c r="AG2" i="1"/>
  <c r="AH57" i="1"/>
  <c r="AG57" i="1"/>
  <c r="AF57" i="1"/>
  <c r="AE57" i="1"/>
  <c r="AG43" i="1"/>
  <c r="AH43" i="1"/>
  <c r="AE43" i="1"/>
  <c r="AF43" i="1"/>
  <c r="AE332" i="1"/>
  <c r="AF332" i="1"/>
  <c r="AG332" i="1"/>
  <c r="AH332" i="1"/>
  <c r="AF319" i="1"/>
  <c r="AE319" i="1"/>
  <c r="AH319" i="1"/>
  <c r="AG319" i="1"/>
  <c r="AF313" i="1"/>
  <c r="AH313" i="1"/>
  <c r="AG308" i="1"/>
  <c r="AF308" i="1"/>
  <c r="AE308" i="1"/>
  <c r="AH308" i="1"/>
  <c r="AH326" i="1"/>
  <c r="AG326" i="1"/>
  <c r="AF326" i="1"/>
  <c r="AE326" i="1"/>
  <c r="AH328" i="1"/>
  <c r="AG328" i="1"/>
  <c r="AF328" i="1"/>
  <c r="AE328" i="1"/>
  <c r="AG317" i="1"/>
  <c r="AF317" i="1"/>
  <c r="AE317" i="1"/>
  <c r="AH317" i="1"/>
  <c r="AF315" i="1"/>
  <c r="AE315" i="1"/>
  <c r="AH315" i="1"/>
  <c r="AG315" i="1"/>
  <c r="AF307" i="1"/>
  <c r="AE307" i="1"/>
  <c r="AH307" i="1"/>
  <c r="AG307" i="1"/>
  <c r="AF314" i="1"/>
  <c r="AE314" i="1"/>
  <c r="AH314" i="1"/>
  <c r="AG314" i="1"/>
  <c r="AH331" i="1"/>
  <c r="AG331" i="1"/>
  <c r="AF331" i="1"/>
  <c r="AE331" i="1"/>
  <c r="AG313" i="1"/>
  <c r="AE313" i="1"/>
  <c r="AG364" i="1"/>
  <c r="AE364" i="1"/>
  <c r="AH364" i="1"/>
  <c r="AG349" i="1"/>
  <c r="AH349" i="1"/>
  <c r="AG351" i="1"/>
  <c r="AF351" i="1"/>
  <c r="AE351" i="1"/>
  <c r="AH351" i="1"/>
  <c r="AF347" i="1"/>
  <c r="AE347" i="1"/>
  <c r="AH347" i="1"/>
  <c r="AG347" i="1"/>
  <c r="AH358" i="1"/>
  <c r="AG358" i="1"/>
  <c r="AF358" i="1"/>
  <c r="AE358" i="1"/>
  <c r="AF346" i="1"/>
  <c r="AE346" i="1"/>
  <c r="AH346" i="1"/>
  <c r="AG346" i="1"/>
  <c r="AH363" i="1"/>
  <c r="AG363" i="1"/>
  <c r="AF363" i="1"/>
  <c r="AE363" i="1"/>
  <c r="AH360" i="1"/>
  <c r="AG360" i="1"/>
  <c r="AF360" i="1"/>
  <c r="AE360" i="1"/>
  <c r="AF339" i="1"/>
  <c r="AE339" i="1"/>
  <c r="AH339" i="1"/>
  <c r="AG339" i="1"/>
  <c r="AG340" i="1"/>
  <c r="AF340" i="1"/>
  <c r="AE340" i="1"/>
  <c r="AH340" i="1"/>
  <c r="AF345" i="1"/>
  <c r="AE345" i="1"/>
  <c r="AH345" i="1"/>
  <c r="AG345" i="1"/>
  <c r="AF364" i="1"/>
  <c r="AE349" i="1"/>
  <c r="AF349" i="1"/>
  <c r="AG381" i="1"/>
  <c r="AH381" i="1"/>
  <c r="AF395" i="1"/>
  <c r="AG395" i="1"/>
  <c r="AH395" i="1"/>
  <c r="AE390" i="1"/>
  <c r="AG390" i="1"/>
  <c r="AF390" i="1"/>
  <c r="AH390" i="1"/>
  <c r="AG372" i="1"/>
  <c r="AF372" i="1"/>
  <c r="AE372" i="1"/>
  <c r="AH372" i="1"/>
  <c r="AH396" i="1"/>
  <c r="AG396" i="1"/>
  <c r="AF396" i="1"/>
  <c r="AE396" i="1"/>
  <c r="AF377" i="1"/>
  <c r="AE377" i="1"/>
  <c r="AH377" i="1"/>
  <c r="AG377" i="1"/>
  <c r="AF379" i="1"/>
  <c r="AE379" i="1"/>
  <c r="AH379" i="1"/>
  <c r="AG379" i="1"/>
  <c r="AG383" i="1"/>
  <c r="AF383" i="1"/>
  <c r="AE383" i="1"/>
  <c r="AH383" i="1"/>
  <c r="AF371" i="1"/>
  <c r="AE371" i="1"/>
  <c r="AH371" i="1"/>
  <c r="AG371" i="1"/>
  <c r="AH392" i="1"/>
  <c r="AG392" i="1"/>
  <c r="AF392" i="1"/>
  <c r="AE392" i="1"/>
  <c r="AF378" i="1"/>
  <c r="AE378" i="1"/>
  <c r="AH378" i="1"/>
  <c r="AG378" i="1"/>
  <c r="AE395" i="1"/>
  <c r="AE381" i="1"/>
  <c r="AF381" i="1"/>
  <c r="AG404" i="1"/>
  <c r="AH404" i="1"/>
  <c r="AG413" i="1"/>
  <c r="AH413" i="1"/>
  <c r="AG422" i="1"/>
  <c r="AF422" i="1"/>
  <c r="AH422" i="1"/>
  <c r="AE422" i="1"/>
  <c r="AE424" i="1"/>
  <c r="AH424" i="1"/>
  <c r="AG424" i="1"/>
  <c r="AF424" i="1"/>
  <c r="AE427" i="1"/>
  <c r="AG427" i="1"/>
  <c r="AH427" i="1"/>
  <c r="AF427" i="1"/>
  <c r="AF403" i="1"/>
  <c r="AE403" i="1"/>
  <c r="AH403" i="1"/>
  <c r="AG403" i="1"/>
  <c r="AF411" i="1"/>
  <c r="AE411" i="1"/>
  <c r="AH411" i="1"/>
  <c r="AG411" i="1"/>
  <c r="AH428" i="1"/>
  <c r="AG428" i="1"/>
  <c r="AE428" i="1"/>
  <c r="AF428" i="1"/>
  <c r="AG415" i="1"/>
  <c r="AF415" i="1"/>
  <c r="AE415" i="1"/>
  <c r="AH415" i="1"/>
  <c r="AF410" i="1"/>
  <c r="AE410" i="1"/>
  <c r="AH410" i="1"/>
  <c r="AG410" i="1"/>
  <c r="AF409" i="1"/>
  <c r="AE409" i="1"/>
  <c r="AH409" i="1"/>
  <c r="AG409" i="1"/>
  <c r="AE413" i="1"/>
  <c r="AE404" i="1"/>
  <c r="AF413" i="1"/>
  <c r="AF404" i="1"/>
  <c r="AG459" i="1"/>
  <c r="AH459" i="1"/>
  <c r="AG436" i="1"/>
  <c r="AH436" i="1"/>
  <c r="AG447" i="1"/>
  <c r="AF447" i="1"/>
  <c r="AE447" i="1"/>
  <c r="AH447" i="1"/>
  <c r="AF443" i="1"/>
  <c r="AE443" i="1"/>
  <c r="AG443" i="1"/>
  <c r="AH443" i="1"/>
  <c r="AF435" i="1"/>
  <c r="AE435" i="1"/>
  <c r="AH435" i="1"/>
  <c r="AG435" i="1"/>
  <c r="AH460" i="1"/>
  <c r="AG460" i="1"/>
  <c r="AE460" i="1"/>
  <c r="AF460" i="1"/>
  <c r="AH454" i="1"/>
  <c r="AG454" i="1"/>
  <c r="AF454" i="1"/>
  <c r="AE454" i="1"/>
  <c r="AH456" i="1"/>
  <c r="AG456" i="1"/>
  <c r="AF456" i="1"/>
  <c r="AE456" i="1"/>
  <c r="AF442" i="1"/>
  <c r="AE442" i="1"/>
  <c r="AH442" i="1"/>
  <c r="AG442" i="1"/>
  <c r="AF441" i="1"/>
  <c r="AE441" i="1"/>
  <c r="AH441" i="1"/>
  <c r="AG441" i="1"/>
  <c r="AE459" i="1"/>
  <c r="AE445" i="1"/>
  <c r="AE436" i="1"/>
  <c r="AH445" i="1"/>
  <c r="AF459" i="1"/>
  <c r="AF445" i="1"/>
  <c r="AF436" i="1"/>
  <c r="AG468" i="1"/>
  <c r="AH468" i="1"/>
  <c r="AE492" i="1"/>
  <c r="AF492" i="1"/>
  <c r="AG492" i="1"/>
  <c r="AH492" i="1"/>
  <c r="AG486" i="1"/>
  <c r="AH486" i="1"/>
  <c r="AE486" i="1"/>
  <c r="AE488" i="1"/>
  <c r="AH488" i="1"/>
  <c r="AF488" i="1"/>
  <c r="AG488" i="1"/>
  <c r="AF475" i="1"/>
  <c r="AE475" i="1"/>
  <c r="AG475" i="1"/>
  <c r="AH475" i="1"/>
  <c r="AF467" i="1"/>
  <c r="AE467" i="1"/>
  <c r="AH467" i="1"/>
  <c r="AG467" i="1"/>
  <c r="AH491" i="1"/>
  <c r="AG491" i="1"/>
  <c r="AF491" i="1"/>
  <c r="AE491" i="1"/>
  <c r="AG479" i="1"/>
  <c r="AF479" i="1"/>
  <c r="AE479" i="1"/>
  <c r="AH479" i="1"/>
  <c r="AF474" i="1"/>
  <c r="AE474" i="1"/>
  <c r="AH474" i="1"/>
  <c r="AG474" i="1"/>
  <c r="AF473" i="1"/>
  <c r="AE473" i="1"/>
  <c r="AH473" i="1"/>
  <c r="AG473" i="1"/>
  <c r="AH477" i="1"/>
  <c r="AE477" i="1"/>
  <c r="AF486" i="1"/>
  <c r="AE468" i="1"/>
  <c r="AF477" i="1"/>
  <c r="AF468" i="1"/>
  <c r="AG511" i="1"/>
  <c r="AH511" i="1"/>
  <c r="AF520" i="1"/>
  <c r="AG520" i="1"/>
  <c r="AE520" i="1"/>
  <c r="AH520" i="1"/>
  <c r="AG509" i="1"/>
  <c r="AH509" i="1"/>
  <c r="AG500" i="1"/>
  <c r="AH500" i="1"/>
  <c r="AE518" i="1"/>
  <c r="AF518" i="1"/>
  <c r="AG518" i="1"/>
  <c r="AH518" i="1"/>
  <c r="AF507" i="1"/>
  <c r="AE507" i="1"/>
  <c r="AG507" i="1"/>
  <c r="AH507" i="1"/>
  <c r="AF499" i="1"/>
  <c r="AE499" i="1"/>
  <c r="AH499" i="1"/>
  <c r="AG499" i="1"/>
  <c r="AF505" i="1"/>
  <c r="AE505" i="1"/>
  <c r="AH505" i="1"/>
  <c r="AG505" i="1"/>
  <c r="AH524" i="1"/>
  <c r="AE524" i="1"/>
  <c r="AG524" i="1"/>
  <c r="AF524" i="1"/>
  <c r="AH523" i="1"/>
  <c r="AG523" i="1"/>
  <c r="AF523" i="1"/>
  <c r="AE523" i="1"/>
  <c r="AF506" i="1"/>
  <c r="AE506" i="1"/>
  <c r="AH506" i="1"/>
  <c r="AG506" i="1"/>
  <c r="AE509" i="1"/>
  <c r="AE500" i="1"/>
  <c r="AE511" i="1"/>
  <c r="AF509" i="1"/>
  <c r="AF500" i="1"/>
  <c r="AF511" i="1"/>
  <c r="AF550" i="1"/>
  <c r="AG550" i="1"/>
  <c r="AE550" i="1"/>
  <c r="AH550" i="1"/>
  <c r="AF556" i="1"/>
  <c r="AH556" i="1"/>
  <c r="AG556" i="1"/>
  <c r="AE556" i="1"/>
  <c r="AF555" i="1"/>
  <c r="AH555" i="1"/>
  <c r="AG555" i="1"/>
  <c r="AE555" i="1"/>
  <c r="AE541" i="1"/>
  <c r="AG541" i="1"/>
  <c r="AF541" i="1"/>
  <c r="AH541" i="1"/>
  <c r="AE532" i="1"/>
  <c r="AF532" i="1"/>
  <c r="AG532" i="1"/>
  <c r="AH532" i="1"/>
  <c r="AF552" i="1"/>
  <c r="AE552" i="1"/>
  <c r="AH552" i="1"/>
  <c r="AG552" i="1"/>
  <c r="AH531" i="1"/>
  <c r="AF531" i="1"/>
  <c r="AE531" i="1"/>
  <c r="AG531" i="1"/>
  <c r="AE543" i="1"/>
  <c r="AF543" i="1"/>
  <c r="AH543" i="1"/>
  <c r="AG543" i="1"/>
  <c r="AH539" i="1"/>
  <c r="AF539" i="1"/>
  <c r="AE539" i="1"/>
  <c r="AG539" i="1"/>
  <c r="AH538" i="1"/>
  <c r="AF538" i="1"/>
  <c r="AG538" i="1"/>
  <c r="AE538" i="1"/>
  <c r="AH537" i="1"/>
  <c r="AG537" i="1"/>
  <c r="AF537" i="1"/>
  <c r="AE537" i="1"/>
  <c r="AG573" i="1"/>
  <c r="AH573" i="1"/>
  <c r="AE588" i="1"/>
  <c r="AH588" i="1"/>
  <c r="AF588" i="1"/>
  <c r="AG588" i="1"/>
  <c r="AF571" i="1"/>
  <c r="AE571" i="1"/>
  <c r="AH571" i="1"/>
  <c r="AG571" i="1"/>
  <c r="AG564" i="1"/>
  <c r="AF564" i="1"/>
  <c r="AE564" i="1"/>
  <c r="AH564" i="1"/>
  <c r="AF569" i="1"/>
  <c r="AE569" i="1"/>
  <c r="AH569" i="1"/>
  <c r="AG569" i="1"/>
  <c r="AF570" i="1"/>
  <c r="AE570" i="1"/>
  <c r="AH570" i="1"/>
  <c r="AG570" i="1"/>
  <c r="AH582" i="1"/>
  <c r="AG582" i="1"/>
  <c r="AF582" i="1"/>
  <c r="AE582" i="1"/>
  <c r="AH587" i="1"/>
  <c r="AG587" i="1"/>
  <c r="AF587" i="1"/>
  <c r="AE587" i="1"/>
  <c r="AF563" i="1"/>
  <c r="AE563" i="1"/>
  <c r="AH563" i="1"/>
  <c r="AG563" i="1"/>
  <c r="AG575" i="1"/>
  <c r="AF575" i="1"/>
  <c r="AE575" i="1"/>
  <c r="AH575" i="1"/>
  <c r="AH584" i="1"/>
  <c r="AG584" i="1"/>
  <c r="AF584" i="1"/>
  <c r="AE584" i="1"/>
  <c r="AE573" i="1"/>
  <c r="AF573" i="1"/>
  <c r="AG620" i="1"/>
  <c r="AE620" i="1"/>
  <c r="AH620" i="1"/>
  <c r="AE616" i="1"/>
  <c r="AF616" i="1"/>
  <c r="AG616" i="1"/>
  <c r="AH616" i="1"/>
  <c r="AG596" i="1"/>
  <c r="AE596" i="1"/>
  <c r="AH596" i="1"/>
  <c r="AG607" i="1"/>
  <c r="AF607" i="1"/>
  <c r="AE607" i="1"/>
  <c r="AH607" i="1"/>
  <c r="AF603" i="1"/>
  <c r="AG603" i="1"/>
  <c r="AE603" i="1"/>
  <c r="AH603" i="1"/>
  <c r="AH614" i="1"/>
  <c r="AG614" i="1"/>
  <c r="AF614" i="1"/>
  <c r="AE614" i="1"/>
  <c r="AH619" i="1"/>
  <c r="AG619" i="1"/>
  <c r="AF619" i="1"/>
  <c r="AE619" i="1"/>
  <c r="AF602" i="1"/>
  <c r="AE602" i="1"/>
  <c r="AH602" i="1"/>
  <c r="AG602" i="1"/>
  <c r="AF601" i="1"/>
  <c r="AE601" i="1"/>
  <c r="AH601" i="1"/>
  <c r="AG601" i="1"/>
  <c r="AG595" i="1"/>
  <c r="AF620" i="1"/>
  <c r="AE605" i="1"/>
  <c r="AH595" i="1"/>
  <c r="AF605" i="1"/>
  <c r="AF596" i="1"/>
  <c r="AE595" i="1"/>
  <c r="AH605" i="1"/>
  <c r="AE647" i="1"/>
  <c r="AF647" i="1"/>
  <c r="AG647" i="1"/>
  <c r="AH647" i="1"/>
  <c r="AF652" i="1"/>
  <c r="AG652" i="1"/>
  <c r="AH652" i="1"/>
  <c r="AE652" i="1"/>
  <c r="AF649" i="1"/>
  <c r="AG649" i="1"/>
  <c r="AH649" i="1"/>
  <c r="AE649" i="1"/>
  <c r="AG628" i="1"/>
  <c r="AH628" i="1"/>
  <c r="AG639" i="1"/>
  <c r="AH639" i="1"/>
  <c r="AF627" i="1"/>
  <c r="AG627" i="1"/>
  <c r="AF633" i="1"/>
  <c r="AE633" i="1"/>
  <c r="AG633" i="1"/>
  <c r="AH633" i="1"/>
  <c r="AF634" i="1"/>
  <c r="AG634" i="1"/>
  <c r="AE634" i="1"/>
  <c r="AH634" i="1"/>
  <c r="AH653" i="1"/>
  <c r="AE653" i="1"/>
  <c r="AG653" i="1"/>
  <c r="AF653" i="1"/>
  <c r="AG635" i="1"/>
  <c r="AF635" i="1"/>
  <c r="AE635" i="1"/>
  <c r="AH635" i="1"/>
  <c r="AH637" i="1"/>
  <c r="AE637" i="1"/>
  <c r="AE628" i="1"/>
  <c r="AE639" i="1"/>
  <c r="AF637" i="1"/>
  <c r="AH627" i="1"/>
  <c r="AF628" i="1"/>
  <c r="AE627" i="1"/>
  <c r="AF639" i="1"/>
  <c r="AE680" i="1"/>
  <c r="AG680" i="1"/>
  <c r="AH680" i="1"/>
  <c r="AF680" i="1"/>
  <c r="AG670" i="1"/>
  <c r="AH670" i="1"/>
  <c r="AF668" i="1"/>
  <c r="AE668" i="1"/>
  <c r="AH668" i="1"/>
  <c r="AG668" i="1"/>
  <c r="AF667" i="1"/>
  <c r="AE667" i="1"/>
  <c r="AH667" i="1"/>
  <c r="AG667" i="1"/>
  <c r="AF666" i="1"/>
  <c r="AE666" i="1"/>
  <c r="AH666" i="1"/>
  <c r="AG666" i="1"/>
  <c r="AG661" i="1"/>
  <c r="AF661" i="1"/>
  <c r="AE661" i="1"/>
  <c r="AH661" i="1"/>
  <c r="AH686" i="1"/>
  <c r="AG686" i="1"/>
  <c r="AF686" i="1"/>
  <c r="AE686" i="1"/>
  <c r="AG672" i="1"/>
  <c r="AF672" i="1"/>
  <c r="AE672" i="1"/>
  <c r="AH672" i="1"/>
  <c r="AH685" i="1"/>
  <c r="AG685" i="1"/>
  <c r="AF685" i="1"/>
  <c r="AE685" i="1"/>
  <c r="AF660" i="1"/>
  <c r="AE660" i="1"/>
  <c r="AH660" i="1"/>
  <c r="AG660" i="1"/>
  <c r="AH682" i="1"/>
  <c r="AG682" i="1"/>
  <c r="AF682" i="1"/>
  <c r="AE682" i="1"/>
  <c r="AE670" i="1"/>
  <c r="AF670" i="1"/>
  <c r="AG703" i="1"/>
  <c r="AH703" i="1"/>
  <c r="AG694" i="1"/>
  <c r="AH694" i="1"/>
  <c r="AF719" i="1"/>
  <c r="AH719" i="1"/>
  <c r="AE719" i="1"/>
  <c r="AG719" i="1"/>
  <c r="AH713" i="1"/>
  <c r="AG713" i="1"/>
  <c r="AE713" i="1"/>
  <c r="AF713" i="1"/>
  <c r="AF701" i="1"/>
  <c r="AE701" i="1"/>
  <c r="AG701" i="1"/>
  <c r="AH701" i="1"/>
  <c r="AF693" i="1"/>
  <c r="AE693" i="1"/>
  <c r="AH693" i="1"/>
  <c r="AG693" i="1"/>
  <c r="AF699" i="1"/>
  <c r="AE699" i="1"/>
  <c r="AH699" i="1"/>
  <c r="AG699" i="1"/>
  <c r="AG705" i="1"/>
  <c r="AF705" i="1"/>
  <c r="AE705" i="1"/>
  <c r="AH705" i="1"/>
  <c r="AH718" i="1"/>
  <c r="AG718" i="1"/>
  <c r="AF718" i="1"/>
  <c r="AE718" i="1"/>
  <c r="AH715" i="1"/>
  <c r="AG715" i="1"/>
  <c r="AF715" i="1"/>
  <c r="AE715" i="1"/>
  <c r="AF700" i="1"/>
  <c r="AH700" i="1"/>
  <c r="AE700" i="1"/>
  <c r="AG700" i="1"/>
  <c r="AE703" i="1"/>
  <c r="AE694" i="1"/>
  <c r="AF703" i="1"/>
  <c r="AF694" i="1"/>
  <c r="AG736" i="1"/>
  <c r="AH736" i="1"/>
  <c r="AE748" i="1"/>
  <c r="AH748" i="1"/>
  <c r="AF748" i="1"/>
  <c r="AG748" i="1"/>
  <c r="AH751" i="1"/>
  <c r="AE751" i="1"/>
  <c r="AF751" i="1"/>
  <c r="AG751" i="1"/>
  <c r="AG727" i="1"/>
  <c r="AH727" i="1"/>
  <c r="AG738" i="1"/>
  <c r="AF738" i="1"/>
  <c r="AE738" i="1"/>
  <c r="AH738" i="1"/>
  <c r="AF726" i="1"/>
  <c r="AH726" i="1"/>
  <c r="AE726" i="1"/>
  <c r="AG726" i="1"/>
  <c r="AF733" i="1"/>
  <c r="AE733" i="1"/>
  <c r="AH733" i="1"/>
  <c r="AG733" i="1"/>
  <c r="AF734" i="1"/>
  <c r="AG734" i="1"/>
  <c r="AE734" i="1"/>
  <c r="AH734" i="1"/>
  <c r="AH752" i="1"/>
  <c r="AG752" i="1"/>
  <c r="AF752" i="1"/>
  <c r="AE752" i="1"/>
  <c r="AH746" i="1"/>
  <c r="AG746" i="1"/>
  <c r="AF746" i="1"/>
  <c r="AE746" i="1"/>
  <c r="AF732" i="1"/>
  <c r="AE732" i="1"/>
  <c r="AH732" i="1"/>
  <c r="AG732" i="1"/>
  <c r="AE727" i="1"/>
  <c r="AE736" i="1"/>
  <c r="AF736" i="1"/>
  <c r="AF727" i="1"/>
  <c r="AE771" i="1"/>
  <c r="AG771" i="1"/>
  <c r="AF771" i="1"/>
  <c r="AH771" i="1"/>
  <c r="AG785" i="1"/>
  <c r="AE785" i="1"/>
  <c r="AH785" i="1"/>
  <c r="AF785" i="1"/>
  <c r="AE767" i="1"/>
  <c r="AF767" i="1"/>
  <c r="AH767" i="1"/>
  <c r="AG767" i="1"/>
  <c r="AF759" i="1"/>
  <c r="AG759" i="1"/>
  <c r="AE759" i="1"/>
  <c r="AH759" i="1"/>
  <c r="AH779" i="1"/>
  <c r="AE779" i="1"/>
  <c r="AG779" i="1"/>
  <c r="AF779" i="1"/>
  <c r="AG784" i="1"/>
  <c r="AF784" i="1"/>
  <c r="AE784" i="1"/>
  <c r="AH784" i="1"/>
  <c r="AF781" i="1"/>
  <c r="AH781" i="1"/>
  <c r="AG781" i="1"/>
  <c r="AE781" i="1"/>
  <c r="AF769" i="1"/>
  <c r="AH769" i="1"/>
  <c r="AG769" i="1"/>
  <c r="AE769" i="1"/>
  <c r="AG760" i="1"/>
  <c r="AH760" i="1"/>
  <c r="AF760" i="1"/>
  <c r="AE760" i="1"/>
  <c r="AE766" i="1"/>
  <c r="AH766" i="1"/>
  <c r="AG766" i="1"/>
  <c r="AF766" i="1"/>
  <c r="AH765" i="1"/>
  <c r="AF765" i="1"/>
  <c r="AE765" i="1"/>
  <c r="AG765" i="1"/>
  <c r="AH812" i="1"/>
  <c r="AE812" i="1"/>
  <c r="AG812" i="1"/>
  <c r="AF812" i="1"/>
  <c r="AH817" i="1"/>
  <c r="AE817" i="1"/>
  <c r="AF817" i="1"/>
  <c r="AG817" i="1"/>
  <c r="AG814" i="1"/>
  <c r="AH814" i="1"/>
  <c r="AG802" i="1"/>
  <c r="AH802" i="1"/>
  <c r="AG793" i="1"/>
  <c r="AH793" i="1"/>
  <c r="AF792" i="1"/>
  <c r="AE792" i="1"/>
  <c r="AH792" i="1"/>
  <c r="AG792" i="1"/>
  <c r="AH818" i="1"/>
  <c r="AG818" i="1"/>
  <c r="AE818" i="1"/>
  <c r="AF818" i="1"/>
  <c r="AF800" i="1"/>
  <c r="AG800" i="1"/>
  <c r="AE800" i="1"/>
  <c r="AH800" i="1"/>
  <c r="AF799" i="1"/>
  <c r="AE799" i="1"/>
  <c r="AH799" i="1"/>
  <c r="AG799" i="1"/>
  <c r="AF804" i="1"/>
  <c r="AE804" i="1"/>
  <c r="AG804" i="1"/>
  <c r="AH804" i="1"/>
  <c r="AE798" i="1"/>
  <c r="AF798" i="1"/>
  <c r="AH798" i="1"/>
  <c r="AG798" i="1"/>
  <c r="AE814" i="1"/>
  <c r="AE793" i="1"/>
  <c r="AE802" i="1"/>
  <c r="AF814" i="1"/>
  <c r="AF802" i="1"/>
  <c r="AF793" i="1"/>
  <c r="AF853" i="1"/>
  <c r="AG853" i="1"/>
  <c r="AH853" i="1"/>
  <c r="AE853" i="1"/>
  <c r="AG826" i="1"/>
  <c r="AF826" i="1"/>
  <c r="AE826" i="1"/>
  <c r="AH826" i="1"/>
  <c r="AF832" i="1"/>
  <c r="AH832" i="1"/>
  <c r="AG832" i="1"/>
  <c r="AE832" i="1"/>
  <c r="AF833" i="1"/>
  <c r="AE833" i="1"/>
  <c r="AH833" i="1"/>
  <c r="AG833" i="1"/>
  <c r="AF831" i="1"/>
  <c r="AE831" i="1"/>
  <c r="AH831" i="1"/>
  <c r="AG831" i="1"/>
  <c r="AH847" i="1"/>
  <c r="AG847" i="1"/>
  <c r="AF847" i="1"/>
  <c r="AE847" i="1"/>
  <c r="AG835" i="1"/>
  <c r="AF835" i="1"/>
  <c r="AE835" i="1"/>
  <c r="AH835" i="1"/>
  <c r="AG837" i="1"/>
  <c r="AF837" i="1"/>
  <c r="AE837" i="1"/>
  <c r="AH837" i="1"/>
  <c r="AF825" i="1"/>
  <c r="AE825" i="1"/>
  <c r="AH825" i="1"/>
  <c r="AG825" i="1"/>
  <c r="AH852" i="1"/>
  <c r="AG852" i="1"/>
  <c r="AE852" i="1"/>
  <c r="AF852" i="1"/>
  <c r="AH849" i="1"/>
  <c r="AG849" i="1"/>
  <c r="AF849" i="1"/>
  <c r="AE849" i="1"/>
  <c r="AG882" i="1"/>
  <c r="AH882" i="1"/>
  <c r="AG870" i="1"/>
  <c r="AE870" i="1"/>
  <c r="AH870" i="1"/>
  <c r="AE887" i="1"/>
  <c r="AF887" i="1"/>
  <c r="AG887" i="1"/>
  <c r="AH887" i="1"/>
  <c r="AG872" i="1"/>
  <c r="AH872" i="1"/>
  <c r="AF868" i="1"/>
  <c r="AH868" i="1"/>
  <c r="AG861" i="1"/>
  <c r="AF861" i="1"/>
  <c r="AE861" i="1"/>
  <c r="AH861" i="1"/>
  <c r="AH888" i="1"/>
  <c r="AG888" i="1"/>
  <c r="AF888" i="1"/>
  <c r="AE888" i="1"/>
  <c r="AF866" i="1"/>
  <c r="AE866" i="1"/>
  <c r="AG866" i="1"/>
  <c r="AH866" i="1"/>
  <c r="AH884" i="1"/>
  <c r="AF884" i="1"/>
  <c r="AG884" i="1"/>
  <c r="AE884" i="1"/>
  <c r="AF860" i="1"/>
  <c r="AE860" i="1"/>
  <c r="AH860" i="1"/>
  <c r="AG860" i="1"/>
  <c r="AF867" i="1"/>
  <c r="AE867" i="1"/>
  <c r="AH867" i="1"/>
  <c r="AG867" i="1"/>
  <c r="AG868" i="1"/>
  <c r="AE882" i="1"/>
  <c r="AF882" i="1"/>
  <c r="AE872" i="1"/>
  <c r="AF870" i="1"/>
  <c r="AE868" i="1"/>
  <c r="AF872" i="1"/>
  <c r="AF924" i="1"/>
  <c r="AH924" i="1"/>
  <c r="AG924" i="1"/>
  <c r="AG920" i="1"/>
  <c r="AE920" i="1"/>
  <c r="AF920" i="1"/>
  <c r="AH920" i="1"/>
  <c r="AF908" i="1"/>
  <c r="AH908" i="1"/>
  <c r="AH923" i="1"/>
  <c r="AG923" i="1"/>
  <c r="AF923" i="1"/>
  <c r="AE923" i="1"/>
  <c r="AF903" i="1"/>
  <c r="AH903" i="1"/>
  <c r="AG903" i="1"/>
  <c r="AE903" i="1"/>
  <c r="AF902" i="1"/>
  <c r="AE902" i="1"/>
  <c r="AH902" i="1"/>
  <c r="AG902" i="1"/>
  <c r="AH918" i="1"/>
  <c r="AF918" i="1"/>
  <c r="AG918" i="1"/>
  <c r="AE918" i="1"/>
  <c r="AF904" i="1"/>
  <c r="AE904" i="1"/>
  <c r="AH904" i="1"/>
  <c r="AG904" i="1"/>
  <c r="AF896" i="1"/>
  <c r="AH896" i="1"/>
  <c r="AE896" i="1"/>
  <c r="AG896" i="1"/>
  <c r="AG906" i="1"/>
  <c r="AF906" i="1"/>
  <c r="AE906" i="1"/>
  <c r="AH906" i="1"/>
  <c r="AG897" i="1"/>
  <c r="AF897" i="1"/>
  <c r="AE897" i="1"/>
  <c r="AH897" i="1"/>
  <c r="AG908" i="1"/>
  <c r="AE924" i="1"/>
  <c r="AE908" i="1"/>
  <c r="AF959" i="1"/>
  <c r="AE959" i="1"/>
  <c r="AH959" i="1"/>
  <c r="AG959" i="1"/>
  <c r="AF942" i="1"/>
  <c r="AH942" i="1"/>
  <c r="AG942" i="1"/>
  <c r="AE942" i="1"/>
  <c r="AH932" i="1"/>
  <c r="AE932" i="1"/>
  <c r="AG932" i="1"/>
  <c r="AF932" i="1"/>
  <c r="AG956" i="1"/>
  <c r="AF956" i="1"/>
  <c r="AE956" i="1"/>
  <c r="AH956" i="1"/>
  <c r="AH960" i="1"/>
  <c r="AG960" i="1"/>
  <c r="AF960" i="1"/>
  <c r="AE960" i="1"/>
  <c r="AE939" i="1"/>
  <c r="AH939" i="1"/>
  <c r="AG939" i="1"/>
  <c r="AF939" i="1"/>
  <c r="AF933" i="1"/>
  <c r="AH933" i="1"/>
  <c r="AG933" i="1"/>
  <c r="AE933" i="1"/>
  <c r="AF954" i="1"/>
  <c r="AG954" i="1"/>
  <c r="AE954" i="1"/>
  <c r="AH954" i="1"/>
  <c r="AF944" i="1"/>
  <c r="AE944" i="1"/>
  <c r="AH944" i="1"/>
  <c r="AG944" i="1"/>
  <c r="AF940" i="1"/>
  <c r="AH940" i="1"/>
  <c r="AE940" i="1"/>
  <c r="AG940" i="1"/>
  <c r="AE938" i="1"/>
  <c r="AH938" i="1"/>
  <c r="AG938" i="1"/>
  <c r="AF938" i="1"/>
  <c r="X974" i="1"/>
  <c r="X975" i="1"/>
  <c r="X968" i="1"/>
  <c r="X976" i="1"/>
  <c r="X980" i="1"/>
  <c r="X969" i="1"/>
  <c r="X978" i="1"/>
  <c r="X992" i="1"/>
  <c r="X995" i="1"/>
  <c r="X990" i="1"/>
  <c r="X996" i="1"/>
  <c r="Y974" i="1"/>
  <c r="Y975" i="1"/>
  <c r="Y968" i="1"/>
  <c r="Y976" i="1"/>
  <c r="Y980" i="1"/>
  <c r="Y969" i="1"/>
  <c r="Y978" i="1"/>
  <c r="Y992" i="1"/>
  <c r="Y995" i="1"/>
  <c r="Y990" i="1"/>
  <c r="Y996" i="1"/>
  <c r="Z974" i="1"/>
  <c r="Z975" i="1"/>
  <c r="Z968" i="1"/>
  <c r="Z976" i="1"/>
  <c r="Z980" i="1"/>
  <c r="Z969" i="1"/>
  <c r="Z978" i="1"/>
  <c r="Z992" i="1"/>
  <c r="Z995" i="1"/>
  <c r="Z990" i="1"/>
  <c r="Z996" i="1"/>
  <c r="AA974" i="1"/>
  <c r="AA975" i="1"/>
  <c r="AA968" i="1"/>
  <c r="AA976" i="1"/>
  <c r="AA980" i="1"/>
  <c r="AA969" i="1"/>
  <c r="AA978" i="1"/>
  <c r="AA992" i="1"/>
  <c r="AA995" i="1"/>
  <c r="AA990" i="1"/>
  <c r="AA996" i="1"/>
  <c r="AC974" i="1"/>
  <c r="AD974" i="1" s="1"/>
  <c r="AC975" i="1"/>
  <c r="AD975" i="1" s="1"/>
  <c r="AC968" i="1"/>
  <c r="AD968" i="1" s="1"/>
  <c r="AC976" i="1"/>
  <c r="AD976" i="1" s="1"/>
  <c r="AC980" i="1"/>
  <c r="AD980" i="1" s="1"/>
  <c r="AC969" i="1"/>
  <c r="AD969" i="1" s="1"/>
  <c r="AG969" i="1" s="1"/>
  <c r="AC978" i="1"/>
  <c r="AD978" i="1" s="1"/>
  <c r="AC992" i="1"/>
  <c r="AD992" i="1" s="1"/>
  <c r="AC995" i="1"/>
  <c r="AD995" i="1" s="1"/>
  <c r="AC990" i="1"/>
  <c r="AD990" i="1" s="1"/>
  <c r="AG990" i="1" s="1"/>
  <c r="AC996" i="1"/>
  <c r="AD996" i="1" s="1"/>
  <c r="X1010" i="1"/>
  <c r="X1011" i="1"/>
  <c r="X1004" i="1"/>
  <c r="X1012" i="1"/>
  <c r="X1016" i="1"/>
  <c r="X1005" i="1"/>
  <c r="X1014" i="1"/>
  <c r="X1028" i="1"/>
  <c r="X1031" i="1"/>
  <c r="X1026" i="1"/>
  <c r="X1032" i="1"/>
  <c r="Y1010" i="1"/>
  <c r="Y1011" i="1"/>
  <c r="Y1004" i="1"/>
  <c r="Y1012" i="1"/>
  <c r="Y1016" i="1"/>
  <c r="Y1005" i="1"/>
  <c r="Y1014" i="1"/>
  <c r="Y1028" i="1"/>
  <c r="Y1031" i="1"/>
  <c r="Y1026" i="1"/>
  <c r="Y1032" i="1"/>
  <c r="Z1010" i="1"/>
  <c r="Z1011" i="1"/>
  <c r="Z1004" i="1"/>
  <c r="Z1012" i="1"/>
  <c r="Z1016" i="1"/>
  <c r="Z1005" i="1"/>
  <c r="Z1014" i="1"/>
  <c r="Z1028" i="1"/>
  <c r="Z1031" i="1"/>
  <c r="Z1026" i="1"/>
  <c r="Z1032" i="1"/>
  <c r="AA1010" i="1"/>
  <c r="AA1011" i="1"/>
  <c r="AA1004" i="1"/>
  <c r="AA1012" i="1"/>
  <c r="AA1016" i="1"/>
  <c r="AA1005" i="1"/>
  <c r="AA1014" i="1"/>
  <c r="AA1028" i="1"/>
  <c r="AA1031" i="1"/>
  <c r="AA1026" i="1"/>
  <c r="AA1032" i="1"/>
  <c r="AC1010" i="1"/>
  <c r="AD1010" i="1" s="1"/>
  <c r="AC1011" i="1"/>
  <c r="AD1011" i="1" s="1"/>
  <c r="AC1004" i="1"/>
  <c r="AD1004" i="1" s="1"/>
  <c r="AC1012" i="1"/>
  <c r="AD1012" i="1" s="1"/>
  <c r="AC1016" i="1"/>
  <c r="AD1016" i="1" s="1"/>
  <c r="AC1005" i="1"/>
  <c r="AD1005" i="1" s="1"/>
  <c r="AC1014" i="1"/>
  <c r="AD1014" i="1" s="1"/>
  <c r="AC1028" i="1"/>
  <c r="AD1028" i="1" s="1"/>
  <c r="AC1031" i="1"/>
  <c r="AD1031" i="1" s="1"/>
  <c r="AE1031" i="1" s="1"/>
  <c r="AC1026" i="1"/>
  <c r="AD1026" i="1" s="1"/>
  <c r="AC1032" i="1"/>
  <c r="AD1032" i="1" s="1"/>
  <c r="X1046" i="1"/>
  <c r="X1047" i="1"/>
  <c r="X1040" i="1"/>
  <c r="X1048" i="1"/>
  <c r="X1052" i="1"/>
  <c r="X1041" i="1"/>
  <c r="X1050" i="1"/>
  <c r="X1067" i="1"/>
  <c r="X1070" i="1"/>
  <c r="X1065" i="1"/>
  <c r="X1071" i="1"/>
  <c r="Y1046" i="1"/>
  <c r="Y1047" i="1"/>
  <c r="Y1040" i="1"/>
  <c r="Y1048" i="1"/>
  <c r="Y1052" i="1"/>
  <c r="Y1041" i="1"/>
  <c r="Y1050" i="1"/>
  <c r="Y1067" i="1"/>
  <c r="Y1070" i="1"/>
  <c r="Y1065" i="1"/>
  <c r="Y1071" i="1"/>
  <c r="Z1046" i="1"/>
  <c r="Z1047" i="1"/>
  <c r="Z1040" i="1"/>
  <c r="Z1048" i="1"/>
  <c r="Z1052" i="1"/>
  <c r="Z1041" i="1"/>
  <c r="Z1050" i="1"/>
  <c r="Z1067" i="1"/>
  <c r="Z1070" i="1"/>
  <c r="Z1065" i="1"/>
  <c r="Z1071" i="1"/>
  <c r="AA1046" i="1"/>
  <c r="AA1047" i="1"/>
  <c r="AA1040" i="1"/>
  <c r="AA1048" i="1"/>
  <c r="AA1052" i="1"/>
  <c r="AA1041" i="1"/>
  <c r="AA1050" i="1"/>
  <c r="AA1067" i="1"/>
  <c r="AA1070" i="1"/>
  <c r="AA1065" i="1"/>
  <c r="AA1071" i="1"/>
  <c r="AC1046" i="1"/>
  <c r="AD1046" i="1" s="1"/>
  <c r="AC1047" i="1"/>
  <c r="AD1047" i="1" s="1"/>
  <c r="AC1040" i="1"/>
  <c r="AD1040" i="1" s="1"/>
  <c r="AC1048" i="1"/>
  <c r="AD1048" i="1" s="1"/>
  <c r="AC1052" i="1"/>
  <c r="AD1052" i="1" s="1"/>
  <c r="AC1041" i="1"/>
  <c r="AD1041" i="1" s="1"/>
  <c r="AC1050" i="1"/>
  <c r="AD1050" i="1" s="1"/>
  <c r="AC1067" i="1"/>
  <c r="AD1067" i="1" s="1"/>
  <c r="AC1070" i="1"/>
  <c r="AD1070" i="1" s="1"/>
  <c r="AC1065" i="1"/>
  <c r="AD1065" i="1" s="1"/>
  <c r="AC1071" i="1"/>
  <c r="AD1071" i="1" s="1"/>
  <c r="AG1071" i="1" s="1"/>
  <c r="X1089" i="1"/>
  <c r="X1090" i="1"/>
  <c r="X1083" i="1"/>
  <c r="X1091" i="1"/>
  <c r="X1095" i="1"/>
  <c r="X1084" i="1"/>
  <c r="X1093" i="1"/>
  <c r="X1112" i="1"/>
  <c r="X1115" i="1"/>
  <c r="X1110" i="1"/>
  <c r="X1116" i="1"/>
  <c r="Y1089" i="1"/>
  <c r="Y1090" i="1"/>
  <c r="Y1083" i="1"/>
  <c r="Y1091" i="1"/>
  <c r="Y1095" i="1"/>
  <c r="Y1084" i="1"/>
  <c r="Y1093" i="1"/>
  <c r="Y1112" i="1"/>
  <c r="Y1115" i="1"/>
  <c r="Y1110" i="1"/>
  <c r="Y1116" i="1"/>
  <c r="Z1089" i="1"/>
  <c r="Z1090" i="1"/>
  <c r="Z1083" i="1"/>
  <c r="Z1091" i="1"/>
  <c r="Z1095" i="1"/>
  <c r="Z1084" i="1"/>
  <c r="Z1093" i="1"/>
  <c r="Z1112" i="1"/>
  <c r="Z1115" i="1"/>
  <c r="Z1110" i="1"/>
  <c r="Z1116" i="1"/>
  <c r="AA1089" i="1"/>
  <c r="AA1090" i="1"/>
  <c r="AA1083" i="1"/>
  <c r="AA1091" i="1"/>
  <c r="AA1095" i="1"/>
  <c r="AA1084" i="1"/>
  <c r="AA1093" i="1"/>
  <c r="AA1112" i="1"/>
  <c r="AA1115" i="1"/>
  <c r="AA1110" i="1"/>
  <c r="AA1116" i="1"/>
  <c r="AC1089" i="1"/>
  <c r="AD1089" i="1" s="1"/>
  <c r="AC1090" i="1"/>
  <c r="AD1090" i="1" s="1"/>
  <c r="AC1083" i="1"/>
  <c r="AD1083" i="1" s="1"/>
  <c r="AC1091" i="1"/>
  <c r="AD1091" i="1" s="1"/>
  <c r="AC1095" i="1"/>
  <c r="AD1095" i="1" s="1"/>
  <c r="AC1084" i="1"/>
  <c r="AD1084" i="1" s="1"/>
  <c r="AC1093" i="1"/>
  <c r="AD1093" i="1" s="1"/>
  <c r="AC1112" i="1"/>
  <c r="AD1112" i="1" s="1"/>
  <c r="AC1115" i="1"/>
  <c r="AD1115" i="1" s="1"/>
  <c r="AC1110" i="1"/>
  <c r="AD1110" i="1" s="1"/>
  <c r="AC1116" i="1"/>
  <c r="AD1116" i="1" s="1"/>
  <c r="X1138" i="1"/>
  <c r="X1139" i="1"/>
  <c r="X1132" i="1"/>
  <c r="X1140" i="1"/>
  <c r="X1144" i="1"/>
  <c r="X1133" i="1"/>
  <c r="X1142" i="1"/>
  <c r="X1161" i="1"/>
  <c r="X1164" i="1"/>
  <c r="X1159" i="1"/>
  <c r="X1165" i="1"/>
  <c r="Y1138" i="1"/>
  <c r="Y1139" i="1"/>
  <c r="Y1132" i="1"/>
  <c r="Y1140" i="1"/>
  <c r="Y1144" i="1"/>
  <c r="Y1133" i="1"/>
  <c r="Y1142" i="1"/>
  <c r="Y1161" i="1"/>
  <c r="Y1164" i="1"/>
  <c r="Y1159" i="1"/>
  <c r="Y1165" i="1"/>
  <c r="Z1138" i="1"/>
  <c r="Z1139" i="1"/>
  <c r="Z1132" i="1"/>
  <c r="Z1140" i="1"/>
  <c r="Z1144" i="1"/>
  <c r="Z1133" i="1"/>
  <c r="Z1142" i="1"/>
  <c r="Z1161" i="1"/>
  <c r="Z1164" i="1"/>
  <c r="Z1159" i="1"/>
  <c r="Z1165" i="1"/>
  <c r="AA1138" i="1"/>
  <c r="AA1139" i="1"/>
  <c r="AA1132" i="1"/>
  <c r="AA1140" i="1"/>
  <c r="AA1144" i="1"/>
  <c r="AA1133" i="1"/>
  <c r="AA1142" i="1"/>
  <c r="AA1161" i="1"/>
  <c r="AA1164" i="1"/>
  <c r="AA1159" i="1"/>
  <c r="AA1165" i="1"/>
  <c r="AC1138" i="1"/>
  <c r="AD1138" i="1" s="1"/>
  <c r="AC1139" i="1"/>
  <c r="AD1139" i="1" s="1"/>
  <c r="AC1132" i="1"/>
  <c r="AD1132" i="1" s="1"/>
  <c r="AC1140" i="1"/>
  <c r="AD1140" i="1" s="1"/>
  <c r="AC1144" i="1"/>
  <c r="AD1144" i="1" s="1"/>
  <c r="AC1133" i="1"/>
  <c r="AD1133" i="1" s="1"/>
  <c r="AC1142" i="1"/>
  <c r="AD1142" i="1" s="1"/>
  <c r="AC1161" i="1"/>
  <c r="AD1161" i="1" s="1"/>
  <c r="AC1164" i="1"/>
  <c r="AD1164" i="1" s="1"/>
  <c r="AC1159" i="1"/>
  <c r="AD1159" i="1" s="1"/>
  <c r="AC1165" i="1"/>
  <c r="AD1165" i="1" s="1"/>
  <c r="X1187" i="1"/>
  <c r="X1188" i="1"/>
  <c r="X1181" i="1"/>
  <c r="X1189" i="1"/>
  <c r="X1193" i="1"/>
  <c r="X1182" i="1"/>
  <c r="X1191" i="1"/>
  <c r="X1210" i="1"/>
  <c r="X1213" i="1"/>
  <c r="X1208" i="1"/>
  <c r="X1214" i="1"/>
  <c r="Y1187" i="1"/>
  <c r="Y1188" i="1"/>
  <c r="Y1181" i="1"/>
  <c r="Y1189" i="1"/>
  <c r="Y1193" i="1"/>
  <c r="Y1182" i="1"/>
  <c r="Y1191" i="1"/>
  <c r="Y1210" i="1"/>
  <c r="Y1213" i="1"/>
  <c r="Y1208" i="1"/>
  <c r="Y1214" i="1"/>
  <c r="Z1187" i="1"/>
  <c r="Z1188" i="1"/>
  <c r="Z1181" i="1"/>
  <c r="Z1189" i="1"/>
  <c r="Z1193" i="1"/>
  <c r="Z1182" i="1"/>
  <c r="Z1191" i="1"/>
  <c r="Z1210" i="1"/>
  <c r="Z1213" i="1"/>
  <c r="Z1208" i="1"/>
  <c r="Z1214" i="1"/>
  <c r="AA1187" i="1"/>
  <c r="AA1188" i="1"/>
  <c r="AA1181" i="1"/>
  <c r="AA1189" i="1"/>
  <c r="AA1193" i="1"/>
  <c r="AA1182" i="1"/>
  <c r="AA1191" i="1"/>
  <c r="AA1210" i="1"/>
  <c r="AA1213" i="1"/>
  <c r="AA1208" i="1"/>
  <c r="AA1214" i="1"/>
  <c r="AC1187" i="1"/>
  <c r="AD1187" i="1" s="1"/>
  <c r="AC1188" i="1"/>
  <c r="AD1188" i="1" s="1"/>
  <c r="AC1181" i="1"/>
  <c r="AD1181" i="1" s="1"/>
  <c r="AC1189" i="1"/>
  <c r="AD1189" i="1" s="1"/>
  <c r="AC1193" i="1"/>
  <c r="AD1193" i="1" s="1"/>
  <c r="AC1182" i="1"/>
  <c r="AD1182" i="1" s="1"/>
  <c r="AC1191" i="1"/>
  <c r="AD1191" i="1" s="1"/>
  <c r="AC1210" i="1"/>
  <c r="AD1210" i="1" s="1"/>
  <c r="AC1213" i="1"/>
  <c r="AD1213" i="1" s="1"/>
  <c r="AC1208" i="1"/>
  <c r="AD1208" i="1" s="1"/>
  <c r="AC1214" i="1"/>
  <c r="AD1214" i="1" s="1"/>
  <c r="X1236" i="1"/>
  <c r="X1237" i="1"/>
  <c r="X1230" i="1"/>
  <c r="X1238" i="1"/>
  <c r="X1242" i="1"/>
  <c r="X1231" i="1"/>
  <c r="X1240" i="1"/>
  <c r="X1259" i="1"/>
  <c r="X1262" i="1"/>
  <c r="X1257" i="1"/>
  <c r="X1263" i="1"/>
  <c r="Y1236" i="1"/>
  <c r="Y1237" i="1"/>
  <c r="Y1230" i="1"/>
  <c r="Y1238" i="1"/>
  <c r="Y1242" i="1"/>
  <c r="Y1231" i="1"/>
  <c r="Y1240" i="1"/>
  <c r="Y1259" i="1"/>
  <c r="Y1262" i="1"/>
  <c r="Y1257" i="1"/>
  <c r="Y1263" i="1"/>
  <c r="Z1236" i="1"/>
  <c r="Z1237" i="1"/>
  <c r="Z1230" i="1"/>
  <c r="Z1238" i="1"/>
  <c r="Z1242" i="1"/>
  <c r="Z1231" i="1"/>
  <c r="Z1240" i="1"/>
  <c r="Z1259" i="1"/>
  <c r="Z1262" i="1"/>
  <c r="Z1257" i="1"/>
  <c r="Z1263" i="1"/>
  <c r="AA1236" i="1"/>
  <c r="AA1237" i="1"/>
  <c r="AA1230" i="1"/>
  <c r="AA1238" i="1"/>
  <c r="AA1242" i="1"/>
  <c r="AA1231" i="1"/>
  <c r="AA1240" i="1"/>
  <c r="AA1259" i="1"/>
  <c r="AA1262" i="1"/>
  <c r="AA1257" i="1"/>
  <c r="AA1263" i="1"/>
  <c r="AC1236" i="1"/>
  <c r="AD1236" i="1" s="1"/>
  <c r="AC1237" i="1"/>
  <c r="AD1237" i="1" s="1"/>
  <c r="AC1230" i="1"/>
  <c r="AD1230" i="1" s="1"/>
  <c r="AC1238" i="1"/>
  <c r="AD1238" i="1" s="1"/>
  <c r="AC1242" i="1"/>
  <c r="AD1242" i="1" s="1"/>
  <c r="AC1231" i="1"/>
  <c r="AD1231" i="1" s="1"/>
  <c r="AC1240" i="1"/>
  <c r="AD1240" i="1" s="1"/>
  <c r="AC1259" i="1"/>
  <c r="AD1259" i="1" s="1"/>
  <c r="AC1262" i="1"/>
  <c r="AD1262" i="1" s="1"/>
  <c r="AC1257" i="1"/>
  <c r="AD1257" i="1" s="1"/>
  <c r="AC1263" i="1"/>
  <c r="AD1263" i="1" s="1"/>
  <c r="X1285" i="1"/>
  <c r="X1286" i="1"/>
  <c r="X1279" i="1"/>
  <c r="X1287" i="1"/>
  <c r="X1291" i="1"/>
  <c r="X1280" i="1"/>
  <c r="X1289" i="1"/>
  <c r="X1308" i="1"/>
  <c r="X1311" i="1"/>
  <c r="X1306" i="1"/>
  <c r="X1312" i="1"/>
  <c r="Y1285" i="1"/>
  <c r="Y1286" i="1"/>
  <c r="Y1279" i="1"/>
  <c r="Y1287" i="1"/>
  <c r="Y1291" i="1"/>
  <c r="Y1280" i="1"/>
  <c r="Y1289" i="1"/>
  <c r="Y1308" i="1"/>
  <c r="Y1311" i="1"/>
  <c r="Y1306" i="1"/>
  <c r="Y1312" i="1"/>
  <c r="Z1285" i="1"/>
  <c r="Z1286" i="1"/>
  <c r="Z1279" i="1"/>
  <c r="Z1287" i="1"/>
  <c r="Z1291" i="1"/>
  <c r="Z1280" i="1"/>
  <c r="Z1289" i="1"/>
  <c r="Z1308" i="1"/>
  <c r="Z1311" i="1"/>
  <c r="Z1306" i="1"/>
  <c r="Z1312" i="1"/>
  <c r="AA1285" i="1"/>
  <c r="AA1286" i="1"/>
  <c r="AA1279" i="1"/>
  <c r="AA1287" i="1"/>
  <c r="AA1291" i="1"/>
  <c r="AA1280" i="1"/>
  <c r="AA1289" i="1"/>
  <c r="AA1308" i="1"/>
  <c r="AA1311" i="1"/>
  <c r="AA1306" i="1"/>
  <c r="AA1312" i="1"/>
  <c r="AC1285" i="1"/>
  <c r="AD1285" i="1" s="1"/>
  <c r="AC1286" i="1"/>
  <c r="AD1286" i="1" s="1"/>
  <c r="AC1279" i="1"/>
  <c r="AD1279" i="1" s="1"/>
  <c r="AC1287" i="1"/>
  <c r="AD1287" i="1" s="1"/>
  <c r="AC1291" i="1"/>
  <c r="AD1291" i="1" s="1"/>
  <c r="AC1280" i="1"/>
  <c r="AD1280" i="1" s="1"/>
  <c r="AG1280" i="1" s="1"/>
  <c r="AC1289" i="1"/>
  <c r="AD1289" i="1" s="1"/>
  <c r="AG1289" i="1" s="1"/>
  <c r="AC1308" i="1"/>
  <c r="AD1308" i="1" s="1"/>
  <c r="AC1311" i="1"/>
  <c r="AD1311" i="1" s="1"/>
  <c r="AC1306" i="1"/>
  <c r="AD1306" i="1" s="1"/>
  <c r="AC1312" i="1"/>
  <c r="AD1312" i="1" s="1"/>
  <c r="X1334" i="1"/>
  <c r="X1335" i="1"/>
  <c r="X1328" i="1"/>
  <c r="X1336" i="1"/>
  <c r="X1340" i="1"/>
  <c r="X1329" i="1"/>
  <c r="X1338" i="1"/>
  <c r="X1357" i="1"/>
  <c r="X1360" i="1"/>
  <c r="X1355" i="1"/>
  <c r="X1361" i="1"/>
  <c r="Y1334" i="1"/>
  <c r="Y1335" i="1"/>
  <c r="Y1328" i="1"/>
  <c r="Y1336" i="1"/>
  <c r="Y1340" i="1"/>
  <c r="Y1329" i="1"/>
  <c r="Y1338" i="1"/>
  <c r="Y1357" i="1"/>
  <c r="Y1360" i="1"/>
  <c r="Y1355" i="1"/>
  <c r="Y1361" i="1"/>
  <c r="Z1334" i="1"/>
  <c r="Z1335" i="1"/>
  <c r="Z1328" i="1"/>
  <c r="Z1336" i="1"/>
  <c r="Z1340" i="1"/>
  <c r="Z1329" i="1"/>
  <c r="Z1338" i="1"/>
  <c r="Z1357" i="1"/>
  <c r="Z1360" i="1"/>
  <c r="Z1355" i="1"/>
  <c r="Z1361" i="1"/>
  <c r="AA1334" i="1"/>
  <c r="AA1335" i="1"/>
  <c r="AA1328" i="1"/>
  <c r="AA1336" i="1"/>
  <c r="AA1340" i="1"/>
  <c r="AA1329" i="1"/>
  <c r="AA1338" i="1"/>
  <c r="AA1357" i="1"/>
  <c r="AA1360" i="1"/>
  <c r="AA1355" i="1"/>
  <c r="AA1361" i="1"/>
  <c r="AC1334" i="1"/>
  <c r="AD1334" i="1" s="1"/>
  <c r="AC1335" i="1"/>
  <c r="AD1335" i="1" s="1"/>
  <c r="AC1328" i="1"/>
  <c r="AD1328" i="1" s="1"/>
  <c r="L3" i="19" s="1"/>
  <c r="AC1336" i="1"/>
  <c r="AD1336" i="1" s="1"/>
  <c r="AC1340" i="1"/>
  <c r="AD1340" i="1" s="1"/>
  <c r="AC1329" i="1"/>
  <c r="AD1329" i="1" s="1"/>
  <c r="AC1338" i="1"/>
  <c r="AD1338" i="1" s="1"/>
  <c r="AC1357" i="1"/>
  <c r="AD1357" i="1" s="1"/>
  <c r="AC1360" i="1"/>
  <c r="AD1360" i="1" s="1"/>
  <c r="AC1355" i="1"/>
  <c r="AD1355" i="1" s="1"/>
  <c r="AC1361" i="1"/>
  <c r="AD1361" i="1" s="1"/>
  <c r="X1383" i="1"/>
  <c r="X1384" i="1"/>
  <c r="X1377" i="1"/>
  <c r="X1385" i="1"/>
  <c r="X1389" i="1"/>
  <c r="X1378" i="1"/>
  <c r="X1387" i="1"/>
  <c r="X1406" i="1"/>
  <c r="X1409" i="1"/>
  <c r="X1404" i="1"/>
  <c r="X1410" i="1"/>
  <c r="Y1383" i="1"/>
  <c r="Y1384" i="1"/>
  <c r="Y1377" i="1"/>
  <c r="Y1385" i="1"/>
  <c r="Y1389" i="1"/>
  <c r="Y1378" i="1"/>
  <c r="Y1387" i="1"/>
  <c r="Y1406" i="1"/>
  <c r="Y1409" i="1"/>
  <c r="Y1404" i="1"/>
  <c r="Y1410" i="1"/>
  <c r="Z1383" i="1"/>
  <c r="Z1384" i="1"/>
  <c r="Z1377" i="1"/>
  <c r="Z1385" i="1"/>
  <c r="Z1389" i="1"/>
  <c r="Z1378" i="1"/>
  <c r="Z1387" i="1"/>
  <c r="Z1406" i="1"/>
  <c r="Z1409" i="1"/>
  <c r="Z1404" i="1"/>
  <c r="Z1410" i="1"/>
  <c r="AA1383" i="1"/>
  <c r="AA1384" i="1"/>
  <c r="AA1377" i="1"/>
  <c r="AA1385" i="1"/>
  <c r="AA1389" i="1"/>
  <c r="AA1378" i="1"/>
  <c r="AA1387" i="1"/>
  <c r="AA1406" i="1"/>
  <c r="AA1409" i="1"/>
  <c r="AA1404" i="1"/>
  <c r="AA1410" i="1"/>
  <c r="AC1383" i="1"/>
  <c r="AD1383" i="1" s="1"/>
  <c r="AC1384" i="1"/>
  <c r="AD1384" i="1" s="1"/>
  <c r="AC1377" i="1"/>
  <c r="AD1377" i="1" s="1"/>
  <c r="AC1385" i="1"/>
  <c r="AD1385" i="1" s="1"/>
  <c r="AC1389" i="1"/>
  <c r="AD1389" i="1" s="1"/>
  <c r="AG1389" i="1" s="1"/>
  <c r="AC1378" i="1"/>
  <c r="AD1378" i="1" s="1"/>
  <c r="AG1378" i="1" s="1"/>
  <c r="AC1387" i="1"/>
  <c r="AD1387" i="1" s="1"/>
  <c r="AC1406" i="1"/>
  <c r="AD1406" i="1" s="1"/>
  <c r="AC1409" i="1"/>
  <c r="AD1409" i="1" s="1"/>
  <c r="AC1404" i="1"/>
  <c r="AD1404" i="1" s="1"/>
  <c r="AC1410" i="1"/>
  <c r="AD1410" i="1" s="1"/>
  <c r="X1432" i="1"/>
  <c r="X1433" i="1"/>
  <c r="X1426" i="1"/>
  <c r="X1434" i="1"/>
  <c r="X1438" i="1"/>
  <c r="X1427" i="1"/>
  <c r="X1436" i="1"/>
  <c r="X1455" i="1"/>
  <c r="X1458" i="1"/>
  <c r="X1453" i="1"/>
  <c r="X1459" i="1"/>
  <c r="Y1432" i="1"/>
  <c r="Y1433" i="1"/>
  <c r="Y1426" i="1"/>
  <c r="Y1434" i="1"/>
  <c r="Y1438" i="1"/>
  <c r="Y1427" i="1"/>
  <c r="Y1436" i="1"/>
  <c r="Y1455" i="1"/>
  <c r="Y1458" i="1"/>
  <c r="Y1453" i="1"/>
  <c r="Y1459" i="1"/>
  <c r="Z1432" i="1"/>
  <c r="Z1433" i="1"/>
  <c r="Z1426" i="1"/>
  <c r="Z1434" i="1"/>
  <c r="Z1438" i="1"/>
  <c r="Z1427" i="1"/>
  <c r="Z1436" i="1"/>
  <c r="Z1455" i="1"/>
  <c r="Z1458" i="1"/>
  <c r="Z1453" i="1"/>
  <c r="Z1459" i="1"/>
  <c r="AA1432" i="1"/>
  <c r="AA1433" i="1"/>
  <c r="AA1426" i="1"/>
  <c r="AA1434" i="1"/>
  <c r="AA1438" i="1"/>
  <c r="AA1427" i="1"/>
  <c r="AA1436" i="1"/>
  <c r="AA1455" i="1"/>
  <c r="AA1458" i="1"/>
  <c r="AA1453" i="1"/>
  <c r="AA1459" i="1"/>
  <c r="AC1432" i="1"/>
  <c r="AD1432" i="1" s="1"/>
  <c r="AC1433" i="1"/>
  <c r="AD1433" i="1" s="1"/>
  <c r="AC1426" i="1"/>
  <c r="AD1426" i="1" s="1"/>
  <c r="AC1434" i="1"/>
  <c r="AD1434" i="1" s="1"/>
  <c r="AC1438" i="1"/>
  <c r="AD1438" i="1" s="1"/>
  <c r="AC1427" i="1"/>
  <c r="AD1427" i="1" s="1"/>
  <c r="AC1436" i="1"/>
  <c r="AD1436" i="1" s="1"/>
  <c r="AC1455" i="1"/>
  <c r="AD1455" i="1" s="1"/>
  <c r="AC1458" i="1"/>
  <c r="AD1458" i="1" s="1"/>
  <c r="AE1458" i="1" s="1"/>
  <c r="AC1453" i="1"/>
  <c r="AD1453" i="1" s="1"/>
  <c r="AC1459" i="1"/>
  <c r="AD1459" i="1" s="1"/>
  <c r="AG1311" i="1" l="1"/>
  <c r="L5" i="19"/>
  <c r="L7" i="19"/>
  <c r="L10" i="19"/>
  <c r="AG1262" i="1"/>
  <c r="L26" i="19"/>
  <c r="L19" i="19"/>
  <c r="L33" i="19"/>
  <c r="L15" i="19"/>
  <c r="L24" i="19"/>
  <c r="L23" i="19"/>
  <c r="L12" i="19"/>
  <c r="L14" i="19"/>
  <c r="L18" i="19"/>
  <c r="L32" i="19"/>
  <c r="L17" i="19"/>
  <c r="L16" i="19"/>
  <c r="L25" i="19"/>
  <c r="L22" i="19"/>
  <c r="AG1093" i="1"/>
  <c r="AG996" i="1"/>
  <c r="AH996" i="1"/>
  <c r="AH990" i="1"/>
  <c r="AH969" i="1"/>
  <c r="AE990" i="1"/>
  <c r="AF968" i="1"/>
  <c r="AE968" i="1"/>
  <c r="AH968" i="1"/>
  <c r="AG968" i="1"/>
  <c r="AF974" i="1"/>
  <c r="AG974" i="1"/>
  <c r="AH974" i="1"/>
  <c r="AE974" i="1"/>
  <c r="AF975" i="1"/>
  <c r="AE975" i="1"/>
  <c r="AH975" i="1"/>
  <c r="AG975" i="1"/>
  <c r="AF976" i="1"/>
  <c r="AE976" i="1"/>
  <c r="AH976" i="1"/>
  <c r="AG976" i="1"/>
  <c r="AG980" i="1"/>
  <c r="AF980" i="1"/>
  <c r="AH980" i="1"/>
  <c r="AE980" i="1"/>
  <c r="AH995" i="1"/>
  <c r="AG995" i="1"/>
  <c r="AF995" i="1"/>
  <c r="AE995" i="1"/>
  <c r="AH992" i="1"/>
  <c r="AG992" i="1"/>
  <c r="AE992" i="1"/>
  <c r="AF992" i="1"/>
  <c r="AG978" i="1"/>
  <c r="AF978" i="1"/>
  <c r="AE978" i="1"/>
  <c r="AH978" i="1"/>
  <c r="AE996" i="1"/>
  <c r="AF996" i="1"/>
  <c r="AF990" i="1"/>
  <c r="AE969" i="1"/>
  <c r="AF969" i="1"/>
  <c r="AG1026" i="1"/>
  <c r="AH1026" i="1"/>
  <c r="AG1016" i="1"/>
  <c r="AE1016" i="1"/>
  <c r="AH1016" i="1"/>
  <c r="AG1031" i="1"/>
  <c r="AH1031" i="1"/>
  <c r="AF1031" i="1"/>
  <c r="AF1010" i="1"/>
  <c r="AH1010" i="1"/>
  <c r="AF1011" i="1"/>
  <c r="AE1011" i="1"/>
  <c r="AH1011" i="1"/>
  <c r="AG1011" i="1"/>
  <c r="AH1032" i="1"/>
  <c r="AG1032" i="1"/>
  <c r="AF1032" i="1"/>
  <c r="AE1032" i="1"/>
  <c r="AH1028" i="1"/>
  <c r="AG1028" i="1"/>
  <c r="AF1028" i="1"/>
  <c r="AE1028" i="1"/>
  <c r="AF1012" i="1"/>
  <c r="AE1012" i="1"/>
  <c r="AH1012" i="1"/>
  <c r="AG1012" i="1"/>
  <c r="AF1004" i="1"/>
  <c r="AE1004" i="1"/>
  <c r="AH1004" i="1"/>
  <c r="AG1004" i="1"/>
  <c r="AG1014" i="1"/>
  <c r="AF1014" i="1"/>
  <c r="AE1014" i="1"/>
  <c r="AH1014" i="1"/>
  <c r="AF1005" i="1"/>
  <c r="AE1005" i="1"/>
  <c r="AH1005" i="1"/>
  <c r="AG1005" i="1"/>
  <c r="AE1026" i="1"/>
  <c r="AG1010" i="1"/>
  <c r="AF1026" i="1"/>
  <c r="AF1016" i="1"/>
  <c r="AE1010" i="1"/>
  <c r="AG1050" i="1"/>
  <c r="AH1050" i="1"/>
  <c r="AE1065" i="1"/>
  <c r="AG1065" i="1"/>
  <c r="AH1065" i="1"/>
  <c r="AF1065" i="1"/>
  <c r="AH1070" i="1"/>
  <c r="AE1070" i="1"/>
  <c r="AF1070" i="1"/>
  <c r="AG1070" i="1"/>
  <c r="AE1071" i="1"/>
  <c r="AH1071" i="1"/>
  <c r="AF1048" i="1"/>
  <c r="AE1048" i="1"/>
  <c r="AH1048" i="1"/>
  <c r="AG1048" i="1"/>
  <c r="AF1047" i="1"/>
  <c r="AE1047" i="1"/>
  <c r="AG1047" i="1"/>
  <c r="AH1047" i="1"/>
  <c r="AF1046" i="1"/>
  <c r="AE1046" i="1"/>
  <c r="AH1046" i="1"/>
  <c r="AG1046" i="1"/>
  <c r="AH1067" i="1"/>
  <c r="AG1067" i="1"/>
  <c r="AF1067" i="1"/>
  <c r="AE1067" i="1"/>
  <c r="AF1040" i="1"/>
  <c r="AE1040" i="1"/>
  <c r="AH1040" i="1"/>
  <c r="AG1040" i="1"/>
  <c r="AG1052" i="1"/>
  <c r="AF1052" i="1"/>
  <c r="AE1052" i="1"/>
  <c r="AH1052" i="1"/>
  <c r="AG1041" i="1"/>
  <c r="AF1041" i="1"/>
  <c r="AE1041" i="1"/>
  <c r="AH1041" i="1"/>
  <c r="AF1071" i="1"/>
  <c r="AE1050" i="1"/>
  <c r="AF1050" i="1"/>
  <c r="AE1115" i="1"/>
  <c r="AH1115" i="1"/>
  <c r="AF1115" i="1"/>
  <c r="AG1115" i="1"/>
  <c r="AG1084" i="1"/>
  <c r="AH1084" i="1"/>
  <c r="AE1112" i="1"/>
  <c r="AF1112" i="1"/>
  <c r="AG1112" i="1"/>
  <c r="AH1112" i="1"/>
  <c r="AG1095" i="1"/>
  <c r="AH1095" i="1"/>
  <c r="AG1091" i="1"/>
  <c r="AF1091" i="1"/>
  <c r="AH1091" i="1"/>
  <c r="AE1091" i="1"/>
  <c r="AE1116" i="1"/>
  <c r="AH1116" i="1"/>
  <c r="AG1116" i="1"/>
  <c r="AF1116" i="1"/>
  <c r="AH1110" i="1"/>
  <c r="AG1110" i="1"/>
  <c r="AF1110" i="1"/>
  <c r="AE1110" i="1"/>
  <c r="AF1083" i="1"/>
  <c r="AE1083" i="1"/>
  <c r="AH1083" i="1"/>
  <c r="AG1083" i="1"/>
  <c r="AF1089" i="1"/>
  <c r="AE1089" i="1"/>
  <c r="AH1089" i="1"/>
  <c r="AG1089" i="1"/>
  <c r="AF1090" i="1"/>
  <c r="AE1090" i="1"/>
  <c r="AH1090" i="1"/>
  <c r="AG1090" i="1"/>
  <c r="AE1084" i="1"/>
  <c r="AE1095" i="1"/>
  <c r="AF1093" i="1"/>
  <c r="AH1093" i="1"/>
  <c r="AF1084" i="1"/>
  <c r="AF1095" i="1"/>
  <c r="AE1093" i="1"/>
  <c r="AG1164" i="1"/>
  <c r="AF1164" i="1"/>
  <c r="AH1164" i="1"/>
  <c r="AE1164" i="1"/>
  <c r="AG1142" i="1"/>
  <c r="AF1142" i="1"/>
  <c r="AE1142" i="1"/>
  <c r="AH1142" i="1"/>
  <c r="AF1139" i="1"/>
  <c r="AE1139" i="1"/>
  <c r="AH1139" i="1"/>
  <c r="AG1139" i="1"/>
  <c r="AH1165" i="1"/>
  <c r="AG1165" i="1"/>
  <c r="AF1165" i="1"/>
  <c r="AE1165" i="1"/>
  <c r="AG1133" i="1"/>
  <c r="AF1133" i="1"/>
  <c r="AE1133" i="1"/>
  <c r="AH1133" i="1"/>
  <c r="AH1161" i="1"/>
  <c r="AG1161" i="1"/>
  <c r="AF1161" i="1"/>
  <c r="AE1161" i="1"/>
  <c r="AG1144" i="1"/>
  <c r="AE1144" i="1"/>
  <c r="AH1144" i="1"/>
  <c r="AF1144" i="1"/>
  <c r="AF1140" i="1"/>
  <c r="AE1140" i="1"/>
  <c r="AH1140" i="1"/>
  <c r="AG1140" i="1"/>
  <c r="AF1132" i="1"/>
  <c r="AE1132" i="1"/>
  <c r="AH1132" i="1"/>
  <c r="AG1132" i="1"/>
  <c r="AH1159" i="1"/>
  <c r="AG1159" i="1"/>
  <c r="AF1159" i="1"/>
  <c r="AE1159" i="1"/>
  <c r="AF1138" i="1"/>
  <c r="AE1138" i="1"/>
  <c r="AH1138" i="1"/>
  <c r="AG1138" i="1"/>
  <c r="AG1191" i="1"/>
  <c r="AH1191" i="1"/>
  <c r="AE1213" i="1"/>
  <c r="AF1213" i="1"/>
  <c r="AG1213" i="1"/>
  <c r="AH1213" i="1"/>
  <c r="AG1182" i="1"/>
  <c r="AF1182" i="1"/>
  <c r="AE1182" i="1"/>
  <c r="AH1182" i="1"/>
  <c r="AF1187" i="1"/>
  <c r="AE1187" i="1"/>
  <c r="AH1187" i="1"/>
  <c r="AG1187" i="1"/>
  <c r="AG1193" i="1"/>
  <c r="AF1193" i="1"/>
  <c r="AE1193" i="1"/>
  <c r="AH1193" i="1"/>
  <c r="AH1214" i="1"/>
  <c r="AG1214" i="1"/>
  <c r="AF1214" i="1"/>
  <c r="AE1214" i="1"/>
  <c r="AH1208" i="1"/>
  <c r="AG1208" i="1"/>
  <c r="AF1208" i="1"/>
  <c r="AE1208" i="1"/>
  <c r="AF1188" i="1"/>
  <c r="AE1188" i="1"/>
  <c r="AH1188" i="1"/>
  <c r="AG1188" i="1"/>
  <c r="AF1189" i="1"/>
  <c r="AE1189" i="1"/>
  <c r="AH1189" i="1"/>
  <c r="AG1189" i="1"/>
  <c r="AF1181" i="1"/>
  <c r="AE1181" i="1"/>
  <c r="AH1181" i="1"/>
  <c r="AG1181" i="1"/>
  <c r="AH1210" i="1"/>
  <c r="AG1210" i="1"/>
  <c r="AF1210" i="1"/>
  <c r="AE1210" i="1"/>
  <c r="AE1191" i="1"/>
  <c r="AF1191" i="1"/>
  <c r="AG1263" i="1"/>
  <c r="AH1263" i="1"/>
  <c r="AG1240" i="1"/>
  <c r="AF1240" i="1"/>
  <c r="AE1240" i="1"/>
  <c r="AH1240" i="1"/>
  <c r="AF1230" i="1"/>
  <c r="AE1230" i="1"/>
  <c r="AH1230" i="1"/>
  <c r="AG1230" i="1"/>
  <c r="AG1231" i="1"/>
  <c r="AF1231" i="1"/>
  <c r="AE1231" i="1"/>
  <c r="AH1231" i="1"/>
  <c r="AE1242" i="1"/>
  <c r="AH1242" i="1"/>
  <c r="AF1242" i="1"/>
  <c r="AG1242" i="1"/>
  <c r="AF1238" i="1"/>
  <c r="AE1238" i="1"/>
  <c r="AH1238" i="1"/>
  <c r="AG1238" i="1"/>
  <c r="AF1259" i="1"/>
  <c r="AG1259" i="1"/>
  <c r="AE1259" i="1"/>
  <c r="AH1259" i="1"/>
  <c r="AH1257" i="1"/>
  <c r="AG1257" i="1"/>
  <c r="AF1257" i="1"/>
  <c r="AE1257" i="1"/>
  <c r="AE1237" i="1"/>
  <c r="AH1237" i="1"/>
  <c r="AF1237" i="1"/>
  <c r="AG1237" i="1"/>
  <c r="AE1236" i="1"/>
  <c r="AH1236" i="1"/>
  <c r="AF1236" i="1"/>
  <c r="AG1236" i="1"/>
  <c r="AE1263" i="1"/>
  <c r="AE1262" i="1"/>
  <c r="AF1263" i="1"/>
  <c r="AH1262" i="1"/>
  <c r="AF1262" i="1"/>
  <c r="AH1289" i="1"/>
  <c r="AG1312" i="1"/>
  <c r="AE1312" i="1"/>
  <c r="AH1312" i="1"/>
  <c r="AH1311" i="1"/>
  <c r="AE1311" i="1"/>
  <c r="AF1286" i="1"/>
  <c r="AG1286" i="1"/>
  <c r="AE1286" i="1"/>
  <c r="AH1286" i="1"/>
  <c r="AF1287" i="1"/>
  <c r="AE1287" i="1"/>
  <c r="AG1287" i="1"/>
  <c r="AH1287" i="1"/>
  <c r="AH1308" i="1"/>
  <c r="AG1308" i="1"/>
  <c r="AF1308" i="1"/>
  <c r="AE1308" i="1"/>
  <c r="AG1291" i="1"/>
  <c r="AF1291" i="1"/>
  <c r="AE1291" i="1"/>
  <c r="AH1291" i="1"/>
  <c r="AF1279" i="1"/>
  <c r="AE1279" i="1"/>
  <c r="AG1279" i="1"/>
  <c r="AH1279" i="1"/>
  <c r="AE1306" i="1"/>
  <c r="AH1306" i="1"/>
  <c r="AG1306" i="1"/>
  <c r="AF1306" i="1"/>
  <c r="AF1285" i="1"/>
  <c r="AE1285" i="1"/>
  <c r="AH1285" i="1"/>
  <c r="AG1285" i="1"/>
  <c r="AH1280" i="1"/>
  <c r="AF1312" i="1"/>
  <c r="AE1289" i="1"/>
  <c r="AE1280" i="1"/>
  <c r="AF1311" i="1"/>
  <c r="AF1289" i="1"/>
  <c r="AF1280" i="1"/>
  <c r="AG1355" i="1"/>
  <c r="AH1355" i="1"/>
  <c r="AG1338" i="1"/>
  <c r="AF1338" i="1"/>
  <c r="AE1338" i="1"/>
  <c r="AH1338" i="1"/>
  <c r="AE1335" i="1"/>
  <c r="AG1335" i="1"/>
  <c r="AH1335" i="1"/>
  <c r="AF1335" i="1"/>
  <c r="AF1329" i="1"/>
  <c r="AE1329" i="1"/>
  <c r="AH1329" i="1"/>
  <c r="AG1329" i="1"/>
  <c r="AH1360" i="1"/>
  <c r="AG1360" i="1"/>
  <c r="AF1360" i="1"/>
  <c r="AE1360" i="1"/>
  <c r="AF1334" i="1"/>
  <c r="AE1334" i="1"/>
  <c r="AH1334" i="1"/>
  <c r="AG1334" i="1"/>
  <c r="AH1361" i="1"/>
  <c r="AG1361" i="1"/>
  <c r="AF1361" i="1"/>
  <c r="AE1361" i="1"/>
  <c r="AF1336" i="1"/>
  <c r="AE1336" i="1"/>
  <c r="AH1336" i="1"/>
  <c r="AG1336" i="1"/>
  <c r="AG1340" i="1"/>
  <c r="AF1340" i="1"/>
  <c r="AH1340" i="1"/>
  <c r="AE1340" i="1"/>
  <c r="AF1328" i="1"/>
  <c r="AE1328" i="1"/>
  <c r="AH1328" i="1"/>
  <c r="AG1328" i="1"/>
  <c r="AH1357" i="1"/>
  <c r="AG1357" i="1"/>
  <c r="AF1357" i="1"/>
  <c r="AE1357" i="1"/>
  <c r="AE1355" i="1"/>
  <c r="AF1355" i="1"/>
  <c r="AG1409" i="1"/>
  <c r="AE1409" i="1"/>
  <c r="AH1409" i="1"/>
  <c r="AF1409" i="1"/>
  <c r="AF1377" i="1"/>
  <c r="AE1377" i="1"/>
  <c r="AH1377" i="1"/>
  <c r="AG1377" i="1"/>
  <c r="AF1384" i="1"/>
  <c r="AG1384" i="1"/>
  <c r="AE1384" i="1"/>
  <c r="AH1384" i="1"/>
  <c r="AF1383" i="1"/>
  <c r="AE1383" i="1"/>
  <c r="AH1383" i="1"/>
  <c r="AG1383" i="1"/>
  <c r="AE1404" i="1"/>
  <c r="AH1404" i="1"/>
  <c r="AG1404" i="1"/>
  <c r="AF1404" i="1"/>
  <c r="AF1385" i="1"/>
  <c r="AH1385" i="1"/>
  <c r="AE1385" i="1"/>
  <c r="AG1385" i="1"/>
  <c r="AH1406" i="1"/>
  <c r="AF1406" i="1"/>
  <c r="AE1406" i="1"/>
  <c r="AG1406" i="1"/>
  <c r="AH1387" i="1"/>
  <c r="AG1387" i="1"/>
  <c r="AF1387" i="1"/>
  <c r="AE1387" i="1"/>
  <c r="AH1410" i="1"/>
  <c r="AF1410" i="1"/>
  <c r="AG1410" i="1"/>
  <c r="AE1410" i="1"/>
  <c r="AH1389" i="1"/>
  <c r="AE1389" i="1"/>
  <c r="AF1378" i="1"/>
  <c r="AH1378" i="1"/>
  <c r="AE1378" i="1"/>
  <c r="AF1389" i="1"/>
  <c r="AE1453" i="1"/>
  <c r="AG1453" i="1"/>
  <c r="AF1453" i="1"/>
  <c r="AH1453" i="1"/>
  <c r="AG1427" i="1"/>
  <c r="AH1427" i="1"/>
  <c r="AG1436" i="1"/>
  <c r="AH1436" i="1"/>
  <c r="AH1458" i="1"/>
  <c r="AG1458" i="1"/>
  <c r="AF1458" i="1"/>
  <c r="AF1426" i="1"/>
  <c r="AE1426" i="1"/>
  <c r="AH1426" i="1"/>
  <c r="AG1426" i="1"/>
  <c r="AH1459" i="1"/>
  <c r="AF1459" i="1"/>
  <c r="AG1459" i="1"/>
  <c r="AE1459" i="1"/>
  <c r="AF1432" i="1"/>
  <c r="AE1432" i="1"/>
  <c r="AG1432" i="1"/>
  <c r="AH1432" i="1"/>
  <c r="AG1438" i="1"/>
  <c r="AF1438" i="1"/>
  <c r="AE1438" i="1"/>
  <c r="AH1438" i="1"/>
  <c r="AH1455" i="1"/>
  <c r="AG1455" i="1"/>
  <c r="AF1455" i="1"/>
  <c r="AE1455" i="1"/>
  <c r="AF1433" i="1"/>
  <c r="AE1433" i="1"/>
  <c r="AH1433" i="1"/>
  <c r="AG1433" i="1"/>
  <c r="AF1434" i="1"/>
  <c r="AH1434" i="1"/>
  <c r="AG1434" i="1"/>
  <c r="AE1434" i="1"/>
  <c r="AE1436" i="1"/>
  <c r="AE1427" i="1"/>
  <c r="AF1436" i="1"/>
  <c r="AF1427" i="1"/>
  <c r="X1481" i="1" l="1"/>
  <c r="X1482" i="1"/>
  <c r="X1475" i="1"/>
  <c r="X1483" i="1"/>
  <c r="X1487" i="1"/>
  <c r="X1476" i="1"/>
  <c r="X1485" i="1"/>
  <c r="X1504" i="1"/>
  <c r="X1507" i="1"/>
  <c r="X1502" i="1"/>
  <c r="X1508" i="1"/>
  <c r="Y1481" i="1"/>
  <c r="Y1482" i="1"/>
  <c r="Y1475" i="1"/>
  <c r="Y1483" i="1"/>
  <c r="Y1487" i="1"/>
  <c r="Y1476" i="1"/>
  <c r="Y1485" i="1"/>
  <c r="Y1504" i="1"/>
  <c r="Y1507" i="1"/>
  <c r="Y1502" i="1"/>
  <c r="Y1508" i="1"/>
  <c r="Z1481" i="1"/>
  <c r="Z1482" i="1"/>
  <c r="Z1475" i="1"/>
  <c r="Z1483" i="1"/>
  <c r="Z1487" i="1"/>
  <c r="Z1476" i="1"/>
  <c r="Z1485" i="1"/>
  <c r="Z1504" i="1"/>
  <c r="Z1507" i="1"/>
  <c r="Z1502" i="1"/>
  <c r="Z1508" i="1"/>
  <c r="AA1481" i="1"/>
  <c r="AA1482" i="1"/>
  <c r="AA1475" i="1"/>
  <c r="AA1483" i="1"/>
  <c r="AA1487" i="1"/>
  <c r="AA1476" i="1"/>
  <c r="AA1485" i="1"/>
  <c r="AA1504" i="1"/>
  <c r="AA1507" i="1"/>
  <c r="AA1502" i="1"/>
  <c r="AA1508" i="1"/>
  <c r="AC1481" i="1"/>
  <c r="AD1481" i="1" s="1"/>
  <c r="AC1482" i="1"/>
  <c r="AD1482" i="1" s="1"/>
  <c r="AC1475" i="1"/>
  <c r="AD1475" i="1" s="1"/>
  <c r="AC1483" i="1"/>
  <c r="AD1483" i="1" s="1"/>
  <c r="AC1487" i="1"/>
  <c r="AD1487" i="1" s="1"/>
  <c r="AC1476" i="1"/>
  <c r="AD1476" i="1" s="1"/>
  <c r="AC1485" i="1"/>
  <c r="AD1485" i="1" s="1"/>
  <c r="AC1504" i="1"/>
  <c r="AD1504" i="1" s="1"/>
  <c r="AC1507" i="1"/>
  <c r="AD1507" i="1" s="1"/>
  <c r="AC1502" i="1"/>
  <c r="AD1502" i="1" s="1"/>
  <c r="AC1508" i="1"/>
  <c r="AD1508" i="1" s="1"/>
  <c r="X1531" i="1"/>
  <c r="X1524" i="1"/>
  <c r="X1532" i="1"/>
  <c r="X1536" i="1"/>
  <c r="X1525" i="1"/>
  <c r="X1534" i="1"/>
  <c r="X1553" i="1"/>
  <c r="X1556" i="1"/>
  <c r="X1551" i="1"/>
  <c r="X1557" i="1"/>
  <c r="Y1531" i="1"/>
  <c r="Y1524" i="1"/>
  <c r="Y1532" i="1"/>
  <c r="Y1536" i="1"/>
  <c r="Y1525" i="1"/>
  <c r="Y1534" i="1"/>
  <c r="Y1553" i="1"/>
  <c r="Y1556" i="1"/>
  <c r="Y1551" i="1"/>
  <c r="Y1557" i="1"/>
  <c r="Z1531" i="1"/>
  <c r="Z1524" i="1"/>
  <c r="Z1532" i="1"/>
  <c r="Z1536" i="1"/>
  <c r="Z1525" i="1"/>
  <c r="Z1534" i="1"/>
  <c r="Z1553" i="1"/>
  <c r="Z1556" i="1"/>
  <c r="Z1551" i="1"/>
  <c r="Z1557" i="1"/>
  <c r="AA1531" i="1"/>
  <c r="AA1524" i="1"/>
  <c r="AA1532" i="1"/>
  <c r="AA1536" i="1"/>
  <c r="AA1525" i="1"/>
  <c r="AA1534" i="1"/>
  <c r="AA1553" i="1"/>
  <c r="AA1556" i="1"/>
  <c r="AA1551" i="1"/>
  <c r="AA1557" i="1"/>
  <c r="AC1531" i="1"/>
  <c r="AD1531" i="1" s="1"/>
  <c r="AC1524" i="1"/>
  <c r="AD1524" i="1" s="1"/>
  <c r="AC1532" i="1"/>
  <c r="AD1532" i="1" s="1"/>
  <c r="AC1536" i="1"/>
  <c r="AD1536" i="1" s="1"/>
  <c r="AC1525" i="1"/>
  <c r="AD1525" i="1" s="1"/>
  <c r="AC1534" i="1"/>
  <c r="AD1534" i="1" s="1"/>
  <c r="AC1553" i="1"/>
  <c r="AD1553" i="1" s="1"/>
  <c r="AC1556" i="1"/>
  <c r="AD1556" i="1" s="1"/>
  <c r="AC1551" i="1"/>
  <c r="AD1551" i="1" s="1"/>
  <c r="AC1557" i="1"/>
  <c r="AD1557" i="1" s="1"/>
  <c r="X1530" i="1"/>
  <c r="Y1530" i="1"/>
  <c r="Z1530" i="1"/>
  <c r="AA1530" i="1"/>
  <c r="AC1530" i="1"/>
  <c r="AD1530" i="1" s="1"/>
  <c r="K30" i="18" l="1"/>
  <c r="L28" i="19" s="1"/>
  <c r="K32" i="18"/>
  <c r="L30" i="19" s="1"/>
  <c r="AG1504" i="1"/>
  <c r="AF1504" i="1"/>
  <c r="AE1504" i="1"/>
  <c r="AH1504" i="1"/>
  <c r="AG1487" i="1"/>
  <c r="AH1487" i="1"/>
  <c r="AG1502" i="1"/>
  <c r="AH1502" i="1"/>
  <c r="AF1483" i="1"/>
  <c r="AE1483" i="1"/>
  <c r="AH1483" i="1"/>
  <c r="AG1483" i="1"/>
  <c r="AF1482" i="1"/>
  <c r="AH1482" i="1"/>
  <c r="AE1482" i="1"/>
  <c r="AG1482" i="1"/>
  <c r="AE1481" i="1"/>
  <c r="AG1481" i="1"/>
  <c r="AH1481" i="1"/>
  <c r="AF1481" i="1"/>
  <c r="AF1475" i="1"/>
  <c r="AE1475" i="1"/>
  <c r="AH1475" i="1"/>
  <c r="AG1475" i="1"/>
  <c r="AH1507" i="1"/>
  <c r="AG1507" i="1"/>
  <c r="AF1507" i="1"/>
  <c r="AE1507" i="1"/>
  <c r="AG1485" i="1"/>
  <c r="AF1485" i="1"/>
  <c r="AE1485" i="1"/>
  <c r="AH1485" i="1"/>
  <c r="AF1508" i="1"/>
  <c r="AH1508" i="1"/>
  <c r="AG1508" i="1"/>
  <c r="AE1508" i="1"/>
  <c r="AG1476" i="1"/>
  <c r="AF1476" i="1"/>
  <c r="AE1476" i="1"/>
  <c r="AH1476" i="1"/>
  <c r="AE1502" i="1"/>
  <c r="AF1502" i="1"/>
  <c r="AE1487" i="1"/>
  <c r="AF1487" i="1"/>
  <c r="AG1524" i="1"/>
  <c r="AF1524" i="1"/>
  <c r="AH1524" i="1"/>
  <c r="AE1524" i="1"/>
  <c r="AG1536" i="1"/>
  <c r="AE1536" i="1"/>
  <c r="AH1536" i="1"/>
  <c r="AF1536" i="1"/>
  <c r="AG1531" i="1"/>
  <c r="AF1531" i="1"/>
  <c r="AE1531" i="1"/>
  <c r="AH1531" i="1"/>
  <c r="AE1557" i="1"/>
  <c r="AH1557" i="1"/>
  <c r="AG1557" i="1"/>
  <c r="AF1557" i="1"/>
  <c r="AG1532" i="1"/>
  <c r="AH1532" i="1"/>
  <c r="AE1532" i="1"/>
  <c r="AF1532" i="1"/>
  <c r="AE1551" i="1"/>
  <c r="AH1551" i="1"/>
  <c r="AF1551" i="1"/>
  <c r="AG1551" i="1"/>
  <c r="AE1556" i="1"/>
  <c r="AH1556" i="1"/>
  <c r="AG1556" i="1"/>
  <c r="AF1556" i="1"/>
  <c r="AE1553" i="1"/>
  <c r="AH1553" i="1"/>
  <c r="AF1553" i="1"/>
  <c r="AG1553" i="1"/>
  <c r="AE1534" i="1"/>
  <c r="AH1534" i="1"/>
  <c r="AG1534" i="1"/>
  <c r="AF1534" i="1"/>
  <c r="AE1525" i="1"/>
  <c r="AH1525" i="1"/>
  <c r="AG1525" i="1"/>
  <c r="AF1525" i="1"/>
  <c r="AE1530" i="1"/>
  <c r="AH1530" i="1"/>
  <c r="AF1530" i="1"/>
  <c r="AG1530" i="1"/>
  <c r="X1580" i="1"/>
  <c r="X1573" i="1"/>
  <c r="X1581" i="1"/>
  <c r="X1585" i="1"/>
  <c r="X1574" i="1"/>
  <c r="X1583" i="1"/>
  <c r="X1602" i="1"/>
  <c r="X1605" i="1"/>
  <c r="X1600" i="1"/>
  <c r="X1606" i="1"/>
  <c r="Y1580" i="1"/>
  <c r="Y1573" i="1"/>
  <c r="Y1581" i="1"/>
  <c r="Y1585" i="1"/>
  <c r="Y1574" i="1"/>
  <c r="Y1583" i="1"/>
  <c r="Y1602" i="1"/>
  <c r="Y1605" i="1"/>
  <c r="Y1600" i="1"/>
  <c r="Y1606" i="1"/>
  <c r="Z1580" i="1"/>
  <c r="Z1573" i="1"/>
  <c r="Z1581" i="1"/>
  <c r="Z1585" i="1"/>
  <c r="Z1574" i="1"/>
  <c r="Z1583" i="1"/>
  <c r="Z1602" i="1"/>
  <c r="Z1605" i="1"/>
  <c r="Z1600" i="1"/>
  <c r="Z1606" i="1"/>
  <c r="AA1580" i="1"/>
  <c r="AA1573" i="1"/>
  <c r="AA1581" i="1"/>
  <c r="AA1585" i="1"/>
  <c r="AA1574" i="1"/>
  <c r="AA1583" i="1"/>
  <c r="AA1602" i="1"/>
  <c r="AA1605" i="1"/>
  <c r="AA1600" i="1"/>
  <c r="AA1606" i="1"/>
  <c r="AC1580" i="1"/>
  <c r="AD1580" i="1" s="1"/>
  <c r="AC1573" i="1"/>
  <c r="AD1573" i="1" s="1"/>
  <c r="AC1581" i="1"/>
  <c r="AD1581" i="1" s="1"/>
  <c r="AC1585" i="1"/>
  <c r="AD1585" i="1" s="1"/>
  <c r="AC1574" i="1"/>
  <c r="AD1574" i="1" s="1"/>
  <c r="AC1583" i="1"/>
  <c r="AD1583" i="1" s="1"/>
  <c r="AC1602" i="1"/>
  <c r="AD1602" i="1" s="1"/>
  <c r="AC1605" i="1"/>
  <c r="AD1605" i="1" s="1"/>
  <c r="AC1600" i="1"/>
  <c r="AD1600" i="1" s="1"/>
  <c r="AC1606" i="1"/>
  <c r="AD1606" i="1" s="1"/>
  <c r="X1579" i="1"/>
  <c r="Y1579" i="1"/>
  <c r="Z1579" i="1"/>
  <c r="AA1579" i="1"/>
  <c r="AC1579" i="1"/>
  <c r="AD1579" i="1" s="1"/>
  <c r="X1628" i="1"/>
  <c r="X1629" i="1"/>
  <c r="X1622" i="1"/>
  <c r="X1630" i="1"/>
  <c r="X1634" i="1"/>
  <c r="X1623" i="1"/>
  <c r="X1632" i="1"/>
  <c r="X1651" i="1"/>
  <c r="X1654" i="1"/>
  <c r="X1649" i="1"/>
  <c r="X1655" i="1"/>
  <c r="Y1628" i="1"/>
  <c r="Y1629" i="1"/>
  <c r="Y1622" i="1"/>
  <c r="Y1630" i="1"/>
  <c r="Y1634" i="1"/>
  <c r="Y1623" i="1"/>
  <c r="Y1632" i="1"/>
  <c r="Y1651" i="1"/>
  <c r="Y1654" i="1"/>
  <c r="Y1649" i="1"/>
  <c r="Y1655" i="1"/>
  <c r="Z1628" i="1"/>
  <c r="Z1629" i="1"/>
  <c r="Z1622" i="1"/>
  <c r="Z1630" i="1"/>
  <c r="Z1634" i="1"/>
  <c r="Z1623" i="1"/>
  <c r="Z1632" i="1"/>
  <c r="Z1651" i="1"/>
  <c r="Z1654" i="1"/>
  <c r="Z1649" i="1"/>
  <c r="Z1655" i="1"/>
  <c r="AA1628" i="1"/>
  <c r="AA1629" i="1"/>
  <c r="AA1622" i="1"/>
  <c r="AA1630" i="1"/>
  <c r="AA1634" i="1"/>
  <c r="AA1623" i="1"/>
  <c r="AA1632" i="1"/>
  <c r="AA1651" i="1"/>
  <c r="AA1654" i="1"/>
  <c r="AA1649" i="1"/>
  <c r="AA1655" i="1"/>
  <c r="AC1628" i="1"/>
  <c r="AD1628" i="1" s="1"/>
  <c r="AC1629" i="1"/>
  <c r="AD1629" i="1" s="1"/>
  <c r="AC1622" i="1"/>
  <c r="AD1622" i="1" s="1"/>
  <c r="AC1630" i="1"/>
  <c r="AD1630" i="1" s="1"/>
  <c r="AC1634" i="1"/>
  <c r="AD1634" i="1" s="1"/>
  <c r="AC1623" i="1"/>
  <c r="AD1623" i="1" s="1"/>
  <c r="AC1632" i="1"/>
  <c r="AD1632" i="1" s="1"/>
  <c r="AC1651" i="1"/>
  <c r="AD1651" i="1" s="1"/>
  <c r="AC1654" i="1"/>
  <c r="AD1654" i="1" s="1"/>
  <c r="AC1649" i="1"/>
  <c r="AD1649" i="1" s="1"/>
  <c r="AC1655" i="1"/>
  <c r="AD1655" i="1" s="1"/>
  <c r="AA1677" i="1"/>
  <c r="AA1678" i="1"/>
  <c r="AA1671" i="1"/>
  <c r="AA1679" i="1"/>
  <c r="AA1683" i="1"/>
  <c r="AA1672" i="1"/>
  <c r="AA1681" i="1"/>
  <c r="AA1700" i="1"/>
  <c r="AA1703" i="1"/>
  <c r="AA1698" i="1"/>
  <c r="AA1704" i="1"/>
  <c r="X1700" i="1"/>
  <c r="X1703" i="1"/>
  <c r="X1698" i="1"/>
  <c r="X1704" i="1"/>
  <c r="Y1700" i="1"/>
  <c r="Y1703" i="1"/>
  <c r="Y1698" i="1"/>
  <c r="Y1704" i="1"/>
  <c r="Z1700" i="1"/>
  <c r="Z1703" i="1"/>
  <c r="Z1698" i="1"/>
  <c r="Z1704" i="1"/>
  <c r="AC1700" i="1"/>
  <c r="AC1703" i="1"/>
  <c r="AC1698" i="1"/>
  <c r="AC1704" i="1"/>
  <c r="X1672" i="1"/>
  <c r="X1681" i="1"/>
  <c r="Y1672" i="1"/>
  <c r="Y1681" i="1"/>
  <c r="Z1672" i="1"/>
  <c r="Z1681" i="1"/>
  <c r="AC1672" i="1"/>
  <c r="AC1681" i="1"/>
  <c r="K33" i="18" l="1"/>
  <c r="L31" i="19" s="1"/>
  <c r="K29" i="18"/>
  <c r="L27" i="19" s="1"/>
  <c r="K31" i="18"/>
  <c r="L29" i="19" s="1"/>
  <c r="AF1583" i="1"/>
  <c r="AG1583" i="1"/>
  <c r="AH1583" i="1"/>
  <c r="AE1583" i="1"/>
  <c r="AH1585" i="1"/>
  <c r="AG1585" i="1"/>
  <c r="AF1585" i="1"/>
  <c r="AE1585" i="1"/>
  <c r="AF1602" i="1"/>
  <c r="AH1602" i="1"/>
  <c r="AG1602" i="1"/>
  <c r="AE1602" i="1"/>
  <c r="AF1574" i="1"/>
  <c r="AG1574" i="1"/>
  <c r="AE1574" i="1"/>
  <c r="AH1574" i="1"/>
  <c r="AH1573" i="1"/>
  <c r="AF1573" i="1"/>
  <c r="AE1573" i="1"/>
  <c r="AG1573" i="1"/>
  <c r="AH1580" i="1"/>
  <c r="AF1580" i="1"/>
  <c r="AE1580" i="1"/>
  <c r="AG1580" i="1"/>
  <c r="AH1605" i="1"/>
  <c r="AF1605" i="1"/>
  <c r="AG1605" i="1"/>
  <c r="AE1605" i="1"/>
  <c r="AE1581" i="1"/>
  <c r="AH1581" i="1"/>
  <c r="AG1581" i="1"/>
  <c r="AF1581" i="1"/>
  <c r="AE1606" i="1"/>
  <c r="AH1606" i="1"/>
  <c r="AF1606" i="1"/>
  <c r="AG1606" i="1"/>
  <c r="AH1600" i="1"/>
  <c r="AG1600" i="1"/>
  <c r="AF1600" i="1"/>
  <c r="AE1600" i="1"/>
  <c r="AE1579" i="1"/>
  <c r="AF1579" i="1"/>
  <c r="AG1579" i="1"/>
  <c r="AH1579" i="1"/>
  <c r="AG1623" i="1"/>
  <c r="AF1623" i="1"/>
  <c r="AE1623" i="1"/>
  <c r="AH1623" i="1"/>
  <c r="AF1634" i="1"/>
  <c r="AH1634" i="1"/>
  <c r="AE1634" i="1"/>
  <c r="AG1634" i="1"/>
  <c r="AF1622" i="1"/>
  <c r="AE1622" i="1"/>
  <c r="AH1622" i="1"/>
  <c r="AG1622" i="1"/>
  <c r="AF1629" i="1"/>
  <c r="AE1629" i="1"/>
  <c r="AH1629" i="1"/>
  <c r="AG1629" i="1"/>
  <c r="AE1628" i="1"/>
  <c r="AG1628" i="1"/>
  <c r="AH1628" i="1"/>
  <c r="AF1628" i="1"/>
  <c r="AH1654" i="1"/>
  <c r="AG1654" i="1"/>
  <c r="AF1654" i="1"/>
  <c r="AE1654" i="1"/>
  <c r="AG1632" i="1"/>
  <c r="AF1632" i="1"/>
  <c r="AE1632" i="1"/>
  <c r="AH1632" i="1"/>
  <c r="AF1630" i="1"/>
  <c r="AE1630" i="1"/>
  <c r="AH1630" i="1"/>
  <c r="AG1630" i="1"/>
  <c r="AH1655" i="1"/>
  <c r="AG1655" i="1"/>
  <c r="AF1655" i="1"/>
  <c r="AE1655" i="1"/>
  <c r="AH1649" i="1"/>
  <c r="AG1649" i="1"/>
  <c r="AF1649" i="1"/>
  <c r="AE1649" i="1"/>
  <c r="AG1651" i="1"/>
  <c r="AF1651" i="1"/>
  <c r="AE1651" i="1"/>
  <c r="AH1651" i="1"/>
  <c r="AD1704" i="1"/>
  <c r="AH1704" i="1" s="1"/>
  <c r="AD1703" i="1"/>
  <c r="AH1703" i="1" s="1"/>
  <c r="AD1681" i="1"/>
  <c r="AD1672" i="1"/>
  <c r="AD1698" i="1"/>
  <c r="AH1698" i="1" s="1"/>
  <c r="AD1700" i="1"/>
  <c r="X1683" i="1"/>
  <c r="Y1683" i="1"/>
  <c r="Z1683" i="1"/>
  <c r="X1679" i="1"/>
  <c r="Y1679" i="1"/>
  <c r="Z1679" i="1"/>
  <c r="X1671" i="1"/>
  <c r="Y1671" i="1"/>
  <c r="Z1671" i="1"/>
  <c r="X1678" i="1"/>
  <c r="Y1678" i="1"/>
  <c r="Z1678" i="1"/>
  <c r="AH1672" i="1" l="1"/>
  <c r="K6" i="18"/>
  <c r="L4" i="19" s="1"/>
  <c r="AH1681" i="1"/>
  <c r="K13" i="18"/>
  <c r="L11" i="19" s="1"/>
  <c r="AH1700" i="1"/>
  <c r="AG1698" i="1"/>
  <c r="AE1703" i="1"/>
  <c r="AE1704" i="1"/>
  <c r="AE1672" i="1"/>
  <c r="AE1698" i="1"/>
  <c r="AF1681" i="1"/>
  <c r="AE1681" i="1"/>
  <c r="AG1703" i="1"/>
  <c r="AF1703" i="1"/>
  <c r="AF1698" i="1"/>
  <c r="AG1681" i="1"/>
  <c r="AC1683" i="1"/>
  <c r="AD1683" i="1" s="1"/>
  <c r="AC1679" i="1"/>
  <c r="AD1679" i="1" s="1"/>
  <c r="K11" i="18" s="1"/>
  <c r="L9" i="19" s="1"/>
  <c r="AG1704" i="1"/>
  <c r="AC1678" i="1"/>
  <c r="AD1678" i="1" s="1"/>
  <c r="AF1704" i="1"/>
  <c r="AC1671" i="1"/>
  <c r="AD1671" i="1" s="1"/>
  <c r="AG1672" i="1"/>
  <c r="AF1672" i="1"/>
  <c r="AF1700" i="1"/>
  <c r="AG1700" i="1"/>
  <c r="AE1700" i="1"/>
  <c r="Z1677" i="1"/>
  <c r="Y1677" i="1"/>
  <c r="X1677" i="1"/>
  <c r="AH1683" i="1" l="1"/>
  <c r="AF1683" i="1"/>
  <c r="AE1683" i="1"/>
  <c r="AH1671" i="1"/>
  <c r="AG1671" i="1"/>
  <c r="AE1671" i="1"/>
  <c r="AF1671" i="1"/>
  <c r="AH1678" i="1"/>
  <c r="AE1678" i="1"/>
  <c r="AF1678" i="1"/>
  <c r="AG1678" i="1"/>
  <c r="AH1679" i="1"/>
  <c r="AG1679" i="1"/>
  <c r="AF1679" i="1"/>
  <c r="AE1679" i="1"/>
  <c r="AG1683" i="1"/>
  <c r="AC1677" i="1"/>
  <c r="AD1677" i="1" l="1"/>
  <c r="K10" i="18" s="1"/>
  <c r="L8" i="19" s="1"/>
  <c r="AH1677" i="1" l="1"/>
  <c r="AG1677" i="1"/>
  <c r="AF1677" i="1"/>
  <c r="AE1677" i="1"/>
</calcChain>
</file>

<file path=xl/sharedStrings.xml><?xml version="1.0" encoding="utf-8"?>
<sst xmlns="http://schemas.openxmlformats.org/spreadsheetml/2006/main" count="37980" uniqueCount="303">
  <si>
    <t>Date</t>
  </si>
  <si>
    <t>Legacy Railroad</t>
  </si>
  <si>
    <t>Railroad</t>
  </si>
  <si>
    <t>Tariff</t>
  </si>
  <si>
    <t>Item</t>
  </si>
  <si>
    <t>Commodity</t>
  </si>
  <si>
    <t>Primary Class</t>
  </si>
  <si>
    <t>Origin City</t>
  </si>
  <si>
    <t>Origin State</t>
  </si>
  <si>
    <t>Origin</t>
  </si>
  <si>
    <t>Destination City</t>
  </si>
  <si>
    <t>Destination State</t>
  </si>
  <si>
    <t>Destination</t>
  </si>
  <si>
    <t>Route Mileage</t>
  </si>
  <si>
    <t>Train Type</t>
  </si>
  <si>
    <t>Min Number of Cars</t>
  </si>
  <si>
    <t>Max Number of Cars</t>
  </si>
  <si>
    <t>Car Ownership</t>
  </si>
  <si>
    <t>Rule 11 Rate</t>
  </si>
  <si>
    <t>GTR Table</t>
  </si>
  <si>
    <t>Maximum Load (pounds)</t>
  </si>
  <si>
    <t>Car Volume (cubic feet)</t>
  </si>
  <si>
    <t>Tariff per Car</t>
  </si>
  <si>
    <t>Tariff per Bushel</t>
  </si>
  <si>
    <t>Tariff per Metric Ton</t>
  </si>
  <si>
    <t>Tariff per (short) Ton</t>
  </si>
  <si>
    <t>Tariff per Ton-Mile</t>
  </si>
  <si>
    <t>FSC per Mile</t>
  </si>
  <si>
    <t>FSC per Car</t>
  </si>
  <si>
    <t>Tariff + FSC per Car</t>
  </si>
  <si>
    <t>Tariff + FSC per Bushel</t>
  </si>
  <si>
    <t>Tariff + FSC per Metric Ton</t>
  </si>
  <si>
    <t>Tariff + FSC per (short) Ton</t>
  </si>
  <si>
    <t>Tariff + FSC per Ton-Mile</t>
  </si>
  <si>
    <t>BNSF</t>
  </si>
  <si>
    <t>Corn</t>
  </si>
  <si>
    <t>N/A</t>
  </si>
  <si>
    <t>Brunswick</t>
  </si>
  <si>
    <t>NE</t>
  </si>
  <si>
    <t>Hanford</t>
  </si>
  <si>
    <t>CA</t>
  </si>
  <si>
    <t>Shuttle/Direct DET</t>
  </si>
  <si>
    <t>Railroad/Private</t>
  </si>
  <si>
    <t>No</t>
  </si>
  <si>
    <t>286,000</t>
  </si>
  <si>
    <t>&gt;=5001</t>
  </si>
  <si>
    <t>Clarkfield</t>
  </si>
  <si>
    <t>MN</t>
  </si>
  <si>
    <t>Seattle</t>
  </si>
  <si>
    <t>WA</t>
  </si>
  <si>
    <t>PNW (Seattle, WA)</t>
  </si>
  <si>
    <t>Shuttle</t>
  </si>
  <si>
    <t>Yes</t>
  </si>
  <si>
    <t>Hereford</t>
  </si>
  <si>
    <t>TX</t>
  </si>
  <si>
    <t>Edison</t>
  </si>
  <si>
    <t>Greenwood</t>
  </si>
  <si>
    <t>IL</t>
  </si>
  <si>
    <t>Hancock</t>
  </si>
  <si>
    <t>IA</t>
  </si>
  <si>
    <t>Plainview</t>
  </si>
  <si>
    <t>Phelps</t>
  </si>
  <si>
    <t>MO</t>
  </si>
  <si>
    <t>Clovis</t>
  </si>
  <si>
    <t>NM</t>
  </si>
  <si>
    <t>Houston</t>
  </si>
  <si>
    <t>Texas Gulf (Houston, TX)</t>
  </si>
  <si>
    <t>Selby</t>
  </si>
  <si>
    <t>SD</t>
  </si>
  <si>
    <t>St. Cloud</t>
  </si>
  <si>
    <t>Waverly</t>
  </si>
  <si>
    <t>Dexter</t>
  </si>
  <si>
    <t>Soybeans</t>
  </si>
  <si>
    <t>Argyle</t>
  </si>
  <si>
    <t>Casselton</t>
  </si>
  <si>
    <t>ND</t>
  </si>
  <si>
    <t>Concordia</t>
  </si>
  <si>
    <t>KS</t>
  </si>
  <si>
    <t>Mitchell</t>
  </si>
  <si>
    <t>St. Louis</t>
  </si>
  <si>
    <t>KCS</t>
  </si>
  <si>
    <t>CPKC</t>
  </si>
  <si>
    <t>Delhi</t>
  </si>
  <si>
    <t>LA</t>
  </si>
  <si>
    <t>Morton</t>
  </si>
  <si>
    <t>MS</t>
  </si>
  <si>
    <t>Unit</t>
  </si>
  <si>
    <t>&gt;=5000</t>
  </si>
  <si>
    <t>CP</t>
  </si>
  <si>
    <t>Enderlin</t>
  </si>
  <si>
    <t>Kalama</t>
  </si>
  <si>
    <t>Glenwood</t>
  </si>
  <si>
    <t>Boardman</t>
  </si>
  <si>
    <t>OR</t>
  </si>
  <si>
    <t>CSX</t>
  </si>
  <si>
    <t>Haw Creek</t>
  </si>
  <si>
    <t>IN</t>
  </si>
  <si>
    <t>Ozark</t>
  </si>
  <si>
    <t>AL</t>
  </si>
  <si>
    <t>Marysville</t>
  </si>
  <si>
    <t>OH</t>
  </si>
  <si>
    <t>Rose Hill</t>
  </si>
  <si>
    <t>NC</t>
  </si>
  <si>
    <t>Olney</t>
  </si>
  <si>
    <t>Fairmount</t>
  </si>
  <si>
    <t>GA</t>
  </si>
  <si>
    <t>Casey</t>
  </si>
  <si>
    <t>Mobile</t>
  </si>
  <si>
    <t>Private</t>
  </si>
  <si>
    <t>Marion</t>
  </si>
  <si>
    <t>Chesapeake</t>
  </si>
  <si>
    <t>VA</t>
  </si>
  <si>
    <t>UP</t>
  </si>
  <si>
    <t>Mead</t>
  </si>
  <si>
    <t>Keyes</t>
  </si>
  <si>
    <t>Allen</t>
  </si>
  <si>
    <t>Pittsburg</t>
  </si>
  <si>
    <t>Nebraska City</t>
  </si>
  <si>
    <t>Amarillo</t>
  </si>
  <si>
    <t>East St. Louis</t>
  </si>
  <si>
    <t>Frankfort</t>
  </si>
  <si>
    <t>Calipatria</t>
  </si>
  <si>
    <t>Sloan</t>
  </si>
  <si>
    <t>Burley</t>
  </si>
  <si>
    <t>ID</t>
  </si>
  <si>
    <t>Sterling</t>
  </si>
  <si>
    <t>Nashville</t>
  </si>
  <si>
    <t>AR</t>
  </si>
  <si>
    <t>Canton</t>
  </si>
  <si>
    <t>Cozad</t>
  </si>
  <si>
    <t>Ama</t>
  </si>
  <si>
    <t>CN</t>
  </si>
  <si>
    <t>Gibson City</t>
  </si>
  <si>
    <t>Reserve</t>
  </si>
  <si>
    <t>&gt;5149</t>
  </si>
  <si>
    <t>Ida Grove</t>
  </si>
  <si>
    <t>Helvetia</t>
  </si>
  <si>
    <t>Railroad Name</t>
  </si>
  <si>
    <t>GTR Name</t>
  </si>
  <si>
    <t>Greenwood (Mendota)</t>
  </si>
  <si>
    <t>Phelps (Rock Port)</t>
  </si>
  <si>
    <t>Convent</t>
  </si>
  <si>
    <t>Haw Creek (Ladoga)</t>
  </si>
  <si>
    <t>Allen Station (San Jose)</t>
  </si>
  <si>
    <t>Average of Tariff per Car</t>
  </si>
  <si>
    <t>Average of FSC per Car</t>
  </si>
  <si>
    <t>Average of Tariff + FSC per Car</t>
  </si>
  <si>
    <t>Average of Tariff + FSC per Bushel</t>
  </si>
  <si>
    <t>Average of Tariff + FSC per Metric Ton</t>
  </si>
  <si>
    <t>Y/Y Change</t>
  </si>
  <si>
    <t>Clarkfield, MN</t>
  </si>
  <si>
    <t>Hereford, TX</t>
  </si>
  <si>
    <t>Edison, NE</t>
  </si>
  <si>
    <t>Hanford, CA</t>
  </si>
  <si>
    <t>Greenwood (Mendota), IL</t>
  </si>
  <si>
    <t>Phelps (Rock Port), MO</t>
  </si>
  <si>
    <t>Clovis, NM</t>
  </si>
  <si>
    <t>Selby, SD</t>
  </si>
  <si>
    <t>St. Cloud, MN</t>
  </si>
  <si>
    <t>Gibson City, IL</t>
  </si>
  <si>
    <t>Reserve, LA</t>
  </si>
  <si>
    <t>Delhi, LA</t>
  </si>
  <si>
    <t>Morton, MS</t>
  </si>
  <si>
    <t>Enderlin, ND</t>
  </si>
  <si>
    <t>Kalama, WA</t>
  </si>
  <si>
    <t>Glenwood, MN</t>
  </si>
  <si>
    <t>Boardman, OR</t>
  </si>
  <si>
    <t>Haw Creek (Ladoga), IN</t>
  </si>
  <si>
    <t>Ozark, AL</t>
  </si>
  <si>
    <t>Marysville, OH</t>
  </si>
  <si>
    <t>Rose Hill, NC</t>
  </si>
  <si>
    <t>Olney, IL</t>
  </si>
  <si>
    <t>Fairmount, GA</t>
  </si>
  <si>
    <t>Allen Station (San Jose), IL</t>
  </si>
  <si>
    <t>Pittsburg, TX</t>
  </si>
  <si>
    <t>Frankfort, KS</t>
  </si>
  <si>
    <t>Calipatria, CA</t>
  </si>
  <si>
    <t>Mead, NE</t>
  </si>
  <si>
    <t>Keyes, CA</t>
  </si>
  <si>
    <t>Nebraska City, NE</t>
  </si>
  <si>
    <t>Amarillo, TX</t>
  </si>
  <si>
    <t>Sloan, IA</t>
  </si>
  <si>
    <t>Burley, ID</t>
  </si>
  <si>
    <t>Sterling, IL</t>
  </si>
  <si>
    <t>Nashville, AR</t>
  </si>
  <si>
    <t>Argyle, MN</t>
  </si>
  <si>
    <t>Casselton, ND</t>
  </si>
  <si>
    <t>St. Louis, MO</t>
  </si>
  <si>
    <t>Mitchell, SD</t>
  </si>
  <si>
    <t>East St. Louis, IL</t>
  </si>
  <si>
    <t>Casey, IL</t>
  </si>
  <si>
    <t>Mobile, AL</t>
  </si>
  <si>
    <t>Marion, OH</t>
  </si>
  <si>
    <t>Chesapeake, VA</t>
  </si>
  <si>
    <t>Canton, KS</t>
  </si>
  <si>
    <t>Houston, TX</t>
  </si>
  <si>
    <t>Cozad, NE</t>
  </si>
  <si>
    <t>Ama, LA</t>
  </si>
  <si>
    <t>Grand Total</t>
  </si>
  <si>
    <t>Car 
Ownership</t>
  </si>
  <si>
    <t>Tariff 
(per car)</t>
  </si>
  <si>
    <t>Fuel 
surcharge 
(per car)</t>
  </si>
  <si>
    <t>Tariff + fuel 
surcharge 
(per car)</t>
  </si>
  <si>
    <t>Tariff + fuel 
surcharge 
(per bushel)</t>
  </si>
  <si>
    <t>Tariff + fuel 
surcharge 
(per metric ton)</t>
  </si>
  <si>
    <t>Percent 
Y/Y 
change</t>
  </si>
  <si>
    <t>st cloud soy</t>
  </si>
  <si>
    <t>st cloud corn</t>
  </si>
  <si>
    <t>alton pnw</t>
  </si>
  <si>
    <t>alton houston</t>
  </si>
  <si>
    <t>garden pnw</t>
  </si>
  <si>
    <t>gardn houst</t>
  </si>
  <si>
    <t>clark pnw corn</t>
  </si>
  <si>
    <t>clark tex corn</t>
  </si>
  <si>
    <t>allen corn</t>
  </si>
  <si>
    <t>enderlin soy</t>
  </si>
  <si>
    <t>casselton soy</t>
  </si>
  <si>
    <t>canton soy</t>
  </si>
  <si>
    <t>UP rates for</t>
  </si>
  <si>
    <t>UP 4051-C, Item 1500</t>
  </si>
  <si>
    <t>UP 4051-C, Item 1501</t>
  </si>
  <si>
    <t>Savage, MN to St. Louis, MO</t>
  </si>
  <si>
    <t>Sterling, IL to St. Louis, MO</t>
  </si>
  <si>
    <r>
      <t>(</t>
    </r>
    <r>
      <rPr>
        <i/>
        <sz val="11"/>
        <color theme="1"/>
        <rFont val="Calibri"/>
        <family val="2"/>
        <scheme val="minor"/>
      </rPr>
      <t>Minneapolis to St. Louis</t>
    </r>
    <r>
      <rPr>
        <sz val="11"/>
        <color theme="1"/>
        <rFont val="Calibri"/>
        <family val="2"/>
        <scheme val="minor"/>
      </rPr>
      <t>)</t>
    </r>
  </si>
  <si>
    <r>
      <t>(</t>
    </r>
    <r>
      <rPr>
        <i/>
        <sz val="11"/>
        <color theme="1"/>
        <rFont val="Calibri"/>
        <family val="2"/>
        <scheme val="minor"/>
      </rPr>
      <t>Davenport to St. Louis</t>
    </r>
    <r>
      <rPr>
        <sz val="11"/>
        <color theme="1"/>
        <rFont val="Calibri"/>
        <family val="2"/>
        <scheme val="minor"/>
      </rPr>
      <t>)</t>
    </r>
  </si>
  <si>
    <t>Heavy axle railcars -- load to 111 tons</t>
  </si>
  <si>
    <t>=</t>
  </si>
  <si>
    <t>MT</t>
  </si>
  <si>
    <t>Shuttle trains of greater than 107 railcars</t>
  </si>
  <si>
    <t>Miles</t>
  </si>
  <si>
    <t>FSC</t>
  </si>
  <si>
    <t>Tariff +</t>
  </si>
  <si>
    <t>Rate per</t>
  </si>
  <si>
    <t>Month/year</t>
  </si>
  <si>
    <t>Tariff rate</t>
  </si>
  <si>
    <t>rate/mile</t>
  </si>
  <si>
    <t>per carload</t>
  </si>
  <si>
    <t>Railcar</t>
  </si>
  <si>
    <t>Rate/MT</t>
  </si>
  <si>
    <t>Oct. 23</t>
  </si>
  <si>
    <t>Nov. 23</t>
  </si>
  <si>
    <t>Dec. 23</t>
  </si>
  <si>
    <t>Jan. 24</t>
  </si>
  <si>
    <t>Feb. 24</t>
  </si>
  <si>
    <t>Mar. 24</t>
  </si>
  <si>
    <t>Q1 24</t>
  </si>
  <si>
    <t>Apr. 24</t>
  </si>
  <si>
    <t>May. 24</t>
  </si>
  <si>
    <t>Jun. 24</t>
  </si>
  <si>
    <t>Jul. 24</t>
  </si>
  <si>
    <t>Aug. 24</t>
  </si>
  <si>
    <t>Sep. 24</t>
  </si>
  <si>
    <t>Oct. 24</t>
  </si>
  <si>
    <t>Nov. 24</t>
  </si>
  <si>
    <t>Dec. 24</t>
  </si>
  <si>
    <t>Jan. 25</t>
  </si>
  <si>
    <t>Feb. 25</t>
  </si>
  <si>
    <t>Mar. 25</t>
  </si>
  <si>
    <t>Q1 25</t>
  </si>
  <si>
    <t>Q1  25</t>
  </si>
  <si>
    <t>Apr. 25</t>
  </si>
  <si>
    <t>May. 25</t>
  </si>
  <si>
    <t>Jun. 25</t>
  </si>
  <si>
    <t>Q2 25</t>
  </si>
  <si>
    <t>Jul. 25</t>
  </si>
  <si>
    <t xml:space="preserve"> </t>
  </si>
  <si>
    <t>Aug. 25</t>
  </si>
  <si>
    <t>Sep. 25</t>
  </si>
  <si>
    <t>Q3 25</t>
  </si>
  <si>
    <t>Oct. 25</t>
  </si>
  <si>
    <t>Nov. 25</t>
  </si>
  <si>
    <t>Dec. 25</t>
  </si>
  <si>
    <t>Q4 25</t>
  </si>
  <si>
    <t>Jan. 26</t>
  </si>
  <si>
    <t>Feb. 26</t>
  </si>
  <si>
    <t>Mar. 26</t>
  </si>
  <si>
    <t>Q1 26</t>
  </si>
  <si>
    <t>Apr. 26</t>
  </si>
  <si>
    <t>May. 26</t>
  </si>
  <si>
    <t>Jun. 26</t>
  </si>
  <si>
    <t>Jul. 26</t>
  </si>
  <si>
    <t>Aug. 26</t>
  </si>
  <si>
    <t>Sep. 26</t>
  </si>
  <si>
    <t>Oct. 26</t>
  </si>
  <si>
    <t>Nov. 26</t>
  </si>
  <si>
    <t>Dec. 26</t>
  </si>
  <si>
    <t>Rail cost of shipping corn and sobyeans from Minneapolis, MN, to PNW Export Terminals</t>
  </si>
  <si>
    <t>Years (Date)</t>
  </si>
  <si>
    <t>Quarters (Date)</t>
  </si>
  <si>
    <t>2020</t>
  </si>
  <si>
    <t>Qtr4</t>
  </si>
  <si>
    <t>2021</t>
  </si>
  <si>
    <t>Qtr1</t>
  </si>
  <si>
    <t>Qtr2</t>
  </si>
  <si>
    <t>Qtr3</t>
  </si>
  <si>
    <t>2022</t>
  </si>
  <si>
    <t>2023</t>
  </si>
  <si>
    <t>2024</t>
  </si>
  <si>
    <t>2025</t>
  </si>
  <si>
    <t>2026</t>
  </si>
  <si>
    <t>Rail cost of shipping sobyeans from Fargo, ND, and Sioux Falls, SD, to PNW Export Terminals</t>
  </si>
  <si>
    <t>(Fargo=Casselton; Sioux Falls=Mitchell)</t>
  </si>
  <si>
    <t>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</si>
</sst>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m\-yy;@"/>
    <numFmt numFmtId="165" formatCode="[$-409]mmm\-yy;@"/>
    <numFmt numFmtId="166" formatCode="&quot;$&quot;#,##0.00"/>
    <numFmt numFmtId="167" formatCode="_(* #,##0_);_(* \(#,##0\);_(* &quot;-&quot;??_);_(@_)"/>
    <numFmt numFmtId="168" formatCode="&quot;$&quot;#,##0.0000"/>
    <numFmt numFmtId="169" formatCode="&quot;$&quot;#,##0"/>
    <numFmt numFmtId="170" formatCode="0.0%"/>
    <numFmt numFmtId="171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Calibri"/>
      <family val="2"/>
    </font>
    <font>
      <b/>
      <sz val="16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61">
    <xf numFmtId="0" fontId="0" fillId="0" borderId="0" xfId="0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1" applyNumberFormat="1" applyFont="1"/>
    <xf numFmtId="168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167" fontId="0" fillId="0" borderId="0" xfId="1" applyNumberFormat="1" applyFont="1" applyFill="1"/>
    <xf numFmtId="14" fontId="0" fillId="0" borderId="0" xfId="0" applyNumberFormat="1"/>
    <xf numFmtId="9" fontId="0" fillId="0" borderId="0" xfId="2" applyFont="1"/>
    <xf numFmtId="165" fontId="0" fillId="0" borderId="1" xfId="0" applyNumberFormat="1" applyBorder="1"/>
    <xf numFmtId="17" fontId="5" fillId="0" borderId="0" xfId="0" applyNumberFormat="1" applyFont="1"/>
    <xf numFmtId="0" fontId="0" fillId="0" borderId="2" xfId="0" applyBorder="1"/>
    <xf numFmtId="0" fontId="1" fillId="0" borderId="0" xfId="0" applyFont="1"/>
    <xf numFmtId="2" fontId="0" fillId="0" borderId="0" xfId="0" applyNumberFormat="1"/>
    <xf numFmtId="2" fontId="0" fillId="0" borderId="0" xfId="0" applyNumberFormat="1" applyAlignment="1">
      <alignment horizontal="right"/>
    </xf>
    <xf numFmtId="167" fontId="0" fillId="0" borderId="0" xfId="0" applyNumberFormat="1"/>
    <xf numFmtId="0" fontId="1" fillId="4" borderId="0" xfId="0" applyFont="1" applyFill="1"/>
    <xf numFmtId="0" fontId="1" fillId="5" borderId="0" xfId="0" applyFont="1" applyFill="1"/>
    <xf numFmtId="44" fontId="1" fillId="0" borderId="0" xfId="3" applyFont="1"/>
    <xf numFmtId="164" fontId="0" fillId="0" borderId="3" xfId="0" applyNumberFormat="1" applyBorder="1"/>
    <xf numFmtId="0" fontId="0" fillId="0" borderId="3" xfId="0" applyBorder="1"/>
    <xf numFmtId="49" fontId="0" fillId="0" borderId="0" xfId="0" applyNumberFormat="1"/>
    <xf numFmtId="49" fontId="0" fillId="0" borderId="3" xfId="0" applyNumberFormat="1" applyBorder="1"/>
    <xf numFmtId="49" fontId="4" fillId="0" borderId="0" xfId="1" applyNumberFormat="1" applyFont="1"/>
    <xf numFmtId="49" fontId="0" fillId="0" borderId="0" xfId="1" applyNumberFormat="1" applyFont="1"/>
    <xf numFmtId="49" fontId="0" fillId="0" borderId="0" xfId="1" applyNumberFormat="1" applyFont="1" applyBorder="1"/>
    <xf numFmtId="49" fontId="4" fillId="0" borderId="0" xfId="1" applyNumberFormat="1" applyFont="1" applyFill="1"/>
    <xf numFmtId="49" fontId="0" fillId="0" borderId="0" xfId="1" applyNumberFormat="1" applyFont="1" applyFill="1"/>
    <xf numFmtId="49" fontId="4" fillId="0" borderId="3" xfId="1" applyNumberFormat="1" applyFont="1" applyBorder="1"/>
    <xf numFmtId="49" fontId="0" fillId="0" borderId="3" xfId="1" applyNumberFormat="1" applyFont="1" applyBorder="1"/>
    <xf numFmtId="49" fontId="4" fillId="0" borderId="3" xfId="1" applyNumberFormat="1" applyFont="1" applyFill="1" applyBorder="1"/>
    <xf numFmtId="49" fontId="0" fillId="0" borderId="3" xfId="1" applyNumberFormat="1" applyFont="1" applyFill="1" applyBorder="1"/>
    <xf numFmtId="49" fontId="4" fillId="0" borderId="0" xfId="1" quotePrefix="1" applyNumberFormat="1" applyFont="1"/>
    <xf numFmtId="49" fontId="4" fillId="0" borderId="0" xfId="1" quotePrefix="1" applyNumberFormat="1" applyFont="1" applyBorder="1"/>
    <xf numFmtId="49" fontId="4" fillId="0" borderId="3" xfId="1" quotePrefix="1" applyNumberFormat="1" applyFont="1" applyBorder="1"/>
    <xf numFmtId="169" fontId="0" fillId="0" borderId="0" xfId="0" applyNumberFormat="1"/>
    <xf numFmtId="0" fontId="0" fillId="0" borderId="4" xfId="0" applyBorder="1"/>
    <xf numFmtId="0" fontId="1" fillId="2" borderId="4" xfId="0" applyFont="1" applyFill="1" applyBorder="1" applyAlignment="1">
      <alignment horizontal="center" vertical="center" wrapText="1"/>
    </xf>
    <xf numFmtId="170" fontId="0" fillId="0" borderId="4" xfId="2" applyNumberFormat="1" applyFont="1" applyFill="1" applyBorder="1" applyAlignment="1">
      <alignment horizontal="right"/>
    </xf>
    <xf numFmtId="44" fontId="3" fillId="0" borderId="0" xfId="3" applyFont="1"/>
    <xf numFmtId="49" fontId="4" fillId="0" borderId="0" xfId="1" applyNumberFormat="1" applyFont="1" applyBorder="1"/>
    <xf numFmtId="167" fontId="0" fillId="0" borderId="3" xfId="1" applyNumberFormat="1" applyFont="1" applyBorder="1"/>
    <xf numFmtId="49" fontId="4" fillId="0" borderId="0" xfId="1" applyNumberFormat="1" applyFont="1" applyFill="1" applyBorder="1"/>
    <xf numFmtId="49" fontId="0" fillId="0" borderId="0" xfId="1" applyNumberFormat="1" applyFont="1" applyFill="1" applyBorder="1"/>
    <xf numFmtId="167" fontId="0" fillId="0" borderId="0" xfId="1" applyNumberFormat="1" applyFont="1" applyBorder="1"/>
    <xf numFmtId="167" fontId="0" fillId="0" borderId="3" xfId="1" applyNumberFormat="1" applyFont="1" applyFill="1" applyBorder="1"/>
    <xf numFmtId="44" fontId="0" fillId="0" borderId="0" xfId="0" applyNumberFormat="1"/>
    <xf numFmtId="0" fontId="7" fillId="0" borderId="0" xfId="0" applyFont="1"/>
    <xf numFmtId="170" fontId="0" fillId="0" borderId="0" xfId="2" applyNumberFormat="1" applyFont="1"/>
    <xf numFmtId="2" fontId="0" fillId="0" borderId="0" xfId="2" applyNumberFormat="1" applyFont="1"/>
    <xf numFmtId="169" fontId="0" fillId="0" borderId="4" xfId="2" applyNumberFormat="1" applyFont="1" applyFill="1" applyBorder="1" applyAlignment="1">
      <alignment horizontal="right"/>
    </xf>
    <xf numFmtId="169" fontId="0" fillId="0" borderId="4" xfId="2" applyNumberFormat="1" applyFont="1" applyFill="1" applyBorder="1" applyAlignment="1">
      <alignment horizontal="right" vertical="center"/>
    </xf>
    <xf numFmtId="166" fontId="0" fillId="0" borderId="4" xfId="2" applyNumberFormat="1" applyFont="1" applyFill="1" applyBorder="1" applyAlignment="1">
      <alignment horizontal="right"/>
    </xf>
    <xf numFmtId="166" fontId="0" fillId="0" borderId="4" xfId="2" applyNumberFormat="1" applyFont="1" applyFill="1" applyBorder="1" applyAlignment="1">
      <alignment horizontal="right" vertical="center"/>
    </xf>
    <xf numFmtId="171" fontId="0" fillId="0" borderId="4" xfId="2" applyNumberFormat="1" applyFont="1" applyFill="1" applyBorder="1" applyAlignment="1">
      <alignment horizontal="right"/>
    </xf>
    <xf numFmtId="171" fontId="0" fillId="0" borderId="4" xfId="2" applyNumberFormat="1" applyFont="1" applyFill="1" applyBorder="1" applyAlignment="1">
      <alignment horizontal="right" vertical="center"/>
    </xf>
    <xf numFmtId="170" fontId="1" fillId="0" borderId="4" xfId="2" applyNumberFormat="1" applyFont="1" applyFill="1" applyBorder="1" applyAlignment="1">
      <alignment horizontal="center" vertical="center"/>
    </xf>
    <xf numFmtId="170" fontId="1" fillId="3" borderId="4" xfId="2" applyNumberFormat="1" applyFont="1" applyFill="1" applyBorder="1" applyAlignment="1">
      <alignment horizontal="center" vertic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6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4" formatCode="_(&quot;$&quot;* #,##0.00_);_(&quot;$&quot;* \(#,##0.00\);_(&quot;$&quot;* &quot;-&quot;??_);_(@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1" formatCode="0.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&quot;$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&quot;$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$&quot;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$&quot;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$&quot;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8" formatCode="&quot;$&quot;#,##0.00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3" formatCode="#,##0"/>
    </dxf>
    <dxf>
      <numFmt numFmtId="166" formatCode="&quot;$&quot;#,##0.00"/>
    </dxf>
    <dxf>
      <numFmt numFmtId="0" formatCode="General"/>
    </dxf>
    <dxf>
      <numFmt numFmtId="166" formatCode="&quot;$&quot;#,##0.00"/>
    </dxf>
    <dxf>
      <numFmt numFmtId="0" formatCode="General"/>
    </dxf>
    <dxf>
      <numFmt numFmtId="166" formatCode="&quot;$&quot;#,##0.00"/>
    </dxf>
    <dxf>
      <numFmt numFmtId="3" formatCode="#,##0"/>
    </dxf>
    <dxf>
      <numFmt numFmtId="168" formatCode="&quot;$&quot;#,##0.0000"/>
    </dxf>
    <dxf>
      <numFmt numFmtId="3" formatCode="#,##0"/>
    </dxf>
    <dxf>
      <numFmt numFmtId="166" formatCode="&quot;$&quot;#,##0.00"/>
    </dxf>
    <dxf>
      <numFmt numFmtId="3" formatCode="#,##0"/>
    </dxf>
    <dxf>
      <numFmt numFmtId="166" formatCode="&quot;$&quot;#,##0.00"/>
    </dxf>
    <dxf>
      <numFmt numFmtId="3" formatCode="#,##0"/>
    </dxf>
    <dxf>
      <numFmt numFmtId="166" formatCode="&quot;$&quot;#,##0.00"/>
    </dxf>
    <dxf>
      <numFmt numFmtId="3" formatCode="#,##0"/>
    </dxf>
    <dxf>
      <numFmt numFmtId="166" formatCode="&quot;$&quot;#,##0.00"/>
    </dxf>
    <dxf>
      <numFmt numFmtId="30" formatCode="@"/>
    </dxf>
    <dxf>
      <font>
        <strike val="0"/>
        <outline val="0"/>
        <shadow val="0"/>
        <u val="none"/>
        <vertAlign val="baseline"/>
        <sz val="11"/>
        <color rgb="FF333333"/>
        <name val="Calibri"/>
        <family val="2"/>
        <scheme val="none"/>
      </font>
      <numFmt numFmtId="30" formatCode="@"/>
    </dxf>
    <dxf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</dxf>
    <dxf>
      <numFmt numFmtId="0" formatCode="General"/>
    </dxf>
    <dxf>
      <numFmt numFmtId="0" formatCode="General"/>
    </dxf>
    <dxf>
      <numFmt numFmtId="164" formatCode="[$-409]mmmmm\-yy;@"/>
    </dxf>
    <dxf>
      <numFmt numFmtId="164" formatCode="[$-409]mmmmm\-yy;@"/>
    </dxf>
    <dxf>
      <numFmt numFmtId="164" formatCode="[$-409]mmmmm\-yy;@"/>
    </dxf>
    <dxf>
      <numFmt numFmtId="164" formatCode="[$-409]mmmmm\-yy;@"/>
    </dxf>
    <dxf>
      <numFmt numFmtId="164" formatCode="[$-409]mmmmm\-yy;@"/>
    </dxf>
    <dxf>
      <numFmt numFmtId="164" formatCode="[$-409]mmmmm\-yy;@"/>
    </dxf>
    <dxf>
      <numFmt numFmtId="1" formatCode="0"/>
    </dxf>
    <dxf>
      <numFmt numFmtId="30" formatCode="@"/>
    </dxf>
    <dxf>
      <numFmt numFmtId="1" formatCode="0"/>
    </dxf>
    <dxf>
      <numFmt numFmtId="30" formatCode="@"/>
    </dxf>
    <dxf>
      <numFmt numFmtId="1" formatCode="0"/>
    </dxf>
    <dxf>
      <numFmt numFmtId="164" formatCode="[$-409]mmmmm\-yy;@"/>
      <border diagonalUp="0" diagonalDown="0">
        <left/>
        <right/>
        <top style="thin">
          <color theme="5"/>
        </top>
        <bottom/>
        <vertical/>
        <horizontal/>
      </border>
    </dxf>
    <dxf>
      <numFmt numFmtId="1" formatCode="0"/>
    </dxf>
    <dxf>
      <numFmt numFmtId="164" formatCode="[$-409]mmmmm\-yy;@"/>
      <border diagonalUp="0" diagonalDown="0" outline="0">
        <left/>
        <right/>
        <top style="thin">
          <color theme="5"/>
        </top>
        <bottom/>
      </border>
    </dxf>
    <dxf>
      <numFmt numFmtId="1" formatCode="0"/>
    </dxf>
    <dxf>
      <numFmt numFmtId="165" formatCode="[$-409]mmm\-yy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[GTRTable7.xlsx]GTR Cost Indicator!PivotTable1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Rail cost of shipping corn and sobyeans from Minneapolis, MN, to PNW Export Terminals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'GTR Cost Indicator'!$C$4:$C$5</c:f>
              <c:strCache>
                <c:ptCount val="1"/>
                <c:pt idx="0">
                  <c:v>Corn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'GTR Cost Indicator'!$A$6:$B$29</c:f>
              <c:multiLvlStrCache>
                <c:ptCount val="24"/>
                <c:lvl>
                  <c:pt idx="0">
                    <c:v>Qtr4</c:v>
                  </c:pt>
                  <c:pt idx="1">
                    <c:v>Qtr1</c:v>
                  </c:pt>
                  <c:pt idx="2">
                    <c:v>Qtr2</c:v>
                  </c:pt>
                  <c:pt idx="3">
                    <c:v>Qtr3</c:v>
                  </c:pt>
                  <c:pt idx="4">
                    <c:v>Qtr4</c:v>
                  </c:pt>
                  <c:pt idx="5">
                    <c:v>Qtr1</c:v>
                  </c:pt>
                  <c:pt idx="6">
                    <c:v>Qtr2</c:v>
                  </c:pt>
                  <c:pt idx="7">
                    <c:v>Qtr3</c:v>
                  </c:pt>
                  <c:pt idx="8">
                    <c:v>Qtr4</c:v>
                  </c:pt>
                  <c:pt idx="9">
                    <c:v>Qtr1</c:v>
                  </c:pt>
                  <c:pt idx="10">
                    <c:v>Qtr2</c:v>
                  </c:pt>
                  <c:pt idx="11">
                    <c:v>Qtr3</c:v>
                  </c:pt>
                  <c:pt idx="12">
                    <c:v>Qtr4</c:v>
                  </c:pt>
                  <c:pt idx="13">
                    <c:v>Qtr1</c:v>
                  </c:pt>
                  <c:pt idx="14">
                    <c:v>Qtr2</c:v>
                  </c:pt>
                  <c:pt idx="15">
                    <c:v>Qtr3</c:v>
                  </c:pt>
                  <c:pt idx="16">
                    <c:v>Qtr4</c:v>
                  </c:pt>
                  <c:pt idx="17">
                    <c:v>Qtr1</c:v>
                  </c:pt>
                  <c:pt idx="18">
                    <c:v>Qtr2</c:v>
                  </c:pt>
                  <c:pt idx="19">
                    <c:v>Qtr3</c:v>
                  </c:pt>
                  <c:pt idx="20">
                    <c:v>Qtr4</c:v>
                  </c:pt>
                  <c:pt idx="21">
                    <c:v>Qtr1</c:v>
                  </c:pt>
                  <c:pt idx="22">
                    <c:v>Qtr2</c:v>
                  </c:pt>
                  <c:pt idx="23">
                    <c:v>Qtr3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7">
                    <c:v>2025</c:v>
                  </c:pt>
                  <c:pt idx="21">
                    <c:v>2026</c:v>
                  </c:pt>
                </c:lvl>
              </c:multiLvlStrCache>
            </c:multiLvlStrRef>
          </c:cat>
          <c:val>
            <c:numRef>
              <c:f>'GTR Cost Indicator'!$C$6:$C$29</c:f>
              <c:numCache>
                <c:formatCode>_("$"* #,##0.00_);_("$"* \(#,##0.00\);_("$"* "-"??_);_(@_)</c:formatCode>
                <c:ptCount val="24"/>
                <c:pt idx="0">
                  <c:v>50.645481628599804</c:v>
                </c:pt>
                <c:pt idx="1">
                  <c:v>50.645481628599804</c:v>
                </c:pt>
                <c:pt idx="2">
                  <c:v>50.645481628599804</c:v>
                </c:pt>
                <c:pt idx="3">
                  <c:v>50.645481628599804</c:v>
                </c:pt>
                <c:pt idx="4">
                  <c:v>52.631578947368418</c:v>
                </c:pt>
                <c:pt idx="5">
                  <c:v>54.506587222773923</c:v>
                </c:pt>
                <c:pt idx="6">
                  <c:v>58.918371400198616</c:v>
                </c:pt>
                <c:pt idx="7">
                  <c:v>62.44779874213836</c:v>
                </c:pt>
                <c:pt idx="8">
                  <c:v>63.077590201919897</c:v>
                </c:pt>
                <c:pt idx="9">
                  <c:v>62.140086064217144</c:v>
                </c:pt>
                <c:pt idx="10">
                  <c:v>59.658457464415754</c:v>
                </c:pt>
                <c:pt idx="11">
                  <c:v>58.004038397881494</c:v>
                </c:pt>
                <c:pt idx="12">
                  <c:v>60.595961602118507</c:v>
                </c:pt>
                <c:pt idx="13">
                  <c:v>58.776100628930813</c:v>
                </c:pt>
                <c:pt idx="14">
                  <c:v>58.665806024495197</c:v>
                </c:pt>
                <c:pt idx="15">
                  <c:v>57.728301886792451</c:v>
                </c:pt>
                <c:pt idx="16">
                  <c:v>55.521813968884466</c:v>
                </c:pt>
                <c:pt idx="17">
                  <c:v>55.24607745779543</c:v>
                </c:pt>
                <c:pt idx="18">
                  <c:v>55.466666666666661</c:v>
                </c:pt>
                <c:pt idx="19">
                  <c:v>55.190930155577625</c:v>
                </c:pt>
                <c:pt idx="20">
                  <c:v>55.521813968884466</c:v>
                </c:pt>
                <c:pt idx="21">
                  <c:v>55.400264812975841</c:v>
                </c:pt>
                <c:pt idx="22">
                  <c:v>59.544190665342605</c:v>
                </c:pt>
                <c:pt idx="23">
                  <c:v>62.917179741807352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B-4769-A394-A4D0481BF971}"/>
            </c:ext>
          </c:extLst>
        </c:ser>
        <c:ser>
          <c:idx val="1"/>
          <c:order val="1"/>
          <c:tx>
            <c:strRef>
              <c:f>'GTR Cost Indicator'!$D$4:$D$5</c:f>
              <c:strCache>
                <c:ptCount val="1"/>
                <c:pt idx="0">
                  <c:v>Soybeans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'GTR Cost Indicator'!$A$6:$B$29</c:f>
              <c:multiLvlStrCache>
                <c:ptCount val="24"/>
                <c:lvl>
                  <c:pt idx="0">
                    <c:v>Qtr4</c:v>
                  </c:pt>
                  <c:pt idx="1">
                    <c:v>Qtr1</c:v>
                  </c:pt>
                  <c:pt idx="2">
                    <c:v>Qtr2</c:v>
                  </c:pt>
                  <c:pt idx="3">
                    <c:v>Qtr3</c:v>
                  </c:pt>
                  <c:pt idx="4">
                    <c:v>Qtr4</c:v>
                  </c:pt>
                  <c:pt idx="5">
                    <c:v>Qtr1</c:v>
                  </c:pt>
                  <c:pt idx="6">
                    <c:v>Qtr2</c:v>
                  </c:pt>
                  <c:pt idx="7">
                    <c:v>Qtr3</c:v>
                  </c:pt>
                  <c:pt idx="8">
                    <c:v>Qtr4</c:v>
                  </c:pt>
                  <c:pt idx="9">
                    <c:v>Qtr1</c:v>
                  </c:pt>
                  <c:pt idx="10">
                    <c:v>Qtr2</c:v>
                  </c:pt>
                  <c:pt idx="11">
                    <c:v>Qtr3</c:v>
                  </c:pt>
                  <c:pt idx="12">
                    <c:v>Qtr4</c:v>
                  </c:pt>
                  <c:pt idx="13">
                    <c:v>Qtr1</c:v>
                  </c:pt>
                  <c:pt idx="14">
                    <c:v>Qtr2</c:v>
                  </c:pt>
                  <c:pt idx="15">
                    <c:v>Qtr3</c:v>
                  </c:pt>
                  <c:pt idx="16">
                    <c:v>Qtr4</c:v>
                  </c:pt>
                  <c:pt idx="17">
                    <c:v>Qtr1</c:v>
                  </c:pt>
                  <c:pt idx="18">
                    <c:v>Qtr2</c:v>
                  </c:pt>
                  <c:pt idx="19">
                    <c:v>Qtr3</c:v>
                  </c:pt>
                  <c:pt idx="20">
                    <c:v>Qtr4</c:v>
                  </c:pt>
                  <c:pt idx="21">
                    <c:v>Qtr1</c:v>
                  </c:pt>
                  <c:pt idx="22">
                    <c:v>Qtr2</c:v>
                  </c:pt>
                  <c:pt idx="23">
                    <c:v>Qtr3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7">
                    <c:v>2025</c:v>
                  </c:pt>
                  <c:pt idx="21">
                    <c:v>2026</c:v>
                  </c:pt>
                </c:lvl>
              </c:multiLvlStrCache>
            </c:multiLvlStrRef>
          </c:cat>
          <c:val>
            <c:numRef>
              <c:f>'GTR Cost Indicator'!$D$6:$D$29</c:f>
              <c:numCache>
                <c:formatCode>_("$"* #,##0.00_);_("$"* \(#,##0.00\);_("$"* "-"??_);_(@_)</c:formatCode>
                <c:ptCount val="24"/>
                <c:pt idx="0">
                  <c:v>58.589870903674274</c:v>
                </c:pt>
                <c:pt idx="1">
                  <c:v>58.589870903674274</c:v>
                </c:pt>
                <c:pt idx="2">
                  <c:v>58.589870903674274</c:v>
                </c:pt>
                <c:pt idx="3">
                  <c:v>59.25190334326382</c:v>
                </c:pt>
                <c:pt idx="4">
                  <c:v>60.575968222442896</c:v>
                </c:pt>
                <c:pt idx="5">
                  <c:v>62.450976497848387</c:v>
                </c:pt>
                <c:pt idx="6">
                  <c:v>66.862760675273094</c:v>
                </c:pt>
                <c:pt idx="7">
                  <c:v>71.385236676597145</c:v>
                </c:pt>
                <c:pt idx="8">
                  <c:v>71.220589208871232</c:v>
                </c:pt>
                <c:pt idx="9">
                  <c:v>70.283085071168486</c:v>
                </c:pt>
                <c:pt idx="10">
                  <c:v>67.801456471367089</c:v>
                </c:pt>
                <c:pt idx="11">
                  <c:v>66.759417411453171</c:v>
                </c:pt>
                <c:pt idx="12">
                  <c:v>69.252035749751727</c:v>
                </c:pt>
                <c:pt idx="13">
                  <c:v>66.770142336974502</c:v>
                </c:pt>
                <c:pt idx="14">
                  <c:v>66.659847732538893</c:v>
                </c:pt>
                <c:pt idx="15">
                  <c:v>65.225819265143983</c:v>
                </c:pt>
                <c:pt idx="16">
                  <c:v>63.515855676928162</c:v>
                </c:pt>
                <c:pt idx="17">
                  <c:v>63.240119165839126</c:v>
                </c:pt>
                <c:pt idx="18">
                  <c:v>63.460708374710357</c:v>
                </c:pt>
                <c:pt idx="19">
                  <c:v>63.184971863621321</c:v>
                </c:pt>
                <c:pt idx="20">
                  <c:v>63.515855676928169</c:v>
                </c:pt>
                <c:pt idx="21">
                  <c:v>63.39430652101953</c:v>
                </c:pt>
                <c:pt idx="22">
                  <c:v>67.538232373386293</c:v>
                </c:pt>
                <c:pt idx="23">
                  <c:v>70.911221449851041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B-4769-A394-A4D0481BF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653679"/>
        <c:axId val="1582125887"/>
      </c:lineChart>
      <c:catAx>
        <c:axId val="269653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2125887"/>
        <c:crosses val="autoZero"/>
        <c:auto val="1"/>
        <c:lblAlgn val="ctr"/>
        <c:lblOffset val="100"/>
        <c:noMultiLvlLbl val="0"/>
      </c:catAx>
      <c:valAx>
        <c:axId val="1582125887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 per MT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53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[GTRTable7.xlsx]GTR Cost Indicator!PivotTable7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Rail cost of shipping sobyeans from Fargo, ND, and Sioux Falls, SD, to PNW Export Terminals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'GTR Cost Indicator'!$C$35:$C$36</c:f>
              <c:strCache>
                <c:ptCount val="1"/>
                <c:pt idx="0">
                  <c:v>Casselton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'GTR Cost Indicator'!$A$37:$B$60</c:f>
              <c:multiLvlStrCache>
                <c:ptCount val="24"/>
                <c:lvl>
                  <c:pt idx="0">
                    <c:v>Qtr4</c:v>
                  </c:pt>
                  <c:pt idx="1">
                    <c:v>Qtr1</c:v>
                  </c:pt>
                  <c:pt idx="2">
                    <c:v>Qtr2</c:v>
                  </c:pt>
                  <c:pt idx="3">
                    <c:v>Qtr3</c:v>
                  </c:pt>
                  <c:pt idx="4">
                    <c:v>Qtr4</c:v>
                  </c:pt>
                  <c:pt idx="5">
                    <c:v>Qtr1</c:v>
                  </c:pt>
                  <c:pt idx="6">
                    <c:v>Qtr2</c:v>
                  </c:pt>
                  <c:pt idx="7">
                    <c:v>Qtr3</c:v>
                  </c:pt>
                  <c:pt idx="8">
                    <c:v>Qtr4</c:v>
                  </c:pt>
                  <c:pt idx="9">
                    <c:v>Qtr1</c:v>
                  </c:pt>
                  <c:pt idx="10">
                    <c:v>Qtr2</c:v>
                  </c:pt>
                  <c:pt idx="11">
                    <c:v>Qtr3</c:v>
                  </c:pt>
                  <c:pt idx="12">
                    <c:v>Qtr4</c:v>
                  </c:pt>
                  <c:pt idx="13">
                    <c:v>Qtr1</c:v>
                  </c:pt>
                  <c:pt idx="14">
                    <c:v>Qtr2</c:v>
                  </c:pt>
                  <c:pt idx="15">
                    <c:v>Qtr3</c:v>
                  </c:pt>
                  <c:pt idx="16">
                    <c:v>Qtr4</c:v>
                  </c:pt>
                  <c:pt idx="17">
                    <c:v>Qtr1</c:v>
                  </c:pt>
                  <c:pt idx="18">
                    <c:v>Qtr2</c:v>
                  </c:pt>
                  <c:pt idx="19">
                    <c:v>Qtr3</c:v>
                  </c:pt>
                  <c:pt idx="20">
                    <c:v>Qtr4</c:v>
                  </c:pt>
                  <c:pt idx="21">
                    <c:v>Qtr1</c:v>
                  </c:pt>
                  <c:pt idx="22">
                    <c:v>Qtr2</c:v>
                  </c:pt>
                  <c:pt idx="23">
                    <c:v>Qtr3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7">
                    <c:v>2025</c:v>
                  </c:pt>
                  <c:pt idx="21">
                    <c:v>2026</c:v>
                  </c:pt>
                </c:lvl>
              </c:multiLvlStrCache>
            </c:multiLvlStrRef>
          </c:cat>
          <c:val>
            <c:numRef>
              <c:f>'GTR Cost Indicator'!$C$37:$C$60</c:f>
              <c:numCache>
                <c:formatCode>_("$"* #,##0.00_);_("$"* \(#,##0.00\);_("$"* "-"??_);_(@_)</c:formatCode>
                <c:ptCount val="24"/>
                <c:pt idx="0">
                  <c:v>57.10029791459781</c:v>
                </c:pt>
                <c:pt idx="1">
                  <c:v>57.10029791459781</c:v>
                </c:pt>
                <c:pt idx="2">
                  <c:v>57.10029791459781</c:v>
                </c:pt>
                <c:pt idx="3">
                  <c:v>57.762330354187348</c:v>
                </c:pt>
                <c:pt idx="4">
                  <c:v>59.086395233366432</c:v>
                </c:pt>
                <c:pt idx="5">
                  <c:v>60.739688844753395</c:v>
                </c:pt>
                <c:pt idx="6">
                  <c:v>64.629791459781529</c:v>
                </c:pt>
                <c:pt idx="7">
                  <c:v>68.734922211188348</c:v>
                </c:pt>
                <c:pt idx="8">
                  <c:v>68.824594505130747</c:v>
                </c:pt>
                <c:pt idx="9">
                  <c:v>67.997947699437262</c:v>
                </c:pt>
                <c:pt idx="10">
                  <c:v>65.80976497848394</c:v>
                </c:pt>
                <c:pt idx="11">
                  <c:v>64.96335650446872</c:v>
                </c:pt>
                <c:pt idx="12">
                  <c:v>67.149486924859318</c:v>
                </c:pt>
                <c:pt idx="13">
                  <c:v>64.882787156570672</c:v>
                </c:pt>
                <c:pt idx="14">
                  <c:v>64.78553459119496</c:v>
                </c:pt>
                <c:pt idx="15">
                  <c:v>63.462363455809339</c:v>
                </c:pt>
                <c:pt idx="16">
                  <c:v>61.837173121482955</c:v>
                </c:pt>
                <c:pt idx="17">
                  <c:v>61.594041708043683</c:v>
                </c:pt>
                <c:pt idx="18">
                  <c:v>61.788546838795106</c:v>
                </c:pt>
                <c:pt idx="19">
                  <c:v>61.545415425355849</c:v>
                </c:pt>
                <c:pt idx="20">
                  <c:v>61.837173121482948</c:v>
                </c:pt>
                <c:pt idx="21">
                  <c:v>61.735385633896065</c:v>
                </c:pt>
                <c:pt idx="22">
                  <c:v>65.464746772591852</c:v>
                </c:pt>
                <c:pt idx="23">
                  <c:v>68.487388282025819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F-45E1-9604-79FBD76CC751}"/>
            </c:ext>
          </c:extLst>
        </c:ser>
        <c:ser>
          <c:idx val="1"/>
          <c:order val="1"/>
          <c:tx>
            <c:strRef>
              <c:f>'GTR Cost Indicator'!$D$35:$D$36</c:f>
              <c:strCache>
                <c:ptCount val="1"/>
                <c:pt idx="0">
                  <c:v>Mitchell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'GTR Cost Indicator'!$A$37:$B$60</c:f>
              <c:multiLvlStrCache>
                <c:ptCount val="24"/>
                <c:lvl>
                  <c:pt idx="0">
                    <c:v>Qtr4</c:v>
                  </c:pt>
                  <c:pt idx="1">
                    <c:v>Qtr1</c:v>
                  </c:pt>
                  <c:pt idx="2">
                    <c:v>Qtr2</c:v>
                  </c:pt>
                  <c:pt idx="3">
                    <c:v>Qtr3</c:v>
                  </c:pt>
                  <c:pt idx="4">
                    <c:v>Qtr4</c:v>
                  </c:pt>
                  <c:pt idx="5">
                    <c:v>Qtr1</c:v>
                  </c:pt>
                  <c:pt idx="6">
                    <c:v>Qtr2</c:v>
                  </c:pt>
                  <c:pt idx="7">
                    <c:v>Qtr3</c:v>
                  </c:pt>
                  <c:pt idx="8">
                    <c:v>Qtr4</c:v>
                  </c:pt>
                  <c:pt idx="9">
                    <c:v>Qtr1</c:v>
                  </c:pt>
                  <c:pt idx="10">
                    <c:v>Qtr2</c:v>
                  </c:pt>
                  <c:pt idx="11">
                    <c:v>Qtr3</c:v>
                  </c:pt>
                  <c:pt idx="12">
                    <c:v>Qtr4</c:v>
                  </c:pt>
                  <c:pt idx="13">
                    <c:v>Qtr1</c:v>
                  </c:pt>
                  <c:pt idx="14">
                    <c:v>Qtr2</c:v>
                  </c:pt>
                  <c:pt idx="15">
                    <c:v>Qtr3</c:v>
                  </c:pt>
                  <c:pt idx="16">
                    <c:v>Qtr4</c:v>
                  </c:pt>
                  <c:pt idx="17">
                    <c:v>Qtr1</c:v>
                  </c:pt>
                  <c:pt idx="18">
                    <c:v>Qtr2</c:v>
                  </c:pt>
                  <c:pt idx="19">
                    <c:v>Qtr3</c:v>
                  </c:pt>
                  <c:pt idx="20">
                    <c:v>Qtr4</c:v>
                  </c:pt>
                  <c:pt idx="21">
                    <c:v>Qtr1</c:v>
                  </c:pt>
                  <c:pt idx="22">
                    <c:v>Qtr2</c:v>
                  </c:pt>
                  <c:pt idx="23">
                    <c:v>Qtr3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7">
                    <c:v>2025</c:v>
                  </c:pt>
                  <c:pt idx="21">
                    <c:v>2026</c:v>
                  </c:pt>
                </c:lvl>
              </c:multiLvlStrCache>
            </c:multiLvlStrRef>
          </c:cat>
          <c:val>
            <c:numRef>
              <c:f>'GTR Cost Indicator'!$D$37:$D$60</c:f>
              <c:numCache>
                <c:formatCode>_("$"* #,##0.00_);_("$"* \(#,##0.00\);_("$"* "-"??_);_(@_)</c:formatCode>
                <c:ptCount val="24"/>
                <c:pt idx="0">
                  <c:v>58.093346573982124</c:v>
                </c:pt>
                <c:pt idx="1">
                  <c:v>58.093346573982124</c:v>
                </c:pt>
                <c:pt idx="2">
                  <c:v>58.093346573982124</c:v>
                </c:pt>
                <c:pt idx="3">
                  <c:v>58.755379013571662</c:v>
                </c:pt>
                <c:pt idx="4">
                  <c:v>60.079443892750739</c:v>
                </c:pt>
                <c:pt idx="5">
                  <c:v>61.907183051969547</c:v>
                </c:pt>
                <c:pt idx="6">
                  <c:v>66.207745779543203</c:v>
                </c:pt>
                <c:pt idx="7">
                  <c:v>70.641244620986427</c:v>
                </c:pt>
                <c:pt idx="8">
                  <c:v>70.530817610062897</c:v>
                </c:pt>
                <c:pt idx="9">
                  <c:v>69.616948030453486</c:v>
                </c:pt>
                <c:pt idx="10">
                  <c:v>67.197881496193304</c:v>
                </c:pt>
                <c:pt idx="11">
                  <c:v>66.197550479973515</c:v>
                </c:pt>
                <c:pt idx="12">
                  <c:v>68.624826216484607</c:v>
                </c:pt>
                <c:pt idx="13">
                  <c:v>66.188811651770934</c:v>
                </c:pt>
                <c:pt idx="14">
                  <c:v>66.081297583581588</c:v>
                </c:pt>
                <c:pt idx="15">
                  <c:v>64.670903674280041</c:v>
                </c:pt>
                <c:pt idx="16">
                  <c:v>62.979013571665007</c:v>
                </c:pt>
                <c:pt idx="17">
                  <c:v>62.710228401191664</c:v>
                </c:pt>
                <c:pt idx="18">
                  <c:v>62.925256537570341</c:v>
                </c:pt>
                <c:pt idx="19">
                  <c:v>62.656471367096991</c:v>
                </c:pt>
                <c:pt idx="20">
                  <c:v>62.979013571665007</c:v>
                </c:pt>
                <c:pt idx="21">
                  <c:v>62.913075140681883</c:v>
                </c:pt>
                <c:pt idx="22">
                  <c:v>67.688182720953321</c:v>
                </c:pt>
                <c:pt idx="23">
                  <c:v>71.449056603773585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F-45E1-9604-79FBD76CC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2466463"/>
        <c:axId val="862463103"/>
      </c:lineChart>
      <c:catAx>
        <c:axId val="862466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2463103"/>
        <c:crosses val="autoZero"/>
        <c:auto val="1"/>
        <c:lblAlgn val="ctr"/>
        <c:lblOffset val="100"/>
        <c:noMultiLvlLbl val="0"/>
      </c:catAx>
      <c:valAx>
        <c:axId val="862463103"/>
        <c:scaling>
          <c:orientation val="minMax"/>
          <c:min val="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 per</a:t>
                </a:r>
                <a:r>
                  <a:rPr lang="en-US" baseline="0"/>
                  <a:t> MT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2466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21166</xdr:colOff>
      <xdr:row>4</xdr:row>
      <xdr:rowOff>14816</xdr:rowOff>
    </xdr:from>
    <xdr:to>
      <xdr:col>15</xdr:col>
      <xdr:colOff>296333</xdr:colOff>
      <xdr:row>24</xdr:row>
      <xdr:rowOff>158749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1C8E49-039A-7A31-C818-1D1E9E56C7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243417</xdr:colOff>
      <xdr:row>36</xdr:row>
      <xdr:rowOff>78317</xdr:rowOff>
    </xdr:from>
    <xdr:to>
      <xdr:col>15</xdr:col>
      <xdr:colOff>402167</xdr:colOff>
      <xdr:row>56</xdr:row>
      <xdr:rowOff>52917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1899CD-13AF-89D9-6BD6-C177730D93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ffarelli, Peter - MRP-AMS" refreshedDate="46204.42149375" createdVersion="8" refreshedVersion="8" minRefreshableVersion="3" recordCount="2699" xr:uid="{87E00AC9-A7BE-46AC-8850-19A4DDEE7CFD}">
  <cacheSource type="worksheet">
    <worksheetSource ref="A1:AH1048576" sheet="Corn &amp; Soy Shuttle Tariffs"/>
  </cacheSource>
  <cacheFields count="37">
    <cacheField name="Date" numFmtId="0">
      <sharedItems containsNonDate="0" containsDate="1" containsString="0" containsBlank="1" minDate="2020-10-15T00:00:00" maxDate="2026-07-16T00:00:00" count="82">
        <d v="2020-10-15T00:00:00"/>
        <d v="2020-11-15T00:00:00"/>
        <d v="2020-12-15T00:00:00"/>
        <d v="2021-01-15T00:00:00"/>
        <d v="2021-02-15T00:00:00"/>
        <d v="2021-03-15T00:00:00"/>
        <d v="2021-04-15T00:00:00"/>
        <d v="2021-05-15T00:00:00"/>
        <d v="2021-06-15T00:00:00"/>
        <d v="2021-07-15T00:00:00"/>
        <d v="2021-08-15T00:00:00"/>
        <d v="2021-09-15T00:00:00"/>
        <d v="2021-10-15T00:00:00"/>
        <d v="2021-11-15T00:00:00"/>
        <d v="2021-12-15T00:00:00"/>
        <d v="2022-01-15T00:00:00"/>
        <d v="2022-02-15T00:00:00"/>
        <d v="2022-03-15T00:00:00"/>
        <d v="2022-04-15T00:00:00"/>
        <d v="2022-05-15T00:00:00"/>
        <d v="2022-06-15T00:00:00"/>
        <d v="2022-07-15T00:00:00"/>
        <d v="2022-08-15T00:00:00"/>
        <d v="2022-09-15T00:00:00"/>
        <d v="2022-10-15T00:00:00"/>
        <d v="2022-11-15T00:00:00"/>
        <d v="2022-12-15T00:00:00"/>
        <d v="2023-01-15T00:00:00"/>
        <d v="2023-02-15T00:00:00"/>
        <d v="2023-03-15T00:00:00"/>
        <d v="2023-04-15T00:00:00"/>
        <d v="2023-05-15T00:00:00"/>
        <d v="2023-06-15T00:00:00"/>
        <d v="2023-07-15T00:00:00"/>
        <d v="2023-08-15T00:00:00"/>
        <d v="2023-09-15T00:00:00"/>
        <d v="2023-10-15T00:00:00"/>
        <d v="2023-11-15T00:00:00"/>
        <d v="2023-12-15T00:00:00"/>
        <d v="2024-01-15T00:00:00"/>
        <d v="2024-02-15T00:00:00"/>
        <d v="2024-03-15T00:00:00"/>
        <d v="2024-04-15T00:00:00"/>
        <d v="2024-05-15T00:00:00"/>
        <d v="2024-06-15T00:00:00"/>
        <d v="2024-07-15T00:00:00"/>
        <d v="2024-08-15T00:00:00"/>
        <d v="2024-09-15T00:00:00"/>
        <d v="2024-10-15T00:00:00"/>
        <d v="2024-11-15T00:00:00"/>
        <d v="2024-12-15T00:00:00"/>
        <d v="2025-01-15T00:00:00"/>
        <d v="2025-02-15T00:00:00"/>
        <d v="2025-03-15T00:00:00"/>
        <d v="2025-04-15T00:00:00"/>
        <d v="2025-05-15T00:00:00"/>
        <d v="2025-06-15T00:00:00"/>
        <d v="2025-07-15T00:00:00"/>
        <d v="2025-08-15T00:00:00"/>
        <d v="2025-09-15T00:00:00"/>
        <d v="2025-10-15T00:00:00"/>
        <d v="2025-11-15T00:00:00"/>
        <d v="2025-12-15T00:00:00"/>
        <d v="2026-01-15T00:00:00"/>
        <d v="2026-02-15T00:00:00"/>
        <d v="2026-03-15T00:00:00"/>
        <d v="2026-04-15T00:00:00"/>
        <d v="2026-05-15T00:00:00"/>
        <d v="2026-06-15T00:00:00"/>
        <d v="2026-07-15T00:00:00"/>
        <m/>
        <d v="2021-05-16T00:00:00" u="1"/>
        <d v="2021-05-17T00:00:00" u="1"/>
        <d v="2021-05-18T00:00:00" u="1"/>
        <d v="2021-05-19T00:00:00" u="1"/>
        <d v="2021-05-20T00:00:00" u="1"/>
        <d v="2021-05-21T00:00:00" u="1"/>
        <d v="2021-05-22T00:00:00" u="1"/>
        <d v="2021-05-23T00:00:00" u="1"/>
        <d v="2021-05-24T00:00:00" u="1"/>
        <d v="2021-05-25T00:00:00" u="1"/>
        <d v="2021-05-26T00:00:00" u="1"/>
      </sharedItems>
      <fieldGroup par="36"/>
    </cacheField>
    <cacheField name="Legacy Railroad" numFmtId="0">
      <sharedItems containsBlank="1"/>
    </cacheField>
    <cacheField name="Railroad" numFmtId="0">
      <sharedItems containsBlank="1" count="8">
        <s v="BNSF"/>
        <s v="CPKC"/>
        <s v="CSX"/>
        <s v="UP"/>
        <s v="CN"/>
        <m/>
        <s v="CP" u="1"/>
        <s v="KCS" u="1"/>
      </sharedItems>
    </cacheField>
    <cacheField name="Tariff" numFmtId="49">
      <sharedItems containsString="0" containsBlank="1" containsNumber="1" containsInteger="1" minValue="4022" maxValue="4444"/>
    </cacheField>
    <cacheField name="Item" numFmtId="49">
      <sharedItems containsString="0" containsBlank="1" containsNumber="1" containsInteger="1" minValue="1144" maxValue="1001000"/>
    </cacheField>
    <cacheField name="Commodity" numFmtId="164">
      <sharedItems containsBlank="1" count="3">
        <s v="Corn"/>
        <s v="Soybeans"/>
        <m/>
      </sharedItems>
    </cacheField>
    <cacheField name="Primary Class" numFmtId="164">
      <sharedItems containsBlank="1"/>
    </cacheField>
    <cacheField name="Origin City" numFmtId="0">
      <sharedItems containsBlank="1" count="32">
        <s v="Brunswick"/>
        <s v="Clarkfield"/>
        <s v="Edison"/>
        <s v="Greenwood"/>
        <s v="Hancock"/>
        <s v="Phelps"/>
        <s v="Selby"/>
        <s v="St. Cloud"/>
        <s v="Waverly"/>
        <s v="Argyle"/>
        <s v="Casselton"/>
        <s v="Concordia"/>
        <s v="Mitchell"/>
        <s v="Delhi"/>
        <s v="Enderlin"/>
        <s v="Glenwood"/>
        <s v="Haw Creek"/>
        <s v="Marysville"/>
        <s v="Olney"/>
        <s v="Casey"/>
        <s v="Marion"/>
        <s v="Mead"/>
        <s v="Allen"/>
        <s v="Nebraska City"/>
        <s v="Frankfort"/>
        <s v="Sloan"/>
        <s v="Sterling"/>
        <s v="Canton"/>
        <s v="Cozad"/>
        <s v="Gibson City"/>
        <s v="Ida Grove"/>
        <m/>
      </sharedItems>
    </cacheField>
    <cacheField name="Origin State" numFmtId="0">
      <sharedItems containsBlank="1"/>
    </cacheField>
    <cacheField name="Origin" numFmtId="0">
      <sharedItems containsBlank="1" count="45">
        <s v="Brunswick, NE"/>
        <s v="Clarkfield, MN"/>
        <s v="Edison, NE"/>
        <s v="Greenwood (Mendota), IL"/>
        <s v="Hancock, IA"/>
        <s v="Phelps (Rock Port), MO"/>
        <s v="Selby, SD"/>
        <s v="St. Cloud, MN"/>
        <s v="Waverly, IL"/>
        <s v="Argyle, MN"/>
        <s v="Casselton, ND"/>
        <s v="Concordia, KS"/>
        <s v="Mitchell, SD"/>
        <s v="Delhi, LA"/>
        <s v="Enderlin, ND"/>
        <s v="Glenwood, MN"/>
        <s v="Haw Creek (Ladoga), IN"/>
        <s v="Marysville, OH"/>
        <s v="Olney, IL"/>
        <s v="Casey, IL"/>
        <s v="Marion, OH"/>
        <s v="Mead, NE"/>
        <s v="Allen Station (San Jose), IL"/>
        <s v="Nebraska City, NE"/>
        <s v="Frankfort, KS"/>
        <s v="Sloan, IA"/>
        <s v="Sterling, IL"/>
        <s v="Canton, KS"/>
        <s v="Cozad, NE"/>
        <s v="Gibson City, IL"/>
        <s v="Ida Grove, IA"/>
        <m/>
        <e v="#VALUE!" u="1"/>
        <s v="Haw Creek Siding (Ladoga), IN" u="1"/>
        <s v="Mendota, IL" u="1"/>
        <s v="Rock Port, MO" u="1"/>
        <s v="Ladoga, IN" u="1"/>
        <s v="Allen, IL" u="1"/>
        <s v="Benkelman, NE" u="1"/>
        <s v="Ord, NE" u="1"/>
        <s v="Tenney, MN" u="1"/>
        <s v="Ulen, MN" u="1"/>
        <s v="Jamestown, ND" u="1"/>
        <s v="Mellette, SD" u="1"/>
        <s v="Alberta, MN" u="1"/>
      </sharedItems>
    </cacheField>
    <cacheField name="Destination City" numFmtId="0">
      <sharedItems containsBlank="1"/>
    </cacheField>
    <cacheField name="Destination State" numFmtId="0">
      <sharedItems containsBlank="1" count="16">
        <s v="CA"/>
        <s v="WA"/>
        <s v="TX"/>
        <s v="NM"/>
        <s v="MO"/>
        <s v="MS"/>
        <s v="OR"/>
        <s v="AL"/>
        <s v="NC"/>
        <s v="GA"/>
        <s v="VA"/>
        <s v="IL"/>
        <s v="ID"/>
        <s v="AR"/>
        <s v="LA"/>
        <m/>
      </sharedItems>
    </cacheField>
    <cacheField name="Destination" numFmtId="0">
      <sharedItems containsBlank="1" count="33">
        <s v="Hanford, CA"/>
        <s v="PNW (Seattle, WA)"/>
        <s v="Hereford, TX"/>
        <s v="Plainview, TX"/>
        <s v="Clovis, NM"/>
        <s v="Texas Gulf (Houston, TX)"/>
        <s v="Dexter, NM"/>
        <s v="St. Louis, MO"/>
        <s v="Morton, MS"/>
        <s v="Kalama, WA"/>
        <s v="Boardman, OR"/>
        <s v="Ozark, AL"/>
        <s v="Rose Hill, NC"/>
        <s v="Fairmount, GA"/>
        <s v="Mobile, AL"/>
        <s v="Chesapeake, VA"/>
        <s v="Keyes, CA"/>
        <s v="Pittsburg, TX"/>
        <s v="Amarillo, TX"/>
        <s v="East St. Louis, IL"/>
        <s v="Calipatria, CA"/>
        <s v="Burley, ID"/>
        <s v="Nashville, AR"/>
        <s v="Houston, TX"/>
        <s v="Ama, LA"/>
        <s v="Reserve, LA"/>
        <s v="Convent, LA"/>
        <m/>
        <e v="#VALUE!" u="1"/>
        <s v="Vancouver, WA" u="1"/>
        <s v="Tacoma, WA" u="1"/>
        <s v="Seattle, WA" u="1"/>
        <s v="Longview, WA" u="1"/>
      </sharedItems>
    </cacheField>
    <cacheField name="Route Mileage" numFmtId="0">
      <sharedItems containsString="0" containsBlank="1" containsNumber="1" minValue="119" maxValue="2230"/>
    </cacheField>
    <cacheField name="Train Type" numFmtId="0">
      <sharedItems containsBlank="1"/>
    </cacheField>
    <cacheField name="Min Number of Cars" numFmtId="0">
      <sharedItems containsString="0" containsBlank="1" containsNumber="1" containsInteger="1" minValue="90" maxValue="110"/>
    </cacheField>
    <cacheField name="Max Number of Cars" numFmtId="0">
      <sharedItems containsString="0" containsBlank="1" containsNumber="1" containsInteger="1" minValue="90" maxValue="120"/>
    </cacheField>
    <cacheField name="Car Ownership" numFmtId="0">
      <sharedItems containsBlank="1" count="4">
        <s v="Railroad/Private"/>
        <s v="Railroad"/>
        <s v="Private"/>
        <m/>
      </sharedItems>
    </cacheField>
    <cacheField name="Rule 11 Rate" numFmtId="0">
      <sharedItems containsBlank="1"/>
    </cacheField>
    <cacheField name="GTR Table" numFmtId="0">
      <sharedItems containsBlank="1" count="3">
        <s v="No"/>
        <s v="Yes"/>
        <m/>
      </sharedItems>
    </cacheField>
    <cacheField name="Maximum Load (pounds)" numFmtId="49">
      <sharedItems containsBlank="1"/>
    </cacheField>
    <cacheField name="Car Volume (cubic feet)" numFmtId="49">
      <sharedItems containsBlank="1"/>
    </cacheField>
    <cacheField name="Tariff per Car" numFmtId="0">
      <sharedItems containsString="0" containsBlank="1" containsNumber="1" containsInteger="1" minValue="1312" maxValue="6685"/>
    </cacheField>
    <cacheField name="Tariff per Bushel" numFmtId="0">
      <sharedItems containsBlank="1" containsMixedTypes="1" containsNumber="1" minValue="0.33095495495495497" maxValue="1.8067567567567568"/>
    </cacheField>
    <cacheField name="Tariff per Metric Ton" numFmtId="0">
      <sharedItems containsString="0" containsBlank="1" containsNumber="1" minValue="13.028798411122144" maxValue="66.385302879841106"/>
    </cacheField>
    <cacheField name="Tariff per (short) Ton" numFmtId="0">
      <sharedItems containsString="0" containsBlank="1" containsNumber="1" minValue="11.81981981981982" maxValue="60.225225225225223"/>
    </cacheField>
    <cacheField name="Tariff per Ton-Mile" numFmtId="0">
      <sharedItems containsString="0" containsBlank="1" containsNumber="1" minValue="1.9198508853681268E-2" maxValue="0.10773273273273273"/>
    </cacheField>
    <cacheField name="FSC per Mile" numFmtId="0">
      <sharedItems containsString="0" containsBlank="1" containsNumber="1" minValue="0" maxValue="0.91"/>
    </cacheField>
    <cacheField name="FSC per Car" numFmtId="0">
      <sharedItems containsString="0" containsBlank="1" containsNumber="1" minValue="0" maxValue="1336.86"/>
    </cacheField>
    <cacheField name="Tariff + FSC per Car" numFmtId="0">
      <sharedItems containsString="0" containsBlank="1" containsNumber="1" minValue="1362.4" maxValue="7415.04"/>
    </cacheField>
    <cacheField name="Tariff + FSC per Bushel" numFmtId="0">
      <sharedItems containsString="0" containsBlank="1" containsNumber="1" minValue="0.34366846846846849" maxValue="2.0040648648648647"/>
    </cacheField>
    <cacheField name="Tariff + FSC per Metric Ton" numFmtId="0">
      <sharedItems containsString="0" containsBlank="1" containsNumber="1" minValue="13.529294935451837" maxValue="73.63495531281032"/>
    </cacheField>
    <cacheField name="Tariff + FSC per (short) Ton" numFmtId="0">
      <sharedItems containsString="0" containsBlank="1" containsNumber="1" minValue="12.273873873873875" maxValue="66.802162162162162"/>
    </cacheField>
    <cacheField name="Tariff + FSC per Ton-Mile" numFmtId="0">
      <sharedItems containsString="0" containsBlank="1" containsNumber="1" minValue="2.2531842187014602E-2" maxValue="0.11593093093093093"/>
    </cacheField>
    <cacheField name="Months (Date)" numFmtId="0" databaseField="0">
      <fieldGroup base="0">
        <rangePr groupBy="months" startDate="2020-10-15T00:00:00" endDate="2026-07-16T00:00:00"/>
        <groupItems count="14">
          <s v="&lt;10/15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7/16/2026"/>
        </groupItems>
      </fieldGroup>
    </cacheField>
    <cacheField name="Quarters (Date)" numFmtId="0" databaseField="0">
      <fieldGroup base="0">
        <rangePr groupBy="quarters" startDate="2020-10-15T00:00:00" endDate="2026-07-16T00:00:00"/>
        <groupItems count="6">
          <s v="&lt;10/15/2020"/>
          <s v="Qtr1"/>
          <s v="Qtr2"/>
          <s v="Qtr3"/>
          <s v="Qtr4"/>
          <s v="&gt;7/16/2026"/>
        </groupItems>
      </fieldGroup>
    </cacheField>
    <cacheField name="Years (Date)" numFmtId="0" databaseField="0">
      <fieldGroup base="0">
        <rangePr groupBy="years" startDate="2020-10-15T00:00:00" endDate="2026-07-16T00:00:00"/>
        <groupItems count="9">
          <s v="&lt;10/15/2020"/>
          <s v="2020"/>
          <s v="2021"/>
          <s v="2022"/>
          <s v="2023"/>
          <s v="2024"/>
          <s v="2025"/>
          <s v="2026"/>
          <s v="&gt;7/16/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9">
  <r>
    <x v="0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0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0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0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0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0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0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0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0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0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0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0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0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0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0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0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0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0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0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0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1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1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1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1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1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1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1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1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1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1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1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1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1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1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1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1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1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1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1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1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2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2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2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2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2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2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2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2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2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2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2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2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2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2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2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2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2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2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2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2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3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3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3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3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3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3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3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3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3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3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3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3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3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3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3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3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3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3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3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3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4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4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4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4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4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4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4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4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4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4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4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4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4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4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4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4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4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4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4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4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5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5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5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5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5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5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5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5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5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5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5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5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5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5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5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5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5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5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5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5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6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6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6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6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6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6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6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6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6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6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6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6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6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6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6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6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6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6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6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6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7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7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7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7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7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7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7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7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7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7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7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7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7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7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7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7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7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7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7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7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8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8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8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8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8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8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8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8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8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8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8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8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8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8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8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8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8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8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8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8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9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9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9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9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9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9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9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9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9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9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9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9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9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9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9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9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9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9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9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9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10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10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10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10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10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10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10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10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10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10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10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10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10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10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5800"/>
    <n v="1.5675675675675675"/>
    <n v="57.596822244289967"/>
    <n v="52.252252252252255"/>
    <n v="3.4196500165086553E-2"/>
    <n v="0"/>
    <n v="0"/>
    <n v="5800"/>
    <n v="1.5675675675675675"/>
    <n v="57.596822244289967"/>
    <n v="52.252252252252255"/>
    <n v="3.4196500165086553E-2"/>
  </r>
  <r>
    <x v="10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000"/>
    <n v="1.6216216216216217"/>
    <n v="59.582919563058589"/>
    <n v="54.054054054054056"/>
    <n v="3.3080816434549604E-2"/>
    <n v="0"/>
    <n v="0"/>
    <n v="6000"/>
    <n v="1.6216216216216217"/>
    <n v="59.582919563058589"/>
    <n v="54.054054054054056"/>
    <n v="3.3080816434549604E-2"/>
  </r>
  <r>
    <x v="10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750"/>
    <n v="1.5540540540540539"/>
    <n v="57.10029791459781"/>
    <n v="51.801801801801801"/>
    <n v="3.5263309599592785E-2"/>
    <n v="0"/>
    <n v="0"/>
    <n v="5750"/>
    <n v="1.5540540540540539"/>
    <n v="57.10029791459781"/>
    <n v="51.801801801801801"/>
    <n v="3.5263309599592785E-2"/>
  </r>
  <r>
    <x v="10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250"/>
    <n v="1.1486486486486487"/>
    <n v="42.204568023833168"/>
    <n v="38.288288288288285"/>
    <n v="5.1601466695806314E-2"/>
    <n v="0"/>
    <n v="0"/>
    <n v="4250"/>
    <n v="1.1486486486486487"/>
    <n v="42.204568023833168"/>
    <n v="38.288288288288285"/>
    <n v="5.1601466695806314E-2"/>
  </r>
  <r>
    <x v="10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5850"/>
    <n v="1.5810810810810811"/>
    <n v="58.093346573982124"/>
    <n v="52.702702702702702"/>
    <n v="3.2452403142058314E-2"/>
    <n v="0"/>
    <n v="0"/>
    <n v="5850"/>
    <n v="1.5810810810810811"/>
    <n v="58.093346573982124"/>
    <n v="52.702702702702702"/>
    <n v="3.2452403142058314E-2"/>
  </r>
  <r>
    <x v="10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5800"/>
    <n v="1.5675675675675675"/>
    <n v="57.596822244289967"/>
    <n v="52.252252252252255"/>
    <n v="2.77789751473962E-2"/>
    <n v="0"/>
    <n v="0"/>
    <n v="5800"/>
    <n v="1.5675675675675675"/>
    <n v="57.596822244289967"/>
    <n v="52.252252252252255"/>
    <n v="2.77789751473962E-2"/>
  </r>
  <r>
    <x v="10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5900"/>
    <n v="1.5945945945945945"/>
    <n v="58.589870903674282"/>
    <n v="53.153153153153156"/>
    <n v="3.1904653753393249E-2"/>
    <n v="0"/>
    <n v="0"/>
    <n v="5900"/>
    <n v="1.5945945945945945"/>
    <n v="58.589870903674282"/>
    <n v="53.153153153153156"/>
    <n v="3.1904653753393249E-2"/>
  </r>
  <r>
    <x v="11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340"/>
    <n v="1.347027027027027"/>
    <n v="53.028798411122146"/>
    <n v="48.108108108108105"/>
    <n v="2.267111597931579E-2"/>
    <n v="0"/>
    <n v="0"/>
    <n v="5340"/>
    <n v="1.347027027027027"/>
    <n v="53.028798411122146"/>
    <n v="48.108108108108105"/>
    <n v="2.267111597931579E-2"/>
  </r>
  <r>
    <x v="11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140"/>
    <n v="1.2965765765765767"/>
    <n v="51.042701092353525"/>
    <n v="46.306306306306304"/>
    <n v="2.7497806595193769E-2"/>
    <n v="0"/>
    <n v="0"/>
    <n v="5140"/>
    <n v="1.2965765765765767"/>
    <n v="51.042701092353525"/>
    <n v="46.306306306306304"/>
    <n v="2.7497806595193769E-2"/>
  </r>
  <r>
    <x v="11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4820"/>
    <n v="1.2158558558558559"/>
    <n v="47.864945382323732"/>
    <n v="43.423423423423422"/>
    <n v="4.0734918783699267E-2"/>
    <n v="0"/>
    <n v="0"/>
    <n v="4820"/>
    <n v="1.2158558558558559"/>
    <n v="47.864945382323732"/>
    <n v="43.423423423423422"/>
    <n v="4.0734918783699267E-2"/>
  </r>
  <r>
    <x v="11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060"/>
    <n v="1.0241441441441441"/>
    <n v="40.317775571002976"/>
    <n v="36.576576576576578"/>
    <n v="5.0242550242550248E-2"/>
    <n v="0"/>
    <n v="0"/>
    <n v="4060"/>
    <n v="1.0241441441441441"/>
    <n v="40.317775571002976"/>
    <n v="36.576576576576578"/>
    <n v="5.0242550242550248E-2"/>
  </r>
  <r>
    <x v="11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020"/>
    <n v="1.2663063063063063"/>
    <n v="49.851042701092354"/>
    <n v="45.225225225225223"/>
    <n v="2.5710759081992735E-2"/>
    <n v="0"/>
    <n v="0"/>
    <n v="5020"/>
    <n v="1.2663063063063063"/>
    <n v="49.851042701092354"/>
    <n v="45.225225225225223"/>
    <n v="2.5710759081992735E-2"/>
  </r>
  <r>
    <x v="11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020"/>
    <n v="1.2663063063063063"/>
    <n v="49.851042701092354"/>
    <n v="45.225225225225223"/>
    <n v="2.5464653843032221E-2"/>
    <n v="0"/>
    <n v="0"/>
    <n v="5020"/>
    <n v="1.2663063063063063"/>
    <n v="49.851042701092354"/>
    <n v="45.225225225225223"/>
    <n v="2.5464653843032221E-2"/>
  </r>
  <r>
    <x v="11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580"/>
    <n v="0.90306306306306305"/>
    <n v="35.55114200595829"/>
    <n v="32.252252252252255"/>
    <n v="3.4494387435563906E-2"/>
    <n v="0"/>
    <n v="0"/>
    <n v="3580"/>
    <n v="0.90306306306306305"/>
    <n v="35.55114200595829"/>
    <n v="32.252252252252255"/>
    <n v="3.4494387435563906E-2"/>
  </r>
  <r>
    <x v="11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4.5261607761607765E-2"/>
    <n v="0"/>
    <n v="0"/>
    <n v="4180"/>
    <n v="1.0544144144144145"/>
    <n v="41.509433962264147"/>
    <n v="37.657657657657658"/>
    <n v="4.5261607761607765E-2"/>
  </r>
  <r>
    <x v="11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3820"/>
    <n v="0.96360360360360364"/>
    <n v="37.934458788480633"/>
    <n v="34.414414414414416"/>
    <n v="4.504504504504505E-2"/>
    <n v="0"/>
    <n v="0"/>
    <n v="3820"/>
    <n v="0.96360360360360364"/>
    <n v="37.934458788480633"/>
    <n v="34.414414414414416"/>
    <n v="4.504504504504505E-2"/>
  </r>
  <r>
    <x v="11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560"/>
    <n v="0.89801801801801806"/>
    <n v="35.352532274081426"/>
    <n v="32.072072072072075"/>
    <n v="3.4228465391752484E-2"/>
    <n v="0"/>
    <n v="0"/>
    <n v="3560"/>
    <n v="0.89801801801801806"/>
    <n v="35.352532274081426"/>
    <n v="32.072072072072075"/>
    <n v="3.4228465391752484E-2"/>
  </r>
  <r>
    <x v="11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100"/>
    <n v="1.2864864864864864"/>
    <n v="50.645481628599796"/>
    <n v="45.945945945945944"/>
    <n v="3.2379102146544006E-2"/>
    <n v="0"/>
    <n v="0"/>
    <n v="5100"/>
    <n v="1.2864864864864864"/>
    <n v="50.645481628599796"/>
    <n v="45.945945945945944"/>
    <n v="3.2379102146544006E-2"/>
  </r>
  <r>
    <x v="11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100"/>
    <n v="1.2864864864864864"/>
    <n v="50.645481628599796"/>
    <n v="45.945945945945944"/>
    <n v="2.7578599007170433E-2"/>
    <n v="0"/>
    <n v="0"/>
    <n v="5100"/>
    <n v="1.2864864864864864"/>
    <n v="50.645481628599796"/>
    <n v="45.945945945945944"/>
    <n v="2.7578599007170433E-2"/>
  </r>
  <r>
    <x v="11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700"/>
    <n v="0.93333333333333335"/>
    <n v="36.742800397219462"/>
    <n v="33.333333333333336"/>
    <n v="3.1505986137366104E-2"/>
    <n v="0"/>
    <n v="0"/>
    <n v="3700"/>
    <n v="0.93333333333333335"/>
    <n v="36.742800397219462"/>
    <n v="33.333333333333336"/>
    <n v="3.1505986137366104E-2"/>
  </r>
  <r>
    <x v="11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"/>
    <n v="0"/>
    <n v="6000"/>
    <n v="1.6216216216216217"/>
    <n v="59.582919563058589"/>
    <n v="54.054054054054056"/>
    <n v="3.5375689825951608E-2"/>
  </r>
  <r>
    <x v="11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"/>
    <n v="0"/>
    <n v="6200"/>
    <n v="1.6756756756756757"/>
    <n v="61.56901688182721"/>
    <n v="55.855855855855857"/>
    <n v="3.4183510315701257E-2"/>
  </r>
  <r>
    <x v="11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"/>
    <n v="0"/>
    <n v="5950"/>
    <n v="1.6081081081081081"/>
    <n v="59.086395233366432"/>
    <n v="53.603603603603602"/>
    <n v="3.6489859498709053E-2"/>
  </r>
  <r>
    <x v="11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"/>
    <n v="0"/>
    <n v="4000"/>
    <n v="1.0810810810810811"/>
    <n v="39.72194637537239"/>
    <n v="36.036036036036037"/>
    <n v="4.2147410568463203E-2"/>
  </r>
  <r>
    <x v="11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"/>
    <n v="0"/>
    <n v="4450"/>
    <n v="1.2027027027027026"/>
    <n v="44.19066534260179"/>
    <n v="40.090090090090094"/>
    <n v="5.4029771010903088E-2"/>
  </r>
  <r>
    <x v="11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"/>
    <n v="0"/>
    <n v="6050"/>
    <n v="1.6351351351351351"/>
    <n v="60.079443892750746"/>
    <n v="54.504504504504503"/>
    <n v="3.3561887010162869E-2"/>
  </r>
  <r>
    <x v="11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"/>
    <n v="0"/>
    <n v="6000"/>
    <n v="1.6216216216216217"/>
    <n v="59.582919563058589"/>
    <n v="54.054054054054056"/>
    <n v="2.8736870842134003E-2"/>
  </r>
  <r>
    <x v="11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"/>
    <n v="0"/>
    <n v="6100"/>
    <n v="1.6486486486486487"/>
    <n v="60.575968222442896"/>
    <n v="54.954954954954957"/>
    <n v="3.2986167439948956E-2"/>
  </r>
  <r>
    <x v="12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"/>
    <n v="0"/>
    <n v="5540"/>
    <n v="1.3974774774774774"/>
    <n v="55.01489572989076"/>
    <n v="49.909909909909906"/>
    <n v="2.3520221446705895E-2"/>
  </r>
  <r>
    <x v="12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"/>
    <n v="0"/>
    <n v="5340"/>
    <n v="1.347027027027027"/>
    <n v="53.028798411122146"/>
    <n v="48.108108108108105"/>
    <n v="2.8567760159209088E-2"/>
  </r>
  <r>
    <x v="12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"/>
    <n v="0"/>
    <n v="5020"/>
    <n v="1.2663063063063063"/>
    <n v="49.851042701092354"/>
    <n v="45.225225225225223"/>
    <n v="4.2425164376383884E-2"/>
  </r>
  <r>
    <x v="12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"/>
    <n v="0"/>
    <n v="4260"/>
    <n v="1.0745945945945947"/>
    <n v="42.303872889771597"/>
    <n v="38.378378378378379"/>
    <n v="5.2717552717552719E-2"/>
  </r>
  <r>
    <x v="12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"/>
    <n v="0"/>
    <n v="5220"/>
    <n v="1.3167567567567569"/>
    <n v="51.837140019860975"/>
    <n v="47.027027027027025"/>
    <n v="2.6735092113147826E-2"/>
  </r>
  <r>
    <x v="12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"/>
    <n v="0"/>
    <n v="5220"/>
    <n v="1.3167567567567569"/>
    <n v="51.837140019860975"/>
    <n v="47.027027027027025"/>
    <n v="2.647918188458729E-2"/>
  </r>
  <r>
    <x v="12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"/>
    <n v="0"/>
    <n v="3780"/>
    <n v="0.95351351351351354"/>
    <n v="37.537239324726912"/>
    <n v="34.054054054054056"/>
    <n v="3.6421448186154073E-2"/>
  </r>
  <r>
    <x v="12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"/>
    <n v="0"/>
    <n v="4380"/>
    <n v="1.1048648648648649"/>
    <n v="43.495531281032768"/>
    <n v="39.45945945945946"/>
    <n v="4.7427234927234926E-2"/>
  </r>
  <r>
    <x v="12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"/>
    <n v="0"/>
    <n v="4020"/>
    <n v="1.0140540540540541"/>
    <n v="39.920556107249254"/>
    <n v="36.216216216216218"/>
    <n v="4.7403424366775151E-2"/>
  </r>
  <r>
    <x v="12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"/>
    <n v="0"/>
    <n v="3760"/>
    <n v="0.94846846846846844"/>
    <n v="37.338629592850047"/>
    <n v="33.873873873873876"/>
    <n v="3.6151412885671162E-2"/>
  </r>
  <r>
    <x v="12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"/>
    <n v="0"/>
    <n v="5300"/>
    <n v="1.336936936936937"/>
    <n v="52.631578947368418"/>
    <n v="47.747747747747745"/>
    <n v="3.3648870858173183E-2"/>
  </r>
  <r>
    <x v="12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"/>
    <n v="0"/>
    <n v="5300"/>
    <n v="1.336936936936937"/>
    <n v="52.631578947368418"/>
    <n v="47.747747747747745"/>
    <n v="2.8660112693726137E-2"/>
  </r>
  <r>
    <x v="12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"/>
    <n v="0"/>
    <n v="3900"/>
    <n v="0.98378378378378384"/>
    <n v="38.728897715988083"/>
    <n v="35.135135135135137"/>
    <n v="3.3209012415061565E-2"/>
  </r>
  <r>
    <x v="12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31"/>
    <n v="37.200000000000003"/>
    <n v="1472.2"/>
    <n v="0.3713657657657658"/>
    <n v="14.619662363455809"/>
    <n v="13.263063063063063"/>
    <n v="0.11052552552552553"/>
  </r>
  <r>
    <x v="12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23749999999999999"/>
    <n v="384.03749999999997"/>
    <n v="5231.0375000000004"/>
    <n v="1.3195409909909912"/>
    <n v="51.946747765640517"/>
    <n v="47.126463963963964"/>
    <n v="2.9144380930095217E-2"/>
  </r>
  <r>
    <x v="12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663"/>
    <n v="1.1762522522522523"/>
    <n v="46.305858987090367"/>
    <n v="42.009009009009006"/>
    <n v="2.6998077769285995E-2"/>
    <n v="0.23749999999999999"/>
    <n v="369.54999999999995"/>
    <n v="5032.55"/>
    <n v="1.2694720720720722"/>
    <n v="49.975670307845085"/>
    <n v="45.33828828828829"/>
    <n v="2.9137717408925637E-2"/>
  </r>
  <r>
    <x v="12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12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12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12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"/>
    <n v="0"/>
    <n v="6000"/>
    <n v="1.6216216216216217"/>
    <n v="59.582919563058589"/>
    <n v="54.054054054054056"/>
    <n v="3.5375689825951608E-2"/>
  </r>
  <r>
    <x v="12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"/>
    <n v="0"/>
    <n v="6200"/>
    <n v="1.6756756756756757"/>
    <n v="61.56901688182721"/>
    <n v="55.855855855855857"/>
    <n v="3.4183510315701257E-2"/>
  </r>
  <r>
    <x v="12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"/>
    <n v="0"/>
    <n v="5950"/>
    <n v="1.6081081081081081"/>
    <n v="59.086395233366432"/>
    <n v="53.603603603603602"/>
    <n v="3.6489859498709053E-2"/>
  </r>
  <r>
    <x v="12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"/>
    <n v="0"/>
    <n v="4000"/>
    <n v="1.0810810810810811"/>
    <n v="39.72194637537239"/>
    <n v="36.036036036036037"/>
    <n v="4.2147410568463203E-2"/>
  </r>
  <r>
    <x v="12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"/>
    <n v="0"/>
    <n v="4450"/>
    <n v="1.2027027027027026"/>
    <n v="44.19066534260179"/>
    <n v="40.090090090090094"/>
    <n v="5.4029771010903088E-2"/>
  </r>
  <r>
    <x v="12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"/>
    <n v="0"/>
    <n v="6050"/>
    <n v="1.6351351351351351"/>
    <n v="60.079443892750746"/>
    <n v="54.504504504504503"/>
    <n v="3.3561887010162869E-2"/>
  </r>
  <r>
    <x v="12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"/>
    <n v="0"/>
    <n v="6000"/>
    <n v="1.6216216216216217"/>
    <n v="59.582919563058589"/>
    <n v="54.054054054054056"/>
    <n v="2.8736870842134003E-2"/>
  </r>
  <r>
    <x v="12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"/>
    <n v="0"/>
    <n v="6100"/>
    <n v="1.6486486486486487"/>
    <n v="60.575968222442896"/>
    <n v="54.954954954954957"/>
    <n v="3.2986167439948956E-2"/>
  </r>
  <r>
    <x v="12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23749999999999999"/>
    <n v="384.03749999999997"/>
    <n v="5919.0375000000004"/>
    <n v="1.5997398648648649"/>
    <n v="58.778922542204569"/>
    <n v="53.324662162162163"/>
    <n v="3.2977527620384764E-2"/>
  </r>
  <r>
    <x v="12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12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12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12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13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"/>
    <n v="0"/>
    <n v="5540"/>
    <n v="1.3974774774774774"/>
    <n v="55.01489572989076"/>
    <n v="49.909909909909906"/>
    <n v="2.3520221446705895E-2"/>
  </r>
  <r>
    <x v="13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"/>
    <n v="0"/>
    <n v="5340"/>
    <n v="1.347027027027027"/>
    <n v="53.028798411122146"/>
    <n v="48.108108108108105"/>
    <n v="2.8567760159209088E-2"/>
  </r>
  <r>
    <x v="13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"/>
    <n v="0"/>
    <n v="5020"/>
    <n v="1.2663063063063063"/>
    <n v="49.851042701092354"/>
    <n v="45.225225225225223"/>
    <n v="4.2425164376383884E-2"/>
  </r>
  <r>
    <x v="13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"/>
    <n v="0"/>
    <n v="4260"/>
    <n v="1.0745945945945947"/>
    <n v="42.303872889771597"/>
    <n v="38.378378378378379"/>
    <n v="5.2717552717552719E-2"/>
  </r>
  <r>
    <x v="13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"/>
    <n v="0"/>
    <n v="5220"/>
    <n v="1.3167567567567569"/>
    <n v="51.837140019860975"/>
    <n v="47.027027027027025"/>
    <n v="2.6735092113147826E-2"/>
  </r>
  <r>
    <x v="13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"/>
    <n v="0"/>
    <n v="5220"/>
    <n v="1.3167567567567569"/>
    <n v="51.837140019860975"/>
    <n v="47.027027027027025"/>
    <n v="2.647918188458729E-2"/>
  </r>
  <r>
    <x v="13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"/>
    <n v="0"/>
    <n v="3780"/>
    <n v="0.95351351351351354"/>
    <n v="37.537239324726912"/>
    <n v="34.054054054054056"/>
    <n v="3.6421448186154073E-2"/>
  </r>
  <r>
    <x v="13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"/>
    <n v="0"/>
    <n v="4380"/>
    <n v="1.1048648648648649"/>
    <n v="43.495531281032768"/>
    <n v="39.45945945945946"/>
    <n v="4.7427234927234926E-2"/>
  </r>
  <r>
    <x v="13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"/>
    <n v="0"/>
    <n v="4020"/>
    <n v="1.0140540540540541"/>
    <n v="39.920556107249254"/>
    <n v="36.216216216216218"/>
    <n v="4.7403424366775151E-2"/>
  </r>
  <r>
    <x v="13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"/>
    <n v="0"/>
    <n v="3760"/>
    <n v="0.94846846846846844"/>
    <n v="37.338629592850047"/>
    <n v="33.873873873873876"/>
    <n v="3.6151412885671162E-2"/>
  </r>
  <r>
    <x v="13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"/>
    <n v="0"/>
    <n v="5300"/>
    <n v="1.336936936936937"/>
    <n v="52.631578947368418"/>
    <n v="47.747747747747745"/>
    <n v="3.3648870858173183E-2"/>
  </r>
  <r>
    <x v="13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"/>
    <n v="0"/>
    <n v="5300"/>
    <n v="1.336936936936937"/>
    <n v="52.631578947368418"/>
    <n v="47.747747747747745"/>
    <n v="2.8660112693726137E-2"/>
  </r>
  <r>
    <x v="13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"/>
    <n v="0"/>
    <n v="3900"/>
    <n v="0.98378378378378384"/>
    <n v="38.728897715988083"/>
    <n v="35.135135135135137"/>
    <n v="3.3209012415061565E-2"/>
  </r>
  <r>
    <x v="13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32"/>
    <n v="38.4"/>
    <n v="1473.4"/>
    <n v="0.37166846846846852"/>
    <n v="14.631578947368421"/>
    <n v="13.273873873873875"/>
    <n v="0.11061561561561563"/>
  </r>
  <r>
    <x v="13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28249999999999997"/>
    <n v="456.80249999999995"/>
    <n v="5303.8024999999998"/>
    <n v="1.3378961261261262"/>
    <n v="52.669339622641509"/>
    <n v="47.782004504504499"/>
    <n v="2.9549786335500618E-2"/>
  </r>
  <r>
    <x v="13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663"/>
    <n v="1.1762522522522523"/>
    <n v="46.305858987090367"/>
    <n v="42.009009009009006"/>
    <n v="2.6998077769285995E-2"/>
    <n v="0.28249999999999997"/>
    <n v="439.56999999999994"/>
    <n v="5102.57"/>
    <n v="1.2871347747747748"/>
    <n v="50.671002979145975"/>
    <n v="45.969099099099097"/>
    <n v="2.9543122814331038E-2"/>
  </r>
  <r>
    <x v="13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13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13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13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"/>
    <n v="0"/>
    <n v="6000"/>
    <n v="1.6216216216216217"/>
    <n v="59.582919563058589"/>
    <n v="54.054054054054056"/>
    <n v="3.5375689825951608E-2"/>
  </r>
  <r>
    <x v="13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"/>
    <n v="0"/>
    <n v="6200"/>
    <n v="1.6756756756756757"/>
    <n v="61.56901688182721"/>
    <n v="55.855855855855857"/>
    <n v="3.4183510315701257E-2"/>
  </r>
  <r>
    <x v="13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"/>
    <n v="0"/>
    <n v="5950"/>
    <n v="1.6081081081081081"/>
    <n v="59.086395233366432"/>
    <n v="53.603603603603602"/>
    <n v="3.6489859498709053E-2"/>
  </r>
  <r>
    <x v="13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"/>
    <n v="0"/>
    <n v="4000"/>
    <n v="1.0810810810810811"/>
    <n v="39.72194637537239"/>
    <n v="36.036036036036037"/>
    <n v="4.2147410568463203E-2"/>
  </r>
  <r>
    <x v="13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"/>
    <n v="0"/>
    <n v="4450"/>
    <n v="1.2027027027027026"/>
    <n v="44.19066534260179"/>
    <n v="40.090090090090094"/>
    <n v="5.4029771010903088E-2"/>
  </r>
  <r>
    <x v="13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"/>
    <n v="0"/>
    <n v="6050"/>
    <n v="1.6351351351351351"/>
    <n v="60.079443892750746"/>
    <n v="54.504504504504503"/>
    <n v="3.3561887010162869E-2"/>
  </r>
  <r>
    <x v="13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"/>
    <n v="0"/>
    <n v="6000"/>
    <n v="1.6216216216216217"/>
    <n v="59.582919563058589"/>
    <n v="54.054054054054056"/>
    <n v="2.8736870842134003E-2"/>
  </r>
  <r>
    <x v="13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"/>
    <n v="0"/>
    <n v="6100"/>
    <n v="1.6486486486486487"/>
    <n v="60.575968222442896"/>
    <n v="54.954954954954957"/>
    <n v="3.2986167439948956E-2"/>
  </r>
  <r>
    <x v="13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28249999999999997"/>
    <n v="456.80249999999995"/>
    <n v="5991.8024999999998"/>
    <n v="1.6194060810810811"/>
    <n v="59.501514399205554"/>
    <n v="53.980202702702698"/>
    <n v="3.3382933025790165E-2"/>
  </r>
  <r>
    <x v="13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13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13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13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14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"/>
    <n v="0"/>
    <n v="5540"/>
    <n v="1.3974774774774774"/>
    <n v="55.01489572989076"/>
    <n v="49.909909909909906"/>
    <n v="2.3520221446705895E-2"/>
  </r>
  <r>
    <x v="14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"/>
    <n v="0"/>
    <n v="5340"/>
    <n v="1.347027027027027"/>
    <n v="53.028798411122146"/>
    <n v="48.108108108108105"/>
    <n v="2.8567760159209088E-2"/>
  </r>
  <r>
    <x v="14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"/>
    <n v="0"/>
    <n v="5020"/>
    <n v="1.2663063063063063"/>
    <n v="49.851042701092354"/>
    <n v="45.225225225225223"/>
    <n v="4.2425164376383884E-2"/>
  </r>
  <r>
    <x v="14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"/>
    <n v="0"/>
    <n v="4260"/>
    <n v="1.0745945945945947"/>
    <n v="42.303872889771597"/>
    <n v="38.378378378378379"/>
    <n v="5.2717552717552719E-2"/>
  </r>
  <r>
    <x v="14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"/>
    <n v="0"/>
    <n v="5220"/>
    <n v="1.3167567567567569"/>
    <n v="51.837140019860975"/>
    <n v="47.027027027027025"/>
    <n v="2.6735092113147826E-2"/>
  </r>
  <r>
    <x v="14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"/>
    <n v="0"/>
    <n v="5220"/>
    <n v="1.3167567567567569"/>
    <n v="51.837140019860975"/>
    <n v="47.027027027027025"/>
    <n v="2.647918188458729E-2"/>
  </r>
  <r>
    <x v="14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"/>
    <n v="0"/>
    <n v="3780"/>
    <n v="0.95351351351351354"/>
    <n v="37.537239324726912"/>
    <n v="34.054054054054056"/>
    <n v="3.6421448186154073E-2"/>
  </r>
  <r>
    <x v="14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"/>
    <n v="0"/>
    <n v="4380"/>
    <n v="1.1048648648648649"/>
    <n v="43.495531281032768"/>
    <n v="39.45945945945946"/>
    <n v="4.7427234927234926E-2"/>
  </r>
  <r>
    <x v="14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"/>
    <n v="0"/>
    <n v="4020"/>
    <n v="1.0140540540540541"/>
    <n v="39.920556107249254"/>
    <n v="36.216216216216218"/>
    <n v="4.7403424366775151E-2"/>
  </r>
  <r>
    <x v="14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"/>
    <n v="0"/>
    <n v="3760"/>
    <n v="0.94846846846846844"/>
    <n v="37.338629592850047"/>
    <n v="33.873873873873876"/>
    <n v="3.6151412885671162E-2"/>
  </r>
  <r>
    <x v="14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"/>
    <n v="0"/>
    <n v="5300"/>
    <n v="1.336936936936937"/>
    <n v="52.631578947368418"/>
    <n v="47.747747747747745"/>
    <n v="3.3648870858173183E-2"/>
  </r>
  <r>
    <x v="14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"/>
    <n v="0"/>
    <n v="5300"/>
    <n v="1.336936936936937"/>
    <n v="52.631578947368418"/>
    <n v="47.747747747747745"/>
    <n v="2.8660112693726137E-2"/>
  </r>
  <r>
    <x v="14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"/>
    <n v="0"/>
    <n v="3900"/>
    <n v="0.98378378378378384"/>
    <n v="38.728897715988083"/>
    <n v="35.135135135135137"/>
    <n v="3.3209012415061565E-2"/>
  </r>
  <r>
    <x v="14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37"/>
    <n v="44.4"/>
    <n v="1479.4"/>
    <n v="0.37318198198198199"/>
    <n v="14.691161866931481"/>
    <n v="13.327927927927929"/>
    <n v="0.11106606606606607"/>
  </r>
  <r>
    <x v="14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31"/>
    <n v="501.27"/>
    <n v="5348.27"/>
    <n v="1.3491131531531533"/>
    <n v="53.110923535253228"/>
    <n v="48.182612612612616"/>
    <n v="2.9797534083248371E-2"/>
  </r>
  <r>
    <x v="14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663"/>
    <n v="1.1762522522522523"/>
    <n v="46.305858987090367"/>
    <n v="42.009009009009006"/>
    <n v="2.6998077769285995E-2"/>
    <n v="0.31"/>
    <n v="482.36"/>
    <n v="5145.3599999999997"/>
    <n v="1.2979286486486485"/>
    <n v="51.09592850049652"/>
    <n v="46.354594594594595"/>
    <n v="2.9790870562078787E-2"/>
  </r>
  <r>
    <x v="14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14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14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14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"/>
    <n v="0"/>
    <n v="6000"/>
    <n v="1.6216216216216217"/>
    <n v="59.582919563058589"/>
    <n v="54.054054054054056"/>
    <n v="3.5375689825951608E-2"/>
  </r>
  <r>
    <x v="14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"/>
    <n v="0"/>
    <n v="6200"/>
    <n v="1.6756756756756757"/>
    <n v="61.56901688182721"/>
    <n v="55.855855855855857"/>
    <n v="3.4183510315701257E-2"/>
  </r>
  <r>
    <x v="14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"/>
    <n v="0"/>
    <n v="5950"/>
    <n v="1.6081081081081081"/>
    <n v="59.086395233366432"/>
    <n v="53.603603603603602"/>
    <n v="3.6489859498709053E-2"/>
  </r>
  <r>
    <x v="14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"/>
    <n v="0"/>
    <n v="4000"/>
    <n v="1.0810810810810811"/>
    <n v="39.72194637537239"/>
    <n v="36.036036036036037"/>
    <n v="4.2147410568463203E-2"/>
  </r>
  <r>
    <x v="14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"/>
    <n v="0"/>
    <n v="4450"/>
    <n v="1.2027027027027026"/>
    <n v="44.19066534260179"/>
    <n v="40.090090090090094"/>
    <n v="5.4029771010903088E-2"/>
  </r>
  <r>
    <x v="14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"/>
    <n v="0"/>
    <n v="6050"/>
    <n v="1.6351351351351351"/>
    <n v="60.079443892750746"/>
    <n v="54.504504504504503"/>
    <n v="3.3561887010162869E-2"/>
  </r>
  <r>
    <x v="14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"/>
    <n v="0"/>
    <n v="6000"/>
    <n v="1.6216216216216217"/>
    <n v="59.582919563058589"/>
    <n v="54.054054054054056"/>
    <n v="2.8736870842134003E-2"/>
  </r>
  <r>
    <x v="14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"/>
    <n v="0"/>
    <n v="6100"/>
    <n v="1.6486486486486487"/>
    <n v="60.575968222442896"/>
    <n v="54.954954954954957"/>
    <n v="3.2986167439948956E-2"/>
  </r>
  <r>
    <x v="14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31"/>
    <n v="501.27"/>
    <n v="6036.27"/>
    <n v="1.6314243243243245"/>
    <n v="59.94309831181728"/>
    <n v="54.380810810810814"/>
    <n v="3.3630680773537917E-2"/>
  </r>
  <r>
    <x v="14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14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14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14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15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.12"/>
    <n v="254.64"/>
    <n v="5794.64"/>
    <n v="1.4617109909909911"/>
    <n v="57.543594836146973"/>
    <n v="52.203963963963965"/>
    <n v="2.4601302527786976E-2"/>
  </r>
  <r>
    <x v="15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.12"/>
    <n v="202.07999999999998"/>
    <n v="5542.08"/>
    <n v="1.3980021621621621"/>
    <n v="55.035551142005957"/>
    <n v="49.928648648648647"/>
    <n v="2.9648841240290172E-2"/>
  </r>
  <r>
    <x v="15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.12"/>
    <n v="127.92"/>
    <n v="5147.92"/>
    <n v="1.2985744144144145"/>
    <n v="51.121350546176764"/>
    <n v="46.377657657657657"/>
    <n v="4.3506245457464968E-2"/>
  </r>
  <r>
    <x v="15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.12"/>
    <n v="87.36"/>
    <n v="4347.3599999999997"/>
    <n v="1.0966313513513513"/>
    <n v="43.171400198609724"/>
    <n v="39.165405405405401"/>
    <n v="5.3798633798633796E-2"/>
  </r>
  <r>
    <x v="15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.12"/>
    <n v="211.07999999999998"/>
    <n v="5431.08"/>
    <n v="1.3700021621621621"/>
    <n v="53.933267130089369"/>
    <n v="48.928648648648647"/>
    <n v="2.7816173194228907E-2"/>
  </r>
  <r>
    <x v="15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.12"/>
    <n v="213.12"/>
    <n v="5433.12"/>
    <n v="1.3705167567567567"/>
    <n v="53.953525322740809"/>
    <n v="48.947027027027026"/>
    <n v="2.756026296566837E-2"/>
  </r>
  <r>
    <x v="15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.12"/>
    <n v="112.2"/>
    <n v="3892.2"/>
    <n v="0.98181621621621618"/>
    <n v="38.651439920556108"/>
    <n v="35.064864864864866"/>
    <n v="3.750252926723515E-2"/>
  </r>
  <r>
    <x v="15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.12"/>
    <n v="99.84"/>
    <n v="4479.84"/>
    <n v="1.1300497297297298"/>
    <n v="44.486991062562069"/>
    <n v="40.358918918918917"/>
    <n v="4.8508316008316003E-2"/>
  </r>
  <r>
    <x v="15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.12"/>
    <n v="91.679999999999993"/>
    <n v="4111.68"/>
    <n v="1.0371805405405405"/>
    <n v="40.830983118172789"/>
    <n v="37.042162162162164"/>
    <n v="4.8484505447856235E-2"/>
  </r>
  <r>
    <x v="15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.12"/>
    <n v="112.44"/>
    <n v="3872.44"/>
    <n v="0.97683171171171179"/>
    <n v="38.455213505461764"/>
    <n v="34.886846846846851"/>
    <n v="3.7232493966752239E-2"/>
  </r>
  <r>
    <x v="15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.12"/>
    <n v="170.28"/>
    <n v="5470.28"/>
    <n v="1.3798904504504503"/>
    <n v="54.322542204568023"/>
    <n v="49.281801801801798"/>
    <n v="3.472995193925426E-2"/>
  </r>
  <r>
    <x v="15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.12"/>
    <n v="199.92"/>
    <n v="5499.92"/>
    <n v="1.3873672072072072"/>
    <n v="54.616881827209532"/>
    <n v="49.548828828828832"/>
    <n v="2.9741193774807221E-2"/>
  </r>
  <r>
    <x v="15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.12"/>
    <n v="126.96"/>
    <n v="4026.96"/>
    <n v="1.0158097297297297"/>
    <n v="39.989672293942405"/>
    <n v="36.278918918918919"/>
    <n v="3.4290093496142648E-2"/>
  </r>
  <r>
    <x v="15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4"/>
    <n v="48"/>
    <n v="1483"/>
    <n v="0.37409009009009009"/>
    <n v="14.726911618669314"/>
    <n v="13.36036036036036"/>
    <n v="0.11133633633633634"/>
  </r>
  <r>
    <x v="15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29749999999999999"/>
    <n v="481.0575"/>
    <n v="5328.0574999999999"/>
    <n v="1.3440145045045044"/>
    <n v="52.910203574975171"/>
    <n v="48.00051801801802"/>
    <n v="2.9684921470635759E-2"/>
  </r>
  <r>
    <x v="15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813"/>
    <n v="1.2140900900900902"/>
    <n v="47.795431976166832"/>
    <n v="43.36036036036036"/>
    <n v="2.786655550151694E-2"/>
    <n v="0.29749999999999999"/>
    <n v="462.90999999999997"/>
    <n v="5275.91"/>
    <n v="1.3308601801801803"/>
    <n v="52.39235352532274"/>
    <n v="47.530720720720723"/>
    <n v="3.0546735681697124E-2"/>
  </r>
  <r>
    <x v="15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15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15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15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.12"/>
    <n v="183.35999999999999"/>
    <n v="6183.36"/>
    <n v="1.6711783783783782"/>
    <n v="61.403773584905657"/>
    <n v="55.705945945945942"/>
    <n v="3.6456770907032685E-2"/>
  </r>
  <r>
    <x v="15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.12"/>
    <n v="196.07999999999998"/>
    <n v="6396.08"/>
    <n v="1.7286702702702703"/>
    <n v="63.516186693147965"/>
    <n v="57.622342342342343"/>
    <n v="3.5264591396782341E-2"/>
  </r>
  <r>
    <x v="15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.12"/>
    <n v="176.28"/>
    <n v="6126.28"/>
    <n v="1.6557513513513513"/>
    <n v="60.836941410129093"/>
    <n v="55.191711711711712"/>
    <n v="3.7570940579790137E-2"/>
  </r>
  <r>
    <x v="15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.12"/>
    <n v="102.6"/>
    <n v="4102.6000000000004"/>
    <n v="1.108810810810811"/>
    <n v="40.740814299900698"/>
    <n v="36.960360360360362"/>
    <n v="4.322849164954428E-2"/>
  </r>
  <r>
    <x v="15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.12"/>
    <n v="89.039999999999992"/>
    <n v="4539.04"/>
    <n v="1.2267675675675676"/>
    <n v="45.074875868917573"/>
    <n v="40.892252252252248"/>
    <n v="5.5110852091984165E-2"/>
  </r>
  <r>
    <x v="15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.12"/>
    <n v="194.88"/>
    <n v="6244.88"/>
    <n v="1.6878054054054055"/>
    <n v="62.014697120158885"/>
    <n v="56.260180180180178"/>
    <n v="3.4642968091243953E-2"/>
  </r>
  <r>
    <x v="15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.12"/>
    <n v="225.72"/>
    <n v="6225.72"/>
    <n v="1.6826270270270272"/>
    <n v="61.824428997020853"/>
    <n v="56.087567567567568"/>
    <n v="2.9817951923215083E-2"/>
  </r>
  <r>
    <x v="15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.12"/>
    <n v="199.92"/>
    <n v="6299.92"/>
    <n v="1.7026810810810811"/>
    <n v="62.56127110228401"/>
    <n v="56.756036036036036"/>
    <n v="3.4067248521030033E-2"/>
  </r>
  <r>
    <x v="15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29749999999999999"/>
    <n v="481.0575"/>
    <n v="6016.0574999999999"/>
    <n v="1.6259614864864864"/>
    <n v="59.742378351539223"/>
    <n v="54.198716216216212"/>
    <n v="3.3518068160925299E-2"/>
  </r>
  <r>
    <x v="15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15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15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15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16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.1"/>
    <n v="212.20000000000002"/>
    <n v="5752.2"/>
    <n v="1.4510054054054053"/>
    <n v="57.122144985104264"/>
    <n v="51.821621621621617"/>
    <n v="2.4421122347606794E-2"/>
  </r>
  <r>
    <x v="16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.1"/>
    <n v="168.4"/>
    <n v="5508.4"/>
    <n v="1.3895063063063062"/>
    <n v="54.701092353525318"/>
    <n v="49.625225225225222"/>
    <n v="2.946866106010999E-2"/>
  </r>
  <r>
    <x v="16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.1"/>
    <n v="106.60000000000001"/>
    <n v="5126.6000000000004"/>
    <n v="1.2931963963963966"/>
    <n v="50.909632571996028"/>
    <n v="46.185585585585592"/>
    <n v="4.3326065277284796E-2"/>
  </r>
  <r>
    <x v="16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.1"/>
    <n v="72.8"/>
    <n v="4332.8"/>
    <n v="1.0929585585585586"/>
    <n v="43.026812313803376"/>
    <n v="39.034234234234233"/>
    <n v="5.3618453618453618E-2"/>
  </r>
  <r>
    <x v="16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.1"/>
    <n v="175.9"/>
    <n v="5395.9"/>
    <n v="1.3611279279279278"/>
    <n v="53.58391261171797"/>
    <n v="48.611711711711706"/>
    <n v="2.7635993014048725E-2"/>
  </r>
  <r>
    <x v="16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.1"/>
    <n v="177.60000000000002"/>
    <n v="5397.6"/>
    <n v="1.3615567567567568"/>
    <n v="53.600794438927508"/>
    <n v="48.627027027027033"/>
    <n v="2.7380082785488195E-2"/>
  </r>
  <r>
    <x v="16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.1"/>
    <n v="93.5"/>
    <n v="3873.5"/>
    <n v="0.97709909909909909"/>
    <n v="38.46573982125124"/>
    <n v="34.896396396396398"/>
    <n v="3.7322349087054972E-2"/>
  </r>
  <r>
    <x v="16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.1"/>
    <n v="83.2"/>
    <n v="4463.2"/>
    <n v="1.1258522522522523"/>
    <n v="44.321747765640517"/>
    <n v="40.209009009009009"/>
    <n v="4.8328135828135825E-2"/>
  </r>
  <r>
    <x v="16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.1"/>
    <n v="76.400000000000006"/>
    <n v="4096.3999999999996"/>
    <n v="1.033326126126126"/>
    <n v="40.679245283018865"/>
    <n v="36.904504504504501"/>
    <n v="4.830432526767605E-2"/>
  </r>
  <r>
    <x v="16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.1"/>
    <n v="93.7"/>
    <n v="3853.7"/>
    <n v="0.97210450450450447"/>
    <n v="38.269116186693147"/>
    <n v="34.718018018018014"/>
    <n v="3.7052313786572054E-2"/>
  </r>
  <r>
    <x v="16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.1"/>
    <n v="141.9"/>
    <n v="5441.9"/>
    <n v="1.3727315315315314"/>
    <n v="54.040714995034755"/>
    <n v="49.026126126126123"/>
    <n v="3.4549771759074081E-2"/>
  </r>
  <r>
    <x v="16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.1"/>
    <n v="166.60000000000002"/>
    <n v="5466.6"/>
    <n v="1.3789621621621624"/>
    <n v="54.285998013902685"/>
    <n v="49.248648648648654"/>
    <n v="2.9561013594627043E-2"/>
  </r>
  <r>
    <x v="16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.1"/>
    <n v="105.80000000000001"/>
    <n v="4005.8"/>
    <n v="1.0104720720720721"/>
    <n v="39.779543197616682"/>
    <n v="36.08828828828829"/>
    <n v="3.4109913315962463E-2"/>
  </r>
  <r>
    <x v="16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38"/>
    <n v="45.6"/>
    <n v="1480.6"/>
    <n v="0.37348468468468465"/>
    <n v="14.703078450844091"/>
    <n v="13.338738738738737"/>
    <n v="0.11115615615615614"/>
  </r>
  <r>
    <x v="16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30249999999999999"/>
    <n v="489.14249999999998"/>
    <n v="5336.1424999999999"/>
    <n v="1.3460539639639639"/>
    <n v="52.990491559086394"/>
    <n v="48.073355855855858"/>
    <n v="2.9729966515680804E-2"/>
  </r>
  <r>
    <x v="16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813"/>
    <n v="1.2140900900900902"/>
    <n v="47.795431976166832"/>
    <n v="43.36036036036036"/>
    <n v="2.786655550151694E-2"/>
    <n v="0.30249999999999999"/>
    <n v="470.69"/>
    <n v="5283.69"/>
    <n v="1.3328227027027026"/>
    <n v="52.469612711022833"/>
    <n v="47.600810810810806"/>
    <n v="3.0591780726742162E-2"/>
  </r>
  <r>
    <x v="16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16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16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16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.1"/>
    <n v="152.80000000000001"/>
    <n v="6152.8"/>
    <n v="1.6629189189189191"/>
    <n v="61.100297914597817"/>
    <n v="55.430630630630631"/>
    <n v="3.6276590726852506E-2"/>
  </r>
  <r>
    <x v="16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.1"/>
    <n v="163.4"/>
    <n v="6363.4"/>
    <n v="1.7198378378378378"/>
    <n v="63.191658391261164"/>
    <n v="57.327927927927924"/>
    <n v="3.5084411216602156E-2"/>
  </r>
  <r>
    <x v="16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.1"/>
    <n v="146.9"/>
    <n v="6096.9"/>
    <n v="1.6478108108108107"/>
    <n v="60.545183714001979"/>
    <n v="54.927027027027023"/>
    <n v="3.7390760399609951E-2"/>
  </r>
  <r>
    <x v="16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.1"/>
    <n v="85.5"/>
    <n v="4085.5"/>
    <n v="1.1041891891891893"/>
    <n v="40.57100297914598"/>
    <n v="36.806306306306304"/>
    <n v="4.3048311469364095E-2"/>
  </r>
  <r>
    <x v="16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.1"/>
    <n v="74.2"/>
    <n v="4524.2"/>
    <n v="1.2227567567567568"/>
    <n v="44.92750744786494"/>
    <n v="40.758558558558555"/>
    <n v="5.493067191180398E-2"/>
  </r>
  <r>
    <x v="16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.1"/>
    <n v="162.4"/>
    <n v="6212.4"/>
    <n v="1.6790270270270269"/>
    <n v="61.692154915590855"/>
    <n v="55.967567567567563"/>
    <n v="3.4462787911063768E-2"/>
  </r>
  <r>
    <x v="16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.1"/>
    <n v="188.10000000000002"/>
    <n v="6188.1"/>
    <n v="1.6724594594594595"/>
    <n v="61.45084409136048"/>
    <n v="55.748648648648654"/>
    <n v="2.9637771743034905E-2"/>
  </r>
  <r>
    <x v="16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.1"/>
    <n v="166.60000000000002"/>
    <n v="6266.6"/>
    <n v="1.6936756756756757"/>
    <n v="62.230387288977163"/>
    <n v="56.455855855855859"/>
    <n v="3.3887068340849855E-2"/>
  </r>
  <r>
    <x v="16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30249999999999999"/>
    <n v="489.14249999999998"/>
    <n v="6024.1424999999999"/>
    <n v="1.6281466216216216"/>
    <n v="59.822666335650446"/>
    <n v="54.27155405405405"/>
    <n v="3.3563113205970344E-2"/>
  </r>
  <r>
    <x v="16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16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16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16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17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.12"/>
    <n v="254.64"/>
    <n v="5794.64"/>
    <n v="1.4617109909909911"/>
    <n v="57.543594836146973"/>
    <n v="52.203963963963965"/>
    <n v="2.4601302527786976E-2"/>
  </r>
  <r>
    <x v="17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.12"/>
    <n v="202.07999999999998"/>
    <n v="5542.08"/>
    <n v="1.3980021621621621"/>
    <n v="55.035551142005957"/>
    <n v="49.928648648648647"/>
    <n v="2.9648841240290172E-2"/>
  </r>
  <r>
    <x v="17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.12"/>
    <n v="127.92"/>
    <n v="5147.92"/>
    <n v="1.2985744144144145"/>
    <n v="51.121350546176764"/>
    <n v="46.377657657657657"/>
    <n v="4.3506245457464968E-2"/>
  </r>
  <r>
    <x v="17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.12"/>
    <n v="87.36"/>
    <n v="4347.3599999999997"/>
    <n v="1.0966313513513513"/>
    <n v="43.171400198609724"/>
    <n v="39.165405405405401"/>
    <n v="5.3798633798633796E-2"/>
  </r>
  <r>
    <x v="17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.12"/>
    <n v="211.07999999999998"/>
    <n v="5431.08"/>
    <n v="1.3700021621621621"/>
    <n v="53.933267130089369"/>
    <n v="48.928648648648647"/>
    <n v="2.7816173194228907E-2"/>
  </r>
  <r>
    <x v="17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.12"/>
    <n v="213.12"/>
    <n v="5433.12"/>
    <n v="1.3705167567567567"/>
    <n v="53.953525322740809"/>
    <n v="48.947027027027026"/>
    <n v="2.756026296566837E-2"/>
  </r>
  <r>
    <x v="17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.12"/>
    <n v="112.2"/>
    <n v="3892.2"/>
    <n v="0.98181621621621618"/>
    <n v="38.651439920556108"/>
    <n v="35.064864864864866"/>
    <n v="3.750252926723515E-2"/>
  </r>
  <r>
    <x v="17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.12"/>
    <n v="99.84"/>
    <n v="4479.84"/>
    <n v="1.1300497297297298"/>
    <n v="44.486991062562069"/>
    <n v="40.358918918918917"/>
    <n v="4.8508316008316003E-2"/>
  </r>
  <r>
    <x v="17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.12"/>
    <n v="91.679999999999993"/>
    <n v="4111.68"/>
    <n v="1.0371805405405405"/>
    <n v="40.830983118172789"/>
    <n v="37.042162162162164"/>
    <n v="4.8484505447856235E-2"/>
  </r>
  <r>
    <x v="17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.12"/>
    <n v="112.44"/>
    <n v="3872.44"/>
    <n v="0.97683171171171179"/>
    <n v="38.455213505461764"/>
    <n v="34.886846846846851"/>
    <n v="3.7232493966752239E-2"/>
  </r>
  <r>
    <x v="17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.12"/>
    <n v="170.28"/>
    <n v="5470.28"/>
    <n v="1.3798904504504503"/>
    <n v="54.322542204568023"/>
    <n v="49.281801801801798"/>
    <n v="3.472995193925426E-2"/>
  </r>
  <r>
    <x v="17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.12"/>
    <n v="199.92"/>
    <n v="5499.92"/>
    <n v="1.3873672072072072"/>
    <n v="54.616881827209532"/>
    <n v="49.548828828828832"/>
    <n v="2.9741193774807221E-2"/>
  </r>
  <r>
    <x v="17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.12"/>
    <n v="126.96"/>
    <n v="4026.96"/>
    <n v="1.0158097297297297"/>
    <n v="39.989672293942405"/>
    <n v="36.278918918918919"/>
    <n v="3.4290093496142648E-2"/>
  </r>
  <r>
    <x v="17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4"/>
    <n v="48"/>
    <n v="1483"/>
    <n v="0.37409009009009009"/>
    <n v="14.726911618669314"/>
    <n v="13.36036036036036"/>
    <n v="0.11133633633633634"/>
  </r>
  <r>
    <x v="17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36"/>
    <n v="582.12"/>
    <n v="5429.12"/>
    <n v="1.3695077477477478"/>
    <n v="53.913803376365436"/>
    <n v="48.910990990990989"/>
    <n v="3.0247984533698816E-2"/>
  </r>
  <r>
    <x v="17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813"/>
    <n v="1.2140900900900902"/>
    <n v="47.795431976166832"/>
    <n v="43.36036036036036"/>
    <n v="2.786655550151694E-2"/>
    <n v="0.36"/>
    <n v="560.16"/>
    <n v="5373.16"/>
    <n v="1.3553917117117118"/>
    <n v="53.35809334657398"/>
    <n v="48.406846846846847"/>
    <n v="3.1109798744760185E-2"/>
  </r>
  <r>
    <x v="17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17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17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17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.12"/>
    <n v="183.35999999999999"/>
    <n v="6183.36"/>
    <n v="1.6711783783783782"/>
    <n v="61.403773584905657"/>
    <n v="55.705945945945942"/>
    <n v="3.6456770907032685E-2"/>
  </r>
  <r>
    <x v="17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.12"/>
    <n v="196.07999999999998"/>
    <n v="6396.08"/>
    <n v="1.7286702702702703"/>
    <n v="63.516186693147965"/>
    <n v="57.622342342342343"/>
    <n v="3.5264591396782341E-2"/>
  </r>
  <r>
    <x v="17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.12"/>
    <n v="176.28"/>
    <n v="6126.28"/>
    <n v="1.6557513513513513"/>
    <n v="60.836941410129093"/>
    <n v="55.191711711711712"/>
    <n v="3.7570940579790137E-2"/>
  </r>
  <r>
    <x v="17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.12"/>
    <n v="102.6"/>
    <n v="4102.6000000000004"/>
    <n v="1.108810810810811"/>
    <n v="40.740814299900698"/>
    <n v="36.960360360360362"/>
    <n v="4.322849164954428E-2"/>
  </r>
  <r>
    <x v="17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.12"/>
    <n v="89.039999999999992"/>
    <n v="4539.04"/>
    <n v="1.2267675675675676"/>
    <n v="45.074875868917573"/>
    <n v="40.892252252252248"/>
    <n v="5.5110852091984165E-2"/>
  </r>
  <r>
    <x v="17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.12"/>
    <n v="194.88"/>
    <n v="6244.88"/>
    <n v="1.6878054054054055"/>
    <n v="62.014697120158885"/>
    <n v="56.260180180180178"/>
    <n v="3.4642968091243953E-2"/>
  </r>
  <r>
    <x v="17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.12"/>
    <n v="225.72"/>
    <n v="6225.72"/>
    <n v="1.6826270270270272"/>
    <n v="61.824428997020853"/>
    <n v="56.087567567567568"/>
    <n v="2.9817951923215083E-2"/>
  </r>
  <r>
    <x v="17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.12"/>
    <n v="199.92"/>
    <n v="6299.92"/>
    <n v="1.7026810810810811"/>
    <n v="62.56127110228401"/>
    <n v="56.756036036036036"/>
    <n v="3.4067248521030033E-2"/>
  </r>
  <r>
    <x v="17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36"/>
    <n v="582.12"/>
    <n v="6117.12"/>
    <n v="1.6532756756756757"/>
    <n v="60.745978152929489"/>
    <n v="55.109189189189188"/>
    <n v="3.4081131223988363E-2"/>
  </r>
  <r>
    <x v="17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17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17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17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18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.2"/>
    <n v="424.40000000000003"/>
    <n v="5964.4"/>
    <n v="1.5045333333333333"/>
    <n v="59.229394240317774"/>
    <n v="53.733333333333327"/>
    <n v="2.5322023248507693E-2"/>
  </r>
  <r>
    <x v="18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.2"/>
    <n v="336.8"/>
    <n v="5676.8"/>
    <n v="1.4319855855855856"/>
    <n v="56.373386295928498"/>
    <n v="51.142342342342346"/>
    <n v="3.0369561961010896E-2"/>
  </r>
  <r>
    <x v="18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.2"/>
    <n v="213.20000000000002"/>
    <n v="5233.2"/>
    <n v="1.3200864864864865"/>
    <n v="51.968222442899702"/>
    <n v="47.145945945945947"/>
    <n v="4.4226966178185688E-2"/>
  </r>
  <r>
    <x v="18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.2"/>
    <n v="145.6"/>
    <n v="4405.6000000000004"/>
    <n v="1.1113225225225227"/>
    <n v="43.749751737835155"/>
    <n v="39.690090090090095"/>
    <n v="5.4519354519354524E-2"/>
  </r>
  <r>
    <x v="18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.2"/>
    <n v="351.8"/>
    <n v="5571.8"/>
    <n v="1.4054990990990992"/>
    <n v="55.330685203574973"/>
    <n v="50.196396396396395"/>
    <n v="2.8536893914949627E-2"/>
  </r>
  <r>
    <x v="18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.2"/>
    <n v="355.20000000000005"/>
    <n v="5575.2"/>
    <n v="1.4063567567567568"/>
    <n v="55.364448857994041"/>
    <n v="50.227027027027027"/>
    <n v="2.8280983686389091E-2"/>
  </r>
  <r>
    <x v="18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.2"/>
    <n v="187"/>
    <n v="3967"/>
    <n v="1.0006846846846846"/>
    <n v="39.394240317775569"/>
    <n v="35.738738738738739"/>
    <n v="3.8223249987955871E-2"/>
  </r>
  <r>
    <x v="18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.2"/>
    <n v="166.4"/>
    <n v="4546.3999999999996"/>
    <n v="1.1468396396396396"/>
    <n v="45.147964250248258"/>
    <n v="40.958558558558558"/>
    <n v="4.9229036729036731E-2"/>
  </r>
  <r>
    <x v="18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.2"/>
    <n v="152.80000000000001"/>
    <n v="4172.8"/>
    <n v="1.0525981981981982"/>
    <n v="41.437934458788483"/>
    <n v="37.592792792792793"/>
    <n v="4.9205226168576956E-2"/>
  </r>
  <r>
    <x v="18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.2"/>
    <n v="187.4"/>
    <n v="3947.4"/>
    <n v="0.99574054054054062"/>
    <n v="39.199602780536246"/>
    <n v="35.56216216216216"/>
    <n v="3.795321468747296E-2"/>
  </r>
  <r>
    <x v="18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.2"/>
    <n v="283.8"/>
    <n v="5583.8"/>
    <n v="1.4085261261261262"/>
    <n v="55.449851042701091"/>
    <n v="50.304504504504507"/>
    <n v="3.5450672659974987E-2"/>
  </r>
  <r>
    <x v="18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.2"/>
    <n v="333.20000000000005"/>
    <n v="5633.2"/>
    <n v="1.4209873873873873"/>
    <n v="55.940417080436937"/>
    <n v="50.749549549549549"/>
    <n v="3.0461914495527941E-2"/>
  </r>
  <r>
    <x v="18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.2"/>
    <n v="211.60000000000002"/>
    <n v="4111.6000000000004"/>
    <n v="1.0371603603603605"/>
    <n v="40.830188679245282"/>
    <n v="37.041441441441442"/>
    <n v="3.5010814216863369E-2"/>
  </r>
  <r>
    <x v="18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48"/>
    <n v="57.599999999999994"/>
    <n v="1492.6"/>
    <n v="0.37651171171171172"/>
    <n v="14.822244289970207"/>
    <n v="13.446846846846846"/>
    <n v="0.11205705705705706"/>
  </r>
  <r>
    <x v="18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54"/>
    <n v="873.18000000000006"/>
    <n v="5720.18"/>
    <n v="1.4429282882882883"/>
    <n v="56.804170804369413"/>
    <n v="51.533153153153158"/>
    <n v="3.1869606155320446E-2"/>
  </r>
  <r>
    <x v="18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813"/>
    <n v="1.2140900900900902"/>
    <n v="47.795431976166832"/>
    <n v="43.36036036036036"/>
    <n v="2.786655550151694E-2"/>
    <n v="0.54"/>
    <n v="840.24"/>
    <n v="5653.24"/>
    <n v="1.4260425225225224"/>
    <n v="56.139424031777551"/>
    <n v="50.93009009009009"/>
    <n v="3.2731420366381804E-2"/>
  </r>
  <r>
    <x v="18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18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18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18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.2"/>
    <n v="305.60000000000002"/>
    <n v="6305.6"/>
    <n v="1.7042162162162162"/>
    <n v="62.617676266137046"/>
    <n v="56.807207207207213"/>
    <n v="3.7177491627753412E-2"/>
  </r>
  <r>
    <x v="18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.2"/>
    <n v="326.8"/>
    <n v="6526.8"/>
    <n v="1.764"/>
    <n v="64.814299900695133"/>
    <n v="58.800000000000004"/>
    <n v="3.5985312117503061E-2"/>
  </r>
  <r>
    <x v="18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.2"/>
    <n v="293.8"/>
    <n v="6243.8"/>
    <n v="1.6875135135135135"/>
    <n v="62.003972194637541"/>
    <n v="56.250450450450451"/>
    <n v="3.8291661300510857E-2"/>
  </r>
  <r>
    <x v="18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.2"/>
    <n v="171"/>
    <n v="4171"/>
    <n v="1.1272972972972972"/>
    <n v="41.420059582919563"/>
    <n v="37.576576576576578"/>
    <n v="4.3949212370265001E-2"/>
  </r>
  <r>
    <x v="18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.2"/>
    <n v="148.4"/>
    <n v="4598.3999999999996"/>
    <n v="1.2428108108108107"/>
    <n v="45.664349553128098"/>
    <n v="41.427027027027023"/>
    <n v="5.5831572812704885E-2"/>
  </r>
  <r>
    <x v="18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.2"/>
    <n v="324.8"/>
    <n v="6374.8"/>
    <n v="1.7229189189189189"/>
    <n v="63.304865938430986"/>
    <n v="57.430630630630631"/>
    <n v="3.5363688811964673E-2"/>
  </r>
  <r>
    <x v="18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.2"/>
    <n v="376.20000000000005"/>
    <n v="6376.2"/>
    <n v="1.7232972972972973"/>
    <n v="63.318768619662357"/>
    <n v="57.443243243243245"/>
    <n v="3.0538672643935803E-2"/>
  </r>
  <r>
    <x v="18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.2"/>
    <n v="333.20000000000005"/>
    <n v="6433.2"/>
    <n v="1.7387027027027027"/>
    <n v="63.884806355511415"/>
    <n v="57.956756756756754"/>
    <n v="3.4787969241750753E-2"/>
  </r>
  <r>
    <x v="18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54"/>
    <n v="873.18000000000006"/>
    <n v="6408.18"/>
    <n v="1.7319405405405406"/>
    <n v="63.636345580933465"/>
    <n v="57.731351351351357"/>
    <n v="3.5702752845609989E-2"/>
  </r>
  <r>
    <x v="18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18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18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18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19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.47"/>
    <n v="997.33999999999992"/>
    <n v="6537.34"/>
    <n v="1.6490587387387388"/>
    <n v="64.918967229394241"/>
    <n v="58.894954954954954"/>
    <n v="2.7754455680940128E-2"/>
  </r>
  <r>
    <x v="19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.47"/>
    <n v="791.4799999999999"/>
    <n v="6131.48"/>
    <n v="1.5466796396396396"/>
    <n v="60.888579940417074"/>
    <n v="55.238558558558552"/>
    <n v="3.2801994393443321E-2"/>
  </r>
  <r>
    <x v="19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.47"/>
    <n v="501.02"/>
    <n v="5521.02"/>
    <n v="1.3926897297297298"/>
    <n v="54.826415094339623"/>
    <n v="49.73891891891892"/>
    <n v="4.6659398610618123E-2"/>
  </r>
  <r>
    <x v="19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.47"/>
    <n v="342.15999999999997"/>
    <n v="4602.16"/>
    <n v="1.1609052252252252"/>
    <n v="45.70168818272095"/>
    <n v="41.460900900900903"/>
    <n v="5.6951786951786952E-2"/>
  </r>
  <r>
    <x v="19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.47"/>
    <n v="826.7299999999999"/>
    <n v="6046.73"/>
    <n v="1.5253012612612611"/>
    <n v="60.046971201588875"/>
    <n v="54.475045045045043"/>
    <n v="3.0969326347382059E-2"/>
  </r>
  <r>
    <x v="19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.47"/>
    <n v="834.71999999999991"/>
    <n v="6054.72"/>
    <n v="1.5273167567567569"/>
    <n v="60.126315789473686"/>
    <n v="54.547027027027028"/>
    <n v="3.0713416118821526E-2"/>
  </r>
  <r>
    <x v="19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.47"/>
    <n v="439.45"/>
    <n v="4219.45"/>
    <n v="1.0643657657657657"/>
    <n v="41.901191658391255"/>
    <n v="38.013063063063065"/>
    <n v="4.0655682420388306E-2"/>
  </r>
  <r>
    <x v="19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.47"/>
    <n v="391.03999999999996"/>
    <n v="4771.04"/>
    <n v="1.2035055855855856"/>
    <n v="47.378748758689177"/>
    <n v="42.982342342342342"/>
    <n v="5.1661469161469159E-2"/>
  </r>
  <r>
    <x v="19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.47"/>
    <n v="359.08"/>
    <n v="4379.08"/>
    <n v="1.1046327927927928"/>
    <n v="43.48639523336643"/>
    <n v="39.451171171171168"/>
    <n v="5.1637658601009384E-2"/>
  </r>
  <r>
    <x v="19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.47"/>
    <n v="440.39"/>
    <n v="4200.3900000000003"/>
    <n v="1.0595578378378379"/>
    <n v="41.711916583912611"/>
    <n v="37.841351351351356"/>
    <n v="4.0385647119905395E-2"/>
  </r>
  <r>
    <x v="19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.47"/>
    <n v="666.93"/>
    <n v="5966.93"/>
    <n v="1.5051715315315317"/>
    <n v="59.254518371400202"/>
    <n v="53.756126126126127"/>
    <n v="3.7883105092407415E-2"/>
  </r>
  <r>
    <x v="19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.47"/>
    <n v="783.02"/>
    <n v="6083.02"/>
    <n v="1.5344554954954956"/>
    <n v="60.407348560079448"/>
    <n v="54.801981981981989"/>
    <n v="3.289434692796038E-2"/>
  </r>
  <r>
    <x v="19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.47"/>
    <n v="497.26"/>
    <n v="4397.26"/>
    <n v="1.1092187387387389"/>
    <n v="43.6669314796425"/>
    <n v="39.61495495495496"/>
    <n v="3.7443246649295804E-2"/>
  </r>
  <r>
    <x v="19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75"/>
    <n v="90"/>
    <n v="1525"/>
    <n v="0.3846846846846847"/>
    <n v="15.143992055610724"/>
    <n v="13.738738738738739"/>
    <n v="0.11448948948948949"/>
  </r>
  <r>
    <x v="19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60499999999999998"/>
    <n v="978.28499999999997"/>
    <n v="5825.2849999999999"/>
    <n v="1.4694412612612613"/>
    <n v="57.84791459781529"/>
    <n v="52.480045045045046"/>
    <n v="3.2455191740906025E-2"/>
  </r>
  <r>
    <x v="19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813"/>
    <n v="1.2140900900900902"/>
    <n v="47.795431976166832"/>
    <n v="43.36036036036036"/>
    <n v="2.786655550151694E-2"/>
    <n v="0.60499999999999998"/>
    <n v="941.38"/>
    <n v="5754.38"/>
    <n v="1.4515553153153153"/>
    <n v="57.143793445878849"/>
    <n v="51.841261261261259"/>
    <n v="3.3317005951967391E-2"/>
  </r>
  <r>
    <x v="19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19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19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19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.47"/>
    <n v="718.16"/>
    <n v="6718.16"/>
    <n v="1.8157189189189189"/>
    <n v="66.714597815292947"/>
    <n v="60.523963963963965"/>
    <n v="3.960992406018584E-2"/>
  </r>
  <r>
    <x v="19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.47"/>
    <n v="767.9799999999999"/>
    <n v="6967.98"/>
    <n v="1.8832378378378378"/>
    <n v="69.19543197616683"/>
    <n v="62.774594594594589"/>
    <n v="3.841774454993549E-2"/>
  </r>
  <r>
    <x v="19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.47"/>
    <n v="690.43"/>
    <n v="6640.43"/>
    <n v="1.794710810810811"/>
    <n v="65.942701092353531"/>
    <n v="59.823693693693698"/>
    <n v="4.0724093732943292E-2"/>
  </r>
  <r>
    <x v="19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.47"/>
    <n v="401.84999999999997"/>
    <n v="4401.8500000000004"/>
    <n v="1.1896891891891892"/>
    <n v="43.712512413108243"/>
    <n v="39.656306306306313"/>
    <n v="4.6381644802697443E-2"/>
  </r>
  <r>
    <x v="19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.47"/>
    <n v="348.73999999999995"/>
    <n v="4798.74"/>
    <n v="1.2969567567567566"/>
    <n v="47.653823237338628"/>
    <n v="43.231891891891891"/>
    <n v="5.8264005245137321E-2"/>
  </r>
  <r>
    <x v="19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.47"/>
    <n v="763.28"/>
    <n v="6813.28"/>
    <n v="1.841427027027027"/>
    <n v="67.6591857000993"/>
    <n v="61.380900900900897"/>
    <n v="3.7796121244397102E-2"/>
  </r>
  <r>
    <x v="19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.47"/>
    <n v="884.06999999999994"/>
    <n v="6884.07"/>
    <n v="1.8605594594594594"/>
    <n v="68.362164846077448"/>
    <n v="62.018648648648643"/>
    <n v="3.2971105076368232E-2"/>
  </r>
  <r>
    <x v="19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.47"/>
    <n v="783.02"/>
    <n v="6883.02"/>
    <n v="1.8602756756756758"/>
    <n v="68.351737835153926"/>
    <n v="62.009189189189193"/>
    <n v="3.7220401674183189E-2"/>
  </r>
  <r>
    <x v="19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60499999999999998"/>
    <n v="978.28499999999997"/>
    <n v="6513.2849999999999"/>
    <n v="1.7603472972972973"/>
    <n v="64.680089374379335"/>
    <n v="58.678243243243244"/>
    <n v="3.6288338431195576E-2"/>
  </r>
  <r>
    <x v="19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19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19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19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20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.47"/>
    <n v="997.33999999999992"/>
    <n v="6537.34"/>
    <n v="1.6490587387387388"/>
    <n v="64.918967229394241"/>
    <n v="58.894954954954954"/>
    <n v="2.7754455680940128E-2"/>
  </r>
  <r>
    <x v="20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.47"/>
    <n v="791.4799999999999"/>
    <n v="6131.48"/>
    <n v="1.5466796396396396"/>
    <n v="60.888579940417074"/>
    <n v="55.238558558558552"/>
    <n v="3.2801994393443321E-2"/>
  </r>
  <r>
    <x v="20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.47"/>
    <n v="501.02"/>
    <n v="5521.02"/>
    <n v="1.3926897297297298"/>
    <n v="54.826415094339623"/>
    <n v="49.73891891891892"/>
    <n v="4.6659398610618123E-2"/>
  </r>
  <r>
    <x v="20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.47"/>
    <n v="342.15999999999997"/>
    <n v="4602.16"/>
    <n v="1.1609052252252252"/>
    <n v="45.70168818272095"/>
    <n v="41.460900900900903"/>
    <n v="5.6951786951786952E-2"/>
  </r>
  <r>
    <x v="20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.47"/>
    <n v="826.7299999999999"/>
    <n v="6046.73"/>
    <n v="1.5253012612612611"/>
    <n v="60.046971201588875"/>
    <n v="54.475045045045043"/>
    <n v="3.0969326347382059E-2"/>
  </r>
  <r>
    <x v="20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.47"/>
    <n v="834.71999999999991"/>
    <n v="6054.72"/>
    <n v="1.5273167567567569"/>
    <n v="60.126315789473686"/>
    <n v="54.547027027027028"/>
    <n v="3.0713416118821526E-2"/>
  </r>
  <r>
    <x v="20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.47"/>
    <n v="439.45"/>
    <n v="4219.45"/>
    <n v="1.0643657657657657"/>
    <n v="41.901191658391255"/>
    <n v="38.013063063063065"/>
    <n v="4.0655682420388306E-2"/>
  </r>
  <r>
    <x v="20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.47"/>
    <n v="391.03999999999996"/>
    <n v="4771.04"/>
    <n v="1.2035055855855856"/>
    <n v="47.378748758689177"/>
    <n v="42.982342342342342"/>
    <n v="5.1661469161469159E-2"/>
  </r>
  <r>
    <x v="20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.47"/>
    <n v="359.08"/>
    <n v="4379.08"/>
    <n v="1.1046327927927928"/>
    <n v="43.48639523336643"/>
    <n v="39.451171171171168"/>
    <n v="5.1637658601009384E-2"/>
  </r>
  <r>
    <x v="20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.47"/>
    <n v="440.39"/>
    <n v="4200.3900000000003"/>
    <n v="1.0595578378378379"/>
    <n v="41.711916583912611"/>
    <n v="37.841351351351356"/>
    <n v="4.0385647119905395E-2"/>
  </r>
  <r>
    <x v="20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.47"/>
    <n v="666.93"/>
    <n v="5966.93"/>
    <n v="1.5051715315315317"/>
    <n v="59.254518371400202"/>
    <n v="53.756126126126127"/>
    <n v="3.7883105092407415E-2"/>
  </r>
  <r>
    <x v="20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.47"/>
    <n v="783.02"/>
    <n v="6083.02"/>
    <n v="1.5344554954954956"/>
    <n v="60.407348560079448"/>
    <n v="54.801981981981989"/>
    <n v="3.289434692796038E-2"/>
  </r>
  <r>
    <x v="20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.47"/>
    <n v="497.26"/>
    <n v="4397.26"/>
    <n v="1.1092187387387389"/>
    <n v="43.6669314796425"/>
    <n v="39.61495495495496"/>
    <n v="3.7443246649295804E-2"/>
  </r>
  <r>
    <x v="20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75"/>
    <n v="90"/>
    <n v="1525"/>
    <n v="0.3846846846846847"/>
    <n v="15.143992055610724"/>
    <n v="13.738738738738739"/>
    <n v="0.11448948948948949"/>
  </r>
  <r>
    <x v="20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69750000000000001"/>
    <n v="1127.8575000000001"/>
    <n v="5974.8575000000001"/>
    <n v="1.5071712612612613"/>
    <n v="59.333242303872886"/>
    <n v="53.827545045045049"/>
    <n v="3.3288525074239364E-2"/>
  </r>
  <r>
    <x v="20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813"/>
    <n v="1.2140900900900902"/>
    <n v="47.795431976166832"/>
    <n v="43.36036036036036"/>
    <n v="2.786655550151694E-2"/>
    <n v="0.69750000000000001"/>
    <n v="1085.31"/>
    <n v="5898.3099999999995"/>
    <n v="1.4878619819819818"/>
    <n v="58.573088381330678"/>
    <n v="53.137927927927926"/>
    <n v="3.4150339285300722E-2"/>
  </r>
  <r>
    <x v="20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20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20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20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.47"/>
    <n v="718.16"/>
    <n v="6718.16"/>
    <n v="1.8157189189189189"/>
    <n v="66.714597815292947"/>
    <n v="60.523963963963965"/>
    <n v="3.960992406018584E-2"/>
  </r>
  <r>
    <x v="20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.47"/>
    <n v="767.9799999999999"/>
    <n v="6967.98"/>
    <n v="1.8832378378378378"/>
    <n v="69.19543197616683"/>
    <n v="62.774594594594589"/>
    <n v="3.841774454993549E-2"/>
  </r>
  <r>
    <x v="20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.47"/>
    <n v="690.43"/>
    <n v="6640.43"/>
    <n v="1.794710810810811"/>
    <n v="65.942701092353531"/>
    <n v="59.823693693693698"/>
    <n v="4.0724093732943292E-2"/>
  </r>
  <r>
    <x v="20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.47"/>
    <n v="401.84999999999997"/>
    <n v="4401.8500000000004"/>
    <n v="1.1896891891891892"/>
    <n v="43.712512413108243"/>
    <n v="39.656306306306313"/>
    <n v="4.6381644802697443E-2"/>
  </r>
  <r>
    <x v="20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.47"/>
    <n v="348.73999999999995"/>
    <n v="4798.74"/>
    <n v="1.2969567567567566"/>
    <n v="47.653823237338628"/>
    <n v="43.231891891891891"/>
    <n v="5.8264005245137321E-2"/>
  </r>
  <r>
    <x v="20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.47"/>
    <n v="763.28"/>
    <n v="6813.28"/>
    <n v="1.841427027027027"/>
    <n v="67.6591857000993"/>
    <n v="61.380900900900897"/>
    <n v="3.7796121244397102E-2"/>
  </r>
  <r>
    <x v="20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.47"/>
    <n v="884.06999999999994"/>
    <n v="6884.07"/>
    <n v="1.8605594594594594"/>
    <n v="68.362164846077448"/>
    <n v="62.018648648648643"/>
    <n v="3.2971105076368232E-2"/>
  </r>
  <r>
    <x v="20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.47"/>
    <n v="783.02"/>
    <n v="6883.02"/>
    <n v="1.8602756756756758"/>
    <n v="68.351737835153926"/>
    <n v="62.009189189189193"/>
    <n v="3.7220401674183189E-2"/>
  </r>
  <r>
    <x v="20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69750000000000001"/>
    <n v="1127.8575000000001"/>
    <n v="6662.8575000000001"/>
    <n v="1.8007722972972973"/>
    <n v="66.165417080436939"/>
    <n v="60.025743243243241"/>
    <n v="3.7121671764528907E-2"/>
  </r>
  <r>
    <x v="20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0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0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20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21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.59"/>
    <n v="1251.98"/>
    <n v="6791.98"/>
    <n v="1.7132922522522522"/>
    <n v="67.447666335650439"/>
    <n v="61.189009009009006"/>
    <n v="2.8835536762021208E-2"/>
  </r>
  <r>
    <x v="21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.59"/>
    <n v="993.56"/>
    <n v="6333.5599999999995"/>
    <n v="1.5976547747747747"/>
    <n v="62.895332671300885"/>
    <n v="57.059099099099093"/>
    <n v="3.3883075474524404E-2"/>
  </r>
  <r>
    <x v="21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.59"/>
    <n v="628.93999999999994"/>
    <n v="5648.94"/>
    <n v="1.4249578378378378"/>
    <n v="56.096722939424026"/>
    <n v="50.891351351351346"/>
    <n v="4.77404796916992E-2"/>
  </r>
  <r>
    <x v="21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.59"/>
    <n v="429.52"/>
    <n v="4689.5200000000004"/>
    <n v="1.1829419819819822"/>
    <n v="46.569215491559092"/>
    <n v="42.247927927927933"/>
    <n v="5.8032868032868036E-2"/>
  </r>
  <r>
    <x v="21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.59"/>
    <n v="1037.81"/>
    <n v="6257.8099999999995"/>
    <n v="1.5785466666666665"/>
    <n v="62.143098311817269"/>
    <n v="56.376666666666665"/>
    <n v="3.2050407428463143E-2"/>
  </r>
  <r>
    <x v="21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.59"/>
    <n v="1047.8399999999999"/>
    <n v="6267.84"/>
    <n v="1.5810767567567567"/>
    <n v="62.242701092353528"/>
    <n v="56.467027027027029"/>
    <n v="3.1794497199902606E-2"/>
  </r>
  <r>
    <x v="21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.59"/>
    <n v="551.65"/>
    <n v="4331.6499999999996"/>
    <n v="1.0926684684684684"/>
    <n v="43.015392254220451"/>
    <n v="39.023873873873868"/>
    <n v="4.1736763501469376E-2"/>
  </r>
  <r>
    <x v="21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.59"/>
    <n v="490.88"/>
    <n v="4870.88"/>
    <n v="1.2286904504504506"/>
    <n v="48.370208540218471"/>
    <n v="43.881801801801799"/>
    <n v="5.2742550242550243E-2"/>
  </r>
  <r>
    <x v="21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.59"/>
    <n v="450.76"/>
    <n v="4470.76"/>
    <n v="1.1277592792792794"/>
    <n v="44.396822244289972"/>
    <n v="40.277117117117122"/>
    <n v="5.2718739682090475E-2"/>
  </r>
  <r>
    <x v="21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.59"/>
    <n v="552.82999999999993"/>
    <n v="4312.83"/>
    <n v="1.0879210810810811"/>
    <n v="42.828500496524327"/>
    <n v="38.854324324324324"/>
    <n v="4.1466728200986472E-2"/>
  </r>
  <r>
    <x v="21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.59"/>
    <n v="837.20999999999992"/>
    <n v="6137.21"/>
    <n v="1.548125045045045"/>
    <n v="60.945481628599801"/>
    <n v="55.29018018018018"/>
    <n v="3.8964186173488499E-2"/>
  </r>
  <r>
    <x v="21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.59"/>
    <n v="982.93999999999994"/>
    <n v="6282.94"/>
    <n v="1.5848857657657658"/>
    <n v="62.392651439920549"/>
    <n v="56.603063063063061"/>
    <n v="3.397542800904145E-2"/>
  </r>
  <r>
    <x v="21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.59"/>
    <n v="624.21999999999991"/>
    <n v="4524.22"/>
    <n v="1.1412446846846849"/>
    <n v="44.927706057596822"/>
    <n v="40.758738738738742"/>
    <n v="3.8524327730376881E-2"/>
  </r>
  <r>
    <x v="21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86"/>
    <n v="103.2"/>
    <n v="1538.2"/>
    <n v="0.38801441441441442"/>
    <n v="15.275074478649454"/>
    <n v="13.857657657657658"/>
    <n v="0.11548048048048049"/>
  </r>
  <r>
    <x v="21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71499999999999997"/>
    <n v="1156.155"/>
    <n v="6003.1549999999997"/>
    <n v="1.5143093693693694"/>
    <n v="59.614250248262159"/>
    <n v="54.082477477477475"/>
    <n v="3.3446182731897013E-2"/>
  </r>
  <r>
    <x v="21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813"/>
    <n v="1.2140900900900902"/>
    <n v="47.795431976166832"/>
    <n v="43.36036036036036"/>
    <n v="2.786655550151694E-2"/>
    <n v="0.71499999999999997"/>
    <n v="1112.54"/>
    <n v="5925.54"/>
    <n v="1.4947308108108108"/>
    <n v="58.843495531281029"/>
    <n v="53.383243243243243"/>
    <n v="3.4307996942958385E-2"/>
  </r>
  <r>
    <x v="21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21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21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21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.59"/>
    <n v="901.52"/>
    <n v="6901.52"/>
    <n v="1.8652756756756759"/>
    <n v="68.535451837140016"/>
    <n v="62.175855855855858"/>
    <n v="4.0691005141266924E-2"/>
  </r>
  <r>
    <x v="21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.59"/>
    <n v="964.06"/>
    <n v="7164.0599999999995"/>
    <n v="1.9362324324324323"/>
    <n v="71.142601787487578"/>
    <n v="64.541081081081074"/>
    <n v="3.9498825631016567E-2"/>
  </r>
  <r>
    <x v="21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.59"/>
    <n v="866.70999999999992"/>
    <n v="6816.71"/>
    <n v="1.8423540540540542"/>
    <n v="67.693247269116185"/>
    <n v="61.411801801801801"/>
    <n v="4.1805174814024369E-2"/>
  </r>
  <r>
    <x v="21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.59"/>
    <n v="504.45"/>
    <n v="4504.45"/>
    <n v="1.2174189189189188"/>
    <n v="44.731380337636544"/>
    <n v="40.58063063063063"/>
    <n v="4.7462725883778513E-2"/>
  </r>
  <r>
    <x v="21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.59"/>
    <n v="437.78"/>
    <n v="4887.78"/>
    <n v="1.3210216216216215"/>
    <n v="48.538033763654418"/>
    <n v="44.034054054054053"/>
    <n v="5.9345086326218398E-2"/>
  </r>
  <r>
    <x v="21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.59"/>
    <n v="958.16"/>
    <n v="7008.16"/>
    <n v="1.8940972972972974"/>
    <n v="69.59443892750744"/>
    <n v="63.136576576576573"/>
    <n v="3.8877202325478186E-2"/>
  </r>
  <r>
    <x v="21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.59"/>
    <n v="1109.79"/>
    <n v="7109.79"/>
    <n v="1.9215648648648649"/>
    <n v="70.603674280039726"/>
    <n v="64.052162162162162"/>
    <n v="3.4052186157449316E-2"/>
  </r>
  <r>
    <x v="21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.59"/>
    <n v="982.93999999999994"/>
    <n v="7082.94"/>
    <n v="1.9143081081081079"/>
    <n v="70.337040714995027"/>
    <n v="63.810270270270266"/>
    <n v="3.8301482755264266E-2"/>
  </r>
  <r>
    <x v="21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71499999999999997"/>
    <n v="1156.155"/>
    <n v="6691.1549999999997"/>
    <n v="1.8084202702702703"/>
    <n v="66.446425024826212"/>
    <n v="60.280675675675674"/>
    <n v="3.7279329422186563E-2"/>
  </r>
  <r>
    <x v="21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1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1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21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22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.63"/>
    <n v="1336.86"/>
    <n v="6876.86"/>
    <n v="1.7347034234234233"/>
    <n v="68.290566037735843"/>
    <n v="61.953693693693694"/>
    <n v="2.9195897122381572E-2"/>
  </r>
  <r>
    <x v="22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.63"/>
    <n v="1060.92"/>
    <n v="6400.92"/>
    <n v="1.6146464864864865"/>
    <n v="63.564250248262162"/>
    <n v="57.66594594594595"/>
    <n v="3.4243435834884768E-2"/>
  </r>
  <r>
    <x v="22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.63"/>
    <n v="671.58"/>
    <n v="5691.58"/>
    <n v="1.4357138738738739"/>
    <n v="56.520158887785499"/>
    <n v="51.275495495495498"/>
    <n v="4.8100840052059564E-2"/>
  </r>
  <r>
    <x v="22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.63"/>
    <n v="458.64"/>
    <n v="4718.6400000000003"/>
    <n v="1.1902875675675677"/>
    <n v="46.858391261171796"/>
    <n v="42.510270270270276"/>
    <n v="5.83932283932284E-2"/>
  </r>
  <r>
    <x v="22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.63"/>
    <n v="1108.17"/>
    <n v="6328.17"/>
    <n v="1.5962951351351351"/>
    <n v="62.841807348560081"/>
    <n v="57.010540540540539"/>
    <n v="3.24107677888235E-2"/>
  </r>
  <r>
    <x v="22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.63"/>
    <n v="1118.8800000000001"/>
    <n v="6338.88"/>
    <n v="1.5989967567567569"/>
    <n v="62.948162859980137"/>
    <n v="57.10702702702703"/>
    <n v="3.215485756026297E-2"/>
  </r>
  <r>
    <x v="22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.63"/>
    <n v="589.04999999999995"/>
    <n v="4369.05"/>
    <n v="1.1021027027027028"/>
    <n v="43.386792452830193"/>
    <n v="39.360810810810811"/>
    <n v="4.2097123861829747E-2"/>
  </r>
  <r>
    <x v="22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.63"/>
    <n v="524.16"/>
    <n v="4904.16"/>
    <n v="1.2370854054054055"/>
    <n v="48.700695134061569"/>
    <n v="44.181621621621623"/>
    <n v="5.3102910602910607E-2"/>
  </r>
  <r>
    <x v="22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.63"/>
    <n v="481.32"/>
    <n v="4501.32"/>
    <n v="1.1354681081081079"/>
    <n v="44.700297914597812"/>
    <n v="40.552432432432433"/>
    <n v="5.3079100042450825E-2"/>
  </r>
  <r>
    <x v="22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.63"/>
    <n v="590.31000000000006"/>
    <n v="4350.3100000000004"/>
    <n v="1.0973754954954955"/>
    <n v="43.200695134061569"/>
    <n v="39.191981981981982"/>
    <n v="4.1827088561346835E-2"/>
  </r>
  <r>
    <x v="22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.63"/>
    <n v="893.97"/>
    <n v="6193.97"/>
    <n v="1.5624428828828829"/>
    <n v="61.509136047666338"/>
    <n v="55.801531531531531"/>
    <n v="3.9324546533848856E-2"/>
  </r>
  <r>
    <x v="22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.63"/>
    <n v="1049.58"/>
    <n v="6349.58"/>
    <n v="1.6016958558558558"/>
    <n v="63.054419066534258"/>
    <n v="57.203423423423423"/>
    <n v="3.4335788369401814E-2"/>
  </r>
  <r>
    <x v="22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.63"/>
    <n v="666.54"/>
    <n v="4566.54"/>
    <n v="1.1519200000000001"/>
    <n v="45.34796425024826"/>
    <n v="41.14"/>
    <n v="3.8884688090737238E-2"/>
  </r>
  <r>
    <x v="22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91"/>
    <n v="109.2"/>
    <n v="1544.2"/>
    <n v="0.38952792792792795"/>
    <n v="15.334657398212512"/>
    <n v="13.911711711711712"/>
    <n v="0.11593093093093093"/>
  </r>
  <r>
    <x v="22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6825"/>
    <n v="1103.6025"/>
    <n v="5950.6025"/>
    <n v="1.5010528828828829"/>
    <n v="59.092378351539224"/>
    <n v="53.609031531531528"/>
    <n v="3.3153389939104223E-2"/>
  </r>
  <r>
    <x v="22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813"/>
    <n v="1.2140900900900902"/>
    <n v="47.795431976166832"/>
    <n v="43.36036036036036"/>
    <n v="2.786655550151694E-2"/>
    <n v="0.6825"/>
    <n v="1061.97"/>
    <n v="5874.97"/>
    <n v="1.4819744144144145"/>
    <n v="58.341310824230391"/>
    <n v="52.927657657657662"/>
    <n v="3.4015204150165596E-2"/>
  </r>
  <r>
    <x v="22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22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22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22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000"/>
    <n v="1.6216216216216217"/>
    <n v="59.582919563058589"/>
    <n v="54.054054054054056"/>
    <n v="3.5375689825951608E-2"/>
    <n v="0.63"/>
    <n v="962.64"/>
    <n v="6962.64"/>
    <n v="1.8817945945945946"/>
    <n v="69.14240317775571"/>
    <n v="62.726486486486486"/>
    <n v="4.1051365501627281E-2"/>
  </r>
  <r>
    <x v="22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200"/>
    <n v="1.6756756756756757"/>
    <n v="61.56901688182721"/>
    <n v="55.855855855855857"/>
    <n v="3.4183510315701257E-2"/>
    <n v="0.63"/>
    <n v="1029.42"/>
    <n v="7229.42"/>
    <n v="1.9538972972972972"/>
    <n v="71.791658391261166"/>
    <n v="65.129909909909912"/>
    <n v="3.9859185991376937E-2"/>
  </r>
  <r>
    <x v="22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5950"/>
    <n v="1.6081081081081081"/>
    <n v="59.086395233366432"/>
    <n v="53.603603603603602"/>
    <n v="3.6489859498709053E-2"/>
    <n v="0.63"/>
    <n v="925.47"/>
    <n v="6875.47"/>
    <n v="1.8582351351351352"/>
    <n v="68.276762661370412"/>
    <n v="61.94117117117117"/>
    <n v="4.2165535174384733E-2"/>
  </r>
  <r>
    <x v="22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000"/>
    <n v="1.0810810810810811"/>
    <n v="39.72194637537239"/>
    <n v="36.036036036036037"/>
    <n v="4.2147410568463203E-2"/>
    <n v="0.63"/>
    <n v="538.65"/>
    <n v="4538.6499999999996"/>
    <n v="1.2266621621621621"/>
    <n v="45.071002979145973"/>
    <n v="40.888738738738738"/>
    <n v="4.7823086244138877E-2"/>
  </r>
  <r>
    <x v="22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450"/>
    <n v="1.2027027027027026"/>
    <n v="44.19066534260179"/>
    <n v="40.090090090090094"/>
    <n v="5.4029771010903088E-2"/>
    <n v="0.63"/>
    <n v="467.46"/>
    <n v="4917.46"/>
    <n v="1.3290432432432433"/>
    <n v="48.832770605759684"/>
    <n v="44.30144144144144"/>
    <n v="5.9705446686578761E-2"/>
  </r>
  <r>
    <x v="22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050"/>
    <n v="1.6351351351351351"/>
    <n v="60.079443892750746"/>
    <n v="54.504504504504503"/>
    <n v="3.3561887010162869E-2"/>
    <n v="0.63"/>
    <n v="1023.12"/>
    <n v="7073.12"/>
    <n v="1.9116540540540541"/>
    <n v="70.239523336643487"/>
    <n v="63.721801801801803"/>
    <n v="3.9237562685838549E-2"/>
  </r>
  <r>
    <x v="22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000"/>
    <n v="1.6216216216216217"/>
    <n v="59.582919563058589"/>
    <n v="54.054054054054056"/>
    <n v="2.8736870842134003E-2"/>
    <n v="0.63"/>
    <n v="1185.03"/>
    <n v="7185.03"/>
    <n v="1.9419"/>
    <n v="71.350844091360472"/>
    <n v="64.73"/>
    <n v="3.4412546517809679E-2"/>
  </r>
  <r>
    <x v="22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100"/>
    <n v="1.6486486486486487"/>
    <n v="60.575968222442896"/>
    <n v="54.954954954954957"/>
    <n v="3.2986167439948956E-2"/>
    <n v="0.63"/>
    <n v="1049.58"/>
    <n v="7149.58"/>
    <n v="1.9323189189189189"/>
    <n v="70.998808341608736"/>
    <n v="64.410630630630635"/>
    <n v="3.8661843115624629E-2"/>
  </r>
  <r>
    <x v="22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6825"/>
    <n v="1103.6025"/>
    <n v="6638.6025"/>
    <n v="1.7942168918918919"/>
    <n v="65.92455312810327"/>
    <n v="59.807229729729727"/>
    <n v="3.6986536629393774E-2"/>
  </r>
  <r>
    <x v="22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2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2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22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23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540"/>
    <n v="1.3974774774774774"/>
    <n v="55.01489572989076"/>
    <n v="49.909909909909906"/>
    <n v="2.3520221446705895E-2"/>
    <n v="0.56000000000000005"/>
    <n v="1188.3200000000002"/>
    <n v="6728.32"/>
    <n v="1.6972338738738739"/>
    <n v="66.815491559086396"/>
    <n v="60.615495495495495"/>
    <n v="2.8565266491750941E-2"/>
  </r>
  <r>
    <x v="23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340"/>
    <n v="1.347027027027027"/>
    <n v="53.028798411122146"/>
    <n v="48.108108108108105"/>
    <n v="2.8567760159209088E-2"/>
    <n v="0.56000000000000005"/>
    <n v="943.04000000000008"/>
    <n v="6283.04"/>
    <n v="1.5849109909909911"/>
    <n v="62.393644488579938"/>
    <n v="56.603963963963963"/>
    <n v="3.3612805204254137E-2"/>
  </r>
  <r>
    <x v="23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020"/>
    <n v="1.2663063063063063"/>
    <n v="49.851042701092354"/>
    <n v="45.225225225225223"/>
    <n v="4.2425164376383884E-2"/>
    <n v="0.56000000000000005"/>
    <n v="596.96"/>
    <n v="5616.96"/>
    <n v="1.4168908108108109"/>
    <n v="55.779145978152926"/>
    <n v="50.603243243243242"/>
    <n v="4.7470209421428933E-2"/>
  </r>
  <r>
    <x v="23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260"/>
    <n v="1.0745945945945947"/>
    <n v="42.303872889771597"/>
    <n v="38.378378378378379"/>
    <n v="5.2717552717552719E-2"/>
    <n v="0.56000000000000005"/>
    <n v="407.68000000000006"/>
    <n v="4667.68"/>
    <n v="1.1774327927927928"/>
    <n v="46.352333664349558"/>
    <n v="42.051171171171177"/>
    <n v="5.7762597762597769E-2"/>
  </r>
  <r>
    <x v="23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220"/>
    <n v="1.3167567567567569"/>
    <n v="51.837140019860975"/>
    <n v="47.027027027027025"/>
    <n v="2.6735092113147826E-2"/>
    <n v="0.56000000000000005"/>
    <n v="985.04000000000008"/>
    <n v="6205.04"/>
    <n v="1.5652353153153153"/>
    <n v="61.619066534260178"/>
    <n v="55.901261261261261"/>
    <n v="3.1780137158192868E-2"/>
  </r>
  <r>
    <x v="23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220"/>
    <n v="1.3167567567567569"/>
    <n v="51.837140019860975"/>
    <n v="47.027027027027025"/>
    <n v="2.647918188458729E-2"/>
    <n v="0.56000000000000005"/>
    <n v="994.56000000000006"/>
    <n v="6214.56"/>
    <n v="1.5676367567567568"/>
    <n v="61.713604766633566"/>
    <n v="55.987027027027032"/>
    <n v="3.1524226929632339E-2"/>
  </r>
  <r>
    <x v="23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3780"/>
    <n v="0.95351351351351354"/>
    <n v="37.537239324726912"/>
    <n v="34.054054054054056"/>
    <n v="3.6421448186154073E-2"/>
    <n v="0.56000000000000005"/>
    <n v="523.6"/>
    <n v="4303.6000000000004"/>
    <n v="1.0855927927927929"/>
    <n v="42.736842105263158"/>
    <n v="38.771171171171176"/>
    <n v="4.1466493231199116E-2"/>
  </r>
  <r>
    <x v="23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4.7427234927234926E-2"/>
    <n v="0.56000000000000005"/>
    <n v="465.92000000000007"/>
    <n v="4845.92"/>
    <n v="1.2223942342342342"/>
    <n v="48.122343594836146"/>
    <n v="43.656936936936937"/>
    <n v="5.2472279972279975E-2"/>
  </r>
  <r>
    <x v="23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020"/>
    <n v="1.0140540540540541"/>
    <n v="39.920556107249254"/>
    <n v="36.216216216216218"/>
    <n v="4.7403424366775151E-2"/>
    <n v="0.56000000000000005"/>
    <n v="427.84000000000003"/>
    <n v="4447.84"/>
    <n v="1.1219776576576577"/>
    <n v="44.169215491559086"/>
    <n v="40.070630630630632"/>
    <n v="5.2448469411820201E-2"/>
  </r>
  <r>
    <x v="23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3760"/>
    <n v="0.94846846846846844"/>
    <n v="37.338629592850047"/>
    <n v="33.873873873873876"/>
    <n v="3.6151412885671162E-2"/>
    <n v="0.56000000000000005"/>
    <n v="524.72"/>
    <n v="4284.72"/>
    <n v="1.0808302702702703"/>
    <n v="42.549354518371402"/>
    <n v="38.601081081081084"/>
    <n v="4.1196457930716204E-2"/>
  </r>
  <r>
    <x v="23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300"/>
    <n v="1.336936936936937"/>
    <n v="52.631578947368418"/>
    <n v="47.747747747747745"/>
    <n v="3.3648870858173183E-2"/>
    <n v="0.56000000000000005"/>
    <n v="794.6400000000001"/>
    <n v="6094.64"/>
    <n v="1.5373866666666667"/>
    <n v="60.522740814299901"/>
    <n v="54.906666666666666"/>
    <n v="3.8693915903218232E-2"/>
  </r>
  <r>
    <x v="23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300"/>
    <n v="1.336936936936937"/>
    <n v="52.631578947368418"/>
    <n v="47.747747747747745"/>
    <n v="2.8660112693726137E-2"/>
    <n v="0.56000000000000005"/>
    <n v="932.96"/>
    <n v="6232.96"/>
    <n v="1.5722781981981981"/>
    <n v="61.896325719960274"/>
    <n v="56.152792792792795"/>
    <n v="3.3705157738771183E-2"/>
  </r>
  <r>
    <x v="23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3900"/>
    <n v="0.98378378378378384"/>
    <n v="38.728897715988083"/>
    <n v="35.135135135135137"/>
    <n v="3.3209012415061565E-2"/>
    <n v="0.56000000000000005"/>
    <n v="592.48"/>
    <n v="4492.4799999999996"/>
    <n v="1.133238198198198"/>
    <n v="44.612512413108234"/>
    <n v="40.472792792792788"/>
    <n v="3.8254057460106607E-2"/>
  </r>
  <r>
    <x v="23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435"/>
    <n v="0.361981981981982"/>
    <n v="14.250248262164845"/>
    <n v="12.927927927927929"/>
    <n v="0.10773273273273273"/>
    <n v="0.84"/>
    <n v="100.8"/>
    <n v="1535.8"/>
    <n v="0.38740900900900899"/>
    <n v="15.251241310824229"/>
    <n v="13.836036036036036"/>
    <n v="0.11530030030030031"/>
  </r>
  <r>
    <x v="23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4847"/>
    <n v="1.2226666666666668"/>
    <n v="48.133068520357497"/>
    <n v="43.666666666666664"/>
    <n v="2.7004741290455575E-2"/>
    <n v="0.57250000000000001"/>
    <n v="925.73249999999996"/>
    <n v="5772.7325000000001"/>
    <n v="1.4561847747747749"/>
    <n v="57.326042701092355"/>
    <n v="52.006599099099098"/>
    <n v="3.2162398948113236E-2"/>
  </r>
  <r>
    <x v="23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4813"/>
    <n v="1.2140900900900902"/>
    <n v="47.795431976166832"/>
    <n v="43.36036036036036"/>
    <n v="2.786655550151694E-2"/>
    <n v="0.57250000000000001"/>
    <n v="890.81000000000006"/>
    <n v="5703.81"/>
    <n v="1.438798918918919"/>
    <n v="56.641608738828204"/>
    <n v="51.385675675675678"/>
    <n v="3.3024213159174601E-2"/>
  </r>
  <r>
    <x v="23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561"/>
    <n v="1.4027747747747747"/>
    <n v="55.22343594836147"/>
    <n v="50.099099099099099"/>
    <n v="7.0861526307070863E-2"/>
    <n v="0"/>
    <n v="0"/>
    <n v="5561"/>
    <n v="1.4027747747747747"/>
    <n v="55.22343594836147"/>
    <n v="50.099099099099099"/>
    <n v="7.0861526307070863E-2"/>
  </r>
  <r>
    <x v="23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457"/>
    <n v="1.3765405405405406"/>
    <n v="54.190665342601783"/>
    <n v="49.162162162162161"/>
    <n v="6.2947710835034781E-2"/>
    <n v="0"/>
    <n v="0"/>
    <n v="5457"/>
    <n v="1.3765405405405406"/>
    <n v="54.190665342601783"/>
    <n v="49.162162162162161"/>
    <n v="6.2947710835034781E-2"/>
  </r>
  <r>
    <x v="23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160"/>
    <n v="1.0493693693693693"/>
    <n v="41.31082423038729"/>
    <n v="37.477477477477478"/>
    <n v="7.5559430398140073E-2"/>
    <n v="0"/>
    <n v="0"/>
    <n v="4160"/>
    <n v="1.0493693693693693"/>
    <n v="41.31082423038729"/>
    <n v="37.477477477477478"/>
    <n v="7.5559430398140073E-2"/>
  </r>
  <r>
    <x v="23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56000000000000005"/>
    <n v="855.68000000000006"/>
    <n v="7155.68"/>
    <n v="1.9339675675675676"/>
    <n v="71.059384309831188"/>
    <n v="64.465585585585586"/>
    <n v="4.2189519362294231E-2"/>
  </r>
  <r>
    <x v="23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56000000000000005"/>
    <n v="915.04000000000008"/>
    <n v="7415.04"/>
    <n v="2.0040648648648647"/>
    <n v="73.63495531281032"/>
    <n v="66.802162162162162"/>
    <n v="4.0882596182473786E-2"/>
  </r>
  <r>
    <x v="23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56000000000000005"/>
    <n v="822.6400000000001"/>
    <n v="7072.64"/>
    <n v="1.9115243243243245"/>
    <n v="70.234756703078446"/>
    <n v="63.71747747747748"/>
    <n v="4.3374729392428507E-2"/>
  </r>
  <r>
    <x v="23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56000000000000005"/>
    <n v="478.80000000000007"/>
    <n v="4778.8"/>
    <n v="1.2915675675675675"/>
    <n v="47.455809334657395"/>
    <n v="43.052252252252252"/>
    <n v="5.0353511406142984E-2"/>
  </r>
  <r>
    <x v="23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56000000000000005"/>
    <n v="415.52000000000004"/>
    <n v="5165.5200000000004"/>
    <n v="1.3960864864864866"/>
    <n v="51.296127110228404"/>
    <n v="46.536216216216218"/>
    <n v="6.2717272528593285E-2"/>
  </r>
  <r>
    <x v="23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56000000000000005"/>
    <n v="909.44"/>
    <n v="7259.4400000000005"/>
    <n v="1.962010810810811"/>
    <n v="72.089771598808341"/>
    <n v="65.400360360360366"/>
    <n v="4.0271157857364757E-2"/>
  </r>
  <r>
    <x v="23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56000000000000005"/>
    <n v="1053.3600000000001"/>
    <n v="7353.3600000000006"/>
    <n v="1.9873945945945948"/>
    <n v="73.022442899702085"/>
    <n v="66.246486486486489"/>
    <n v="3.5218759429285748E-2"/>
  </r>
  <r>
    <x v="23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56000000000000005"/>
    <n v="932.96"/>
    <n v="7332.96"/>
    <n v="1.9818810810810812"/>
    <n v="72.819860973187687"/>
    <n v="66.062702702702708"/>
    <n v="3.9653483014827559E-2"/>
  </r>
  <r>
    <x v="23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535"/>
    <n v="1.4959459459459459"/>
    <n v="54.96524329692155"/>
    <n v="49.864864864864863"/>
    <n v="3.0837887980745122E-2"/>
    <n v="0.57250000000000001"/>
    <n v="925.73249999999996"/>
    <n v="6460.7325000000001"/>
    <n v="1.746143918918919"/>
    <n v="64.158217477656407"/>
    <n v="58.204797297297297"/>
    <n v="3.5995545638402779E-2"/>
  </r>
  <r>
    <x v="23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3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3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2931"/>
    <n v="0.79216216216216218"/>
    <n v="29.106256206554121"/>
    <n v="26.405405405405407"/>
    <n v="3.4743954480796591E-2"/>
    <n v="0"/>
    <n v="0"/>
    <n v="2931"/>
    <n v="0.79216216216216218"/>
    <n v="29.106256206554121"/>
    <n v="26.405405405405407"/>
    <n v="3.4743954480796591E-2"/>
  </r>
  <r>
    <x v="23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371"/>
    <n v="0.9110810810810811"/>
    <n v="33.475670307845085"/>
    <n v="30.36936936936937"/>
    <n v="3.995969653864391E-2"/>
    <n v="0"/>
    <n v="0"/>
    <n v="3371"/>
    <n v="0.9110810810810811"/>
    <n v="33.475670307845085"/>
    <n v="30.36936936936937"/>
    <n v="3.995969653864391E-2"/>
  </r>
  <r>
    <x v="24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45"/>
    <n v="954.9"/>
    <n v="6774.9"/>
    <n v="1.7089837837837838"/>
    <n v="67.278053624627603"/>
    <n v="61.035135135135128"/>
    <n v="2.8763023155106093E-2"/>
  </r>
  <r>
    <x v="24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45"/>
    <n v="757.80000000000007"/>
    <n v="6377.8"/>
    <n v="1.6088144144144145"/>
    <n v="63.334657398212514"/>
    <n v="57.457657657657663"/>
    <n v="3.4119749202884596E-2"/>
  </r>
  <r>
    <x v="24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45"/>
    <n v="479.7"/>
    <n v="5779.7"/>
    <n v="1.4579423423423423"/>
    <n v="57.395233366434951"/>
    <n v="52.069369369369369"/>
    <n v="4.8845562260196408E-2"/>
  </r>
  <r>
    <x v="24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45"/>
    <n v="327.60000000000002"/>
    <n v="4867.6000000000004"/>
    <n v="1.2278630630630631"/>
    <n v="48.337636544190666"/>
    <n v="43.852252252252256"/>
    <n v="6.0236610236610241E-2"/>
  </r>
  <r>
    <x v="24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45"/>
    <n v="791.55000000000007"/>
    <n v="6291.55"/>
    <n v="1.5870576576576578"/>
    <n v="62.478152929493547"/>
    <n v="56.680630630630631"/>
    <n v="3.2223212410819005E-2"/>
  </r>
  <r>
    <x v="24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45"/>
    <n v="799.2"/>
    <n v="6299.2"/>
    <n v="1.5889873873873874"/>
    <n v="62.554121151936442"/>
    <n v="56.749549549549549"/>
    <n v="3.1953575196818441E-2"/>
  </r>
  <r>
    <x v="24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45"/>
    <n v="420.75"/>
    <n v="4480.75"/>
    <n v="1.1302792792792793"/>
    <n v="44.496027805362459"/>
    <n v="40.367117117117118"/>
    <n v="4.317338729103435E-2"/>
  </r>
  <r>
    <x v="24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45"/>
    <n v="374.40000000000003"/>
    <n v="5034.3999999999996"/>
    <n v="1.2699387387387386"/>
    <n v="49.994041708043689"/>
    <n v="45.354954954954948"/>
    <n v="5.4513167013167003E-2"/>
  </r>
  <r>
    <x v="24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45"/>
    <n v="343.8"/>
    <n v="4643.8"/>
    <n v="1.171409009009009"/>
    <n v="46.115193644488578"/>
    <n v="41.836036036036035"/>
    <n v="5.4759209471251354E-2"/>
  </r>
  <r>
    <x v="24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45"/>
    <n v="421.65000000000003"/>
    <n v="4461.6499999999996"/>
    <n v="1.1254612612612611"/>
    <n v="44.306355511420058"/>
    <n v="40.195045045045042"/>
    <n v="4.2897593431211356E-2"/>
  </r>
  <r>
    <x v="24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45"/>
    <n v="638.55000000000007"/>
    <n v="6218.55"/>
    <n v="1.5686432432432433"/>
    <n v="61.753227408142997"/>
    <n v="56.022972972972973"/>
    <n v="3.9480601108508082E-2"/>
  </r>
  <r>
    <x v="24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45"/>
    <n v="749.7"/>
    <n v="6329.7"/>
    <n v="1.596681081081081"/>
    <n v="62.857000993048658"/>
    <n v="57.024324324324326"/>
    <n v="3.4228285908958177E-2"/>
  </r>
  <r>
    <x v="24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45"/>
    <n v="476.1"/>
    <n v="4656.1000000000004"/>
    <n v="1.1745117117117119"/>
    <n v="46.237338629592855"/>
    <n v="41.946846846846853"/>
    <n v="3.9647303257889274E-2"/>
  </r>
  <r>
    <x v="24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72"/>
    <n v="86.399999999999991"/>
    <n v="1398.4"/>
    <n v="0.35274954954954957"/>
    <n v="13.886792452830189"/>
    <n v="12.598198198198199"/>
    <n v="0.104984984984985"/>
  </r>
  <r>
    <x v="24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58499999999999996"/>
    <n v="945.94499999999994"/>
    <n v="6142.9449999999997"/>
    <n v="1.5495717117117116"/>
    <n v="61.002432969215484"/>
    <n v="55.341846846846842"/>
    <n v="3.4225013510727792E-2"/>
  </r>
  <r>
    <x v="24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58499999999999996"/>
    <n v="910.26"/>
    <n v="6073.26"/>
    <n v="1.5319935135135136"/>
    <n v="60.310427010923533"/>
    <n v="54.714054054054053"/>
    <n v="3.5163273813659419E-2"/>
  </r>
  <r>
    <x v="24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24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24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24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59"/>
    <n v="1024.83"/>
    <n v="6734.83"/>
    <n v="1.698876036036036"/>
    <n v="66.880139026812316"/>
    <n v="60.674144144144144"/>
    <n v="3.4930422650629907E-2"/>
  </r>
  <r>
    <x v="24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45"/>
    <n v="687.6"/>
    <n v="6987.6"/>
    <n v="1.8885405405405407"/>
    <n v="69.390268123138028"/>
    <n v="62.951351351351356"/>
    <n v="4.1198528371303243E-2"/>
  </r>
  <r>
    <x v="24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45"/>
    <n v="735.30000000000007"/>
    <n v="7235.3"/>
    <n v="1.9554864864864865"/>
    <n v="71.850049652432972"/>
    <n v="65.182882882882879"/>
    <n v="3.9891605191482792E-2"/>
  </r>
  <r>
    <x v="24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45"/>
    <n v="661.05000000000007"/>
    <n v="6911.05"/>
    <n v="1.8678513513513515"/>
    <n v="68.630089374379338"/>
    <n v="62.261711711711712"/>
    <n v="4.2383738401437519E-2"/>
  </r>
  <r>
    <x v="24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45"/>
    <n v="384.75"/>
    <n v="4684.75"/>
    <n v="1.2661486486486486"/>
    <n v="46.521847070506453"/>
    <n v="42.204954954954957"/>
    <n v="4.9362520415151996E-2"/>
  </r>
  <r>
    <x v="24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45"/>
    <n v="333.90000000000003"/>
    <n v="5083.8999999999996"/>
    <n v="1.3740270270270269"/>
    <n v="50.485600794438923"/>
    <n v="45.800900900900899"/>
    <n v="6.172628153760229E-2"/>
  </r>
  <r>
    <x v="24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45"/>
    <n v="730.80000000000007"/>
    <n v="7080.8"/>
    <n v="1.9137297297297298"/>
    <n v="70.315789473684205"/>
    <n v="63.790990990990991"/>
    <n v="3.9280166866373763E-2"/>
  </r>
  <r>
    <x v="24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45"/>
    <n v="846.45"/>
    <n v="7146.45"/>
    <n v="1.9314729729729729"/>
    <n v="70.967725918570011"/>
    <n v="64.382432432432424"/>
    <n v="3.4227768438294746E-2"/>
  </r>
  <r>
    <x v="24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45"/>
    <n v="749.7"/>
    <n v="7149.7"/>
    <n v="1.9323513513513513"/>
    <n v="71"/>
    <n v="64.411711711711703"/>
    <n v="3.8662492023836557E-2"/>
  </r>
  <r>
    <x v="24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58499999999999996"/>
    <n v="945.94499999999994"/>
    <n v="6880.9449999999997"/>
    <n v="1.8597148648648647"/>
    <n v="68.3311320754717"/>
    <n v="61.990495495495495"/>
    <n v="3.8336731908160476E-2"/>
  </r>
  <r>
    <x v="24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4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4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24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25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44"/>
    <n v="933.68"/>
    <n v="6753.68"/>
    <n v="1.703630990990991"/>
    <n v="67.067328699106255"/>
    <n v="60.843963963963965"/>
    <n v="2.8672933065016008E-2"/>
  </r>
  <r>
    <x v="25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44"/>
    <n v="740.96"/>
    <n v="6360.96"/>
    <n v="1.6045664864864866"/>
    <n v="63.167428003972191"/>
    <n v="57.305945945945943"/>
    <n v="3.40296591127945E-2"/>
  </r>
  <r>
    <x v="25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44"/>
    <n v="469.04"/>
    <n v="5769.04"/>
    <n v="1.4552533333333333"/>
    <n v="57.289374379344586"/>
    <n v="51.973333333333336"/>
    <n v="4.8755472170106319E-2"/>
  </r>
  <r>
    <x v="25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44"/>
    <n v="320.32"/>
    <n v="4860.32"/>
    <n v="1.2260266666666666"/>
    <n v="48.265342601787481"/>
    <n v="43.786666666666662"/>
    <n v="6.0146520146520138E-2"/>
  </r>
  <r>
    <x v="25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44"/>
    <n v="773.96"/>
    <n v="6273.96"/>
    <n v="1.5826205405405405"/>
    <n v="62.303475670307847"/>
    <n v="56.522162162162161"/>
    <n v="3.2133122320728916E-2"/>
  </r>
  <r>
    <x v="25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44"/>
    <n v="781.44"/>
    <n v="6281.4400000000005"/>
    <n v="1.5845073873873876"/>
    <n v="62.377755710029795"/>
    <n v="56.589549549549552"/>
    <n v="3.1863485106728352E-2"/>
  </r>
  <r>
    <x v="25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44"/>
    <n v="411.4"/>
    <n v="4471.3999999999996"/>
    <n v="1.1279207207207207"/>
    <n v="44.403177755710026"/>
    <n v="40.28288288288288"/>
    <n v="4.3083297200944254E-2"/>
  </r>
  <r>
    <x v="25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44"/>
    <n v="366.08"/>
    <n v="5026.08"/>
    <n v="1.2678400000000001"/>
    <n v="49.911420059582916"/>
    <n v="45.28"/>
    <n v="5.4423076923076921E-2"/>
  </r>
  <r>
    <x v="25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44"/>
    <n v="336.16"/>
    <n v="4636.16"/>
    <n v="1.1694818018018018"/>
    <n v="46.039324726911616"/>
    <n v="41.767207207207207"/>
    <n v="5.4669119381161264E-2"/>
  </r>
  <r>
    <x v="25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44"/>
    <n v="412.28000000000003"/>
    <n v="4452.28"/>
    <n v="1.1230976576576577"/>
    <n v="44.213306852035743"/>
    <n v="40.110630630630631"/>
    <n v="4.2807503341121274E-2"/>
  </r>
  <r>
    <x v="25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44"/>
    <n v="624.36"/>
    <n v="6204.36"/>
    <n v="1.5650637837837837"/>
    <n v="61.61231380337636"/>
    <n v="55.895135135135135"/>
    <n v="3.9390511018417992E-2"/>
  </r>
  <r>
    <x v="25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44"/>
    <n v="733.04"/>
    <n v="6313.04"/>
    <n v="1.5924785585585586"/>
    <n v="62.69155908639523"/>
    <n v="56.874234234234237"/>
    <n v="3.4138195818868088E-2"/>
  </r>
  <r>
    <x v="25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44"/>
    <n v="465.52"/>
    <n v="4645.5200000000004"/>
    <n v="1.1718428828828831"/>
    <n v="46.132274081429991"/>
    <n v="41.851531531531535"/>
    <n v="3.9557213167799185E-2"/>
  </r>
  <r>
    <x v="25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72"/>
    <n v="86.399999999999991"/>
    <n v="1398.4"/>
    <n v="0.35274954954954957"/>
    <n v="13.886792452830189"/>
    <n v="12.598198198198199"/>
    <n v="0.104984984984985"/>
  </r>
  <r>
    <x v="25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61250000000000004"/>
    <n v="990.41250000000002"/>
    <n v="6187.4125000000004"/>
    <n v="1.5607887387387389"/>
    <n v="61.44401688182721"/>
    <n v="55.742454954954958"/>
    <n v="3.4472761258475544E-2"/>
  </r>
  <r>
    <x v="25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61250000000000004"/>
    <n v="953.05000000000007"/>
    <n v="6116.05"/>
    <n v="1.5427873873873874"/>
    <n v="60.735352532274085"/>
    <n v="55.09954954954955"/>
    <n v="3.5411021561407165E-2"/>
  </r>
  <r>
    <x v="25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25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25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25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57999999999999996"/>
    <n v="1007.4599999999999"/>
    <n v="6717.46"/>
    <n v="1.6944944144144145"/>
    <n v="66.707646474677261"/>
    <n v="60.517657657657658"/>
    <n v="3.4840332560539818E-2"/>
  </r>
  <r>
    <x v="25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44"/>
    <n v="672.32"/>
    <n v="6972.32"/>
    <n v="1.8844108108108106"/>
    <n v="69.238530287984105"/>
    <n v="62.813693693693693"/>
    <n v="4.1108438281213147E-2"/>
  </r>
  <r>
    <x v="25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44"/>
    <n v="718.96"/>
    <n v="7218.96"/>
    <n v="1.9510702702702702"/>
    <n v="71.687785501489572"/>
    <n v="65.035675675675677"/>
    <n v="3.9801515101392702E-2"/>
  </r>
  <r>
    <x v="25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44"/>
    <n v="646.36"/>
    <n v="6896.36"/>
    <n v="1.8638810810810811"/>
    <n v="68.484210526315778"/>
    <n v="62.129369369369364"/>
    <n v="4.2293648311347423E-2"/>
  </r>
  <r>
    <x v="25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44"/>
    <n v="376.2"/>
    <n v="4676.2"/>
    <n v="1.2638378378378379"/>
    <n v="46.436941410129094"/>
    <n v="42.127927927927928"/>
    <n v="4.9272430325061907E-2"/>
  </r>
  <r>
    <x v="25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44"/>
    <n v="326.48"/>
    <n v="5076.4799999999996"/>
    <n v="1.3720216216216214"/>
    <n v="50.411916583912607"/>
    <n v="45.734054054054049"/>
    <n v="6.1636191447512194E-2"/>
  </r>
  <r>
    <x v="25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44"/>
    <n v="714.56000000000006"/>
    <n v="7064.56"/>
    <n v="1.9093405405405406"/>
    <n v="70.154518371400201"/>
    <n v="63.644684684684691"/>
    <n v="3.9190076776283674E-2"/>
  </r>
  <r>
    <x v="25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44"/>
    <n v="827.64"/>
    <n v="7127.64"/>
    <n v="1.9263891891891893"/>
    <n v="70.780933465739821"/>
    <n v="64.212972972972977"/>
    <n v="3.4137678348204664E-2"/>
  </r>
  <r>
    <x v="25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44"/>
    <n v="733.04"/>
    <n v="7133.04"/>
    <n v="1.9278486486486486"/>
    <n v="70.834558093346573"/>
    <n v="64.261621621621615"/>
    <n v="3.8572401933746468E-2"/>
  </r>
  <r>
    <x v="25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61250000000000004"/>
    <n v="990.41250000000002"/>
    <n v="6925.4125000000004"/>
    <n v="1.8717331081081081"/>
    <n v="68.772715988083419"/>
    <n v="62.391103603603604"/>
    <n v="3.8584479655908228E-2"/>
  </r>
  <r>
    <x v="25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5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5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25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26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5"/>
    <n v="1061"/>
    <n v="6881"/>
    <n v="1.7357477477477479"/>
    <n v="68.331678252234354"/>
    <n v="61.990990990990994"/>
    <n v="2.9213473605556546E-2"/>
  </r>
  <r>
    <x v="26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5"/>
    <n v="842"/>
    <n v="6462"/>
    <n v="1.630054054054054"/>
    <n v="64.1708043694141"/>
    <n v="58.216216216216218"/>
    <n v="3.4570199653335049E-2"/>
  </r>
  <r>
    <x v="26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5"/>
    <n v="533"/>
    <n v="5833"/>
    <n v="1.4713873873873875"/>
    <n v="57.924528301886788"/>
    <n v="52.549549549549546"/>
    <n v="4.9296012710646854E-2"/>
  </r>
  <r>
    <x v="26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5"/>
    <n v="364"/>
    <n v="4904"/>
    <n v="1.237045045045045"/>
    <n v="48.699106256206555"/>
    <n v="44.18018018018018"/>
    <n v="6.0687060687060687E-2"/>
  </r>
  <r>
    <x v="26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5"/>
    <n v="879.5"/>
    <n v="6379.5"/>
    <n v="1.6092432432432433"/>
    <n v="63.351539225422044"/>
    <n v="57.472972972972975"/>
    <n v="3.2673662861269458E-2"/>
  </r>
  <r>
    <x v="26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5"/>
    <n v="888"/>
    <n v="6388"/>
    <n v="1.6113873873873874"/>
    <n v="63.435948361469713"/>
    <n v="57.549549549549546"/>
    <n v="3.2404025647268887E-2"/>
  </r>
  <r>
    <x v="26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5"/>
    <n v="467.5"/>
    <n v="4527.5"/>
    <n v="1.1420720720720721"/>
    <n v="44.960278053624627"/>
    <n v="40.788288288288285"/>
    <n v="4.3623837741484796E-2"/>
  </r>
  <r>
    <x v="26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5"/>
    <n v="416"/>
    <n v="5076"/>
    <n v="1.2804324324324325"/>
    <n v="50.407149950347566"/>
    <n v="45.729729729729726"/>
    <n v="5.4963617463617456E-2"/>
  </r>
  <r>
    <x v="26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5"/>
    <n v="382"/>
    <n v="4682"/>
    <n v="1.1810450450450451"/>
    <n v="46.494538232373387"/>
    <n v="42.18018018018018"/>
    <n v="5.5209659921701806E-2"/>
  </r>
  <r>
    <x v="26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5"/>
    <n v="468.5"/>
    <n v="4508.5"/>
    <n v="1.1372792792792792"/>
    <n v="44.771598808341608"/>
    <n v="40.617117117117118"/>
    <n v="4.3348043881661816E-2"/>
  </r>
  <r>
    <x v="26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5"/>
    <n v="709.5"/>
    <n v="6289.5"/>
    <n v="1.5865405405405406"/>
    <n v="62.457795431976166"/>
    <n v="56.662162162162161"/>
    <n v="3.9931051558958534E-2"/>
  </r>
  <r>
    <x v="26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5"/>
    <n v="833"/>
    <n v="6413"/>
    <n v="1.6176936936936936"/>
    <n v="63.684210526315788"/>
    <n v="57.774774774774777"/>
    <n v="3.467873635940863E-2"/>
  </r>
  <r>
    <x v="26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5"/>
    <n v="529"/>
    <n v="4709"/>
    <n v="1.1878558558558558"/>
    <n v="46.762661370407152"/>
    <n v="42.423423423423422"/>
    <n v="4.009775370833972E-2"/>
  </r>
  <r>
    <x v="26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77"/>
    <n v="92.4"/>
    <n v="1404.4"/>
    <n v="0.3542630630630631"/>
    <n v="13.946375372393248"/>
    <n v="12.652252252252254"/>
    <n v="0.10543543543543545"/>
  </r>
  <r>
    <x v="26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63749999999999996"/>
    <n v="1030.8374999999999"/>
    <n v="6227.8374999999996"/>
    <n v="1.5709860360360359"/>
    <n v="61.84545680238331"/>
    <n v="56.106644144144141"/>
    <n v="3.4697986483700767E-2"/>
  </r>
  <r>
    <x v="26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63749999999999996"/>
    <n v="991.94999999999993"/>
    <n v="6154.95"/>
    <n v="1.5526"/>
    <n v="61.121648460774573"/>
    <n v="55.449999999999996"/>
    <n v="3.5636246786632388E-2"/>
  </r>
  <r>
    <x v="26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26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26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26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63"/>
    <n v="1094.31"/>
    <n v="6804.3099999999995"/>
    <n v="1.7164025225225223"/>
    <n v="67.570109235352518"/>
    <n v="61.300090090090087"/>
    <n v="3.5290783010990263E-2"/>
  </r>
  <r>
    <x v="26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5"/>
    <n v="764"/>
    <n v="7064"/>
    <n v="1.9091891891891892"/>
    <n v="70.148957298907646"/>
    <n v="63.63963963963964"/>
    <n v="4.1648978821753689E-2"/>
  </r>
  <r>
    <x v="26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5"/>
    <n v="817"/>
    <n v="7317"/>
    <n v="1.9775675675675675"/>
    <n v="72.661370407149946"/>
    <n v="65.918918918918919"/>
    <n v="4.0342055641933244E-2"/>
  </r>
  <r>
    <x v="26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5"/>
    <n v="734.5"/>
    <n v="6984.5"/>
    <n v="1.8877027027027027"/>
    <n v="69.359483614697112"/>
    <n v="62.923423423423422"/>
    <n v="4.2834188851887965E-2"/>
  </r>
  <r>
    <x v="26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5"/>
    <n v="427.5"/>
    <n v="4727.5"/>
    <n v="1.2777027027027028"/>
    <n v="46.946375372393248"/>
    <n v="42.590090090090094"/>
    <n v="4.9812970865602449E-2"/>
  </r>
  <r>
    <x v="26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5"/>
    <n v="371"/>
    <n v="5121"/>
    <n v="1.384054054054054"/>
    <n v="50.854021847070506"/>
    <n v="46.135135135135137"/>
    <n v="6.2176731988052743E-2"/>
  </r>
  <r>
    <x v="26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5"/>
    <n v="812"/>
    <n v="7162"/>
    <n v="1.9356756756756757"/>
    <n v="71.122144985104271"/>
    <n v="64.522522522522522"/>
    <n v="3.9730617316824215E-2"/>
  </r>
  <r>
    <x v="26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5"/>
    <n v="940.5"/>
    <n v="7240.5"/>
    <n v="1.9568918918918918"/>
    <n v="71.901688182720946"/>
    <n v="65.229729729729726"/>
    <n v="3.4678218888745206E-2"/>
  </r>
  <r>
    <x v="26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5"/>
    <n v="833"/>
    <n v="7233"/>
    <n v="1.9548648648648648"/>
    <n v="71.827209533267123"/>
    <n v="65.162162162162161"/>
    <n v="3.911294247428701E-2"/>
  </r>
  <r>
    <x v="26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63749999999999996"/>
    <n v="1030.8374999999999"/>
    <n v="6965.8374999999996"/>
    <n v="1.8826587837837836"/>
    <n v="69.17415590863952"/>
    <n v="62.755292792792787"/>
    <n v="3.8809704881133451E-2"/>
  </r>
  <r>
    <x v="26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6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6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26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27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51"/>
    <n v="1082.22"/>
    <n v="6902.22"/>
    <n v="1.7411005405405406"/>
    <n v="68.542403177755716"/>
    <n v="62.182162162162165"/>
    <n v="2.9303563695646639E-2"/>
  </r>
  <r>
    <x v="27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51"/>
    <n v="858.84"/>
    <n v="6478.84"/>
    <n v="1.634301981981982"/>
    <n v="64.338033763654423"/>
    <n v="58.36792792792793"/>
    <n v="3.4660289743425138E-2"/>
  </r>
  <r>
    <x v="27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51"/>
    <n v="543.66"/>
    <n v="5843.66"/>
    <n v="1.4740763963963963"/>
    <n v="58.03038728897716"/>
    <n v="52.645585585585586"/>
    <n v="4.938610280073695E-2"/>
  </r>
  <r>
    <x v="27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51"/>
    <n v="371.28000000000003"/>
    <n v="4911.28"/>
    <n v="1.2388814414414413"/>
    <n v="48.771400198609726"/>
    <n v="44.245765765765761"/>
    <n v="6.0777150777150769E-2"/>
  </r>
  <r>
    <x v="27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51"/>
    <n v="897.09"/>
    <n v="6397.09"/>
    <n v="1.6136803603603604"/>
    <n v="63.526216484607744"/>
    <n v="57.631441441441446"/>
    <n v="3.2763752951359547E-2"/>
  </r>
  <r>
    <x v="27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51"/>
    <n v="905.76"/>
    <n v="6405.76"/>
    <n v="1.6158673873873874"/>
    <n v="63.612313803376367"/>
    <n v="57.70954954954955"/>
    <n v="3.2494115737358983E-2"/>
  </r>
  <r>
    <x v="27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51"/>
    <n v="476.85"/>
    <n v="4536.8500000000004"/>
    <n v="1.1444306306306307"/>
    <n v="45.053128103277061"/>
    <n v="40.872522522522523"/>
    <n v="4.3713927831574892E-2"/>
  </r>
  <r>
    <x v="27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51"/>
    <n v="424.32"/>
    <n v="5084.32"/>
    <n v="1.2825311711711711"/>
    <n v="50.489771598808339"/>
    <n v="45.80468468468468"/>
    <n v="5.5053707553707545E-2"/>
  </r>
  <r>
    <x v="27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51"/>
    <n v="389.64"/>
    <n v="4689.6400000000003"/>
    <n v="1.1829722522522523"/>
    <n v="46.570407149950348"/>
    <n v="42.249009009009015"/>
    <n v="5.5299750011791902E-2"/>
  </r>
  <r>
    <x v="27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51"/>
    <n v="477.87"/>
    <n v="4517.87"/>
    <n v="1.1396428828828828"/>
    <n v="44.864647467725916"/>
    <n v="40.701531531531529"/>
    <n v="4.3438133971751898E-2"/>
  </r>
  <r>
    <x v="27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51"/>
    <n v="723.69"/>
    <n v="6303.6900000000005"/>
    <n v="1.5901200000000002"/>
    <n v="62.598709036742804"/>
    <n v="56.790000000000006"/>
    <n v="4.002114164904863E-2"/>
  </r>
  <r>
    <x v="27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51"/>
    <n v="849.66"/>
    <n v="6429.66"/>
    <n v="1.6218962162162163"/>
    <n v="63.849652432969215"/>
    <n v="57.924864864864865"/>
    <n v="3.4768826449498719E-2"/>
  </r>
  <r>
    <x v="27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51"/>
    <n v="539.58000000000004"/>
    <n v="4719.58"/>
    <n v="1.1905246846846846"/>
    <n v="46.867725918570009"/>
    <n v="42.51873873873874"/>
    <n v="4.0187843798429809E-2"/>
  </r>
  <r>
    <x v="27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78"/>
    <n v="93.600000000000009"/>
    <n v="1405.6"/>
    <n v="0.35456576576576576"/>
    <n v="13.958291956305859"/>
    <n v="12.663063063063062"/>
    <n v="0.10552552552552551"/>
  </r>
  <r>
    <x v="27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54749999999999999"/>
    <n v="885.3075"/>
    <n v="6082.3074999999999"/>
    <n v="1.5342757657657657"/>
    <n v="60.400273088381326"/>
    <n v="54.795563063063064"/>
    <n v="3.3887175672889958E-2"/>
  </r>
  <r>
    <x v="27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54749999999999999"/>
    <n v="851.91"/>
    <n v="6014.91"/>
    <n v="1.5172745945945947"/>
    <n v="59.730983118172787"/>
    <n v="54.188378378378374"/>
    <n v="3.4825435975821578E-2"/>
  </r>
  <r>
    <x v="27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27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27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27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64"/>
    <n v="1111.68"/>
    <n v="6821.68"/>
    <n v="1.7207841441441443"/>
    <n v="67.742601787487587"/>
    <n v="61.45657657657658"/>
    <n v="3.538087310108036E-2"/>
  </r>
  <r>
    <x v="27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51"/>
    <n v="779.28"/>
    <n v="7079.28"/>
    <n v="1.9133189189189188"/>
    <n v="70.30069513406157"/>
    <n v="63.777297297297295"/>
    <n v="4.1739068911843778E-2"/>
  </r>
  <r>
    <x v="27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51"/>
    <n v="833.34"/>
    <n v="7333.34"/>
    <n v="1.9819837837837839"/>
    <n v="72.823634558093346"/>
    <n v="66.066126126126122"/>
    <n v="4.0432145732023334E-2"/>
  </r>
  <r>
    <x v="27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51"/>
    <n v="749.19"/>
    <n v="6999.1900000000005"/>
    <n v="1.8916729729729731"/>
    <n v="69.505362462760672"/>
    <n v="63.05576576576577"/>
    <n v="4.2924278941978061E-2"/>
  </r>
  <r>
    <x v="27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51"/>
    <n v="436.05"/>
    <n v="4736.05"/>
    <n v="1.2800135135135136"/>
    <n v="47.031281032770607"/>
    <n v="42.667117117117115"/>
    <n v="4.9903060955692531E-2"/>
  </r>
  <r>
    <x v="27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51"/>
    <n v="378.42"/>
    <n v="5128.42"/>
    <n v="1.3860594594594595"/>
    <n v="50.927706057596822"/>
    <n v="46.20198198198198"/>
    <n v="6.2266822078142832E-2"/>
  </r>
  <r>
    <x v="27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51"/>
    <n v="828.24"/>
    <n v="7178.24"/>
    <n v="1.9400648648648648"/>
    <n v="71.283416087388275"/>
    <n v="64.668828828828822"/>
    <n v="3.9820707406914298E-2"/>
  </r>
  <r>
    <x v="27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51"/>
    <n v="959.31000000000006"/>
    <n v="7259.31"/>
    <n v="1.9619756756756759"/>
    <n v="72.08848063555115"/>
    <n v="65.399189189189187"/>
    <n v="3.4768308978835295E-2"/>
  </r>
  <r>
    <x v="27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51"/>
    <n v="849.66"/>
    <n v="7249.66"/>
    <n v="1.9593675675675675"/>
    <n v="71.99265143992055"/>
    <n v="65.31225225225225"/>
    <n v="3.9203032564377099E-2"/>
  </r>
  <r>
    <x v="27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54749999999999999"/>
    <n v="885.3075"/>
    <n v="6820.3074999999999"/>
    <n v="1.8433263513513514"/>
    <n v="67.728972194637535"/>
    <n v="61.444211711711709"/>
    <n v="3.7998894070322642E-2"/>
  </r>
  <r>
    <x v="27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7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7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27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28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37"/>
    <n v="785.14"/>
    <n v="6605.14"/>
    <n v="1.6661614414414416"/>
    <n v="65.592254220456809"/>
    <n v="59.505765765765766"/>
    <n v="2.8042302434385376E-2"/>
  </r>
  <r>
    <x v="28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37"/>
    <n v="623.08000000000004"/>
    <n v="6243.08"/>
    <n v="1.574830990990991"/>
    <n v="61.996822244289966"/>
    <n v="56.243963963963964"/>
    <n v="3.3399028482163876E-2"/>
  </r>
  <r>
    <x v="28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37"/>
    <n v="394.42"/>
    <n v="5694.42"/>
    <n v="1.4364302702702703"/>
    <n v="56.548361469712013"/>
    <n v="51.30108108108108"/>
    <n v="4.8124841539475681E-2"/>
  </r>
  <r>
    <x v="28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37"/>
    <n v="269.36"/>
    <n v="4809.3599999999997"/>
    <n v="1.2131718918918919"/>
    <n v="47.759285004965236"/>
    <n v="43.327567567567563"/>
    <n v="5.9515889515889507E-2"/>
  </r>
  <r>
    <x v="28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37"/>
    <n v="650.83000000000004"/>
    <n v="6150.83"/>
    <n v="1.5515607207207207"/>
    <n v="61.080734856007943"/>
    <n v="55.412882882882883"/>
    <n v="3.1502491690098285E-2"/>
  </r>
  <r>
    <x v="28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37"/>
    <n v="657.12"/>
    <n v="6157.12"/>
    <n v="1.5531473873873873"/>
    <n v="61.143197616683217"/>
    <n v="55.469549549549548"/>
    <n v="3.1232854476097718E-2"/>
  </r>
  <r>
    <x v="28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37"/>
    <n v="345.95"/>
    <n v="4405.95"/>
    <n v="1.1114108108108107"/>
    <n v="43.753227408142997"/>
    <n v="39.693243243243245"/>
    <n v="4.245266657031363E-2"/>
  </r>
  <r>
    <x v="28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37"/>
    <n v="307.83999999999997"/>
    <n v="4967.84"/>
    <n v="1.2531488288288288"/>
    <n v="49.3330685203575"/>
    <n v="44.755315315315315"/>
    <n v="5.379244629244629E-2"/>
  </r>
  <r>
    <x v="28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37"/>
    <n v="282.68"/>
    <n v="4582.68"/>
    <n v="1.1559913513513513"/>
    <n v="45.50824230387289"/>
    <n v="41.285405405405406"/>
    <n v="5.4038488750530633E-2"/>
  </r>
  <r>
    <x v="28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37"/>
    <n v="346.69"/>
    <n v="4386.6899999999996"/>
    <n v="1.1065524324324323"/>
    <n v="43.561966236345576"/>
    <n v="39.519729729729725"/>
    <n v="4.2176872710490636E-2"/>
  </r>
  <r>
    <x v="28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37"/>
    <n v="525.03"/>
    <n v="6105.03"/>
    <n v="1.5400075675675675"/>
    <n v="60.625918570009929"/>
    <n v="55.000270270270271"/>
    <n v="3.8759880387787368E-2"/>
  </r>
  <r>
    <x v="28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37"/>
    <n v="616.41999999999996"/>
    <n v="6196.42"/>
    <n v="1.5630609009009009"/>
    <n v="61.533465739821253"/>
    <n v="55.823603603603601"/>
    <n v="3.3507565188237456E-2"/>
  </r>
  <r>
    <x v="28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37"/>
    <n v="391.46"/>
    <n v="4571.46"/>
    <n v="1.1531610810810811"/>
    <n v="45.396822244289972"/>
    <n v="41.184324324324322"/>
    <n v="3.8926582537168547E-2"/>
  </r>
  <r>
    <x v="28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65"/>
    <n v="78"/>
    <n v="1390"/>
    <n v="0.35063063063063066"/>
    <n v="13.803376365441906"/>
    <n v="12.522522522522523"/>
    <n v="0.10435435435435436"/>
  </r>
  <r>
    <x v="28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48649999999999999"/>
    <n v="786.67049999999995"/>
    <n v="5983.6705000000002"/>
    <n v="1.5093943603603603"/>
    <n v="59.420759682224428"/>
    <n v="53.90694144144144"/>
    <n v="3.3337626123340409E-2"/>
  </r>
  <r>
    <x v="28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48649999999999999"/>
    <n v="756.99400000000003"/>
    <n v="5919.9939999999997"/>
    <n v="1.4933318198198198"/>
    <n v="58.788421052631577"/>
    <n v="53.333279279279274"/>
    <n v="3.427588642627203E-2"/>
  </r>
  <r>
    <x v="28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28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28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28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53"/>
    <n v="920.61"/>
    <n v="6630.61"/>
    <n v="1.6725863063063062"/>
    <n v="65.845183714001976"/>
    <n v="59.735225225225221"/>
    <n v="3.4389882110089365E-2"/>
  </r>
  <r>
    <x v="28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37"/>
    <n v="565.36"/>
    <n v="6865.36"/>
    <n v="1.8555027027027027"/>
    <n v="68.176365441906654"/>
    <n v="61.850090090090085"/>
    <n v="4.0477807650582516E-2"/>
  </r>
  <r>
    <x v="28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37"/>
    <n v="604.58000000000004"/>
    <n v="7104.58"/>
    <n v="1.9201567567567568"/>
    <n v="70.551936444885797"/>
    <n v="64.005225225225232"/>
    <n v="3.9170884470762078E-2"/>
  </r>
  <r>
    <x v="28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37"/>
    <n v="543.53"/>
    <n v="6793.53"/>
    <n v="1.8360891891891891"/>
    <n v="67.463058589870897"/>
    <n v="61.202972972972972"/>
    <n v="4.1663017680716792E-2"/>
  </r>
  <r>
    <x v="28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37"/>
    <n v="316.35000000000002"/>
    <n v="4616.3500000000004"/>
    <n v="1.2476621621621622"/>
    <n v="45.842601787487588"/>
    <n v="41.588738738738741"/>
    <n v="4.8641799694431276E-2"/>
  </r>
  <r>
    <x v="28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37"/>
    <n v="274.54000000000002"/>
    <n v="5024.54"/>
    <n v="1.3579837837837838"/>
    <n v="49.896127110228399"/>
    <n v="45.266126126126125"/>
    <n v="6.100556081688157E-2"/>
  </r>
  <r>
    <x v="28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37"/>
    <n v="600.88"/>
    <n v="6950.88"/>
    <n v="1.8786162162162163"/>
    <n v="69.025620655412112"/>
    <n v="62.620540540540539"/>
    <n v="3.8559446145653042E-2"/>
  </r>
  <r>
    <x v="28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37"/>
    <n v="695.97"/>
    <n v="6995.97"/>
    <n v="1.8908027027027028"/>
    <n v="69.473386295928506"/>
    <n v="63.026756756756761"/>
    <n v="3.3507047717574033E-2"/>
  </r>
  <r>
    <x v="28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37"/>
    <n v="616.41999999999996"/>
    <n v="7016.42"/>
    <n v="1.8963297297297297"/>
    <n v="69.676464746772595"/>
    <n v="63.210990990990993"/>
    <n v="3.7941771303115844E-2"/>
  </r>
  <r>
    <x v="28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48649999999999999"/>
    <n v="786.67049999999995"/>
    <n v="6721.6705000000002"/>
    <n v="1.8166677027027027"/>
    <n v="66.749458788480638"/>
    <n v="60.555590090090092"/>
    <n v="3.7449344520773094E-2"/>
  </r>
  <r>
    <x v="28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8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8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28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29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34"/>
    <n v="721.48"/>
    <n v="6541.48"/>
    <n v="1.6501030630630629"/>
    <n v="64.960079443892738"/>
    <n v="58.932252252252248"/>
    <n v="2.7772032164115102E-2"/>
  </r>
  <r>
    <x v="29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34"/>
    <n v="572.56000000000006"/>
    <n v="6192.56"/>
    <n v="1.5620872072072074"/>
    <n v="61.495134061569019"/>
    <n v="55.788828828828834"/>
    <n v="3.3128758211893608E-2"/>
  </r>
  <r>
    <x v="29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34"/>
    <n v="362.44"/>
    <n v="5662.44"/>
    <n v="1.4283632432432432"/>
    <n v="56.230784508440905"/>
    <n v="51.012972972972968"/>
    <n v="4.7854571269205413E-2"/>
  </r>
  <r>
    <x v="29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34"/>
    <n v="247.52"/>
    <n v="4787.5200000000004"/>
    <n v="1.2076627027027029"/>
    <n v="47.542403177755716"/>
    <n v="43.130810810810814"/>
    <n v="5.9245619245619253E-2"/>
  </r>
  <r>
    <x v="29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34"/>
    <n v="598.06000000000006"/>
    <n v="6098.06"/>
    <n v="1.5382493693693695"/>
    <n v="60.556703078450845"/>
    <n v="54.937477477477479"/>
    <n v="3.1232221419828017E-2"/>
  </r>
  <r>
    <x v="29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34"/>
    <n v="603.84"/>
    <n v="6103.84"/>
    <n v="1.5397073873873874"/>
    <n v="60.614101290963255"/>
    <n v="54.989549549549551"/>
    <n v="3.096258420582745E-2"/>
  </r>
  <r>
    <x v="29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34"/>
    <n v="317.90000000000003"/>
    <n v="4377.8999999999996"/>
    <n v="1.1043351351351351"/>
    <n v="43.474677259185697"/>
    <n v="39.440540540540539"/>
    <n v="4.2182396300043355E-2"/>
  </r>
  <r>
    <x v="29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34"/>
    <n v="282.88"/>
    <n v="4942.88"/>
    <n v="1.2468526126126127"/>
    <n v="49.085203574975175"/>
    <n v="44.530450450450452"/>
    <n v="5.3522176022176023E-2"/>
  </r>
  <r>
    <x v="29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34"/>
    <n v="259.76"/>
    <n v="4559.76"/>
    <n v="1.1502097297297298"/>
    <n v="45.280635551142005"/>
    <n v="41.078918918918923"/>
    <n v="5.3768218480260373E-2"/>
  </r>
  <r>
    <x v="29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34"/>
    <n v="318.58000000000004"/>
    <n v="4358.58"/>
    <n v="1.0994616216216215"/>
    <n v="43.28282025819265"/>
    <n v="39.266486486486485"/>
    <n v="4.1906602440220368E-2"/>
  </r>
  <r>
    <x v="29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34"/>
    <n v="482.46000000000004"/>
    <n v="6062.46"/>
    <n v="1.5292691891891892"/>
    <n v="60.20317775571003"/>
    <n v="54.616756756756757"/>
    <n v="3.8489610117517094E-2"/>
  </r>
  <r>
    <x v="29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34"/>
    <n v="566.44000000000005"/>
    <n v="6146.4400000000005"/>
    <n v="1.5504533333333335"/>
    <n v="61.037140019860978"/>
    <n v="55.373333333333335"/>
    <n v="3.3237294917967189E-2"/>
  </r>
  <r>
    <x v="29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34"/>
    <n v="359.72"/>
    <n v="4539.72"/>
    <n v="1.1451545945945947"/>
    <n v="45.081628599801391"/>
    <n v="40.898378378378382"/>
    <n v="3.8656312266898279E-2"/>
  </r>
  <r>
    <x v="29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61"/>
    <n v="73.2"/>
    <n v="1385.2"/>
    <n v="0.34941981981981984"/>
    <n v="13.755710029791461"/>
    <n v="12.479279279279279"/>
    <n v="0.10399399399399399"/>
  </r>
  <r>
    <x v="29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47250000000000003"/>
    <n v="764.03250000000003"/>
    <n v="5961.0325000000003"/>
    <n v="1.503683873873874"/>
    <n v="59.19595332671301"/>
    <n v="53.7029954954955"/>
    <n v="3.3211499997214289E-2"/>
  </r>
  <r>
    <x v="29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47250000000000003"/>
    <n v="735.21"/>
    <n v="5898.21"/>
    <n v="1.4878367567567568"/>
    <n v="58.572095332671303"/>
    <n v="53.137027027027024"/>
    <n v="3.4149760300145902E-2"/>
  </r>
  <r>
    <x v="29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29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29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29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5"/>
    <n v="868.5"/>
    <n v="6578.5"/>
    <n v="1.6594414414414416"/>
    <n v="65.327706057596814"/>
    <n v="59.265765765765764"/>
    <n v="3.411961183981909E-2"/>
  </r>
  <r>
    <x v="29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34"/>
    <n v="519.52"/>
    <n v="6819.52"/>
    <n v="1.8431135135135137"/>
    <n v="67.721151936444883"/>
    <n v="61.437117117117118"/>
    <n v="4.0207537380312248E-2"/>
  </r>
  <r>
    <x v="29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34"/>
    <n v="555.56000000000006"/>
    <n v="7055.56"/>
    <n v="1.9069081081081083"/>
    <n v="70.06514399205561"/>
    <n v="63.56360360360361"/>
    <n v="3.8900614200491804E-2"/>
  </r>
  <r>
    <x v="29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34"/>
    <n v="499.46000000000004"/>
    <n v="6749.46"/>
    <n v="1.8241783783783785"/>
    <n v="67.02542204568023"/>
    <n v="60.805945945945943"/>
    <n v="4.1392747410446525E-2"/>
  </r>
  <r>
    <x v="29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34"/>
    <n v="290.70000000000005"/>
    <n v="4590.7"/>
    <n v="1.2407297297297297"/>
    <n v="45.587884806355511"/>
    <n v="41.357657657657654"/>
    <n v="4.8371529424161001E-2"/>
  </r>
  <r>
    <x v="29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34"/>
    <n v="252.28000000000003"/>
    <n v="5002.28"/>
    <n v="1.3519675675675675"/>
    <n v="49.675074478649449"/>
    <n v="45.06558558558558"/>
    <n v="6.0735290546611295E-2"/>
  </r>
  <r>
    <x v="29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34"/>
    <n v="552.16000000000008"/>
    <n v="6902.16"/>
    <n v="1.8654486486486486"/>
    <n v="68.54180734856007"/>
    <n v="62.181621621621623"/>
    <n v="3.8289175875382775E-2"/>
  </r>
  <r>
    <x v="29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34"/>
    <n v="639.54000000000008"/>
    <n v="6939.54"/>
    <n v="1.8755513513513513"/>
    <n v="68.913008937437937"/>
    <n v="62.51837837837838"/>
    <n v="3.3236777447303766E-2"/>
  </r>
  <r>
    <x v="29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34"/>
    <n v="566.44000000000005"/>
    <n v="6966.4400000000005"/>
    <n v="1.8828216216216218"/>
    <n v="69.180139026812313"/>
    <n v="62.760720720720727"/>
    <n v="3.7671501032845577E-2"/>
  </r>
  <r>
    <x v="29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47250000000000003"/>
    <n v="764.03250000000003"/>
    <n v="6699.0325000000003"/>
    <n v="1.8105493243243245"/>
    <n v="66.524652432969219"/>
    <n v="60.351644144144146"/>
    <n v="3.7323218394646966E-2"/>
  </r>
  <r>
    <x v="29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29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29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29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30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3"/>
    <n v="636.6"/>
    <n v="6456.6"/>
    <n v="1.628691891891892"/>
    <n v="64.117179741807348"/>
    <n v="58.167567567567573"/>
    <n v="2.7411671803754749E-2"/>
  </r>
  <r>
    <x v="30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3"/>
    <n v="505.2"/>
    <n v="6125.2"/>
    <n v="1.5450954954954954"/>
    <n v="60.826216484607741"/>
    <n v="55.181981981981977"/>
    <n v="3.2768397851533237E-2"/>
  </r>
  <r>
    <x v="30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3"/>
    <n v="319.8"/>
    <n v="5619.8"/>
    <n v="1.4176072072072072"/>
    <n v="55.807348560079447"/>
    <n v="50.62882882882883"/>
    <n v="4.7494210908845057E-2"/>
  </r>
  <r>
    <x v="30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3"/>
    <n v="218.4"/>
    <n v="4758.3999999999996"/>
    <n v="1.200317117117117"/>
    <n v="47.253227408142997"/>
    <n v="42.868468468468464"/>
    <n v="5.8885258885258876E-2"/>
  </r>
  <r>
    <x v="30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3"/>
    <n v="527.69999999999993"/>
    <n v="6027.7"/>
    <n v="1.520500900900901"/>
    <n v="59.857994041708039"/>
    <n v="54.303603603603605"/>
    <n v="3.0871861059467653E-2"/>
  </r>
  <r>
    <x v="30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3"/>
    <n v="532.79999999999995"/>
    <n v="6032.8"/>
    <n v="1.5217873873873875"/>
    <n v="59.908639523336646"/>
    <n v="54.34954954954955"/>
    <n v="3.060222384546709E-2"/>
  </r>
  <r>
    <x v="30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3"/>
    <n v="280.5"/>
    <n v="4340.5"/>
    <n v="1.094900900900901"/>
    <n v="43.103277060575969"/>
    <n v="39.103603603603602"/>
    <n v="4.1822035939682999E-2"/>
  </r>
  <r>
    <x v="30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3"/>
    <n v="249.6"/>
    <n v="4909.6000000000004"/>
    <n v="1.2384576576576578"/>
    <n v="48.754716981132077"/>
    <n v="44.230630630630635"/>
    <n v="5.3161815661815666E-2"/>
  </r>
  <r>
    <x v="30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3"/>
    <n v="229.2"/>
    <n v="4529.2"/>
    <n v="1.1425009009009008"/>
    <n v="44.977159880834158"/>
    <n v="40.803603603603605"/>
    <n v="5.3407858119900009E-2"/>
  </r>
  <r>
    <x v="30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3"/>
    <n v="281.09999999999997"/>
    <n v="4321.1000000000004"/>
    <n v="1.0900072072072073"/>
    <n v="42.910625620655416"/>
    <n v="38.928828828828834"/>
    <n v="4.1546242079860018E-2"/>
  </r>
  <r>
    <x v="30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3"/>
    <n v="425.7"/>
    <n v="6005.7"/>
    <n v="1.5149513513513513"/>
    <n v="59.639523336643492"/>
    <n v="54.105405405405406"/>
    <n v="3.8129249757156737E-2"/>
  </r>
  <r>
    <x v="30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3"/>
    <n v="499.79999999999995"/>
    <n v="6079.8"/>
    <n v="1.5336432432432434"/>
    <n v="60.375372393247268"/>
    <n v="54.772972972972973"/>
    <n v="3.2876934557606825E-2"/>
  </r>
  <r>
    <x v="30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3"/>
    <n v="317.39999999999998"/>
    <n v="4497.3999999999996"/>
    <n v="1.1344792792792793"/>
    <n v="44.661370407149946"/>
    <n v="40.517117117117117"/>
    <n v="3.8295951906537916E-2"/>
  </r>
  <r>
    <x v="30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56999999999999995"/>
    <n v="68.399999999999991"/>
    <n v="1380.4"/>
    <n v="0.34820900900900903"/>
    <n v="13.708043694141013"/>
    <n v="12.436036036036036"/>
    <n v="0.10363363363363363"/>
  </r>
  <r>
    <x v="30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41749999999999998"/>
    <n v="675.09749999999997"/>
    <n v="5872.0974999999999"/>
    <n v="1.4812498198198198"/>
    <n v="58.312785501489572"/>
    <n v="52.901779279279275"/>
    <n v="3.2716004501718784E-2"/>
  </r>
  <r>
    <x v="30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41749999999999998"/>
    <n v="649.63"/>
    <n v="5812.63"/>
    <n v="1.466249009009009"/>
    <n v="57.722244289970206"/>
    <n v="52.366036036036036"/>
    <n v="3.3654264804650412E-2"/>
  </r>
  <r>
    <x v="30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30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30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30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630"/>
    <n v="0.91567567567567565"/>
    <n v="36.047666335650447"/>
    <n v="32.702702702702702"/>
    <n v="4.7326631986545152E-2"/>
    <n v="0.47"/>
    <n v="324.77"/>
    <n v="3954.77"/>
    <n v="0.9975996396396396"/>
    <n v="39.272790466732872"/>
    <n v="35.628558558558559"/>
    <n v="5.1560866220779392E-2"/>
  </r>
  <r>
    <x v="30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47"/>
    <n v="816.39"/>
    <n v="6526.39"/>
    <n v="1.6462965765765767"/>
    <n v="64.810228401191665"/>
    <n v="58.796306306306306"/>
    <n v="3.3849341569548823E-2"/>
  </r>
  <r>
    <x v="30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550"/>
    <n v="1.1477477477477478"/>
    <n v="45.183714001986097"/>
    <n v="40.990990990990994"/>
    <n v="5.7410351527998595E-2"/>
    <n v="0.47"/>
    <n v="335.58"/>
    <n v="4885.58"/>
    <n v="1.2323985585585586"/>
    <n v="48.516186693147965"/>
    <n v="44.01423423423423"/>
    <n v="6.1644585762232813E-2"/>
  </r>
  <r>
    <x v="30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3"/>
    <n v="458.4"/>
    <n v="6758.4"/>
    <n v="1.8265945945945945"/>
    <n v="67.114200595829189"/>
    <n v="60.886486486486483"/>
    <n v="3.9847177019951885E-2"/>
  </r>
  <r>
    <x v="30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3"/>
    <n v="490.2"/>
    <n v="6990.2"/>
    <n v="1.8892432432432431"/>
    <n v="69.416087388282023"/>
    <n v="62.974774774774772"/>
    <n v="3.854025384013144E-2"/>
  </r>
  <r>
    <x v="30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3"/>
    <n v="440.7"/>
    <n v="6690.7"/>
    <n v="1.8082972972972973"/>
    <n v="66.441906653426017"/>
    <n v="60.276576576576574"/>
    <n v="4.1032387050086161E-2"/>
  </r>
  <r>
    <x v="30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3"/>
    <n v="256.5"/>
    <n v="4556.5"/>
    <n v="1.2314864864864865"/>
    <n v="45.248262164846075"/>
    <n v="41.049549549549546"/>
    <n v="4.8011169063800638E-2"/>
  </r>
  <r>
    <x v="30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3"/>
    <n v="222.6"/>
    <n v="4972.6000000000004"/>
    <n v="1.343945945945946"/>
    <n v="49.380337636544191"/>
    <n v="44.7981981981982"/>
    <n v="6.0374930186250945E-2"/>
  </r>
  <r>
    <x v="30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3"/>
    <n v="487.2"/>
    <n v="6837.2"/>
    <n v="1.8478918918918918"/>
    <n v="67.896722939424023"/>
    <n v="61.596396396396393"/>
    <n v="3.7928815515022411E-2"/>
  </r>
  <r>
    <x v="30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3"/>
    <n v="564.29999999999995"/>
    <n v="6864.3"/>
    <n v="1.8552162162162162"/>
    <n v="68.165839126117177"/>
    <n v="61.840540540540545"/>
    <n v="3.2876417086943402E-2"/>
  </r>
  <r>
    <x v="30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3"/>
    <n v="499.79999999999995"/>
    <n v="6899.8"/>
    <n v="1.8648108108108108"/>
    <n v="68.518371400198603"/>
    <n v="62.160360360360364"/>
    <n v="3.7311140672485213E-2"/>
  </r>
  <r>
    <x v="30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41749999999999998"/>
    <n v="675.09749999999997"/>
    <n v="6610.0974999999999"/>
    <n v="1.7865128378378379"/>
    <n v="65.641484607745781"/>
    <n v="59.550427927927927"/>
    <n v="3.6827722899151469E-2"/>
  </r>
  <r>
    <x v="30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30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30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30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31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25"/>
    <n v="530.5"/>
    <n v="6350.5"/>
    <n v="1.6019279279279279"/>
    <n v="63.063555114200597"/>
    <n v="57.211711711711715"/>
    <n v="2.6961221353304296E-2"/>
  </r>
  <r>
    <x v="31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25"/>
    <n v="421"/>
    <n v="6041"/>
    <n v="1.5238558558558559"/>
    <n v="59.990069513406155"/>
    <n v="54.423423423423422"/>
    <n v="3.2317947401082792E-2"/>
  </r>
  <r>
    <x v="31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25"/>
    <n v="266.5"/>
    <n v="5566.5"/>
    <n v="1.4041621621621623"/>
    <n v="55.278053624627603"/>
    <n v="50.148648648648646"/>
    <n v="4.7043760458394604E-2"/>
  </r>
  <r>
    <x v="31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25"/>
    <n v="182"/>
    <n v="4722"/>
    <n v="1.1911351351351351"/>
    <n v="46.891757696127108"/>
    <n v="42.54054054054054"/>
    <n v="5.8434808434808437E-2"/>
  </r>
  <r>
    <x v="31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25"/>
    <n v="439.75"/>
    <n v="5939.75"/>
    <n v="1.4983153153153153"/>
    <n v="58.984607745779542"/>
    <n v="53.511261261261261"/>
    <n v="3.0421410609017204E-2"/>
  </r>
  <r>
    <x v="31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25"/>
    <n v="444"/>
    <n v="5944"/>
    <n v="1.4993873873873873"/>
    <n v="59.026812313803376"/>
    <n v="53.549549549549546"/>
    <n v="3.0151773395016637E-2"/>
  </r>
  <r>
    <x v="31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25"/>
    <n v="233.75"/>
    <n v="4293.75"/>
    <n v="1.0831081081081082"/>
    <n v="42.639026812313801"/>
    <n v="38.682432432432435"/>
    <n v="4.1371585489232553E-2"/>
  </r>
  <r>
    <x v="31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25"/>
    <n v="208"/>
    <n v="4868"/>
    <n v="1.2279639639639639"/>
    <n v="48.341608738828199"/>
    <n v="43.855855855855857"/>
    <n v="5.2711365211365213E-2"/>
  </r>
  <r>
    <x v="31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25"/>
    <n v="191"/>
    <n v="4491"/>
    <n v="1.1328648648648649"/>
    <n v="44.597815292949356"/>
    <n v="40.45945945945946"/>
    <n v="5.2957407669449556E-2"/>
  </r>
  <r>
    <x v="31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25"/>
    <n v="234.25"/>
    <n v="4274.25"/>
    <n v="1.0781891891891893"/>
    <n v="42.44538232373386"/>
    <n v="38.506756756756758"/>
    <n v="4.1095791629409559E-2"/>
  </r>
  <r>
    <x v="31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25"/>
    <n v="354.75"/>
    <n v="5934.75"/>
    <n v="1.497054054054054"/>
    <n v="58.934955312810324"/>
    <n v="53.466216216216218"/>
    <n v="3.7678799306706284E-2"/>
  </r>
  <r>
    <x v="31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25"/>
    <n v="416.5"/>
    <n v="5996.5"/>
    <n v="1.5126306306306307"/>
    <n v="59.548162859980138"/>
    <n v="54.022522522522522"/>
    <n v="3.2426484107156373E-2"/>
  </r>
  <r>
    <x v="31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25"/>
    <n v="264.5"/>
    <n v="4444.5"/>
    <n v="1.1211351351351351"/>
    <n v="44.136047666335649"/>
    <n v="40.04054054054054"/>
    <n v="3.784550145608747E-2"/>
  </r>
  <r>
    <x v="31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52"/>
    <n v="62.400000000000006"/>
    <n v="1374.4"/>
    <n v="0.3466954954954955"/>
    <n v="13.648460774577956"/>
    <n v="12.381981981981983"/>
    <n v="0.10318318318318319"/>
  </r>
  <r>
    <x v="31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8750000000000001"/>
    <n v="626.58749999999998"/>
    <n v="5823.5874999999996"/>
    <n v="1.4690130630630629"/>
    <n v="57.831057596822241"/>
    <n v="52.464752252252246"/>
    <n v="3.2445734231448517E-2"/>
  </r>
  <r>
    <x v="31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38750000000000001"/>
    <n v="602.95000000000005"/>
    <n v="5765.95"/>
    <n v="1.4544738738738738"/>
    <n v="57.258689175769611"/>
    <n v="51.945495495495493"/>
    <n v="3.3383994534380138E-2"/>
  </r>
  <r>
    <x v="31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31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31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31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630"/>
    <n v="0.91567567567567565"/>
    <n v="36.047666335650447"/>
    <n v="32.702702702702702"/>
    <n v="4.7326631986545152E-2"/>
    <n v="0.43"/>
    <n v="297.13"/>
    <n v="3927.13"/>
    <n v="0.99062738738738743"/>
    <n v="38.998311817279045"/>
    <n v="35.379549549549552"/>
    <n v="5.1200505860419035E-2"/>
  </r>
  <r>
    <x v="31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43"/>
    <n v="746.91"/>
    <n v="6456.91"/>
    <n v="1.6287700900900901"/>
    <n v="64.120258192651434"/>
    <n v="58.170360360360363"/>
    <n v="3.3488981209188466E-2"/>
  </r>
  <r>
    <x v="31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550"/>
    <n v="1.1477477477477478"/>
    <n v="45.183714001986097"/>
    <n v="40.990990990990994"/>
    <n v="5.7410351527998595E-2"/>
    <n v="0.43"/>
    <n v="307.02"/>
    <n v="4857.0200000000004"/>
    <n v="1.2251942342342343"/>
    <n v="48.232571996027808"/>
    <n v="43.756936936936938"/>
    <n v="6.1284225401872464E-2"/>
  </r>
  <r>
    <x v="31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25"/>
    <n v="382"/>
    <n v="6682"/>
    <n v="1.8059459459459459"/>
    <n v="66.355511420059585"/>
    <n v="60.198198198198199"/>
    <n v="3.9396726569501439E-2"/>
  </r>
  <r>
    <x v="31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25"/>
    <n v="408.5"/>
    <n v="6908.5"/>
    <n v="1.8671621621621621"/>
    <n v="68.604766633565049"/>
    <n v="62.238738738738739"/>
    <n v="3.8089803389680994E-2"/>
  </r>
  <r>
    <x v="31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25"/>
    <n v="367.25"/>
    <n v="6617.25"/>
    <n v="1.7884459459459459"/>
    <n v="65.712512413108243"/>
    <n v="59.614864864864863"/>
    <n v="4.0581936599635715E-2"/>
  </r>
  <r>
    <x v="31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25"/>
    <n v="213.75"/>
    <n v="4513.75"/>
    <n v="1.2199324324324323"/>
    <n v="44.823733862959287"/>
    <n v="40.664414414414416"/>
    <n v="4.7560718613350192E-2"/>
  </r>
  <r>
    <x v="31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25"/>
    <n v="185.5"/>
    <n v="4935.5"/>
    <n v="1.3339189189189189"/>
    <n v="49.011916583912608"/>
    <n v="44.463963963963963"/>
    <n v="5.9924479735800486E-2"/>
  </r>
  <r>
    <x v="31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25"/>
    <n v="406"/>
    <n v="6756"/>
    <n v="1.8259459459459459"/>
    <n v="67.090367428003972"/>
    <n v="60.864864864864863"/>
    <n v="3.7478365064571958E-2"/>
  </r>
  <r>
    <x v="31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25"/>
    <n v="470.25"/>
    <n v="6770.25"/>
    <n v="1.8297972972972973"/>
    <n v="67.231876861966228"/>
    <n v="60.993243243243242"/>
    <n v="3.2425966636492949E-2"/>
  </r>
  <r>
    <x v="31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25"/>
    <n v="416.5"/>
    <n v="6816.5"/>
    <n v="1.8422972972972973"/>
    <n v="67.691161866931481"/>
    <n v="61.409909909909906"/>
    <n v="3.686069022203476E-2"/>
  </r>
  <r>
    <x v="31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126"/>
    <n v="0.8448648648648649"/>
    <n v="31.042701092353525"/>
    <n v="28.162162162162161"/>
    <n v="2.2786764432528649E-2"/>
    <n v="0.38750000000000001"/>
    <n v="478.91125000000005"/>
    <n v="3604.9112500000001"/>
    <n v="0.97430033783783787"/>
    <n v="35.798522840119169"/>
    <n v="32.476677927927931"/>
    <n v="2.6277755423519643E-2"/>
  </r>
  <r>
    <x v="31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8750000000000001"/>
    <n v="626.58749999999998"/>
    <n v="6561.5874999999996"/>
    <n v="1.773402027027027"/>
    <n v="65.159756703078443"/>
    <n v="59.113400900900899"/>
    <n v="3.6557452628881201E-2"/>
  </r>
  <r>
    <x v="31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31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31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31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32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22"/>
    <n v="466.84"/>
    <n v="6286.84"/>
    <n v="1.5858695495495496"/>
    <n v="62.431380337636547"/>
    <n v="56.638198198198197"/>
    <n v="2.6690951083034022E-2"/>
  </r>
  <r>
    <x v="32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22"/>
    <n v="370.48"/>
    <n v="5990.48"/>
    <n v="1.5111120720720719"/>
    <n v="59.488381330685201"/>
    <n v="53.968288288288285"/>
    <n v="3.2047677130812524E-2"/>
  </r>
  <r>
    <x v="32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22"/>
    <n v="234.52"/>
    <n v="5534.52"/>
    <n v="1.3960951351351352"/>
    <n v="54.960476663356509"/>
    <n v="49.860540540540548"/>
    <n v="4.6773490188124343E-2"/>
  </r>
  <r>
    <x v="32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22"/>
    <n v="160.16"/>
    <n v="4700.16"/>
    <n v="1.1856259459459459"/>
    <n v="46.674875868917574"/>
    <n v="42.343783783783785"/>
    <n v="5.8164538164538163E-2"/>
  </r>
  <r>
    <x v="32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22"/>
    <n v="386.98"/>
    <n v="5886.98"/>
    <n v="1.4850039639639638"/>
    <n v="58.460575968222436"/>
    <n v="53.03585585585585"/>
    <n v="3.015114033874693E-2"/>
  </r>
  <r>
    <x v="32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22"/>
    <n v="390.72"/>
    <n v="5890.72"/>
    <n v="1.4859473873873874"/>
    <n v="58.497715988083414"/>
    <n v="53.069549549549549"/>
    <n v="2.9881503124746366E-2"/>
  </r>
  <r>
    <x v="32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22"/>
    <n v="205.7"/>
    <n v="4265.7"/>
    <n v="1.0760324324324324"/>
    <n v="42.360476663356501"/>
    <n v="38.429729729729729"/>
    <n v="4.1101315218962278E-2"/>
  </r>
  <r>
    <x v="32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22"/>
    <n v="183.04"/>
    <n v="4843.04"/>
    <n v="1.2216677477477478"/>
    <n v="48.093743793445874"/>
    <n v="43.630990990990988"/>
    <n v="5.2441094941094939E-2"/>
  </r>
  <r>
    <x v="32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22"/>
    <n v="168.08"/>
    <n v="4468.08"/>
    <n v="1.1270832432432432"/>
    <n v="44.370208540218471"/>
    <n v="40.25297297297297"/>
    <n v="5.2687137399179282E-2"/>
  </r>
  <r>
    <x v="32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22"/>
    <n v="206.14000000000001"/>
    <n v="4246.1400000000003"/>
    <n v="1.0710983783783785"/>
    <n v="42.166236345580934"/>
    <n v="38.253513513513518"/>
    <n v="4.0825521359139291E-2"/>
  </r>
  <r>
    <x v="32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22"/>
    <n v="312.18"/>
    <n v="5892.18"/>
    <n v="1.4863156756756757"/>
    <n v="58.512214498510431"/>
    <n v="53.082702702702704"/>
    <n v="3.7408529036436017E-2"/>
  </r>
  <r>
    <x v="32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22"/>
    <n v="366.52"/>
    <n v="5946.52"/>
    <n v="1.5000230630630631"/>
    <n v="59.051837140019863"/>
    <n v="53.572252252252255"/>
    <n v="3.2156213836886105E-2"/>
  </r>
  <r>
    <x v="32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22"/>
    <n v="232.76"/>
    <n v="4412.76"/>
    <n v="1.1131286486486487"/>
    <n v="43.820854021847069"/>
    <n v="39.754594594594593"/>
    <n v="3.7575231185817196E-2"/>
  </r>
  <r>
    <x v="32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49"/>
    <n v="58.8"/>
    <n v="1370.8"/>
    <n v="0.3457873873873874"/>
    <n v="13.612711022840118"/>
    <n v="12.349549549549549"/>
    <n v="0.10291291291291291"/>
  </r>
  <r>
    <x v="32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5249999999999998"/>
    <n v="569.99249999999995"/>
    <n v="5766.9925000000003"/>
    <n v="1.4547368468468469"/>
    <n v="57.269041708043694"/>
    <n v="51.954887387387387"/>
    <n v="3.2130418916133205E-2"/>
  </r>
  <r>
    <x v="32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35249999999999998"/>
    <n v="548.49"/>
    <n v="5711.49"/>
    <n v="1.4407362162162163"/>
    <n v="56.717874875868915"/>
    <n v="51.454864864864859"/>
    <n v="3.3068679219064818E-2"/>
  </r>
  <r>
    <x v="32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32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32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32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630"/>
    <n v="0.91567567567567565"/>
    <n v="36.047666335650447"/>
    <n v="32.702702702702702"/>
    <n v="4.7326631986545152E-2"/>
    <n v="0.4"/>
    <n v="276.40000000000003"/>
    <n v="3906.4"/>
    <n v="0.98539819819819818"/>
    <n v="38.79245283018868"/>
    <n v="35.192792792792794"/>
    <n v="5.0930235590148761E-2"/>
  </r>
  <r>
    <x v="32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4"/>
    <n v="694.80000000000007"/>
    <n v="6404.8"/>
    <n v="1.6156252252252252"/>
    <n v="63.602780536246279"/>
    <n v="57.700900900900905"/>
    <n v="3.3218710938918192E-2"/>
  </r>
  <r>
    <x v="32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550"/>
    <n v="1.1477477477477478"/>
    <n v="45.183714001986097"/>
    <n v="40.990990990990994"/>
    <n v="5.7410351527998595E-2"/>
    <n v="0.4"/>
    <n v="285.60000000000002"/>
    <n v="4835.6000000000004"/>
    <n v="1.2197909909909912"/>
    <n v="48.01986097318769"/>
    <n v="43.563963963963964"/>
    <n v="6.1013955131602189E-2"/>
  </r>
  <r>
    <x v="32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22"/>
    <n v="336.16"/>
    <n v="6636.16"/>
    <n v="1.7935567567567567"/>
    <n v="65.900297914597814"/>
    <n v="59.785225225225226"/>
    <n v="3.9126456299231172E-2"/>
  </r>
  <r>
    <x v="32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22"/>
    <n v="359.48"/>
    <n v="6859.48"/>
    <n v="1.8539135135135134"/>
    <n v="68.117974180734848"/>
    <n v="61.797117117117111"/>
    <n v="3.781953311941072E-2"/>
  </r>
  <r>
    <x v="32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22"/>
    <n v="323.18"/>
    <n v="6573.18"/>
    <n v="1.7765351351351353"/>
    <n v="65.274875868917576"/>
    <n v="59.217837837837841"/>
    <n v="4.0311666329365448E-2"/>
  </r>
  <r>
    <x v="32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22"/>
    <n v="188.1"/>
    <n v="4488.1000000000004"/>
    <n v="1.2130000000000001"/>
    <n v="44.56901688182721"/>
    <n v="40.433333333333337"/>
    <n v="4.7290448343079924E-2"/>
  </r>
  <r>
    <x v="32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22"/>
    <n v="163.24"/>
    <n v="4913.24"/>
    <n v="1.3279027027027026"/>
    <n v="48.790863952333659"/>
    <n v="44.263423423423419"/>
    <n v="5.9654209465530211E-2"/>
  </r>
  <r>
    <x v="32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22"/>
    <n v="357.28000000000003"/>
    <n v="6707.28"/>
    <n v="1.8127783783783784"/>
    <n v="66.60655412115193"/>
    <n v="60.425945945945941"/>
    <n v="3.7208094794301691E-2"/>
  </r>
  <r>
    <x v="32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22"/>
    <n v="413.82"/>
    <n v="6713.82"/>
    <n v="1.8145459459459459"/>
    <n v="66.671499503475673"/>
    <n v="60.484864864864861"/>
    <n v="3.2155696366222682E-2"/>
  </r>
  <r>
    <x v="32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22"/>
    <n v="366.52"/>
    <n v="6766.52"/>
    <n v="1.8287891891891892"/>
    <n v="67.194836146971198"/>
    <n v="60.95963963963964"/>
    <n v="3.6590419951764493E-2"/>
  </r>
  <r>
    <x v="32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126"/>
    <n v="0.8448648648648649"/>
    <n v="31.042701092353525"/>
    <n v="28.162162162162161"/>
    <n v="2.2786764432528649E-2"/>
    <n v="0.35249999999999998"/>
    <n v="435.65475000000004"/>
    <n v="3561.6547500000001"/>
    <n v="0.96260939189189199"/>
    <n v="35.368964746772591"/>
    <n v="32.086979729729734"/>
    <n v="2.5962440108204331E-2"/>
  </r>
  <r>
    <x v="32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5249999999999998"/>
    <n v="569.99249999999995"/>
    <n v="6504.9925000000003"/>
    <n v="1.7581060810810811"/>
    <n v="64.597740814299897"/>
    <n v="58.60353603603604"/>
    <n v="3.6242137313565889E-2"/>
  </r>
  <r>
    <x v="32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32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32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32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33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17"/>
    <n v="360.74"/>
    <n v="6180.74"/>
    <n v="1.5591055855855855"/>
    <n v="61.377755710029788"/>
    <n v="55.682342342342338"/>
    <n v="2.6240500632583572E-2"/>
  </r>
  <r>
    <x v="33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17"/>
    <n v="286.28000000000003"/>
    <n v="5906.28"/>
    <n v="1.4898724324324324"/>
    <n v="58.652234359483607"/>
    <n v="53.20972972972973"/>
    <n v="3.1597226680362071E-2"/>
  </r>
  <r>
    <x v="33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17"/>
    <n v="181.22"/>
    <n v="5481.22"/>
    <n v="1.3826500900900902"/>
    <n v="54.431181727904665"/>
    <n v="49.380360360360363"/>
    <n v="4.6323039737673884E-2"/>
  </r>
  <r>
    <x v="33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17"/>
    <n v="123.76"/>
    <n v="4663.76"/>
    <n v="1.1764439639639641"/>
    <n v="46.313406156901692"/>
    <n v="42.015855855855861"/>
    <n v="5.7714087714087724E-2"/>
  </r>
  <r>
    <x v="33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17"/>
    <n v="299.03000000000003"/>
    <n v="5799.03"/>
    <n v="1.4628183783783784"/>
    <n v="57.587189672293938"/>
    <n v="52.243513513513513"/>
    <n v="2.9700689888296484E-2"/>
  </r>
  <r>
    <x v="33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17"/>
    <n v="301.92"/>
    <n v="5801.92"/>
    <n v="1.4635473873873874"/>
    <n v="57.615888778550151"/>
    <n v="52.269549549549552"/>
    <n v="2.943105267429592E-2"/>
  </r>
  <r>
    <x v="33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17"/>
    <n v="158.95000000000002"/>
    <n v="4218.95"/>
    <n v="1.0642396396396396"/>
    <n v="41.89622641509434"/>
    <n v="38.008558558558555"/>
    <n v="4.0650864768511825E-2"/>
  </r>
  <r>
    <x v="33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17"/>
    <n v="141.44"/>
    <n v="4801.4399999999996"/>
    <n v="1.2111740540540539"/>
    <n v="47.680635551142004"/>
    <n v="43.25621621621621"/>
    <n v="5.1990644490644486E-2"/>
  </r>
  <r>
    <x v="33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17"/>
    <n v="129.88"/>
    <n v="4429.88"/>
    <n v="1.1174472072072072"/>
    <n v="43.990863952333662"/>
    <n v="39.908828828828831"/>
    <n v="5.2236686948728836E-2"/>
  </r>
  <r>
    <x v="33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17"/>
    <n v="159.29000000000002"/>
    <n v="4199.29"/>
    <n v="1.0592803603603604"/>
    <n v="41.700993048659384"/>
    <n v="37.831441441441441"/>
    <n v="4.0375070908688838E-2"/>
  </r>
  <r>
    <x v="33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17"/>
    <n v="241.23000000000002"/>
    <n v="5821.23"/>
    <n v="1.4684183783783782"/>
    <n v="57.807646474677256"/>
    <n v="52.443513513513508"/>
    <n v="3.6958078585985557E-2"/>
  </r>
  <r>
    <x v="33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17"/>
    <n v="283.22000000000003"/>
    <n v="5863.22"/>
    <n v="1.4790104504504504"/>
    <n v="58.224627606752733"/>
    <n v="52.821801801801804"/>
    <n v="3.1705763386435659E-2"/>
  </r>
  <r>
    <x v="33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17"/>
    <n v="179.86"/>
    <n v="4359.8599999999997"/>
    <n v="1.0997845045045045"/>
    <n v="43.295531281032765"/>
    <n v="39.278018018018017"/>
    <n v="3.7124780735366743E-2"/>
  </r>
  <r>
    <x v="33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45"/>
    <n v="54"/>
    <n v="1366"/>
    <n v="0.34457657657657659"/>
    <n v="13.565044687189673"/>
    <n v="12.306306306306306"/>
    <n v="0.10255255255255255"/>
  </r>
  <r>
    <x v="33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2750000000000001"/>
    <n v="529.5675"/>
    <n v="5726.5675000000001"/>
    <n v="1.4445395495495497"/>
    <n v="56.867601787487587"/>
    <n v="51.590698198198197"/>
    <n v="3.1905193690907975E-2"/>
  </r>
  <r>
    <x v="33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32750000000000001"/>
    <n v="509.59000000000003"/>
    <n v="5672.59"/>
    <n v="1.4309236036036037"/>
    <n v="56.331578947368421"/>
    <n v="51.104414414414414"/>
    <n v="3.2843453993839596E-2"/>
  </r>
  <r>
    <x v="33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33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33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33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630"/>
    <n v="0.91567567567567565"/>
    <n v="36.047666335650447"/>
    <n v="32.702702702702702"/>
    <n v="4.7326631986545152E-2"/>
    <n v="0.37"/>
    <n v="255.67"/>
    <n v="3885.67"/>
    <n v="0.98016900900900905"/>
    <n v="38.586593843098314"/>
    <n v="35.006036036036036"/>
    <n v="5.0659965319878493E-2"/>
  </r>
  <r>
    <x v="33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37"/>
    <n v="642.68999999999994"/>
    <n v="6352.69"/>
    <n v="1.6024803603603603"/>
    <n v="63.085302879841109"/>
    <n v="57.23144144144144"/>
    <n v="3.2948440668647924E-2"/>
  </r>
  <r>
    <x v="33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550"/>
    <n v="1.1477477477477478"/>
    <n v="45.183714001986097"/>
    <n v="40.990990990990994"/>
    <n v="5.7410351527998595E-2"/>
    <n v="0.37"/>
    <n v="264.18"/>
    <n v="4814.18"/>
    <n v="1.2143877477477478"/>
    <n v="47.807149950347572"/>
    <n v="43.370990990990997"/>
    <n v="6.0743684861331929E-2"/>
  </r>
  <r>
    <x v="33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17"/>
    <n v="259.76"/>
    <n v="6559.76"/>
    <n v="1.7729081081081082"/>
    <n v="65.141608738828197"/>
    <n v="59.096936936936942"/>
    <n v="3.8676005848780719E-2"/>
  </r>
  <r>
    <x v="33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17"/>
    <n v="277.78000000000003"/>
    <n v="6777.78"/>
    <n v="1.8318324324324324"/>
    <n v="67.306653426017874"/>
    <n v="61.061081081081078"/>
    <n v="3.7369082668960267E-2"/>
  </r>
  <r>
    <x v="33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17"/>
    <n v="249.73000000000002"/>
    <n v="6499.73"/>
    <n v="1.7566837837837836"/>
    <n v="64.545481628599802"/>
    <n v="58.556126126126124"/>
    <n v="3.9861215878914995E-2"/>
  </r>
  <r>
    <x v="33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17"/>
    <n v="145.35000000000002"/>
    <n v="4445.3500000000004"/>
    <n v="1.2014459459459461"/>
    <n v="44.144488579940422"/>
    <n v="40.0481981981982"/>
    <n v="4.6839997892629472E-2"/>
  </r>
  <r>
    <x v="33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17"/>
    <n v="126.14000000000001"/>
    <n v="4876.1400000000003"/>
    <n v="1.3178756756756758"/>
    <n v="48.422442899702091"/>
    <n v="43.929189189189195"/>
    <n v="5.9203759015079779E-2"/>
  </r>
  <r>
    <x v="33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17"/>
    <n v="276.08000000000004"/>
    <n v="6626.08"/>
    <n v="1.7908324324324325"/>
    <n v="65.800198609731879"/>
    <n v="59.69441441441441"/>
    <n v="3.6757644343851238E-2"/>
  </r>
  <r>
    <x v="33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17"/>
    <n v="319.77000000000004"/>
    <n v="6619.77"/>
    <n v="1.7891270270270272"/>
    <n v="65.737537239324723"/>
    <n v="59.637567567567572"/>
    <n v="3.1705245915772236E-2"/>
  </r>
  <r>
    <x v="33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17"/>
    <n v="283.22000000000003"/>
    <n v="6683.22"/>
    <n v="1.8062756756756757"/>
    <n v="66.367626613704076"/>
    <n v="60.209189189189189"/>
    <n v="3.613996950131404E-2"/>
  </r>
  <r>
    <x v="33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126"/>
    <n v="0.8448648648648649"/>
    <n v="31.042701092353525"/>
    <n v="28.162162162162161"/>
    <n v="2.2786764432528649E-2"/>
    <n v="0.32750000000000001"/>
    <n v="404.75725000000006"/>
    <n v="3530.7572500000001"/>
    <n v="0.95425871621621627"/>
    <n v="35.062137537239323"/>
    <n v="31.808623873873874"/>
    <n v="2.5737214882979101E-2"/>
  </r>
  <r>
    <x v="33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2750000000000001"/>
    <n v="529.5675"/>
    <n v="6464.5675000000001"/>
    <n v="1.7471804054054054"/>
    <n v="64.196300893743796"/>
    <n v="58.23934684684685"/>
    <n v="3.6016912088340659E-2"/>
  </r>
  <r>
    <x v="33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33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33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33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34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14000000000000001"/>
    <n v="297.08000000000004"/>
    <n v="6117.08"/>
    <n v="1.5430472072072072"/>
    <n v="60.745580933465739"/>
    <n v="55.108828828828827"/>
    <n v="2.5970230362313301E-2"/>
  </r>
  <r>
    <x v="34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14000000000000001"/>
    <n v="235.76000000000002"/>
    <n v="5855.76"/>
    <n v="1.4771286486486488"/>
    <n v="58.15054617676266"/>
    <n v="52.754594594594593"/>
    <n v="3.1326956410091804E-2"/>
  </r>
  <r>
    <x v="34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14000000000000001"/>
    <n v="149.24"/>
    <n v="5449.24"/>
    <n v="1.3745830630630631"/>
    <n v="54.113604766633564"/>
    <n v="49.092252252252251"/>
    <n v="4.6052769467403616E-2"/>
  </r>
  <r>
    <x v="34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14000000000000001"/>
    <n v="101.92000000000002"/>
    <n v="4641.92"/>
    <n v="1.1709347747747749"/>
    <n v="46.096524329692151"/>
    <n v="41.819099099099098"/>
    <n v="5.7443817443817442E-2"/>
  </r>
  <r>
    <x v="34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14000000000000001"/>
    <n v="246.26000000000002"/>
    <n v="5746.26"/>
    <n v="1.4495070270270272"/>
    <n v="57.06315789473684"/>
    <n v="51.768108108108109"/>
    <n v="2.9430419618026213E-2"/>
  </r>
  <r>
    <x v="34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14000000000000001"/>
    <n v="248.64000000000001"/>
    <n v="5748.64"/>
    <n v="1.4501073873873875"/>
    <n v="57.086792452830188"/>
    <n v="51.789549549549555"/>
    <n v="2.9160782404025649E-2"/>
  </r>
  <r>
    <x v="34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14000000000000001"/>
    <n v="130.9"/>
    <n v="4190.8999999999996"/>
    <n v="1.0571639639639638"/>
    <n v="41.617676266137039"/>
    <n v="37.755855855855856"/>
    <n v="4.0380594498241558E-2"/>
  </r>
  <r>
    <x v="34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14000000000000001"/>
    <n v="116.48000000000002"/>
    <n v="4776.4799999999996"/>
    <n v="1.2048778378378378"/>
    <n v="47.432770605759679"/>
    <n v="43.031351351351347"/>
    <n v="5.1720374220374218E-2"/>
  </r>
  <r>
    <x v="34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14000000000000001"/>
    <n v="106.96000000000001"/>
    <n v="4406.96"/>
    <n v="1.1116655855855857"/>
    <n v="43.763257199602776"/>
    <n v="39.702342342342341"/>
    <n v="5.1966416678458562E-2"/>
  </r>
  <r>
    <x v="34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14000000000000001"/>
    <n v="131.18"/>
    <n v="4171.18"/>
    <n v="1.0521895495495497"/>
    <n v="41.421847070506459"/>
    <n v="37.578198198198201"/>
    <n v="4.0104800638418571E-2"/>
  </r>
  <r>
    <x v="34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14000000000000001"/>
    <n v="198.66000000000003"/>
    <n v="5778.66"/>
    <n v="1.4576800000000001"/>
    <n v="57.384905660377356"/>
    <n v="52.059999999999995"/>
    <n v="3.668780831571529E-2"/>
  </r>
  <r>
    <x v="34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14000000000000001"/>
    <n v="233.24"/>
    <n v="5813.24"/>
    <n v="1.4664028828828828"/>
    <n v="57.728301886792451"/>
    <n v="52.371531531531531"/>
    <n v="3.1435493116165385E-2"/>
  </r>
  <r>
    <x v="34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14000000000000001"/>
    <n v="148.12"/>
    <n v="4328.12"/>
    <n v="1.0917780180180181"/>
    <n v="42.980337636544185"/>
    <n v="38.992072072072069"/>
    <n v="3.6854510465096475E-2"/>
  </r>
  <r>
    <x v="34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42"/>
    <n v="50.4"/>
    <n v="1362.4"/>
    <n v="0.34366846846846849"/>
    <n v="13.529294935451837"/>
    <n v="12.273873873873875"/>
    <n v="0.10228228228228228"/>
  </r>
  <r>
    <x v="34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3"/>
    <n v="533.61"/>
    <n v="5730.61"/>
    <n v="1.4455592792792793"/>
    <n v="56.907745779543191"/>
    <n v="51.627117117117116"/>
    <n v="3.1927716213430497E-2"/>
  </r>
  <r>
    <x v="34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33"/>
    <n v="513.48"/>
    <n v="5676.48"/>
    <n v="1.4319048648648647"/>
    <n v="56.370208540218464"/>
    <n v="51.139459459459452"/>
    <n v="3.2865976516362118E-2"/>
  </r>
  <r>
    <x v="34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34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34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34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630"/>
    <n v="0.91567567567567565"/>
    <n v="36.047666335650447"/>
    <n v="32.702702702702702"/>
    <n v="4.7326631986545152E-2"/>
    <n v="0.35"/>
    <n v="241.85"/>
    <n v="3871.85"/>
    <n v="0.97668288288288285"/>
    <n v="38.449354518371401"/>
    <n v="34.881531531531529"/>
    <n v="5.0479785139698308E-2"/>
  </r>
  <r>
    <x v="34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35"/>
    <n v="607.94999999999993"/>
    <n v="6317.95"/>
    <n v="1.5937171171171172"/>
    <n v="62.740317775571"/>
    <n v="56.918468468468468"/>
    <n v="3.2768260488467739E-2"/>
  </r>
  <r>
    <x v="34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550"/>
    <n v="1.1477477477477478"/>
    <n v="45.183714001986097"/>
    <n v="40.990990990990994"/>
    <n v="5.7410351527998595E-2"/>
    <n v="0.35"/>
    <n v="249.89999999999998"/>
    <n v="4799.8999999999996"/>
    <n v="1.2107855855855856"/>
    <n v="47.665342601787479"/>
    <n v="43.24234234234234"/>
    <n v="6.0563504681151736E-2"/>
  </r>
  <r>
    <x v="34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300"/>
    <n v="1.7027027027027026"/>
    <n v="62.562065541211517"/>
    <n v="56.756756756756758"/>
    <n v="3.7144474317249189E-2"/>
    <n v="0.14000000000000001"/>
    <n v="213.92000000000002"/>
    <n v="6513.92"/>
    <n v="1.760518918918919"/>
    <n v="64.68639523336644"/>
    <n v="58.683963963963961"/>
    <n v="3.8405735578510444E-2"/>
  </r>
  <r>
    <x v="34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500"/>
    <n v="1.7567567567567568"/>
    <n v="64.548162859980138"/>
    <n v="58.558558558558559"/>
    <n v="3.5837551137428737E-2"/>
    <n v="0.14000000000000001"/>
    <n v="228.76000000000002"/>
    <n v="6728.76"/>
    <n v="1.8185837837837839"/>
    <n v="66.819860973187687"/>
    <n v="60.619459459459463"/>
    <n v="3.709881239869E-2"/>
  </r>
  <r>
    <x v="34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50"/>
    <n v="1.6891891891891893"/>
    <n v="62.06554121151936"/>
    <n v="56.306306306306304"/>
    <n v="3.8329684347383458E-2"/>
    <n v="0.14000000000000001"/>
    <n v="205.66000000000003"/>
    <n v="6455.66"/>
    <n v="1.7447729729729728"/>
    <n v="64.107845084409135"/>
    <n v="58.159099099099095"/>
    <n v="3.959094560864472E-2"/>
  </r>
  <r>
    <x v="34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300"/>
    <n v="1.1621621621621621"/>
    <n v="42.701092353525318"/>
    <n v="38.738738738738739"/>
    <n v="4.5308466361097942E-2"/>
    <n v="0.14000000000000001"/>
    <n v="119.70000000000002"/>
    <n v="4419.7"/>
    <n v="1.1945135135135134"/>
    <n v="43.889771598808338"/>
    <n v="39.817117117117114"/>
    <n v="4.6569727622359197E-2"/>
  </r>
  <r>
    <x v="34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750"/>
    <n v="1.2837837837837838"/>
    <n v="47.169811320754718"/>
    <n v="42.792792792792795"/>
    <n v="5.7672227483548243E-2"/>
    <n v="0.14000000000000001"/>
    <n v="103.88000000000001"/>
    <n v="4853.88"/>
    <n v="1.3118594594594595"/>
    <n v="48.201390268123134"/>
    <n v="43.728648648648651"/>
    <n v="5.8933488744809505E-2"/>
  </r>
  <r>
    <x v="34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50"/>
    <n v="1.7162162162162162"/>
    <n v="63.058589870903674"/>
    <n v="57.207207207207205"/>
    <n v="3.5226112812319708E-2"/>
    <n v="0.14000000000000001"/>
    <n v="227.36"/>
    <n v="6577.36"/>
    <n v="1.7776648648648647"/>
    <n v="65.316385302879837"/>
    <n v="59.255495495495495"/>
    <n v="3.6487374073580971E-2"/>
  </r>
  <r>
    <x v="34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300"/>
    <n v="1.7027027027027026"/>
    <n v="62.562065541211517"/>
    <n v="56.756756756756758"/>
    <n v="3.0173714384240699E-2"/>
    <n v="0.14000000000000001"/>
    <n v="263.34000000000003"/>
    <n v="6563.34"/>
    <n v="1.7738756756756757"/>
    <n v="65.177159880834154"/>
    <n v="59.129189189189191"/>
    <n v="3.1434975645501961E-2"/>
  </r>
  <r>
    <x v="34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400"/>
    <n v="1.7297297297297298"/>
    <n v="63.555114200595824"/>
    <n v="57.657657657657658"/>
    <n v="3.460843796978251E-2"/>
    <n v="0.14000000000000001"/>
    <n v="233.24"/>
    <n v="6633.24"/>
    <n v="1.7927675675675676"/>
    <n v="65.871300893743793"/>
    <n v="59.758918918918916"/>
    <n v="3.5869699231043765E-2"/>
  </r>
  <r>
    <x v="34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126"/>
    <n v="0.8448648648648649"/>
    <n v="31.042701092353525"/>
    <n v="28.162162162162161"/>
    <n v="2.2786764432528649E-2"/>
    <n v="0.33"/>
    <n v="407.84700000000004"/>
    <n v="3533.8470000000002"/>
    <n v="0.95509378378378385"/>
    <n v="35.092820258192653"/>
    <n v="31.836459459459462"/>
    <n v="2.5759737405501627E-2"/>
  </r>
  <r>
    <x v="34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3"/>
    <n v="533.61"/>
    <n v="6468.61"/>
    <n v="1.7482729729729729"/>
    <n v="64.236444885799401"/>
    <n v="58.275765765765762"/>
    <n v="3.6039434610863182E-2"/>
  </r>
  <r>
    <x v="34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34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34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34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35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5820"/>
    <n v="1.4681081081081082"/>
    <n v="57.795431976166832"/>
    <n v="52.432432432432435"/>
    <n v="2.4708969101052042E-2"/>
    <n v="0.16"/>
    <n v="339.52"/>
    <n v="6159.52"/>
    <n v="1.553752792792793"/>
    <n v="61.167030784508441"/>
    <n v="55.491171171171175"/>
    <n v="2.6150410542493483E-2"/>
  </r>
  <r>
    <x v="35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16"/>
    <n v="269.44"/>
    <n v="5889.44"/>
    <n v="1.4856245045045045"/>
    <n v="58.485004965243292"/>
    <n v="53.058018018018018"/>
    <n v="3.1507136590271982E-2"/>
  </r>
  <r>
    <x v="35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300"/>
    <n v="1.336936936936937"/>
    <n v="52.631578947368418"/>
    <n v="47.747747747747745"/>
    <n v="4.4791508206142347E-2"/>
    <n v="0.16"/>
    <n v="170.56"/>
    <n v="5470.56"/>
    <n v="1.3799610810810812"/>
    <n v="54.3253227408143"/>
    <n v="49.284324324324331"/>
    <n v="4.6232949647583801E-2"/>
  </r>
  <r>
    <x v="35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40"/>
    <n v="1.1452252252252253"/>
    <n v="45.084409136047668"/>
    <n v="40.900900900900901"/>
    <n v="5.618255618255618E-2"/>
    <n v="0.16"/>
    <n v="116.48"/>
    <n v="4656.4799999999996"/>
    <n v="1.1746075675675676"/>
    <n v="46.241112214498507"/>
    <n v="41.950270270270266"/>
    <n v="5.7623997623997621E-2"/>
  </r>
  <r>
    <x v="35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16"/>
    <n v="281.44"/>
    <n v="5781.44"/>
    <n v="1.4583812612612612"/>
    <n v="57.412512413108239"/>
    <n v="52.085045045045042"/>
    <n v="2.9610599798206391E-2"/>
  </r>
  <r>
    <x v="35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500"/>
    <n v="1.3873873873873874"/>
    <n v="54.617676266137039"/>
    <n v="49.549549549549546"/>
    <n v="2.7899521142764384E-2"/>
    <n v="0.16"/>
    <n v="284.16000000000003"/>
    <n v="5784.16"/>
    <n v="1.4590673873873874"/>
    <n v="57.439523336643489"/>
    <n v="52.109549549549548"/>
    <n v="2.9340962584205828E-2"/>
  </r>
  <r>
    <x v="35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060"/>
    <n v="1.0241441441441441"/>
    <n v="40.317775571002976"/>
    <n v="36.576576576576578"/>
    <n v="3.9119333236980296E-2"/>
    <n v="0.16"/>
    <n v="149.6"/>
    <n v="4209.6000000000004"/>
    <n v="1.0618810810810813"/>
    <n v="41.803376365441906"/>
    <n v="37.924324324324324"/>
    <n v="4.0560774678421736E-2"/>
  </r>
  <r>
    <x v="35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660"/>
    <n v="1.1754954954954955"/>
    <n v="46.27606752730884"/>
    <n v="41.981981981981981"/>
    <n v="5.0459112959112956E-2"/>
    <n v="0.16"/>
    <n v="133.12"/>
    <n v="4793.12"/>
    <n v="1.2090753153153153"/>
    <n v="47.598013902681231"/>
    <n v="43.181261261261263"/>
    <n v="5.1900554400554404E-2"/>
  </r>
  <r>
    <x v="35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300"/>
    <n v="1.0846846846846847"/>
    <n v="42.701092353525318"/>
    <n v="38.738738738738739"/>
    <n v="5.0705155417197299E-2"/>
    <n v="0.16"/>
    <n v="122.24000000000001"/>
    <n v="4422.24"/>
    <n v="1.1155200000000001"/>
    <n v="43.9149950347567"/>
    <n v="39.839999999999996"/>
    <n v="5.214659685863874E-2"/>
  </r>
  <r>
    <x v="35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40"/>
    <n v="1.0190990990990991"/>
    <n v="40.119165839126119"/>
    <n v="36.396396396396398"/>
    <n v="3.8843539377157309E-2"/>
    <n v="0.16"/>
    <n v="149.92000000000002"/>
    <n v="4189.92"/>
    <n v="1.0569167567567568"/>
    <n v="41.607944389275076"/>
    <n v="37.74702702702703"/>
    <n v="4.0284980818598749E-2"/>
  </r>
  <r>
    <x v="35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16"/>
    <n v="227.04"/>
    <n v="5807.04"/>
    <n v="1.464838918918919"/>
    <n v="57.666732869910625"/>
    <n v="52.315675675675678"/>
    <n v="3.6867988495895475E-2"/>
  </r>
  <r>
    <x v="35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16"/>
    <n v="266.56"/>
    <n v="5846.56"/>
    <n v="1.474807927927928"/>
    <n v="58.059185700099306"/>
    <n v="52.671711711711716"/>
    <n v="3.161567329634557E-2"/>
  </r>
  <r>
    <x v="35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180"/>
    <n v="1.0544144144144145"/>
    <n v="41.509433962264147"/>
    <n v="37.657657657657658"/>
    <n v="3.5593249203835213E-2"/>
    <n v="0.16"/>
    <n v="169.28"/>
    <n v="4349.28"/>
    <n v="1.0971156756756757"/>
    <n v="43.190466732869908"/>
    <n v="39.182702702702699"/>
    <n v="3.7034690645276654E-2"/>
  </r>
  <r>
    <x v="35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12"/>
    <n v="0.33095495495495497"/>
    <n v="13.028798411122144"/>
    <n v="11.81981981981982"/>
    <n v="9.8498498498498496E-2"/>
    <n v="0.44"/>
    <n v="52.8"/>
    <n v="1364.8"/>
    <n v="0.34427387387387387"/>
    <n v="13.553128103277059"/>
    <n v="12.295495495495494"/>
    <n v="0.10246246246246245"/>
  </r>
  <r>
    <x v="35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42500000000000004"/>
    <n v="687.22500000000002"/>
    <n v="5884.2250000000004"/>
    <n v="1.4843090090090092"/>
    <n v="58.433217477656406"/>
    <n v="53.011036036036039"/>
    <n v="3.2783572069286358E-2"/>
  </r>
  <r>
    <x v="35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163"/>
    <n v="1.3023783783783784"/>
    <n v="51.271102284011917"/>
    <n v="46.513513513513516"/>
    <n v="2.9893003543389148E-2"/>
    <n v="0.42500000000000004"/>
    <n v="661.30000000000007"/>
    <n v="5824.3"/>
    <n v="1.4691927927927928"/>
    <n v="57.838133068520357"/>
    <n v="52.471171171171171"/>
    <n v="3.3721832372217979E-2"/>
  </r>
  <r>
    <x v="35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693"/>
    <n v="1.4360720720720721"/>
    <n v="56.53426017874876"/>
    <n v="51.288288288288285"/>
    <n v="7.2543547791072541E-2"/>
    <n v="0"/>
    <n v="0"/>
    <n v="5693"/>
    <n v="1.4360720720720721"/>
    <n v="56.53426017874876"/>
    <n v="51.288288288288285"/>
    <n v="7.2543547791072541E-2"/>
  </r>
  <r>
    <x v="35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5845"/>
    <n v="1.4744144144144145"/>
    <n v="58.043694141012907"/>
    <n v="52.657657657657658"/>
    <n v="6.7423377282532213E-2"/>
    <n v="0"/>
    <n v="0"/>
    <n v="5845"/>
    <n v="1.4744144144144145"/>
    <n v="58.043694141012907"/>
    <n v="52.657657657657658"/>
    <n v="6.7423377282532213E-2"/>
  </r>
  <r>
    <x v="35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478"/>
    <n v="1.1295855855855856"/>
    <n v="44.468718967229393"/>
    <n v="40.342342342342342"/>
    <n v="8.13353676256902E-2"/>
    <n v="0"/>
    <n v="0"/>
    <n v="4478"/>
    <n v="1.1295855855855856"/>
    <n v="44.468718967229393"/>
    <n v="40.342342342342342"/>
    <n v="8.13353676256902E-2"/>
  </r>
  <r>
    <x v="35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630"/>
    <n v="0.91567567567567565"/>
    <n v="36.047666335650447"/>
    <n v="32.702702702702702"/>
    <n v="4.7326631986545152E-2"/>
    <n v="0.36"/>
    <n v="248.76"/>
    <n v="3878.76"/>
    <n v="0.97842594594594601"/>
    <n v="38.517974180734861"/>
    <n v="34.943783783783786"/>
    <n v="5.0569875229788404E-2"/>
  </r>
  <r>
    <x v="35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710"/>
    <n v="1.4403603603603603"/>
    <n v="56.703078450844089"/>
    <n v="51.441441441441441"/>
    <n v="2.961510733531459E-2"/>
    <n v="0.36"/>
    <n v="625.31999999999994"/>
    <n v="6335.32"/>
    <n v="1.5980987387387386"/>
    <n v="62.912810327706055"/>
    <n v="57.074954954954954"/>
    <n v="3.2858350578557835E-2"/>
  </r>
  <r>
    <x v="35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550"/>
    <n v="1.1477477477477478"/>
    <n v="45.183714001986097"/>
    <n v="40.990990990990994"/>
    <n v="5.7410351527998595E-2"/>
    <n v="0.36"/>
    <n v="257.03999999999996"/>
    <n v="4807.04"/>
    <n v="1.2125866666666667"/>
    <n v="47.736246276067526"/>
    <n v="43.306666666666665"/>
    <n v="6.0653594771241826E-2"/>
  </r>
  <r>
    <x v="35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485"/>
    <n v="1.7527027027027027"/>
    <n v="64.399205561072492"/>
    <n v="58.423423423423422"/>
    <n v="3.823522475354936E-2"/>
    <n v="0.16"/>
    <n v="244.48000000000002"/>
    <n v="6729.48"/>
    <n v="1.8187783783783782"/>
    <n v="66.827010923535241"/>
    <n v="60.625945945945944"/>
    <n v="3.9676666194990801E-2"/>
  </r>
  <r>
    <x v="35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6"/>
    <n v="261.44"/>
    <n v="6946.44"/>
    <n v="1.877416216216216"/>
    <n v="68.981529294935441"/>
    <n v="62.580540540540539"/>
    <n v="3.8298984418935457E-2"/>
  </r>
  <r>
    <x v="35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435"/>
    <n v="1.7391891891891893"/>
    <n v="63.902681231380335"/>
    <n v="57.972972972972975"/>
    <n v="3.9464243004066014E-2"/>
    <n v="0.16"/>
    <n v="235.04"/>
    <n v="6670.04"/>
    <n v="1.8027135135135135"/>
    <n v="66.236742800397224"/>
    <n v="60.090450450450447"/>
    <n v="4.0905684445507455E-2"/>
  </r>
  <r>
    <x v="35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16"/>
    <n v="136.80000000000001"/>
    <n v="4621.8"/>
    <n v="1.2491351351351352"/>
    <n v="45.896722939424031"/>
    <n v="41.637837837837843"/>
    <n v="4.8699225541330812E-2"/>
  </r>
  <r>
    <x v="35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6"/>
    <n v="118.72"/>
    <n v="5053.72"/>
    <n v="1.3658702702702703"/>
    <n v="50.185898709036742"/>
    <n v="45.529009009009009"/>
    <n v="6.1359850416454191E-2"/>
  </r>
  <r>
    <x v="35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535"/>
    <n v="1.7662162162162163"/>
    <n v="64.895729890764642"/>
    <n v="58.873873873873876"/>
    <n v="3.6252385390316423E-2"/>
    <n v="0.16"/>
    <n v="259.84000000000003"/>
    <n v="6794.84"/>
    <n v="1.8364432432432434"/>
    <n v="67.476067527308842"/>
    <n v="61.214774774774774"/>
    <n v="3.7693826831757864E-2"/>
  </r>
  <r>
    <x v="35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485"/>
    <n v="1.7527027027027027"/>
    <n v="64.399205561072492"/>
    <n v="58.423423423423422"/>
    <n v="3.1059767901873165E-2"/>
    <n v="0.16"/>
    <n v="300.95999999999998"/>
    <n v="6785.96"/>
    <n v="1.8340432432432432"/>
    <n v="67.387884806355515"/>
    <n v="61.134774774774776"/>
    <n v="3.2501209343314609E-2"/>
  </r>
  <r>
    <x v="35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585"/>
    <n v="1.7797297297297296"/>
    <n v="65.392254220456806"/>
    <n v="59.324324324324323"/>
    <n v="3.5608838129846533E-2"/>
    <n v="0.16"/>
    <n v="266.56"/>
    <n v="6851.56"/>
    <n v="1.8517729729729731"/>
    <n v="68.039324726911616"/>
    <n v="61.725765765765772"/>
    <n v="3.7050279571287981E-2"/>
  </r>
  <r>
    <x v="35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126"/>
    <n v="0.8448648648648649"/>
    <n v="31.042701092353525"/>
    <n v="28.162162162162161"/>
    <n v="2.2786764432528649E-2"/>
    <n v="0.42500000000000004"/>
    <n v="525.25750000000005"/>
    <n v="3651.2575000000002"/>
    <n v="0.98682635135135144"/>
    <n v="36.25876365441907"/>
    <n v="32.894211711711712"/>
    <n v="2.6615593261357481E-2"/>
  </r>
  <r>
    <x v="35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42500000000000004"/>
    <n v="687.22500000000002"/>
    <n v="6622.2250000000004"/>
    <n v="1.7897905405405405"/>
    <n v="65.761916583912608"/>
    <n v="59.659684684684684"/>
    <n v="3.6895290466719036E-2"/>
  </r>
  <r>
    <x v="35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407"/>
    <n v="0.92081081081081084"/>
    <n v="33.833167825223434"/>
    <n v="30.693693693693692"/>
    <n v="3.9401403971365462E-2"/>
    <n v="0"/>
    <n v="0"/>
    <n v="3407"/>
    <n v="0.92081081081081084"/>
    <n v="33.833167825223434"/>
    <n v="30.693693693693692"/>
    <n v="3.9401403971365462E-2"/>
  </r>
  <r>
    <x v="35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627"/>
    <n v="0.98027027027027025"/>
    <n v="36.01787487586892"/>
    <n v="32.675675675675677"/>
    <n v="4.1945668389827571E-2"/>
    <n v="0"/>
    <n v="0"/>
    <n v="3627"/>
    <n v="0.98027027027027025"/>
    <n v="36.01787487586892"/>
    <n v="32.675675675675677"/>
    <n v="4.1945668389827571E-2"/>
  </r>
  <r>
    <x v="35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35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36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28999999999999998"/>
    <n v="615.38"/>
    <n v="6635.38"/>
    <n v="1.6737895495495496"/>
    <n v="65.892552135054615"/>
    <n v="59.778198198198197"/>
    <n v="2.8170687181054758E-2"/>
  </r>
  <r>
    <x v="36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28999999999999998"/>
    <n v="488.35999999999996"/>
    <n v="6108.36"/>
    <n v="1.5408475675675675"/>
    <n v="60.658987090367425"/>
    <n v="55.030270270270265"/>
    <n v="3.2678307761443148E-2"/>
  </r>
  <r>
    <x v="36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28999999999999998"/>
    <n v="309.14"/>
    <n v="5809.14"/>
    <n v="1.4653686486486488"/>
    <n v="57.687586891757697"/>
    <n v="52.334594594594599"/>
    <n v="4.9094366411439584E-2"/>
  </r>
  <r>
    <x v="36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28999999999999998"/>
    <n v="211.11999999999998"/>
    <n v="4951.12"/>
    <n v="1.2489311711711713"/>
    <n v="49.167030784508441"/>
    <n v="44.604684684684685"/>
    <n v="6.1270171270171273E-2"/>
  </r>
  <r>
    <x v="36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28999999999999998"/>
    <n v="510.10999999999996"/>
    <n v="6010.11"/>
    <n v="1.5160637837837838"/>
    <n v="59.68331678252234"/>
    <n v="54.145135135135135"/>
    <n v="3.0781770969377564E-2"/>
  </r>
  <r>
    <x v="36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28999999999999998"/>
    <n v="515.04"/>
    <n v="6215.04"/>
    <n v="1.5677578378378378"/>
    <n v="61.718371400198606"/>
    <n v="55.991351351351348"/>
    <n v="3.1526661796932066E-2"/>
  </r>
  <r>
    <x v="36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28999999999999998"/>
    <n v="271.14999999999998"/>
    <n v="4531.1499999999996"/>
    <n v="1.1429927927927928"/>
    <n v="44.99652432969215"/>
    <n v="40.821171171171166"/>
    <n v="4.3659006600183063E-2"/>
  </r>
  <r>
    <x v="36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28999999999999998"/>
    <n v="241.27999999999997"/>
    <n v="5101.28"/>
    <n v="1.2868093693693694"/>
    <n v="50.658192651439919"/>
    <n v="45.957477477477475"/>
    <n v="5.5237352737352738E-2"/>
  </r>
  <r>
    <x v="36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28999999999999998"/>
    <n v="221.55999999999997"/>
    <n v="4721.5600000000004"/>
    <n v="1.1910241441441443"/>
    <n v="46.887388282025825"/>
    <n v="42.536576576576579"/>
    <n v="5.5676147351540022E-2"/>
  </r>
  <r>
    <x v="36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28999999999999998"/>
    <n v="271.72999999999996"/>
    <n v="4511.7299999999996"/>
    <n v="1.1380940540540541"/>
    <n v="44.803674280039715"/>
    <n v="40.64621621621621"/>
    <n v="4.3379099483688593E-2"/>
  </r>
  <r>
    <x v="36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28999999999999998"/>
    <n v="411.51"/>
    <n v="5991.51"/>
    <n v="1.5113718918918919"/>
    <n v="59.498609731876861"/>
    <n v="53.977567567567569"/>
    <n v="3.8039159667066648E-2"/>
  </r>
  <r>
    <x v="36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28999999999999998"/>
    <n v="483.14"/>
    <n v="6063.14"/>
    <n v="1.5294407207207208"/>
    <n v="60.209930486593848"/>
    <n v="54.622882882882884"/>
    <n v="3.2786844467516736E-2"/>
  </r>
  <r>
    <x v="36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28999999999999998"/>
    <n v="306.82"/>
    <n v="4686.82"/>
    <n v="1.1822609009009009"/>
    <n v="46.542403177755709"/>
    <n v="42.2236036036036"/>
    <n v="3.9908888094143287E-2"/>
  </r>
  <r>
    <x v="36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56000000000000005"/>
    <n v="67.2"/>
    <n v="1407.2"/>
    <n v="0.3549693693693694"/>
    <n v="13.974180734856008"/>
    <n v="12.677477477477478"/>
    <n v="0.10564564564564564"/>
  </r>
  <r>
    <x v="36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397"/>
    <n v="1.3614054054054054"/>
    <n v="53.594836146971197"/>
    <n v="48.621621621621621"/>
    <n v="3.006903006903007E-2"/>
    <n v="0.48"/>
    <n v="776.16"/>
    <n v="6173.16"/>
    <n v="1.5571935135135135"/>
    <n v="61.302482621648458"/>
    <n v="55.614054054054051"/>
    <n v="3.4393354393354392E-2"/>
  </r>
  <r>
    <x v="36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48"/>
    <n v="746.88"/>
    <n v="6109.88"/>
    <n v="1.5412309909909911"/>
    <n v="60.674081429990068"/>
    <n v="55.043963963963968"/>
    <n v="3.5375298177354735E-2"/>
  </r>
  <r>
    <x v="36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36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36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36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46"/>
    <n v="317.86"/>
    <n v="4122.8599999999997"/>
    <n v="1.0400007207207207"/>
    <n v="40.942005958291951"/>
    <n v="37.14288288288288"/>
    <n v="5.3752363072189405E-2"/>
  </r>
  <r>
    <x v="36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46"/>
    <n v="723.12"/>
    <n v="6448.12"/>
    <n v="1.6265527927927927"/>
    <n v="64.032969215491562"/>
    <n v="58.091171171171169"/>
    <n v="3.6953671228480388E-2"/>
  </r>
  <r>
    <x v="36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46"/>
    <n v="799.02"/>
    <n v="6684.02"/>
    <n v="1.6860590990990993"/>
    <n v="66.375571002979143"/>
    <n v="60.216396396396398"/>
    <n v="3.4666894874148764E-2"/>
  </r>
  <r>
    <x v="36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46"/>
    <n v="328.44"/>
    <n v="5053.4399999999996"/>
    <n v="1.2747416216216216"/>
    <n v="50.183118172790458"/>
    <n v="45.526486486486483"/>
    <n v="6.3762586115527292E-2"/>
  </r>
  <r>
    <x v="36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46"/>
    <n v="540.96"/>
    <n v="5945.96"/>
    <n v="1.4998818018018019"/>
    <n v="59.046276067527309"/>
    <n v="53.567207207207204"/>
    <n v="4.5550346264631975E-2"/>
  </r>
  <r>
    <x v="36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46"/>
    <n v="332.58000000000004"/>
    <n v="4277.58"/>
    <n v="1.0790291891891892"/>
    <n v="42.478450844091356"/>
    <n v="38.536756756756759"/>
    <n v="5.3301185002429821E-2"/>
  </r>
  <r>
    <x v="36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485"/>
    <n v="1.7527027027027027"/>
    <n v="64.399205561072492"/>
    <n v="58.423423423423422"/>
    <n v="3.823522475354936E-2"/>
    <n v="0.28999999999999998"/>
    <n v="443.11999999999995"/>
    <n v="6928.12"/>
    <n v="1.8724648648648647"/>
    <n v="68.799602780536247"/>
    <n v="62.415495495495492"/>
    <n v="4.0847837366161974E-2"/>
  </r>
  <r>
    <x v="36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28999999999999998"/>
    <n v="473.85999999999996"/>
    <n v="7158.86"/>
    <n v="1.9348270270270269"/>
    <n v="71.090963257199604"/>
    <n v="64.494234234234227"/>
    <n v="3.9470155590106623E-2"/>
  </r>
  <r>
    <x v="36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435"/>
    <n v="1.7391891891891893"/>
    <n v="63.902681231380335"/>
    <n v="57.972972972972975"/>
    <n v="3.9464243004066014E-2"/>
    <n v="0.28999999999999998"/>
    <n v="426.01"/>
    <n v="6861.01"/>
    <n v="1.8543270270270271"/>
    <n v="68.133167825223438"/>
    <n v="61.810900900900904"/>
    <n v="4.2076855616678628E-2"/>
  </r>
  <r>
    <x v="36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28999999999999998"/>
    <n v="247.95"/>
    <n v="4732.95"/>
    <n v="1.2791756756756756"/>
    <n v="47.000496524329691"/>
    <n v="42.639189189189189"/>
    <n v="4.9870396712501978E-2"/>
  </r>
  <r>
    <x v="36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28999999999999998"/>
    <n v="215.17999999999998"/>
    <n v="5150.18"/>
    <n v="1.3919405405405407"/>
    <n v="51.143793445878849"/>
    <n v="46.398018018018021"/>
    <n v="6.2531021587625371E-2"/>
  </r>
  <r>
    <x v="36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535"/>
    <n v="1.7662162162162163"/>
    <n v="64.895729890764642"/>
    <n v="58.873873873873876"/>
    <n v="3.6252385390316423E-2"/>
    <n v="0.28999999999999998"/>
    <n v="470.96"/>
    <n v="7005.96"/>
    <n v="1.8935027027027027"/>
    <n v="69.572591857000987"/>
    <n v="63.116756756756757"/>
    <n v="3.8864998002929037E-2"/>
  </r>
  <r>
    <x v="36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485"/>
    <n v="1.7527027027027027"/>
    <n v="64.399205561072492"/>
    <n v="58.423423423423422"/>
    <n v="3.1059767901873165E-2"/>
    <n v="0.28999999999999998"/>
    <n v="545.49"/>
    <n v="7030.49"/>
    <n v="1.9001324324324325"/>
    <n v="69.816186693147955"/>
    <n v="63.337747747747748"/>
    <n v="3.3672380514485775E-2"/>
  </r>
  <r>
    <x v="36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585"/>
    <n v="1.7797297297297296"/>
    <n v="65.392254220456806"/>
    <n v="59.324324324324323"/>
    <n v="3.5608838129846533E-2"/>
    <n v="0.28999999999999998"/>
    <n v="483.14"/>
    <n v="7068.14"/>
    <n v="1.9103081081081081"/>
    <n v="70.190069513406158"/>
    <n v="63.67693693693694"/>
    <n v="3.8221450742459147E-2"/>
  </r>
  <r>
    <x v="36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48"/>
    <n v="593.23199999999997"/>
    <n v="4119.232"/>
    <n v="1.113305945945946"/>
    <n v="40.905978152929492"/>
    <n v="37.110198198198198"/>
    <n v="3.0026861556920619E-2"/>
  </r>
  <r>
    <x v="36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6135"/>
    <n v="1.6581081081081082"/>
    <n v="60.923535253227406"/>
    <n v="55.270270270270274"/>
    <n v="3.4180748466462754E-2"/>
    <n v="0.48"/>
    <n v="776.16"/>
    <n v="6911.16"/>
    <n v="1.8678810810810811"/>
    <n v="68.631181727904661"/>
    <n v="62.262702702702704"/>
    <n v="3.8505072790787076E-2"/>
  </r>
  <r>
    <x v="36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36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36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056"/>
    <n v="0.82594594594594595"/>
    <n v="30.347567030784507"/>
    <n v="27.531531531531531"/>
    <n v="3.6225699383594122E-2"/>
    <n v="0"/>
    <n v="0"/>
    <n v="3056"/>
    <n v="0.82594594594594595"/>
    <n v="30.347567030784507"/>
    <n v="27.531531531531531"/>
    <n v="3.6225699383594122E-2"/>
  </r>
  <r>
    <x v="36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496"/>
    <n v="0.94486486486486487"/>
    <n v="34.716981132075468"/>
    <n v="31.495495495495497"/>
    <n v="4.1441441441441441E-2"/>
    <n v="0"/>
    <n v="0"/>
    <n v="3496"/>
    <n v="0.94486486486486487"/>
    <n v="34.716981132075468"/>
    <n v="31.495495495495497"/>
    <n v="4.1441441441441441E-2"/>
  </r>
  <r>
    <x v="36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46"/>
    <n v="343.62"/>
    <n v="5213.62"/>
    <n v="1.4090864864864865"/>
    <n v="51.773783515392253"/>
    <n v="46.969549549549548"/>
    <n v="6.287757637155228E-2"/>
  </r>
  <r>
    <x v="36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46"/>
    <n v="718.52"/>
    <n v="6578.52"/>
    <n v="1.7779783783783785"/>
    <n v="65.327904667328696"/>
    <n v="59.265945945945951"/>
    <n v="3.7942346956431464E-2"/>
  </r>
  <r>
    <x v="36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46"/>
    <n v="495.88"/>
    <n v="5725.88"/>
    <n v="1.5475351351351352"/>
    <n v="56.860774577954317"/>
    <n v="51.584504504504508"/>
    <n v="4.7852044994902143E-2"/>
  </r>
  <r>
    <x v="36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46"/>
    <n v="566.26"/>
    <n v="5876.26"/>
    <n v="1.5881783783783785"/>
    <n v="58.354121151936447"/>
    <n v="52.939279279279283"/>
    <n v="4.3005100957984793E-2"/>
  </r>
  <r>
    <x v="37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33"/>
    <n v="700.26"/>
    <n v="6720.26"/>
    <n v="1.6952007207207207"/>
    <n v="66.735451837140019"/>
    <n v="60.542882882882886"/>
    <n v="2.8531047541415121E-2"/>
  </r>
  <r>
    <x v="37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33"/>
    <n v="555.72"/>
    <n v="6175.72"/>
    <n v="1.5578392792792795"/>
    <n v="61.327904667328703"/>
    <n v="55.637117117117121"/>
    <n v="3.3038668121803519E-2"/>
  </r>
  <r>
    <x v="37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33"/>
    <n v="351.78000000000003"/>
    <n v="5851.78"/>
    <n v="1.4761246846846847"/>
    <n v="58.111022840119162"/>
    <n v="52.718738738738736"/>
    <n v="4.9454726771799941E-2"/>
  </r>
  <r>
    <x v="37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33"/>
    <n v="240.24"/>
    <n v="4980.24"/>
    <n v="1.2562767567567568"/>
    <n v="49.456206554121145"/>
    <n v="44.867027027027028"/>
    <n v="6.1630531630531629E-2"/>
  </r>
  <r>
    <x v="37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33"/>
    <n v="580.47"/>
    <n v="6080.47"/>
    <n v="1.5338122522522524"/>
    <n v="60.382025819265145"/>
    <n v="54.779009009009009"/>
    <n v="3.1142131329737924E-2"/>
  </r>
  <r>
    <x v="37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33"/>
    <n v="586.08000000000004"/>
    <n v="6286.08"/>
    <n v="1.5856778378378378"/>
    <n v="62.423833167825222"/>
    <n v="56.631351351351348"/>
    <n v="3.1887022157292423E-2"/>
  </r>
  <r>
    <x v="37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33"/>
    <n v="308.55"/>
    <n v="4568.55"/>
    <n v="1.1524270270270272"/>
    <n v="45.367924528301884"/>
    <n v="41.158108108108109"/>
    <n v="4.4019366960543434E-2"/>
  </r>
  <r>
    <x v="37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33"/>
    <n v="274.56"/>
    <n v="5134.5600000000004"/>
    <n v="1.2952043243243245"/>
    <n v="50.988679245283024"/>
    <n v="46.257297297297299"/>
    <n v="5.5597713097713101E-2"/>
  </r>
  <r>
    <x v="37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33"/>
    <n v="252.12"/>
    <n v="4752.12"/>
    <n v="1.198732972972973"/>
    <n v="47.190863952333665"/>
    <n v="42.811891891891889"/>
    <n v="5.6036507711900378E-2"/>
  </r>
  <r>
    <x v="37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33"/>
    <n v="309.21000000000004"/>
    <n v="4549.21"/>
    <n v="1.1475484684684685"/>
    <n v="45.175868917576963"/>
    <n v="40.983873873873875"/>
    <n v="4.3739459844048957E-2"/>
  </r>
  <r>
    <x v="37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33"/>
    <n v="468.27000000000004"/>
    <n v="6048.27"/>
    <n v="1.5256897297297298"/>
    <n v="60.062264150943399"/>
    <n v="54.48891891891892"/>
    <n v="3.8399520027427005E-2"/>
  </r>
  <r>
    <x v="37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33"/>
    <n v="549.78"/>
    <n v="6129.78"/>
    <n v="1.5462508108108108"/>
    <n v="60.871698113207543"/>
    <n v="55.223243243243239"/>
    <n v="3.3147204827877093E-2"/>
  </r>
  <r>
    <x v="37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33"/>
    <n v="349.14000000000004"/>
    <n v="4729.1400000000003"/>
    <n v="1.1929362162162163"/>
    <n v="46.962661370407154"/>
    <n v="42.604864864864865"/>
    <n v="4.0269248454503651E-2"/>
  </r>
  <r>
    <x v="37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2493693693693699"/>
    <n v="20.665342601787486"/>
    <n v="18.747747747747749"/>
    <n v="2.154913534223879E-2"/>
    <n v="0.59099999999999997"/>
    <n v="514.16999999999996"/>
    <n v="2595.17"/>
    <n v="0.65463747747747747"/>
    <n v="25.771300893743792"/>
    <n v="23.379909909909909"/>
    <n v="2.6873459666563113E-2"/>
  </r>
  <r>
    <x v="37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2079279279279276"/>
    <n v="24.438927507447865"/>
    <n v="22.171171171171171"/>
    <n v="2.5484104794449621E-2"/>
    <n v="0.59099999999999997"/>
    <n v="514.16999999999996"/>
    <n v="2975.17"/>
    <n v="0.75049333333333335"/>
    <n v="29.54488579940417"/>
    <n v="26.803333333333335"/>
    <n v="3.0808429118773947E-2"/>
  </r>
  <r>
    <x v="37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61"/>
    <n v="73.2"/>
    <n v="1413.2"/>
    <n v="0.35648288288288288"/>
    <n v="14.033763654419067"/>
    <n v="12.731531531531532"/>
    <n v="0.1060960960960961"/>
  </r>
  <r>
    <x v="37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397"/>
    <n v="1.3614054054054054"/>
    <n v="53.594836146971197"/>
    <n v="48.621621621621621"/>
    <n v="3.006903006903007E-2"/>
    <n v="0.47499999999999998"/>
    <n v="768.07499999999993"/>
    <n v="6165.0749999999998"/>
    <n v="1.555154054054054"/>
    <n v="61.222194637537235"/>
    <n v="55.541216216216213"/>
    <n v="3.4348309348309347E-2"/>
  </r>
  <r>
    <x v="37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47499999999999998"/>
    <n v="739.09999999999991"/>
    <n v="6102.1"/>
    <n v="1.5392684684684685"/>
    <n v="60.596822244289974"/>
    <n v="54.973873873873877"/>
    <n v="3.533025313230969E-2"/>
  </r>
  <r>
    <x v="37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37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37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37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5"/>
    <n v="345.5"/>
    <n v="4150.5"/>
    <n v="1.0469729729729731"/>
    <n v="41.216484607745777"/>
    <n v="37.391891891891895"/>
    <n v="5.4112723432549775E-2"/>
  </r>
  <r>
    <x v="37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5"/>
    <n v="786"/>
    <n v="6511"/>
    <n v="1.6424144144144144"/>
    <n v="64.657398212512405"/>
    <n v="58.657657657657658"/>
    <n v="3.7314031588840751E-2"/>
  </r>
  <r>
    <x v="37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5"/>
    <n v="868.5"/>
    <n v="6753.5"/>
    <n v="1.7035855855855857"/>
    <n v="67.06554121151936"/>
    <n v="60.842342342342342"/>
    <n v="3.5027255234509121E-2"/>
  </r>
  <r>
    <x v="37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5"/>
    <n v="357"/>
    <n v="5082"/>
    <n v="1.2819459459459459"/>
    <n v="50.466732869910622"/>
    <n v="45.783783783783782"/>
    <n v="6.4122946475887649E-2"/>
  </r>
  <r>
    <x v="37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5"/>
    <n v="588"/>
    <n v="5993"/>
    <n v="1.5117477477477477"/>
    <n v="59.513406156901688"/>
    <n v="53.990990990990994"/>
    <n v="4.5910706624992345E-2"/>
  </r>
  <r>
    <x v="37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5"/>
    <n v="361.5"/>
    <n v="4306.5"/>
    <n v="1.0863243243243244"/>
    <n v="42.765640516385304"/>
    <n v="38.797297297297298"/>
    <n v="5.3661545362790178E-2"/>
  </r>
  <r>
    <x v="37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33"/>
    <n v="504.24"/>
    <n v="6789.24"/>
    <n v="1.8349297297297296"/>
    <n v="67.420456802383313"/>
    <n v="61.164324324324319"/>
    <n v="4.0029008065657276E-2"/>
  </r>
  <r>
    <x v="37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33"/>
    <n v="539.22"/>
    <n v="7224.22"/>
    <n v="1.9524918918918919"/>
    <n v="71.740019860973192"/>
    <n v="65.083063063063065"/>
    <n v="3.9830515950466994E-2"/>
  </r>
  <r>
    <x v="37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33"/>
    <n v="484.77000000000004"/>
    <n v="6719.77"/>
    <n v="1.8161540540540542"/>
    <n v="66.730585898709037"/>
    <n v="60.538468468468473"/>
    <n v="4.1210666077922717E-2"/>
  </r>
  <r>
    <x v="37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33"/>
    <n v="282.15000000000003"/>
    <n v="4767.1499999999996"/>
    <n v="1.2884189189189188"/>
    <n v="47.34011916583912"/>
    <n v="42.947297297297297"/>
    <n v="5.0230757072862335E-2"/>
  </r>
  <r>
    <x v="37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33"/>
    <n v="244.86"/>
    <n v="5179.8599999999997"/>
    <n v="1.3999621621621621"/>
    <n v="51.438530287984108"/>
    <n v="46.665405405405401"/>
    <n v="6.2891381947985714E-2"/>
  </r>
  <r>
    <x v="37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33"/>
    <n v="535.92000000000007"/>
    <n v="6870.92"/>
    <n v="1.8570054054054055"/>
    <n v="68.231578947368419"/>
    <n v="61.900180180180179"/>
    <n v="3.8115874495184839E-2"/>
  </r>
  <r>
    <x v="37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33"/>
    <n v="620.73"/>
    <n v="6905.73"/>
    <n v="1.8664135135135134"/>
    <n v="68.577259185700086"/>
    <n v="62.213783783783782"/>
    <n v="3.3074845180108337E-2"/>
  </r>
  <r>
    <x v="37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33"/>
    <n v="549.78"/>
    <n v="6934.78"/>
    <n v="1.8742648648648648"/>
    <n v="68.865739821251239"/>
    <n v="62.475495495495494"/>
    <n v="3.7500297416263803E-2"/>
  </r>
  <r>
    <x v="37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074"/>
    <n v="0.56054054054054059"/>
    <n v="20.595829195630586"/>
    <n v="18.684684684684683"/>
    <n v="2.1476649062855957E-2"/>
    <n v="0.59099999999999997"/>
    <n v="514.16999999999996"/>
    <n v="2588.17"/>
    <n v="0.6995054054054054"/>
    <n v="25.701787487586891"/>
    <n v="23.316846846846847"/>
    <n v="2.6800973387180283E-2"/>
  </r>
  <r>
    <x v="37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453"/>
    <n v="0.66297297297297297"/>
    <n v="24.359483614697119"/>
    <n v="22.099099099099099"/>
    <n v="2.5401263332297815E-2"/>
    <n v="0.59099999999999997"/>
    <n v="514.16999999999996"/>
    <n v="2967.17"/>
    <n v="0.8019378378378379"/>
    <n v="29.465441906653425"/>
    <n v="26.731261261261263"/>
    <n v="3.0725587656622141E-2"/>
  </r>
  <r>
    <x v="37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091"/>
    <n v="0.83540540540540542"/>
    <n v="30.695134061569014"/>
    <n v="27.846846846846848"/>
    <n v="2.0237534045673581E-2"/>
    <n v="0.59099999999999997"/>
    <n v="813.21600000000001"/>
    <n v="3904.2159999999999"/>
    <n v="1.0551935135135135"/>
    <n v="38.770764647467722"/>
    <n v="35.173117117117116"/>
    <n v="2.5561858369997904E-2"/>
  </r>
  <r>
    <x v="37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526"/>
    <n v="0.95297297297297301"/>
    <n v="35.01489572989076"/>
    <n v="31.765765765765767"/>
    <n v="2.3085585585585586E-2"/>
    <n v="0.59099999999999997"/>
    <n v="813.21600000000001"/>
    <n v="4339.2160000000003"/>
    <n v="1.1727610810810811"/>
    <n v="43.090526315789475"/>
    <n v="39.092036036036042"/>
    <n v="2.8409909909909915E-2"/>
  </r>
  <r>
    <x v="37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47499999999999998"/>
    <n v="587.05250000000001"/>
    <n v="4113.0524999999998"/>
    <n v="1.1116358108108106"/>
    <n v="40.84461271102284"/>
    <n v="37.054527027027028"/>
    <n v="2.9981816511875578E-2"/>
  </r>
  <r>
    <x v="37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47499999999999998"/>
    <n v="768.07499999999993"/>
    <n v="6703.0749999999998"/>
    <n v="1.811641891891892"/>
    <n v="66.564796425024824"/>
    <n v="60.388063063063065"/>
    <n v="3.7345740917169488E-2"/>
  </r>
  <r>
    <x v="37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37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37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37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37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5"/>
    <n v="373.5"/>
    <n v="5243.5"/>
    <n v="1.4171621621621622"/>
    <n v="52.070506454816282"/>
    <n v="47.238738738738739"/>
    <n v="6.3237936731912636E-2"/>
  </r>
  <r>
    <x v="37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5"/>
    <n v="781"/>
    <n v="6641"/>
    <n v="1.7948648648648649"/>
    <n v="65.948361469712012"/>
    <n v="59.828828828828826"/>
    <n v="3.830270731679182E-2"/>
  </r>
  <r>
    <x v="37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5"/>
    <n v="539"/>
    <n v="5769"/>
    <n v="1.5591891891891891"/>
    <n v="57.28897715988083"/>
    <n v="51.972972972972975"/>
    <n v="4.82124053552625E-2"/>
  </r>
  <r>
    <x v="37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5"/>
    <n v="615.5"/>
    <n v="5925.5"/>
    <n v="1.6014864864864864"/>
    <n v="58.843098311817279"/>
    <n v="53.382882882882882"/>
    <n v="4.336546131834515E-2"/>
  </r>
  <r>
    <x v="38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32"/>
    <n v="679.04"/>
    <n v="6699.04"/>
    <n v="1.6898479279279279"/>
    <n v="66.524726911618671"/>
    <n v="60.351711711711708"/>
    <n v="2.8440957451325029E-2"/>
  </r>
  <r>
    <x v="38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32"/>
    <n v="538.88"/>
    <n v="6158.88"/>
    <n v="1.5535913513513515"/>
    <n v="61.16067527308838"/>
    <n v="55.485405405405409"/>
    <n v="3.2948578031713423E-2"/>
  </r>
  <r>
    <x v="38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32"/>
    <n v="341.12"/>
    <n v="5841.12"/>
    <n v="1.4734356756756757"/>
    <n v="58.005163853028797"/>
    <n v="52.622702702702703"/>
    <n v="4.9364636681709852E-2"/>
  </r>
  <r>
    <x v="38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32"/>
    <n v="232.96"/>
    <n v="4972.96"/>
    <n v="1.2544403603603604"/>
    <n v="49.383912611717975"/>
    <n v="44.80144144144144"/>
    <n v="6.154044154044154E-2"/>
  </r>
  <r>
    <x v="38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32"/>
    <n v="562.88"/>
    <n v="6062.88"/>
    <n v="1.5293751351351352"/>
    <n v="60.207348560079446"/>
    <n v="54.620540540540539"/>
    <n v="3.1052041239647832E-2"/>
  </r>
  <r>
    <x v="38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32"/>
    <n v="568.32000000000005"/>
    <n v="6268.32"/>
    <n v="1.5811978378378377"/>
    <n v="62.247467725918568"/>
    <n v="56.471351351351352"/>
    <n v="3.1796932067202341E-2"/>
  </r>
  <r>
    <x v="38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32"/>
    <n v="299.2"/>
    <n v="4559.2"/>
    <n v="1.1500684684684686"/>
    <n v="45.275074478649451"/>
    <n v="41.073873873873872"/>
    <n v="4.3929276870453338E-2"/>
  </r>
  <r>
    <x v="38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32"/>
    <n v="266.24"/>
    <n v="5126.24"/>
    <n v="1.2931055855855855"/>
    <n v="50.906057596822244"/>
    <n v="46.182342342342338"/>
    <n v="5.5507623007623005E-2"/>
  </r>
  <r>
    <x v="38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32"/>
    <n v="244.48000000000002"/>
    <n v="4744.4799999999996"/>
    <n v="1.1968057657657656"/>
    <n v="47.114995034756696"/>
    <n v="42.743063063063062"/>
    <n v="5.5946417621810289E-2"/>
  </r>
  <r>
    <x v="38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32"/>
    <n v="299.84000000000003"/>
    <n v="4539.84"/>
    <n v="1.1451848648648648"/>
    <n v="45.082820258192655"/>
    <n v="40.899459459459457"/>
    <n v="4.3649369753958868E-2"/>
  </r>
  <r>
    <x v="38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32"/>
    <n v="454.08"/>
    <n v="6034.08"/>
    <n v="1.5221102702702702"/>
    <n v="59.921350546176761"/>
    <n v="54.361081081081082"/>
    <n v="3.8309429937336915E-2"/>
  </r>
  <r>
    <x v="38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32"/>
    <n v="533.12"/>
    <n v="6113.12"/>
    <n v="1.5420482882882882"/>
    <n v="60.706256206554116"/>
    <n v="55.07315315315315"/>
    <n v="3.3057114737787004E-2"/>
  </r>
  <r>
    <x v="38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32"/>
    <n v="338.56"/>
    <n v="4718.5600000000004"/>
    <n v="1.1902673873873875"/>
    <n v="46.85759682224429"/>
    <n v="42.509549549549554"/>
    <n v="4.0179158364413568E-2"/>
  </r>
  <r>
    <x v="38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861"/>
    <n v="0.46944144144144145"/>
    <n v="18.480635551142004"/>
    <n v="16.765765765765767"/>
    <n v="1.9270995133064101E-2"/>
    <n v="0.57799999999999996"/>
    <n v="502.85999999999996"/>
    <n v="2363.86"/>
    <n v="0.59628900900900905"/>
    <n v="23.474280039721947"/>
    <n v="21.296036036036035"/>
    <n v="2.4478202340271305E-2"/>
  </r>
  <r>
    <x v="38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241"/>
    <n v="0.56529729729729727"/>
    <n v="22.254220456802383"/>
    <n v="20.189189189189189"/>
    <n v="2.3205964585274932E-2"/>
    <n v="0.57799999999999996"/>
    <n v="502.85999999999996"/>
    <n v="2743.86"/>
    <n v="0.69214486486486493"/>
    <n v="27.247864945382325"/>
    <n v="24.719459459459461"/>
    <n v="2.841317179248214E-2"/>
  </r>
  <r>
    <x v="38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6"/>
    <n v="72"/>
    <n v="1412"/>
    <n v="0.35618018018018016"/>
    <n v="14.021847070506455"/>
    <n v="12.72072072072072"/>
    <n v="0.106006006006006"/>
  </r>
  <r>
    <x v="38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397"/>
    <n v="1.3614054054054054"/>
    <n v="53.594836146971197"/>
    <n v="48.621621621621621"/>
    <n v="3.006903006903007E-2"/>
    <n v="0.4375"/>
    <n v="707.4375"/>
    <n v="6104.4375"/>
    <n v="1.5398581081081082"/>
    <n v="60.620034756703078"/>
    <n v="54.994932432432435"/>
    <n v="3.4010471510471513E-2"/>
  </r>
  <r>
    <x v="38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4375"/>
    <n v="680.75"/>
    <n v="6043.75"/>
    <n v="1.5245495495495496"/>
    <n v="60.017378351539222"/>
    <n v="54.448198198198199"/>
    <n v="3.4992415294471849E-2"/>
  </r>
  <r>
    <x v="38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38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38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38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49"/>
    <n v="338.59"/>
    <n v="4143.59"/>
    <n v="1.04522990990991"/>
    <n v="41.147864945382324"/>
    <n v="37.329639639639637"/>
    <n v="5.4022633342459679E-2"/>
  </r>
  <r>
    <x v="38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49"/>
    <n v="770.28"/>
    <n v="6495.28"/>
    <n v="1.6384490090090089"/>
    <n v="64.50129096325719"/>
    <n v="58.516036036036034"/>
    <n v="3.7223941498750655E-2"/>
  </r>
  <r>
    <x v="38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49"/>
    <n v="851.13"/>
    <n v="6736.13"/>
    <n v="1.699203963963964"/>
    <n v="66.893048659384306"/>
    <n v="60.685855855855856"/>
    <n v="3.4937165144419031E-2"/>
  </r>
  <r>
    <x v="38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49"/>
    <n v="349.86"/>
    <n v="5074.8599999999997"/>
    <n v="1.2801448648648648"/>
    <n v="50.395829195630583"/>
    <n v="45.719459459459458"/>
    <n v="6.403285638579756E-2"/>
  </r>
  <r>
    <x v="38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49"/>
    <n v="576.24"/>
    <n v="5981.24"/>
    <n v="1.5087812612612612"/>
    <n v="59.39662363455809"/>
    <n v="53.88504504504504"/>
    <n v="4.5820616534902242E-2"/>
  </r>
  <r>
    <x v="38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49"/>
    <n v="354.27"/>
    <n v="4299.2700000000004"/>
    <n v="1.0845005405405406"/>
    <n v="42.693843098311824"/>
    <n v="38.732162162162169"/>
    <n v="5.3571455272700096E-2"/>
  </r>
  <r>
    <x v="38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32"/>
    <n v="488.96000000000004"/>
    <n v="6773.96"/>
    <n v="1.8308"/>
    <n v="67.26871896722939"/>
    <n v="61.026666666666664"/>
    <n v="3.9938917975567187E-2"/>
  </r>
  <r>
    <x v="38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32"/>
    <n v="522.88"/>
    <n v="7207.88"/>
    <n v="1.9480756756756756"/>
    <n v="71.577755710029791"/>
    <n v="64.935855855855863"/>
    <n v="3.9740425860376904E-2"/>
  </r>
  <r>
    <x v="38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32"/>
    <n v="470.08"/>
    <n v="6705.08"/>
    <n v="1.8121837837837838"/>
    <n v="66.584707050645477"/>
    <n v="60.406126126126125"/>
    <n v="4.1120575987832628E-2"/>
  </r>
  <r>
    <x v="38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32"/>
    <n v="273.60000000000002"/>
    <n v="4758.6000000000004"/>
    <n v="1.2861081081081083"/>
    <n v="47.255213505461768"/>
    <n v="42.870270270270275"/>
    <n v="5.0140666982772253E-2"/>
  </r>
  <r>
    <x v="38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32"/>
    <n v="237.44"/>
    <n v="5172.4399999999996"/>
    <n v="1.3979567567567566"/>
    <n v="51.364846077457791"/>
    <n v="46.598558558558558"/>
    <n v="6.2801291857895625E-2"/>
  </r>
  <r>
    <x v="38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32"/>
    <n v="519.68000000000006"/>
    <n v="6854.68"/>
    <n v="1.8526162162162163"/>
    <n v="68.070307845084415"/>
    <n v="61.753873873873879"/>
    <n v="3.8025784405094749E-2"/>
  </r>
  <r>
    <x v="38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32"/>
    <n v="601.91999999999996"/>
    <n v="6886.92"/>
    <n v="1.8613297297297298"/>
    <n v="68.390466732869911"/>
    <n v="62.044324324324322"/>
    <n v="3.2984755090018247E-2"/>
  </r>
  <r>
    <x v="38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32"/>
    <n v="533.12"/>
    <n v="6918.12"/>
    <n v="1.8697621621621621"/>
    <n v="68.700297914597812"/>
    <n v="62.325405405405405"/>
    <n v="3.7410207326173714E-2"/>
  </r>
  <r>
    <x v="38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854"/>
    <n v="0.50108108108108107"/>
    <n v="18.411122144985104"/>
    <n v="16.702702702702702"/>
    <n v="1.9198508853681268E-2"/>
    <n v="0.57799999999999996"/>
    <n v="502.85999999999996"/>
    <n v="2356.86"/>
    <n v="0.63698918918918923"/>
    <n v="23.404766633565046"/>
    <n v="21.232972972972973"/>
    <n v="2.4405716060888476E-2"/>
  </r>
  <r>
    <x v="38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233"/>
    <n v="0.60351351351351357"/>
    <n v="22.174776564051637"/>
    <n v="20.117117117117118"/>
    <n v="2.3123123123123125E-2"/>
    <n v="0.57799999999999996"/>
    <n v="502.85999999999996"/>
    <n v="2735.86"/>
    <n v="0.73942162162162162"/>
    <n v="27.168421052631579"/>
    <n v="24.64738738738739"/>
    <n v="2.8330330330330333E-2"/>
  </r>
  <r>
    <x v="38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2981"/>
    <n v="0.80567567567567566"/>
    <n v="29.602780536246275"/>
    <n v="26.855855855855857"/>
    <n v="1.9517337104546409E-2"/>
    <n v="0.57799999999999996"/>
    <n v="795.32799999999997"/>
    <n v="3776.328"/>
    <n v="1.0206291891891892"/>
    <n v="37.500774577954317"/>
    <n v="34.02097297297297"/>
    <n v="2.4724544311753614E-2"/>
  </r>
  <r>
    <x v="38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416"/>
    <n v="0.92324324324324325"/>
    <n v="33.922542204568025"/>
    <n v="30.774774774774773"/>
    <n v="2.236538864445841E-2"/>
    <n v="0.57799999999999996"/>
    <n v="795.32799999999997"/>
    <n v="4211.3279999999995"/>
    <n v="1.1381967567567566"/>
    <n v="41.820536246276063"/>
    <n v="37.939891891891889"/>
    <n v="2.7572595851665618E-2"/>
  </r>
  <r>
    <x v="38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4375"/>
    <n v="540.70625000000007"/>
    <n v="4066.7062500000002"/>
    <n v="1.0991097972972974"/>
    <n v="40.384371896722939"/>
    <n v="36.636993243243246"/>
    <n v="2.964397867403774E-2"/>
  </r>
  <r>
    <x v="38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4375"/>
    <n v="707.4375"/>
    <n v="6642.4375"/>
    <n v="1.7952533783783784"/>
    <n v="65.962636544190659"/>
    <n v="59.84177927927928"/>
    <n v="3.7007903079331654E-2"/>
  </r>
  <r>
    <x v="38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38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38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38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38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49"/>
    <n v="366.03"/>
    <n v="5236.03"/>
    <n v="1.4151432432432431"/>
    <n v="51.996325719960275"/>
    <n v="47.171441441441438"/>
    <n v="6.3147846641822547E-2"/>
  </r>
  <r>
    <x v="38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49"/>
    <n v="765.38"/>
    <n v="6625.38"/>
    <n v="1.7906432432432433"/>
    <n v="65.793247269116179"/>
    <n v="59.688108108108111"/>
    <n v="3.8212617226701738E-2"/>
  </r>
  <r>
    <x v="38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49"/>
    <n v="528.22"/>
    <n v="5758.22"/>
    <n v="1.5562756756756757"/>
    <n v="57.181926514399208"/>
    <n v="51.87585585585586"/>
    <n v="4.8122315265172411E-2"/>
  </r>
  <r>
    <x v="38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49"/>
    <n v="603.18999999999994"/>
    <n v="5913.19"/>
    <n v="1.5981594594594593"/>
    <n v="58.720854021847067"/>
    <n v="53.27198198198198"/>
    <n v="4.3275371228255061E-2"/>
  </r>
  <r>
    <x v="39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26"/>
    <n v="551.72"/>
    <n v="6571.72"/>
    <n v="1.6577311711711713"/>
    <n v="65.260377358490572"/>
    <n v="59.204684684684686"/>
    <n v="2.790041691078449E-2"/>
  </r>
  <r>
    <x v="39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26"/>
    <n v="437.84000000000003"/>
    <n v="6057.84"/>
    <n v="1.5281037837837839"/>
    <n v="60.157298907646478"/>
    <n v="54.575135135135135"/>
    <n v="3.2408037491172881E-2"/>
  </r>
  <r>
    <x v="39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26"/>
    <n v="277.16000000000003"/>
    <n v="5777.16"/>
    <n v="1.4573016216216217"/>
    <n v="57.370009930486589"/>
    <n v="52.046486486486486"/>
    <n v="4.882409614116931E-2"/>
  </r>
  <r>
    <x v="39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26"/>
    <n v="189.28"/>
    <n v="4929.28"/>
    <n v="1.2434219819819818"/>
    <n v="48.950148957298907"/>
    <n v="44.407927927927929"/>
    <n v="6.0999900999900998E-2"/>
  </r>
  <r>
    <x v="39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26"/>
    <n v="457.34000000000003"/>
    <n v="5957.34"/>
    <n v="1.5027524324324324"/>
    <n v="59.159285004965241"/>
    <n v="53.669729729729731"/>
    <n v="3.0511500699107293E-2"/>
  </r>
  <r>
    <x v="39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26"/>
    <n v="461.76"/>
    <n v="6161.76"/>
    <n v="1.5543178378378379"/>
    <n v="61.189275074478651"/>
    <n v="55.511351351351351"/>
    <n v="3.1256391526661799E-2"/>
  </r>
  <r>
    <x v="39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26"/>
    <n v="243.1"/>
    <n v="4503.1000000000004"/>
    <n v="1.1359171171171172"/>
    <n v="44.717974180734856"/>
    <n v="40.568468468468474"/>
    <n v="4.338873632991281E-2"/>
  </r>
  <r>
    <x v="39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26"/>
    <n v="216.32"/>
    <n v="5076.32"/>
    <n v="1.2805131531531531"/>
    <n v="50.410327706057593"/>
    <n v="45.732612612612613"/>
    <n v="5.496708246708247E-2"/>
  </r>
  <r>
    <x v="39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26"/>
    <n v="198.64000000000001"/>
    <n v="4698.6400000000003"/>
    <n v="1.1852425225225227"/>
    <n v="46.659781529294939"/>
    <n v="42.330090090090096"/>
    <n v="5.5405877081269761E-2"/>
  </r>
  <r>
    <x v="39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26"/>
    <n v="243.62"/>
    <n v="4483.62"/>
    <n v="1.1310032432432433"/>
    <n v="44.524528301886789"/>
    <n v="40.39297297297297"/>
    <n v="4.3108829213418326E-2"/>
  </r>
  <r>
    <x v="39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26"/>
    <n v="368.94"/>
    <n v="5948.94"/>
    <n v="1.5006335135135134"/>
    <n v="59.075868917576955"/>
    <n v="53.594054054054048"/>
    <n v="3.7768889396796367E-2"/>
  </r>
  <r>
    <x v="39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26"/>
    <n v="433.16"/>
    <n v="6013.16"/>
    <n v="1.5168331531531531"/>
    <n v="59.713604766633559"/>
    <n v="54.17261261261261"/>
    <n v="3.2516574197246462E-2"/>
  </r>
  <r>
    <x v="39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26"/>
    <n v="275.08"/>
    <n v="4655.08"/>
    <n v="1.1742544144144145"/>
    <n v="46.227209533267128"/>
    <n v="41.93765765765766"/>
    <n v="3.9638617823873026E-2"/>
  </r>
  <r>
    <x v="39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861"/>
    <n v="0.46944144144144145"/>
    <n v="18.480635551142004"/>
    <n v="16.765765765765767"/>
    <n v="1.9270995133064101E-2"/>
    <n v="0.51300000000000001"/>
    <n v="446.31"/>
    <n v="2307.31"/>
    <n v="0.58202414414414416"/>
    <n v="22.912711022840117"/>
    <n v="20.786576576576575"/>
    <n v="2.3892616754685719E-2"/>
  </r>
  <r>
    <x v="39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241"/>
    <n v="0.56529729729729727"/>
    <n v="22.254220456802383"/>
    <n v="20.189189189189189"/>
    <n v="2.3205964585274932E-2"/>
    <n v="0.51300000000000001"/>
    <n v="446.31"/>
    <n v="2687.31"/>
    <n v="0.67788000000000004"/>
    <n v="26.686295928500495"/>
    <n v="24.21"/>
    <n v="2.7827586206896553E-2"/>
  </r>
  <r>
    <x v="39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53"/>
    <n v="63.6"/>
    <n v="1403.6"/>
    <n v="0.35406126126126125"/>
    <n v="13.938430983118172"/>
    <n v="12.645045045045045"/>
    <n v="0.10537537537537538"/>
  </r>
  <r>
    <x v="39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6499999999999999"/>
    <n v="590.20500000000004"/>
    <n v="5787.2049999999999"/>
    <n v="1.4598354954954955"/>
    <n v="57.469761668321745"/>
    <n v="52.136981981981982"/>
    <n v="3.2243031528745816E-2"/>
  </r>
  <r>
    <x v="39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36499999999999999"/>
    <n v="567.93999999999994"/>
    <n v="5930.94"/>
    <n v="1.4960929729729728"/>
    <n v="58.89712015888778"/>
    <n v="53.431891891891887"/>
    <n v="3.4339262141318695E-2"/>
  </r>
  <r>
    <x v="39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39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39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39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44"/>
    <n v="304.04000000000002"/>
    <n v="4109.04"/>
    <n v="1.0365145945945946"/>
    <n v="40.804766633565045"/>
    <n v="37.01837837837838"/>
    <n v="5.3572182892009233E-2"/>
  </r>
  <r>
    <x v="39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44"/>
    <n v="691.68"/>
    <n v="6416.68"/>
    <n v="1.618621981981982"/>
    <n v="63.720754716981133"/>
    <n v="57.807927927927928"/>
    <n v="3.6773491048300209E-2"/>
  </r>
  <r>
    <x v="39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44"/>
    <n v="764.28"/>
    <n v="6649.28"/>
    <n v="1.6772958558558557"/>
    <n v="66.030585898709035"/>
    <n v="59.903423423423419"/>
    <n v="3.4486714693968579E-2"/>
  </r>
  <r>
    <x v="39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44"/>
    <n v="314.16000000000003"/>
    <n v="5039.16"/>
    <n v="1.2711394594594594"/>
    <n v="50.041310824230386"/>
    <n v="45.397837837837834"/>
    <n v="6.35824059353471E-2"/>
  </r>
  <r>
    <x v="39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44"/>
    <n v="517.44000000000005"/>
    <n v="5922.4400000000005"/>
    <n v="1.493948828828829"/>
    <n v="58.812711022840119"/>
    <n v="53.355315315315323"/>
    <n v="4.5370166084451803E-2"/>
  </r>
  <r>
    <x v="39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44"/>
    <n v="318.12"/>
    <n v="4263.12"/>
    <n v="1.0753816216216217"/>
    <n v="42.334856007944389"/>
    <n v="38.406486486486486"/>
    <n v="5.3121004822249636E-2"/>
  </r>
  <r>
    <x v="39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26"/>
    <n v="397.28000000000003"/>
    <n v="6682.28"/>
    <n v="1.8060216216216216"/>
    <n v="66.358291956305848"/>
    <n v="60.200720720720717"/>
    <n v="3.9398377435026645E-2"/>
  </r>
  <r>
    <x v="39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26"/>
    <n v="424.84000000000003"/>
    <n v="7109.84"/>
    <n v="1.9215783783783784"/>
    <n v="70.604170804369417"/>
    <n v="64.05261261261262"/>
    <n v="3.9199885319836363E-2"/>
  </r>
  <r>
    <x v="39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26"/>
    <n v="381.94"/>
    <n v="6616.94"/>
    <n v="1.7883621621621622"/>
    <n v="65.709433962264143"/>
    <n v="59.612072072072067"/>
    <n v="4.0580035447292079E-2"/>
  </r>
  <r>
    <x v="39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26"/>
    <n v="222.3"/>
    <n v="4707.3"/>
    <n v="1.2722432432432433"/>
    <n v="46.745779543197614"/>
    <n v="42.408108108108109"/>
    <n v="4.9600126442231704E-2"/>
  </r>
  <r>
    <x v="39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26"/>
    <n v="192.92000000000002"/>
    <n v="5127.92"/>
    <n v="1.3859243243243244"/>
    <n v="50.9227408142999"/>
    <n v="46.197477477477477"/>
    <n v="6.226075131735509E-2"/>
  </r>
  <r>
    <x v="39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26"/>
    <n v="422.24"/>
    <n v="6757.24"/>
    <n v="1.826281081081081"/>
    <n v="67.10268123138033"/>
    <n v="60.876036036036034"/>
    <n v="3.7485243864554207E-2"/>
  </r>
  <r>
    <x v="39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26"/>
    <n v="489.06"/>
    <n v="6774.06"/>
    <n v="1.830827027027027"/>
    <n v="67.269712015888786"/>
    <n v="61.027567567567573"/>
    <n v="3.2444214549477712E-2"/>
  </r>
  <r>
    <x v="39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26"/>
    <n v="433.16"/>
    <n v="6818.16"/>
    <n v="1.8427459459459459"/>
    <n v="67.707646474677261"/>
    <n v="61.424864864864865"/>
    <n v="3.6869666785633172E-2"/>
  </r>
  <r>
    <x v="39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854"/>
    <n v="0.50108108108108107"/>
    <n v="18.411122144985104"/>
    <n v="16.702702702702702"/>
    <n v="1.9198508853681268E-2"/>
    <n v="0.51300000000000001"/>
    <n v="446.31"/>
    <n v="2300.31"/>
    <n v="0.62170540540540542"/>
    <n v="22.843197616683216"/>
    <n v="20.723513513513513"/>
    <n v="2.3820130475302889E-2"/>
  </r>
  <r>
    <x v="39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233"/>
    <n v="0.60351351351351357"/>
    <n v="22.174776564051637"/>
    <n v="20.117117117117118"/>
    <n v="2.3123123123123125E-2"/>
    <n v="0.51300000000000001"/>
    <n v="446.31"/>
    <n v="2679.31"/>
    <n v="0.72413783783783781"/>
    <n v="26.60685203574975"/>
    <n v="24.137927927927926"/>
    <n v="2.7744744744744743E-2"/>
  </r>
  <r>
    <x v="39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2981"/>
    <n v="0.80567567567567566"/>
    <n v="29.602780536246275"/>
    <n v="26.855855855855857"/>
    <n v="1.9517337104546409E-2"/>
    <n v="0.51300000000000001"/>
    <n v="705.88800000000003"/>
    <n v="3686.8879999999999"/>
    <n v="0.99645621621621616"/>
    <n v="36.612591857000993"/>
    <n v="33.215207207207207"/>
    <n v="2.4138958726168027E-2"/>
  </r>
  <r>
    <x v="39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416"/>
    <n v="0.92324324324324325"/>
    <n v="33.922542204568025"/>
    <n v="30.774774774774773"/>
    <n v="2.236538864445841E-2"/>
    <n v="0.51300000000000001"/>
    <n v="705.88800000000003"/>
    <n v="4121.8879999999999"/>
    <n v="1.1140237837837839"/>
    <n v="40.932353525322739"/>
    <n v="37.134126126126127"/>
    <n v="2.6987010266080035E-2"/>
  </r>
  <r>
    <x v="39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6499999999999999"/>
    <n v="451.1035"/>
    <n v="3977.1035000000002"/>
    <n v="1.074892837837838"/>
    <n v="39.494572989076467"/>
    <n v="35.829761261261261"/>
    <n v="2.8990825520884583E-2"/>
  </r>
  <r>
    <x v="39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6499999999999999"/>
    <n v="590.20500000000004"/>
    <n v="6525.2049999999999"/>
    <n v="1.763568918918919"/>
    <n v="64.798460774577947"/>
    <n v="58.785630630630628"/>
    <n v="3.6354749926178494E-2"/>
  </r>
  <r>
    <x v="39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39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39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39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39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44"/>
    <n v="328.68"/>
    <n v="5198.68"/>
    <n v="1.4050486486486486"/>
    <n v="51.625422045680239"/>
    <n v="46.834954954954959"/>
    <n v="6.2697396191372101E-2"/>
  </r>
  <r>
    <x v="39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44"/>
    <n v="687.28"/>
    <n v="6547.28"/>
    <n v="1.7695351351351352"/>
    <n v="65.01767626613703"/>
    <n v="58.9845045045045"/>
    <n v="3.7762166776251278E-2"/>
  </r>
  <r>
    <x v="39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44"/>
    <n v="474.32"/>
    <n v="5704.32"/>
    <n v="1.5417081081081081"/>
    <n v="56.64667328699106"/>
    <n v="51.390270270270271"/>
    <n v="4.7671864814721958E-2"/>
  </r>
  <r>
    <x v="39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44"/>
    <n v="541.64"/>
    <n v="5851.64"/>
    <n v="1.5815243243243244"/>
    <n v="58.10963257199603"/>
    <n v="52.71747747747748"/>
    <n v="4.2824920777804615E-2"/>
  </r>
  <r>
    <x v="40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19"/>
    <n v="403.18"/>
    <n v="6423.18"/>
    <n v="1.6202616216216217"/>
    <n v="63.785302879841112"/>
    <n v="57.866486486486487"/>
    <n v="2.7269786280153859E-2"/>
  </r>
  <r>
    <x v="40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19"/>
    <n v="319.95999999999998"/>
    <n v="5939.96"/>
    <n v="1.4983682882882883"/>
    <n v="58.986693147964246"/>
    <n v="53.513153153153155"/>
    <n v="3.1777406860542257E-2"/>
  </r>
  <r>
    <x v="40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19"/>
    <n v="202.54"/>
    <n v="5702.54"/>
    <n v="1.4384785585585587"/>
    <n v="56.628997020854023"/>
    <n v="51.374234234234237"/>
    <n v="4.8193465510538686E-2"/>
  </r>
  <r>
    <x v="40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19"/>
    <n v="138.32"/>
    <n v="4878.32"/>
    <n v="1.2305672072072071"/>
    <n v="48.444091360476662"/>
    <n v="43.948828828828823"/>
    <n v="6.036927036927036E-2"/>
  </r>
  <r>
    <x v="40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19"/>
    <n v="334.21"/>
    <n v="5834.21"/>
    <n v="1.4716926126126126"/>
    <n v="57.936544190665344"/>
    <n v="52.560450450450453"/>
    <n v="2.9880870068476666E-2"/>
  </r>
  <r>
    <x v="40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19"/>
    <n v="337.44"/>
    <n v="6037.44"/>
    <n v="1.5229578378378377"/>
    <n v="59.954716981132073"/>
    <n v="54.391351351351346"/>
    <n v="3.0625760896031164E-2"/>
  </r>
  <r>
    <x v="40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19"/>
    <n v="177.65"/>
    <n v="4437.6499999999996"/>
    <n v="1.1194072072072072"/>
    <n v="44.068023833167821"/>
    <n v="39.978828828828824"/>
    <n v="4.2758105699282165E-2"/>
  </r>
  <r>
    <x v="40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19"/>
    <n v="158.08000000000001"/>
    <n v="5018.08"/>
    <n v="1.265821981981982"/>
    <n v="49.83197616683217"/>
    <n v="45.207927927927926"/>
    <n v="5.4336451836451832E-2"/>
  </r>
  <r>
    <x v="40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19"/>
    <n v="145.16"/>
    <n v="4645.16"/>
    <n v="1.171752072072072"/>
    <n v="46.128699106256207"/>
    <n v="41.848288288288288"/>
    <n v="5.4775246450639123E-2"/>
  </r>
  <r>
    <x v="40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19"/>
    <n v="178.03"/>
    <n v="4418.03"/>
    <n v="1.1144580180180179"/>
    <n v="43.873187686196623"/>
    <n v="39.802072072072072"/>
    <n v="4.2478198582787695E-2"/>
  </r>
  <r>
    <x v="40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19"/>
    <n v="269.61"/>
    <n v="5849.61"/>
    <n v="1.4755772972972971"/>
    <n v="58.089473684210525"/>
    <n v="52.699189189189184"/>
    <n v="3.7138258766165742E-2"/>
  </r>
  <r>
    <x v="40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19"/>
    <n v="316.54000000000002"/>
    <n v="5896.54"/>
    <n v="1.4874154954954955"/>
    <n v="58.555511420059581"/>
    <n v="53.121981981981982"/>
    <n v="3.1885943566615838E-2"/>
  </r>
  <r>
    <x v="40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19"/>
    <n v="201.02"/>
    <n v="4581.0200000000004"/>
    <n v="1.1555726126126127"/>
    <n v="45.491757696127117"/>
    <n v="41.270450450450454"/>
    <n v="3.9007987193242395E-2"/>
  </r>
  <r>
    <x v="40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861"/>
    <n v="0.46944144144144145"/>
    <n v="18.480635551142004"/>
    <n v="16.765765765765767"/>
    <n v="1.9270995133064101E-2"/>
    <n v="0.435"/>
    <n v="378.45"/>
    <n v="2239.4499999999998"/>
    <n v="0.56490630630630623"/>
    <n v="22.238828202581924"/>
    <n v="20.175225225225223"/>
    <n v="2.3189914051983014E-2"/>
  </r>
  <r>
    <x v="40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241"/>
    <n v="0.56529729729729727"/>
    <n v="22.254220456802383"/>
    <n v="20.189189189189189"/>
    <n v="2.3205964585274932E-2"/>
    <n v="0.435"/>
    <n v="378.45"/>
    <n v="2619.4499999999998"/>
    <n v="0.6607621621621621"/>
    <n v="26.012413108242303"/>
    <n v="23.598648648648648"/>
    <n v="2.7124883504193849E-2"/>
  </r>
  <r>
    <x v="40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46"/>
    <n v="55.2"/>
    <n v="1395.2"/>
    <n v="0.35194234234234234"/>
    <n v="13.855014895729891"/>
    <n v="12.569369369369371"/>
    <n v="0.10474474474474475"/>
  </r>
  <r>
    <x v="40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3500000000000002"/>
    <n v="541.69500000000005"/>
    <n v="5738.6949999999997"/>
    <n v="1.4475987387387388"/>
    <n v="56.988033763654414"/>
    <n v="51.699954954954954"/>
    <n v="3.1972761258475542E-2"/>
  </r>
  <r>
    <x v="40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33500000000000002"/>
    <n v="521.26"/>
    <n v="5884.26"/>
    <n v="1.4843178378378379"/>
    <n v="58.433565044687192"/>
    <n v="53.011351351351351"/>
    <n v="3.4068991871048428E-2"/>
  </r>
  <r>
    <x v="40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0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0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0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38"/>
    <n v="262.58"/>
    <n v="4067.58"/>
    <n v="1.0260562162162161"/>
    <n v="40.393048659384306"/>
    <n v="36.644864864864864"/>
    <n v="5.3031642351468691E-2"/>
  </r>
  <r>
    <x v="40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38"/>
    <n v="597.36"/>
    <n v="6322.36"/>
    <n v="1.5948295495495495"/>
    <n v="62.784111221449848"/>
    <n v="56.958198198198197"/>
    <n v="3.6232950507759668E-2"/>
  </r>
  <r>
    <x v="40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38"/>
    <n v="660.06000000000006"/>
    <n v="6545.06"/>
    <n v="1.6510061261261262"/>
    <n v="64.995630585898709"/>
    <n v="58.964504504504511"/>
    <n v="3.3946174153428044E-2"/>
  </r>
  <r>
    <x v="40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38"/>
    <n v="271.32"/>
    <n v="4996.32"/>
    <n v="1.2603329729729729"/>
    <n v="49.615888778550143"/>
    <n v="45.011891891891892"/>
    <n v="6.3041865394806565E-2"/>
  </r>
  <r>
    <x v="40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38"/>
    <n v="446.88"/>
    <n v="5851.88"/>
    <n v="1.47614990990991"/>
    <n v="58.112015888778551"/>
    <n v="52.719639639639638"/>
    <n v="4.4829625543911254E-2"/>
  </r>
  <r>
    <x v="40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38"/>
    <n v="274.74"/>
    <n v="4219.74"/>
    <n v="1.064438918918919"/>
    <n v="41.904071499503473"/>
    <n v="38.015675675675674"/>
    <n v="5.2580464281709094E-2"/>
  </r>
  <r>
    <x v="40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19"/>
    <n v="290.32"/>
    <n v="6575.32"/>
    <n v="1.7771135135135134"/>
    <n v="65.296127110228397"/>
    <n v="59.237117117117116"/>
    <n v="3.8767746804396021E-2"/>
  </r>
  <r>
    <x v="40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9"/>
    <n v="310.45999999999998"/>
    <n v="6995.46"/>
    <n v="1.890664864864865"/>
    <n v="69.468321747765643"/>
    <n v="63.022162162162161"/>
    <n v="3.8569254689205731E-2"/>
  </r>
  <r>
    <x v="40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19"/>
    <n v="279.11"/>
    <n v="6514.11"/>
    <n v="1.7605702702702701"/>
    <n v="64.688282025819262"/>
    <n v="58.685675675675675"/>
    <n v="3.9949404816661455E-2"/>
  </r>
  <r>
    <x v="40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19"/>
    <n v="162.44999999999999"/>
    <n v="4647.45"/>
    <n v="1.2560675675675674"/>
    <n v="46.151439920556108"/>
    <n v="41.868918918918915"/>
    <n v="4.8969495811601073E-2"/>
  </r>
  <r>
    <x v="40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9"/>
    <n v="140.97999999999999"/>
    <n v="5075.9799999999996"/>
    <n v="1.3718864864864864"/>
    <n v="50.406951340615684"/>
    <n v="45.729549549549546"/>
    <n v="6.1630120686724459E-2"/>
  </r>
  <r>
    <x v="40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19"/>
    <n v="308.56"/>
    <n v="6643.56"/>
    <n v="1.795556756756757"/>
    <n v="65.973783515392256"/>
    <n v="59.851891891891896"/>
    <n v="3.6854613233923583E-2"/>
  </r>
  <r>
    <x v="40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19"/>
    <n v="357.39"/>
    <n v="6642.39"/>
    <n v="1.7952405405405407"/>
    <n v="65.962164846077457"/>
    <n v="59.841351351351356"/>
    <n v="3.1813583918847081E-2"/>
  </r>
  <r>
    <x v="40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19"/>
    <n v="316.54000000000002"/>
    <n v="6701.54"/>
    <n v="1.811227027027027"/>
    <n v="66.54955312810327"/>
    <n v="60.374234234234237"/>
    <n v="3.6239036155002541E-2"/>
  </r>
  <r>
    <x v="40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854"/>
    <n v="0.50108108108108107"/>
    <n v="18.411122144985104"/>
    <n v="16.702702702702702"/>
    <n v="1.9198508853681268E-2"/>
    <n v="0.435"/>
    <n v="378.45"/>
    <n v="2232.4499999999998"/>
    <n v="0.60336486486486485"/>
    <n v="22.169314796425024"/>
    <n v="20.112162162162161"/>
    <n v="2.3117427772600185E-2"/>
  </r>
  <r>
    <x v="40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233"/>
    <n v="0.60351351351351357"/>
    <n v="22.174776564051637"/>
    <n v="20.117117117117118"/>
    <n v="2.3123123123123125E-2"/>
    <n v="0.435"/>
    <n v="378.45"/>
    <n v="2611.4499999999998"/>
    <n v="0.70579729729729723"/>
    <n v="25.932969215491557"/>
    <n v="23.526576576576574"/>
    <n v="2.7042042042042039E-2"/>
  </r>
  <r>
    <x v="40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2981"/>
    <n v="0.80567567567567566"/>
    <n v="29.602780536246275"/>
    <n v="26.855855855855857"/>
    <n v="1.9517337104546409E-2"/>
    <n v="0.435"/>
    <n v="598.55999999999995"/>
    <n v="3579.56"/>
    <n v="0.96744864864864866"/>
    <n v="35.546772591857"/>
    <n v="32.248288288288286"/>
    <n v="2.3436256023465326E-2"/>
  </r>
  <r>
    <x v="40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416"/>
    <n v="0.92324324324324325"/>
    <n v="33.922542204568025"/>
    <n v="30.774774774774773"/>
    <n v="2.236538864445841E-2"/>
    <n v="0.435"/>
    <n v="598.55999999999995"/>
    <n v="4014.56"/>
    <n v="1.0850162162162162"/>
    <n v="39.866534260178746"/>
    <n v="36.167207207207205"/>
    <n v="2.6284307563377331E-2"/>
  </r>
  <r>
    <x v="40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3500000000000002"/>
    <n v="414.02650000000006"/>
    <n v="3940.0264999999999"/>
    <n v="1.0648720270270271"/>
    <n v="39.12638033763654"/>
    <n v="35.495734234234234"/>
    <n v="2.8720555250614316E-2"/>
  </r>
  <r>
    <x v="40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3500000000000002"/>
    <n v="541.69500000000005"/>
    <n v="6476.6949999999997"/>
    <n v="1.7504581081081081"/>
    <n v="64.316732869910624"/>
    <n v="58.3486036036036"/>
    <n v="3.6084479655908226E-2"/>
  </r>
  <r>
    <x v="40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40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40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40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40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38"/>
    <n v="283.86"/>
    <n v="5153.8599999999997"/>
    <n v="1.3929351351351351"/>
    <n v="51.180337636544188"/>
    <n v="46.431171171171165"/>
    <n v="6.2156855650831545E-2"/>
  </r>
  <r>
    <x v="40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38"/>
    <n v="593.56000000000006"/>
    <n v="6453.56"/>
    <n v="1.7442054054054055"/>
    <n v="64.086991062562063"/>
    <n v="58.140180180180181"/>
    <n v="3.7221626235710743E-2"/>
  </r>
  <r>
    <x v="40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38"/>
    <n v="409.64"/>
    <n v="5639.64"/>
    <n v="1.5242270270270271"/>
    <n v="56.004369414101291"/>
    <n v="50.807567567567574"/>
    <n v="4.7131324274181423E-2"/>
  </r>
  <r>
    <x v="40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38"/>
    <n v="467.78000000000003"/>
    <n v="5777.78"/>
    <n v="1.561562162162162"/>
    <n v="57.376166832174775"/>
    <n v="52.052072072072072"/>
    <n v="4.2284380237264073E-2"/>
  </r>
  <r>
    <x v="41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16"/>
    <n v="339.52"/>
    <n v="6359.52"/>
    <n v="1.6042032432432434"/>
    <n v="63.153128103277062"/>
    <n v="57.292972972972976"/>
    <n v="2.6999516009883588E-2"/>
  </r>
  <r>
    <x v="41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16"/>
    <n v="269.44"/>
    <n v="5889.44"/>
    <n v="1.4856245045045045"/>
    <n v="58.485004965243292"/>
    <n v="53.058018018018018"/>
    <n v="3.1507136590271982E-2"/>
  </r>
  <r>
    <x v="41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16"/>
    <n v="170.56"/>
    <n v="5670.56"/>
    <n v="1.4304115315315316"/>
    <n v="56.311420059582922"/>
    <n v="51.086126126126132"/>
    <n v="4.7923195240268418E-2"/>
  </r>
  <r>
    <x v="41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16"/>
    <n v="116.48"/>
    <n v="4856.4799999999996"/>
    <n v="1.2250580180180179"/>
    <n v="48.227209533267121"/>
    <n v="43.752072072072067"/>
    <n v="6.0099000099000092E-2"/>
  </r>
  <r>
    <x v="41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16"/>
    <n v="281.44"/>
    <n v="5781.44"/>
    <n v="1.4583812612612612"/>
    <n v="57.412512413108239"/>
    <n v="52.085045045045042"/>
    <n v="2.9610599798206391E-2"/>
  </r>
  <r>
    <x v="41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16"/>
    <n v="284.16000000000003"/>
    <n v="5984.16"/>
    <n v="1.5095178378378378"/>
    <n v="59.425620655412111"/>
    <n v="53.91135135135135"/>
    <n v="3.0355490625760893E-2"/>
  </r>
  <r>
    <x v="41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16"/>
    <n v="149.6"/>
    <n v="4409.6000000000004"/>
    <n v="1.1123315315315316"/>
    <n v="43.789473684210527"/>
    <n v="39.726126126126132"/>
    <n v="4.2487835429011904E-2"/>
  </r>
  <r>
    <x v="41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16"/>
    <n v="133.12"/>
    <n v="4993.12"/>
    <n v="1.2595257657657657"/>
    <n v="49.584111221449845"/>
    <n v="44.983063063063064"/>
    <n v="5.4066181566181565E-2"/>
  </r>
  <r>
    <x v="41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16"/>
    <n v="122.24000000000001"/>
    <n v="4622.24"/>
    <n v="1.1659704504504504"/>
    <n v="45.901092353525321"/>
    <n v="41.641801801801797"/>
    <n v="5.4504976180368842E-2"/>
  </r>
  <r>
    <x v="41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16"/>
    <n v="149.92000000000002"/>
    <n v="4389.92"/>
    <n v="1.1073672072072072"/>
    <n v="43.59404170804369"/>
    <n v="39.548828828828832"/>
    <n v="4.2207928312517427E-2"/>
  </r>
  <r>
    <x v="41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16"/>
    <n v="227.04"/>
    <n v="5807.04"/>
    <n v="1.464838918918919"/>
    <n v="57.666732869910625"/>
    <n v="52.315675675675678"/>
    <n v="3.6867988495895475E-2"/>
  </r>
  <r>
    <x v="41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16"/>
    <n v="266.56"/>
    <n v="5846.56"/>
    <n v="1.474807927927928"/>
    <n v="58.059185700099306"/>
    <n v="52.671711711711716"/>
    <n v="3.161567329634557E-2"/>
  </r>
  <r>
    <x v="41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16"/>
    <n v="169.28"/>
    <n v="4549.28"/>
    <n v="1.1475661261261261"/>
    <n v="45.176564051638529"/>
    <n v="40.9845045045045"/>
    <n v="3.8737716922972114E-2"/>
  </r>
  <r>
    <x v="41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861"/>
    <n v="0.46944144144144145"/>
    <n v="18.480635551142004"/>
    <n v="16.765765765765767"/>
    <n v="1.9270995133064101E-2"/>
    <n v="0.40899999999999997"/>
    <n v="355.83"/>
    <n v="2216.83"/>
    <n v="0.55920036036036036"/>
    <n v="22.014200595829195"/>
    <n v="19.971441441441442"/>
    <n v="2.2955679817748785E-2"/>
  </r>
  <r>
    <x v="41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241"/>
    <n v="0.56529729729729727"/>
    <n v="22.254220456802383"/>
    <n v="20.189189189189189"/>
    <n v="2.3205964585274932E-2"/>
    <n v="0.40899999999999997"/>
    <n v="355.83"/>
    <n v="2596.83"/>
    <n v="0.65505621621621624"/>
    <n v="25.787785501489573"/>
    <n v="23.394864864864864"/>
    <n v="2.6890649269959613E-2"/>
  </r>
  <r>
    <x v="41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43"/>
    <n v="51.6"/>
    <n v="1391.6"/>
    <n v="0.35103423423423424"/>
    <n v="13.819265143992054"/>
    <n v="12.536936936936936"/>
    <n v="0.10447447447447447"/>
  </r>
  <r>
    <x v="41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6749999999999999"/>
    <n v="594.24749999999995"/>
    <n v="5791.2474999999995"/>
    <n v="1.4608552252252252"/>
    <n v="57.509905660377349"/>
    <n v="52.173400900900894"/>
    <n v="3.2265554051268332E-2"/>
  </r>
  <r>
    <x v="41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36749999999999999"/>
    <n v="571.83000000000004"/>
    <n v="5934.83"/>
    <n v="1.4970742342342342"/>
    <n v="58.935749751737831"/>
    <n v="53.466936936936939"/>
    <n v="3.4361784663841217E-2"/>
  </r>
  <r>
    <x v="41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1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1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1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36"/>
    <n v="248.76"/>
    <n v="4053.76"/>
    <n v="1.0225700900900903"/>
    <n v="40.2558093346574"/>
    <n v="36.520360360360364"/>
    <n v="5.2851462171288513E-2"/>
  </r>
  <r>
    <x v="41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36"/>
    <n v="565.91999999999996"/>
    <n v="6290.92"/>
    <n v="1.5868987387387388"/>
    <n v="62.47189672293942"/>
    <n v="56.674954954954956"/>
    <n v="3.6052770327579489E-2"/>
  </r>
  <r>
    <x v="41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36"/>
    <n v="625.31999999999994"/>
    <n v="6510.32"/>
    <n v="1.6422428828828828"/>
    <n v="64.650645481628601"/>
    <n v="58.651531531531532"/>
    <n v="3.3765993973247858E-2"/>
  </r>
  <r>
    <x v="41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36"/>
    <n v="257.03999999999996"/>
    <n v="4982.04"/>
    <n v="1.2567308108108108"/>
    <n v="49.474081429990065"/>
    <n v="44.883243243243243"/>
    <n v="6.2861685214626387E-2"/>
  </r>
  <r>
    <x v="41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36"/>
    <n v="423.35999999999996"/>
    <n v="5828.36"/>
    <n v="1.4702169369369369"/>
    <n v="57.878450844091354"/>
    <n v="52.507747747747743"/>
    <n v="4.4649445363731076E-2"/>
  </r>
  <r>
    <x v="41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36"/>
    <n v="260.27999999999997"/>
    <n v="4205.28"/>
    <n v="1.0607913513513514"/>
    <n v="41.760476663356499"/>
    <n v="37.8854054054054"/>
    <n v="5.2400284101528909E-2"/>
  </r>
  <r>
    <x v="41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16"/>
    <n v="244.48000000000002"/>
    <n v="6529.48"/>
    <n v="1.7647243243243242"/>
    <n v="64.840913604766627"/>
    <n v="58.824144144144142"/>
    <n v="3.8497476534125746E-2"/>
  </r>
  <r>
    <x v="41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6"/>
    <n v="261.44"/>
    <n v="6946.44"/>
    <n v="1.877416216216216"/>
    <n v="68.981529294935441"/>
    <n v="62.580540540540539"/>
    <n v="3.8298984418935457E-2"/>
  </r>
  <r>
    <x v="41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16"/>
    <n v="235.04"/>
    <n v="6470.04"/>
    <n v="1.7486594594594596"/>
    <n v="64.250645481628595"/>
    <n v="58.288648648648646"/>
    <n v="3.967913454639118E-2"/>
  </r>
  <r>
    <x v="41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16"/>
    <n v="136.80000000000001"/>
    <n v="4621.8"/>
    <n v="1.2491351351351352"/>
    <n v="45.896722939424031"/>
    <n v="41.637837837837843"/>
    <n v="4.8699225541330812E-2"/>
  </r>
  <r>
    <x v="41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6"/>
    <n v="118.72"/>
    <n v="5053.72"/>
    <n v="1.3658702702702703"/>
    <n v="50.185898709036742"/>
    <n v="45.529009009009009"/>
    <n v="6.1359850416454191E-2"/>
  </r>
  <r>
    <x v="41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16"/>
    <n v="259.84000000000003"/>
    <n v="6594.84"/>
    <n v="1.7823891891891892"/>
    <n v="65.489970208540214"/>
    <n v="59.412972972972973"/>
    <n v="3.6584342963653309E-2"/>
  </r>
  <r>
    <x v="41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16"/>
    <n v="300.95999999999998"/>
    <n v="6585.96"/>
    <n v="1.7799891891891892"/>
    <n v="65.401787487586887"/>
    <n v="59.332972972972975"/>
    <n v="3.1543313648576807E-2"/>
  </r>
  <r>
    <x v="41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16"/>
    <n v="266.56"/>
    <n v="6651.56"/>
    <n v="1.7977189189189191"/>
    <n v="66.053227408143002"/>
    <n v="59.923963963963971"/>
    <n v="3.5968765884732273E-2"/>
  </r>
  <r>
    <x v="41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854"/>
    <n v="0.50108108108108107"/>
    <n v="18.411122144985104"/>
    <n v="16.702702702702702"/>
    <n v="1.9198508853681268E-2"/>
    <n v="0.40899999999999997"/>
    <n v="355.83"/>
    <n v="2209.83"/>
    <n v="0.59725135135135132"/>
    <n v="21.944687189672294"/>
    <n v="19.908378378378377"/>
    <n v="2.2883193538365949E-2"/>
  </r>
  <r>
    <x v="41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233"/>
    <n v="0.60351351351351357"/>
    <n v="22.174776564051637"/>
    <n v="20.117117117117118"/>
    <n v="2.3123123123123125E-2"/>
    <n v="0.40899999999999997"/>
    <n v="355.83"/>
    <n v="2588.83"/>
    <n v="0.69968378378378382"/>
    <n v="25.708341608738827"/>
    <n v="23.322792792792793"/>
    <n v="2.680780780780781E-2"/>
  </r>
  <r>
    <x v="41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2981"/>
    <n v="0.80567567567567566"/>
    <n v="29.602780536246275"/>
    <n v="26.855855855855857"/>
    <n v="1.9517337104546409E-2"/>
    <n v="0.40899999999999997"/>
    <n v="562.78399999999999"/>
    <n v="3543.7840000000001"/>
    <n v="0.95777945945945953"/>
    <n v="35.191499503475669"/>
    <n v="31.925981981981984"/>
    <n v="2.3202021789231093E-2"/>
  </r>
  <r>
    <x v="41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416"/>
    <n v="0.92324324324324325"/>
    <n v="33.922542204568025"/>
    <n v="30.774774774774773"/>
    <n v="2.236538864445841E-2"/>
    <n v="0.40899999999999997"/>
    <n v="562.78399999999999"/>
    <n v="3978.7840000000001"/>
    <n v="1.0753470270270271"/>
    <n v="39.511261171797415"/>
    <n v="35.844900900900903"/>
    <n v="2.6050073329143098E-2"/>
  </r>
  <r>
    <x v="41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6749999999999999"/>
    <n v="454.19325000000003"/>
    <n v="3980.1932500000003"/>
    <n v="1.0757279054054054"/>
    <n v="39.525255710029796"/>
    <n v="35.857596846846846"/>
    <n v="2.9013348043407106E-2"/>
  </r>
  <r>
    <x v="41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6749999999999999"/>
    <n v="594.24749999999995"/>
    <n v="6529.2474999999995"/>
    <n v="1.7646614864864862"/>
    <n v="64.838604766633551"/>
    <n v="58.822049549549547"/>
    <n v="3.6377272448701016E-2"/>
  </r>
  <r>
    <x v="41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41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41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41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41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36"/>
    <n v="268.92"/>
    <n v="5138.92"/>
    <n v="1.3888972972972973"/>
    <n v="51.031976166832173"/>
    <n v="46.296576576576577"/>
    <n v="6.1976675470651374E-2"/>
  </r>
  <r>
    <x v="41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36"/>
    <n v="562.31999999999994"/>
    <n v="6422.32"/>
    <n v="1.7357621621621622"/>
    <n v="63.776762661370405"/>
    <n v="57.858738738738737"/>
    <n v="3.7041446055530558E-2"/>
  </r>
  <r>
    <x v="41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36"/>
    <n v="388.08"/>
    <n v="5618.08"/>
    <n v="1.5184"/>
    <n v="55.790268123138034"/>
    <n v="50.61333333333333"/>
    <n v="4.6951144094001231E-2"/>
  </r>
  <r>
    <x v="41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36"/>
    <n v="443.15999999999997"/>
    <n v="5753.16"/>
    <n v="1.554908108108108"/>
    <n v="57.131678252234359"/>
    <n v="51.830270270270269"/>
    <n v="4.2104200057083888E-2"/>
  </r>
  <r>
    <x v="42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2"/>
    <n v="424.40000000000003"/>
    <n v="6444.4"/>
    <n v="1.6256144144144145"/>
    <n v="63.996027805362459"/>
    <n v="58.057657657657657"/>
    <n v="2.7359876370243948E-2"/>
  </r>
  <r>
    <x v="42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2"/>
    <n v="336.8"/>
    <n v="5956.8"/>
    <n v="1.5026162162162162"/>
    <n v="59.153922542204569"/>
    <n v="53.664864864864867"/>
    <n v="3.1867496950632346E-2"/>
  </r>
  <r>
    <x v="42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2"/>
    <n v="213.20000000000002"/>
    <n v="5713.2"/>
    <n v="1.4411675675675675"/>
    <n v="56.734856007944387"/>
    <n v="51.470270270270269"/>
    <n v="4.8283555600628768E-2"/>
  </r>
  <r>
    <x v="42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2"/>
    <n v="145.6"/>
    <n v="4885.6000000000004"/>
    <n v="1.2324036036036037"/>
    <n v="48.51638530287984"/>
    <n v="44.014414414414418"/>
    <n v="6.0459360459360463E-2"/>
  </r>
  <r>
    <x v="42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2"/>
    <n v="351.8"/>
    <n v="5851.8"/>
    <n v="1.4761297297297298"/>
    <n v="58.111221449851044"/>
    <n v="52.718918918918924"/>
    <n v="2.9970960158566755E-2"/>
  </r>
  <r>
    <x v="42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2"/>
    <n v="355.20000000000005"/>
    <n v="6055.2"/>
    <n v="1.5274378378378377"/>
    <n v="60.131082423038727"/>
    <n v="54.55135135135135"/>
    <n v="3.0715850986121257E-2"/>
  </r>
  <r>
    <x v="42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2"/>
    <n v="187"/>
    <n v="4447"/>
    <n v="1.1217657657657658"/>
    <n v="44.160873882820255"/>
    <n v="40.063063063063062"/>
    <n v="4.2848195789372261E-2"/>
  </r>
  <r>
    <x v="42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2"/>
    <n v="166.4"/>
    <n v="5026.3999999999996"/>
    <n v="1.2679207207207206"/>
    <n v="49.914597815292943"/>
    <n v="45.28288288288288"/>
    <n v="5.4426541926541921E-2"/>
  </r>
  <r>
    <x v="42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2"/>
    <n v="152.80000000000001"/>
    <n v="4652.8"/>
    <n v="1.1736792792792794"/>
    <n v="46.204568023833168"/>
    <n v="41.917117117117115"/>
    <n v="5.4865336540729205E-2"/>
  </r>
  <r>
    <x v="42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2"/>
    <n v="187.4"/>
    <n v="4427.3999999999996"/>
    <n v="1.1168216216216216"/>
    <n v="43.966236345580931"/>
    <n v="39.886486486486483"/>
    <n v="4.2568288672877784E-2"/>
  </r>
  <r>
    <x v="42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2"/>
    <n v="283.8"/>
    <n v="5863.8"/>
    <n v="1.4791567567567567"/>
    <n v="58.230387288977163"/>
    <n v="52.827027027027029"/>
    <n v="3.7228348856255832E-2"/>
  </r>
  <r>
    <x v="42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2"/>
    <n v="333.20000000000005"/>
    <n v="5913.2"/>
    <n v="1.4916180180180181"/>
    <n v="58.720953326713008"/>
    <n v="53.272072072072071"/>
    <n v="3.1976033656705927E-2"/>
  </r>
  <r>
    <x v="42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2"/>
    <n v="211.60000000000002"/>
    <n v="4591.6000000000004"/>
    <n v="1.1582414414414415"/>
    <n v="45.596822244289974"/>
    <n v="41.365765765765772"/>
    <n v="3.9098077283332491E-2"/>
  </r>
  <r>
    <x v="42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861"/>
    <n v="0.46944144144144145"/>
    <n v="18.480635551142004"/>
    <n v="16.765765765765767"/>
    <n v="1.9270995133064101E-2"/>
    <n v="0.45450000000000002"/>
    <n v="395.41500000000002"/>
    <n v="2256.415"/>
    <n v="0.56918576576576574"/>
    <n v="22.407298907646474"/>
    <n v="20.328063063063063"/>
    <n v="2.3365589727658693E-2"/>
  </r>
  <r>
    <x v="42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241"/>
    <n v="0.56529729729729727"/>
    <n v="22.254220456802383"/>
    <n v="20.189189189189189"/>
    <n v="2.3205964585274932E-2"/>
    <n v="0.45450000000000002"/>
    <n v="395.41500000000002"/>
    <n v="2636.415"/>
    <n v="0.66504162162162161"/>
    <n v="26.180883813306853"/>
    <n v="23.751486486486485"/>
    <n v="2.7300559179869524E-2"/>
  </r>
  <r>
    <x v="42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48"/>
    <n v="57.599999999999994"/>
    <n v="1397.6"/>
    <n v="0.35254774774774772"/>
    <n v="13.878848063555113"/>
    <n v="12.59099099099099"/>
    <n v="0.10492492492492492"/>
  </r>
  <r>
    <x v="42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75"/>
    <n v="606.375"/>
    <n v="5803.375"/>
    <n v="1.4639144144144145"/>
    <n v="57.630337636544191"/>
    <n v="52.282657657657658"/>
    <n v="3.2333121618835906E-2"/>
  </r>
  <r>
    <x v="42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375"/>
    <n v="583.5"/>
    <n v="5946.5"/>
    <n v="1.500018018018018"/>
    <n v="59.051638530287981"/>
    <n v="53.572072072072075"/>
    <n v="3.4429352231408791E-2"/>
  </r>
  <r>
    <x v="42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2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2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2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39"/>
    <n v="269.49"/>
    <n v="4074.49"/>
    <n v="1.0277992792792792"/>
    <n v="40.461668321747766"/>
    <n v="36.707117117117114"/>
    <n v="5.3121732441558774E-2"/>
  </r>
  <r>
    <x v="42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39"/>
    <n v="613.08000000000004"/>
    <n v="6338.08"/>
    <n v="1.5987949549549549"/>
    <n v="62.940218470705062"/>
    <n v="57.099819819819821"/>
    <n v="3.6323040597849757E-2"/>
  </r>
  <r>
    <x v="42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39"/>
    <n v="677.43000000000006"/>
    <n v="6562.43"/>
    <n v="1.6553877477477479"/>
    <n v="65.168123138033764"/>
    <n v="59.120990990990997"/>
    <n v="3.4036264243518133E-2"/>
  </r>
  <r>
    <x v="42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39"/>
    <n v="278.46000000000004"/>
    <n v="5003.46"/>
    <n v="1.262134054054054"/>
    <n v="49.68679245283019"/>
    <n v="45.076216216216217"/>
    <n v="6.3131955484896668E-2"/>
  </r>
  <r>
    <x v="42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39"/>
    <n v="458.64000000000004"/>
    <n v="5863.64"/>
    <n v="1.4791163963963965"/>
    <n v="58.228798411122149"/>
    <n v="52.825585585585586"/>
    <n v="4.491971563400135E-2"/>
  </r>
  <r>
    <x v="42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39"/>
    <n v="281.97000000000003"/>
    <n v="4226.97"/>
    <n v="1.0662627027027027"/>
    <n v="41.97586891757696"/>
    <n v="38.08081081081081"/>
    <n v="5.2670554371799183E-2"/>
  </r>
  <r>
    <x v="42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2"/>
    <n v="305.60000000000002"/>
    <n v="6590.6"/>
    <n v="1.7812432432432432"/>
    <n v="65.447864945382321"/>
    <n v="59.374774774774778"/>
    <n v="3.885783689448611E-2"/>
  </r>
  <r>
    <x v="42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2"/>
    <n v="326.8"/>
    <n v="7011.8"/>
    <n v="1.8950810810810812"/>
    <n v="69.630585898709043"/>
    <n v="63.16936936936937"/>
    <n v="3.8659344779295821E-2"/>
  </r>
  <r>
    <x v="42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2"/>
    <n v="293.8"/>
    <n v="6528.8"/>
    <n v="1.7645405405405405"/>
    <n v="64.834160873882823"/>
    <n v="58.818018018018023"/>
    <n v="4.0039494906751551E-2"/>
  </r>
  <r>
    <x v="42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2"/>
    <n v="171"/>
    <n v="4656"/>
    <n v="1.2583783783783784"/>
    <n v="46.236345580933467"/>
    <n v="41.945945945945944"/>
    <n v="4.9059585901691162E-2"/>
  </r>
  <r>
    <x v="42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2"/>
    <n v="148.4"/>
    <n v="5083.3999999999996"/>
    <n v="1.3738918918918919"/>
    <n v="50.480635551142001"/>
    <n v="45.796396396396396"/>
    <n v="6.1720210776814548E-2"/>
  </r>
  <r>
    <x v="42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2"/>
    <n v="324.8"/>
    <n v="6659.8"/>
    <n v="1.7999459459459459"/>
    <n v="66.135054617676261"/>
    <n v="59.998198198198203"/>
    <n v="3.6944703324013672E-2"/>
  </r>
  <r>
    <x v="42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2"/>
    <n v="376.20000000000005"/>
    <n v="6661.2"/>
    <n v="1.8003243243243243"/>
    <n v="66.148957298907646"/>
    <n v="60.01081081081081"/>
    <n v="3.1903674008937163E-2"/>
  </r>
  <r>
    <x v="42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2"/>
    <n v="333.20000000000005"/>
    <n v="6718.2"/>
    <n v="1.8157297297297297"/>
    <n v="66.714995034756697"/>
    <n v="60.524324324324326"/>
    <n v="3.632912624509263E-2"/>
  </r>
  <r>
    <x v="42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854"/>
    <n v="0.50108108108108107"/>
    <n v="18.411122144985104"/>
    <n v="16.702702702702702"/>
    <n v="1.9198508853681268E-2"/>
    <n v="0.45450000000000002"/>
    <n v="395.41500000000002"/>
    <n v="2249.415"/>
    <n v="0.60794999999999999"/>
    <n v="22.337785501489574"/>
    <n v="20.265000000000001"/>
    <n v="2.3293103448275863E-2"/>
  </r>
  <r>
    <x v="42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233"/>
    <n v="0.60351351351351357"/>
    <n v="22.174776564051637"/>
    <n v="20.117117117117118"/>
    <n v="2.3123123123123125E-2"/>
    <n v="0.45450000000000002"/>
    <n v="395.41500000000002"/>
    <n v="2628.415"/>
    <n v="0.71038243243243238"/>
    <n v="26.101439920556107"/>
    <n v="23.679414414414413"/>
    <n v="2.7217717717717718E-2"/>
  </r>
  <r>
    <x v="42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2981"/>
    <n v="0.80567567567567566"/>
    <n v="29.602780536246275"/>
    <n v="26.855855855855857"/>
    <n v="1.9517337104546409E-2"/>
    <n v="0.45450000000000002"/>
    <n v="625.39200000000005"/>
    <n v="3606.3919999999998"/>
    <n v="0.97470054054054045"/>
    <n v="35.813227408143"/>
    <n v="32.490018018018013"/>
    <n v="2.3611931699140998E-2"/>
  </r>
  <r>
    <x v="42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416"/>
    <n v="0.92324324324324325"/>
    <n v="33.922542204568025"/>
    <n v="30.774774774774773"/>
    <n v="2.236538864445841E-2"/>
    <n v="0.45450000000000002"/>
    <n v="625.39200000000005"/>
    <n v="4041.3919999999998"/>
    <n v="1.092268108108108"/>
    <n v="40.132989076464746"/>
    <n v="36.408936936936932"/>
    <n v="2.6459983239053003E-2"/>
  </r>
  <r>
    <x v="42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75"/>
    <n v="463.46250000000003"/>
    <n v="3989.4625000000001"/>
    <n v="1.0782331081081082"/>
    <n v="39.617303872889771"/>
    <n v="35.941103603603601"/>
    <n v="2.9080915610974672E-2"/>
  </r>
  <r>
    <x v="42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75"/>
    <n v="606.375"/>
    <n v="6541.375"/>
    <n v="1.7679391891891891"/>
    <n v="64.959036742800393"/>
    <n v="58.931306306306304"/>
    <n v="3.6444840016268583E-2"/>
  </r>
  <r>
    <x v="42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42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42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42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42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39"/>
    <n v="291.33"/>
    <n v="5161.33"/>
    <n v="1.3949540540540539"/>
    <n v="51.254518371400195"/>
    <n v="46.498468468468467"/>
    <n v="6.2246945740921641E-2"/>
  </r>
  <r>
    <x v="42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39"/>
    <n v="609.18000000000006"/>
    <n v="6469.18"/>
    <n v="1.748427027027027"/>
    <n v="64.242105263157896"/>
    <n v="58.280900900900903"/>
    <n v="3.7311716325800832E-2"/>
  </r>
  <r>
    <x v="42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39"/>
    <n v="420.42"/>
    <n v="5650.42"/>
    <n v="1.5271405405405405"/>
    <n v="56.111420059582919"/>
    <n v="50.904684684684682"/>
    <n v="4.7221414364271505E-2"/>
  </r>
  <r>
    <x v="42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39"/>
    <n v="480.09000000000003"/>
    <n v="5790.09"/>
    <n v="1.5648891891891892"/>
    <n v="57.498411122144987"/>
    <n v="52.162972972972973"/>
    <n v="4.2374470327354162E-2"/>
  </r>
  <r>
    <x v="43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2"/>
    <n v="424.40000000000003"/>
    <n v="6444.4"/>
    <n v="1.6256144144144145"/>
    <n v="63.996027805362459"/>
    <n v="58.057657657657657"/>
    <n v="2.7359876370243948E-2"/>
  </r>
  <r>
    <x v="43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2"/>
    <n v="336.8"/>
    <n v="5956.8"/>
    <n v="1.5026162162162162"/>
    <n v="59.153922542204569"/>
    <n v="53.664864864864867"/>
    <n v="3.1867496950632346E-2"/>
  </r>
  <r>
    <x v="43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2"/>
    <n v="213.20000000000002"/>
    <n v="5713.2"/>
    <n v="1.4411675675675675"/>
    <n v="56.734856007944387"/>
    <n v="51.470270270270269"/>
    <n v="4.8283555600628768E-2"/>
  </r>
  <r>
    <x v="43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2"/>
    <n v="145.6"/>
    <n v="4885.6000000000004"/>
    <n v="1.2324036036036037"/>
    <n v="48.51638530287984"/>
    <n v="44.014414414414418"/>
    <n v="6.0459360459360463E-2"/>
  </r>
  <r>
    <x v="43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2"/>
    <n v="351.8"/>
    <n v="5851.8"/>
    <n v="1.4761297297297298"/>
    <n v="58.111221449851044"/>
    <n v="52.718918918918924"/>
    <n v="2.9970960158566755E-2"/>
  </r>
  <r>
    <x v="43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2"/>
    <n v="355.20000000000005"/>
    <n v="6055.2"/>
    <n v="1.5274378378378377"/>
    <n v="60.131082423038727"/>
    <n v="54.55135135135135"/>
    <n v="3.0715850986121257E-2"/>
  </r>
  <r>
    <x v="43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2"/>
    <n v="187"/>
    <n v="4447"/>
    <n v="1.1217657657657658"/>
    <n v="44.160873882820255"/>
    <n v="40.063063063063062"/>
    <n v="4.2848195789372261E-2"/>
  </r>
  <r>
    <x v="43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2"/>
    <n v="166.4"/>
    <n v="5026.3999999999996"/>
    <n v="1.2679207207207206"/>
    <n v="49.914597815292943"/>
    <n v="45.28288288288288"/>
    <n v="5.4426541926541921E-2"/>
  </r>
  <r>
    <x v="43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2"/>
    <n v="152.80000000000001"/>
    <n v="4652.8"/>
    <n v="1.1736792792792794"/>
    <n v="46.204568023833168"/>
    <n v="41.917117117117115"/>
    <n v="5.4865336540729205E-2"/>
  </r>
  <r>
    <x v="43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2"/>
    <n v="187.4"/>
    <n v="4427.3999999999996"/>
    <n v="1.1168216216216216"/>
    <n v="43.966236345580931"/>
    <n v="39.886486486486483"/>
    <n v="4.2568288672877784E-2"/>
  </r>
  <r>
    <x v="43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2"/>
    <n v="283.8"/>
    <n v="5863.8"/>
    <n v="1.4791567567567567"/>
    <n v="58.230387288977163"/>
    <n v="52.827027027027029"/>
    <n v="3.7228348856255832E-2"/>
  </r>
  <r>
    <x v="43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2"/>
    <n v="333.20000000000005"/>
    <n v="5913.2"/>
    <n v="1.4916180180180181"/>
    <n v="58.720953326713008"/>
    <n v="53.272072072072071"/>
    <n v="3.1976033656705927E-2"/>
  </r>
  <r>
    <x v="43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2"/>
    <n v="211.60000000000002"/>
    <n v="4591.6000000000004"/>
    <n v="1.1582414414414415"/>
    <n v="45.596822244289974"/>
    <n v="41.365765765765772"/>
    <n v="3.9098077283332491E-2"/>
  </r>
  <r>
    <x v="43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861"/>
    <n v="0.46944144144144145"/>
    <n v="18.480635551142004"/>
    <n v="16.765765765765767"/>
    <n v="1.9270995133064101E-2"/>
    <n v="0.44800000000000001"/>
    <n v="389.76"/>
    <n v="2250.7600000000002"/>
    <n v="0.56775927927927938"/>
    <n v="22.351142005958295"/>
    <n v="20.277117117117118"/>
    <n v="2.3307031169100136E-2"/>
  </r>
  <r>
    <x v="43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241"/>
    <n v="0.56529729729729727"/>
    <n v="22.254220456802383"/>
    <n v="20.189189189189189"/>
    <n v="2.3205964585274932E-2"/>
    <n v="0.44800000000000001"/>
    <n v="389.76"/>
    <n v="2630.76"/>
    <n v="0.66361513513513515"/>
    <n v="26.124726911618669"/>
    <n v="23.700540540540544"/>
    <n v="2.724200062131097E-2"/>
  </r>
  <r>
    <x v="43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48"/>
    <n v="57.599999999999994"/>
    <n v="1397.6"/>
    <n v="0.35254774774774772"/>
    <n v="13.878848063555113"/>
    <n v="12.59099099099099"/>
    <n v="0.10492492492492492"/>
  </r>
  <r>
    <x v="43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725"/>
    <n v="602.33249999999998"/>
    <n v="5799.3325000000004"/>
    <n v="1.4628946846846849"/>
    <n v="57.590193644488579"/>
    <n v="52.246238738738739"/>
    <n v="3.2310599096313383E-2"/>
  </r>
  <r>
    <x v="43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3725"/>
    <n v="579.61"/>
    <n v="5942.61"/>
    <n v="1.4990367567567566"/>
    <n v="59.013008937437931"/>
    <n v="53.537027027027023"/>
    <n v="3.4406829708886262E-2"/>
  </r>
  <r>
    <x v="43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3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3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3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39"/>
    <n v="269.49"/>
    <n v="4074.49"/>
    <n v="1.0277992792792792"/>
    <n v="40.461668321747766"/>
    <n v="36.707117117117114"/>
    <n v="5.3121732441558774E-2"/>
  </r>
  <r>
    <x v="43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39"/>
    <n v="613.08000000000004"/>
    <n v="6338.08"/>
    <n v="1.5987949549549549"/>
    <n v="62.940218470705062"/>
    <n v="57.099819819819821"/>
    <n v="3.6323040597849757E-2"/>
  </r>
  <r>
    <x v="43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39"/>
    <n v="677.43000000000006"/>
    <n v="6562.43"/>
    <n v="1.6553877477477479"/>
    <n v="65.168123138033764"/>
    <n v="59.120990990990997"/>
    <n v="3.4036264243518133E-2"/>
  </r>
  <r>
    <x v="43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39"/>
    <n v="278.46000000000004"/>
    <n v="5003.46"/>
    <n v="1.262134054054054"/>
    <n v="49.68679245283019"/>
    <n v="45.076216216216217"/>
    <n v="6.3131955484896668E-2"/>
  </r>
  <r>
    <x v="43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39"/>
    <n v="458.64000000000004"/>
    <n v="5863.64"/>
    <n v="1.4791163963963965"/>
    <n v="58.228798411122149"/>
    <n v="52.825585585585586"/>
    <n v="4.491971563400135E-2"/>
  </r>
  <r>
    <x v="43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39"/>
    <n v="281.97000000000003"/>
    <n v="4226.97"/>
    <n v="1.0662627027027027"/>
    <n v="41.97586891757696"/>
    <n v="38.08081081081081"/>
    <n v="5.2670554371799183E-2"/>
  </r>
  <r>
    <x v="43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2"/>
    <n v="305.60000000000002"/>
    <n v="6590.6"/>
    <n v="1.7812432432432432"/>
    <n v="65.447864945382321"/>
    <n v="59.374774774774778"/>
    <n v="3.885783689448611E-2"/>
  </r>
  <r>
    <x v="43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2"/>
    <n v="326.8"/>
    <n v="7011.8"/>
    <n v="1.8950810810810812"/>
    <n v="69.630585898709043"/>
    <n v="63.16936936936937"/>
    <n v="3.8659344779295821E-2"/>
  </r>
  <r>
    <x v="43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2"/>
    <n v="293.8"/>
    <n v="6528.8"/>
    <n v="1.7645405405405405"/>
    <n v="64.834160873882823"/>
    <n v="58.818018018018023"/>
    <n v="4.0039494906751551E-2"/>
  </r>
  <r>
    <x v="43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2"/>
    <n v="171"/>
    <n v="4656"/>
    <n v="1.2583783783783784"/>
    <n v="46.236345580933467"/>
    <n v="41.945945945945944"/>
    <n v="4.9059585901691162E-2"/>
  </r>
  <r>
    <x v="43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2"/>
    <n v="148.4"/>
    <n v="5083.3999999999996"/>
    <n v="1.3738918918918919"/>
    <n v="50.480635551142001"/>
    <n v="45.796396396396396"/>
    <n v="6.1720210776814548E-2"/>
  </r>
  <r>
    <x v="43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2"/>
    <n v="324.8"/>
    <n v="6659.8"/>
    <n v="1.7999459459459459"/>
    <n v="66.135054617676261"/>
    <n v="59.998198198198203"/>
    <n v="3.6944703324013672E-2"/>
  </r>
  <r>
    <x v="43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2"/>
    <n v="376.20000000000005"/>
    <n v="6661.2"/>
    <n v="1.8003243243243243"/>
    <n v="66.148957298907646"/>
    <n v="60.01081081081081"/>
    <n v="3.1903674008937163E-2"/>
  </r>
  <r>
    <x v="43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2"/>
    <n v="333.20000000000005"/>
    <n v="6718.2"/>
    <n v="1.8157297297297297"/>
    <n v="66.714995034756697"/>
    <n v="60.524324324324326"/>
    <n v="3.632912624509263E-2"/>
  </r>
  <r>
    <x v="43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854"/>
    <n v="0.50108108108108107"/>
    <n v="18.411122144985104"/>
    <n v="16.702702702702702"/>
    <n v="1.9198508853681268E-2"/>
    <n v="0.44800000000000001"/>
    <n v="389.76"/>
    <n v="2243.7600000000002"/>
    <n v="0.60642162162162172"/>
    <n v="22.28162859980139"/>
    <n v="20.214054054054056"/>
    <n v="2.3234544889717306E-2"/>
  </r>
  <r>
    <x v="43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233"/>
    <n v="0.60351351351351357"/>
    <n v="22.174776564051637"/>
    <n v="20.117117117117118"/>
    <n v="2.3123123123123125E-2"/>
    <n v="0.44800000000000001"/>
    <n v="389.76"/>
    <n v="2622.76"/>
    <n v="0.70885405405405411"/>
    <n v="26.045283018867927"/>
    <n v="23.628468468468469"/>
    <n v="2.715915915915916E-2"/>
  </r>
  <r>
    <x v="43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2981"/>
    <n v="0.80567567567567566"/>
    <n v="29.602780536246275"/>
    <n v="26.855855855855857"/>
    <n v="1.9517337104546409E-2"/>
    <n v="0.44800000000000001"/>
    <n v="616.44799999999998"/>
    <n v="3597.4479999999999"/>
    <n v="0.97228324324324322"/>
    <n v="35.724409136047662"/>
    <n v="32.409441441441437"/>
    <n v="2.355337314058244E-2"/>
  </r>
  <r>
    <x v="43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416"/>
    <n v="0.92324324324324325"/>
    <n v="33.922542204568025"/>
    <n v="30.774774774774773"/>
    <n v="2.236538864445841E-2"/>
    <n v="0.44800000000000001"/>
    <n v="616.44799999999998"/>
    <n v="4032.4479999999999"/>
    <n v="1.0898508108108107"/>
    <n v="40.044170804369415"/>
    <n v="36.328360360360357"/>
    <n v="2.6401424680494445E-2"/>
  </r>
  <r>
    <x v="43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725"/>
    <n v="460.37275000000005"/>
    <n v="3986.37275"/>
    <n v="1.0773980405405406"/>
    <n v="39.586621151936441"/>
    <n v="35.913268018018016"/>
    <n v="2.905839308845215E-2"/>
  </r>
  <r>
    <x v="43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725"/>
    <n v="602.33249999999998"/>
    <n v="6537.3325000000004"/>
    <n v="1.7668466216216216"/>
    <n v="64.918892750744789"/>
    <n v="58.894887387387392"/>
    <n v="3.6422317493746068E-2"/>
  </r>
  <r>
    <x v="43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43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43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43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43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39"/>
    <n v="291.33"/>
    <n v="5161.33"/>
    <n v="1.3949540540540539"/>
    <n v="51.254518371400195"/>
    <n v="46.498468468468467"/>
    <n v="6.2246945740921641E-2"/>
  </r>
  <r>
    <x v="43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39"/>
    <n v="609.18000000000006"/>
    <n v="6469.18"/>
    <n v="1.748427027027027"/>
    <n v="64.242105263157896"/>
    <n v="58.280900900900903"/>
    <n v="3.7311716325800832E-2"/>
  </r>
  <r>
    <x v="43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39"/>
    <n v="420.42"/>
    <n v="5650.42"/>
    <n v="1.5271405405405405"/>
    <n v="56.111420059582919"/>
    <n v="50.904684684684682"/>
    <n v="4.7221414364271505E-2"/>
  </r>
  <r>
    <x v="43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39"/>
    <n v="480.09000000000003"/>
    <n v="5790.09"/>
    <n v="1.5648891891891892"/>
    <n v="57.498411122144987"/>
    <n v="52.162972972972973"/>
    <n v="4.2374470327354162E-2"/>
  </r>
  <r>
    <x v="44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19"/>
    <n v="403.18"/>
    <n v="6423.18"/>
    <n v="1.6202616216216217"/>
    <n v="63.785302879841112"/>
    <n v="57.866486486486487"/>
    <n v="2.7269786280153859E-2"/>
  </r>
  <r>
    <x v="44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19"/>
    <n v="319.95999999999998"/>
    <n v="5939.96"/>
    <n v="1.4983682882882883"/>
    <n v="58.986693147964246"/>
    <n v="53.513153153153155"/>
    <n v="3.1777406860542257E-2"/>
  </r>
  <r>
    <x v="44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19"/>
    <n v="202.54"/>
    <n v="5702.54"/>
    <n v="1.4384785585585587"/>
    <n v="56.628997020854023"/>
    <n v="51.374234234234237"/>
    <n v="4.8193465510538686E-2"/>
  </r>
  <r>
    <x v="44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19"/>
    <n v="138.32"/>
    <n v="4878.32"/>
    <n v="1.2305672072072071"/>
    <n v="48.444091360476662"/>
    <n v="43.948828828828823"/>
    <n v="6.036927036927036E-2"/>
  </r>
  <r>
    <x v="44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19"/>
    <n v="334.21"/>
    <n v="5834.21"/>
    <n v="1.4716926126126126"/>
    <n v="57.936544190665344"/>
    <n v="52.560450450450453"/>
    <n v="2.9880870068476666E-2"/>
  </r>
  <r>
    <x v="44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19"/>
    <n v="337.44"/>
    <n v="6037.44"/>
    <n v="1.5229578378378377"/>
    <n v="59.954716981132073"/>
    <n v="54.391351351351346"/>
    <n v="3.0625760896031164E-2"/>
  </r>
  <r>
    <x v="44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19"/>
    <n v="177.65"/>
    <n v="4437.6499999999996"/>
    <n v="1.1194072072072072"/>
    <n v="44.068023833167821"/>
    <n v="39.978828828828824"/>
    <n v="4.2758105699282165E-2"/>
  </r>
  <r>
    <x v="44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19"/>
    <n v="158.08000000000001"/>
    <n v="5018.08"/>
    <n v="1.265821981981982"/>
    <n v="49.83197616683217"/>
    <n v="45.207927927927926"/>
    <n v="5.4336451836451832E-2"/>
  </r>
  <r>
    <x v="44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19"/>
    <n v="145.16"/>
    <n v="4645.16"/>
    <n v="1.171752072072072"/>
    <n v="46.128699106256207"/>
    <n v="41.848288288288288"/>
    <n v="5.4775246450639123E-2"/>
  </r>
  <r>
    <x v="44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19"/>
    <n v="178.03"/>
    <n v="4418.03"/>
    <n v="1.1144580180180179"/>
    <n v="43.873187686196623"/>
    <n v="39.802072072072072"/>
    <n v="4.2478198582787695E-2"/>
  </r>
  <r>
    <x v="44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19"/>
    <n v="269.61"/>
    <n v="5849.61"/>
    <n v="1.4755772972972971"/>
    <n v="58.089473684210525"/>
    <n v="52.699189189189184"/>
    <n v="3.7138258766165742E-2"/>
  </r>
  <r>
    <x v="44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19"/>
    <n v="316.54000000000002"/>
    <n v="5896.54"/>
    <n v="1.4874154954954955"/>
    <n v="58.555511420059581"/>
    <n v="53.121981981981982"/>
    <n v="3.1885943566615838E-2"/>
  </r>
  <r>
    <x v="44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19"/>
    <n v="201.02"/>
    <n v="4581.0200000000004"/>
    <n v="1.1555726126126127"/>
    <n v="45.491757696127117"/>
    <n v="41.270450450450454"/>
    <n v="3.9007987193242395E-2"/>
  </r>
  <r>
    <x v="44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861"/>
    <n v="0.46944144144144145"/>
    <n v="18.480635551142004"/>
    <n v="16.765765765765767"/>
    <n v="1.9270995133064101E-2"/>
    <n v="0.44800000000000001"/>
    <n v="389.76"/>
    <n v="2250.7600000000002"/>
    <n v="0.56775927927927938"/>
    <n v="22.351142005958295"/>
    <n v="20.277117117117118"/>
    <n v="2.3307031169100136E-2"/>
  </r>
  <r>
    <x v="44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241"/>
    <n v="0.56529729729729727"/>
    <n v="22.254220456802383"/>
    <n v="20.189189189189189"/>
    <n v="2.3205964585274932E-2"/>
    <n v="0.44800000000000001"/>
    <n v="389.76"/>
    <n v="2630.76"/>
    <n v="0.66361513513513515"/>
    <n v="26.124726911618669"/>
    <n v="23.700540540540544"/>
    <n v="2.724200062131097E-2"/>
  </r>
  <r>
    <x v="44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47"/>
    <n v="56.4"/>
    <n v="1396.4"/>
    <n v="0.35224504504504506"/>
    <n v="13.866931479642503"/>
    <n v="12.58018018018018"/>
    <n v="0.10483483483483484"/>
  </r>
  <r>
    <x v="44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3999999999999997"/>
    <n v="549.78"/>
    <n v="5746.78"/>
    <n v="1.4496381981981981"/>
    <n v="57.068321747765637"/>
    <n v="51.772792792792792"/>
    <n v="3.2017806303520586E-2"/>
  </r>
  <r>
    <x v="44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33999999999999997"/>
    <n v="529.04"/>
    <n v="5892.04"/>
    <n v="1.4862803603603605"/>
    <n v="58.510824230387286"/>
    <n v="53.081441441441441"/>
    <n v="3.4114036916093472E-2"/>
  </r>
  <r>
    <x v="44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4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4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4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39"/>
    <n v="269.49"/>
    <n v="4074.49"/>
    <n v="1.0277992792792792"/>
    <n v="40.461668321747766"/>
    <n v="36.707117117117114"/>
    <n v="5.3121732441558774E-2"/>
  </r>
  <r>
    <x v="44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39"/>
    <n v="613.08000000000004"/>
    <n v="6338.08"/>
    <n v="1.5987949549549549"/>
    <n v="62.940218470705062"/>
    <n v="57.099819819819821"/>
    <n v="3.6323040597849757E-2"/>
  </r>
  <r>
    <x v="44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39"/>
    <n v="677.43000000000006"/>
    <n v="6562.43"/>
    <n v="1.6553877477477479"/>
    <n v="65.168123138033764"/>
    <n v="59.120990990990997"/>
    <n v="3.4036264243518133E-2"/>
  </r>
  <r>
    <x v="44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39"/>
    <n v="278.46000000000004"/>
    <n v="5003.46"/>
    <n v="1.262134054054054"/>
    <n v="49.68679245283019"/>
    <n v="45.076216216216217"/>
    <n v="6.3131955484896668E-2"/>
  </r>
  <r>
    <x v="44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39"/>
    <n v="458.64000000000004"/>
    <n v="5863.64"/>
    <n v="1.4791163963963965"/>
    <n v="58.228798411122149"/>
    <n v="52.825585585585586"/>
    <n v="4.491971563400135E-2"/>
  </r>
  <r>
    <x v="44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39"/>
    <n v="281.97000000000003"/>
    <n v="4226.97"/>
    <n v="1.0662627027027027"/>
    <n v="41.97586891757696"/>
    <n v="38.08081081081081"/>
    <n v="5.2670554371799183E-2"/>
  </r>
  <r>
    <x v="44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19"/>
    <n v="290.32"/>
    <n v="6575.32"/>
    <n v="1.7771135135135134"/>
    <n v="65.296127110228397"/>
    <n v="59.237117117117116"/>
    <n v="3.8767746804396021E-2"/>
  </r>
  <r>
    <x v="44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9"/>
    <n v="310.45999999999998"/>
    <n v="6995.46"/>
    <n v="1.890664864864865"/>
    <n v="69.468321747765643"/>
    <n v="63.022162162162161"/>
    <n v="3.8569254689205731E-2"/>
  </r>
  <r>
    <x v="44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19"/>
    <n v="279.11"/>
    <n v="6514.11"/>
    <n v="1.7605702702702701"/>
    <n v="64.688282025819262"/>
    <n v="58.685675675675675"/>
    <n v="3.9949404816661455E-2"/>
  </r>
  <r>
    <x v="44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19"/>
    <n v="162.44999999999999"/>
    <n v="4647.45"/>
    <n v="1.2560675675675674"/>
    <n v="46.151439920556108"/>
    <n v="41.868918918918915"/>
    <n v="4.8969495811601073E-2"/>
  </r>
  <r>
    <x v="44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9"/>
    <n v="140.97999999999999"/>
    <n v="5075.9799999999996"/>
    <n v="1.3718864864864864"/>
    <n v="50.406951340615684"/>
    <n v="45.729549549549546"/>
    <n v="6.1630120686724459E-2"/>
  </r>
  <r>
    <x v="44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19"/>
    <n v="308.56"/>
    <n v="6643.56"/>
    <n v="1.795556756756757"/>
    <n v="65.973783515392256"/>
    <n v="59.851891891891896"/>
    <n v="3.6854613233923583E-2"/>
  </r>
  <r>
    <x v="44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19"/>
    <n v="357.39"/>
    <n v="6642.39"/>
    <n v="1.7952405405405407"/>
    <n v="65.962164846077457"/>
    <n v="59.841351351351356"/>
    <n v="3.1813583918847081E-2"/>
  </r>
  <r>
    <x v="44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19"/>
    <n v="316.54000000000002"/>
    <n v="6701.54"/>
    <n v="1.811227027027027"/>
    <n v="66.54955312810327"/>
    <n v="60.374234234234237"/>
    <n v="3.6239036155002541E-2"/>
  </r>
  <r>
    <x v="44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854"/>
    <n v="0.50108108108108107"/>
    <n v="18.411122144985104"/>
    <n v="16.702702702702702"/>
    <n v="1.9198508853681268E-2"/>
    <n v="0.44800000000000001"/>
    <n v="389.76"/>
    <n v="2243.7600000000002"/>
    <n v="0.60642162162162172"/>
    <n v="22.28162859980139"/>
    <n v="20.214054054054056"/>
    <n v="2.3234544889717306E-2"/>
  </r>
  <r>
    <x v="44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233"/>
    <n v="0.60351351351351357"/>
    <n v="22.174776564051637"/>
    <n v="20.117117117117118"/>
    <n v="2.3123123123123125E-2"/>
    <n v="0.44800000000000001"/>
    <n v="389.76"/>
    <n v="2622.76"/>
    <n v="0.70885405405405411"/>
    <n v="26.045283018867927"/>
    <n v="23.628468468468469"/>
    <n v="2.715915915915916E-2"/>
  </r>
  <r>
    <x v="44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2981"/>
    <n v="0.80567567567567566"/>
    <n v="29.602780536246275"/>
    <n v="26.855855855855857"/>
    <n v="1.9517337104546409E-2"/>
    <n v="0.44800000000000001"/>
    <n v="616.44799999999998"/>
    <n v="3597.4479999999999"/>
    <n v="0.97228324324324322"/>
    <n v="35.724409136047662"/>
    <n v="32.409441441441437"/>
    <n v="2.355337314058244E-2"/>
  </r>
  <r>
    <x v="44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416"/>
    <n v="0.92324324324324325"/>
    <n v="33.922542204568025"/>
    <n v="30.774774774774773"/>
    <n v="2.236538864445841E-2"/>
    <n v="0.44800000000000001"/>
    <n v="616.44799999999998"/>
    <n v="4032.4479999999999"/>
    <n v="1.0898508108108107"/>
    <n v="40.044170804369415"/>
    <n v="36.328360360360357"/>
    <n v="2.6401424680494445E-2"/>
  </r>
  <r>
    <x v="44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3999999999999997"/>
    <n v="420.20600000000002"/>
    <n v="3946.2060000000001"/>
    <n v="1.0665421621621622"/>
    <n v="39.187745779543199"/>
    <n v="35.551405405405404"/>
    <n v="2.876560029565936E-2"/>
  </r>
  <r>
    <x v="44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3999999999999997"/>
    <n v="549.78"/>
    <n v="6484.78"/>
    <n v="1.7526432432432433"/>
    <n v="64.397020854021847"/>
    <n v="58.421441441441438"/>
    <n v="3.6129524700953271E-2"/>
  </r>
  <r>
    <x v="44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44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44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44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44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39"/>
    <n v="291.33"/>
    <n v="5161.33"/>
    <n v="1.3949540540540539"/>
    <n v="51.254518371400195"/>
    <n v="46.498468468468467"/>
    <n v="6.2246945740921641E-2"/>
  </r>
  <r>
    <x v="44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39"/>
    <n v="609.18000000000006"/>
    <n v="6469.18"/>
    <n v="1.748427027027027"/>
    <n v="64.242105263157896"/>
    <n v="58.280900900900903"/>
    <n v="3.7311716325800832E-2"/>
  </r>
  <r>
    <x v="44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39"/>
    <n v="420.42"/>
    <n v="5650.42"/>
    <n v="1.5271405405405405"/>
    <n v="56.111420059582919"/>
    <n v="50.904684684684682"/>
    <n v="4.7221414364271505E-2"/>
  </r>
  <r>
    <x v="44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39"/>
    <n v="480.09000000000003"/>
    <n v="5790.09"/>
    <n v="1.5648891891891892"/>
    <n v="57.498411122144987"/>
    <n v="52.162972972972973"/>
    <n v="4.2374470327354162E-2"/>
  </r>
  <r>
    <x v="45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15"/>
    <n v="318.3"/>
    <n v="6338.3"/>
    <n v="1.5988504504504506"/>
    <n v="62.942403177755708"/>
    <n v="57.101801801801805"/>
    <n v="2.6909425919793499E-2"/>
  </r>
  <r>
    <x v="45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15"/>
    <n v="252.6"/>
    <n v="5872.6"/>
    <n v="1.4813765765765767"/>
    <n v="58.317775571002983"/>
    <n v="52.906306306306313"/>
    <n v="3.1417046500181893E-2"/>
  </r>
  <r>
    <x v="45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15"/>
    <n v="159.9"/>
    <n v="5659.9"/>
    <n v="1.4277225225225225"/>
    <n v="56.20556107249255"/>
    <n v="50.990090090090085"/>
    <n v="4.7833105150178315E-2"/>
  </r>
  <r>
    <x v="45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15"/>
    <n v="109.2"/>
    <n v="4849.2"/>
    <n v="1.2232216216216216"/>
    <n v="48.154915590863951"/>
    <n v="43.686486486486487"/>
    <n v="6.000891000891001E-2"/>
  </r>
  <r>
    <x v="45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15"/>
    <n v="263.84999999999997"/>
    <n v="5763.85"/>
    <n v="1.4539441441441443"/>
    <n v="57.237835153922546"/>
    <n v="51.926576576576579"/>
    <n v="2.9520509708116306E-2"/>
  </r>
  <r>
    <x v="45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15"/>
    <n v="266.39999999999998"/>
    <n v="5966.4"/>
    <n v="1.5050378378378377"/>
    <n v="59.249255213505457"/>
    <n v="53.751351351351346"/>
    <n v="3.0265400535670804E-2"/>
  </r>
  <r>
    <x v="45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15"/>
    <n v="140.25"/>
    <n v="4400.25"/>
    <n v="1.109972972972973"/>
    <n v="43.696623634558094"/>
    <n v="39.641891891891895"/>
    <n v="4.2397745338921815E-2"/>
  </r>
  <r>
    <x v="45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15"/>
    <n v="124.8"/>
    <n v="4984.8"/>
    <n v="1.2574270270270271"/>
    <n v="49.50148957298908"/>
    <n v="44.908108108108109"/>
    <n v="5.3976091476091476E-2"/>
  </r>
  <r>
    <x v="45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15"/>
    <n v="114.6"/>
    <n v="4614.6000000000004"/>
    <n v="1.1640432432432433"/>
    <n v="45.825223435948367"/>
    <n v="41.572972972972977"/>
    <n v="5.4414886090278766E-2"/>
  </r>
  <r>
    <x v="45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15"/>
    <n v="140.54999999999998"/>
    <n v="4380.55"/>
    <n v="1.1050036036036037"/>
    <n v="43.500993048659382"/>
    <n v="39.464414414414414"/>
    <n v="4.2117838222427338E-2"/>
  </r>
  <r>
    <x v="45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15"/>
    <n v="212.85"/>
    <n v="5792.85"/>
    <n v="1.4612594594594597"/>
    <n v="57.525819265143994"/>
    <n v="52.18783783783784"/>
    <n v="3.6777898405805386E-2"/>
  </r>
  <r>
    <x v="45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15"/>
    <n v="249.89999999999998"/>
    <n v="5829.9"/>
    <n v="1.4706054054054054"/>
    <n v="57.893743793445871"/>
    <n v="52.52162162162162"/>
    <n v="3.1525583206255474E-2"/>
  </r>
  <r>
    <x v="45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15"/>
    <n v="158.69999999999999"/>
    <n v="4538.7"/>
    <n v="1.1448972972972973"/>
    <n v="45.071499503475664"/>
    <n v="40.889189189189189"/>
    <n v="3.8647626832882032E-2"/>
  </r>
  <r>
    <x v="45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861"/>
    <n v="0.46944144144144145"/>
    <n v="18.480635551142004"/>
    <n v="16.765765765765767"/>
    <n v="1.9270995133064101E-2"/>
    <n v="0.39600000000000002"/>
    <n v="344.52000000000004"/>
    <n v="2205.52"/>
    <n v="0.55634738738738743"/>
    <n v="21.901886792452828"/>
    <n v="19.86954954954955"/>
    <n v="2.2838562700631667E-2"/>
  </r>
  <r>
    <x v="45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241"/>
    <n v="0.56529729729729727"/>
    <n v="22.254220456802383"/>
    <n v="20.189189189189189"/>
    <n v="2.3205964585274932E-2"/>
    <n v="0.39600000000000002"/>
    <n v="344.52000000000004"/>
    <n v="2585.52"/>
    <n v="0.6522032432432433"/>
    <n v="25.675471698113206"/>
    <n v="23.292972972972972"/>
    <n v="2.6773532152842498E-2"/>
  </r>
  <r>
    <x v="45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43"/>
    <n v="51.6"/>
    <n v="1391.6"/>
    <n v="0.35103423423423424"/>
    <n v="13.819265143992054"/>
    <n v="12.536936936936936"/>
    <n v="0.10447447447447447"/>
  </r>
  <r>
    <x v="45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125"/>
    <n v="505.3125"/>
    <n v="5702.3125"/>
    <n v="1.4384211711711712"/>
    <n v="56.626737835153918"/>
    <n v="51.372184684684683"/>
    <n v="3.1770058555772841E-2"/>
  </r>
  <r>
    <x v="45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3125"/>
    <n v="486.25"/>
    <n v="5849.25"/>
    <n v="1.4754864864864865"/>
    <n v="58.085898709036741"/>
    <n v="52.695945945945944"/>
    <n v="3.386628916834572E-2"/>
  </r>
  <r>
    <x v="45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5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5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5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35"/>
    <n v="241.85"/>
    <n v="4046.85"/>
    <n v="1.020827027027027"/>
    <n v="40.18718967229394"/>
    <n v="36.458108108108107"/>
    <n v="5.2761372081198417E-2"/>
  </r>
  <r>
    <x v="45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35"/>
    <n v="550.19999999999993"/>
    <n v="6275.2"/>
    <n v="1.5829333333333333"/>
    <n v="62.315789473684205"/>
    <n v="56.533333333333331"/>
    <n v="3.59626802374894E-2"/>
  </r>
  <r>
    <x v="45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35"/>
    <n v="607.94999999999993"/>
    <n v="6492.95"/>
    <n v="1.6378612612612613"/>
    <n v="64.478152929493547"/>
    <n v="58.495045045045046"/>
    <n v="3.3675903883157769E-2"/>
  </r>
  <r>
    <x v="45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35"/>
    <n v="249.89999999999998"/>
    <n v="4974.8999999999996"/>
    <n v="1.2549297297297297"/>
    <n v="49.403177755710026"/>
    <n v="44.818918918918918"/>
    <n v="6.2771595124536297E-2"/>
  </r>
  <r>
    <x v="45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35"/>
    <n v="411.59999999999997"/>
    <n v="5816.6"/>
    <n v="1.4672504504504507"/>
    <n v="57.76166832174777"/>
    <n v="52.401801801801803"/>
    <n v="4.4559355273640987E-2"/>
  </r>
  <r>
    <x v="45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35"/>
    <n v="253.04999999999998"/>
    <n v="4198.05"/>
    <n v="1.0589675675675676"/>
    <n v="41.688679245283019"/>
    <n v="37.820270270270271"/>
    <n v="5.2310194011438826E-2"/>
  </r>
  <r>
    <x v="45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15"/>
    <n v="229.2"/>
    <n v="6514.2"/>
    <n v="1.7605945945945944"/>
    <n v="64.689175769612703"/>
    <n v="58.686486486486487"/>
    <n v="3.8407386444035657E-2"/>
  </r>
  <r>
    <x v="45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5"/>
    <n v="245.1"/>
    <n v="6930.1"/>
    <n v="1.873"/>
    <n v="68.819265143992055"/>
    <n v="62.433333333333337"/>
    <n v="3.8208894328845375E-2"/>
  </r>
  <r>
    <x v="45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15"/>
    <n v="220.35"/>
    <n v="6455.35"/>
    <n v="1.7446891891891894"/>
    <n v="64.104766633565049"/>
    <n v="58.156306306306313"/>
    <n v="3.9589044456301098E-2"/>
  </r>
  <r>
    <x v="45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15"/>
    <n v="128.25"/>
    <n v="4613.25"/>
    <n v="1.2468243243243242"/>
    <n v="45.811817279046672"/>
    <n v="41.560810810810814"/>
    <n v="4.8609135451240716E-2"/>
  </r>
  <r>
    <x v="45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5"/>
    <n v="111.3"/>
    <n v="5046.3"/>
    <n v="1.363864864864865"/>
    <n v="50.112214498510426"/>
    <n v="45.462162162162166"/>
    <n v="6.1269760326364102E-2"/>
  </r>
  <r>
    <x v="45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15"/>
    <n v="243.6"/>
    <n v="6578.6"/>
    <n v="1.778"/>
    <n v="65.328699106256209"/>
    <n v="59.266666666666673"/>
    <n v="3.649425287356322E-2"/>
  </r>
  <r>
    <x v="45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15"/>
    <n v="282.14999999999998"/>
    <n v="6567.15"/>
    <n v="1.7749054054054052"/>
    <n v="65.214995034756697"/>
    <n v="59.163513513513507"/>
    <n v="3.1453223558486711E-2"/>
  </r>
  <r>
    <x v="45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15"/>
    <n v="249.89999999999998"/>
    <n v="6634.9"/>
    <n v="1.7932162162162162"/>
    <n v="65.887785501489574"/>
    <n v="59.773873873873868"/>
    <n v="3.5878675794642177E-2"/>
  </r>
  <r>
    <x v="45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854"/>
    <n v="0.50108108108108107"/>
    <n v="18.411122144985104"/>
    <n v="16.702702702702702"/>
    <n v="1.9198508853681268E-2"/>
    <n v="0.39600000000000002"/>
    <n v="344.52000000000004"/>
    <n v="2198.52"/>
    <n v="0.59419459459459456"/>
    <n v="21.832373386295927"/>
    <n v="19.806486486486488"/>
    <n v="2.2766076421248838E-2"/>
  </r>
  <r>
    <x v="45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233"/>
    <n v="0.60351351351351357"/>
    <n v="22.174776564051637"/>
    <n v="20.117117117117118"/>
    <n v="2.3123123123123125E-2"/>
    <n v="0.39600000000000002"/>
    <n v="344.52000000000004"/>
    <n v="2577.52"/>
    <n v="0.69662702702702706"/>
    <n v="25.596027805362461"/>
    <n v="23.220900900900901"/>
    <n v="2.6690690690690692E-2"/>
  </r>
  <r>
    <x v="45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2981"/>
    <n v="0.80567567567567566"/>
    <n v="29.602780536246275"/>
    <n v="26.855855855855857"/>
    <n v="1.9517337104546409E-2"/>
    <n v="0.39600000000000002"/>
    <n v="544.89600000000007"/>
    <n v="3525.8960000000002"/>
    <n v="0.95294486486486496"/>
    <n v="35.013862959285007"/>
    <n v="31.764828828828829"/>
    <n v="2.3084904672113975E-2"/>
  </r>
  <r>
    <x v="45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416"/>
    <n v="0.92324324324324325"/>
    <n v="33.922542204568025"/>
    <n v="30.774774774774773"/>
    <n v="2.236538864445841E-2"/>
    <n v="0.39600000000000002"/>
    <n v="544.89600000000007"/>
    <n v="3960.8960000000002"/>
    <n v="1.0705124324324324"/>
    <n v="39.333624627606753"/>
    <n v="35.683747747747752"/>
    <n v="2.5932956212025984E-2"/>
  </r>
  <r>
    <x v="45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125"/>
    <n v="386.21875"/>
    <n v="3912.21875"/>
    <n v="1.0573564189189189"/>
    <n v="38.850235849056602"/>
    <n v="35.245213963963963"/>
    <n v="2.8517852547911612E-2"/>
  </r>
  <r>
    <x v="45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125"/>
    <n v="505.3125"/>
    <n v="6440.3125"/>
    <n v="1.7406250000000001"/>
    <n v="63.955436941410127"/>
    <n v="58.020833333333336"/>
    <n v="3.5881776953205526E-2"/>
  </r>
  <r>
    <x v="45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45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45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45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45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35"/>
    <n v="261.45"/>
    <n v="5131.45"/>
    <n v="1.3868783783783782"/>
    <n v="50.957795431976166"/>
    <n v="46.229279279279275"/>
    <n v="6.1886585380561278E-2"/>
  </r>
  <r>
    <x v="45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35"/>
    <n v="546.69999999999993"/>
    <n v="6406.7"/>
    <n v="1.7315405405405404"/>
    <n v="63.621648460774573"/>
    <n v="57.718018018018014"/>
    <n v="3.6951355965440469E-2"/>
  </r>
  <r>
    <x v="45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35"/>
    <n v="377.29999999999995"/>
    <n v="5607.3"/>
    <n v="1.5154864864864865"/>
    <n v="55.683217477656406"/>
    <n v="50.516216216216215"/>
    <n v="4.6861054003911148E-2"/>
  </r>
  <r>
    <x v="45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35"/>
    <n v="430.84999999999997"/>
    <n v="5740.85"/>
    <n v="1.5515810810810813"/>
    <n v="57.009433962264154"/>
    <n v="51.719369369369375"/>
    <n v="4.2014109966993805E-2"/>
  </r>
  <r>
    <x v="46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12"/>
    <n v="254.64"/>
    <n v="6274.64"/>
    <n v="1.5827920720720723"/>
    <n v="62.310228401191658"/>
    <n v="56.528288288288294"/>
    <n v="2.6639155649523232E-2"/>
  </r>
  <r>
    <x v="46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12"/>
    <n v="202.07999999999998"/>
    <n v="5822.08"/>
    <n v="1.4686327927927929"/>
    <n v="57.816087388282021"/>
    <n v="52.451171171171168"/>
    <n v="3.1146776229911619E-2"/>
  </r>
  <r>
    <x v="46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12"/>
    <n v="127.92"/>
    <n v="5627.92"/>
    <n v="1.4196554954954956"/>
    <n v="55.887984111221449"/>
    <n v="50.70198198198198"/>
    <n v="4.7562834879908047E-2"/>
  </r>
  <r>
    <x v="46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12"/>
    <n v="87.36"/>
    <n v="4827.3599999999997"/>
    <n v="1.2177124324324324"/>
    <n v="47.938033763654417"/>
    <n v="43.489729729729724"/>
    <n v="5.9738639738639729E-2"/>
  </r>
  <r>
    <x v="46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12"/>
    <n v="211.07999999999998"/>
    <n v="5711.08"/>
    <n v="1.4406327927927929"/>
    <n v="56.713803376365441"/>
    <n v="51.451171171171168"/>
    <n v="2.9250239437846031E-2"/>
  </r>
  <r>
    <x v="46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12"/>
    <n v="213.12"/>
    <n v="5913.12"/>
    <n v="1.4915978378378378"/>
    <n v="58.720158887785502"/>
    <n v="53.271351351351349"/>
    <n v="2.9995130265400533E-2"/>
  </r>
  <r>
    <x v="46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12"/>
    <n v="112.2"/>
    <n v="4372.2"/>
    <n v="1.1028972972972972"/>
    <n v="43.418073485600793"/>
    <n v="39.389189189189189"/>
    <n v="4.212747506865154E-2"/>
  </r>
  <r>
    <x v="46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12"/>
    <n v="99.84"/>
    <n v="4959.84"/>
    <n v="1.2511308108108108"/>
    <n v="49.253624627606754"/>
    <n v="44.683243243243247"/>
    <n v="5.3705821205821208E-2"/>
  </r>
  <r>
    <x v="46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12"/>
    <n v="91.679999999999993"/>
    <n v="4591.68"/>
    <n v="1.1582616216216217"/>
    <n v="45.597616683217481"/>
    <n v="41.366486486486487"/>
    <n v="5.4144615820008492E-2"/>
  </r>
  <r>
    <x v="46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12"/>
    <n v="112.44"/>
    <n v="4352.4399999999996"/>
    <n v="1.0979127927927927"/>
    <n v="43.221847070506449"/>
    <n v="39.211171171171166"/>
    <n v="4.1847567952157064E-2"/>
  </r>
  <r>
    <x v="46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12"/>
    <n v="170.28"/>
    <n v="5750.28"/>
    <n v="1.4505210810810811"/>
    <n v="57.103078450844087"/>
    <n v="51.80432432432432"/>
    <n v="3.6507628135535111E-2"/>
  </r>
  <r>
    <x v="46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12"/>
    <n v="199.92"/>
    <n v="5779.92"/>
    <n v="1.457997837837838"/>
    <n v="57.397418073485603"/>
    <n v="52.071351351351353"/>
    <n v="3.1255312935985206E-2"/>
  </r>
  <r>
    <x v="46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12"/>
    <n v="126.96"/>
    <n v="4506.96"/>
    <n v="1.1368908108108109"/>
    <n v="44.756305858987091"/>
    <n v="40.603243243243242"/>
    <n v="3.8377356562611757E-2"/>
  </r>
  <r>
    <x v="46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861"/>
    <n v="0.46944144144144145"/>
    <n v="18.480635551142004"/>
    <n v="16.765765765765767"/>
    <n v="1.9270995133064101E-2"/>
    <n v="0.37"/>
    <n v="321.89999999999998"/>
    <n v="2182.9"/>
    <n v="0.55064144144144145"/>
    <n v="21.677259185700098"/>
    <n v="19.665765765765766"/>
    <n v="2.2604328466397431E-2"/>
  </r>
  <r>
    <x v="46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241"/>
    <n v="0.56529729729729727"/>
    <n v="22.254220456802383"/>
    <n v="20.189189189189189"/>
    <n v="2.3205964585274932E-2"/>
    <n v="0.37"/>
    <n v="321.89999999999998"/>
    <n v="2562.9"/>
    <n v="0.64649729729729732"/>
    <n v="25.450844091360477"/>
    <n v="23.089189189189192"/>
    <n v="2.6539297918608266E-2"/>
  </r>
  <r>
    <x v="46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4"/>
    <n v="48"/>
    <n v="1388"/>
    <n v="0.35012612612612615"/>
    <n v="13.78351539225422"/>
    <n v="12.504504504504505"/>
    <n v="0.1042042042042042"/>
  </r>
  <r>
    <x v="46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3"/>
    <n v="533.61"/>
    <n v="5730.61"/>
    <n v="1.4455592792792793"/>
    <n v="56.907745779543191"/>
    <n v="51.627117117117116"/>
    <n v="3.1927716213430497E-2"/>
  </r>
  <r>
    <x v="46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33"/>
    <n v="513.48"/>
    <n v="5876.48"/>
    <n v="1.4823553153153153"/>
    <n v="58.356305858987085"/>
    <n v="52.941261261261261"/>
    <n v="3.4023946826003383E-2"/>
  </r>
  <r>
    <x v="46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6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6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6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33"/>
    <n v="228.03"/>
    <n v="4033.03"/>
    <n v="1.0173409009009009"/>
    <n v="40.049950347567034"/>
    <n v="36.333603603603606"/>
    <n v="5.2581191901018245E-2"/>
  </r>
  <r>
    <x v="46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33"/>
    <n v="518.76"/>
    <n v="6243.76"/>
    <n v="1.5750025225225226"/>
    <n v="62.003574975173784"/>
    <n v="56.25009009009009"/>
    <n v="3.5782500057309215E-2"/>
  </r>
  <r>
    <x v="46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33"/>
    <n v="573.21"/>
    <n v="6458.21"/>
    <n v="1.6290980180180181"/>
    <n v="64.133167825223438"/>
    <n v="58.182072072072074"/>
    <n v="3.3495723702977591E-2"/>
  </r>
  <r>
    <x v="46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33"/>
    <n v="235.62"/>
    <n v="4960.62"/>
    <n v="1.2513275675675675"/>
    <n v="49.261370407149947"/>
    <n v="44.690270270270268"/>
    <n v="6.2591414944356119E-2"/>
  </r>
  <r>
    <x v="46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33"/>
    <n v="388.08000000000004"/>
    <n v="5793.08"/>
    <n v="1.4613174774774775"/>
    <n v="57.528103277060573"/>
    <n v="52.189909909909908"/>
    <n v="4.4379175093460808E-2"/>
  </r>
  <r>
    <x v="46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33"/>
    <n v="238.59"/>
    <n v="4183.59"/>
    <n v="1.05532"/>
    <n v="41.545084409136045"/>
    <n v="37.690000000000005"/>
    <n v="5.2130013831258648E-2"/>
  </r>
  <r>
    <x v="46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285"/>
    <n v="1.6986486486486487"/>
    <n v="62.413108242303871"/>
    <n v="56.621621621621621"/>
    <n v="3.7056035092684306E-2"/>
    <n v="0.12"/>
    <n v="183.35999999999999"/>
    <n v="6468.36"/>
    <n v="1.7482054054054053"/>
    <n v="64.233962264150932"/>
    <n v="58.273513513513514"/>
    <n v="3.813711617376539E-2"/>
  </r>
  <r>
    <x v="46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2"/>
    <n v="196.07999999999998"/>
    <n v="6881.08"/>
    <n v="1.8597513513513513"/>
    <n v="68.332472691161868"/>
    <n v="61.991711711711709"/>
    <n v="3.79386240585751E-2"/>
  </r>
  <r>
    <x v="46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235"/>
    <n v="1.6851351351351351"/>
    <n v="61.916583912611713"/>
    <n v="56.171171171171174"/>
    <n v="3.8237693104949746E-2"/>
    <n v="0.12"/>
    <n v="176.28"/>
    <n v="6411.28"/>
    <n v="1.7327783783783783"/>
    <n v="63.667130089374375"/>
    <n v="57.759279279279276"/>
    <n v="3.9318774186030823E-2"/>
  </r>
  <r>
    <x v="46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12"/>
    <n v="102.6"/>
    <n v="4587.6000000000004"/>
    <n v="1.239891891891892"/>
    <n v="45.557100297914602"/>
    <n v="41.329729729729735"/>
    <n v="4.8338865180970449E-2"/>
  </r>
  <r>
    <x v="46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2"/>
    <n v="89.039999999999992"/>
    <n v="5024.04"/>
    <n v="1.3578486486486487"/>
    <n v="49.891161866931476"/>
    <n v="45.261621621621622"/>
    <n v="6.0999490056093827E-2"/>
  </r>
  <r>
    <x v="46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335"/>
    <n v="1.7121621621621621"/>
    <n v="62.909632571996028"/>
    <n v="57.072072072072075"/>
    <n v="3.5142901522211868E-2"/>
    <n v="0.12"/>
    <n v="194.88"/>
    <n v="6529.88"/>
    <n v="1.7648324324324325"/>
    <n v="64.844885799404167"/>
    <n v="58.82774774774775"/>
    <n v="3.6223982603292952E-2"/>
  </r>
  <r>
    <x v="46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285"/>
    <n v="1.6986486486486487"/>
    <n v="62.413108242303871"/>
    <n v="56.621621621621621"/>
    <n v="3.0101872207135366E-2"/>
    <n v="0.12"/>
    <n v="225.72"/>
    <n v="6510.72"/>
    <n v="1.7596540540540542"/>
    <n v="64.654617676266142"/>
    <n v="58.65513513513514"/>
    <n v="3.118295328821645E-2"/>
  </r>
  <r>
    <x v="46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385"/>
    <n v="1.7256756756756757"/>
    <n v="63.406156901688178"/>
    <n v="57.522522522522522"/>
    <n v="3.4527324443290833E-2"/>
    <n v="0.12"/>
    <n v="199.92"/>
    <n v="6584.92"/>
    <n v="1.7797081081081081"/>
    <n v="65.391459781529292"/>
    <n v="59.323603603603601"/>
    <n v="3.560840552437191E-2"/>
  </r>
  <r>
    <x v="46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854"/>
    <n v="0.50108108108108107"/>
    <n v="18.411122144985104"/>
    <n v="16.702702702702702"/>
    <n v="1.9198508853681268E-2"/>
    <n v="0.37"/>
    <n v="321.89999999999998"/>
    <n v="2175.9"/>
    <n v="0.58808108108108115"/>
    <n v="21.607745779543198"/>
    <n v="19.602702702702704"/>
    <n v="2.2531842187014602E-2"/>
  </r>
  <r>
    <x v="46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233"/>
    <n v="0.60351351351351357"/>
    <n v="22.174776564051637"/>
    <n v="20.117117117117118"/>
    <n v="2.3123123123123125E-2"/>
    <n v="0.37"/>
    <n v="321.89999999999998"/>
    <n v="2554.9"/>
    <n v="0.69051351351351353"/>
    <n v="25.371400198609731"/>
    <n v="23.017117117117117"/>
    <n v="2.6456456456456456E-2"/>
  </r>
  <r>
    <x v="46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2981"/>
    <n v="0.80567567567567566"/>
    <n v="29.602780536246275"/>
    <n v="26.855855855855857"/>
    <n v="1.9517337104546409E-2"/>
    <n v="0.37"/>
    <n v="509.12"/>
    <n v="3490.12"/>
    <n v="0.94327567567567561"/>
    <n v="34.658589870903675"/>
    <n v="31.44252252252252"/>
    <n v="2.2850670437879739E-2"/>
  </r>
  <r>
    <x v="46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416"/>
    <n v="0.92324324324324325"/>
    <n v="33.922542204568025"/>
    <n v="30.774774774774773"/>
    <n v="2.236538864445841E-2"/>
    <n v="0.37"/>
    <n v="509.12"/>
    <n v="3925.12"/>
    <n v="1.0608432432432433"/>
    <n v="38.978351539225422"/>
    <n v="35.361441441441443"/>
    <n v="2.5698721977791748E-2"/>
  </r>
  <r>
    <x v="46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3"/>
    <n v="407.84700000000004"/>
    <n v="3933.8470000000002"/>
    <n v="1.063201891891892"/>
    <n v="39.065014895729888"/>
    <n v="35.440063063063064"/>
    <n v="2.8675510205569271E-2"/>
  </r>
  <r>
    <x v="46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3"/>
    <n v="533.61"/>
    <n v="6468.61"/>
    <n v="1.7482729729729729"/>
    <n v="64.236444885799401"/>
    <n v="58.275765765765762"/>
    <n v="3.6039434610863182E-2"/>
  </r>
  <r>
    <x v="46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46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46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46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46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4870"/>
    <n v="1.3162162162162163"/>
    <n v="48.361469712015889"/>
    <n v="43.873873873873876"/>
    <n v="5.8733432227408136E-2"/>
    <n v="0.33"/>
    <n v="246.51000000000002"/>
    <n v="5116.51"/>
    <n v="1.3828405405405406"/>
    <n v="50.809433962264151"/>
    <n v="46.094684684684687"/>
    <n v="6.1706405200381106E-2"/>
  </r>
  <r>
    <x v="46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860"/>
    <n v="1.5837837837837838"/>
    <n v="58.192651439920553"/>
    <n v="52.792792792792795"/>
    <n v="3.379820281228732E-2"/>
    <n v="0.33"/>
    <n v="515.46"/>
    <n v="6375.46"/>
    <n v="1.7230972972972973"/>
    <n v="63.311420059582915"/>
    <n v="57.436576576576577"/>
    <n v="3.6771175785260291E-2"/>
  </r>
  <r>
    <x v="46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230"/>
    <n v="1.4135135135135135"/>
    <n v="51.936444885799403"/>
    <n v="47.117117117117118"/>
    <n v="4.3707900850757993E-2"/>
    <n v="0.33"/>
    <n v="355.74"/>
    <n v="5585.74"/>
    <n v="1.5096594594594595"/>
    <n v="55.469116186693142"/>
    <n v="50.321981981981978"/>
    <n v="4.6680873823730963E-2"/>
  </r>
  <r>
    <x v="46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310"/>
    <n v="1.4351351351351351"/>
    <n v="52.730883813306853"/>
    <n v="47.837837837837839"/>
    <n v="3.886095681384065E-2"/>
    <n v="0.33"/>
    <n v="406.23"/>
    <n v="5716.23"/>
    <n v="1.544927027027027"/>
    <n v="56.764945382323731"/>
    <n v="51.497567567567565"/>
    <n v="4.183392978681362E-2"/>
  </r>
  <r>
    <x v="47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020"/>
    <n v="1.5185585585585586"/>
    <n v="59.781529294935453"/>
    <n v="54.234234234234236"/>
    <n v="2.5558074568442148E-2"/>
    <n v="0.15"/>
    <n v="318.3"/>
    <n v="6338.3"/>
    <n v="1.5988504504504506"/>
    <n v="62.942403177755708"/>
    <n v="57.101801801801805"/>
    <n v="2.6909425919793499E-2"/>
  </r>
  <r>
    <x v="47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620"/>
    <n v="1.4176576576576576"/>
    <n v="55.80933465739821"/>
    <n v="50.630630630630634"/>
    <n v="3.0065695148830542E-2"/>
    <n v="0.15"/>
    <n v="252.6"/>
    <n v="5872.6"/>
    <n v="1.4813765765765767"/>
    <n v="58.317775571002983"/>
    <n v="52.906306306306313"/>
    <n v="3.1417046500181893E-2"/>
  </r>
  <r>
    <x v="47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500"/>
    <n v="1.3873873873873874"/>
    <n v="54.617676266137039"/>
    <n v="49.549549549549546"/>
    <n v="4.6481753798826964E-2"/>
    <n v="0.15"/>
    <n v="159.9"/>
    <n v="5659.9"/>
    <n v="1.4277225225225225"/>
    <n v="56.20556107249255"/>
    <n v="50.990090090090085"/>
    <n v="4.7833105150178315E-2"/>
  </r>
  <r>
    <x v="47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740"/>
    <n v="1.1956756756756757"/>
    <n v="47.070506454816282"/>
    <n v="42.702702702702702"/>
    <n v="5.8657558657558659E-2"/>
    <n v="0.15"/>
    <n v="109.2"/>
    <n v="4849.2"/>
    <n v="1.2232216216216216"/>
    <n v="48.154915590863951"/>
    <n v="43.686486486486487"/>
    <n v="6.000891000891001E-2"/>
  </r>
  <r>
    <x v="47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500"/>
    <n v="1.3873873873873874"/>
    <n v="54.617676266137039"/>
    <n v="49.549549549549546"/>
    <n v="2.8169158356764951E-2"/>
    <n v="0.15"/>
    <n v="263.84999999999997"/>
    <n v="5763.85"/>
    <n v="1.4539441441441443"/>
    <n v="57.237835153922546"/>
    <n v="51.926576576576579"/>
    <n v="2.9520509708116306E-2"/>
  </r>
  <r>
    <x v="47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700"/>
    <n v="1.4378378378378378"/>
    <n v="56.60377358490566"/>
    <n v="51.351351351351354"/>
    <n v="2.8914049184319456E-2"/>
    <n v="0.15"/>
    <n v="266.39999999999998"/>
    <n v="5966.4"/>
    <n v="1.5050378378378377"/>
    <n v="59.249255213505457"/>
    <n v="53.751351351351346"/>
    <n v="3.0265400535670804E-2"/>
  </r>
  <r>
    <x v="47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1046393987570456E-2"/>
    <n v="0.15"/>
    <n v="140.25"/>
    <n v="4400.25"/>
    <n v="1.109972972972973"/>
    <n v="43.696623634558094"/>
    <n v="39.641891891891895"/>
    <n v="4.2397745338921815E-2"/>
  </r>
  <r>
    <x v="47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15"/>
    <n v="124.8"/>
    <n v="4984.8"/>
    <n v="1.2574270270270271"/>
    <n v="49.50148957298908"/>
    <n v="44.908108108108109"/>
    <n v="5.3976091476091476E-2"/>
  </r>
  <r>
    <x v="47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500"/>
    <n v="1.1351351351351351"/>
    <n v="44.68718967229394"/>
    <n v="40.54054054054054"/>
    <n v="5.3063534738927408E-2"/>
    <n v="0.15"/>
    <n v="114.6"/>
    <n v="4614.6000000000004"/>
    <n v="1.1640432432432433"/>
    <n v="45.825223435948367"/>
    <n v="41.572972972972977"/>
    <n v="5.4414886090278766E-2"/>
  </r>
  <r>
    <x v="47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240"/>
    <n v="1.0695495495495495"/>
    <n v="42.105263157894733"/>
    <n v="38.198198198198199"/>
    <n v="4.0766486871075987E-2"/>
    <n v="0.15"/>
    <n v="140.54999999999998"/>
    <n v="4380.55"/>
    <n v="1.1050036036036037"/>
    <n v="43.500993048659382"/>
    <n v="39.464414414414414"/>
    <n v="4.2117838222427338E-2"/>
  </r>
  <r>
    <x v="47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580"/>
    <n v="1.4075675675675676"/>
    <n v="55.412115193644489"/>
    <n v="50.270270270270274"/>
    <n v="3.5426547054454034E-2"/>
    <n v="0.15"/>
    <n v="212.85"/>
    <n v="5792.85"/>
    <n v="1.4612594594594597"/>
    <n v="57.525819265143994"/>
    <n v="52.18783783783784"/>
    <n v="3.6777898405805386E-2"/>
  </r>
  <r>
    <x v="47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580"/>
    <n v="1.4075675675675676"/>
    <n v="55.412115193644489"/>
    <n v="50.270270270270274"/>
    <n v="3.0174231854904126E-2"/>
    <n v="0.15"/>
    <n v="249.89999999999998"/>
    <n v="5829.9"/>
    <n v="1.4706054054054054"/>
    <n v="57.893743793445871"/>
    <n v="52.52162162162162"/>
    <n v="3.1525583206255474E-2"/>
  </r>
  <r>
    <x v="47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380"/>
    <n v="1.1048648648648649"/>
    <n v="43.495531281032768"/>
    <n v="39.45945945945946"/>
    <n v="3.729627548153068E-2"/>
    <n v="0.15"/>
    <n v="158.69999999999999"/>
    <n v="4538.7"/>
    <n v="1.1448972972972973"/>
    <n v="45.071499503475664"/>
    <n v="40.889189189189189"/>
    <n v="3.8647626832882032E-2"/>
  </r>
  <r>
    <x v="47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1971"/>
    <n v="0.4971891891891892"/>
    <n v="19.572989076464747"/>
    <n v="17.756756756756758"/>
    <n v="2.0410065237651445E-2"/>
    <n v="0.39600000000000002"/>
    <n v="344.52000000000004"/>
    <n v="2315.52"/>
    <n v="0.58409513513513511"/>
    <n v="22.994240317775571"/>
    <n v="20.860540540540541"/>
    <n v="2.3977632805219012E-2"/>
  </r>
  <r>
    <x v="47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351"/>
    <n v="0.59304504504504507"/>
    <n v="23.346573982125122"/>
    <n v="21.18018018018018"/>
    <n v="2.4345034689862276E-2"/>
    <n v="0.39600000000000002"/>
    <n v="344.52000000000004"/>
    <n v="2695.52"/>
    <n v="0.67995099099099099"/>
    <n v="26.767825223435949"/>
    <n v="24.283963963963963"/>
    <n v="2.7912602257429843E-2"/>
  </r>
  <r>
    <x v="47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0"/>
    <n v="0.33801801801801801"/>
    <n v="13.306852035749751"/>
    <n v="12.072072072072071"/>
    <n v="0.1006006006006006"/>
    <n v="0.42"/>
    <n v="50.4"/>
    <n v="1390.4"/>
    <n v="0.35073153153153158"/>
    <n v="13.807348560079445"/>
    <n v="12.526126126126126"/>
    <n v="0.10438438438438438"/>
  </r>
  <r>
    <x v="47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197"/>
    <n v="1.3109549549549551"/>
    <n v="51.608738828202583"/>
    <n v="46.81981981981982"/>
    <n v="2.8954743240457527E-2"/>
    <n v="0.31"/>
    <n v="501.27"/>
    <n v="5698.27"/>
    <n v="1.4374014414414416"/>
    <n v="56.586593843098314"/>
    <n v="51.335765765765771"/>
    <n v="3.1747536033250319E-2"/>
  </r>
  <r>
    <x v="47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363"/>
    <n v="1.3528288288288288"/>
    <n v="53.257199602780531"/>
    <n v="48.315315315315317"/>
    <n v="3.1050973853030409E-2"/>
    <n v="0.31"/>
    <n v="482.36"/>
    <n v="5845.36"/>
    <n v="1.4745052252252251"/>
    <n v="58.04726911618669"/>
    <n v="52.660900900900899"/>
    <n v="3.3843766645823198E-2"/>
  </r>
  <r>
    <x v="47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7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7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7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805"/>
    <n v="0.95981981981981979"/>
    <n v="37.785501489572987"/>
    <n v="34.27927927927928"/>
    <n v="4.9608218928045268E-2"/>
    <n v="0.35"/>
    <n v="241.85"/>
    <n v="4046.85"/>
    <n v="1.020827027027027"/>
    <n v="40.18718967229394"/>
    <n v="36.458108108108107"/>
    <n v="5.2761372081198417E-2"/>
  </r>
  <r>
    <x v="47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725"/>
    <n v="1.4441441441441443"/>
    <n v="56.852035749751735"/>
    <n v="51.576576576576578"/>
    <n v="3.2809527084336244E-2"/>
    <n v="0.35"/>
    <n v="550.19999999999993"/>
    <n v="6275.2"/>
    <n v="1.5829333333333333"/>
    <n v="62.315789473684205"/>
    <n v="56.533333333333331"/>
    <n v="3.59626802374894E-2"/>
  </r>
  <r>
    <x v="47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5885"/>
    <n v="1.4845045045045044"/>
    <n v="58.440913604766635"/>
    <n v="53.018018018018019"/>
    <n v="3.0522750730004617E-2"/>
    <n v="0.35"/>
    <n v="607.94999999999993"/>
    <n v="6492.95"/>
    <n v="1.6378612612612613"/>
    <n v="64.478152929493547"/>
    <n v="58.495045045045046"/>
    <n v="3.3675903883157769E-2"/>
  </r>
  <r>
    <x v="47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725"/>
    <n v="1.1918918918918919"/>
    <n v="46.921549155908636"/>
    <n v="42.567567567567565"/>
    <n v="5.9618441971383142E-2"/>
    <n v="0.35"/>
    <n v="249.89999999999998"/>
    <n v="4974.8999999999996"/>
    <n v="1.2549297297297297"/>
    <n v="49.403177755710026"/>
    <n v="44.818918918918918"/>
    <n v="6.2771595124536297E-2"/>
  </r>
  <r>
    <x v="47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405"/>
    <n v="1.3634234234234235"/>
    <n v="53.674280039721943"/>
    <n v="48.693693693693696"/>
    <n v="4.1406202120487838E-2"/>
    <n v="0.35"/>
    <n v="411.59999999999997"/>
    <n v="5816.6"/>
    <n v="1.4672504504504507"/>
    <n v="57.76166832174777"/>
    <n v="52.401801801801803"/>
    <n v="4.4559355273640987E-2"/>
  </r>
  <r>
    <x v="47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3945"/>
    <n v="0.99513513513513518"/>
    <n v="39.175769612711022"/>
    <n v="35.54054054054054"/>
    <n v="4.9157040858285671E-2"/>
    <n v="0.35"/>
    <n v="253.04999999999998"/>
    <n v="4198.05"/>
    <n v="1.0589675675675676"/>
    <n v="41.688679245283019"/>
    <n v="37.820270270270271"/>
    <n v="5.2310194011438826E-2"/>
  </r>
  <r>
    <x v="47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15"/>
    <n v="229.2"/>
    <n v="6364.2"/>
    <n v="1.7200540540540541"/>
    <n v="63.199602780536246"/>
    <n v="57.335135135135133"/>
    <n v="3.7522994198386866E-2"/>
  </r>
  <r>
    <x v="47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5"/>
    <n v="245.1"/>
    <n v="6930.1"/>
    <n v="1.873"/>
    <n v="68.819265143992055"/>
    <n v="62.433333333333337"/>
    <n v="3.8208894328845375E-2"/>
  </r>
  <r>
    <x v="47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15"/>
    <n v="220.35"/>
    <n v="6305.35"/>
    <n v="1.7041486486486488"/>
    <n v="62.615193644488585"/>
    <n v="56.804954954954958"/>
    <n v="3.8669132031963892E-2"/>
  </r>
  <r>
    <x v="47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15"/>
    <n v="128.25"/>
    <n v="4613.25"/>
    <n v="1.2468243243243242"/>
    <n v="45.811817279046672"/>
    <n v="41.560810810810814"/>
    <n v="4.8609135451240716E-2"/>
  </r>
  <r>
    <x v="47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5"/>
    <n v="111.3"/>
    <n v="5046.3"/>
    <n v="1.363864864864865"/>
    <n v="50.112214498510426"/>
    <n v="45.462162162162166"/>
    <n v="6.1269760326364102E-2"/>
  </r>
  <r>
    <x v="47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15"/>
    <n v="243.6"/>
    <n v="6428.6"/>
    <n v="1.7374594594594595"/>
    <n v="63.839126117179745"/>
    <n v="57.915315315315318"/>
    <n v="3.5662139972484803E-2"/>
  </r>
  <r>
    <x v="47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15"/>
    <n v="282.14999999999998"/>
    <n v="6417.15"/>
    <n v="1.7343648648648649"/>
    <n v="63.725422045680233"/>
    <n v="57.81216216216216"/>
    <n v="3.0734801787433364E-2"/>
  </r>
  <r>
    <x v="47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15"/>
    <n v="249.89999999999998"/>
    <n v="6484.9"/>
    <n v="1.7526756756756756"/>
    <n v="64.398212512413096"/>
    <n v="58.42252252252252"/>
    <n v="3.5067540529725404E-2"/>
  </r>
  <r>
    <x v="47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1964"/>
    <n v="0.53081081081081083"/>
    <n v="19.503475670307843"/>
    <n v="17.693693693693692"/>
    <n v="2.0337578958268612E-2"/>
    <n v="0.39600000000000002"/>
    <n v="344.52000000000004"/>
    <n v="2308.52"/>
    <n v="0.62392432432432432"/>
    <n v="22.92472691161867"/>
    <n v="20.797477477477479"/>
    <n v="2.3905146525836182E-2"/>
  </r>
  <r>
    <x v="47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343"/>
    <n v="0.63324324324324321"/>
    <n v="23.26713008937438"/>
    <n v="21.108108108108109"/>
    <n v="2.426219322771047E-2"/>
    <n v="0.39600000000000002"/>
    <n v="344.52000000000004"/>
    <n v="2687.52"/>
    <n v="0.72635675675675671"/>
    <n v="26.688381330685203"/>
    <n v="24.211891891891892"/>
    <n v="2.7829760795278036E-2"/>
  </r>
  <r>
    <x v="47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091"/>
    <n v="0.83540540540540542"/>
    <n v="30.695134061569014"/>
    <n v="27.846846846846848"/>
    <n v="2.0237534045673581E-2"/>
    <n v="0.39600000000000002"/>
    <n v="544.89600000000007"/>
    <n v="3635.8960000000002"/>
    <n v="0.98267459459459461"/>
    <n v="36.106216484607749"/>
    <n v="32.75581981981982"/>
    <n v="2.3805101613241147E-2"/>
  </r>
  <r>
    <x v="47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526"/>
    <n v="0.95297297297297301"/>
    <n v="35.01489572989076"/>
    <n v="31.765765765765767"/>
    <n v="2.3085585585585586E-2"/>
    <n v="0.39600000000000002"/>
    <n v="544.89600000000007"/>
    <n v="4070.8960000000002"/>
    <n v="1.1002421621621623"/>
    <n v="40.425978152929495"/>
    <n v="36.674738738738739"/>
    <n v="2.6653153153153152E-2"/>
  </r>
  <r>
    <x v="47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1"/>
    <n v="383.12900000000002"/>
    <n v="3909.1289999999999"/>
    <n v="1.0565213513513514"/>
    <n v="38.819553128103273"/>
    <n v="35.217378378378378"/>
    <n v="2.8495330025389089E-2"/>
  </r>
  <r>
    <x v="47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935"/>
    <n v="1.604054054054054"/>
    <n v="58.937437934458785"/>
    <n v="53.468468468468465"/>
    <n v="3.3066461637890204E-2"/>
    <n v="0.31"/>
    <n v="501.27"/>
    <n v="6436.27"/>
    <n v="1.7395324324324326"/>
    <n v="63.915292949354523"/>
    <n v="57.984414414414417"/>
    <n v="3.5859254430683003E-2"/>
  </r>
  <r>
    <x v="47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516"/>
    <n v="0.95027027027027022"/>
    <n v="34.915590863952332"/>
    <n v="31.675675675675677"/>
    <n v="4.066197134233078E-2"/>
    <n v="0"/>
    <n v="0"/>
    <n v="3516"/>
    <n v="0.95027027027027022"/>
    <n v="34.915590863952332"/>
    <n v="31.675675675675677"/>
    <n v="4.066197134233078E-2"/>
  </r>
  <r>
    <x v="47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736"/>
    <n v="1.0097297297297296"/>
    <n v="37.100297914597817"/>
    <n v="33.657657657657658"/>
    <n v="4.320623576079289E-2"/>
    <n v="0"/>
    <n v="0"/>
    <n v="3736"/>
    <n v="1.0097297297297296"/>
    <n v="37.100297914597817"/>
    <n v="33.657657657657658"/>
    <n v="4.320623576079289E-2"/>
  </r>
  <r>
    <x v="47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134"/>
    <n v="0.84702702702702704"/>
    <n v="31.122144985104271"/>
    <n v="28.234234234234233"/>
    <n v="3.7150308202939783E-2"/>
    <n v="0"/>
    <n v="0"/>
    <n v="3134"/>
    <n v="0.84702702702702704"/>
    <n v="31.122144985104271"/>
    <n v="28.234234234234233"/>
    <n v="3.7150308202939783E-2"/>
  </r>
  <r>
    <x v="47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574"/>
    <n v="0.96594594594594596"/>
    <n v="35.491559086395235"/>
    <n v="32.198198198198199"/>
    <n v="4.2366050260787103E-2"/>
    <n v="0"/>
    <n v="0"/>
    <n v="3574"/>
    <n v="0.96594594594594596"/>
    <n v="35.491559086395235"/>
    <n v="32.198198198198199"/>
    <n v="4.2366050260787103E-2"/>
  </r>
  <r>
    <x v="47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35"/>
    <n v="261.45"/>
    <n v="5411.45"/>
    <n v="1.462554054054054"/>
    <n v="53.73833167825223"/>
    <n v="48.751801801801797"/>
    <n v="6.5263456227311639E-2"/>
  </r>
  <r>
    <x v="47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35"/>
    <n v="546.69999999999993"/>
    <n v="6686.7"/>
    <n v="1.8072162162162162"/>
    <n v="66.402184707050637"/>
    <n v="60.240540540540536"/>
    <n v="3.856628715783645E-2"/>
  </r>
  <r>
    <x v="47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35"/>
    <n v="377.29999999999995"/>
    <n v="5887.3"/>
    <n v="1.5911621621621621"/>
    <n v="58.46375372393247"/>
    <n v="53.038738738738743"/>
    <n v="4.9201056343913488E-2"/>
  </r>
  <r>
    <x v="47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35"/>
    <n v="430.84999999999997"/>
    <n v="6020.85"/>
    <n v="1.6272567567567569"/>
    <n v="59.789970208540218"/>
    <n v="54.241891891891896"/>
    <n v="4.4063275298043783E-2"/>
  </r>
  <r>
    <x v="48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0.12"/>
    <n v="254.64"/>
    <n v="6574.64"/>
    <n v="1.6584677477477479"/>
    <n v="65.289374379344594"/>
    <n v="59.230990990990996"/>
    <n v="2.7912813850608387E-2"/>
  </r>
  <r>
    <x v="48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12"/>
    <n v="202.07999999999998"/>
    <n v="5672.08"/>
    <n v="1.430794954954955"/>
    <n v="56.326514399205557"/>
    <n v="51.099819819819821"/>
    <n v="3.0344311056900133E-2"/>
  </r>
  <r>
    <x v="48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0.12"/>
    <n v="127.92"/>
    <n v="5927.92"/>
    <n v="1.4953311711711712"/>
    <n v="58.867130089374378"/>
    <n v="53.404684684684682"/>
    <n v="5.0098203268934972E-2"/>
  </r>
  <r>
    <x v="48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0.12"/>
    <n v="87.36"/>
    <n v="5127.3599999999997"/>
    <n v="1.293388108108108"/>
    <n v="50.917179741807345"/>
    <n v="46.192432432432426"/>
    <n v="6.3451143451143444E-2"/>
  </r>
  <r>
    <x v="48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12"/>
    <n v="211.07999999999998"/>
    <n v="5561.08"/>
    <n v="1.402794954954955"/>
    <n v="55.224230387288976"/>
    <n v="50.099819819819821"/>
    <n v="2.8481989664479717E-2"/>
  </r>
  <r>
    <x v="48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0.12"/>
    <n v="213.12"/>
    <n v="6213.12"/>
    <n v="1.5672735135135134"/>
    <n v="61.69930486593843"/>
    <n v="55.974054054054051"/>
    <n v="3.1516922327733135E-2"/>
  </r>
  <r>
    <x v="48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0.12"/>
    <n v="112.2"/>
    <n v="4672.2"/>
    <n v="1.178572972972973"/>
    <n v="46.397219463753721"/>
    <n v="42.091891891891891"/>
    <n v="4.5018066194536778E-2"/>
  </r>
  <r>
    <x v="48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0.12"/>
    <n v="99.84"/>
    <n v="5259.84"/>
    <n v="1.3268064864864866"/>
    <n v="52.232770605759683"/>
    <n v="47.385945945945949"/>
    <n v="5.695426195426196E-2"/>
  </r>
  <r>
    <x v="48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0.12"/>
    <n v="91.679999999999993"/>
    <n v="4891.68"/>
    <n v="1.2339372972972973"/>
    <n v="48.57676266137041"/>
    <n v="44.069189189189188"/>
    <n v="5.7682184802603648E-2"/>
  </r>
  <r>
    <x v="48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0.12"/>
    <n v="112.44"/>
    <n v="4652.4399999999996"/>
    <n v="1.1735884684684683"/>
    <n v="46.200993048659377"/>
    <n v="41.913873873873868"/>
    <n v="4.4731989193035081E-2"/>
  </r>
  <r>
    <x v="48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12"/>
    <n v="170.28"/>
    <n v="5600.28"/>
    <n v="1.4126832432432432"/>
    <n v="55.613505461767623"/>
    <n v="50.452972972972972"/>
    <n v="3.5555301601813229E-2"/>
  </r>
  <r>
    <x v="48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12"/>
    <n v="199.92"/>
    <n v="5629.92"/>
    <n v="1.4201600000000001"/>
    <n v="55.907845084409132"/>
    <n v="50.72"/>
    <n v="3.0444177671068426E-2"/>
  </r>
  <r>
    <x v="48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12"/>
    <n v="126.96"/>
    <n v="4806.96"/>
    <n v="1.2125664864864865"/>
    <n v="47.735451837140019"/>
    <n v="43.305945945945943"/>
    <n v="4.0931895979154954E-2"/>
  </r>
  <r>
    <x v="48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411"/>
    <n v="0.60818018018018016"/>
    <n v="23.942403177755708"/>
    <n v="21.72072072072072"/>
    <n v="2.4966345656000827E-2"/>
    <n v="0.37"/>
    <n v="321.89999999999998"/>
    <n v="2732.9"/>
    <n v="0.68938018018018021"/>
    <n v="27.139026812313805"/>
    <n v="24.620720720720723"/>
    <n v="2.8299678989334165E-2"/>
  </r>
  <r>
    <x v="48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791"/>
    <n v="0.70403603603603604"/>
    <n v="27.715988083416086"/>
    <n v="25.144144144144143"/>
    <n v="2.8901315108211659E-2"/>
    <n v="0.37"/>
    <n v="321.89999999999998"/>
    <n v="3112.9"/>
    <n v="0.78523603603603609"/>
    <n v="30.91261171797418"/>
    <n v="28.044144144144145"/>
    <n v="3.2234648441544993E-2"/>
  </r>
  <r>
    <x v="48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4"/>
    <n v="48"/>
    <n v="1390"/>
    <n v="0.35063063063063066"/>
    <n v="13.803376365441906"/>
    <n v="12.522522522522523"/>
    <n v="0.10435435435435436"/>
  </r>
  <r>
    <x v="48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7500000000000002"/>
    <n v="444.67500000000001"/>
    <n v="5491.6750000000002"/>
    <n v="1.3852873873873874"/>
    <n v="54.535004965243296"/>
    <n v="49.47454954954955"/>
    <n v="3.0596505596505598E-2"/>
  </r>
  <r>
    <x v="48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7500000000000002"/>
    <n v="427.90000000000003"/>
    <n v="5940.9"/>
    <n v="1.4986054054054054"/>
    <n v="58.996027805362459"/>
    <n v="53.52162162162162"/>
    <n v="3.4396929062738828E-2"/>
  </r>
  <r>
    <x v="48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8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8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8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33"/>
    <n v="228.03"/>
    <n v="4313.03"/>
    <n v="1.0879715315315315"/>
    <n v="42.830486593843098"/>
    <n v="38.856126126126121"/>
    <n v="5.6231731007418406E-2"/>
  </r>
  <r>
    <x v="48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33"/>
    <n v="518.76"/>
    <n v="6523.76"/>
    <n v="1.6456331531531532"/>
    <n v="64.784111221449848"/>
    <n v="58.772612612612612"/>
    <n v="3.7387158150516929E-2"/>
  </r>
  <r>
    <x v="48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33"/>
    <n v="573.21"/>
    <n v="6738.21"/>
    <n v="1.6997286486486487"/>
    <n v="66.913704071499495"/>
    <n v="60.704594594594596"/>
    <n v="3.4947953134481631E-2"/>
  </r>
  <r>
    <x v="48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33"/>
    <n v="235.62"/>
    <n v="5240.62"/>
    <n v="1.3219581981981983"/>
    <n v="52.041906653426018"/>
    <n v="47.21279279279279"/>
    <n v="6.612435965377142E-2"/>
  </r>
  <r>
    <x v="48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33"/>
    <n v="388.08000000000004"/>
    <n v="6073.08"/>
    <n v="1.5319481081081081"/>
    <n v="60.308639523336645"/>
    <n v="54.712432432432429"/>
    <n v="4.6524177238462951E-2"/>
  </r>
  <r>
    <x v="48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33"/>
    <n v="238.59"/>
    <n v="4463.59"/>
    <n v="1.1259506306306306"/>
    <n v="44.325620655412116"/>
    <n v="40.212522522522526"/>
    <n v="5.5618979975826453E-2"/>
  </r>
  <r>
    <x v="48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12"/>
    <n v="183.35999999999999"/>
    <n v="6318.36"/>
    <n v="1.7076648648648647"/>
    <n v="62.744389275074475"/>
    <n v="56.922162162162159"/>
    <n v="3.7252723928116599E-2"/>
  </r>
  <r>
    <x v="48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2"/>
    <n v="196.07999999999998"/>
    <n v="6881.08"/>
    <n v="1.8597513513513513"/>
    <n v="68.332472691161868"/>
    <n v="61.991711711711709"/>
    <n v="3.79386240585751E-2"/>
  </r>
  <r>
    <x v="48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12"/>
    <n v="176.28"/>
    <n v="6261.28"/>
    <n v="1.6922378378378378"/>
    <n v="62.177557100297911"/>
    <n v="56.407927927927929"/>
    <n v="3.8398861761693624E-2"/>
  </r>
  <r>
    <x v="48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12"/>
    <n v="102.6"/>
    <n v="4587.6000000000004"/>
    <n v="1.239891891891892"/>
    <n v="45.557100297914602"/>
    <n v="41.329729729729735"/>
    <n v="4.8338865180970449E-2"/>
  </r>
  <r>
    <x v="48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2"/>
    <n v="89.039999999999992"/>
    <n v="5024.04"/>
    <n v="1.3578486486486487"/>
    <n v="49.891161866931476"/>
    <n v="45.261621621621622"/>
    <n v="6.0999490056093827E-2"/>
  </r>
  <r>
    <x v="48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12"/>
    <n v="194.88"/>
    <n v="6379.88"/>
    <n v="1.7242918918918919"/>
    <n v="63.355312810327703"/>
    <n v="57.476396396396396"/>
    <n v="3.5391869702214529E-2"/>
  </r>
  <r>
    <x v="48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12"/>
    <n v="225.72"/>
    <n v="6360.72"/>
    <n v="1.7191135135135136"/>
    <n v="63.16504468718967"/>
    <n v="57.303783783783786"/>
    <n v="3.0464531517163097E-2"/>
  </r>
  <r>
    <x v="48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12"/>
    <n v="199.92"/>
    <n v="6434.92"/>
    <n v="1.7391675675675675"/>
    <n v="63.901886792452828"/>
    <n v="57.972252252252254"/>
    <n v="3.4797270259455136E-2"/>
  </r>
  <r>
    <x v="48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404"/>
    <n v="0.64972972972972975"/>
    <n v="23.872889771598807"/>
    <n v="21.657657657657658"/>
    <n v="2.4893859376617998E-2"/>
    <n v="0.37"/>
    <n v="321.89999999999998"/>
    <n v="2725.9"/>
    <n v="0.73672972972972972"/>
    <n v="27.069513406156901"/>
    <n v="24.557657657657657"/>
    <n v="2.8227192709951329E-2"/>
  </r>
  <r>
    <x v="48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783"/>
    <n v="0.75216216216216214"/>
    <n v="27.63654419066534"/>
    <n v="25.072072072072071"/>
    <n v="2.8818473646059852E-2"/>
    <n v="0.37"/>
    <n v="321.89999999999998"/>
    <n v="3104.9"/>
    <n v="0.83916216216216222"/>
    <n v="30.833167825223438"/>
    <n v="27.972072072072073"/>
    <n v="3.215180697939319E-2"/>
  </r>
  <r>
    <x v="48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531"/>
    <n v="0.95432432432432435"/>
    <n v="35.064548162859978"/>
    <n v="31.810810810810811"/>
    <n v="2.3118321810182276E-2"/>
    <n v="0.37"/>
    <n v="509.12"/>
    <n v="4040.12"/>
    <n v="1.0919243243243244"/>
    <n v="40.120357497517375"/>
    <n v="36.397477477477473"/>
    <n v="2.6451655143515607E-2"/>
  </r>
  <r>
    <x v="48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966"/>
    <n v="1.0718918918918918"/>
    <n v="39.384309831181724"/>
    <n v="35.729729729729726"/>
    <n v="2.5966373350094277E-2"/>
    <n v="0.37"/>
    <n v="509.12"/>
    <n v="4475.12"/>
    <n v="1.2094918918918918"/>
    <n v="44.440119165839121"/>
    <n v="40.316396396396392"/>
    <n v="2.9299706683427611E-2"/>
  </r>
  <r>
    <x v="48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7500000000000002"/>
    <n v="339.87250000000006"/>
    <n v="3865.8724999999999"/>
    <n v="1.0448304054054054"/>
    <n v="38.389995034756701"/>
    <n v="34.827680180180181"/>
    <n v="2.8180014710073774E-2"/>
  </r>
  <r>
    <x v="48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7500000000000002"/>
    <n v="444.67500000000001"/>
    <n v="6229.6750000000002"/>
    <n v="1.683695945945946"/>
    <n v="61.863704071499505"/>
    <n v="56.123198198198203"/>
    <n v="3.4708223993938282E-2"/>
  </r>
  <r>
    <x v="48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48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48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48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48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33"/>
    <n v="246.51000000000002"/>
    <n v="5396.51"/>
    <n v="1.4585162162162162"/>
    <n v="53.589970208540223"/>
    <n v="48.617207207207208"/>
    <n v="6.5083276047131475E-2"/>
  </r>
  <r>
    <x v="48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33"/>
    <n v="515.46"/>
    <n v="6655.46"/>
    <n v="1.7987729729729729"/>
    <n v="66.091956305858986"/>
    <n v="59.959099099099099"/>
    <n v="3.8386106977656272E-2"/>
  </r>
  <r>
    <x v="48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33"/>
    <n v="355.74"/>
    <n v="5865.74"/>
    <n v="1.585335135135135"/>
    <n v="58.249652432969214"/>
    <n v="52.844504504504499"/>
    <n v="4.9020876163733303E-2"/>
  </r>
  <r>
    <x v="48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33"/>
    <n v="406.23"/>
    <n v="5996.23"/>
    <n v="1.6206027027027026"/>
    <n v="59.545481628599795"/>
    <n v="54.020090090090086"/>
    <n v="4.3883095117863598E-2"/>
  </r>
  <r>
    <x v="49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0.08"/>
    <n v="169.76"/>
    <n v="6489.76"/>
    <n v="1.6370565765765765"/>
    <n v="64.446474677259189"/>
    <n v="58.466306306306308"/>
    <n v="2.7552453490248024E-2"/>
  </r>
  <r>
    <x v="49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08"/>
    <n v="134.72"/>
    <n v="5604.72"/>
    <n v="1.4138032432432432"/>
    <n v="55.657596822244294"/>
    <n v="50.492972972972979"/>
    <n v="2.9983950696539773E-2"/>
  </r>
  <r>
    <x v="49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0.08"/>
    <n v="85.28"/>
    <n v="5885.28"/>
    <n v="1.4845751351351351"/>
    <n v="58.443694141012905"/>
    <n v="53.020540540540537"/>
    <n v="4.9737842908574616E-2"/>
  </r>
  <r>
    <x v="49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0.08"/>
    <n v="58.24"/>
    <n v="5098.24"/>
    <n v="1.2860425225225225"/>
    <n v="50.628003972194634"/>
    <n v="45.93009009009009"/>
    <n v="6.3090783090783087E-2"/>
  </r>
  <r>
    <x v="49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08"/>
    <n v="140.72"/>
    <n v="5490.72"/>
    <n v="1.3850464864864866"/>
    <n v="54.525521350546178"/>
    <n v="49.465945945945947"/>
    <n v="2.8121629304119357E-2"/>
  </r>
  <r>
    <x v="49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0.08"/>
    <n v="142.08000000000001"/>
    <n v="6142.08"/>
    <n v="1.5493535135135135"/>
    <n v="60.993843098311814"/>
    <n v="55.33405405405405"/>
    <n v="3.1156561967372775E-2"/>
  </r>
  <r>
    <x v="49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0.08"/>
    <n v="74.8"/>
    <n v="4634.8"/>
    <n v="1.1691387387387389"/>
    <n v="46.025819265143994"/>
    <n v="41.754954954954954"/>
    <n v="4.4657705834176421E-2"/>
  </r>
  <r>
    <x v="49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0.08"/>
    <n v="66.56"/>
    <n v="5226.5600000000004"/>
    <n v="1.3184115315315317"/>
    <n v="51.902284011916585"/>
    <n v="47.086126126126132"/>
    <n v="5.6593901593901604E-2"/>
  </r>
  <r>
    <x v="49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0.08"/>
    <n v="61.120000000000005"/>
    <n v="4861.12"/>
    <n v="1.2262284684684686"/>
    <n v="48.273286991062562"/>
    <n v="43.793873873873871"/>
    <n v="5.7321824442243284E-2"/>
  </r>
  <r>
    <x v="49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0.08"/>
    <n v="74.960000000000008"/>
    <n v="4614.96"/>
    <n v="1.1641340540540541"/>
    <n v="45.828798411122143"/>
    <n v="41.576216216216217"/>
    <n v="4.4371628832674724E-2"/>
  </r>
  <r>
    <x v="49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08"/>
    <n v="113.52"/>
    <n v="5543.52"/>
    <n v="1.3983654054054055"/>
    <n v="55.049851042701093"/>
    <n v="49.941621621621628"/>
    <n v="3.5194941241452872E-2"/>
  </r>
  <r>
    <x v="49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08"/>
    <n v="133.28"/>
    <n v="5563.28"/>
    <n v="1.4033499099099098"/>
    <n v="55.24607745779543"/>
    <n v="50.119639639639637"/>
    <n v="3.0083817310708066E-2"/>
  </r>
  <r>
    <x v="49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08"/>
    <n v="84.64"/>
    <n v="4764.6400000000003"/>
    <n v="1.2018911711711713"/>
    <n v="47.315193644488581"/>
    <n v="42.924684684684685"/>
    <n v="4.0571535618794598E-2"/>
  </r>
  <r>
    <x v="49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5268468468468468"/>
    <n v="21.757696127110229"/>
    <n v="19.738738738738739"/>
    <n v="2.2688205446826138E-2"/>
    <n v="0.33100000000000002"/>
    <n v="287.97000000000003"/>
    <n v="2478.9700000000003"/>
    <n v="0.62532576576576582"/>
    <n v="24.617378351539227"/>
    <n v="22.333063063063065"/>
    <n v="2.5670187428808122E-2"/>
  </r>
  <r>
    <x v="49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4854054054054056"/>
    <n v="25.531281032770604"/>
    <n v="23.162162162162161"/>
    <n v="2.6623174899036966E-2"/>
    <n v="0.33100000000000002"/>
    <n v="287.97000000000003"/>
    <n v="2858.9700000000003"/>
    <n v="0.72118162162162169"/>
    <n v="28.390963257199605"/>
    <n v="25.756486486486487"/>
    <n v="2.9605156881018949E-2"/>
  </r>
  <r>
    <x v="49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6"/>
    <n v="43.199999999999996"/>
    <n v="1385.2"/>
    <n v="0.34941981981981984"/>
    <n v="13.755710029791461"/>
    <n v="12.479279279279279"/>
    <n v="0.10399399399399399"/>
  </r>
  <r>
    <x v="49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7750000000000002"/>
    <n v="448.71750000000003"/>
    <n v="5495.7174999999997"/>
    <n v="1.3863071171171171"/>
    <n v="54.5751489572989"/>
    <n v="49.510968468468469"/>
    <n v="3.061902811902812E-2"/>
  </r>
  <r>
    <x v="49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7750000000000002"/>
    <n v="431.79"/>
    <n v="5944.79"/>
    <n v="1.4995866666666666"/>
    <n v="59.034657398212509"/>
    <n v="53.556666666666665"/>
    <n v="3.441945158526135E-2"/>
  </r>
  <r>
    <x v="49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49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49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49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3"/>
    <n v="207.29999999999998"/>
    <n v="4292.3"/>
    <n v="1.0827423423423423"/>
    <n v="42.624627606752732"/>
    <n v="38.66936936936937"/>
    <n v="5.5961460737148146E-2"/>
  </r>
  <r>
    <x v="49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3"/>
    <n v="471.59999999999997"/>
    <n v="6476.6"/>
    <n v="1.633736936936937"/>
    <n v="64.315789473684205"/>
    <n v="58.347747747747754"/>
    <n v="3.7116887880246661E-2"/>
  </r>
  <r>
    <x v="49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3"/>
    <n v="521.1"/>
    <n v="6686.1"/>
    <n v="1.6865837837837838"/>
    <n v="66.396226415094347"/>
    <n v="60.235135135135138"/>
    <n v="3.4677682864211364E-2"/>
  </r>
  <r>
    <x v="49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3"/>
    <n v="214.2"/>
    <n v="5219.2"/>
    <n v="1.3165549549549549"/>
    <n v="51.829195630585893"/>
    <n v="47.019819819819816"/>
    <n v="6.5854089383501138E-2"/>
  </r>
  <r>
    <x v="49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3"/>
    <n v="352.8"/>
    <n v="6037.8"/>
    <n v="1.5230486486486488"/>
    <n v="59.958291956305857"/>
    <n v="54.394594594594594"/>
    <n v="4.6253906968192683E-2"/>
  </r>
  <r>
    <x v="49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3"/>
    <n v="216.9"/>
    <n v="4441.8999999999996"/>
    <n v="1.1204792792792793"/>
    <n v="44.110228401191655"/>
    <n v="40.017117117117117"/>
    <n v="5.5348709705556179E-2"/>
  </r>
  <r>
    <x v="49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08"/>
    <n v="122.24000000000001"/>
    <n v="6257.24"/>
    <n v="1.6911459459459459"/>
    <n v="62.137437934458788"/>
    <n v="56.371531531531531"/>
    <n v="3.6892363567756235E-2"/>
  </r>
  <r>
    <x v="49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08"/>
    <n v="130.72"/>
    <n v="6815.72"/>
    <n v="1.8420864864864865"/>
    <n v="67.683416087388281"/>
    <n v="61.402882882882885"/>
    <n v="3.7578263698214737E-2"/>
  </r>
  <r>
    <x v="49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08"/>
    <n v="117.52"/>
    <n v="6202.52"/>
    <n v="1.6763567567567568"/>
    <n v="61.594041708043697"/>
    <n v="55.878558558558559"/>
    <n v="3.8038501401333261E-2"/>
  </r>
  <r>
    <x v="49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08"/>
    <n v="68.400000000000006"/>
    <n v="4553.3999999999996"/>
    <n v="1.2306486486486485"/>
    <n v="45.217477656405158"/>
    <n v="41.02162162162162"/>
    <n v="4.7978504820610078E-2"/>
  </r>
  <r>
    <x v="49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08"/>
    <n v="59.36"/>
    <n v="4994.3599999999997"/>
    <n v="1.3498270270270269"/>
    <n v="49.59642502482621"/>
    <n v="44.994234234234234"/>
    <n v="6.0639129695733471E-2"/>
  </r>
  <r>
    <x v="49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08"/>
    <n v="129.92000000000002"/>
    <n v="6314.92"/>
    <n v="1.7067351351351352"/>
    <n v="62.710228401191657"/>
    <n v="56.891171171171173"/>
    <n v="3.5031509341854172E-2"/>
  </r>
  <r>
    <x v="49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08"/>
    <n v="150.47999999999999"/>
    <n v="6285.48"/>
    <n v="1.6987783783783783"/>
    <n v="62.417874875868911"/>
    <n v="56.625945945945944"/>
    <n v="3.0104171156802733E-2"/>
  </r>
  <r>
    <x v="49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08"/>
    <n v="133.28"/>
    <n v="6368.28"/>
    <n v="1.7211567567567567"/>
    <n v="63.240119165839118"/>
    <n v="57.371891891891892"/>
    <n v="3.4436909899094773E-2"/>
  </r>
  <r>
    <x v="49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184"/>
    <n v="0.59027027027027024"/>
    <n v="21.688182720953325"/>
    <n v="19.675675675675677"/>
    <n v="2.2615719167443309E-2"/>
    <n v="0.33100000000000002"/>
    <n v="287.97000000000003"/>
    <n v="2471.9700000000003"/>
    <n v="0.66810000000000003"/>
    <n v="24.547864945382326"/>
    <n v="22.270000000000003"/>
    <n v="2.5597701149425292E-2"/>
  </r>
  <r>
    <x v="49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563"/>
    <n v="0.69270270270270273"/>
    <n v="25.451837140019862"/>
    <n v="23.09009009009009"/>
    <n v="2.6540333436885159E-2"/>
    <n v="0.33100000000000002"/>
    <n v="287.97000000000003"/>
    <n v="2850.9700000000003"/>
    <n v="0.77053243243243252"/>
    <n v="28.311519364448859"/>
    <n v="25.684414414414416"/>
    <n v="2.9522315418867146E-2"/>
  </r>
  <r>
    <x v="49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311"/>
    <n v="0.89486486486486483"/>
    <n v="32.8798411122145"/>
    <n v="29.828828828828829"/>
    <n v="2.1677927927927929E-2"/>
    <n v="0.33100000000000002"/>
    <n v="455.45600000000002"/>
    <n v="3766.4560000000001"/>
    <n v="1.0179610810810811"/>
    <n v="37.402740814299904"/>
    <n v="33.932036036036038"/>
    <n v="2.4659909909909912E-2"/>
  </r>
  <r>
    <x v="49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746"/>
    <n v="1.0124324324324325"/>
    <n v="37.199602780536246"/>
    <n v="33.747747747747745"/>
    <n v="2.452597946783993E-2"/>
    <n v="0.33100000000000002"/>
    <n v="455.45600000000002"/>
    <n v="4201.4560000000001"/>
    <n v="1.1355286486486487"/>
    <n v="41.72250248262165"/>
    <n v="37.850954954954958"/>
    <n v="2.7507961449821917E-2"/>
  </r>
  <r>
    <x v="49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7750000000000002"/>
    <n v="342.96225000000004"/>
    <n v="3868.96225"/>
    <n v="1.0456654729729731"/>
    <n v="38.420677755710031"/>
    <n v="34.855515765765766"/>
    <n v="2.8202537232596296E-2"/>
  </r>
  <r>
    <x v="49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7750000000000002"/>
    <n v="448.71750000000003"/>
    <n v="6233.7174999999997"/>
    <n v="1.6847885135135134"/>
    <n v="61.90384806355511"/>
    <n v="56.159617117117115"/>
    <n v="3.4730746516460798E-2"/>
  </r>
  <r>
    <x v="49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49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49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49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49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3"/>
    <n v="224.1"/>
    <n v="5374.1"/>
    <n v="1.4524594594594595"/>
    <n v="53.367428003972194"/>
    <n v="48.415315315315318"/>
    <n v="6.4813005776861207E-2"/>
  </r>
  <r>
    <x v="49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3"/>
    <n v="468.59999999999997"/>
    <n v="6608.6"/>
    <n v="1.7861081081081083"/>
    <n v="65.626613704071502"/>
    <n v="59.536936936936939"/>
    <n v="3.8115836707386004E-2"/>
  </r>
  <r>
    <x v="49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3"/>
    <n v="323.39999999999998"/>
    <n v="5833.4"/>
    <n v="1.5765945945945945"/>
    <n v="57.928500496524322"/>
    <n v="52.553153153153147"/>
    <n v="4.8750605893463028E-2"/>
  </r>
  <r>
    <x v="49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3"/>
    <n v="369.3"/>
    <n v="5959.3"/>
    <n v="1.6106216216216216"/>
    <n v="59.178748758689174"/>
    <n v="53.687387387387389"/>
    <n v="4.361282484759333E-2"/>
  </r>
  <r>
    <x v="50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0.09"/>
    <n v="190.98"/>
    <n v="6510.98"/>
    <n v="1.6424093693693693"/>
    <n v="64.657199602780537"/>
    <n v="58.657477477477471"/>
    <n v="2.7642543580338109E-2"/>
  </r>
  <r>
    <x v="50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09"/>
    <n v="151.56"/>
    <n v="5621.56"/>
    <n v="1.4180511711711712"/>
    <n v="55.82482621648461"/>
    <n v="50.644684684684691"/>
    <n v="3.0074040786629865E-2"/>
  </r>
  <r>
    <x v="50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0.09"/>
    <n v="95.94"/>
    <n v="5895.94"/>
    <n v="1.4872641441441441"/>
    <n v="58.54955312810327"/>
    <n v="53.11657657657657"/>
    <n v="4.9827932998664698E-2"/>
  </r>
  <r>
    <x v="50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0.09"/>
    <n v="65.52"/>
    <n v="5105.5200000000004"/>
    <n v="1.287878918918919"/>
    <n v="50.700297914597819"/>
    <n v="45.995675675675677"/>
    <n v="6.318087318087319E-2"/>
  </r>
  <r>
    <x v="50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09"/>
    <n v="158.31"/>
    <n v="5508.31"/>
    <n v="1.3894836036036038"/>
    <n v="54.700198609731878"/>
    <n v="49.624414414414417"/>
    <n v="2.8211719394209446E-2"/>
  </r>
  <r>
    <x v="50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0.09"/>
    <n v="159.84"/>
    <n v="6159.84"/>
    <n v="1.5538335135135135"/>
    <n v="61.170208540218468"/>
    <n v="55.494054054054054"/>
    <n v="3.1246652057462868E-2"/>
  </r>
  <r>
    <x v="50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0.09"/>
    <n v="84.149999999999991"/>
    <n v="4644.1499999999996"/>
    <n v="1.1714972972972972"/>
    <n v="46.118669314796421"/>
    <n v="41.839189189189185"/>
    <n v="4.474779592426651E-2"/>
  </r>
  <r>
    <x v="50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0.09"/>
    <n v="74.88"/>
    <n v="5234.88"/>
    <n v="1.3205102702702702"/>
    <n v="51.984905660377358"/>
    <n v="47.161081081081079"/>
    <n v="5.6683991683991679E-2"/>
  </r>
  <r>
    <x v="50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0.09"/>
    <n v="68.759999999999991"/>
    <n v="4868.76"/>
    <n v="1.2281556756756757"/>
    <n v="48.349155908639524"/>
    <n v="43.862702702702705"/>
    <n v="5.7411914532333387E-2"/>
  </r>
  <r>
    <x v="50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0.09"/>
    <n v="84.33"/>
    <n v="4624.33"/>
    <n v="1.1664976576576576"/>
    <n v="45.921847070506452"/>
    <n v="41.660630630630628"/>
    <n v="4.4461718922764813E-2"/>
  </r>
  <r>
    <x v="50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09"/>
    <n v="127.71"/>
    <n v="5557.71"/>
    <n v="1.4019448648648649"/>
    <n v="55.190764647467724"/>
    <n v="50.069459459459459"/>
    <n v="3.5285031331542961E-2"/>
  </r>
  <r>
    <x v="50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09"/>
    <n v="149.94"/>
    <n v="5579.94"/>
    <n v="1.4075524324324324"/>
    <n v="55.41151936444885"/>
    <n v="50.269729729729725"/>
    <n v="3.0173907400798155E-2"/>
  </r>
  <r>
    <x v="50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09"/>
    <n v="95.22"/>
    <n v="4775.22"/>
    <n v="1.2045600000000001"/>
    <n v="47.420258192651438"/>
    <n v="43.02"/>
    <n v="4.0661625708884694E-2"/>
  </r>
  <r>
    <x v="50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5268468468468468"/>
    <n v="21.757696127110229"/>
    <n v="19.738738738738739"/>
    <n v="2.2688205446826138E-2"/>
    <n v="0.33750000000000002"/>
    <n v="293.625"/>
    <n v="2484.625"/>
    <n v="0.62675225225225228"/>
    <n v="24.673535253227406"/>
    <n v="22.384009009009009"/>
    <n v="2.5728745987366679E-2"/>
  </r>
  <r>
    <x v="50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4854054054054056"/>
    <n v="25.531281032770604"/>
    <n v="23.162162162162161"/>
    <n v="2.6623174899036966E-2"/>
    <n v="0.33750000000000002"/>
    <n v="293.625"/>
    <n v="2864.625"/>
    <n v="0.72260810810810816"/>
    <n v="28.447120158887785"/>
    <n v="25.807432432432432"/>
    <n v="2.9663715439577507E-2"/>
  </r>
  <r>
    <x v="50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7"/>
    <n v="44.4"/>
    <n v="1386.4"/>
    <n v="0.34972252252252256"/>
    <n v="13.767626613704072"/>
    <n v="12.49009009009009"/>
    <n v="0.10408408408408408"/>
  </r>
  <r>
    <x v="50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7"/>
    <n v="436.59000000000003"/>
    <n v="5483.59"/>
    <n v="1.3832479279279279"/>
    <n v="54.454716981132073"/>
    <n v="49.401711711711712"/>
    <n v="3.0551460551460553E-2"/>
  </r>
  <r>
    <x v="50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7"/>
    <n v="420.12"/>
    <n v="5933.12"/>
    <n v="1.4966428828828828"/>
    <n v="58.918768619662359"/>
    <n v="53.451531531531529"/>
    <n v="3.4351884017693783E-2"/>
  </r>
  <r>
    <x v="50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0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0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0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3"/>
    <n v="207.29999999999998"/>
    <n v="4292.3"/>
    <n v="1.0827423423423423"/>
    <n v="42.624627606752732"/>
    <n v="38.66936936936937"/>
    <n v="5.5961460737148146E-2"/>
  </r>
  <r>
    <x v="50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3"/>
    <n v="471.59999999999997"/>
    <n v="6476.6"/>
    <n v="1.633736936936937"/>
    <n v="64.315789473684205"/>
    <n v="58.347747747747754"/>
    <n v="3.7116887880246661E-2"/>
  </r>
  <r>
    <x v="50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3"/>
    <n v="521.1"/>
    <n v="6686.1"/>
    <n v="1.6865837837837838"/>
    <n v="66.396226415094347"/>
    <n v="60.235135135135138"/>
    <n v="3.4677682864211364E-2"/>
  </r>
  <r>
    <x v="50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3"/>
    <n v="214.2"/>
    <n v="5219.2"/>
    <n v="1.3165549549549549"/>
    <n v="51.829195630585893"/>
    <n v="47.019819819819816"/>
    <n v="6.5854089383501138E-2"/>
  </r>
  <r>
    <x v="50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3"/>
    <n v="352.8"/>
    <n v="6037.8"/>
    <n v="1.5230486486486488"/>
    <n v="59.958291956305857"/>
    <n v="54.394594594594594"/>
    <n v="4.6253906968192683E-2"/>
  </r>
  <r>
    <x v="50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3"/>
    <n v="216.9"/>
    <n v="4441.8999999999996"/>
    <n v="1.1204792792792793"/>
    <n v="44.110228401191655"/>
    <n v="40.017117117117117"/>
    <n v="5.5348709705556179E-2"/>
  </r>
  <r>
    <x v="50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09"/>
    <n v="137.51999999999998"/>
    <n v="6272.52"/>
    <n v="1.6952756756756757"/>
    <n v="62.289175769612712"/>
    <n v="56.509189189189193"/>
    <n v="3.6982453657846331E-2"/>
  </r>
  <r>
    <x v="50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09"/>
    <n v="147.06"/>
    <n v="6832.06"/>
    <n v="1.8465027027027028"/>
    <n v="67.845680238331681"/>
    <n v="61.550090090090094"/>
    <n v="3.7668353788304833E-2"/>
  </r>
  <r>
    <x v="50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09"/>
    <n v="132.21"/>
    <n v="6217.21"/>
    <n v="1.680327027027027"/>
    <n v="61.739920556107251"/>
    <n v="56.0109009009009"/>
    <n v="3.812859149142335E-2"/>
  </r>
  <r>
    <x v="50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09"/>
    <n v="76.95"/>
    <n v="4561.95"/>
    <n v="1.2329594594594595"/>
    <n v="45.302383316782517"/>
    <n v="41.098648648648648"/>
    <n v="4.8068594910700174E-2"/>
  </r>
  <r>
    <x v="50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09"/>
    <n v="66.78"/>
    <n v="5001.78"/>
    <n v="1.3518324324324325"/>
    <n v="49.670109235352527"/>
    <n v="45.061081081081078"/>
    <n v="6.0729219785823553E-2"/>
  </r>
  <r>
    <x v="50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09"/>
    <n v="146.16"/>
    <n v="6331.16"/>
    <n v="1.7111243243243244"/>
    <n v="62.871499503475668"/>
    <n v="57.037477477477474"/>
    <n v="3.5121599431944255E-2"/>
  </r>
  <r>
    <x v="50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09"/>
    <n v="169.29"/>
    <n v="6304.29"/>
    <n v="1.7038621621621621"/>
    <n v="62.604667328699101"/>
    <n v="56.795405405405404"/>
    <n v="3.0194261246892826E-2"/>
  </r>
  <r>
    <x v="50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09"/>
    <n v="149.94"/>
    <n v="6384.94"/>
    <n v="1.7256594594594594"/>
    <n v="63.405561072492546"/>
    <n v="57.52198198198198"/>
    <n v="3.4526999989184862E-2"/>
  </r>
  <r>
    <x v="50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184"/>
    <n v="0.59027027027027024"/>
    <n v="21.688182720953325"/>
    <n v="19.675675675675677"/>
    <n v="2.2615719167443309E-2"/>
    <n v="0.33750000000000002"/>
    <n v="293.625"/>
    <n v="2477.625"/>
    <n v="0.66962837837837841"/>
    <n v="24.604021847070506"/>
    <n v="22.320945945945947"/>
    <n v="2.5656259707983846E-2"/>
  </r>
  <r>
    <x v="50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563"/>
    <n v="0.69270270270270273"/>
    <n v="25.451837140019862"/>
    <n v="23.09009009009009"/>
    <n v="2.6540333436885159E-2"/>
    <n v="0.33750000000000002"/>
    <n v="293.625"/>
    <n v="2856.625"/>
    <n v="0.77206081081081079"/>
    <n v="28.367676266137039"/>
    <n v="25.73536036036036"/>
    <n v="2.95808739774257E-2"/>
  </r>
  <r>
    <x v="50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311"/>
    <n v="0.89486486486486483"/>
    <n v="32.8798411122145"/>
    <n v="29.828828828828829"/>
    <n v="2.1677927927927929E-2"/>
    <n v="0.33750000000000002"/>
    <n v="464.40000000000003"/>
    <n v="3775.4"/>
    <n v="1.0203783783783784"/>
    <n v="37.491559086395235"/>
    <n v="34.012612612612614"/>
    <n v="2.4718468468468469E-2"/>
  </r>
  <r>
    <x v="50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746"/>
    <n v="1.0124324324324325"/>
    <n v="37.199602780536246"/>
    <n v="33.747747747747745"/>
    <n v="2.452597946783993E-2"/>
    <n v="0.33750000000000002"/>
    <n v="464.40000000000003"/>
    <n v="4210.3999999999996"/>
    <n v="1.1379459459459458"/>
    <n v="41.811320754716974"/>
    <n v="37.931531531531526"/>
    <n v="2.7566520008380471E-2"/>
  </r>
  <r>
    <x v="50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7"/>
    <n v="333.69300000000004"/>
    <n v="3859.6930000000002"/>
    <n v="1.0431602702702703"/>
    <n v="38.328629592850049"/>
    <n v="34.772009009009011"/>
    <n v="2.8134969665028729E-2"/>
  </r>
  <r>
    <x v="50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7"/>
    <n v="436.59000000000003"/>
    <n v="6221.59"/>
    <n v="1.6815108108108108"/>
    <n v="61.783416087388282"/>
    <n v="56.050360360360365"/>
    <n v="3.4663178948893238E-2"/>
  </r>
  <r>
    <x v="50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0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0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0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0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3"/>
    <n v="224.1"/>
    <n v="5374.1"/>
    <n v="1.4524594594594595"/>
    <n v="53.367428003972194"/>
    <n v="48.415315315315318"/>
    <n v="6.4813005776861207E-2"/>
  </r>
  <r>
    <x v="50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3"/>
    <n v="468.59999999999997"/>
    <n v="6608.6"/>
    <n v="1.7861081081081083"/>
    <n v="65.626613704071502"/>
    <n v="59.536936936936939"/>
    <n v="3.8115836707386004E-2"/>
  </r>
  <r>
    <x v="50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3"/>
    <n v="323.39999999999998"/>
    <n v="5833.4"/>
    <n v="1.5765945945945945"/>
    <n v="57.928500496524322"/>
    <n v="52.553153153153147"/>
    <n v="4.8750605893463028E-2"/>
  </r>
  <r>
    <x v="50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3"/>
    <n v="369.3"/>
    <n v="5959.3"/>
    <n v="1.6106216216216216"/>
    <n v="59.178748758689174"/>
    <n v="53.687387387387389"/>
    <n v="4.361282484759333E-2"/>
  </r>
  <r>
    <x v="51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7.0000000000000007E-2"/>
    <n v="148.54000000000002"/>
    <n v="6468.54"/>
    <n v="1.6317037837837838"/>
    <n v="64.235749751737828"/>
    <n v="58.275135135135137"/>
    <n v="2.7462363400157935E-2"/>
  </r>
  <r>
    <x v="51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7.0000000000000007E-2"/>
    <n v="117.88000000000001"/>
    <n v="5587.88"/>
    <n v="1.4095553153153153"/>
    <n v="55.490367428003971"/>
    <n v="50.341261261261259"/>
    <n v="2.989386060644968E-2"/>
  </r>
  <r>
    <x v="51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7.0000000000000007E-2"/>
    <n v="74.62"/>
    <n v="5874.62"/>
    <n v="1.481886126126126"/>
    <n v="58.337835153922541"/>
    <n v="52.924504504504505"/>
    <n v="4.9647752818484527E-2"/>
  </r>
  <r>
    <x v="51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7.0000000000000007E-2"/>
    <n v="50.960000000000008"/>
    <n v="5090.96"/>
    <n v="1.2842061261261262"/>
    <n v="50.555710029791456"/>
    <n v="45.864504504504502"/>
    <n v="6.3000693000692998E-2"/>
  </r>
  <r>
    <x v="51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7.0000000000000007E-2"/>
    <n v="123.13000000000001"/>
    <n v="5473.13"/>
    <n v="1.3806093693693695"/>
    <n v="54.350844091360479"/>
    <n v="49.307477477477477"/>
    <n v="2.8031539214029264E-2"/>
  </r>
  <r>
    <x v="51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7.0000000000000007E-2"/>
    <n v="124.32000000000001"/>
    <n v="6124.32"/>
    <n v="1.5448735135135134"/>
    <n v="60.81747765640516"/>
    <n v="55.174054054054054"/>
    <n v="3.1066471877282689E-2"/>
  </r>
  <r>
    <x v="51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7.0000000000000007E-2"/>
    <n v="65.45"/>
    <n v="4625.45"/>
    <n v="1.1667801801801803"/>
    <n v="45.932969215491553"/>
    <n v="41.670720720720716"/>
    <n v="4.4567615744086325E-2"/>
  </r>
  <r>
    <x v="51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7.0000000000000007E-2"/>
    <n v="58.240000000000009"/>
    <n v="5218.24"/>
    <n v="1.3163127927927927"/>
    <n v="51.819662363455805"/>
    <n v="47.011171171171171"/>
    <n v="5.65038115038115E-2"/>
  </r>
  <r>
    <x v="51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7.0000000000000007E-2"/>
    <n v="53.480000000000004"/>
    <n v="4853.4799999999996"/>
    <n v="1.2243012612612612"/>
    <n v="48.197418073485593"/>
    <n v="43.725045045045043"/>
    <n v="5.7231734352153195E-2"/>
  </r>
  <r>
    <x v="51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7.0000000000000007E-2"/>
    <n v="65.59"/>
    <n v="4605.59"/>
    <n v="1.1617704504504505"/>
    <n v="45.735749751737835"/>
    <n v="41.491801801801806"/>
    <n v="4.4281538742584635E-2"/>
  </r>
  <r>
    <x v="51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7.0000000000000007E-2"/>
    <n v="99.330000000000013"/>
    <n v="5529.33"/>
    <n v="1.394785945945946"/>
    <n v="54.908937437934455"/>
    <n v="49.813783783783784"/>
    <n v="3.5104851151362776E-2"/>
  </r>
  <r>
    <x v="51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7.0000000000000007E-2"/>
    <n v="116.62"/>
    <n v="5546.62"/>
    <n v="1.3991473873873874"/>
    <n v="55.080635551142002"/>
    <n v="49.969549549549548"/>
    <n v="2.9993727220617977E-2"/>
  </r>
  <r>
    <x v="51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7.0000000000000007E-2"/>
    <n v="74.06"/>
    <n v="4754.0600000000004"/>
    <n v="1.1992223423423425"/>
    <n v="47.210129096325723"/>
    <n v="42.829369369369374"/>
    <n v="4.0481445528704516E-2"/>
  </r>
  <r>
    <x v="51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5268468468468468"/>
    <n v="21.757696127110229"/>
    <n v="19.738738738738739"/>
    <n v="2.2688205446826138E-2"/>
    <n v="0.318"/>
    <n v="276.66000000000003"/>
    <n v="2467.66"/>
    <n v="0.62247279279279277"/>
    <n v="24.505064548162856"/>
    <n v="22.231171171171169"/>
    <n v="2.5553070311691E-2"/>
  </r>
  <r>
    <x v="51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4854054054054056"/>
    <n v="25.531281032770604"/>
    <n v="23.162162162162161"/>
    <n v="2.6623174899036966E-2"/>
    <n v="0.318"/>
    <n v="276.66000000000003"/>
    <n v="2847.66"/>
    <n v="0.71832864864864865"/>
    <n v="28.278649453823235"/>
    <n v="25.654594594594592"/>
    <n v="2.9488039763901828E-2"/>
  </r>
  <r>
    <x v="51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5"/>
    <n v="42"/>
    <n v="1384"/>
    <n v="0.34911711711711713"/>
    <n v="13.743793445878847"/>
    <n v="12.468468468468469"/>
    <n v="0.1039039039039039"/>
  </r>
  <r>
    <x v="51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6250000000000001"/>
    <n v="424.46250000000003"/>
    <n v="5471.4624999999996"/>
    <n v="1.3801887387387386"/>
    <n v="54.334285004965238"/>
    <n v="49.292454954954948"/>
    <n v="3.048389298389298E-2"/>
  </r>
  <r>
    <x v="51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6250000000000001"/>
    <n v="408.45000000000005"/>
    <n v="5921.45"/>
    <n v="1.493699099099099"/>
    <n v="58.802879841112208"/>
    <n v="53.346396396396393"/>
    <n v="3.4284316450126216E-2"/>
  </r>
  <r>
    <x v="51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1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1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1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28999999999999998"/>
    <n v="200.39"/>
    <n v="4285.3900000000003"/>
    <n v="1.0809992792792793"/>
    <n v="42.556007944389279"/>
    <n v="38.60711711711712"/>
    <n v="5.5871370647058063E-2"/>
  </r>
  <r>
    <x v="51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28999999999999998"/>
    <n v="455.88"/>
    <n v="6460.88"/>
    <n v="1.6297715315315315"/>
    <n v="64.159682224428991"/>
    <n v="58.206126126126129"/>
    <n v="3.7026797790156572E-2"/>
  </r>
  <r>
    <x v="51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28999999999999998"/>
    <n v="503.72999999999996"/>
    <n v="6668.73"/>
    <n v="1.6822021621621621"/>
    <n v="66.223733862959278"/>
    <n v="60.078648648648645"/>
    <n v="3.4587592774121267E-2"/>
  </r>
  <r>
    <x v="51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28999999999999998"/>
    <n v="207.05999999999997"/>
    <n v="5212.0600000000004"/>
    <n v="1.314753873873874"/>
    <n v="51.758291956305861"/>
    <n v="46.955495495495498"/>
    <n v="6.5763999293411063E-2"/>
  </r>
  <r>
    <x v="51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28999999999999998"/>
    <n v="341.03999999999996"/>
    <n v="6026.04"/>
    <n v="1.5200821621621621"/>
    <n v="59.841509433962266"/>
    <n v="54.288648648648646"/>
    <n v="4.6163816878102587E-2"/>
  </r>
  <r>
    <x v="51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28999999999999998"/>
    <n v="209.67"/>
    <n v="4434.67"/>
    <n v="1.1186554954954955"/>
    <n v="44.038430983118175"/>
    <n v="39.95198198198198"/>
    <n v="5.5258619615466083E-2"/>
  </r>
  <r>
    <x v="51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7.0000000000000007E-2"/>
    <n v="106.96000000000001"/>
    <n v="6241.96"/>
    <n v="1.6870162162162163"/>
    <n v="61.985700099304864"/>
    <n v="56.233873873873875"/>
    <n v="3.6802273477666146E-2"/>
  </r>
  <r>
    <x v="51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7.0000000000000007E-2"/>
    <n v="114.38000000000001"/>
    <n v="6799.38"/>
    <n v="1.8376702702702703"/>
    <n v="67.52115193644488"/>
    <n v="61.255675675675676"/>
    <n v="3.7488173608124647E-2"/>
  </r>
  <r>
    <x v="51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7.0000000000000007E-2"/>
    <n v="102.83000000000001"/>
    <n v="6187.83"/>
    <n v="1.6723864864864864"/>
    <n v="61.448162859980137"/>
    <n v="55.746216216216219"/>
    <n v="3.7948411311243171E-2"/>
  </r>
  <r>
    <x v="51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7.0000000000000007E-2"/>
    <n v="59.850000000000009"/>
    <n v="4544.8500000000004"/>
    <n v="1.228337837837838"/>
    <n v="45.132571996027806"/>
    <n v="40.944594594594598"/>
    <n v="4.7888414730519996E-2"/>
  </r>
  <r>
    <x v="51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7.0000000000000007E-2"/>
    <n v="51.940000000000005"/>
    <n v="4986.9399999999996"/>
    <n v="1.3478216216216214"/>
    <n v="49.522740814299894"/>
    <n v="44.927387387387384"/>
    <n v="6.0549039605643375E-2"/>
  </r>
  <r>
    <x v="51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7.0000000000000007E-2"/>
    <n v="113.68"/>
    <n v="6298.68"/>
    <n v="1.702345945945946"/>
    <n v="62.548957298907645"/>
    <n v="56.744864864864866"/>
    <n v="3.4941419251764083E-2"/>
  </r>
  <r>
    <x v="51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7.0000000000000007E-2"/>
    <n v="131.67000000000002"/>
    <n v="6266.67"/>
    <n v="1.6936945945945947"/>
    <n v="62.231082423038728"/>
    <n v="56.45648648648649"/>
    <n v="3.0014081066712647E-2"/>
  </r>
  <r>
    <x v="51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7.0000000000000007E-2"/>
    <n v="116.62"/>
    <n v="6351.62"/>
    <n v="1.716654054054054"/>
    <n v="63.074677259185698"/>
    <n v="57.221801801801803"/>
    <n v="3.4346819809004683E-2"/>
  </r>
  <r>
    <x v="51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9216216216216211"/>
    <n v="21.757696127110229"/>
    <n v="19.738738738738739"/>
    <n v="2.2688205446826138E-2"/>
    <n v="0.318"/>
    <n v="276.66000000000003"/>
    <n v="2467.66"/>
    <n v="0.66693513513513514"/>
    <n v="24.505064548162856"/>
    <n v="22.231171171171169"/>
    <n v="2.5553070311691E-2"/>
  </r>
  <r>
    <x v="51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9486486486486487"/>
    <n v="25.531281032770604"/>
    <n v="23.162162162162161"/>
    <n v="2.6623174899036966E-2"/>
    <n v="0.318"/>
    <n v="276.66000000000003"/>
    <n v="2847.66"/>
    <n v="0.76963783783783779"/>
    <n v="28.278649453823235"/>
    <n v="25.654594594594592"/>
    <n v="2.9488039763901828E-2"/>
  </r>
  <r>
    <x v="51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324"/>
    <n v="0.89837837837837842"/>
    <n v="33.008937437934456"/>
    <n v="29.945945945945947"/>
    <n v="2.1763042111879322E-2"/>
    <n v="0.318"/>
    <n v="437.56799999999998"/>
    <n v="3761.5680000000002"/>
    <n v="1.01664"/>
    <n v="37.354200595829198"/>
    <n v="33.888000000000005"/>
    <n v="2.462790697674419E-2"/>
  </r>
  <r>
    <x v="51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759"/>
    <n v="1.0159459459459459"/>
    <n v="37.328699106256202"/>
    <n v="33.864864864864863"/>
    <n v="2.4611093651791326E-2"/>
    <n v="0.318"/>
    <n v="437.56799999999998"/>
    <n v="4196.5680000000002"/>
    <n v="1.1342075675675676"/>
    <n v="41.673962264150944"/>
    <n v="37.806918918918917"/>
    <n v="2.7475958516656188E-2"/>
  </r>
  <r>
    <x v="51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6250000000000001"/>
    <n v="324.42375000000004"/>
    <n v="3850.4237499999999"/>
    <n v="1.0406550675675676"/>
    <n v="38.236581429990068"/>
    <n v="34.688502252252249"/>
    <n v="2.8067402097461159E-2"/>
  </r>
  <r>
    <x v="51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6250000000000001"/>
    <n v="424.46250000000003"/>
    <n v="6209.4624999999996"/>
    <n v="1.6782331081081081"/>
    <n v="61.662984111221448"/>
    <n v="55.941103603603601"/>
    <n v="3.4595611381325664E-2"/>
  </r>
  <r>
    <x v="51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1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1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1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1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28999999999999998"/>
    <n v="216.63"/>
    <n v="5366.63"/>
    <n v="1.4504405405405405"/>
    <n v="53.293247269116186"/>
    <n v="48.348018018018017"/>
    <n v="6.4722915686771104E-2"/>
  </r>
  <r>
    <x v="51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28999999999999998"/>
    <n v="452.97999999999996"/>
    <n v="6592.98"/>
    <n v="1.7818864864864863"/>
    <n v="65.47149950347567"/>
    <n v="59.39621621621621"/>
    <n v="3.8025746617295908E-2"/>
  </r>
  <r>
    <x v="51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28999999999999998"/>
    <n v="312.62"/>
    <n v="5822.62"/>
    <n v="1.5736810810810811"/>
    <n v="57.821449851042701"/>
    <n v="52.456036036036032"/>
    <n v="4.8660515803372946E-2"/>
  </r>
  <r>
    <x v="51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28999999999999998"/>
    <n v="356.98999999999995"/>
    <n v="5946.99"/>
    <n v="1.6072945945945945"/>
    <n v="59.056504468718963"/>
    <n v="53.576486486486488"/>
    <n v="4.3522734757503241E-2"/>
  </r>
  <r>
    <x v="52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7.0000000000000007E-2"/>
    <n v="148.54000000000002"/>
    <n v="6468.54"/>
    <n v="1.6317037837837838"/>
    <n v="64.235749751737828"/>
    <n v="58.275135135135137"/>
    <n v="2.7462363400157935E-2"/>
  </r>
  <r>
    <x v="52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7.0000000000000007E-2"/>
    <n v="117.88000000000001"/>
    <n v="5587.88"/>
    <n v="1.4095553153153153"/>
    <n v="55.490367428003971"/>
    <n v="50.341261261261259"/>
    <n v="2.989386060644968E-2"/>
  </r>
  <r>
    <x v="52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7.0000000000000007E-2"/>
    <n v="74.62"/>
    <n v="5874.62"/>
    <n v="1.481886126126126"/>
    <n v="58.337835153922541"/>
    <n v="52.924504504504505"/>
    <n v="4.9647752818484527E-2"/>
  </r>
  <r>
    <x v="52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7.0000000000000007E-2"/>
    <n v="50.960000000000008"/>
    <n v="5090.96"/>
    <n v="1.2842061261261262"/>
    <n v="50.555710029791456"/>
    <n v="45.864504504504502"/>
    <n v="6.3000693000692998E-2"/>
  </r>
  <r>
    <x v="52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7.0000000000000007E-2"/>
    <n v="123.13000000000001"/>
    <n v="5473.13"/>
    <n v="1.3806093693693695"/>
    <n v="54.350844091360479"/>
    <n v="49.307477477477477"/>
    <n v="2.8031539214029264E-2"/>
  </r>
  <r>
    <x v="52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7.0000000000000007E-2"/>
    <n v="124.32000000000001"/>
    <n v="6124.32"/>
    <n v="1.5448735135135134"/>
    <n v="60.81747765640516"/>
    <n v="55.174054054054054"/>
    <n v="3.1066471877282689E-2"/>
  </r>
  <r>
    <x v="52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7.0000000000000007E-2"/>
    <n v="65.45"/>
    <n v="4625.45"/>
    <n v="1.1667801801801803"/>
    <n v="45.932969215491553"/>
    <n v="41.670720720720716"/>
    <n v="4.4567615744086325E-2"/>
  </r>
  <r>
    <x v="52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7.0000000000000007E-2"/>
    <n v="58.240000000000009"/>
    <n v="5218.24"/>
    <n v="1.3163127927927927"/>
    <n v="51.819662363455805"/>
    <n v="47.011171171171171"/>
    <n v="5.65038115038115E-2"/>
  </r>
  <r>
    <x v="52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7.0000000000000007E-2"/>
    <n v="53.480000000000004"/>
    <n v="4853.4799999999996"/>
    <n v="1.2243012612612612"/>
    <n v="48.197418073485593"/>
    <n v="43.725045045045043"/>
    <n v="5.7231734352153195E-2"/>
  </r>
  <r>
    <x v="52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7.0000000000000007E-2"/>
    <n v="65.59"/>
    <n v="4605.59"/>
    <n v="1.1617704504504505"/>
    <n v="45.735749751737835"/>
    <n v="41.491801801801806"/>
    <n v="4.4281538742584635E-2"/>
  </r>
  <r>
    <x v="52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7.0000000000000007E-2"/>
    <n v="99.330000000000013"/>
    <n v="5529.33"/>
    <n v="1.394785945945946"/>
    <n v="54.908937437934455"/>
    <n v="49.813783783783784"/>
    <n v="3.5104851151362776E-2"/>
  </r>
  <r>
    <x v="52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7.0000000000000007E-2"/>
    <n v="116.62"/>
    <n v="5546.62"/>
    <n v="1.3991473873873874"/>
    <n v="55.080635551142002"/>
    <n v="49.969549549549548"/>
    <n v="2.9993727220617977E-2"/>
  </r>
  <r>
    <x v="52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7.0000000000000007E-2"/>
    <n v="74.06"/>
    <n v="4754.0600000000004"/>
    <n v="1.1992223423423425"/>
    <n v="47.210129096325723"/>
    <n v="42.829369369369374"/>
    <n v="4.0481445528704516E-2"/>
  </r>
  <r>
    <x v="52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5268468468468468"/>
    <n v="21.757696127110229"/>
    <n v="19.738738738738739"/>
    <n v="2.2688205446826138E-2"/>
    <n v="0.3115"/>
    <n v="271.005"/>
    <n v="2462.0050000000001"/>
    <n v="0.62104630630630631"/>
    <n v="24.448907646474677"/>
    <n v="22.180225225225225"/>
    <n v="2.5494511753132443E-2"/>
  </r>
  <r>
    <x v="52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4854054054054056"/>
    <n v="25.531281032770604"/>
    <n v="23.162162162162161"/>
    <n v="2.6623174899036966E-2"/>
    <n v="0.3115"/>
    <n v="271.005"/>
    <n v="2842.0050000000001"/>
    <n v="0.71690216216216218"/>
    <n v="28.222492552135055"/>
    <n v="25.603648648648651"/>
    <n v="2.9429481205343277E-2"/>
  </r>
  <r>
    <x v="52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4"/>
    <n v="40.800000000000004"/>
    <n v="1382.8"/>
    <n v="0.34881441441441441"/>
    <n v="13.731876861966235"/>
    <n v="12.457657657657657"/>
    <n v="0.10381381381381381"/>
  </r>
  <r>
    <x v="52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8249999999999997"/>
    <n v="456.80249999999995"/>
    <n v="5503.8024999999998"/>
    <n v="1.3883465765765766"/>
    <n v="54.655436941410123"/>
    <n v="49.583806306306307"/>
    <n v="3.0664073164073165E-2"/>
  </r>
  <r>
    <x v="52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8249999999999997"/>
    <n v="439.56999999999994"/>
    <n v="5952.57"/>
    <n v="1.5015491891891892"/>
    <n v="59.11191658391261"/>
    <n v="53.626756756756755"/>
    <n v="3.4464496630306395E-2"/>
  </r>
  <r>
    <x v="52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2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2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2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28000000000000003"/>
    <n v="193.48000000000002"/>
    <n v="4278.4799999999996"/>
    <n v="1.079256216216216"/>
    <n v="42.487388282025812"/>
    <n v="38.544864864864863"/>
    <n v="5.578128055696796E-2"/>
  </r>
  <r>
    <x v="52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28000000000000003"/>
    <n v="440.16"/>
    <n v="6445.16"/>
    <n v="1.6258061261261261"/>
    <n v="64.003574975173777"/>
    <n v="58.064504504504505"/>
    <n v="3.6936707700066476E-2"/>
  </r>
  <r>
    <x v="52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28000000000000003"/>
    <n v="486.36000000000007"/>
    <n v="6651.36"/>
    <n v="1.6778205405405404"/>
    <n v="66.051241310824224"/>
    <n v="59.922162162162159"/>
    <n v="3.4497502684031178E-2"/>
  </r>
  <r>
    <x v="52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28000000000000003"/>
    <n v="199.92000000000002"/>
    <n v="5204.92"/>
    <n v="1.3129527927927929"/>
    <n v="51.687388282025822"/>
    <n v="46.891171171171173"/>
    <n v="6.5673909203320974E-2"/>
  </r>
  <r>
    <x v="52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28000000000000003"/>
    <n v="329.28000000000003"/>
    <n v="6014.28"/>
    <n v="1.5171156756756756"/>
    <n v="59.724726911618667"/>
    <n v="54.182702702702699"/>
    <n v="4.6073726788012498E-2"/>
  </r>
  <r>
    <x v="52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28000000000000003"/>
    <n v="202.44000000000003"/>
    <n v="4427.4399999999996"/>
    <n v="1.1168317117117117"/>
    <n v="43.966633565044681"/>
    <n v="39.886846846846844"/>
    <n v="5.5168529525375994E-2"/>
  </r>
  <r>
    <x v="52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7.0000000000000007E-2"/>
    <n v="106.96000000000001"/>
    <n v="6241.96"/>
    <n v="1.6870162162162163"/>
    <n v="61.985700099304864"/>
    <n v="56.233873873873875"/>
    <n v="3.6802273477666146E-2"/>
  </r>
  <r>
    <x v="52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7.0000000000000007E-2"/>
    <n v="114.38000000000001"/>
    <n v="6799.38"/>
    <n v="1.8376702702702703"/>
    <n v="67.52115193644488"/>
    <n v="61.255675675675676"/>
    <n v="3.7488173608124647E-2"/>
  </r>
  <r>
    <x v="52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7.0000000000000007E-2"/>
    <n v="102.83000000000001"/>
    <n v="6187.83"/>
    <n v="1.6723864864864864"/>
    <n v="61.448162859980137"/>
    <n v="55.746216216216219"/>
    <n v="3.7948411311243171E-2"/>
  </r>
  <r>
    <x v="52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7.0000000000000007E-2"/>
    <n v="59.850000000000009"/>
    <n v="4544.8500000000004"/>
    <n v="1.228337837837838"/>
    <n v="45.132571996027806"/>
    <n v="40.944594594594598"/>
    <n v="4.7888414730519996E-2"/>
  </r>
  <r>
    <x v="52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7.0000000000000007E-2"/>
    <n v="51.940000000000005"/>
    <n v="4986.9399999999996"/>
    <n v="1.3478216216216214"/>
    <n v="49.522740814299894"/>
    <n v="44.927387387387384"/>
    <n v="6.0549039605643375E-2"/>
  </r>
  <r>
    <x v="52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7.0000000000000007E-2"/>
    <n v="113.68"/>
    <n v="6298.68"/>
    <n v="1.702345945945946"/>
    <n v="62.548957298907645"/>
    <n v="56.744864864864866"/>
    <n v="3.4941419251764083E-2"/>
  </r>
  <r>
    <x v="52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7.0000000000000007E-2"/>
    <n v="131.67000000000002"/>
    <n v="6266.67"/>
    <n v="1.6936945945945947"/>
    <n v="62.231082423038728"/>
    <n v="56.45648648648649"/>
    <n v="3.0014081066712647E-2"/>
  </r>
  <r>
    <x v="52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7.0000000000000007E-2"/>
    <n v="116.62"/>
    <n v="6351.62"/>
    <n v="1.716654054054054"/>
    <n v="63.074677259185698"/>
    <n v="57.221801801801803"/>
    <n v="3.4346819809004683E-2"/>
  </r>
  <r>
    <x v="52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9216216216216211"/>
    <n v="21.757696127110229"/>
    <n v="19.738738738738739"/>
    <n v="2.2688205446826138E-2"/>
    <n v="0.3115"/>
    <n v="271.005"/>
    <n v="2462.0050000000001"/>
    <n v="0.66540675675675676"/>
    <n v="24.448907646474677"/>
    <n v="22.180225225225225"/>
    <n v="2.5494511753132443E-2"/>
  </r>
  <r>
    <x v="52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9486486486486487"/>
    <n v="25.531281032770604"/>
    <n v="23.162162162162161"/>
    <n v="2.6623174899036966E-2"/>
    <n v="0.3115"/>
    <n v="271.005"/>
    <n v="2842.0050000000001"/>
    <n v="0.76810945945945952"/>
    <n v="28.222492552135055"/>
    <n v="25.603648648648651"/>
    <n v="2.9429481205343277E-2"/>
  </r>
  <r>
    <x v="52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324"/>
    <n v="0.89837837837837842"/>
    <n v="33.008937437934456"/>
    <n v="29.945945945945947"/>
    <n v="2.1763042111879322E-2"/>
    <n v="0.3115"/>
    <n v="428.62400000000002"/>
    <n v="3752.6239999999998"/>
    <n v="1.0142227027027026"/>
    <n v="37.26538232373386"/>
    <n v="33.807423423423423"/>
    <n v="2.4569348418185626E-2"/>
  </r>
  <r>
    <x v="52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759"/>
    <n v="1.0159459459459459"/>
    <n v="37.328699106256202"/>
    <n v="33.864864864864863"/>
    <n v="2.4611093651791326E-2"/>
    <n v="0.3115"/>
    <n v="428.62400000000002"/>
    <n v="4187.6239999999998"/>
    <n v="1.1317902702702702"/>
    <n v="41.585143992055606"/>
    <n v="37.726342342342342"/>
    <n v="2.7417399958097631E-2"/>
  </r>
  <r>
    <x v="52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8249999999999997"/>
    <n v="349.14175"/>
    <n v="3875.1417499999998"/>
    <n v="1.047335608108108"/>
    <n v="38.482043197616683"/>
    <n v="34.911186936936936"/>
    <n v="2.8247582277641341E-2"/>
  </r>
  <r>
    <x v="52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8249999999999997"/>
    <n v="456.80249999999995"/>
    <n v="6241.8024999999998"/>
    <n v="1.6869736486486486"/>
    <n v="61.984136047666333"/>
    <n v="56.232454954954953"/>
    <n v="3.4775791561505849E-2"/>
  </r>
  <r>
    <x v="52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2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2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2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2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28000000000000003"/>
    <n v="209.16000000000003"/>
    <n v="5359.16"/>
    <n v="1.4484216216216217"/>
    <n v="53.219066534260179"/>
    <n v="48.280720720720723"/>
    <n v="6.4632825596681015E-2"/>
  </r>
  <r>
    <x v="52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28000000000000003"/>
    <n v="437.36"/>
    <n v="6577.36"/>
    <n v="1.7776648648648647"/>
    <n v="65.316385302879837"/>
    <n v="59.255495495495495"/>
    <n v="3.7935656527205826E-2"/>
  </r>
  <r>
    <x v="52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28000000000000003"/>
    <n v="301.84000000000003"/>
    <n v="5811.84"/>
    <n v="1.5707675675675676"/>
    <n v="57.714399205561072"/>
    <n v="52.358918918918917"/>
    <n v="4.8570425713282857E-2"/>
  </r>
  <r>
    <x v="52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28000000000000003"/>
    <n v="344.68"/>
    <n v="5934.68"/>
    <n v="1.6039675675675678"/>
    <n v="58.934260178748758"/>
    <n v="53.465585585585586"/>
    <n v="4.3432644667413152E-2"/>
  </r>
  <r>
    <x v="53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0.1"/>
    <n v="212.20000000000002"/>
    <n v="6532.2"/>
    <n v="1.6477621621621621"/>
    <n v="64.867924528301884"/>
    <n v="58.848648648648648"/>
    <n v="2.7732633670428202E-2"/>
  </r>
  <r>
    <x v="53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1"/>
    <n v="168.4"/>
    <n v="5638.4"/>
    <n v="1.4222990990990991"/>
    <n v="55.992055610724918"/>
    <n v="50.796396396396396"/>
    <n v="3.0164130876719951E-2"/>
  </r>
  <r>
    <x v="53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0.1"/>
    <n v="106.60000000000001"/>
    <n v="5906.6"/>
    <n v="1.4899531531531534"/>
    <n v="58.655412115193649"/>
    <n v="53.212612612612617"/>
    <n v="4.9918023088754801E-2"/>
  </r>
  <r>
    <x v="53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0.1"/>
    <n v="72.8"/>
    <n v="5112.8"/>
    <n v="1.2897153153153154"/>
    <n v="50.772591857000997"/>
    <n v="46.061261261261265"/>
    <n v="6.3270963270963279E-2"/>
  </r>
  <r>
    <x v="53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1"/>
    <n v="175.9"/>
    <n v="5525.9"/>
    <n v="1.3939207207207207"/>
    <n v="54.87487586891757"/>
    <n v="49.78288288288288"/>
    <n v="2.8301809484299535E-2"/>
  </r>
  <r>
    <x v="53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0.1"/>
    <n v="177.60000000000002"/>
    <n v="6177.6"/>
    <n v="1.5583135135135135"/>
    <n v="61.346573982125129"/>
    <n v="55.654054054054058"/>
    <n v="3.1336742147552964E-2"/>
  </r>
  <r>
    <x v="53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0.1"/>
    <n v="93.5"/>
    <n v="4653.5"/>
    <n v="1.1738558558558558"/>
    <n v="46.211519364448854"/>
    <n v="41.923423423423422"/>
    <n v="4.48378860143566E-2"/>
  </r>
  <r>
    <x v="53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0.1"/>
    <n v="83.2"/>
    <n v="5243.2"/>
    <n v="1.322609009009009"/>
    <n v="52.06752730883813"/>
    <n v="47.236036036036033"/>
    <n v="5.6774081774081768E-2"/>
  </r>
  <r>
    <x v="53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0.1"/>
    <n v="76.400000000000006"/>
    <n v="4876.3999999999996"/>
    <n v="1.2300828828828829"/>
    <n v="48.425024826216479"/>
    <n v="43.931531531531526"/>
    <n v="5.7502004622423462E-2"/>
  </r>
  <r>
    <x v="53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0.1"/>
    <n v="93.7"/>
    <n v="4633.7"/>
    <n v="1.1688612612612612"/>
    <n v="46.01489572989076"/>
    <n v="41.745045045045046"/>
    <n v="4.4551809012854902E-2"/>
  </r>
  <r>
    <x v="53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1"/>
    <n v="141.9"/>
    <n v="5571.9"/>
    <n v="1.4055243243243243"/>
    <n v="55.331678252234354"/>
    <n v="50.197297297297297"/>
    <n v="3.537512142163305E-2"/>
  </r>
  <r>
    <x v="53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1"/>
    <n v="166.60000000000002"/>
    <n v="5596.6"/>
    <n v="1.4117549549549551"/>
    <n v="55.576961271102284"/>
    <n v="50.419819819819821"/>
    <n v="3.0263997490888248E-2"/>
  </r>
  <r>
    <x v="53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1"/>
    <n v="105.80000000000001"/>
    <n v="4785.8"/>
    <n v="1.2072288288288289"/>
    <n v="47.525322740814303"/>
    <n v="43.115315315315314"/>
    <n v="4.0751715798974776E-2"/>
  </r>
  <r>
    <x v="53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5268468468468468"/>
    <n v="21.757696127110229"/>
    <n v="19.738738738738739"/>
    <n v="2.2688205446826138E-2"/>
    <n v="0.35049999999999998"/>
    <n v="304.935"/>
    <n v="2495.9349999999999"/>
    <n v="0.62960522522522522"/>
    <n v="24.785849056603773"/>
    <n v="22.485900900900901"/>
    <n v="2.5845863104483793E-2"/>
  </r>
  <r>
    <x v="53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4854054054054056"/>
    <n v="25.531281032770604"/>
    <n v="23.162162162162161"/>
    <n v="2.6623174899036966E-2"/>
    <n v="0.35049999999999998"/>
    <n v="304.935"/>
    <n v="2875.9349999999999"/>
    <n v="0.72546108108108109"/>
    <n v="28.559433962264151"/>
    <n v="25.909324324324324"/>
    <n v="2.9780832556694625E-2"/>
  </r>
  <r>
    <x v="53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8"/>
    <n v="45.6"/>
    <n v="1387.6"/>
    <n v="0.35002522522522522"/>
    <n v="13.779543197616682"/>
    <n v="12.5009009009009"/>
    <n v="0.10417417417417417"/>
  </r>
  <r>
    <x v="53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9749999999999999"/>
    <n v="481.0575"/>
    <n v="5528.0574999999999"/>
    <n v="1.394464954954955"/>
    <n v="54.896300893743792"/>
    <n v="49.802319819819822"/>
    <n v="3.0799208299208302E-2"/>
  </r>
  <r>
    <x v="53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9749999999999999"/>
    <n v="462.90999999999997"/>
    <n v="5975.91"/>
    <n v="1.5074367567567568"/>
    <n v="59.343694141012904"/>
    <n v="53.837027027027027"/>
    <n v="3.4599631765441535E-2"/>
  </r>
  <r>
    <x v="53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3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3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3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31"/>
    <n v="214.21"/>
    <n v="4299.21"/>
    <n v="1.0844854054054054"/>
    <n v="42.693247269116185"/>
    <n v="38.73162162162162"/>
    <n v="5.6051550827238235E-2"/>
  </r>
  <r>
    <x v="53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31"/>
    <n v="487.32"/>
    <n v="6492.32"/>
    <n v="1.6377023423423422"/>
    <n v="64.47189672293942"/>
    <n v="58.489369369369363"/>
    <n v="3.7206977970336744E-2"/>
  </r>
  <r>
    <x v="53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31"/>
    <n v="538.47"/>
    <n v="6703.47"/>
    <n v="1.6909654054054055"/>
    <n v="66.568718967229401"/>
    <n v="60.391621621621624"/>
    <n v="3.4767772954301453E-2"/>
  </r>
  <r>
    <x v="53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31"/>
    <n v="221.34"/>
    <n v="5226.34"/>
    <n v="1.318356036036036"/>
    <n v="51.90009930486594"/>
    <n v="47.084144144144148"/>
    <n v="6.5944179473591241E-2"/>
  </r>
  <r>
    <x v="53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31"/>
    <n v="364.56"/>
    <n v="6049.56"/>
    <n v="1.5260151351351352"/>
    <n v="60.075074478649455"/>
    <n v="54.500540540540541"/>
    <n v="4.6343997058282772E-2"/>
  </r>
  <r>
    <x v="53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31"/>
    <n v="224.13"/>
    <n v="4449.13"/>
    <n v="1.122303063063063"/>
    <n v="44.182025819265142"/>
    <n v="40.082252252252253"/>
    <n v="5.5438799795646268E-2"/>
  </r>
  <r>
    <x v="53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1"/>
    <n v="152.80000000000001"/>
    <n v="6287.8"/>
    <n v="1.6994054054054055"/>
    <n v="62.440913604766635"/>
    <n v="56.646846846846849"/>
    <n v="3.7072543747936421E-2"/>
  </r>
  <r>
    <x v="53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"/>
    <n v="163.4"/>
    <n v="6848.4"/>
    <n v="1.8509189189189188"/>
    <n v="68.007944389275067"/>
    <n v="61.697297297297297"/>
    <n v="3.7758443878394922E-2"/>
  </r>
  <r>
    <x v="53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1"/>
    <n v="146.9"/>
    <n v="6231.9"/>
    <n v="1.6842972972972972"/>
    <n v="61.885799404170797"/>
    <n v="56.143243243243241"/>
    <n v="3.8218681581513439E-2"/>
  </r>
  <r>
    <x v="53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4485"/>
    <n v="1.2121621621621621"/>
    <n v="44.538232373386293"/>
    <n v="40.405405405405403"/>
    <n v="4.7257784099889358E-2"/>
    <n v="0.1"/>
    <n v="85.5"/>
    <n v="4570.5"/>
    <n v="1.2352702702702703"/>
    <n v="45.387288977159876"/>
    <n v="41.175675675675677"/>
    <n v="4.8158685000790263E-2"/>
  </r>
  <r>
    <x v="53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"/>
    <n v="74.2"/>
    <n v="5009.2"/>
    <n v="1.3538378378378377"/>
    <n v="49.743793445878843"/>
    <n v="45.127927927927928"/>
    <n v="6.0819309875913649E-2"/>
  </r>
  <r>
    <x v="53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1"/>
    <n v="162.4"/>
    <n v="6347.4"/>
    <n v="1.7155135135135133"/>
    <n v="63.03277060575968"/>
    <n v="57.183783783783781"/>
    <n v="3.5211689522034351E-2"/>
  </r>
  <r>
    <x v="53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1"/>
    <n v="188.10000000000002"/>
    <n v="6323.1"/>
    <n v="1.708945945945946"/>
    <n v="62.791459781529298"/>
    <n v="56.964864864864872"/>
    <n v="3.0284351336982918E-2"/>
  </r>
  <r>
    <x v="53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1"/>
    <n v="166.60000000000002"/>
    <n v="6401.6"/>
    <n v="1.7301621621621623"/>
    <n v="63.57100297914598"/>
    <n v="57.672072072072076"/>
    <n v="3.4617090079274958E-2"/>
  </r>
  <r>
    <x v="53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9216216216216211"/>
    <n v="21.757696127110229"/>
    <n v="19.738738738738739"/>
    <n v="2.2688205446826138E-2"/>
    <n v="0.35049999999999998"/>
    <n v="304.935"/>
    <n v="2495.9349999999999"/>
    <n v="0.67457702702702704"/>
    <n v="24.785849056603773"/>
    <n v="22.485900900900901"/>
    <n v="2.5845863104483793E-2"/>
  </r>
  <r>
    <x v="53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9486486486486487"/>
    <n v="25.531281032770604"/>
    <n v="23.162162162162161"/>
    <n v="2.6623174899036966E-2"/>
    <n v="0.35049999999999998"/>
    <n v="304.935"/>
    <n v="2875.9349999999999"/>
    <n v="0.7772797297297297"/>
    <n v="28.559433962264151"/>
    <n v="25.909324324324324"/>
    <n v="2.9780832556694625E-2"/>
  </r>
  <r>
    <x v="53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324"/>
    <n v="0.89837837837837842"/>
    <n v="33.008937437934456"/>
    <n v="29.945945945945947"/>
    <n v="2.1763042111879322E-2"/>
    <n v="0.35049999999999998"/>
    <n v="482.28799999999995"/>
    <n v="3806.288"/>
    <n v="1.0287264864864865"/>
    <n v="37.79829195630586"/>
    <n v="34.290882882882883"/>
    <n v="2.492069976953698E-2"/>
  </r>
  <r>
    <x v="53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759"/>
    <n v="1.0159459459459459"/>
    <n v="37.328699106256202"/>
    <n v="33.864864864864863"/>
    <n v="2.4611093651791326E-2"/>
    <n v="0.35049999999999998"/>
    <n v="482.28799999999995"/>
    <n v="4241.2879999999996"/>
    <n v="1.1462940540540538"/>
    <n v="42.118053624627599"/>
    <n v="38.209801801801795"/>
    <n v="2.7768751309448978E-2"/>
  </r>
  <r>
    <x v="53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9749999999999999"/>
    <n v="367.68025"/>
    <n v="3893.6802499999999"/>
    <n v="1.0523460135135134"/>
    <n v="38.666139523336639"/>
    <n v="35.078200450450453"/>
    <n v="2.8382717412776478E-2"/>
  </r>
  <r>
    <x v="53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9749999999999999"/>
    <n v="481.0575"/>
    <n v="6266.0574999999999"/>
    <n v="1.693529054054054"/>
    <n v="62.224999999999994"/>
    <n v="56.450968468468467"/>
    <n v="3.4910926696640983E-2"/>
  </r>
  <r>
    <x v="53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3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3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3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3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31"/>
    <n v="231.57"/>
    <n v="5381.57"/>
    <n v="1.4544783783783783"/>
    <n v="53.441608738828201"/>
    <n v="48.482612612612613"/>
    <n v="6.4903095866951283E-2"/>
  </r>
  <r>
    <x v="53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31"/>
    <n v="484.21999999999997"/>
    <n v="6624.22"/>
    <n v="1.7903297297297298"/>
    <n v="65.781727904667335"/>
    <n v="59.677657657657662"/>
    <n v="3.8205926797476093E-2"/>
  </r>
  <r>
    <x v="53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31"/>
    <n v="334.18"/>
    <n v="5844.18"/>
    <n v="1.5795081081081082"/>
    <n v="58.035551142005957"/>
    <n v="52.650270270270276"/>
    <n v="4.8840695983553131E-2"/>
  </r>
  <r>
    <x v="53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31"/>
    <n v="381.61"/>
    <n v="5971.61"/>
    <n v="1.6139486486486485"/>
    <n v="59.300993048659379"/>
    <n v="53.798288288288283"/>
    <n v="4.3702914937683413E-2"/>
  </r>
  <r>
    <x v="54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0.11"/>
    <n v="233.42"/>
    <n v="6553.42"/>
    <n v="1.6531149549549551"/>
    <n v="65.078649453823232"/>
    <n v="59.039819819819819"/>
    <n v="2.7822723760518295E-2"/>
  </r>
  <r>
    <x v="54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11"/>
    <n v="185.24"/>
    <n v="5655.24"/>
    <n v="1.4265470270270271"/>
    <n v="56.159285004965241"/>
    <n v="50.948108108108109"/>
    <n v="3.025422096681004E-2"/>
  </r>
  <r>
    <x v="54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0.11"/>
    <n v="117.26"/>
    <n v="5917.26"/>
    <n v="1.4926421621621622"/>
    <n v="58.761271102284013"/>
    <n v="53.308648648648649"/>
    <n v="5.000811317884489E-2"/>
  </r>
  <r>
    <x v="54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0.11"/>
    <n v="80.08"/>
    <n v="5120.08"/>
    <n v="1.2915517117117117"/>
    <n v="50.844885799404167"/>
    <n v="46.126846846846846"/>
    <n v="6.3361053361053354E-2"/>
  </r>
  <r>
    <x v="54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11"/>
    <n v="193.49"/>
    <n v="5543.49"/>
    <n v="1.3983578378378378"/>
    <n v="55.049553128103277"/>
    <n v="49.941351351351351"/>
    <n v="2.8391899574389624E-2"/>
  </r>
  <r>
    <x v="54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0.11"/>
    <n v="195.36"/>
    <n v="6195.36"/>
    <n v="1.5627935135135134"/>
    <n v="61.522939424031776"/>
    <n v="55.814054054054054"/>
    <n v="3.1426832237643046E-2"/>
  </r>
  <r>
    <x v="54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0.11"/>
    <n v="102.85"/>
    <n v="4662.8500000000004"/>
    <n v="1.1762144144144144"/>
    <n v="46.304369414101295"/>
    <n v="42.00765765765766"/>
    <n v="4.4927976104446696E-2"/>
  </r>
  <r>
    <x v="54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0.11"/>
    <n v="91.52"/>
    <n v="5251.52"/>
    <n v="1.3247077477477478"/>
    <n v="52.15014895729891"/>
    <n v="47.310990990990994"/>
    <n v="5.6864171864171871E-2"/>
  </r>
  <r>
    <x v="54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0.11"/>
    <n v="84.04"/>
    <n v="4884.04"/>
    <n v="1.2320100900900901"/>
    <n v="48.500893743793441"/>
    <n v="44.000360360360361"/>
    <n v="5.7592094712513558E-2"/>
  </r>
  <r>
    <x v="54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0.11"/>
    <n v="103.07000000000001"/>
    <n v="4643.07"/>
    <n v="1.1712248648648649"/>
    <n v="46.107944389275069"/>
    <n v="41.829459459459457"/>
    <n v="4.4641899102944992E-2"/>
  </r>
  <r>
    <x v="54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11"/>
    <n v="156.09"/>
    <n v="5586.09"/>
    <n v="1.4091037837837839"/>
    <n v="55.472591857000992"/>
    <n v="50.325135135135135"/>
    <n v="3.546521151172314E-2"/>
  </r>
  <r>
    <x v="54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11"/>
    <n v="183.26"/>
    <n v="5613.26"/>
    <n v="1.4159574774774775"/>
    <n v="55.742403177755712"/>
    <n v="50.56990990990991"/>
    <n v="3.0354087580978337E-2"/>
  </r>
  <r>
    <x v="54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11"/>
    <n v="116.38"/>
    <n v="4796.38"/>
    <n v="1.2098976576576577"/>
    <n v="47.630387288977161"/>
    <n v="43.210630630630632"/>
    <n v="4.0841805889064872E-2"/>
  </r>
  <r>
    <x v="54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2493693693693699"/>
    <n v="20.665342601787486"/>
    <n v="18.747747747747749"/>
    <n v="2.154913534223879E-2"/>
    <n v="0.36349999999999999"/>
    <n v="316.245"/>
    <n v="2397.2449999999999"/>
    <n v="0.60471045045045047"/>
    <n v="23.805809334657397"/>
    <n v="21.596801801801799"/>
    <n v="2.4823910117013563E-2"/>
  </r>
  <r>
    <x v="54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2079279279279276"/>
    <n v="24.438927507447865"/>
    <n v="22.171171171171171"/>
    <n v="2.5484104794449621E-2"/>
    <n v="0.36349999999999999"/>
    <n v="316.245"/>
    <n v="2777.2449999999999"/>
    <n v="0.70056630630630634"/>
    <n v="27.579394240317775"/>
    <n v="25.020225225225225"/>
    <n v="2.8758879569224398E-2"/>
  </r>
  <r>
    <x v="54"/>
    <s v="KCS"/>
    <x v="1"/>
    <n v="4032"/>
    <n v="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9"/>
    <n v="46.800000000000004"/>
    <n v="1388.8"/>
    <n v="0.35032792792792794"/>
    <n v="13.791459781529294"/>
    <n v="12.511711711711712"/>
    <n v="0.10426426426426426"/>
  </r>
  <r>
    <x v="54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8000000000000003"/>
    <n v="452.76000000000005"/>
    <n v="5499.76"/>
    <n v="1.3873268468468469"/>
    <n v="54.615292949354519"/>
    <n v="49.547387387387388"/>
    <n v="3.0641550641550643E-2"/>
  </r>
  <r>
    <x v="54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8000000000000003"/>
    <n v="435.68000000000006"/>
    <n v="5948.68"/>
    <n v="1.500567927927928"/>
    <n v="59.073286991062567"/>
    <n v="53.591711711711717"/>
    <n v="3.4441974107783879E-2"/>
  </r>
  <r>
    <x v="54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4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4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4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32"/>
    <n v="221.12"/>
    <n v="4306.12"/>
    <n v="1.0862284684684684"/>
    <n v="42.761866931479638"/>
    <n v="38.793873873873871"/>
    <n v="5.6141640917328324E-2"/>
  </r>
  <r>
    <x v="54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32"/>
    <n v="503.04"/>
    <n v="6508.04"/>
    <n v="1.6416677477477477"/>
    <n v="64.628003972194634"/>
    <n v="58.630990990990988"/>
    <n v="3.729706806042684E-2"/>
  </r>
  <r>
    <x v="54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32"/>
    <n v="555.84"/>
    <n v="6720.84"/>
    <n v="1.695347027027027"/>
    <n v="66.741211519364455"/>
    <n v="60.54810810810811"/>
    <n v="3.4857863044391542E-2"/>
  </r>
  <r>
    <x v="54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32"/>
    <n v="228.48000000000002"/>
    <n v="5233.4799999999996"/>
    <n v="1.3201571171171169"/>
    <n v="51.971002979145972"/>
    <n v="47.148468468468465"/>
    <n v="6.603426956368133E-2"/>
  </r>
  <r>
    <x v="54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32"/>
    <n v="376.32"/>
    <n v="6061.32"/>
    <n v="1.5289816216216217"/>
    <n v="60.191857000993046"/>
    <n v="54.606486486486482"/>
    <n v="4.6434087148372861E-2"/>
  </r>
  <r>
    <x v="54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32"/>
    <n v="231.36"/>
    <n v="4456.3599999999997"/>
    <n v="1.1241268468468468"/>
    <n v="44.253823237338622"/>
    <n v="40.147387387387383"/>
    <n v="5.552888988573635E-2"/>
  </r>
  <r>
    <x v="54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11"/>
    <n v="168.08"/>
    <n v="6303.08"/>
    <n v="1.7035351351351351"/>
    <n v="62.592651439920552"/>
    <n v="56.784504504504504"/>
    <n v="3.716263383802651E-2"/>
  </r>
  <r>
    <x v="54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11"/>
    <n v="179.74"/>
    <n v="6864.74"/>
    <n v="1.855335135135135"/>
    <n v="68.170208540218468"/>
    <n v="61.844504504504499"/>
    <n v="3.7848533968485004E-2"/>
  </r>
  <r>
    <x v="54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11"/>
    <n v="161.59"/>
    <n v="6246.59"/>
    <n v="1.6882675675675676"/>
    <n v="62.031678252234357"/>
    <n v="56.275585585585588"/>
    <n v="3.8308771671603535E-2"/>
  </r>
  <r>
    <x v="54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11"/>
    <n v="94.05"/>
    <n v="3494.05"/>
    <n v="0.94433783783783787"/>
    <n v="34.697616683217475"/>
    <n v="31.477927927927929"/>
    <n v="3.6816289974184714E-2"/>
  </r>
  <r>
    <x v="54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11"/>
    <n v="81.62"/>
    <n v="5016.62"/>
    <n v="1.3558432432432432"/>
    <n v="49.81747765640516"/>
    <n v="45.194774774774771"/>
    <n v="6.0909399966003731E-2"/>
  </r>
  <r>
    <x v="54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11"/>
    <n v="178.64000000000001"/>
    <n v="6363.64"/>
    <n v="1.7199027027027027"/>
    <n v="63.194041708043699"/>
    <n v="57.330090090090096"/>
    <n v="3.530177961212444E-2"/>
  </r>
  <r>
    <x v="54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11"/>
    <n v="206.91"/>
    <n v="6341.91"/>
    <n v="1.7140297297297298"/>
    <n v="62.978252234359481"/>
    <n v="57.134324324324325"/>
    <n v="3.0374441427073007E-2"/>
  </r>
  <r>
    <x v="54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11"/>
    <n v="183.26"/>
    <n v="6418.26"/>
    <n v="1.7346648648648648"/>
    <n v="63.736444885799408"/>
    <n v="57.822162162162165"/>
    <n v="3.4707180169365047E-2"/>
  </r>
  <r>
    <x v="54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6243243243243246"/>
    <n v="20.665342601787486"/>
    <n v="18.747747747747749"/>
    <n v="2.154913534223879E-2"/>
    <n v="0.36349999999999999"/>
    <n v="316.245"/>
    <n v="2397.2449999999999"/>
    <n v="0.64790405405405405"/>
    <n v="23.805809334657397"/>
    <n v="21.596801801801799"/>
    <n v="2.4823910117013563E-2"/>
  </r>
  <r>
    <x v="54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6513513513513511"/>
    <n v="24.438927507447865"/>
    <n v="22.171171171171171"/>
    <n v="2.5484104794449621E-2"/>
    <n v="0.36349999999999999"/>
    <n v="316.245"/>
    <n v="2777.2449999999999"/>
    <n v="0.7506067567567567"/>
    <n v="27.579394240317775"/>
    <n v="25.020225225225225"/>
    <n v="2.8758879569224398E-2"/>
  </r>
  <r>
    <x v="54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214"/>
    <n v="0.86864864864864866"/>
    <n v="31.916583912611717"/>
    <n v="28.954954954954953"/>
    <n v="2.1042845170752146E-2"/>
    <n v="0.36349999999999999"/>
    <n v="500.17599999999999"/>
    <n v="3714.1759999999999"/>
    <n v="1.0038313513513513"/>
    <n v="36.883574975173779"/>
    <n v="33.461045045045047"/>
    <n v="2.4317619945526923E-2"/>
  </r>
  <r>
    <x v="54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649"/>
    <n v="0.98621621621621625"/>
    <n v="36.236345580933467"/>
    <n v="32.873873873873876"/>
    <n v="2.3890896710664154E-2"/>
    <n v="0.36349999999999999"/>
    <n v="500.17599999999999"/>
    <n v="4149.1760000000004"/>
    <n v="1.1213989189189191"/>
    <n v="41.203336643495533"/>
    <n v="37.379963963963966"/>
    <n v="2.7165671485438928E-2"/>
  </r>
  <r>
    <x v="54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8000000000000003"/>
    <n v="346.05200000000008"/>
    <n v="3872.0520000000001"/>
    <n v="1.0465005405405405"/>
    <n v="38.451360476663353"/>
    <n v="34.883351351351351"/>
    <n v="2.8225059755118818E-2"/>
  </r>
  <r>
    <x v="54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8000000000000003"/>
    <n v="452.76000000000005"/>
    <n v="6237.76"/>
    <n v="1.6858810810810811"/>
    <n v="61.943992055610728"/>
    <n v="56.196036036036041"/>
    <n v="3.4753269038983327E-2"/>
  </r>
  <r>
    <x v="54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4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4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4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4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32"/>
    <n v="239.04"/>
    <n v="5389.04"/>
    <n v="1.4564972972972974"/>
    <n v="53.515789473684208"/>
    <n v="48.549909909909907"/>
    <n v="6.4993185957041372E-2"/>
  </r>
  <r>
    <x v="54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32"/>
    <n v="499.84000000000003"/>
    <n v="6639.84"/>
    <n v="1.7945513513513514"/>
    <n v="65.936842105263153"/>
    <n v="59.818378378378377"/>
    <n v="3.8296016887566182E-2"/>
  </r>
  <r>
    <x v="54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32"/>
    <n v="344.96"/>
    <n v="5854.96"/>
    <n v="1.5824216216216216"/>
    <n v="58.142601787487585"/>
    <n v="52.747387387387384"/>
    <n v="4.8930786073643213E-2"/>
  </r>
  <r>
    <x v="54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32"/>
    <n v="393.92"/>
    <n v="5983.92"/>
    <n v="1.6172756756756757"/>
    <n v="59.42323733862959"/>
    <n v="53.909189189189192"/>
    <n v="4.3793005027773509E-2"/>
  </r>
  <r>
    <x v="55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0.09"/>
    <n v="190.98"/>
    <n v="6510.98"/>
    <n v="1.6424093693693693"/>
    <n v="64.657199602780537"/>
    <n v="58.657477477477471"/>
    <n v="2.7642543580338109E-2"/>
  </r>
  <r>
    <x v="55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09"/>
    <n v="151.56"/>
    <n v="5621.56"/>
    <n v="1.4180511711711712"/>
    <n v="55.82482621648461"/>
    <n v="50.644684684684691"/>
    <n v="3.0074040786629865E-2"/>
  </r>
  <r>
    <x v="55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0.09"/>
    <n v="95.94"/>
    <n v="5895.94"/>
    <n v="1.4872641441441441"/>
    <n v="58.54955312810327"/>
    <n v="53.11657657657657"/>
    <n v="4.9827932998664698E-2"/>
  </r>
  <r>
    <x v="55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0.09"/>
    <n v="65.52"/>
    <n v="5105.5200000000004"/>
    <n v="1.287878918918919"/>
    <n v="50.700297914597819"/>
    <n v="45.995675675675677"/>
    <n v="6.318087318087319E-2"/>
  </r>
  <r>
    <x v="55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09"/>
    <n v="158.31"/>
    <n v="5508.31"/>
    <n v="1.3894836036036038"/>
    <n v="54.700198609731878"/>
    <n v="49.624414414414417"/>
    <n v="2.8211719394209446E-2"/>
  </r>
  <r>
    <x v="55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0.09"/>
    <n v="159.84"/>
    <n v="6159.84"/>
    <n v="1.5538335135135135"/>
    <n v="61.170208540218468"/>
    <n v="55.494054054054054"/>
    <n v="3.1246652057462868E-2"/>
  </r>
  <r>
    <x v="55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0.09"/>
    <n v="84.149999999999991"/>
    <n v="4644.1499999999996"/>
    <n v="1.1714972972972972"/>
    <n v="46.118669314796421"/>
    <n v="41.839189189189185"/>
    <n v="4.474779592426651E-2"/>
  </r>
  <r>
    <x v="55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0.09"/>
    <n v="74.88"/>
    <n v="5234.88"/>
    <n v="1.3205102702702702"/>
    <n v="51.984905660377358"/>
    <n v="47.161081081081079"/>
    <n v="5.6683991683991679E-2"/>
  </r>
  <r>
    <x v="55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0.09"/>
    <n v="68.759999999999991"/>
    <n v="4868.76"/>
    <n v="1.2281556756756757"/>
    <n v="48.349155908639524"/>
    <n v="43.862702702702705"/>
    <n v="5.7411914532333387E-2"/>
  </r>
  <r>
    <x v="55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0.09"/>
    <n v="84.33"/>
    <n v="4624.33"/>
    <n v="1.1664976576576576"/>
    <n v="45.921847070506452"/>
    <n v="41.660630630630628"/>
    <n v="4.4461718922764813E-2"/>
  </r>
  <r>
    <x v="55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09"/>
    <n v="127.71"/>
    <n v="5557.71"/>
    <n v="1.4019448648648649"/>
    <n v="55.190764647467724"/>
    <n v="50.069459459459459"/>
    <n v="3.5285031331542961E-2"/>
  </r>
  <r>
    <x v="55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09"/>
    <n v="149.94"/>
    <n v="5579.94"/>
    <n v="1.4075524324324324"/>
    <n v="55.41151936444885"/>
    <n v="50.269729729729725"/>
    <n v="3.0173907400798155E-2"/>
  </r>
  <r>
    <x v="55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09"/>
    <n v="95.22"/>
    <n v="4775.22"/>
    <n v="1.2045600000000001"/>
    <n v="47.420258192651438"/>
    <n v="43.02"/>
    <n v="4.0661625708884694E-2"/>
  </r>
  <r>
    <x v="55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2493693693693699"/>
    <n v="20.665342601787486"/>
    <n v="18.747747747747749"/>
    <n v="2.154913534223879E-2"/>
    <n v="0.33750000000000002"/>
    <n v="293.625"/>
    <n v="2374.625"/>
    <n v="0.59900450450450449"/>
    <n v="23.581181727904667"/>
    <n v="21.393018018018019"/>
    <n v="2.4589675882779331E-2"/>
  </r>
  <r>
    <x v="55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2079279279279276"/>
    <n v="24.438927507447865"/>
    <n v="22.171171171171171"/>
    <n v="2.5484104794449621E-2"/>
    <n v="0.33750000000000002"/>
    <n v="293.625"/>
    <n v="2754.625"/>
    <n v="0.69486036036036036"/>
    <n v="27.354766633565045"/>
    <n v="24.816441441441441"/>
    <n v="2.8524645334990162E-2"/>
  </r>
  <r>
    <x v="55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7"/>
    <n v="44.4"/>
    <n v="1386.4"/>
    <n v="0.34972252252252256"/>
    <n v="13.767626613704072"/>
    <n v="12.49009009009009"/>
    <n v="0.10408408408408408"/>
  </r>
  <r>
    <x v="55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8000000000000003"/>
    <n v="452.76000000000005"/>
    <n v="5499.76"/>
    <n v="1.3873268468468469"/>
    <n v="54.615292949354519"/>
    <n v="49.547387387387388"/>
    <n v="3.0641550641550643E-2"/>
  </r>
  <r>
    <x v="55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8000000000000003"/>
    <n v="435.68000000000006"/>
    <n v="5948.68"/>
    <n v="1.500567927927928"/>
    <n v="59.073286991062567"/>
    <n v="53.591711711711717"/>
    <n v="3.4441974107783879E-2"/>
  </r>
  <r>
    <x v="55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5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5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5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3"/>
    <n v="207.29999999999998"/>
    <n v="4292.3"/>
    <n v="1.0827423423423423"/>
    <n v="42.624627606752732"/>
    <n v="38.66936936936937"/>
    <n v="5.5961460737148146E-2"/>
  </r>
  <r>
    <x v="55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3"/>
    <n v="471.59999999999997"/>
    <n v="6476.6"/>
    <n v="1.633736936936937"/>
    <n v="64.315789473684205"/>
    <n v="58.347747747747754"/>
    <n v="3.7116887880246661E-2"/>
  </r>
  <r>
    <x v="55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3"/>
    <n v="521.1"/>
    <n v="6686.1"/>
    <n v="1.6865837837837838"/>
    <n v="66.396226415094347"/>
    <n v="60.235135135135138"/>
    <n v="3.4677682864211364E-2"/>
  </r>
  <r>
    <x v="55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3"/>
    <n v="214.2"/>
    <n v="5219.2"/>
    <n v="1.3165549549549549"/>
    <n v="51.829195630585893"/>
    <n v="47.019819819819816"/>
    <n v="6.5854089383501138E-2"/>
  </r>
  <r>
    <x v="55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3"/>
    <n v="352.8"/>
    <n v="6037.8"/>
    <n v="1.5230486486486488"/>
    <n v="59.958291956305857"/>
    <n v="54.394594594594594"/>
    <n v="4.6253906968192683E-2"/>
  </r>
  <r>
    <x v="55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3"/>
    <n v="216.9"/>
    <n v="4441.8999999999996"/>
    <n v="1.1204792792792793"/>
    <n v="44.110228401191655"/>
    <n v="40.017117117117117"/>
    <n v="5.5348709705556179E-2"/>
  </r>
  <r>
    <x v="55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09"/>
    <n v="137.51999999999998"/>
    <n v="6272.52"/>
    <n v="1.6952756756756757"/>
    <n v="62.289175769612712"/>
    <n v="56.509189189189193"/>
    <n v="3.6982453657846331E-2"/>
  </r>
  <r>
    <x v="55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09"/>
    <n v="147.06"/>
    <n v="6832.06"/>
    <n v="1.8465027027027028"/>
    <n v="67.845680238331681"/>
    <n v="61.550090090090094"/>
    <n v="3.7668353788304833E-2"/>
  </r>
  <r>
    <x v="55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09"/>
    <n v="132.21"/>
    <n v="6217.21"/>
    <n v="1.680327027027027"/>
    <n v="61.739920556107251"/>
    <n v="56.0109009009009"/>
    <n v="3.812859149142335E-2"/>
  </r>
  <r>
    <x v="55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09"/>
    <n v="76.95"/>
    <n v="3476.95"/>
    <n v="0.93971621621621615"/>
    <n v="34.527805362462757"/>
    <n v="31.323873873873872"/>
    <n v="3.6636109794004529E-2"/>
  </r>
  <r>
    <x v="55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09"/>
    <n v="66.78"/>
    <n v="5001.78"/>
    <n v="1.3518324324324325"/>
    <n v="49.670109235352527"/>
    <n v="45.061081081081078"/>
    <n v="6.0729219785823553E-2"/>
  </r>
  <r>
    <x v="55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09"/>
    <n v="146.16"/>
    <n v="6331.16"/>
    <n v="1.7111243243243244"/>
    <n v="62.871499503475668"/>
    <n v="57.037477477477474"/>
    <n v="3.5121599431944255E-2"/>
  </r>
  <r>
    <x v="55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09"/>
    <n v="169.29"/>
    <n v="6304.29"/>
    <n v="1.7038621621621621"/>
    <n v="62.604667328699101"/>
    <n v="56.795405405405404"/>
    <n v="3.0194261246892826E-2"/>
  </r>
  <r>
    <x v="55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09"/>
    <n v="149.94"/>
    <n v="6384.94"/>
    <n v="1.7256594594594594"/>
    <n v="63.405561072492546"/>
    <n v="57.52198198198198"/>
    <n v="3.4526999989184862E-2"/>
  </r>
  <r>
    <x v="55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6243243243243246"/>
    <n v="20.665342601787486"/>
    <n v="18.747747747747749"/>
    <n v="2.154913534223879E-2"/>
    <n v="0.33750000000000002"/>
    <n v="293.625"/>
    <n v="2374.625"/>
    <n v="0.64179054054054052"/>
    <n v="23.581181727904667"/>
    <n v="21.393018018018019"/>
    <n v="2.4589675882779331E-2"/>
  </r>
  <r>
    <x v="55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6513513513513511"/>
    <n v="24.438927507447865"/>
    <n v="22.171171171171171"/>
    <n v="2.5484104794449621E-2"/>
    <n v="0.33750000000000002"/>
    <n v="293.625"/>
    <n v="2754.625"/>
    <n v="0.74449324324324329"/>
    <n v="27.354766633565045"/>
    <n v="24.816441441441441"/>
    <n v="2.8524645334990162E-2"/>
  </r>
  <r>
    <x v="55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214"/>
    <n v="0.86864864864864866"/>
    <n v="31.916583912611717"/>
    <n v="28.954954954954953"/>
    <n v="2.1042845170752146E-2"/>
    <n v="0.33750000000000002"/>
    <n v="464.40000000000003"/>
    <n v="3678.4"/>
    <n v="0.99416216216216213"/>
    <n v="36.528301886792455"/>
    <n v="33.138738738738738"/>
    <n v="2.4083385711292687E-2"/>
  </r>
  <r>
    <x v="55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649"/>
    <n v="0.98621621621621625"/>
    <n v="36.236345580933467"/>
    <n v="32.873873873873876"/>
    <n v="2.3890896710664154E-2"/>
    <n v="0.33750000000000002"/>
    <n v="464.40000000000003"/>
    <n v="4113.3999999999996"/>
    <n v="1.1117297297297297"/>
    <n v="40.848063555114194"/>
    <n v="37.057657657657657"/>
    <n v="2.6931437251204692E-2"/>
  </r>
  <r>
    <x v="55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8000000000000003"/>
    <n v="346.05200000000008"/>
    <n v="3872.0520000000001"/>
    <n v="1.0465005405405405"/>
    <n v="38.451360476663353"/>
    <n v="34.883351351351351"/>
    <n v="2.8225059755118818E-2"/>
  </r>
  <r>
    <x v="55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8000000000000003"/>
    <n v="452.76000000000005"/>
    <n v="6237.76"/>
    <n v="1.6858810810810811"/>
    <n v="61.943992055610728"/>
    <n v="56.196036036036041"/>
    <n v="3.4753269038983327E-2"/>
  </r>
  <r>
    <x v="55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5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5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5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5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3"/>
    <n v="224.1"/>
    <n v="5374.1"/>
    <n v="1.4524594594594595"/>
    <n v="53.367428003972194"/>
    <n v="48.415315315315318"/>
    <n v="6.4813005776861207E-2"/>
  </r>
  <r>
    <x v="55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3"/>
    <n v="468.59999999999997"/>
    <n v="6608.6"/>
    <n v="1.7861081081081083"/>
    <n v="65.626613704071502"/>
    <n v="59.536936936936939"/>
    <n v="3.8115836707386004E-2"/>
  </r>
  <r>
    <x v="55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3"/>
    <n v="323.39999999999998"/>
    <n v="5833.4"/>
    <n v="1.5765945945945945"/>
    <n v="57.928500496524322"/>
    <n v="52.553153153153147"/>
    <n v="4.8750605893463028E-2"/>
  </r>
  <r>
    <x v="55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3"/>
    <n v="369.3"/>
    <n v="5959.3"/>
    <n v="1.6106216216216216"/>
    <n v="59.178748758689174"/>
    <n v="53.687387387387389"/>
    <n v="4.361282484759333E-2"/>
  </r>
  <r>
    <x v="56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0.08"/>
    <n v="169.76"/>
    <n v="6489.76"/>
    <n v="1.6370565765765765"/>
    <n v="64.446474677259189"/>
    <n v="58.466306306306308"/>
    <n v="2.7552453490248024E-2"/>
  </r>
  <r>
    <x v="56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08"/>
    <n v="134.72"/>
    <n v="5604.72"/>
    <n v="1.4138032432432432"/>
    <n v="55.657596822244294"/>
    <n v="50.492972972972979"/>
    <n v="2.9983950696539773E-2"/>
  </r>
  <r>
    <x v="56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0.08"/>
    <n v="85.28"/>
    <n v="5885.28"/>
    <n v="1.4845751351351351"/>
    <n v="58.443694141012905"/>
    <n v="53.020540540540537"/>
    <n v="4.9737842908574616E-2"/>
  </r>
  <r>
    <x v="56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0.08"/>
    <n v="58.24"/>
    <n v="5098.24"/>
    <n v="1.2860425225225225"/>
    <n v="50.628003972194634"/>
    <n v="45.93009009009009"/>
    <n v="6.3090783090783087E-2"/>
  </r>
  <r>
    <x v="56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08"/>
    <n v="140.72"/>
    <n v="5490.72"/>
    <n v="1.3850464864864866"/>
    <n v="54.525521350546178"/>
    <n v="49.465945945945947"/>
    <n v="2.8121629304119357E-2"/>
  </r>
  <r>
    <x v="56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0.08"/>
    <n v="142.08000000000001"/>
    <n v="6142.08"/>
    <n v="1.5493535135135135"/>
    <n v="60.993843098311814"/>
    <n v="55.33405405405405"/>
    <n v="3.1156561967372775E-2"/>
  </r>
  <r>
    <x v="56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0.08"/>
    <n v="74.8"/>
    <n v="4634.8"/>
    <n v="1.1691387387387389"/>
    <n v="46.025819265143994"/>
    <n v="41.754954954954954"/>
    <n v="4.4657705834176421E-2"/>
  </r>
  <r>
    <x v="56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0.08"/>
    <n v="66.56"/>
    <n v="5226.5600000000004"/>
    <n v="1.3184115315315317"/>
    <n v="51.902284011916585"/>
    <n v="47.086126126126132"/>
    <n v="5.6593901593901604E-2"/>
  </r>
  <r>
    <x v="56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0.08"/>
    <n v="61.120000000000005"/>
    <n v="4861.12"/>
    <n v="1.2262284684684686"/>
    <n v="48.273286991062562"/>
    <n v="43.793873873873871"/>
    <n v="5.7321824442243284E-2"/>
  </r>
  <r>
    <x v="56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0.08"/>
    <n v="74.960000000000008"/>
    <n v="4614.96"/>
    <n v="1.1641340540540541"/>
    <n v="45.828798411122143"/>
    <n v="41.576216216216217"/>
    <n v="4.4371628832674724E-2"/>
  </r>
  <r>
    <x v="56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08"/>
    <n v="113.52"/>
    <n v="5543.52"/>
    <n v="1.3983654054054055"/>
    <n v="55.049851042701093"/>
    <n v="49.941621621621628"/>
    <n v="3.5194941241452872E-2"/>
  </r>
  <r>
    <x v="56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08"/>
    <n v="133.28"/>
    <n v="5563.28"/>
    <n v="1.4033499099099098"/>
    <n v="55.24607745779543"/>
    <n v="50.119639639639637"/>
    <n v="3.0083817310708066E-2"/>
  </r>
  <r>
    <x v="56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08"/>
    <n v="84.64"/>
    <n v="4764.6400000000003"/>
    <n v="1.2018911711711713"/>
    <n v="47.315193644488581"/>
    <n v="42.924684684684685"/>
    <n v="4.0571535618794598E-2"/>
  </r>
  <r>
    <x v="56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2493693693693699"/>
    <n v="20.665342601787486"/>
    <n v="18.747747747747749"/>
    <n v="2.154913534223879E-2"/>
    <n v="0.33100000000000002"/>
    <n v="287.97000000000003"/>
    <n v="2368.9700000000003"/>
    <n v="0.59757801801801813"/>
    <n v="23.525024826216487"/>
    <n v="21.342072072072074"/>
    <n v="2.4531117324220777E-2"/>
  </r>
  <r>
    <x v="56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2079279279279276"/>
    <n v="24.438927507447865"/>
    <n v="22.171171171171171"/>
    <n v="2.5484104794449621E-2"/>
    <n v="0.33100000000000002"/>
    <n v="287.97000000000003"/>
    <n v="2748.9700000000003"/>
    <n v="0.6934338738738739"/>
    <n v="27.298609731876862"/>
    <n v="24.765495495495497"/>
    <n v="2.8466086776431605E-2"/>
  </r>
  <r>
    <x v="56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6"/>
    <n v="43.199999999999996"/>
    <n v="1385.2"/>
    <n v="0.34941981981981984"/>
    <n v="13.755710029791461"/>
    <n v="12.479279279279279"/>
    <n v="0.10399399399399399"/>
  </r>
  <r>
    <x v="56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6500000000000001"/>
    <n v="428.505"/>
    <n v="5475.5050000000001"/>
    <n v="1.3812084684684685"/>
    <n v="54.374428997020857"/>
    <n v="49.328873873873874"/>
    <n v="3.0506415506415505E-2"/>
  </r>
  <r>
    <x v="56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6500000000000001"/>
    <n v="412.34000000000003"/>
    <n v="5925.34"/>
    <n v="1.4946803603603604"/>
    <n v="58.841509433962266"/>
    <n v="53.381441441441446"/>
    <n v="3.4306838972648745E-2"/>
  </r>
  <r>
    <x v="56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6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6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6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3"/>
    <n v="207.29999999999998"/>
    <n v="4292.3"/>
    <n v="1.0827423423423423"/>
    <n v="42.624627606752732"/>
    <n v="38.66936936936937"/>
    <n v="5.5961460737148146E-2"/>
  </r>
  <r>
    <x v="56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3"/>
    <n v="471.59999999999997"/>
    <n v="6476.6"/>
    <n v="1.633736936936937"/>
    <n v="64.315789473684205"/>
    <n v="58.347747747747754"/>
    <n v="3.7116887880246661E-2"/>
  </r>
  <r>
    <x v="56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3"/>
    <n v="521.1"/>
    <n v="6686.1"/>
    <n v="1.6865837837837838"/>
    <n v="66.396226415094347"/>
    <n v="60.235135135135138"/>
    <n v="3.4677682864211364E-2"/>
  </r>
  <r>
    <x v="56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3"/>
    <n v="214.2"/>
    <n v="5219.2"/>
    <n v="1.3165549549549549"/>
    <n v="51.829195630585893"/>
    <n v="47.019819819819816"/>
    <n v="6.5854089383501138E-2"/>
  </r>
  <r>
    <x v="56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3"/>
    <n v="352.8"/>
    <n v="6037.8"/>
    <n v="1.5230486486486488"/>
    <n v="59.958291956305857"/>
    <n v="54.394594594594594"/>
    <n v="4.6253906968192683E-2"/>
  </r>
  <r>
    <x v="56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3"/>
    <n v="216.9"/>
    <n v="4441.8999999999996"/>
    <n v="1.1204792792792793"/>
    <n v="44.110228401191655"/>
    <n v="40.017117117117117"/>
    <n v="5.5348709705556179E-2"/>
  </r>
  <r>
    <x v="56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08"/>
    <n v="122.24000000000001"/>
    <n v="6257.24"/>
    <n v="1.6911459459459459"/>
    <n v="62.137437934458788"/>
    <n v="56.371531531531531"/>
    <n v="3.6892363567756235E-2"/>
  </r>
  <r>
    <x v="56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08"/>
    <n v="130.72"/>
    <n v="6815.72"/>
    <n v="1.8420864864864865"/>
    <n v="67.683416087388281"/>
    <n v="61.402882882882885"/>
    <n v="3.7578263698214737E-2"/>
  </r>
  <r>
    <x v="56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08"/>
    <n v="117.52"/>
    <n v="6202.52"/>
    <n v="1.6763567567567568"/>
    <n v="61.594041708043697"/>
    <n v="55.878558558558559"/>
    <n v="3.8038501401333261E-2"/>
  </r>
  <r>
    <x v="56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08"/>
    <n v="68.400000000000006"/>
    <n v="3468.4"/>
    <n v="0.9374054054054054"/>
    <n v="34.442899702085406"/>
    <n v="31.246846846846847"/>
    <n v="3.654601970391444E-2"/>
  </r>
  <r>
    <x v="56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08"/>
    <n v="59.36"/>
    <n v="4994.3599999999997"/>
    <n v="1.3498270270270269"/>
    <n v="49.59642502482621"/>
    <n v="44.994234234234234"/>
    <n v="6.0639129695733471E-2"/>
  </r>
  <r>
    <x v="56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08"/>
    <n v="129.92000000000002"/>
    <n v="6314.92"/>
    <n v="1.7067351351351352"/>
    <n v="62.710228401191657"/>
    <n v="56.891171171171173"/>
    <n v="3.5031509341854172E-2"/>
  </r>
  <r>
    <x v="56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08"/>
    <n v="150.47999999999999"/>
    <n v="6285.48"/>
    <n v="1.6987783783783783"/>
    <n v="62.417874875868911"/>
    <n v="56.625945945945944"/>
    <n v="3.0104171156802733E-2"/>
  </r>
  <r>
    <x v="56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08"/>
    <n v="133.28"/>
    <n v="6368.28"/>
    <n v="1.7211567567567567"/>
    <n v="63.240119165839118"/>
    <n v="57.371891891891892"/>
    <n v="3.4436909899094773E-2"/>
  </r>
  <r>
    <x v="56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6243243243243246"/>
    <n v="20.665342601787486"/>
    <n v="18.747747747747749"/>
    <n v="2.154913534223879E-2"/>
    <n v="0.33100000000000002"/>
    <n v="287.97000000000003"/>
    <n v="2368.9700000000003"/>
    <n v="0.64026216216216225"/>
    <n v="23.525024826216487"/>
    <n v="21.342072072072074"/>
    <n v="2.4531117324220777E-2"/>
  </r>
  <r>
    <x v="56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6513513513513511"/>
    <n v="24.438927507447865"/>
    <n v="22.171171171171171"/>
    <n v="2.5484104794449621E-2"/>
    <n v="0.33100000000000002"/>
    <n v="287.97000000000003"/>
    <n v="2748.9700000000003"/>
    <n v="0.7429648648648649"/>
    <n v="27.298609731876862"/>
    <n v="24.765495495495497"/>
    <n v="2.8466086776431605E-2"/>
  </r>
  <r>
    <x v="56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214"/>
    <n v="0.86864864864864866"/>
    <n v="31.916583912611717"/>
    <n v="28.954954954954953"/>
    <n v="2.1042845170752146E-2"/>
    <n v="0.33100000000000002"/>
    <n v="455.45600000000002"/>
    <n v="3669.4560000000001"/>
    <n v="0.99174486486486491"/>
    <n v="36.439483614697117"/>
    <n v="33.058162162162162"/>
    <n v="2.4024827152734129E-2"/>
  </r>
  <r>
    <x v="56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649"/>
    <n v="0.98621621621621625"/>
    <n v="36.236345580933467"/>
    <n v="32.873873873873876"/>
    <n v="2.3890896710664154E-2"/>
    <n v="0.33100000000000002"/>
    <n v="455.45600000000002"/>
    <n v="4104.4560000000001"/>
    <n v="1.1093124324324324"/>
    <n v="40.759245283018871"/>
    <n v="36.977081081081081"/>
    <n v="2.6872878692646134E-2"/>
  </r>
  <r>
    <x v="56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6500000000000001"/>
    <n v="327.51350000000002"/>
    <n v="3853.5135"/>
    <n v="1.0414901351351351"/>
    <n v="38.267264150943397"/>
    <n v="34.716337837837841"/>
    <n v="2.8089924619983688E-2"/>
  </r>
  <r>
    <x v="56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6500000000000001"/>
    <n v="428.505"/>
    <n v="6213.5050000000001"/>
    <n v="1.6793256756756758"/>
    <n v="61.703128103277059"/>
    <n v="55.977522522522527"/>
    <n v="3.4618133903848193E-2"/>
  </r>
  <r>
    <x v="56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6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6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6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6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3"/>
    <n v="224.1"/>
    <n v="5374.1"/>
    <n v="1.4524594594594595"/>
    <n v="53.367428003972194"/>
    <n v="48.415315315315318"/>
    <n v="6.4813005776861207E-2"/>
  </r>
  <r>
    <x v="56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3"/>
    <n v="468.59999999999997"/>
    <n v="6608.6"/>
    <n v="1.7861081081081083"/>
    <n v="65.626613704071502"/>
    <n v="59.536936936936939"/>
    <n v="3.8115836707386004E-2"/>
  </r>
  <r>
    <x v="56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3"/>
    <n v="323.39999999999998"/>
    <n v="5833.4"/>
    <n v="1.5765945945945945"/>
    <n v="57.928500496524322"/>
    <n v="52.553153153153147"/>
    <n v="4.8750605893463028E-2"/>
  </r>
  <r>
    <x v="56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3"/>
    <n v="369.3"/>
    <n v="5959.3"/>
    <n v="1.6106216216216216"/>
    <n v="59.178748758689174"/>
    <n v="53.687387387387389"/>
    <n v="4.361282484759333E-2"/>
  </r>
  <r>
    <x v="57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0.05"/>
    <n v="106.10000000000001"/>
    <n v="6426.1"/>
    <n v="1.6209981981981982"/>
    <n v="63.814299900695133"/>
    <n v="57.892792792792797"/>
    <n v="2.7282183219977756E-2"/>
  </r>
  <r>
    <x v="57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05"/>
    <n v="84.2"/>
    <n v="5554.2"/>
    <n v="1.4010594594594594"/>
    <n v="55.155908639523332"/>
    <n v="50.037837837837834"/>
    <n v="2.9713680426269498E-2"/>
  </r>
  <r>
    <x v="57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0.05"/>
    <n v="53.300000000000004"/>
    <n v="5853.3"/>
    <n v="1.4765081081081082"/>
    <n v="58.126117179741804"/>
    <n v="52.732432432432432"/>
    <n v="4.9467572638304348E-2"/>
  </r>
  <r>
    <x v="57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0.05"/>
    <n v="36.4"/>
    <n v="5076.3999999999996"/>
    <n v="1.2805333333333333"/>
    <n v="50.4111221449851"/>
    <n v="45.733333333333327"/>
    <n v="6.2820512820512805E-2"/>
  </r>
  <r>
    <x v="57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05"/>
    <n v="87.95"/>
    <n v="5437.95"/>
    <n v="1.371735135135135"/>
    <n v="54.001489572989072"/>
    <n v="48.990540540540536"/>
    <n v="2.7851359033849082E-2"/>
  </r>
  <r>
    <x v="57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0.05"/>
    <n v="88.800000000000011"/>
    <n v="6088.8"/>
    <n v="1.5359135135135136"/>
    <n v="60.464746772591859"/>
    <n v="54.854054054054053"/>
    <n v="3.0886291697102507E-2"/>
  </r>
  <r>
    <x v="57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0.05"/>
    <n v="46.75"/>
    <n v="4606.75"/>
    <n v="1.1620630630630631"/>
    <n v="45.747269116186693"/>
    <n v="41.502252252252255"/>
    <n v="4.4387435563906154E-2"/>
  </r>
  <r>
    <x v="57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0.05"/>
    <n v="41.6"/>
    <n v="5201.6000000000004"/>
    <n v="1.3121153153153153"/>
    <n v="51.65441906653426"/>
    <n v="46.861261261261262"/>
    <n v="5.6323631323631322E-2"/>
  </r>
  <r>
    <x v="57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0.05"/>
    <n v="38.200000000000003"/>
    <n v="4838.2"/>
    <n v="1.2204468468468468"/>
    <n v="48.045680238331677"/>
    <n v="43.587387387387388"/>
    <n v="5.7051554171973023E-2"/>
  </r>
  <r>
    <x v="57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0.05"/>
    <n v="46.85"/>
    <n v="4586.8500000000004"/>
    <n v="1.1570432432432434"/>
    <n v="45.549652432969218"/>
    <n v="41.322972972972977"/>
    <n v="4.4101358562404457E-2"/>
  </r>
  <r>
    <x v="57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05"/>
    <n v="70.95"/>
    <n v="5500.95"/>
    <n v="1.387627027027027"/>
    <n v="54.627110228401186"/>
    <n v="49.558108108108108"/>
    <n v="3.4924670971182598E-2"/>
  </r>
  <r>
    <x v="57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05"/>
    <n v="83.300000000000011"/>
    <n v="5513.3"/>
    <n v="1.3907423423423424"/>
    <n v="54.749751737835155"/>
    <n v="49.66936936936937"/>
    <n v="2.9813547040437798E-2"/>
  </r>
  <r>
    <x v="57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05"/>
    <n v="52.900000000000006"/>
    <n v="4732.8999999999996"/>
    <n v="1.1938846846846847"/>
    <n v="46.999999999999993"/>
    <n v="42.638738738738738"/>
    <n v="4.030126534852433E-2"/>
  </r>
  <r>
    <x v="57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2493693693693699"/>
    <n v="20.665342601787486"/>
    <n v="18.747747747747749"/>
    <n v="2.154913534223879E-2"/>
    <n v="0.3115"/>
    <n v="271.005"/>
    <n v="2352.0050000000001"/>
    <n v="0.59329855855855862"/>
    <n v="23.356554121151937"/>
    <n v="21.189234234234235"/>
    <n v="2.4355441648545098E-2"/>
  </r>
  <r>
    <x v="57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2079279279279276"/>
    <n v="24.438927507447865"/>
    <n v="22.171171171171171"/>
    <n v="2.5484104794449621E-2"/>
    <n v="0.3115"/>
    <n v="271.005"/>
    <n v="2732.0050000000001"/>
    <n v="0.6891544144144145"/>
    <n v="27.130139026812316"/>
    <n v="24.61265765765766"/>
    <n v="2.8290411100755933E-2"/>
  </r>
  <r>
    <x v="57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4"/>
    <n v="40.800000000000004"/>
    <n v="1382.8"/>
    <n v="0.34881441441441441"/>
    <n v="13.731876861966235"/>
    <n v="12.457657657657657"/>
    <n v="0.10381381381381381"/>
  </r>
  <r>
    <x v="57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7749999999999997"/>
    <n v="448.71749999999997"/>
    <n v="5495.7174999999997"/>
    <n v="1.3863071171171171"/>
    <n v="54.5751489572989"/>
    <n v="49.510968468468469"/>
    <n v="3.061902811902812E-2"/>
  </r>
  <r>
    <x v="57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7749999999999997"/>
    <n v="431.78999999999996"/>
    <n v="5944.79"/>
    <n v="1.4995866666666666"/>
    <n v="59.034657398212509"/>
    <n v="53.556666666666665"/>
    <n v="3.441945158526135E-2"/>
  </r>
  <r>
    <x v="57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7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7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7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28000000000000003"/>
    <n v="193.48000000000002"/>
    <n v="4278.4799999999996"/>
    <n v="1.079256216216216"/>
    <n v="42.487388282025812"/>
    <n v="38.544864864864863"/>
    <n v="5.578128055696796E-2"/>
  </r>
  <r>
    <x v="57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28000000000000003"/>
    <n v="440.16"/>
    <n v="6445.16"/>
    <n v="1.6258061261261261"/>
    <n v="64.003574975173777"/>
    <n v="58.064504504504505"/>
    <n v="3.6936707700066476E-2"/>
  </r>
  <r>
    <x v="57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28000000000000003"/>
    <n v="486.36000000000007"/>
    <n v="6651.36"/>
    <n v="1.6778205405405404"/>
    <n v="66.051241310824224"/>
    <n v="59.922162162162159"/>
    <n v="3.4497502684031178E-2"/>
  </r>
  <r>
    <x v="57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28000000000000003"/>
    <n v="199.92000000000002"/>
    <n v="5204.92"/>
    <n v="1.3129527927927929"/>
    <n v="51.687388282025822"/>
    <n v="46.891171171171173"/>
    <n v="6.5673909203320974E-2"/>
  </r>
  <r>
    <x v="57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28000000000000003"/>
    <n v="329.28000000000003"/>
    <n v="6014.28"/>
    <n v="1.5171156756756756"/>
    <n v="59.724726911618667"/>
    <n v="54.182702702702699"/>
    <n v="4.6073726788012498E-2"/>
  </r>
  <r>
    <x v="57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28000000000000003"/>
    <n v="202.44000000000003"/>
    <n v="4427.4399999999996"/>
    <n v="1.1168317117117117"/>
    <n v="43.966633565044681"/>
    <n v="39.886846846846844"/>
    <n v="5.5168529525375994E-2"/>
  </r>
  <r>
    <x v="57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05"/>
    <n v="76.400000000000006"/>
    <n v="6211.4"/>
    <n v="1.6787567567567567"/>
    <n v="61.682224428997017"/>
    <n v="55.958558558558558"/>
    <n v="3.6622093297485968E-2"/>
  </r>
  <r>
    <x v="57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0.05"/>
    <n v="81.7"/>
    <n v="6766.7"/>
    <n v="1.8288378378378378"/>
    <n v="67.196623634558094"/>
    <n v="60.961261261261257"/>
    <n v="3.7307993427944462E-2"/>
  </r>
  <r>
    <x v="57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05"/>
    <n v="73.45"/>
    <n v="6158.45"/>
    <n v="1.664445945945946"/>
    <n v="61.156405163853023"/>
    <n v="55.48153153153153"/>
    <n v="3.7768231131062986E-2"/>
  </r>
  <r>
    <x v="57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05"/>
    <n v="42.75"/>
    <n v="3442.75"/>
    <n v="0.93047297297297293"/>
    <n v="34.188182720953328"/>
    <n v="31.015765765765767"/>
    <n v="3.6275749433644172E-2"/>
  </r>
  <r>
    <x v="57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0.05"/>
    <n v="37.1"/>
    <n v="4972.1000000000004"/>
    <n v="1.3438108108108109"/>
    <n v="49.375372393247268"/>
    <n v="44.793693693693697"/>
    <n v="6.0368859425463203E-2"/>
  </r>
  <r>
    <x v="57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05"/>
    <n v="81.2"/>
    <n v="6266.2"/>
    <n v="1.6935675675675674"/>
    <n v="62.226415094339622"/>
    <n v="56.452252252252251"/>
    <n v="3.4761239071583898E-2"/>
  </r>
  <r>
    <x v="57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05"/>
    <n v="94.050000000000011"/>
    <n v="6229.05"/>
    <n v="1.6835270270270271"/>
    <n v="61.857497517378349"/>
    <n v="56.117567567567569"/>
    <n v="2.9833900886532465E-2"/>
  </r>
  <r>
    <x v="57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05"/>
    <n v="83.300000000000011"/>
    <n v="6318.3"/>
    <n v="1.7076486486486486"/>
    <n v="62.74379344587885"/>
    <n v="56.921621621621625"/>
    <n v="3.4166639628824505E-2"/>
  </r>
  <r>
    <x v="57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6243243243243246"/>
    <n v="20.665342601787486"/>
    <n v="18.747747747747749"/>
    <n v="2.154913534223879E-2"/>
    <n v="0.3115"/>
    <n v="271.005"/>
    <n v="2352.0050000000001"/>
    <n v="0.63567702702702711"/>
    <n v="23.356554121151937"/>
    <n v="21.189234234234235"/>
    <n v="2.4355441648545098E-2"/>
  </r>
  <r>
    <x v="57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6513513513513511"/>
    <n v="24.438927507447865"/>
    <n v="22.171171171171171"/>
    <n v="2.5484104794449621E-2"/>
    <n v="0.3115"/>
    <n v="271.005"/>
    <n v="2732.0050000000001"/>
    <n v="0.73837972972972976"/>
    <n v="27.130139026812316"/>
    <n v="24.61265765765766"/>
    <n v="2.8290411100755933E-2"/>
  </r>
  <r>
    <x v="57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214"/>
    <n v="0.86864864864864866"/>
    <n v="31.916583912611717"/>
    <n v="28.954954954954953"/>
    <n v="2.1042845170752146E-2"/>
    <n v="0.3115"/>
    <n v="428.62400000000002"/>
    <n v="3642.6239999999998"/>
    <n v="0.98449297297297289"/>
    <n v="36.173028798411117"/>
    <n v="32.816432432432428"/>
    <n v="2.3849151477058451E-2"/>
  </r>
  <r>
    <x v="57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649"/>
    <n v="0.98621621621621625"/>
    <n v="36.236345580933467"/>
    <n v="32.873873873873876"/>
    <n v="2.3890896710664154E-2"/>
    <n v="0.3115"/>
    <n v="428.62400000000002"/>
    <n v="4077.6239999999998"/>
    <n v="1.1020605405405406"/>
    <n v="40.492790466732863"/>
    <n v="36.735351351351348"/>
    <n v="2.6697203016970456E-2"/>
  </r>
  <r>
    <x v="57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7749999999999997"/>
    <n v="342.96224999999998"/>
    <n v="3868.96225"/>
    <n v="1.0456654729729731"/>
    <n v="38.420677755710031"/>
    <n v="34.855515765765766"/>
    <n v="2.8202537232596296E-2"/>
  </r>
  <r>
    <x v="57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7749999999999997"/>
    <n v="448.71749999999997"/>
    <n v="6233.7174999999997"/>
    <n v="1.6847885135135134"/>
    <n v="61.90384806355511"/>
    <n v="56.159617117117115"/>
    <n v="3.4730746516460798E-2"/>
  </r>
  <r>
    <x v="57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7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7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7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7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28000000000000003"/>
    <n v="209.16000000000003"/>
    <n v="5359.16"/>
    <n v="1.4484216216216217"/>
    <n v="53.219066534260179"/>
    <n v="48.280720720720723"/>
    <n v="6.4632825596681015E-2"/>
  </r>
  <r>
    <x v="57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28000000000000003"/>
    <n v="437.36"/>
    <n v="6577.36"/>
    <n v="1.7776648648648647"/>
    <n v="65.316385302879837"/>
    <n v="59.255495495495495"/>
    <n v="3.7935656527205826E-2"/>
  </r>
  <r>
    <x v="57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28000000000000003"/>
    <n v="301.84000000000003"/>
    <n v="5811.84"/>
    <n v="1.5707675675675676"/>
    <n v="57.714399205561072"/>
    <n v="52.358918918918917"/>
    <n v="4.8570425713282857E-2"/>
  </r>
  <r>
    <x v="57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28000000000000003"/>
    <n v="344.68"/>
    <n v="5934.68"/>
    <n v="1.6039675675675678"/>
    <n v="58.934260178748758"/>
    <n v="53.465585585585586"/>
    <n v="4.3432644667413152E-2"/>
  </r>
  <r>
    <x v="58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7.0000000000000007E-2"/>
    <n v="148.54000000000002"/>
    <n v="6468.54"/>
    <n v="1.6317037837837838"/>
    <n v="64.235749751737828"/>
    <n v="58.275135135135137"/>
    <n v="2.7462363400157935E-2"/>
  </r>
  <r>
    <x v="58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7.0000000000000007E-2"/>
    <n v="117.88000000000001"/>
    <n v="5587.88"/>
    <n v="1.4095553153153153"/>
    <n v="55.490367428003971"/>
    <n v="50.341261261261259"/>
    <n v="2.989386060644968E-2"/>
  </r>
  <r>
    <x v="58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7.0000000000000007E-2"/>
    <n v="74.62"/>
    <n v="5874.62"/>
    <n v="1.481886126126126"/>
    <n v="58.337835153922541"/>
    <n v="52.924504504504505"/>
    <n v="4.9647752818484527E-2"/>
  </r>
  <r>
    <x v="58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7.0000000000000007E-2"/>
    <n v="50.960000000000008"/>
    <n v="5090.96"/>
    <n v="1.2842061261261262"/>
    <n v="50.555710029791456"/>
    <n v="45.864504504504502"/>
    <n v="6.3000693000692998E-2"/>
  </r>
  <r>
    <x v="58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7.0000000000000007E-2"/>
    <n v="123.13000000000001"/>
    <n v="5473.13"/>
    <n v="1.3806093693693695"/>
    <n v="54.350844091360479"/>
    <n v="49.307477477477477"/>
    <n v="2.8031539214029264E-2"/>
  </r>
  <r>
    <x v="58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7.0000000000000007E-2"/>
    <n v="124.32000000000001"/>
    <n v="6124.32"/>
    <n v="1.5448735135135134"/>
    <n v="60.81747765640516"/>
    <n v="55.174054054054054"/>
    <n v="3.1066471877282689E-2"/>
  </r>
  <r>
    <x v="58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7.0000000000000007E-2"/>
    <n v="65.45"/>
    <n v="4625.45"/>
    <n v="1.1667801801801803"/>
    <n v="45.932969215491553"/>
    <n v="41.670720720720716"/>
    <n v="4.4567615744086325E-2"/>
  </r>
  <r>
    <x v="58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7.0000000000000007E-2"/>
    <n v="58.240000000000009"/>
    <n v="5218.24"/>
    <n v="1.3163127927927927"/>
    <n v="51.819662363455805"/>
    <n v="47.011171171171171"/>
    <n v="5.65038115038115E-2"/>
  </r>
  <r>
    <x v="58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7.0000000000000007E-2"/>
    <n v="53.480000000000004"/>
    <n v="4853.4799999999996"/>
    <n v="1.2243012612612612"/>
    <n v="48.197418073485593"/>
    <n v="43.725045045045043"/>
    <n v="5.7231734352153195E-2"/>
  </r>
  <r>
    <x v="58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7.0000000000000007E-2"/>
    <n v="65.59"/>
    <n v="4605.59"/>
    <n v="1.1617704504504505"/>
    <n v="45.735749751737835"/>
    <n v="41.491801801801806"/>
    <n v="4.4281538742584635E-2"/>
  </r>
  <r>
    <x v="58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7.0000000000000007E-2"/>
    <n v="99.330000000000013"/>
    <n v="5529.33"/>
    <n v="1.394785945945946"/>
    <n v="54.908937437934455"/>
    <n v="49.813783783783784"/>
    <n v="3.5104851151362776E-2"/>
  </r>
  <r>
    <x v="58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7.0000000000000007E-2"/>
    <n v="116.62"/>
    <n v="5546.62"/>
    <n v="1.3991473873873874"/>
    <n v="55.080635551142002"/>
    <n v="49.969549549549548"/>
    <n v="2.9993727220617977E-2"/>
  </r>
  <r>
    <x v="58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7.0000000000000007E-2"/>
    <n v="74.06"/>
    <n v="4754.0600000000004"/>
    <n v="1.1992223423423425"/>
    <n v="47.210129096325723"/>
    <n v="42.829369369369374"/>
    <n v="4.0481445528704516E-2"/>
  </r>
  <r>
    <x v="58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2493693693693699"/>
    <n v="20.665342601787486"/>
    <n v="18.747747747747749"/>
    <n v="2.154913534223879E-2"/>
    <n v="0.33750000000000002"/>
    <n v="293.625"/>
    <n v="2374.625"/>
    <n v="0.59900450450450449"/>
    <n v="23.581181727904667"/>
    <n v="21.393018018018019"/>
    <n v="2.4589675882779331E-2"/>
  </r>
  <r>
    <x v="58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2079279279279276"/>
    <n v="24.438927507447865"/>
    <n v="22.171171171171171"/>
    <n v="2.5484104794449621E-2"/>
    <n v="0.33750000000000002"/>
    <n v="293.625"/>
    <n v="2754.625"/>
    <n v="0.69486036036036036"/>
    <n v="27.354766633565045"/>
    <n v="24.816441441441441"/>
    <n v="2.8524645334990162E-2"/>
  </r>
  <r>
    <x v="58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7"/>
    <n v="44.4"/>
    <n v="1386.4"/>
    <n v="0.34972252252252256"/>
    <n v="13.767626613704072"/>
    <n v="12.49009009009009"/>
    <n v="0.10408408408408408"/>
  </r>
  <r>
    <x v="58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315"/>
    <n v="509.35500000000002"/>
    <n v="5556.3549999999996"/>
    <n v="1.4016030630630629"/>
    <n v="55.177308838133065"/>
    <n v="50.057252252252248"/>
    <n v="3.0956865956865955E-2"/>
  </r>
  <r>
    <x v="58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315"/>
    <n v="490.14"/>
    <n v="6003.14"/>
    <n v="1.5143055855855856"/>
    <n v="59.614101290963262"/>
    <n v="54.082342342342343"/>
    <n v="3.4757289423099191E-2"/>
  </r>
  <r>
    <x v="58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8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8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8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3"/>
    <n v="207.29999999999998"/>
    <n v="4292.3"/>
    <n v="1.0827423423423423"/>
    <n v="42.624627606752732"/>
    <n v="38.66936936936937"/>
    <n v="5.5961460737148146E-2"/>
  </r>
  <r>
    <x v="58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3"/>
    <n v="471.59999999999997"/>
    <n v="6476.6"/>
    <n v="1.633736936936937"/>
    <n v="64.315789473684205"/>
    <n v="58.347747747747754"/>
    <n v="3.7116887880246661E-2"/>
  </r>
  <r>
    <x v="58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3"/>
    <n v="521.1"/>
    <n v="6686.1"/>
    <n v="1.6865837837837838"/>
    <n v="66.396226415094347"/>
    <n v="60.235135135135138"/>
    <n v="3.4677682864211364E-2"/>
  </r>
  <r>
    <x v="58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3"/>
    <n v="214.2"/>
    <n v="5219.2"/>
    <n v="1.3165549549549549"/>
    <n v="51.829195630585893"/>
    <n v="47.019819819819816"/>
    <n v="6.5854089383501138E-2"/>
  </r>
  <r>
    <x v="58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3"/>
    <n v="352.8"/>
    <n v="6037.8"/>
    <n v="1.5230486486486488"/>
    <n v="59.958291956305857"/>
    <n v="54.394594594594594"/>
    <n v="4.6253906968192683E-2"/>
  </r>
  <r>
    <x v="58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3"/>
    <n v="216.9"/>
    <n v="4441.8999999999996"/>
    <n v="1.1204792792792793"/>
    <n v="44.110228401191655"/>
    <n v="40.017117117117117"/>
    <n v="5.5348709705556179E-2"/>
  </r>
  <r>
    <x v="58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7.0000000000000007E-2"/>
    <n v="106.96000000000001"/>
    <n v="6241.96"/>
    <n v="1.6870162162162163"/>
    <n v="61.985700099304864"/>
    <n v="56.233873873873875"/>
    <n v="3.6802273477666146E-2"/>
  </r>
  <r>
    <x v="58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6685"/>
    <n v="1.8067567567567568"/>
    <n v="66.385302879841106"/>
    <n v="60.225225225225223"/>
    <n v="3.6857542977494016E-2"/>
    <n v="7.0000000000000007E-2"/>
    <n v="114.38000000000001"/>
    <n v="6799.38"/>
    <n v="1.8376702702702703"/>
    <n v="67.52115193644488"/>
    <n v="61.255675675675676"/>
    <n v="3.7488173608124647E-2"/>
  </r>
  <r>
    <x v="58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7.0000000000000007E-2"/>
    <n v="102.83000000000001"/>
    <n v="6187.83"/>
    <n v="1.6723864864864864"/>
    <n v="61.448162859980137"/>
    <n v="55.746216216216219"/>
    <n v="3.7948411311243171E-2"/>
  </r>
  <r>
    <x v="58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7.0000000000000007E-2"/>
    <n v="59.850000000000009"/>
    <n v="3459.85"/>
    <n v="0.93509459459459454"/>
    <n v="34.357994041708039"/>
    <n v="31.169819819819818"/>
    <n v="3.645592961382435E-2"/>
  </r>
  <r>
    <x v="58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4935"/>
    <n v="1.3337837837837838"/>
    <n v="49.006951340615686"/>
    <n v="44.45945945945946"/>
    <n v="5.991840897501275E-2"/>
    <n v="7.0000000000000007E-2"/>
    <n v="51.940000000000005"/>
    <n v="4986.9399999999996"/>
    <n v="1.3478216216216214"/>
    <n v="49.522740814299894"/>
    <n v="44.927387387387384"/>
    <n v="6.0549039605643375E-2"/>
  </r>
  <r>
    <x v="58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7.0000000000000007E-2"/>
    <n v="113.68"/>
    <n v="6298.68"/>
    <n v="1.702345945945946"/>
    <n v="62.548957298907645"/>
    <n v="56.744864864864866"/>
    <n v="3.4941419251764083E-2"/>
  </r>
  <r>
    <x v="58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7.0000000000000007E-2"/>
    <n v="131.67000000000002"/>
    <n v="6266.67"/>
    <n v="1.6936945945945947"/>
    <n v="62.231082423038728"/>
    <n v="56.45648648648649"/>
    <n v="3.0014081066712647E-2"/>
  </r>
  <r>
    <x v="58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7.0000000000000007E-2"/>
    <n v="116.62"/>
    <n v="6351.62"/>
    <n v="1.716654054054054"/>
    <n v="63.074677259185698"/>
    <n v="57.221801801801803"/>
    <n v="3.4346819809004683E-2"/>
  </r>
  <r>
    <x v="58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081"/>
    <n v="0.56243243243243246"/>
    <n v="20.665342601787486"/>
    <n v="18.747747747747749"/>
    <n v="2.154913534223879E-2"/>
    <n v="0.33750000000000002"/>
    <n v="293.625"/>
    <n v="2374.625"/>
    <n v="0.64179054054054052"/>
    <n v="23.581181727904667"/>
    <n v="21.393018018018019"/>
    <n v="2.4589675882779331E-2"/>
  </r>
  <r>
    <x v="58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461"/>
    <n v="0.66513513513513511"/>
    <n v="24.438927507447865"/>
    <n v="22.171171171171171"/>
    <n v="2.5484104794449621E-2"/>
    <n v="0.33750000000000002"/>
    <n v="293.625"/>
    <n v="2754.625"/>
    <n v="0.74449324324324329"/>
    <n v="27.354766633565045"/>
    <n v="24.816441441441441"/>
    <n v="2.8524645334990162E-2"/>
  </r>
  <r>
    <x v="58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214"/>
    <n v="0.86864864864864866"/>
    <n v="31.916583912611717"/>
    <n v="28.954954954954953"/>
    <n v="2.1042845170752146E-2"/>
    <n v="0.33750000000000002"/>
    <n v="464.40000000000003"/>
    <n v="3678.4"/>
    <n v="0.99416216216216213"/>
    <n v="36.528301886792455"/>
    <n v="33.138738738738738"/>
    <n v="2.4083385711292687E-2"/>
  </r>
  <r>
    <x v="58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649"/>
    <n v="0.98621621621621625"/>
    <n v="36.236345580933467"/>
    <n v="32.873873873873876"/>
    <n v="2.3890896710664154E-2"/>
    <n v="0.33750000000000002"/>
    <n v="464.40000000000003"/>
    <n v="4113.3999999999996"/>
    <n v="1.1117297297297297"/>
    <n v="40.848063555114194"/>
    <n v="37.057657657657657"/>
    <n v="2.6931437251204692E-2"/>
  </r>
  <r>
    <x v="58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15"/>
    <n v="389.30850000000004"/>
    <n v="3915.3085000000001"/>
    <n v="1.0581914864864865"/>
    <n v="38.880918570009932"/>
    <n v="35.273049549549548"/>
    <n v="2.8540375070434134E-2"/>
  </r>
  <r>
    <x v="58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315"/>
    <n v="509.35500000000002"/>
    <n v="6294.3549999999996"/>
    <n v="1.701177027027027"/>
    <n v="62.506007944389268"/>
    <n v="56.7059009009009"/>
    <n v="3.5068584354298639E-2"/>
  </r>
  <r>
    <x v="58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8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8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8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8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5150"/>
    <n v="1.3918918918918919"/>
    <n v="51.142005958291954"/>
    <n v="46.396396396396398"/>
    <n v="6.2110303074158497E-2"/>
    <n v="0.3"/>
    <n v="224.1"/>
    <n v="5374.1"/>
    <n v="1.4524594594594595"/>
    <n v="53.367428003972194"/>
    <n v="48.415315315315318"/>
    <n v="6.4813005776861207E-2"/>
  </r>
  <r>
    <x v="58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6140"/>
    <n v="1.6594594594594594"/>
    <n v="60.973187686196624"/>
    <n v="55.315315315315317"/>
    <n v="3.5413134004683301E-2"/>
    <n v="0.3"/>
    <n v="468.59999999999997"/>
    <n v="6608.6"/>
    <n v="1.7861081081081083"/>
    <n v="65.626613704071502"/>
    <n v="59.536936936936939"/>
    <n v="3.8115836707386004E-2"/>
  </r>
  <r>
    <x v="58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5510"/>
    <n v="1.4891891891891893"/>
    <n v="54.716981132075468"/>
    <n v="49.63963963963964"/>
    <n v="4.6047903190760332E-2"/>
    <n v="0.3"/>
    <n v="323.39999999999998"/>
    <n v="5833.4"/>
    <n v="1.5765945945945945"/>
    <n v="57.928500496524322"/>
    <n v="52.553153153153147"/>
    <n v="4.8750605893463028E-2"/>
  </r>
  <r>
    <x v="58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5590"/>
    <n v="1.5108108108108107"/>
    <n v="55.511420059582917"/>
    <n v="50.36036036036036"/>
    <n v="4.0910122144890627E-2"/>
    <n v="0.3"/>
    <n v="369.3"/>
    <n v="5959.3"/>
    <n v="1.6106216216216216"/>
    <n v="59.178748758689174"/>
    <n v="53.687387387387389"/>
    <n v="4.361282484759333E-2"/>
  </r>
  <r>
    <x v="59"/>
    <s v="BNSF"/>
    <x v="0"/>
    <n v="4022"/>
    <n v="39010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320"/>
    <n v="1.5942342342342342"/>
    <n v="62.760675273088381"/>
    <n v="56.936936936936938"/>
    <n v="2.6831732769527303E-2"/>
    <n v="0.11"/>
    <n v="233.42"/>
    <n v="6553.42"/>
    <n v="1.6531149549549551"/>
    <n v="65.078649453823232"/>
    <n v="59.039819819819819"/>
    <n v="2.7822723760518295E-2"/>
  </r>
  <r>
    <x v="59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11"/>
    <n v="185.24"/>
    <n v="5655.24"/>
    <n v="1.4265470270270271"/>
    <n v="56.159285004965241"/>
    <n v="50.948108108108109"/>
    <n v="3.025422096681004E-2"/>
  </r>
  <r>
    <x v="59"/>
    <s v="BNSF"/>
    <x v="0"/>
    <n v="4022"/>
    <n v="39010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800"/>
    <n v="1.463063063063063"/>
    <n v="57.596822244289967"/>
    <n v="52.252252252252255"/>
    <n v="4.9017122187853895E-2"/>
    <n v="0.11"/>
    <n v="117.26"/>
    <n v="5917.26"/>
    <n v="1.4926421621621622"/>
    <n v="58.761271102284013"/>
    <n v="53.308648648648649"/>
    <n v="5.000811317884489E-2"/>
  </r>
  <r>
    <x v="59"/>
    <s v="BNSF"/>
    <x v="0"/>
    <n v="4022"/>
    <n v="39010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5040"/>
    <n v="1.2713513513513515"/>
    <n v="50.049652432969211"/>
    <n v="45.405405405405403"/>
    <n v="6.2370062370062367E-2"/>
    <n v="0.11"/>
    <n v="80.08"/>
    <n v="5120.08"/>
    <n v="1.2915517117117117"/>
    <n v="50.844885799404167"/>
    <n v="46.126846846846846"/>
    <n v="6.3361053361053354E-2"/>
  </r>
  <r>
    <x v="59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11"/>
    <n v="193.49"/>
    <n v="5543.49"/>
    <n v="1.3983578378378378"/>
    <n v="55.049553128103277"/>
    <n v="49.941351351351351"/>
    <n v="2.8391899574389624E-2"/>
  </r>
  <r>
    <x v="59"/>
    <s v="BNSF"/>
    <x v="0"/>
    <n v="4022"/>
    <n v="39010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6000"/>
    <n v="1.5135135135135136"/>
    <n v="59.582919563058589"/>
    <n v="54.054054054054056"/>
    <n v="3.0435841246652058E-2"/>
    <n v="0.11"/>
    <n v="195.36"/>
    <n v="6195.36"/>
    <n v="1.5627935135135134"/>
    <n v="61.522939424031776"/>
    <n v="55.814054054054054"/>
    <n v="3.1426832237643046E-2"/>
  </r>
  <r>
    <x v="59"/>
    <s v="BNSF"/>
    <x v="0"/>
    <n v="4022"/>
    <n v="39010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560"/>
    <n v="1.1502702702702703"/>
    <n v="45.283018867924525"/>
    <n v="41.081081081081081"/>
    <n v="4.3936985113455701E-2"/>
    <n v="0.11"/>
    <n v="102.85"/>
    <n v="4662.8500000000004"/>
    <n v="1.1762144144144144"/>
    <n v="46.304369414101295"/>
    <n v="42.00765765765766"/>
    <n v="4.4927976104446696E-2"/>
  </r>
  <r>
    <x v="59"/>
    <s v="BNSF"/>
    <x v="0"/>
    <n v="4022"/>
    <n v="39010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5160"/>
    <n v="1.3016216216216216"/>
    <n v="51.241310824230389"/>
    <n v="46.486486486486484"/>
    <n v="5.5873180873180869E-2"/>
    <n v="0.11"/>
    <n v="91.52"/>
    <n v="5251.52"/>
    <n v="1.3247077477477478"/>
    <n v="52.15014895729891"/>
    <n v="47.310990990990994"/>
    <n v="5.6864171864171871E-2"/>
  </r>
  <r>
    <x v="59"/>
    <s v="BNSF"/>
    <x v="0"/>
    <n v="4022"/>
    <n v="39010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800"/>
    <n v="1.2108108108108109"/>
    <n v="47.666335650446868"/>
    <n v="43.243243243243242"/>
    <n v="5.6601103721522571E-2"/>
    <n v="0.11"/>
    <n v="84.04"/>
    <n v="4884.04"/>
    <n v="1.2320100900900901"/>
    <n v="48.500893743793441"/>
    <n v="44.000360360360361"/>
    <n v="5.7592094712513558E-2"/>
  </r>
  <r>
    <x v="59"/>
    <s v="BNSF"/>
    <x v="0"/>
    <n v="4022"/>
    <n v="39010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540"/>
    <n v="1.1452252252252253"/>
    <n v="45.084409136047668"/>
    <n v="40.900900900900901"/>
    <n v="4.3650908111954004E-2"/>
    <n v="0.11"/>
    <n v="103.07000000000001"/>
    <n v="4643.07"/>
    <n v="1.1712248648648649"/>
    <n v="46.107944389275069"/>
    <n v="41.829459459459457"/>
    <n v="4.4641899102944992E-2"/>
  </r>
  <r>
    <x v="59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11"/>
    <n v="156.09"/>
    <n v="5586.09"/>
    <n v="1.4091037837837839"/>
    <n v="55.472591857000992"/>
    <n v="50.325135135135135"/>
    <n v="3.546521151172314E-2"/>
  </r>
  <r>
    <x v="59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11"/>
    <n v="183.26"/>
    <n v="5613.26"/>
    <n v="1.4159574774774775"/>
    <n v="55.742403177755712"/>
    <n v="50.56990990990991"/>
    <n v="3.0354087580978337E-2"/>
  </r>
  <r>
    <x v="59"/>
    <s v="BNSF"/>
    <x v="0"/>
    <n v="4022"/>
    <n v="39010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11"/>
    <n v="116.38"/>
    <n v="4796.38"/>
    <n v="1.2098976576576577"/>
    <n v="47.630387288977161"/>
    <n v="43.210630630630632"/>
    <n v="4.0841805889064872E-2"/>
  </r>
  <r>
    <x v="59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5268468468468468"/>
    <n v="21.757696127110229"/>
    <n v="19.738738738738739"/>
    <n v="2.2688205446826138E-2"/>
    <n v="0.38950000000000001"/>
    <n v="338.86500000000001"/>
    <n v="2529.8649999999998"/>
    <n v="0.63816414414414413"/>
    <n v="25.122790466732866"/>
    <n v="22.791576576576574"/>
    <n v="2.6197214455835144E-2"/>
  </r>
  <r>
    <x v="59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4854054054054056"/>
    <n v="25.531281032770604"/>
    <n v="23.162162162162161"/>
    <n v="2.6623174899036966E-2"/>
    <n v="0.38950000000000001"/>
    <n v="338.86500000000001"/>
    <n v="2909.8649999999998"/>
    <n v="0.73402000000000001"/>
    <n v="28.896375372393244"/>
    <n v="26.214999999999996"/>
    <n v="3.0132183908045972E-2"/>
  </r>
  <r>
    <x v="59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41"/>
    <n v="49.199999999999996"/>
    <n v="1391.2"/>
    <n v="0.35093333333333337"/>
    <n v="13.815292949354518"/>
    <n v="12.533333333333333"/>
    <n v="0.10444444444444444"/>
  </r>
  <r>
    <x v="59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315"/>
    <n v="509.35500000000002"/>
    <n v="5556.3549999999996"/>
    <n v="1.4016030630630629"/>
    <n v="55.177308838133065"/>
    <n v="50.057252252252248"/>
    <n v="3.0956865956865955E-2"/>
  </r>
  <r>
    <x v="59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315"/>
    <n v="490.14"/>
    <n v="6003.14"/>
    <n v="1.5143055855855856"/>
    <n v="59.614101290963262"/>
    <n v="54.082342342342343"/>
    <n v="3.4757289423099191E-2"/>
  </r>
  <r>
    <x v="59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5961"/>
    <n v="1.5036756756756757"/>
    <n v="59.195630585898705"/>
    <n v="53.702702702702702"/>
    <n v="7.5958561107075953E-2"/>
    <n v="0"/>
    <n v="0"/>
    <n v="5961"/>
    <n v="1.5036756756756757"/>
    <n v="59.195630585898705"/>
    <n v="53.702702702702702"/>
    <n v="7.5958561107075953E-2"/>
  </r>
  <r>
    <x v="59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139"/>
    <n v="1.5485765765765767"/>
    <n v="60.963257199602779"/>
    <n v="55.306306306306304"/>
    <n v="7.0814732786563764E-2"/>
    <n v="0"/>
    <n v="0"/>
    <n v="6139"/>
    <n v="1.5485765765765767"/>
    <n v="60.963257199602779"/>
    <n v="55.306306306306304"/>
    <n v="7.0814732786563764E-2"/>
  </r>
  <r>
    <x v="59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706"/>
    <n v="1.1870990990990991"/>
    <n v="46.732869910625617"/>
    <n v="42.396396396396398"/>
    <n v="8.5476605637895969E-2"/>
    <n v="0"/>
    <n v="0"/>
    <n v="4706"/>
    <n v="1.1870990990990991"/>
    <n v="46.732869910625617"/>
    <n v="42.396396396396398"/>
    <n v="8.5476605637895969E-2"/>
  </r>
  <r>
    <x v="59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4085"/>
    <n v="1.0304504504504504"/>
    <n v="40.566037735849058"/>
    <n v="36.801801801801801"/>
    <n v="5.3258758034445443E-2"/>
    <n v="0.34"/>
    <n v="234.94000000000003"/>
    <n v="4319.9399999999996"/>
    <n v="1.0897145945945945"/>
    <n v="42.899106256206551"/>
    <n v="38.918378378378378"/>
    <n v="5.6321821097508509E-2"/>
  </r>
  <r>
    <x v="59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6005"/>
    <n v="1.5147747747747748"/>
    <n v="59.632571996027806"/>
    <n v="54.099099099099099"/>
    <n v="3.4414185177543959E-2"/>
    <n v="0.34"/>
    <n v="534.48"/>
    <n v="6539.48"/>
    <n v="1.6495985585585584"/>
    <n v="64.940218470705062"/>
    <n v="58.914234234234229"/>
    <n v="3.7477248240607018E-2"/>
  </r>
  <r>
    <x v="59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165"/>
    <n v="1.5551351351351352"/>
    <n v="61.221449851042699"/>
    <n v="55.54054054054054"/>
    <n v="3.1974980161508661E-2"/>
    <n v="0.34"/>
    <n v="590.58000000000004"/>
    <n v="6755.58"/>
    <n v="1.7041102702702702"/>
    <n v="67.086196623634549"/>
    <n v="60.861081081081082"/>
    <n v="3.503804322457172E-2"/>
  </r>
  <r>
    <x v="59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5005"/>
    <n v="1.2625225225225225"/>
    <n v="49.702085402184707"/>
    <n v="45.090090090090094"/>
    <n v="6.3151386680798449E-2"/>
    <n v="0.34"/>
    <n v="242.76000000000002"/>
    <n v="5247.76"/>
    <n v="1.3237592792792794"/>
    <n v="52.112810327706057"/>
    <n v="47.277117117117122"/>
    <n v="6.6214449743861509E-2"/>
  </r>
  <r>
    <x v="59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685"/>
    <n v="1.4340540540540541"/>
    <n v="56.454816285998014"/>
    <n v="51.216216216216218"/>
    <n v="4.355120426548998E-2"/>
    <n v="0.34"/>
    <n v="399.84000000000003"/>
    <n v="6084.84"/>
    <n v="1.5349145945945946"/>
    <n v="60.425422045680236"/>
    <n v="54.818378378378377"/>
    <n v="4.661426732855304E-2"/>
  </r>
  <r>
    <x v="59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225"/>
    <n v="1.0657657657657658"/>
    <n v="41.956305858987086"/>
    <n v="38.063063063063062"/>
    <n v="5.2646007002853476E-2"/>
    <n v="0.34"/>
    <n v="245.82000000000002"/>
    <n v="4470.82"/>
    <n v="1.1277744144144144"/>
    <n v="44.397418073485596"/>
    <n v="40.277657657657656"/>
    <n v="5.5709070065916536E-2"/>
  </r>
  <r>
    <x v="59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11"/>
    <n v="168.08"/>
    <n v="6303.08"/>
    <n v="1.7035351351351351"/>
    <n v="62.592651439920552"/>
    <n v="56.784504504504504"/>
    <n v="3.716263383802651E-2"/>
  </r>
  <r>
    <x v="59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5185"/>
    <n v="1.4013513513513514"/>
    <n v="51.489572989076464"/>
    <n v="46.711711711711715"/>
    <n v="2.8587338868856619E-2"/>
    <n v="0.11"/>
    <n v="179.74"/>
    <n v="5364.74"/>
    <n v="1.4499297297297298"/>
    <n v="53.274478649453819"/>
    <n v="48.33099099099099"/>
    <n v="2.9578329859847607E-2"/>
  </r>
  <r>
    <x v="59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11"/>
    <n v="161.59"/>
    <n v="6246.59"/>
    <n v="1.6882675675675676"/>
    <n v="62.031678252234357"/>
    <n v="56.275585585585588"/>
    <n v="3.8308771671603535E-2"/>
  </r>
  <r>
    <x v="59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11"/>
    <n v="94.05"/>
    <n v="3494.05"/>
    <n v="0.94433783783783787"/>
    <n v="34.697616683217475"/>
    <n v="31.477927927927929"/>
    <n v="3.6816289974184714E-2"/>
  </r>
  <r>
    <x v="59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3435"/>
    <n v="0.92837837837837833"/>
    <n v="34.111221449851044"/>
    <n v="30.945945945945947"/>
    <n v="4.1706126611786992E-2"/>
    <n v="0.11"/>
    <n v="81.62"/>
    <n v="3516.62"/>
    <n v="0.95043783783783786"/>
    <n v="34.921747765640511"/>
    <n v="31.681261261261259"/>
    <n v="4.269711760277798E-2"/>
  </r>
  <r>
    <x v="59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11"/>
    <n v="178.64000000000001"/>
    <n v="6363.64"/>
    <n v="1.7199027027027027"/>
    <n v="63.194041708043699"/>
    <n v="57.330090090090096"/>
    <n v="3.530177961212444E-2"/>
  </r>
  <r>
    <x v="59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11"/>
    <n v="206.91"/>
    <n v="6341.91"/>
    <n v="1.7140297297297298"/>
    <n v="62.978252234359481"/>
    <n v="57.134324324324325"/>
    <n v="3.0374441427073007E-2"/>
  </r>
  <r>
    <x v="59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11"/>
    <n v="183.26"/>
    <n v="6418.26"/>
    <n v="1.7346648648648648"/>
    <n v="63.736444885799408"/>
    <n v="57.822162162162165"/>
    <n v="3.4707180169365047E-2"/>
  </r>
  <r>
    <x v="59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191"/>
    <n v="0.59216216216216211"/>
    <n v="21.757696127110229"/>
    <n v="19.738738738738739"/>
    <n v="2.2688205446826138E-2"/>
    <n v="0.38950000000000001"/>
    <n v="338.86500000000001"/>
    <n v="2529.8649999999998"/>
    <n v="0.68374729729729722"/>
    <n v="25.122790466732866"/>
    <n v="22.791576576576574"/>
    <n v="2.6197214455835144E-2"/>
  </r>
  <r>
    <x v="59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571"/>
    <n v="0.69486486486486487"/>
    <n v="25.531281032770604"/>
    <n v="23.162162162162161"/>
    <n v="2.6623174899036966E-2"/>
    <n v="0.38950000000000001"/>
    <n v="338.86500000000001"/>
    <n v="2909.8649999999998"/>
    <n v="0.78644999999999998"/>
    <n v="28.896375372393244"/>
    <n v="26.214999999999996"/>
    <n v="3.0132183908045972E-2"/>
  </r>
  <r>
    <x v="59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324"/>
    <n v="0.89837837837837842"/>
    <n v="33.008937437934456"/>
    <n v="29.945945945945947"/>
    <n v="2.1763042111879322E-2"/>
    <n v="0.38950000000000001"/>
    <n v="535.952"/>
    <n v="3859.9520000000002"/>
    <n v="1.0432302702702703"/>
    <n v="38.331201588877853"/>
    <n v="34.774342342342344"/>
    <n v="2.5272051120888331E-2"/>
  </r>
  <r>
    <x v="59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759"/>
    <n v="1.0159459459459459"/>
    <n v="37.328699106256202"/>
    <n v="33.864864864864863"/>
    <n v="2.4611093651791326E-2"/>
    <n v="0.38950000000000001"/>
    <n v="535.952"/>
    <n v="4294.9520000000002"/>
    <n v="1.1607978378378379"/>
    <n v="42.650963257199606"/>
    <n v="38.693261261261263"/>
    <n v="2.8120102660800336E-2"/>
  </r>
  <r>
    <x v="59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15"/>
    <n v="389.30850000000004"/>
    <n v="3915.3085000000001"/>
    <n v="1.0581914864864865"/>
    <n v="38.880918570009932"/>
    <n v="35.273049549549548"/>
    <n v="2.8540375070434134E-2"/>
  </r>
  <r>
    <x v="59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315"/>
    <n v="509.35500000000002"/>
    <n v="6294.3549999999996"/>
    <n v="1.701177027027027"/>
    <n v="62.506007944389268"/>
    <n v="56.7059009009009"/>
    <n v="3.5068584354298639E-2"/>
  </r>
  <r>
    <x v="59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59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59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59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59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34"/>
    <n v="253.98000000000002"/>
    <n v="3903.98"/>
    <n v="1.0551297297297297"/>
    <n v="38.768421052631581"/>
    <n v="35.170990990990994"/>
    <n v="4.7082986601058897E-2"/>
  </r>
  <r>
    <x v="59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34"/>
    <n v="531.08000000000004"/>
    <n v="5671.08"/>
    <n v="1.5327243243243243"/>
    <n v="56.316583912611719"/>
    <n v="51.090810810810808"/>
    <n v="3.2708585666332141E-2"/>
  </r>
  <r>
    <x v="59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34"/>
    <n v="366.52000000000004"/>
    <n v="4376.5200000000004"/>
    <n v="1.1828432432432434"/>
    <n v="43.4609731876862"/>
    <n v="39.428108108108113"/>
    <n v="3.6575239432382292E-2"/>
  </r>
  <r>
    <x v="59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34"/>
    <n v="418.54"/>
    <n v="4508.54"/>
    <n v="1.2185243243243242"/>
    <n v="44.771996027805358"/>
    <n v="40.617477477477479"/>
    <n v="3.2995513791614521E-2"/>
  </r>
  <r>
    <x v="60"/>
    <s v="BNSF"/>
    <x v="0"/>
    <n v="4022"/>
    <n v="39011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5982627302137198E-2"/>
    <n v="0.1"/>
    <n v="212.20000000000002"/>
    <n v="6332.2"/>
    <n v="1.5973117117117117"/>
    <n v="62.881827209533263"/>
    <n v="57.046846846846847"/>
    <n v="2.6883528203038101E-2"/>
  </r>
  <r>
    <x v="60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1"/>
    <n v="168.4"/>
    <n v="5638.4"/>
    <n v="1.4222990990990991"/>
    <n v="55.992055610724918"/>
    <n v="50.796396396396396"/>
    <n v="3.0164130876719951E-2"/>
  </r>
  <r>
    <x v="60"/>
    <s v="BNSF"/>
    <x v="0"/>
    <n v="4022"/>
    <n v="39011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600"/>
    <n v="1.4126126126126126"/>
    <n v="55.610724925521346"/>
    <n v="50.450450450450454"/>
    <n v="4.7326876595169279E-2"/>
    <n v="0.1"/>
    <n v="106.60000000000001"/>
    <n v="5706.6"/>
    <n v="1.4395027027027028"/>
    <n v="56.669314796425027"/>
    <n v="51.410810810810815"/>
    <n v="4.8227777496070184E-2"/>
  </r>
  <r>
    <x v="60"/>
    <s v="BNSF"/>
    <x v="0"/>
    <n v="4022"/>
    <n v="39011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00"/>
    <n v="1.1351351351351351"/>
    <n v="44.68718967229394"/>
    <n v="40.54054054054054"/>
    <n v="5.5687555687555686E-2"/>
    <n v="0.1"/>
    <n v="72.8"/>
    <n v="4572.8"/>
    <n v="1.1534990990990992"/>
    <n v="45.410129096325718"/>
    <n v="41.196396396396395"/>
    <n v="5.6588456588456584E-2"/>
  </r>
  <r>
    <x v="60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1"/>
    <n v="175.9"/>
    <n v="5525.9"/>
    <n v="1.3939207207207207"/>
    <n v="54.87487586891757"/>
    <n v="49.78288288288288"/>
    <n v="2.8301809484299535E-2"/>
  </r>
  <r>
    <x v="60"/>
    <s v="BNSF"/>
    <x v="0"/>
    <n v="4022"/>
    <n v="39011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7696615534453371E-2"/>
    <n v="0.1"/>
    <n v="177.60000000000002"/>
    <n v="5637.6"/>
    <n v="1.4220972972972974"/>
    <n v="55.984111221449851"/>
    <n v="50.789189189189194"/>
    <n v="2.8597516435354277E-2"/>
  </r>
  <r>
    <x v="60"/>
    <s v="BNSF"/>
    <x v="0"/>
    <n v="4022"/>
    <n v="39011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515103338632747E-2"/>
    <n v="0.1"/>
    <n v="93.5"/>
    <n v="4713.5"/>
    <n v="1.188990990990991"/>
    <n v="46.80734856007944"/>
    <n v="42.463963963963963"/>
    <n v="4.5416004239533653E-2"/>
  </r>
  <r>
    <x v="60"/>
    <s v="BNSF"/>
    <x v="0"/>
    <n v="4022"/>
    <n v="39011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1"/>
    <n v="83.2"/>
    <n v="4943.2"/>
    <n v="1.2469333333333332"/>
    <n v="49.088381330685202"/>
    <n v="44.533333333333331"/>
    <n v="5.3525641025641023E-2"/>
  </r>
  <r>
    <x v="60"/>
    <s v="BNSF"/>
    <x v="0"/>
    <n v="4022"/>
    <n v="39011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5.0233479552851283E-2"/>
    <n v="0.1"/>
    <n v="76.400000000000006"/>
    <n v="4336.3999999999996"/>
    <n v="1.0938666666666665"/>
    <n v="43.062562065541208"/>
    <n v="39.066666666666663"/>
    <n v="5.1134380453752175E-2"/>
  </r>
  <r>
    <x v="60"/>
    <s v="BNSF"/>
    <x v="0"/>
    <n v="4022"/>
    <n v="39011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8458949878373574E-2"/>
    <n v="0.1"/>
    <n v="93.7"/>
    <n v="4093.7"/>
    <n v="1.0326450450450451"/>
    <n v="40.652432969215489"/>
    <n v="36.880180180180176"/>
    <n v="3.9359850779274466E-2"/>
  </r>
  <r>
    <x v="60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1"/>
    <n v="141.9"/>
    <n v="5571.9"/>
    <n v="1.4055243243243243"/>
    <n v="55.331678252234354"/>
    <n v="50.197297297297297"/>
    <n v="3.537512142163305E-2"/>
  </r>
  <r>
    <x v="60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1"/>
    <n v="166.60000000000002"/>
    <n v="5596.6"/>
    <n v="1.4117549549549551"/>
    <n v="55.576961271102284"/>
    <n v="50.419819819819821"/>
    <n v="3.0263997490888248E-2"/>
  </r>
  <r>
    <x v="60"/>
    <s v="BNSF"/>
    <x v="0"/>
    <n v="4022"/>
    <n v="39011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1"/>
    <n v="105.80000000000001"/>
    <n v="4785.8"/>
    <n v="1.2072288288288289"/>
    <n v="47.525322740814303"/>
    <n v="43.115315315315314"/>
    <n v="4.0751715798974776E-2"/>
  </r>
  <r>
    <x v="60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631"/>
    <n v="0.66367567567567565"/>
    <n v="26.12711022840119"/>
    <n v="23.702702702702702"/>
    <n v="2.724448586517552E-2"/>
    <n v="0.3765"/>
    <n v="327.55500000000001"/>
    <n v="2958.5549999999998"/>
    <n v="0.74630216216216216"/>
    <n v="29.379890764647467"/>
    <n v="26.653648648648648"/>
    <n v="3.0636377757067412E-2"/>
  </r>
  <r>
    <x v="60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3011"/>
    <n v="0.75953153153153152"/>
    <n v="29.900695134061568"/>
    <n v="27.126126126126128"/>
    <n v="3.1179455317386355E-2"/>
    <n v="0.3765"/>
    <n v="327.55500000000001"/>
    <n v="3338.5549999999998"/>
    <n v="0.84215801801801804"/>
    <n v="33.153475670307841"/>
    <n v="30.07707207207207"/>
    <n v="3.4571347209278243E-2"/>
  </r>
  <r>
    <x v="60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41"/>
    <n v="49.199999999999996"/>
    <n v="1391.2"/>
    <n v="0.35093333333333337"/>
    <n v="13.815292949354518"/>
    <n v="12.533333333333333"/>
    <n v="0.10444444444444444"/>
  </r>
  <r>
    <x v="60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315"/>
    <n v="509.35500000000002"/>
    <n v="5556.3549999999996"/>
    <n v="1.4016030630630629"/>
    <n v="55.177308838133065"/>
    <n v="50.057252252252248"/>
    <n v="3.0956865956865955E-2"/>
  </r>
  <r>
    <x v="60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315"/>
    <n v="490.14"/>
    <n v="6003.14"/>
    <n v="1.5143055855855856"/>
    <n v="59.614101290963262"/>
    <n v="54.082342342342343"/>
    <n v="3.4757289423099191E-2"/>
  </r>
  <r>
    <x v="60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6241"/>
    <n v="1.5743063063063063"/>
    <n v="61.976166832174776"/>
    <n v="56.225225225225223"/>
    <n v="7.9526485467079522E-2"/>
    <n v="0"/>
    <n v="0"/>
    <n v="6241"/>
    <n v="1.5743063063063063"/>
    <n v="61.976166832174776"/>
    <n v="56.225225225225223"/>
    <n v="7.9526485467079522E-2"/>
  </r>
  <r>
    <x v="60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"/>
    <n v="0"/>
    <n v="6378"/>
    <n v="1.6088648648648649"/>
    <n v="63.336643495531277"/>
    <n v="57.45945945945946"/>
    <n v="7.357165103643977E-2"/>
  </r>
  <r>
    <x v="60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891"/>
    <n v="1.2337657657657657"/>
    <n v="48.570009930486592"/>
    <n v="44.063063063063062"/>
    <n v="8.8836820691659393E-2"/>
    <n v="0"/>
    <n v="0"/>
    <n v="4891"/>
    <n v="1.2337657657657657"/>
    <n v="48.570009930486592"/>
    <n v="44.063063063063062"/>
    <n v="8.8836820691659393E-2"/>
  </r>
  <r>
    <x v="60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33"/>
    <n v="228.03"/>
    <n v="4163.03"/>
    <n v="1.0501336936936936"/>
    <n v="41.340913604766627"/>
    <n v="37.504774774774774"/>
    <n v="5.427608505756118E-2"/>
  </r>
  <r>
    <x v="60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33"/>
    <n v="518.76"/>
    <n v="6373.76"/>
    <n v="1.6077953153153155"/>
    <n v="63.294538232373384"/>
    <n v="57.421261261261265"/>
    <n v="3.6527519886298515E-2"/>
  </r>
  <r>
    <x v="60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33"/>
    <n v="573.21"/>
    <n v="6588.21"/>
    <n v="1.6618908108108108"/>
    <n v="65.424131082423031"/>
    <n v="59.353243243243242"/>
    <n v="3.4169973081890181E-2"/>
  </r>
  <r>
    <x v="60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33"/>
    <n v="235.62"/>
    <n v="5090.62"/>
    <n v="1.2841203603603604"/>
    <n v="50.552333664349554"/>
    <n v="45.861441441441443"/>
    <n v="6.4231710702298939E-2"/>
  </r>
  <r>
    <x v="60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33"/>
    <n v="388.08000000000004"/>
    <n v="5923.08"/>
    <n v="1.4941102702702702"/>
    <n v="58.819066534260173"/>
    <n v="53.361081081081082"/>
    <n v="4.5375068946497517E-2"/>
  </r>
  <r>
    <x v="60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33"/>
    <n v="238.59"/>
    <n v="4313.59"/>
    <n v="1.0881127927927929"/>
    <n v="42.836047666335652"/>
    <n v="38.861171171171172"/>
    <n v="5.3749890969807985E-2"/>
  </r>
  <r>
    <x v="60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1"/>
    <n v="152.80000000000001"/>
    <n v="6287.8"/>
    <n v="1.6994054054054055"/>
    <n v="62.440913604766635"/>
    <n v="56.646846846846849"/>
    <n v="3.7072543747936421E-2"/>
  </r>
  <r>
    <x v="60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5185"/>
    <n v="1.4013513513513514"/>
    <n v="51.489572989076464"/>
    <n v="46.711711711711715"/>
    <n v="2.8587338868856619E-2"/>
    <n v="0.1"/>
    <n v="163.4"/>
    <n v="5348.4"/>
    <n v="1.4455135135135133"/>
    <n v="53.112214498510419"/>
    <n v="48.183783783783781"/>
    <n v="2.9488239769757518E-2"/>
  </r>
  <r>
    <x v="60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1"/>
    <n v="146.9"/>
    <n v="6231.9"/>
    <n v="1.6842972972972972"/>
    <n v="61.885799404170797"/>
    <n v="56.143243243243241"/>
    <n v="3.8218681581513439E-2"/>
  </r>
  <r>
    <x v="60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1"/>
    <n v="85.5"/>
    <n v="3485.5"/>
    <n v="0.94202702702702701"/>
    <n v="34.612711022840116"/>
    <n v="31.400900900900901"/>
    <n v="3.6726199884094618E-2"/>
  </r>
  <r>
    <x v="60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3435"/>
    <n v="0.92837837837837833"/>
    <n v="34.111221449851044"/>
    <n v="30.945945945945947"/>
    <n v="4.1706126611786992E-2"/>
    <n v="0.1"/>
    <n v="74.2"/>
    <n v="3509.2"/>
    <n v="0.94843243243243236"/>
    <n v="34.848063555114194"/>
    <n v="31.614414414414412"/>
    <n v="4.2607027512687884E-2"/>
  </r>
  <r>
    <x v="60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1"/>
    <n v="162.4"/>
    <n v="6347.4"/>
    <n v="1.7155135135135133"/>
    <n v="63.03277060575968"/>
    <n v="57.183783783783781"/>
    <n v="3.5211689522034351E-2"/>
  </r>
  <r>
    <x v="60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1"/>
    <n v="188.10000000000002"/>
    <n v="6323.1"/>
    <n v="1.708945945945946"/>
    <n v="62.791459781529298"/>
    <n v="56.964864864864872"/>
    <n v="3.0284351336982918E-2"/>
  </r>
  <r>
    <x v="60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1"/>
    <n v="166.60000000000002"/>
    <n v="6401.6"/>
    <n v="1.7301621621621623"/>
    <n v="63.57100297914598"/>
    <n v="57.672072072072076"/>
    <n v="3.4617090079274958E-2"/>
  </r>
  <r>
    <x v="60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631"/>
    <n v="0.71108108108108103"/>
    <n v="26.12711022840119"/>
    <n v="23.702702702702702"/>
    <n v="2.724448586517552E-2"/>
    <n v="0.3765"/>
    <n v="327.55500000000001"/>
    <n v="2958.5549999999998"/>
    <n v="0.79960945945945938"/>
    <n v="29.379890764647467"/>
    <n v="26.653648648648648"/>
    <n v="3.0636377757067412E-2"/>
  </r>
  <r>
    <x v="60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3011"/>
    <n v="0.8137837837837838"/>
    <n v="29.900695134061568"/>
    <n v="27.126126126126128"/>
    <n v="3.1179455317386355E-2"/>
    <n v="0.3765"/>
    <n v="327.55500000000001"/>
    <n v="3338.5549999999998"/>
    <n v="0.90231216216216215"/>
    <n v="33.153475670307841"/>
    <n v="30.07707207207207"/>
    <n v="3.4571347209278243E-2"/>
  </r>
  <r>
    <x v="60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764"/>
    <n v="1.0172972972972973"/>
    <n v="37.37835153922542"/>
    <n v="33.909909909909906"/>
    <n v="2.4643829876388013E-2"/>
    <n v="0.3765"/>
    <n v="518.06399999999996"/>
    <n v="4282.0640000000003"/>
    <n v="1.1573145945945946"/>
    <n v="42.522979145978155"/>
    <n v="38.577153153153155"/>
    <n v="2.8035721768279908E-2"/>
  </r>
  <r>
    <x v="60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4199"/>
    <n v="1.1348648648648649"/>
    <n v="41.698113207547166"/>
    <n v="37.828828828828826"/>
    <n v="2.7491881416300018E-2"/>
    <n v="0.3765"/>
    <n v="518.06399999999996"/>
    <n v="4717.0640000000003"/>
    <n v="1.2748821621621622"/>
    <n v="46.842740814299901"/>
    <n v="42.496072072072074"/>
    <n v="3.0883773308191916E-2"/>
  </r>
  <r>
    <x v="60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15"/>
    <n v="389.30850000000004"/>
    <n v="3915.3085000000001"/>
    <n v="1.0581914864864865"/>
    <n v="38.880918570009932"/>
    <n v="35.273049549549548"/>
    <n v="2.8540375070434134E-2"/>
  </r>
  <r>
    <x v="60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315"/>
    <n v="509.35500000000002"/>
    <n v="6294.3549999999996"/>
    <n v="1.701177027027027"/>
    <n v="62.506007944389268"/>
    <n v="56.7059009009009"/>
    <n v="3.5068584354298639E-2"/>
  </r>
  <r>
    <x v="60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60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60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60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60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33"/>
    <n v="246.51000000000002"/>
    <n v="3896.51"/>
    <n v="1.0531108108108109"/>
    <n v="38.694240317775574"/>
    <n v="35.103693693693693"/>
    <n v="4.6992896510968801E-2"/>
  </r>
  <r>
    <x v="60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33"/>
    <n v="515.46"/>
    <n v="5655.46"/>
    <n v="1.5285027027027027"/>
    <n v="56.161469712015887"/>
    <n v="50.950090090090093"/>
    <n v="3.2618495576242058E-2"/>
  </r>
  <r>
    <x v="60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33"/>
    <n v="355.74"/>
    <n v="4365.74"/>
    <n v="1.1799297297297298"/>
    <n v="43.353922542204565"/>
    <n v="39.33099099099099"/>
    <n v="3.6485149342292196E-2"/>
  </r>
  <r>
    <x v="60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33"/>
    <n v="406.23"/>
    <n v="4496.2299999999996"/>
    <n v="1.2151972972972971"/>
    <n v="44.649751737835146"/>
    <n v="40.50657657657657"/>
    <n v="3.2905423701524425E-2"/>
  </r>
  <r>
    <x v="61"/>
    <s v="BNSF"/>
    <x v="0"/>
    <n v="4022"/>
    <n v="39011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5982627302137198E-2"/>
    <n v="0.1"/>
    <n v="212.20000000000002"/>
    <n v="6332.2"/>
    <n v="1.5973117117117117"/>
    <n v="62.881827209533263"/>
    <n v="57.046846846846847"/>
    <n v="2.6883528203038101E-2"/>
  </r>
  <r>
    <x v="61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1"/>
    <n v="168.4"/>
    <n v="5638.4"/>
    <n v="1.4222990990990991"/>
    <n v="55.992055610724918"/>
    <n v="50.796396396396396"/>
    <n v="3.0164130876719951E-2"/>
  </r>
  <r>
    <x v="61"/>
    <s v="BNSF"/>
    <x v="0"/>
    <n v="4022"/>
    <n v="39011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600"/>
    <n v="1.4126126126126126"/>
    <n v="55.610724925521346"/>
    <n v="50.450450450450454"/>
    <n v="4.7326876595169279E-2"/>
    <n v="0.1"/>
    <n v="106.60000000000001"/>
    <n v="5706.6"/>
    <n v="1.4395027027027028"/>
    <n v="56.669314796425027"/>
    <n v="51.410810810810815"/>
    <n v="4.8227777496070184E-2"/>
  </r>
  <r>
    <x v="61"/>
    <s v="BNSF"/>
    <x v="0"/>
    <n v="4022"/>
    <n v="39011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00"/>
    <n v="1.1351351351351351"/>
    <n v="44.68718967229394"/>
    <n v="40.54054054054054"/>
    <n v="5.5687555687555686E-2"/>
    <n v="0.1"/>
    <n v="72.8"/>
    <n v="4572.8"/>
    <n v="1.1534990990990992"/>
    <n v="45.410129096325718"/>
    <n v="41.196396396396395"/>
    <n v="5.6588456588456584E-2"/>
  </r>
  <r>
    <x v="61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1"/>
    <n v="175.9"/>
    <n v="5525.9"/>
    <n v="1.3939207207207207"/>
    <n v="54.87487586891757"/>
    <n v="49.78288288288288"/>
    <n v="2.8301809484299535E-2"/>
  </r>
  <r>
    <x v="61"/>
    <s v="BNSF"/>
    <x v="0"/>
    <n v="4022"/>
    <n v="39011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7696615534453371E-2"/>
    <n v="0.1"/>
    <n v="177.60000000000002"/>
    <n v="5637.6"/>
    <n v="1.4220972972972974"/>
    <n v="55.984111221449851"/>
    <n v="50.789189189189194"/>
    <n v="2.8597516435354277E-2"/>
  </r>
  <r>
    <x v="61"/>
    <s v="BNSF"/>
    <x v="0"/>
    <n v="4022"/>
    <n v="39011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515103338632747E-2"/>
    <n v="0.1"/>
    <n v="93.5"/>
    <n v="4713.5"/>
    <n v="1.188990990990991"/>
    <n v="46.80734856007944"/>
    <n v="42.463963963963963"/>
    <n v="4.5416004239533653E-2"/>
  </r>
  <r>
    <x v="61"/>
    <s v="BNSF"/>
    <x v="0"/>
    <n v="4022"/>
    <n v="39011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1"/>
    <n v="83.2"/>
    <n v="4943.2"/>
    <n v="1.2469333333333332"/>
    <n v="49.088381330685202"/>
    <n v="44.533333333333331"/>
    <n v="5.3525641025641023E-2"/>
  </r>
  <r>
    <x v="61"/>
    <s v="BNSF"/>
    <x v="0"/>
    <n v="4022"/>
    <n v="39011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5.0233479552851283E-2"/>
    <n v="0.1"/>
    <n v="76.400000000000006"/>
    <n v="4336.3999999999996"/>
    <n v="1.0938666666666665"/>
    <n v="43.062562065541208"/>
    <n v="39.066666666666663"/>
    <n v="5.1134380453752175E-2"/>
  </r>
  <r>
    <x v="61"/>
    <s v="BNSF"/>
    <x v="0"/>
    <n v="4022"/>
    <n v="39011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8458949878373574E-2"/>
    <n v="0.1"/>
    <n v="93.7"/>
    <n v="4093.7"/>
    <n v="1.0326450450450451"/>
    <n v="40.652432969215489"/>
    <n v="36.880180180180176"/>
    <n v="3.9359850779274466E-2"/>
  </r>
  <r>
    <x v="61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1"/>
    <n v="141.9"/>
    <n v="5571.9"/>
    <n v="1.4055243243243243"/>
    <n v="55.331678252234354"/>
    <n v="50.197297297297297"/>
    <n v="3.537512142163305E-2"/>
  </r>
  <r>
    <x v="61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1"/>
    <n v="166.60000000000002"/>
    <n v="5596.6"/>
    <n v="1.4117549549549551"/>
    <n v="55.576961271102284"/>
    <n v="50.419819819819821"/>
    <n v="3.0263997490888248E-2"/>
  </r>
  <r>
    <x v="61"/>
    <s v="BNSF"/>
    <x v="0"/>
    <n v="4022"/>
    <n v="39011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1"/>
    <n v="105.80000000000001"/>
    <n v="4785.8"/>
    <n v="1.2072288288288289"/>
    <n v="47.525322740814303"/>
    <n v="43.115315315315314"/>
    <n v="4.0751715798974776E-2"/>
  </r>
  <r>
    <x v="61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58043243243243248"/>
    <n v="22.850049652432968"/>
    <n v="20.72972972972973"/>
    <n v="2.3827275551413483E-2"/>
    <n v="0.3765"/>
    <n v="327.55500000000001"/>
    <n v="2628.5549999999998"/>
    <n v="0.66305891891891888"/>
    <n v="26.102830188679242"/>
    <n v="23.680675675675673"/>
    <n v="2.7219167443305371E-2"/>
  </r>
  <r>
    <x v="61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67628828828828835"/>
    <n v="26.623634558093347"/>
    <n v="24.153153153153152"/>
    <n v="2.7762245003624314E-2"/>
    <n v="0.3765"/>
    <n v="327.55500000000001"/>
    <n v="3008.5549999999998"/>
    <n v="0.75891477477477476"/>
    <n v="29.87641509433962"/>
    <n v="27.104099099099098"/>
    <n v="3.1154136895516205E-2"/>
  </r>
  <r>
    <x v="61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41"/>
    <n v="49.199999999999996"/>
    <n v="1391.2"/>
    <n v="0.35093333333333337"/>
    <n v="13.815292949354518"/>
    <n v="12.533333333333333"/>
    <n v="0.10444444444444444"/>
  </r>
  <r>
    <x v="61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30249999999999999"/>
    <n v="489.14249999999998"/>
    <n v="5536.1424999999999"/>
    <n v="1.3965044144144145"/>
    <n v="54.976588877855015"/>
    <n v="49.87515765765766"/>
    <n v="3.0844253344253347E-2"/>
  </r>
  <r>
    <x v="61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30249999999999999"/>
    <n v="470.69"/>
    <n v="5983.69"/>
    <n v="1.5093992792792792"/>
    <n v="59.420953326713004"/>
    <n v="53.90711711711711"/>
    <n v="3.4644676810486573E-2"/>
  </r>
  <r>
    <x v="61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6241"/>
    <n v="1.5743063063063063"/>
    <n v="61.976166832174776"/>
    <n v="56.225225225225223"/>
    <n v="7.9526485467079522E-2"/>
    <n v="0"/>
    <n v="0"/>
    <n v="6241"/>
    <n v="1.5743063063063063"/>
    <n v="61.976166832174776"/>
    <n v="56.225225225225223"/>
    <n v="7.9526485467079522E-2"/>
  </r>
  <r>
    <x v="61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"/>
    <n v="0"/>
    <n v="6378"/>
    <n v="1.6088648648648649"/>
    <n v="63.336643495531277"/>
    <n v="57.45945945945946"/>
    <n v="7.357165103643977E-2"/>
  </r>
  <r>
    <x v="61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891"/>
    <n v="1.2337657657657657"/>
    <n v="48.570009930486592"/>
    <n v="44.063063063063062"/>
    <n v="8.8836820691659393E-2"/>
    <n v="0"/>
    <n v="0"/>
    <n v="4891"/>
    <n v="1.2337657657657657"/>
    <n v="48.570009930486592"/>
    <n v="44.063063063063062"/>
    <n v="8.8836820691659393E-2"/>
  </r>
  <r>
    <x v="61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33"/>
    <n v="228.03"/>
    <n v="4163.03"/>
    <n v="1.0501336936936936"/>
    <n v="41.340913604766627"/>
    <n v="37.504774774774774"/>
    <n v="5.427608505756118E-2"/>
  </r>
  <r>
    <x v="61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33"/>
    <n v="518.76"/>
    <n v="6373.76"/>
    <n v="1.6077953153153155"/>
    <n v="63.294538232373384"/>
    <n v="57.421261261261265"/>
    <n v="3.6527519886298515E-2"/>
  </r>
  <r>
    <x v="61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33"/>
    <n v="573.21"/>
    <n v="6588.21"/>
    <n v="1.6618908108108108"/>
    <n v="65.424131082423031"/>
    <n v="59.353243243243242"/>
    <n v="3.4169973081890181E-2"/>
  </r>
  <r>
    <x v="61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33"/>
    <n v="235.62"/>
    <n v="5090.62"/>
    <n v="1.2841203603603604"/>
    <n v="50.552333664349554"/>
    <n v="45.861441441441443"/>
    <n v="6.4231710702298939E-2"/>
  </r>
  <r>
    <x v="61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33"/>
    <n v="388.08000000000004"/>
    <n v="5923.08"/>
    <n v="1.4941102702702702"/>
    <n v="58.819066534260173"/>
    <n v="53.361081081081082"/>
    <n v="4.5375068946497517E-2"/>
  </r>
  <r>
    <x v="61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33"/>
    <n v="238.59"/>
    <n v="4313.59"/>
    <n v="1.0881127927927929"/>
    <n v="42.836047666335652"/>
    <n v="38.861171171171172"/>
    <n v="5.3749890969807985E-2"/>
  </r>
  <r>
    <x v="61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1"/>
    <n v="152.80000000000001"/>
    <n v="6287.8"/>
    <n v="1.6994054054054055"/>
    <n v="62.440913604766635"/>
    <n v="56.646846846846849"/>
    <n v="3.7072543747936421E-2"/>
  </r>
  <r>
    <x v="61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5185"/>
    <n v="1.4013513513513514"/>
    <n v="51.489572989076464"/>
    <n v="46.711711711711715"/>
    <n v="2.8587338868856619E-2"/>
    <n v="0.1"/>
    <n v="163.4"/>
    <n v="5348.4"/>
    <n v="1.4455135135135133"/>
    <n v="53.112214498510419"/>
    <n v="48.183783783783781"/>
    <n v="2.9488239769757518E-2"/>
  </r>
  <r>
    <x v="61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1"/>
    <n v="146.9"/>
    <n v="6231.9"/>
    <n v="1.6842972972972972"/>
    <n v="61.885799404170797"/>
    <n v="56.143243243243241"/>
    <n v="3.8218681581513439E-2"/>
  </r>
  <r>
    <x v="61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1"/>
    <n v="85.5"/>
    <n v="3485.5"/>
    <n v="0.94202702702702701"/>
    <n v="34.612711022840116"/>
    <n v="31.400900900900901"/>
    <n v="3.6726199884094618E-2"/>
  </r>
  <r>
    <x v="61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3435"/>
    <n v="0.92837837837837833"/>
    <n v="34.111221449851044"/>
    <n v="30.945945945945947"/>
    <n v="4.1706126611786992E-2"/>
    <n v="0.1"/>
    <n v="74.2"/>
    <n v="3509.2"/>
    <n v="0.94843243243243236"/>
    <n v="34.848063555114194"/>
    <n v="31.614414414414412"/>
    <n v="4.2607027512687884E-2"/>
  </r>
  <r>
    <x v="61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1"/>
    <n v="162.4"/>
    <n v="6347.4"/>
    <n v="1.7155135135135133"/>
    <n v="63.03277060575968"/>
    <n v="57.183783783783781"/>
    <n v="3.5211689522034351E-2"/>
  </r>
  <r>
    <x v="61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1"/>
    <n v="188.10000000000002"/>
    <n v="6323.1"/>
    <n v="1.708945945945946"/>
    <n v="62.791459781529298"/>
    <n v="56.964864864864872"/>
    <n v="3.0284351336982918E-2"/>
  </r>
  <r>
    <x v="61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1"/>
    <n v="166.60000000000002"/>
    <n v="6401.6"/>
    <n v="1.7301621621621623"/>
    <n v="63.57100297914598"/>
    <n v="57.672072072072076"/>
    <n v="3.4617090079274958E-2"/>
  </r>
  <r>
    <x v="61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62189189189189187"/>
    <n v="22.850049652432968"/>
    <n v="20.72972972972973"/>
    <n v="2.3827275551413483E-2"/>
    <n v="0.3765"/>
    <n v="327.55500000000001"/>
    <n v="2628.5549999999998"/>
    <n v="0.71042027027027022"/>
    <n v="26.102830188679242"/>
    <n v="23.680675675675673"/>
    <n v="2.7219167443305371E-2"/>
  </r>
  <r>
    <x v="61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72459459459459463"/>
    <n v="26.623634558093347"/>
    <n v="24.153153153153152"/>
    <n v="2.7762245003624314E-2"/>
    <n v="0.3765"/>
    <n v="327.55500000000001"/>
    <n v="3008.5549999999998"/>
    <n v="0.81312297297297298"/>
    <n v="29.87641509433962"/>
    <n v="27.104099099099098"/>
    <n v="3.1154136895516205E-2"/>
  </r>
  <r>
    <x v="61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434"/>
    <n v="0.92810810810810807"/>
    <n v="34.101290963257199"/>
    <n v="30.936936936936938"/>
    <n v="2.2483239053006497E-2"/>
    <n v="0.3765"/>
    <n v="518.06399999999996"/>
    <n v="3952.0639999999999"/>
    <n v="1.0681254054054055"/>
    <n v="39.245918570009927"/>
    <n v="35.60418018018018"/>
    <n v="2.5875130944898385E-2"/>
  </r>
  <r>
    <x v="61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869"/>
    <n v="1.0456756756756758"/>
    <n v="38.421052631578945"/>
    <n v="34.855855855855857"/>
    <n v="2.5331290592918502E-2"/>
    <n v="0.3765"/>
    <n v="518.06399999999996"/>
    <n v="4387.0640000000003"/>
    <n v="1.185692972972973"/>
    <n v="43.56568023833168"/>
    <n v="39.523099099099099"/>
    <n v="2.8723182484810393E-2"/>
  </r>
  <r>
    <x v="61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0249999999999999"/>
    <n v="373.85975000000002"/>
    <n v="3899.8597500000001"/>
    <n v="1.0540161486486486"/>
    <n v="38.727504965243298"/>
    <n v="35.133871621621623"/>
    <n v="2.8427762457821523E-2"/>
  </r>
  <r>
    <x v="61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30249999999999999"/>
    <n v="489.14249999999998"/>
    <n v="6274.1424999999999"/>
    <n v="1.6957141891891891"/>
    <n v="62.305287984111217"/>
    <n v="56.523806306306305"/>
    <n v="3.4955971741686027E-2"/>
  </r>
  <r>
    <x v="61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61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61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61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61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33"/>
    <n v="246.51000000000002"/>
    <n v="3896.51"/>
    <n v="1.0531108108108109"/>
    <n v="38.694240317775574"/>
    <n v="35.103693693693693"/>
    <n v="4.6992896510968801E-2"/>
  </r>
  <r>
    <x v="61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33"/>
    <n v="515.46"/>
    <n v="5655.46"/>
    <n v="1.5285027027027027"/>
    <n v="56.161469712015887"/>
    <n v="50.950090090090093"/>
    <n v="3.2618495576242058E-2"/>
  </r>
  <r>
    <x v="61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33"/>
    <n v="355.74"/>
    <n v="4365.74"/>
    <n v="1.1799297297297298"/>
    <n v="43.353922542204565"/>
    <n v="39.33099099099099"/>
    <n v="3.6485149342292196E-2"/>
  </r>
  <r>
    <x v="61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33"/>
    <n v="406.23"/>
    <n v="4496.2299999999996"/>
    <n v="1.2151972972972971"/>
    <n v="44.649751737835146"/>
    <n v="40.50657657657657"/>
    <n v="3.2905423701524425E-2"/>
  </r>
  <r>
    <x v="62"/>
    <s v="BNSF"/>
    <x v="0"/>
    <n v="4022"/>
    <n v="39011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5982627302137198E-2"/>
    <n v="0.09"/>
    <n v="190.98"/>
    <n v="6310.98"/>
    <n v="1.5919589189189189"/>
    <n v="62.671102284011909"/>
    <n v="56.85567567567567"/>
    <n v="2.6793438112948008E-2"/>
  </r>
  <r>
    <x v="62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09"/>
    <n v="151.56"/>
    <n v="5621.56"/>
    <n v="1.4180511711711712"/>
    <n v="55.82482621648461"/>
    <n v="50.644684684684691"/>
    <n v="3.0074040786629865E-2"/>
  </r>
  <r>
    <x v="62"/>
    <s v="BNSF"/>
    <x v="0"/>
    <n v="4022"/>
    <n v="39011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600"/>
    <n v="1.4126126126126126"/>
    <n v="55.610724925521346"/>
    <n v="50.450450450450454"/>
    <n v="4.7326876595169279E-2"/>
    <n v="0.09"/>
    <n v="95.94"/>
    <n v="5695.94"/>
    <n v="1.4368136936936937"/>
    <n v="56.563455809334648"/>
    <n v="51.314774774774769"/>
    <n v="4.8137687405980081E-2"/>
  </r>
  <r>
    <x v="62"/>
    <s v="BNSF"/>
    <x v="0"/>
    <n v="4022"/>
    <n v="39011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00"/>
    <n v="1.1351351351351351"/>
    <n v="44.68718967229394"/>
    <n v="40.54054054054054"/>
    <n v="5.5687555687555686E-2"/>
    <n v="0.09"/>
    <n v="65.52"/>
    <n v="4565.5200000000004"/>
    <n v="1.1516627027027029"/>
    <n v="45.337835153922548"/>
    <n v="41.130810810810814"/>
    <n v="5.6498366498366502E-2"/>
  </r>
  <r>
    <x v="62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09"/>
    <n v="158.31"/>
    <n v="5508.31"/>
    <n v="1.3894836036036038"/>
    <n v="54.700198609731878"/>
    <n v="49.624414414414417"/>
    <n v="2.8211719394209446E-2"/>
  </r>
  <r>
    <x v="62"/>
    <s v="BNSF"/>
    <x v="0"/>
    <n v="4022"/>
    <n v="39011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7696615534453371E-2"/>
    <n v="0.09"/>
    <n v="159.84"/>
    <n v="5619.84"/>
    <n v="1.4176172972972974"/>
    <n v="55.807745779543197"/>
    <n v="50.629189189189191"/>
    <n v="2.8507426345264184E-2"/>
  </r>
  <r>
    <x v="62"/>
    <s v="BNSF"/>
    <x v="0"/>
    <n v="4022"/>
    <n v="39011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515103338632747E-2"/>
    <n v="0.09"/>
    <n v="84.149999999999991"/>
    <n v="4704.1499999999996"/>
    <n v="1.1866324324324324"/>
    <n v="46.714498510427006"/>
    <n v="42.379729729729725"/>
    <n v="4.5325914149443557E-2"/>
  </r>
  <r>
    <x v="62"/>
    <s v="BNSF"/>
    <x v="0"/>
    <n v="4022"/>
    <n v="39011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09"/>
    <n v="74.88"/>
    <n v="4934.88"/>
    <n v="1.2448345945945947"/>
    <n v="49.005759682224429"/>
    <n v="44.458378378378377"/>
    <n v="5.3435550935550934E-2"/>
  </r>
  <r>
    <x v="62"/>
    <s v="BNSF"/>
    <x v="0"/>
    <n v="4022"/>
    <n v="39011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5.0233479552851283E-2"/>
    <n v="0.09"/>
    <n v="68.759999999999991"/>
    <n v="4328.76"/>
    <n v="1.0919394594594596"/>
    <n v="42.986693147964253"/>
    <n v="38.997837837837842"/>
    <n v="5.10442903636621E-2"/>
  </r>
  <r>
    <x v="62"/>
    <s v="BNSF"/>
    <x v="0"/>
    <n v="4022"/>
    <n v="39011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8458949878373574E-2"/>
    <n v="0.09"/>
    <n v="84.33"/>
    <n v="4084.33"/>
    <n v="1.0302814414414414"/>
    <n v="40.559384309831181"/>
    <n v="36.795765765765765"/>
    <n v="3.9269760689184384E-2"/>
  </r>
  <r>
    <x v="62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09"/>
    <n v="127.71"/>
    <n v="5557.71"/>
    <n v="1.4019448648648649"/>
    <n v="55.190764647467724"/>
    <n v="50.069459459459459"/>
    <n v="3.5285031331542961E-2"/>
  </r>
  <r>
    <x v="62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09"/>
    <n v="149.94"/>
    <n v="5579.94"/>
    <n v="1.4075524324324324"/>
    <n v="55.41151936444885"/>
    <n v="50.269729729729725"/>
    <n v="3.0173907400798155E-2"/>
  </r>
  <r>
    <x v="62"/>
    <s v="BNSF"/>
    <x v="0"/>
    <n v="4022"/>
    <n v="39011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09"/>
    <n v="95.22"/>
    <n v="4775.22"/>
    <n v="1.2045600000000001"/>
    <n v="47.420258192651438"/>
    <n v="43.02"/>
    <n v="4.0661625708884694E-2"/>
  </r>
  <r>
    <x v="62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58043243243243248"/>
    <n v="22.850049652432968"/>
    <n v="20.72972972972973"/>
    <n v="2.3827275551413483E-2"/>
    <n v="0.36349999999999999"/>
    <n v="316.245"/>
    <n v="2617.2449999999999"/>
    <n v="0.66020594594594595"/>
    <n v="25.990516385302879"/>
    <n v="23.578783783783784"/>
    <n v="2.7102050326188256E-2"/>
  </r>
  <r>
    <x v="62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67628828828828835"/>
    <n v="26.623634558093347"/>
    <n v="24.153153153153152"/>
    <n v="2.7762245003624314E-2"/>
    <n v="0.36349999999999999"/>
    <n v="316.245"/>
    <n v="2997.2449999999999"/>
    <n v="0.75606180180180182"/>
    <n v="29.764101290963254"/>
    <n v="27.002207207207206"/>
    <n v="3.1037019778399087E-2"/>
  </r>
  <r>
    <x v="62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9"/>
    <n v="46.800000000000004"/>
    <n v="1388.8"/>
    <n v="0.35032792792792794"/>
    <n v="13.791459781529294"/>
    <n v="12.511711711711712"/>
    <n v="0.10426426426426426"/>
  </r>
  <r>
    <x v="62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32750000000000001"/>
    <n v="529.5675"/>
    <n v="5576.5675000000001"/>
    <n v="1.4067017117117118"/>
    <n v="55.378028798411123"/>
    <n v="50.23934684684685"/>
    <n v="3.1069478569478573E-2"/>
  </r>
  <r>
    <x v="62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32750000000000001"/>
    <n v="509.59000000000003"/>
    <n v="6022.59"/>
    <n v="1.519211891891892"/>
    <n v="59.807249255213506"/>
    <n v="54.25756756756757"/>
    <n v="3.4869902035711803E-2"/>
  </r>
  <r>
    <x v="62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6241"/>
    <n v="1.5743063063063063"/>
    <n v="61.976166832174776"/>
    <n v="56.225225225225223"/>
    <n v="7.9526485467079522E-2"/>
    <n v="0"/>
    <n v="0"/>
    <n v="6241"/>
    <n v="1.5743063063063063"/>
    <n v="61.976166832174776"/>
    <n v="56.225225225225223"/>
    <n v="7.9526485467079522E-2"/>
  </r>
  <r>
    <x v="62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"/>
    <n v="0"/>
    <n v="6378"/>
    <n v="1.6088648648648649"/>
    <n v="63.336643495531277"/>
    <n v="57.45945945945946"/>
    <n v="7.357165103643977E-2"/>
  </r>
  <r>
    <x v="62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891"/>
    <n v="1.2337657657657657"/>
    <n v="48.570009930486592"/>
    <n v="44.063063063063062"/>
    <n v="8.8836820691659393E-2"/>
    <n v="0"/>
    <n v="0"/>
    <n v="4891"/>
    <n v="1.2337657657657657"/>
    <n v="48.570009930486592"/>
    <n v="44.063063063063062"/>
    <n v="8.8836820691659393E-2"/>
  </r>
  <r>
    <x v="62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32"/>
    <n v="221.12"/>
    <n v="4156.12"/>
    <n v="1.0483906306306305"/>
    <n v="41.272293942403174"/>
    <n v="37.442522522522523"/>
    <n v="5.4185994967471091E-2"/>
  </r>
  <r>
    <x v="62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32"/>
    <n v="503.04"/>
    <n v="6358.04"/>
    <n v="1.60382990990991"/>
    <n v="63.13843098311817"/>
    <n v="57.27963963963964"/>
    <n v="3.6437429796208426E-2"/>
  </r>
  <r>
    <x v="62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32"/>
    <n v="555.84"/>
    <n v="6570.84"/>
    <n v="1.6575091891891893"/>
    <n v="65.251638530287977"/>
    <n v="59.196756756756756"/>
    <n v="3.4079882991800092E-2"/>
  </r>
  <r>
    <x v="62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32"/>
    <n v="228.48000000000002"/>
    <n v="5083.4799999999996"/>
    <n v="1.2823192792792792"/>
    <n v="50.481429990069508"/>
    <n v="45.797117117117111"/>
    <n v="6.4141620612208836E-2"/>
  </r>
  <r>
    <x v="62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32"/>
    <n v="376.32"/>
    <n v="5911.32"/>
    <n v="1.4911437837837838"/>
    <n v="58.702284011916582"/>
    <n v="53.255135135135134"/>
    <n v="4.5284978856407428E-2"/>
  </r>
  <r>
    <x v="62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32"/>
    <n v="231.36"/>
    <n v="4306.3599999999997"/>
    <n v="1.0862890090090089"/>
    <n v="42.764250248262158"/>
    <n v="38.796036036036035"/>
    <n v="5.3659800879717889E-2"/>
  </r>
  <r>
    <x v="62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09"/>
    <n v="137.51999999999998"/>
    <n v="6272.52"/>
    <n v="1.6952756756756757"/>
    <n v="62.289175769612712"/>
    <n v="56.509189189189193"/>
    <n v="3.6982453657846331E-2"/>
  </r>
  <r>
    <x v="62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5185"/>
    <n v="1.4013513513513514"/>
    <n v="51.489572989076464"/>
    <n v="46.711711711711715"/>
    <n v="2.8587338868856619E-2"/>
    <n v="0.09"/>
    <n v="147.06"/>
    <n v="5332.06"/>
    <n v="1.4410972972972973"/>
    <n v="52.949950347567032"/>
    <n v="48.036576576576579"/>
    <n v="2.9398149679667428E-2"/>
  </r>
  <r>
    <x v="62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09"/>
    <n v="132.21"/>
    <n v="6217.21"/>
    <n v="1.680327027027027"/>
    <n v="61.739920556107251"/>
    <n v="56.0109009009009"/>
    <n v="3.812859149142335E-2"/>
  </r>
  <r>
    <x v="62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09"/>
    <n v="76.95"/>
    <n v="3476.95"/>
    <n v="0.93971621621621615"/>
    <n v="34.527805362462757"/>
    <n v="31.323873873873872"/>
    <n v="3.6636109794004529E-2"/>
  </r>
  <r>
    <x v="62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3435"/>
    <n v="0.92837837837837833"/>
    <n v="34.111221449851044"/>
    <n v="30.945945945945947"/>
    <n v="4.1706126611786992E-2"/>
    <n v="0.09"/>
    <n v="66.78"/>
    <n v="3501.78"/>
    <n v="0.94642702702702708"/>
    <n v="34.774379344587885"/>
    <n v="31.547567567567569"/>
    <n v="4.2516937422597802E-2"/>
  </r>
  <r>
    <x v="62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09"/>
    <n v="146.16"/>
    <n v="6331.16"/>
    <n v="1.7111243243243244"/>
    <n v="62.871499503475668"/>
    <n v="57.037477477477474"/>
    <n v="3.5121599431944255E-2"/>
  </r>
  <r>
    <x v="62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09"/>
    <n v="169.29"/>
    <n v="6304.29"/>
    <n v="1.7038621621621621"/>
    <n v="62.604667328699101"/>
    <n v="56.795405405405404"/>
    <n v="3.0194261246892826E-2"/>
  </r>
  <r>
    <x v="62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09"/>
    <n v="149.94"/>
    <n v="6384.94"/>
    <n v="1.7256594594594594"/>
    <n v="63.405561072492546"/>
    <n v="57.52198198198198"/>
    <n v="3.4526999989184862E-2"/>
  </r>
  <r>
    <x v="62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62189189189189187"/>
    <n v="22.850049652432968"/>
    <n v="20.72972972972973"/>
    <n v="2.3827275551413483E-2"/>
    <n v="0.36349999999999999"/>
    <n v="316.245"/>
    <n v="2617.2449999999999"/>
    <n v="0.70736351351351345"/>
    <n v="25.990516385302879"/>
    <n v="23.578783783783784"/>
    <n v="2.7102050326188256E-2"/>
  </r>
  <r>
    <x v="62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72459459459459463"/>
    <n v="26.623634558093347"/>
    <n v="24.153153153153152"/>
    <n v="2.7762245003624314E-2"/>
    <n v="0.36349999999999999"/>
    <n v="316.245"/>
    <n v="2997.2449999999999"/>
    <n v="0.81006621621621622"/>
    <n v="29.764101290963254"/>
    <n v="27.002207207207206"/>
    <n v="3.1037019778399087E-2"/>
  </r>
  <r>
    <x v="62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434"/>
    <n v="0.92810810810810807"/>
    <n v="34.101290963257199"/>
    <n v="30.936936936936938"/>
    <n v="2.2483239053006497E-2"/>
    <n v="0.36349999999999999"/>
    <n v="500.17599999999999"/>
    <n v="3934.1759999999999"/>
    <n v="1.0632908108108108"/>
    <n v="39.068282025819265"/>
    <n v="35.443027027027028"/>
    <n v="2.575801382778127E-2"/>
  </r>
  <r>
    <x v="62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869"/>
    <n v="1.0456756756756758"/>
    <n v="38.421052631578945"/>
    <n v="34.855855855855857"/>
    <n v="2.5331290592918502E-2"/>
    <n v="0.36349999999999999"/>
    <n v="500.17599999999999"/>
    <n v="4369.1760000000004"/>
    <n v="1.1808583783783786"/>
    <n v="43.388043694141018"/>
    <n v="39.361945945945948"/>
    <n v="2.8606065367693275E-2"/>
  </r>
  <r>
    <x v="62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32750000000000001"/>
    <n v="404.75725000000006"/>
    <n v="3930.7572500000001"/>
    <n v="1.0623668243243243"/>
    <n v="39.034332174776566"/>
    <n v="35.412227477477479"/>
    <n v="2.8652987683046749E-2"/>
  </r>
  <r>
    <x v="62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32750000000000001"/>
    <n v="529.5675"/>
    <n v="6314.5675000000001"/>
    <n v="1.7066398648648649"/>
    <n v="62.706727904667325"/>
    <n v="56.887995495495495"/>
    <n v="3.518119696691125E-2"/>
  </r>
  <r>
    <x v="62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62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62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62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62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32"/>
    <n v="239.04"/>
    <n v="3889.04"/>
    <n v="1.0510918918918919"/>
    <n v="38.620059582919559"/>
    <n v="35.036396396396398"/>
    <n v="4.6902806420878712E-2"/>
  </r>
  <r>
    <x v="62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32"/>
    <n v="499.84000000000003"/>
    <n v="5639.84"/>
    <n v="1.5242810810810812"/>
    <n v="56.006355511420061"/>
    <n v="50.809369369369371"/>
    <n v="3.2528405486151969E-2"/>
  </r>
  <r>
    <x v="62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32"/>
    <n v="344.96"/>
    <n v="4354.96"/>
    <n v="1.1770162162162163"/>
    <n v="43.246871896722936"/>
    <n v="39.233873873873875"/>
    <n v="3.6395059252202114E-2"/>
  </r>
  <r>
    <x v="62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32"/>
    <n v="393.92"/>
    <n v="4483.92"/>
    <n v="1.2118702702702704"/>
    <n v="44.527507447864942"/>
    <n v="40.395675675675676"/>
    <n v="3.2815333611434343E-2"/>
  </r>
  <r>
    <x v="63"/>
    <s v="BNSF"/>
    <x v="0"/>
    <n v="4022"/>
    <n v="39011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5982627302137198E-2"/>
    <n v="0.12"/>
    <n v="254.64"/>
    <n v="6374.64"/>
    <n v="1.6080172972972975"/>
    <n v="63.303277060575972"/>
    <n v="57.429189189189195"/>
    <n v="2.7063708383218282E-2"/>
  </r>
  <r>
    <x v="63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12"/>
    <n v="202.07999999999998"/>
    <n v="5672.08"/>
    <n v="1.430794954954955"/>
    <n v="56.326514399205557"/>
    <n v="51.099819819819821"/>
    <n v="3.0344311056900133E-2"/>
  </r>
  <r>
    <x v="63"/>
    <s v="BNSF"/>
    <x v="0"/>
    <n v="4022"/>
    <n v="39011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600"/>
    <n v="1.4126126126126126"/>
    <n v="55.610724925521346"/>
    <n v="50.450450450450454"/>
    <n v="4.7326876595169279E-2"/>
    <n v="0.12"/>
    <n v="127.92"/>
    <n v="5727.92"/>
    <n v="1.4448807207207208"/>
    <n v="56.881032770605756"/>
    <n v="51.602882882882881"/>
    <n v="4.8407957676250356E-2"/>
  </r>
  <r>
    <x v="63"/>
    <s v="BNSF"/>
    <x v="0"/>
    <n v="4022"/>
    <n v="39011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00"/>
    <n v="1.1351351351351351"/>
    <n v="44.68718967229394"/>
    <n v="40.54054054054054"/>
    <n v="5.5687555687555686E-2"/>
    <n v="0.12"/>
    <n v="87.36"/>
    <n v="4587.3599999999997"/>
    <n v="1.1571718918918918"/>
    <n v="45.554716981132074"/>
    <n v="41.327567567567563"/>
    <n v="5.6768636768636763E-2"/>
  </r>
  <r>
    <x v="63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12"/>
    <n v="211.07999999999998"/>
    <n v="5561.08"/>
    <n v="1.402794954954955"/>
    <n v="55.224230387288976"/>
    <n v="50.099819819819821"/>
    <n v="2.8481989664479717E-2"/>
  </r>
  <r>
    <x v="63"/>
    <s v="BNSF"/>
    <x v="0"/>
    <n v="4022"/>
    <n v="39011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7696615534453371E-2"/>
    <n v="0.12"/>
    <n v="213.12"/>
    <n v="5673.12"/>
    <n v="1.4310572972972972"/>
    <n v="56.336842105263152"/>
    <n v="51.109189189189188"/>
    <n v="2.8777696615534452E-2"/>
  </r>
  <r>
    <x v="63"/>
    <s v="BNSF"/>
    <x v="0"/>
    <n v="4022"/>
    <n v="39011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515103338632747E-2"/>
    <n v="0.12"/>
    <n v="112.2"/>
    <n v="4732.2"/>
    <n v="1.193708108108108"/>
    <n v="46.993048659384307"/>
    <n v="42.632432432432431"/>
    <n v="4.5596184419713831E-2"/>
  </r>
  <r>
    <x v="63"/>
    <s v="BNSF"/>
    <x v="0"/>
    <n v="4022"/>
    <n v="39011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12"/>
    <n v="99.84"/>
    <n v="4959.84"/>
    <n v="1.2511308108108108"/>
    <n v="49.253624627606754"/>
    <n v="44.683243243243247"/>
    <n v="5.3705821205821208E-2"/>
  </r>
  <r>
    <x v="63"/>
    <s v="BNSF"/>
    <x v="0"/>
    <n v="4022"/>
    <n v="39011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5.0233479552851283E-2"/>
    <n v="0.12"/>
    <n v="91.679999999999993"/>
    <n v="4351.68"/>
    <n v="1.0977210810810811"/>
    <n v="43.214299900695138"/>
    <n v="39.204324324324325"/>
    <n v="5.131456063393236E-2"/>
  </r>
  <r>
    <x v="63"/>
    <s v="BNSF"/>
    <x v="0"/>
    <n v="4022"/>
    <n v="39011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8458949878373574E-2"/>
    <n v="0.12"/>
    <n v="112.44"/>
    <n v="4112.4399999999996"/>
    <n v="1.0373722522522522"/>
    <n v="40.838530287984106"/>
    <n v="37.049009009009005"/>
    <n v="3.9540030959454645E-2"/>
  </r>
  <r>
    <x v="63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12"/>
    <n v="170.28"/>
    <n v="5600.28"/>
    <n v="1.4126832432432432"/>
    <n v="55.613505461767623"/>
    <n v="50.452972972972972"/>
    <n v="3.5555301601813229E-2"/>
  </r>
  <r>
    <x v="63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12"/>
    <n v="199.92"/>
    <n v="5629.92"/>
    <n v="1.4201600000000001"/>
    <n v="55.907845084409132"/>
    <n v="50.72"/>
    <n v="3.0444177671068426E-2"/>
  </r>
  <r>
    <x v="63"/>
    <s v="BNSF"/>
    <x v="0"/>
    <n v="4022"/>
    <n v="39011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12"/>
    <n v="126.96"/>
    <n v="4806.96"/>
    <n v="1.2125664864864865"/>
    <n v="47.735451837140019"/>
    <n v="43.305945945945943"/>
    <n v="4.0931895979154954E-2"/>
  </r>
  <r>
    <x v="63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58043243243243248"/>
    <n v="22.850049652432968"/>
    <n v="20.72972972972973"/>
    <n v="2.3827275551413483E-2"/>
    <n v="0.39600000000000002"/>
    <n v="344.52000000000004"/>
    <n v="2645.52"/>
    <n v="0.66733837837837839"/>
    <n v="26.271300893743792"/>
    <n v="23.833513513513513"/>
    <n v="2.7394843118981049E-2"/>
  </r>
  <r>
    <x v="63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67628828828828835"/>
    <n v="26.623634558093347"/>
    <n v="24.153153153153152"/>
    <n v="2.7762245003624314E-2"/>
    <n v="0.39600000000000002"/>
    <n v="344.52000000000004"/>
    <n v="3025.52"/>
    <n v="0.76319423423423427"/>
    <n v="30.04488579940417"/>
    <n v="27.256936936936938"/>
    <n v="3.1329812571191884E-2"/>
  </r>
  <r>
    <x v="63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43"/>
    <n v="51.6"/>
    <n v="1393.6"/>
    <n v="0.3515387387387387"/>
    <n v="13.83912611717974"/>
    <n v="12.554954954954955"/>
    <n v="0.10462462462462462"/>
  </r>
  <r>
    <x v="63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9249999999999998"/>
    <n v="472.97249999999997"/>
    <n v="5519.9724999999999"/>
    <n v="1.3924254954954955"/>
    <n v="54.816012909632569"/>
    <n v="49.729481981981984"/>
    <n v="3.0754163254163254E-2"/>
  </r>
  <r>
    <x v="63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9249999999999998"/>
    <n v="455.13"/>
    <n v="5968.13"/>
    <n v="1.5054742342342342"/>
    <n v="59.26643495531281"/>
    <n v="53.766936936936936"/>
    <n v="3.4554586720396491E-2"/>
  </r>
  <r>
    <x v="63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6241"/>
    <n v="1.5743063063063063"/>
    <n v="61.976166832174776"/>
    <n v="56.225225225225223"/>
    <n v="7.9526485467079522E-2"/>
    <n v="0"/>
    <n v="0"/>
    <n v="6241"/>
    <n v="1.5743063063063063"/>
    <n v="61.976166832174776"/>
    <n v="56.225225225225223"/>
    <n v="7.9526485467079522E-2"/>
  </r>
  <r>
    <x v="63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"/>
    <n v="0"/>
    <n v="6378"/>
    <n v="1.6088648648648649"/>
    <n v="63.336643495531277"/>
    <n v="57.45945945945946"/>
    <n v="7.357165103643977E-2"/>
  </r>
  <r>
    <x v="63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891"/>
    <n v="1.2337657657657657"/>
    <n v="48.570009930486592"/>
    <n v="44.063063063063062"/>
    <n v="8.8836820691659393E-2"/>
    <n v="0"/>
    <n v="0"/>
    <n v="4891"/>
    <n v="1.2337657657657657"/>
    <n v="48.570009930486592"/>
    <n v="44.063063063063062"/>
    <n v="8.8836820691659393E-2"/>
  </r>
  <r>
    <x v="63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35"/>
    <n v="241.85"/>
    <n v="4176.8500000000004"/>
    <n v="1.0536198198198199"/>
    <n v="41.478152929493547"/>
    <n v="37.629279279279281"/>
    <n v="5.4456265237741365E-2"/>
  </r>
  <r>
    <x v="63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35"/>
    <n v="550.19999999999993"/>
    <n v="6405.2"/>
    <n v="1.6157261261261262"/>
    <n v="63.606752730883812"/>
    <n v="57.704504504504506"/>
    <n v="3.6707700066478693E-2"/>
  </r>
  <r>
    <x v="63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35"/>
    <n v="607.94999999999993"/>
    <n v="6622.95"/>
    <n v="1.670654054054054"/>
    <n v="65.76911618669314"/>
    <n v="59.666216216216213"/>
    <n v="3.435015326207036E-2"/>
  </r>
  <r>
    <x v="63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35"/>
    <n v="249.89999999999998"/>
    <n v="5104.8999999999996"/>
    <n v="1.2877225225225224"/>
    <n v="50.694141012909625"/>
    <n v="45.990090090090085"/>
    <n v="6.4411890882479117E-2"/>
  </r>
  <r>
    <x v="63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35"/>
    <n v="411.59999999999997"/>
    <n v="5946.6"/>
    <n v="1.5000432432432433"/>
    <n v="59.05263157894737"/>
    <n v="53.572972972972977"/>
    <n v="4.5555249126677702E-2"/>
  </r>
  <r>
    <x v="63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35"/>
    <n v="253.04999999999998"/>
    <n v="4328.05"/>
    <n v="1.0917603603603605"/>
    <n v="42.979642502482619"/>
    <n v="38.991441441441445"/>
    <n v="5.3930071149988171E-2"/>
  </r>
  <r>
    <x v="63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12"/>
    <n v="183.35999999999999"/>
    <n v="6318.36"/>
    <n v="1.7076648648648647"/>
    <n v="62.744389275074475"/>
    <n v="56.922162162162159"/>
    <n v="3.7252723928116599E-2"/>
  </r>
  <r>
    <x v="63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5185"/>
    <n v="1.4013513513513514"/>
    <n v="51.489572989076464"/>
    <n v="46.711711711711715"/>
    <n v="2.8587338868856619E-2"/>
    <n v="0.12"/>
    <n v="196.07999999999998"/>
    <n v="5381.08"/>
    <n v="1.454345945945946"/>
    <n v="53.436742800397219"/>
    <n v="48.4781981981982"/>
    <n v="2.9668419949937699E-2"/>
  </r>
  <r>
    <x v="63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12"/>
    <n v="176.28"/>
    <n v="6261.28"/>
    <n v="1.6922378378378378"/>
    <n v="62.177557100297911"/>
    <n v="56.407927927927929"/>
    <n v="3.8398861761693624E-2"/>
  </r>
  <r>
    <x v="63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12"/>
    <n v="102.6"/>
    <n v="3502.6"/>
    <n v="0.94664864864864862"/>
    <n v="34.782522343594835"/>
    <n v="31.554954954954955"/>
    <n v="3.6906380064274803E-2"/>
  </r>
  <r>
    <x v="63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3435"/>
    <n v="0.92837837837837833"/>
    <n v="34.111221449851044"/>
    <n v="30.945945945945947"/>
    <n v="4.1706126611786992E-2"/>
    <n v="0.12"/>
    <n v="89.039999999999992"/>
    <n v="3524.04"/>
    <n v="0.95244324324324325"/>
    <n v="34.995431976166827"/>
    <n v="31.748108108108109"/>
    <n v="4.2787207692868069E-2"/>
  </r>
  <r>
    <x v="63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12"/>
    <n v="194.88"/>
    <n v="6379.88"/>
    <n v="1.7242918918918919"/>
    <n v="63.355312810327703"/>
    <n v="57.476396396396396"/>
    <n v="3.5391869702214529E-2"/>
  </r>
  <r>
    <x v="63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12"/>
    <n v="225.72"/>
    <n v="6360.72"/>
    <n v="1.7191135135135136"/>
    <n v="63.16504468718967"/>
    <n v="57.303783783783786"/>
    <n v="3.0464531517163097E-2"/>
  </r>
  <r>
    <x v="63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12"/>
    <n v="199.92"/>
    <n v="6434.92"/>
    <n v="1.7391675675675675"/>
    <n v="63.901886792452828"/>
    <n v="57.972252252252254"/>
    <n v="3.4797270259455136E-2"/>
  </r>
  <r>
    <x v="63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62189189189189187"/>
    <n v="22.850049652432968"/>
    <n v="20.72972972972973"/>
    <n v="2.3827275551413483E-2"/>
    <n v="0.39600000000000002"/>
    <n v="344.52000000000004"/>
    <n v="2645.52"/>
    <n v="0.71500540540540536"/>
    <n v="26.271300893743792"/>
    <n v="23.833513513513513"/>
    <n v="2.7394843118981049E-2"/>
  </r>
  <r>
    <x v="63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72459459459459463"/>
    <n v="26.623634558093347"/>
    <n v="24.153153153153152"/>
    <n v="2.7762245003624314E-2"/>
    <n v="0.39600000000000002"/>
    <n v="344.52000000000004"/>
    <n v="3025.52"/>
    <n v="0.81770810810810812"/>
    <n v="30.04488579940417"/>
    <n v="27.256936936936938"/>
    <n v="3.1329812571191884E-2"/>
  </r>
  <r>
    <x v="63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434"/>
    <n v="0.92810810810810807"/>
    <n v="34.101290963257199"/>
    <n v="30.936936936936938"/>
    <n v="2.2483239053006497E-2"/>
    <n v="0.39600000000000002"/>
    <n v="544.89600000000007"/>
    <n v="3978.8960000000002"/>
    <n v="1.0753772972972973"/>
    <n v="39.512373386295927"/>
    <n v="35.845909909909913"/>
    <n v="2.6050806620574064E-2"/>
  </r>
  <r>
    <x v="63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869"/>
    <n v="1.0456756756756758"/>
    <n v="38.421052631578945"/>
    <n v="34.855855855855857"/>
    <n v="2.5331290592918502E-2"/>
    <n v="0.39600000000000002"/>
    <n v="544.89600000000007"/>
    <n v="4413.8959999999997"/>
    <n v="1.1929448648648648"/>
    <n v="43.832135054617673"/>
    <n v="39.764828828828826"/>
    <n v="2.8898858160486065E-2"/>
  </r>
  <r>
    <x v="63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9249999999999998"/>
    <n v="361.50074999999998"/>
    <n v="3887.5007500000002"/>
    <n v="1.0506758783783785"/>
    <n v="38.604774081429987"/>
    <n v="35.022529279279283"/>
    <n v="2.8337672367731433E-2"/>
  </r>
  <r>
    <x v="63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9249999999999998"/>
    <n v="472.97249999999997"/>
    <n v="6257.9724999999999"/>
    <n v="1.6913439189189188"/>
    <n v="62.144712015888778"/>
    <n v="56.378130630630629"/>
    <n v="3.4865881651595938E-2"/>
  </r>
  <r>
    <x v="63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63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63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63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63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35"/>
    <n v="261.45"/>
    <n v="3911.45"/>
    <n v="1.0571486486486485"/>
    <n v="38.842601787487581"/>
    <n v="35.238288288288288"/>
    <n v="4.717307669114898E-2"/>
  </r>
  <r>
    <x v="63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35"/>
    <n v="546.69999999999993"/>
    <n v="5686.7"/>
    <n v="1.5369459459459458"/>
    <n v="56.471698113207545"/>
    <n v="51.23153153153153"/>
    <n v="3.2798675756422237E-2"/>
  </r>
  <r>
    <x v="63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35"/>
    <n v="377.29999999999995"/>
    <n v="4387.3"/>
    <n v="1.1857567567567568"/>
    <n v="43.568023833167828"/>
    <n v="39.525225225225228"/>
    <n v="3.6665329522472381E-2"/>
  </r>
  <r>
    <x v="63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35"/>
    <n v="430.84999999999997"/>
    <n v="4520.8500000000004"/>
    <n v="1.2218513513513514"/>
    <n v="44.894240317775576"/>
    <n v="40.72837837837838"/>
    <n v="3.3085603881704617E-2"/>
  </r>
  <r>
    <x v="64"/>
    <s v="BNSF"/>
    <x v="0"/>
    <n v="4022"/>
    <n v="39011"/>
    <x v="0"/>
    <s v="N/A"/>
    <x v="0"/>
    <s v="NE"/>
    <x v="0"/>
    <s v="Hanford"/>
    <x v="0"/>
    <x v="0"/>
    <n v="2122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5982627302137198E-2"/>
    <n v="0.08"/>
    <n v="169.76"/>
    <n v="6289.76"/>
    <n v="1.5866061261261262"/>
    <n v="62.460377358490568"/>
    <n v="56.664504504504507"/>
    <n v="2.6703348022857919E-2"/>
  </r>
  <r>
    <x v="64"/>
    <s v="BNSF"/>
    <x v="0"/>
    <n v="4022"/>
    <n v="39013"/>
    <x v="0"/>
    <s v="N/A"/>
    <x v="1"/>
    <s v="MN"/>
    <x v="1"/>
    <s v="Seattle"/>
    <x v="1"/>
    <x v="1"/>
    <n v="1684"/>
    <s v="Shuttle"/>
    <n v="110"/>
    <n v="120"/>
    <x v="0"/>
    <s v="No"/>
    <x v="1"/>
    <s v="286,000"/>
    <s v="&gt;=5001"/>
    <n v="5470"/>
    <n v="1.3798198198198199"/>
    <n v="54.319761668321746"/>
    <n v="49.27927927927928"/>
    <n v="2.9263229975819049E-2"/>
    <n v="0.08"/>
    <n v="134.72"/>
    <n v="5604.72"/>
    <n v="1.4138032432432432"/>
    <n v="55.657596822244294"/>
    <n v="50.492972972972979"/>
    <n v="2.9983950696539773E-2"/>
  </r>
  <r>
    <x v="64"/>
    <s v="BNSF"/>
    <x v="0"/>
    <n v="4022"/>
    <n v="39011"/>
    <x v="0"/>
    <s v="N/A"/>
    <x v="1"/>
    <s v="MN"/>
    <x v="1"/>
    <s v="Hereford"/>
    <x v="2"/>
    <x v="2"/>
    <n v="1066"/>
    <s v="Shuttle"/>
    <n v="110"/>
    <n v="120"/>
    <x v="0"/>
    <s v="No"/>
    <x v="1"/>
    <s v="286,000"/>
    <s v="&gt;=5001"/>
    <n v="5600"/>
    <n v="1.4126126126126126"/>
    <n v="55.610724925521346"/>
    <n v="50.450450450450454"/>
    <n v="4.7326876595169279E-2"/>
    <n v="0.08"/>
    <n v="85.28"/>
    <n v="5685.28"/>
    <n v="1.4341246846846847"/>
    <n v="56.457596822244284"/>
    <n v="51.218738738738736"/>
    <n v="4.8047597315889999E-2"/>
  </r>
  <r>
    <x v="64"/>
    <s v="BNSF"/>
    <x v="0"/>
    <n v="4022"/>
    <n v="39011"/>
    <x v="0"/>
    <s v="N/A"/>
    <x v="2"/>
    <s v="NE"/>
    <x v="2"/>
    <s v="Hereford"/>
    <x v="2"/>
    <x v="2"/>
    <n v="728"/>
    <s v="Shuttle"/>
    <n v="110"/>
    <n v="120"/>
    <x v="0"/>
    <s v="No"/>
    <x v="1"/>
    <s v="286,000"/>
    <s v="&gt;=5001"/>
    <n v="4500"/>
    <n v="1.1351351351351351"/>
    <n v="44.68718967229394"/>
    <n v="40.54054054054054"/>
    <n v="5.5687555687555686E-2"/>
    <n v="0.08"/>
    <n v="58.24"/>
    <n v="4558.24"/>
    <n v="1.1498263063063063"/>
    <n v="45.265541211519363"/>
    <n v="41.065225225225227"/>
    <n v="5.6408276408276413E-2"/>
  </r>
  <r>
    <x v="64"/>
    <s v="BNSF"/>
    <x v="0"/>
    <n v="4022"/>
    <n v="39013"/>
    <x v="0"/>
    <s v="N/A"/>
    <x v="2"/>
    <s v="NE"/>
    <x v="2"/>
    <s v="Seattle"/>
    <x v="1"/>
    <x v="1"/>
    <n v="1759"/>
    <s v="Shuttle"/>
    <n v="110"/>
    <n v="120"/>
    <x v="0"/>
    <s v="No"/>
    <x v="1"/>
    <s v="286,000"/>
    <s v="&gt;=5001"/>
    <n v="5350"/>
    <n v="1.3495495495495495"/>
    <n v="53.128103277060575"/>
    <n v="48.198198198198199"/>
    <n v="2.7400908583398637E-2"/>
    <n v="0.08"/>
    <n v="140.72"/>
    <n v="5490.72"/>
    <n v="1.3850464864864866"/>
    <n v="54.525521350546178"/>
    <n v="49.465945945945947"/>
    <n v="2.8121629304119357E-2"/>
  </r>
  <r>
    <x v="64"/>
    <s v="BNSF"/>
    <x v="0"/>
    <n v="4022"/>
    <n v="39011"/>
    <x v="0"/>
    <s v="N/A"/>
    <x v="2"/>
    <s v="NE"/>
    <x v="2"/>
    <s v="Hanford"/>
    <x v="0"/>
    <x v="0"/>
    <n v="1776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7696615534453371E-2"/>
    <n v="0.08"/>
    <n v="142.08000000000001"/>
    <n v="5602.08"/>
    <n v="1.4131372972972973"/>
    <n v="55.631380337636543"/>
    <n v="50.469189189189187"/>
    <n v="2.8417336255174092E-2"/>
  </r>
  <r>
    <x v="64"/>
    <s v="BNSF"/>
    <x v="0"/>
    <n v="4022"/>
    <n v="39011"/>
    <x v="0"/>
    <s v="N/A"/>
    <x v="3"/>
    <s v="IL"/>
    <x v="3"/>
    <s v="Hereford"/>
    <x v="2"/>
    <x v="2"/>
    <n v="935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515103338632747E-2"/>
    <n v="0.08"/>
    <n v="74.8"/>
    <n v="4694.8"/>
    <n v="1.1842738738738738"/>
    <n v="46.62164846077458"/>
    <n v="42.295495495495494"/>
    <n v="4.5235824059353467E-2"/>
  </r>
  <r>
    <x v="64"/>
    <s v="BNSF"/>
    <x v="0"/>
    <n v="4022"/>
    <n v="39011"/>
    <x v="0"/>
    <s v="N/A"/>
    <x v="4"/>
    <s v="IA"/>
    <x v="4"/>
    <s v="Plainview"/>
    <x v="2"/>
    <x v="3"/>
    <n v="83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5.2624740124740124E-2"/>
    <n v="0.08"/>
    <n v="66.56"/>
    <n v="4926.5600000000004"/>
    <n v="1.2427358558558559"/>
    <n v="48.923138033763657"/>
    <n v="44.38342342342343"/>
    <n v="5.3345460845460851E-2"/>
  </r>
  <r>
    <x v="64"/>
    <s v="BNSF"/>
    <x v="0"/>
    <n v="4022"/>
    <n v="39011"/>
    <x v="0"/>
    <s v="N/A"/>
    <x v="5"/>
    <s v="MO"/>
    <x v="5"/>
    <s v="Clovis"/>
    <x v="3"/>
    <x v="4"/>
    <n v="764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5.0233479552851283E-2"/>
    <n v="0.08"/>
    <n v="61.120000000000005"/>
    <n v="4321.12"/>
    <n v="1.0900122522522522"/>
    <n v="42.910824230387284"/>
    <n v="38.929009009009008"/>
    <n v="5.0954200273571996E-2"/>
  </r>
  <r>
    <x v="64"/>
    <s v="BNSF"/>
    <x v="0"/>
    <n v="4022"/>
    <n v="39011"/>
    <x v="0"/>
    <s v="N/A"/>
    <x v="5"/>
    <s v="MO"/>
    <x v="5"/>
    <s v="Houston"/>
    <x v="2"/>
    <x v="5"/>
    <n v="937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8458949878373574E-2"/>
    <n v="0.08"/>
    <n v="74.960000000000008"/>
    <n v="4074.96"/>
    <n v="1.027917837837838"/>
    <n v="40.466335650446872"/>
    <n v="36.711351351351354"/>
    <n v="3.9179670599094295E-2"/>
  </r>
  <r>
    <x v="64"/>
    <s v="BNSF"/>
    <x v="0"/>
    <n v="4022"/>
    <n v="39013"/>
    <x v="0"/>
    <s v="N/A"/>
    <x v="6"/>
    <s v="SD"/>
    <x v="6"/>
    <s v="Seattle"/>
    <x v="1"/>
    <x v="1"/>
    <n v="1419"/>
    <s v="Shuttle"/>
    <n v="110"/>
    <n v="120"/>
    <x v="0"/>
    <s v="No"/>
    <x v="1"/>
    <s v="286,000"/>
    <s v="&gt;=5001"/>
    <n v="5430"/>
    <n v="1.3697297297297297"/>
    <n v="53.922542204568025"/>
    <n v="48.918918918918919"/>
    <n v="3.4474220520732152E-2"/>
    <n v="0.08"/>
    <n v="113.52"/>
    <n v="5543.52"/>
    <n v="1.3983654054054055"/>
    <n v="55.049851042701093"/>
    <n v="49.941621621621628"/>
    <n v="3.5194941241452872E-2"/>
  </r>
  <r>
    <x v="64"/>
    <s v="BNSF"/>
    <x v="0"/>
    <n v="4022"/>
    <n v="39013"/>
    <x v="0"/>
    <s v="N/A"/>
    <x v="7"/>
    <s v="MN"/>
    <x v="7"/>
    <s v="Seattle"/>
    <x v="1"/>
    <x v="1"/>
    <n v="1666"/>
    <s v="Shuttle"/>
    <n v="110"/>
    <n v="120"/>
    <x v="0"/>
    <s v="No"/>
    <x v="1"/>
    <s v="286,000"/>
    <s v="&gt;=5001"/>
    <n v="5430"/>
    <n v="1.3697297297297297"/>
    <n v="53.922542204568025"/>
    <n v="48.918918918918919"/>
    <n v="2.9363096589987345E-2"/>
    <n v="0.08"/>
    <n v="133.28"/>
    <n v="5563.28"/>
    <n v="1.4033499099099098"/>
    <n v="55.24607745779543"/>
    <n v="50.119639639639637"/>
    <n v="3.0083817310708066E-2"/>
  </r>
  <r>
    <x v="64"/>
    <s v="BNSF"/>
    <x v="0"/>
    <n v="4022"/>
    <n v="39011"/>
    <x v="0"/>
    <s v="N/A"/>
    <x v="8"/>
    <s v="IL"/>
    <x v="8"/>
    <s v="Dexter"/>
    <x v="3"/>
    <x v="6"/>
    <n v="1058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9850814898073877E-2"/>
    <n v="0.08"/>
    <n v="84.64"/>
    <n v="4764.6400000000003"/>
    <n v="1.2018911711711713"/>
    <n v="47.315193644488581"/>
    <n v="42.924684684684685"/>
    <n v="4.0571535618794598E-2"/>
  </r>
  <r>
    <x v="64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58043243243243248"/>
    <n v="22.850049652432968"/>
    <n v="20.72972972972973"/>
    <n v="2.3827275551413483E-2"/>
    <n v="0.34399999999999997"/>
    <n v="299.27999999999997"/>
    <n v="2600.2799999999997"/>
    <n v="0.65592648648648644"/>
    <n v="25.822045680238329"/>
    <n v="23.425945945945944"/>
    <n v="2.6926374650512581E-2"/>
  </r>
  <r>
    <x v="64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67628828828828835"/>
    <n v="26.623634558093347"/>
    <n v="24.153153153153152"/>
    <n v="2.7762245003624314E-2"/>
    <n v="0.34399999999999997"/>
    <n v="299.27999999999997"/>
    <n v="2980.2799999999997"/>
    <n v="0.75178234234234231"/>
    <n v="29.595630585898707"/>
    <n v="26.849369369369366"/>
    <n v="3.0861344102723409E-2"/>
  </r>
  <r>
    <x v="64"/>
    <s v="KCS"/>
    <x v="1"/>
    <n v="4032"/>
    <n v="11182"/>
    <x v="0"/>
    <s v="N/A"/>
    <x v="13"/>
    <s v="LA"/>
    <x v="13"/>
    <s v="Morton"/>
    <x v="5"/>
    <x v="8"/>
    <n v="120"/>
    <s v="Unit"/>
    <n v="100"/>
    <m/>
    <x v="0"/>
    <s v="No"/>
    <x v="1"/>
    <m/>
    <s v="&gt;=5000"/>
    <n v="1342"/>
    <n v="0.33852252252252252"/>
    <n v="13.326713008937437"/>
    <n v="12.09009009009009"/>
    <n v="0.10075075075075075"/>
    <n v="0.37"/>
    <n v="44.4"/>
    <n v="1386.4"/>
    <n v="0.34972252252252256"/>
    <n v="13.767626613704072"/>
    <n v="12.49009009009009"/>
    <n v="0.10408408408408408"/>
  </r>
  <r>
    <x v="64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26500000000000001"/>
    <n v="428.505"/>
    <n v="5475.5050000000001"/>
    <n v="1.3812084684684685"/>
    <n v="54.374428997020857"/>
    <n v="49.328873873873874"/>
    <n v="3.0506415506415505E-2"/>
  </r>
  <r>
    <x v="64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26500000000000001"/>
    <n v="412.34000000000003"/>
    <n v="5925.34"/>
    <n v="1.4946803603603604"/>
    <n v="58.841509433962266"/>
    <n v="53.381441441441446"/>
    <n v="3.4306838972648745E-2"/>
  </r>
  <r>
    <x v="64"/>
    <s v="CSX"/>
    <x v="2"/>
    <n v="4315"/>
    <m/>
    <x v="0"/>
    <s v="N/A"/>
    <x v="16"/>
    <s v="IN"/>
    <x v="16"/>
    <s v="Ozark"/>
    <x v="7"/>
    <x v="11"/>
    <n v="707"/>
    <s v="Unit"/>
    <n v="90"/>
    <n v="90"/>
    <x v="0"/>
    <s v="No"/>
    <x v="1"/>
    <m/>
    <s v="&gt;=5000"/>
    <n v="6241"/>
    <n v="1.5743063063063063"/>
    <n v="61.976166832174776"/>
    <n v="56.225225225225223"/>
    <n v="7.9526485467079522E-2"/>
    <n v="0"/>
    <n v="0"/>
    <n v="6241"/>
    <n v="1.5743063063063063"/>
    <n v="61.976166832174776"/>
    <n v="56.225225225225223"/>
    <n v="7.9526485467079522E-2"/>
  </r>
  <r>
    <x v="64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"/>
    <n v="0"/>
    <n v="6378"/>
    <n v="1.6088648648648649"/>
    <n v="63.336643495531277"/>
    <n v="57.45945945945946"/>
    <n v="7.357165103643977E-2"/>
  </r>
  <r>
    <x v="64"/>
    <s v="CSX"/>
    <x v="2"/>
    <n v="4315"/>
    <m/>
    <x v="0"/>
    <s v="N/A"/>
    <x v="18"/>
    <s v="IL"/>
    <x v="18"/>
    <s v="Fairmount"/>
    <x v="9"/>
    <x v="13"/>
    <n v="496"/>
    <s v="Unit"/>
    <n v="90"/>
    <n v="90"/>
    <x v="0"/>
    <s v="No"/>
    <x v="1"/>
    <m/>
    <s v="&gt;=5000"/>
    <n v="4891"/>
    <n v="1.2337657657657657"/>
    <n v="48.570009930486592"/>
    <n v="44.063063063063062"/>
    <n v="8.8836820691659393E-2"/>
    <n v="0"/>
    <n v="0"/>
    <n v="4891"/>
    <n v="1.2337657657657657"/>
    <n v="48.570009930486592"/>
    <n v="44.063063063063062"/>
    <n v="8.8836820691659393E-2"/>
  </r>
  <r>
    <x v="64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31"/>
    <n v="214.21"/>
    <n v="4149.21"/>
    <n v="1.0466475675675675"/>
    <n v="41.203674280039721"/>
    <n v="37.380270270270273"/>
    <n v="5.4095904877381001E-2"/>
  </r>
  <r>
    <x v="64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31"/>
    <n v="487.32"/>
    <n v="6342.32"/>
    <n v="1.5998645045045043"/>
    <n v="62.982323733862955"/>
    <n v="57.138018018018016"/>
    <n v="3.634733970611833E-2"/>
  </r>
  <r>
    <x v="64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31"/>
    <n v="538.47"/>
    <n v="6553.47"/>
    <n v="1.6531275675675676"/>
    <n v="65.079145978152937"/>
    <n v="59.04027027027027"/>
    <n v="3.3989792901710003E-2"/>
  </r>
  <r>
    <x v="64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31"/>
    <n v="221.34"/>
    <n v="5076.34"/>
    <n v="1.2805181981981983"/>
    <n v="50.410526315789475"/>
    <n v="45.732792792792793"/>
    <n v="6.405153052211876E-2"/>
  </r>
  <r>
    <x v="64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31"/>
    <n v="364.56"/>
    <n v="5899.56"/>
    <n v="1.4881772972972975"/>
    <n v="58.585501489572991"/>
    <n v="53.149189189189194"/>
    <n v="4.5194888766317338E-2"/>
  </r>
  <r>
    <x v="64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31"/>
    <n v="224.13"/>
    <n v="4299.13"/>
    <n v="1.0844652252252254"/>
    <n v="42.692452830188678"/>
    <n v="38.730900900900899"/>
    <n v="5.35697107896278E-2"/>
  </r>
  <r>
    <x v="64"/>
    <s v="BNSF"/>
    <x v="0"/>
    <n v="4022"/>
    <n v="69105"/>
    <x v="1"/>
    <s v="N/A"/>
    <x v="9"/>
    <s v="MN"/>
    <x v="9"/>
    <s v="Seattle"/>
    <x v="1"/>
    <x v="1"/>
    <n v="1528"/>
    <s v="Shuttle"/>
    <n v="110"/>
    <n v="120"/>
    <x v="1"/>
    <s v="No"/>
    <x v="1"/>
    <s v="286,000"/>
    <s v="&gt;=5001"/>
    <n v="6135"/>
    <n v="1.6581081081081082"/>
    <n v="60.923535253227406"/>
    <n v="55.270270270270274"/>
    <n v="3.6171642847035522E-2"/>
    <n v="0.08"/>
    <n v="122.24000000000001"/>
    <n v="6257.24"/>
    <n v="1.6911459459459459"/>
    <n v="62.137437934458788"/>
    <n v="56.371531531531531"/>
    <n v="3.6892363567756235E-2"/>
  </r>
  <r>
    <x v="64"/>
    <s v="BNSF"/>
    <x v="0"/>
    <n v="4022"/>
    <n v="69105"/>
    <x v="1"/>
    <s v="N/A"/>
    <x v="9"/>
    <s v="MN"/>
    <x v="9"/>
    <s v="Houston"/>
    <x v="2"/>
    <x v="5"/>
    <n v="1634"/>
    <s v="Shuttle"/>
    <n v="110"/>
    <n v="120"/>
    <x v="1"/>
    <s v="No"/>
    <x v="1"/>
    <s v="286,000"/>
    <s v="&gt;=5001"/>
    <n v="5185"/>
    <n v="1.4013513513513514"/>
    <n v="51.489572989076464"/>
    <n v="46.711711711711715"/>
    <n v="2.8587338868856619E-2"/>
    <n v="0.08"/>
    <n v="130.72"/>
    <n v="5315.72"/>
    <n v="1.4366810810810811"/>
    <n v="52.787686196623639"/>
    <n v="47.889369369369369"/>
    <n v="2.9308059589577336E-2"/>
  </r>
  <r>
    <x v="64"/>
    <s v="BNSF"/>
    <x v="0"/>
    <n v="4022"/>
    <n v="69105"/>
    <x v="1"/>
    <s v="N/A"/>
    <x v="10"/>
    <s v="ND"/>
    <x v="10"/>
    <s v="Seattle"/>
    <x v="1"/>
    <x v="1"/>
    <n v="1469"/>
    <s v="Shuttle"/>
    <n v="110"/>
    <n v="120"/>
    <x v="1"/>
    <s v="No"/>
    <x v="1"/>
    <s v="286,000"/>
    <s v="&gt;=5001"/>
    <n v="6085"/>
    <n v="1.6445945945945946"/>
    <n v="60.427010923535249"/>
    <n v="54.81981981981982"/>
    <n v="3.731778068061254E-2"/>
    <n v="0.08"/>
    <n v="117.52"/>
    <n v="6202.52"/>
    <n v="1.6763567567567568"/>
    <n v="61.594041708043697"/>
    <n v="55.878558558558559"/>
    <n v="3.8038501401333261E-2"/>
  </r>
  <r>
    <x v="64"/>
    <s v="BNSF"/>
    <x v="0"/>
    <n v="4022"/>
    <n v="69902"/>
    <x v="1"/>
    <s v="N/A"/>
    <x v="10"/>
    <s v="ND"/>
    <x v="10"/>
    <s v="St. Louis"/>
    <x v="4"/>
    <x v="7"/>
    <n v="855"/>
    <s v="Shuttle"/>
    <n v="110"/>
    <n v="120"/>
    <x v="1"/>
    <s v="No"/>
    <x v="1"/>
    <s v="286,000"/>
    <s v="&gt;=5001"/>
    <n v="3400"/>
    <n v="0.91891891891891897"/>
    <n v="33.763654419066533"/>
    <n v="30.63063063063063"/>
    <n v="3.5825298983193719E-2"/>
    <n v="0.08"/>
    <n v="68.400000000000006"/>
    <n v="3468.4"/>
    <n v="0.9374054054054054"/>
    <n v="34.442899702085406"/>
    <n v="31.246846846846847"/>
    <n v="3.654601970391444E-2"/>
  </r>
  <r>
    <x v="64"/>
    <s v="BNSF"/>
    <x v="0"/>
    <n v="4022"/>
    <n v="69105"/>
    <x v="1"/>
    <s v="N/A"/>
    <x v="11"/>
    <s v="KS"/>
    <x v="11"/>
    <s v="Houston"/>
    <x v="2"/>
    <x v="5"/>
    <n v="742"/>
    <s v="Shuttle"/>
    <n v="110"/>
    <n v="120"/>
    <x v="1"/>
    <s v="No"/>
    <x v="0"/>
    <s v="286,000"/>
    <s v="&gt;=5001"/>
    <n v="3435"/>
    <n v="0.92837837837837833"/>
    <n v="34.111221449851044"/>
    <n v="30.945945945945947"/>
    <n v="4.1706126611786992E-2"/>
    <n v="0.08"/>
    <n v="59.36"/>
    <n v="3494.36"/>
    <n v="0.94442162162162169"/>
    <n v="34.700695134061569"/>
    <n v="31.480720720720722"/>
    <n v="4.2426847332507713E-2"/>
  </r>
  <r>
    <x v="64"/>
    <s v="BNSF"/>
    <x v="0"/>
    <n v="4022"/>
    <n v="69105"/>
    <x v="1"/>
    <s v="N/A"/>
    <x v="12"/>
    <s v="SD"/>
    <x v="12"/>
    <s v="Seattle"/>
    <x v="1"/>
    <x v="1"/>
    <n v="1624"/>
    <s v="Shuttle"/>
    <n v="110"/>
    <n v="120"/>
    <x v="1"/>
    <s v="No"/>
    <x v="1"/>
    <s v="286,000"/>
    <s v="&gt;=5001"/>
    <n v="6185"/>
    <n v="1.6716216216216215"/>
    <n v="61.420059582919563"/>
    <n v="55.72072072072072"/>
    <n v="3.4310788621133452E-2"/>
    <n v="0.08"/>
    <n v="129.92000000000002"/>
    <n v="6314.92"/>
    <n v="1.7067351351351352"/>
    <n v="62.710228401191657"/>
    <n v="56.891171171171173"/>
    <n v="3.5031509341854172E-2"/>
  </r>
  <r>
    <x v="64"/>
    <s v="BNSF"/>
    <x v="0"/>
    <n v="4022"/>
    <n v="69105"/>
    <x v="1"/>
    <s v="N/A"/>
    <x v="5"/>
    <s v="MO"/>
    <x v="5"/>
    <s v="Seattle"/>
    <x v="1"/>
    <x v="1"/>
    <n v="1881"/>
    <s v="Shuttle"/>
    <n v="110"/>
    <n v="120"/>
    <x v="1"/>
    <s v="No"/>
    <x v="0"/>
    <s v="286,000"/>
    <s v="&gt;=5001"/>
    <n v="6135"/>
    <n v="1.6581081081081082"/>
    <n v="60.923535253227406"/>
    <n v="55.270270270270274"/>
    <n v="2.9383450436082016E-2"/>
    <n v="0.08"/>
    <n v="150.47999999999999"/>
    <n v="6285.48"/>
    <n v="1.6987783783783783"/>
    <n v="62.417874875868911"/>
    <n v="56.625945945945944"/>
    <n v="3.0104171156802733E-2"/>
  </r>
  <r>
    <x v="64"/>
    <s v="BNSF"/>
    <x v="0"/>
    <n v="4022"/>
    <n v="69105"/>
    <x v="1"/>
    <s v="N/A"/>
    <x v="7"/>
    <s v="MN"/>
    <x v="7"/>
    <s v="Seattle"/>
    <x v="1"/>
    <x v="1"/>
    <n v="1666"/>
    <s v="Shuttle"/>
    <n v="110"/>
    <n v="120"/>
    <x v="1"/>
    <s v="No"/>
    <x v="0"/>
    <s v="286,000"/>
    <s v="&gt;=5001"/>
    <n v="6235"/>
    <n v="1.6851351351351351"/>
    <n v="61.916583912611713"/>
    <n v="56.171171171171174"/>
    <n v="3.3716189178374052E-2"/>
    <n v="0.08"/>
    <n v="133.28"/>
    <n v="6368.28"/>
    <n v="1.7211567567567567"/>
    <n v="63.240119165839118"/>
    <n v="57.371891891891892"/>
    <n v="3.4436909899094773E-2"/>
  </r>
  <r>
    <x v="64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62189189189189187"/>
    <n v="22.850049652432968"/>
    <n v="20.72972972972973"/>
    <n v="2.3827275551413483E-2"/>
    <n v="0.34399999999999997"/>
    <n v="299.27999999999997"/>
    <n v="2600.2799999999997"/>
    <n v="0.70277837837837831"/>
    <n v="25.822045680238329"/>
    <n v="23.425945945945944"/>
    <n v="2.6926374650512581E-2"/>
  </r>
  <r>
    <x v="64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72459459459459463"/>
    <n v="26.623634558093347"/>
    <n v="24.153153153153152"/>
    <n v="2.7762245003624314E-2"/>
    <n v="0.34399999999999997"/>
    <n v="299.27999999999997"/>
    <n v="2980.2799999999997"/>
    <n v="0.80548108108108096"/>
    <n v="29.595630585898707"/>
    <n v="26.849369369369366"/>
    <n v="3.0861344102723409E-2"/>
  </r>
  <r>
    <x v="64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434"/>
    <n v="0.92810810810810807"/>
    <n v="34.101290963257199"/>
    <n v="30.936936936936938"/>
    <n v="2.2483239053006497E-2"/>
    <n v="0.34399999999999997"/>
    <n v="473.34399999999994"/>
    <n v="3907.3440000000001"/>
    <n v="1.056038918918919"/>
    <n v="38.801827209533265"/>
    <n v="35.201297297297295"/>
    <n v="2.5582338152105592E-2"/>
  </r>
  <r>
    <x v="64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869"/>
    <n v="1.0456756756756758"/>
    <n v="38.421052631578945"/>
    <n v="34.855855855855857"/>
    <n v="2.5331290592918502E-2"/>
    <n v="0.34399999999999997"/>
    <n v="473.34399999999994"/>
    <n v="4342.3440000000001"/>
    <n v="1.1736064864864866"/>
    <n v="43.121588877855011"/>
    <n v="39.120216216216214"/>
    <n v="2.8430389692017596E-2"/>
  </r>
  <r>
    <x v="64"/>
    <s v="CP"/>
    <x v="1"/>
    <n v="4444"/>
    <n v="47004"/>
    <x v="1"/>
    <s v="N/A"/>
    <x v="14"/>
    <s v="ND"/>
    <x v="14"/>
    <s v="East St. Louis"/>
    <x v="11"/>
    <x v="19"/>
    <n v="1235.9000000000001"/>
    <s v="Unit"/>
    <n v="110"/>
    <n v="110"/>
    <x v="0"/>
    <s v="No"/>
    <x v="1"/>
    <m/>
    <s v="&gt;=5000"/>
    <n v="3526"/>
    <n v="0.95297297297297301"/>
    <n v="35.01489572989076"/>
    <n v="31.765765765765767"/>
    <n v="2.5702537232596297E-2"/>
    <n v="0.26500000000000001"/>
    <n v="327.51350000000002"/>
    <n v="3853.5135"/>
    <n v="1.0414901351351351"/>
    <n v="38.267264150943397"/>
    <n v="34.716337837837841"/>
    <n v="2.8089924619983688E-2"/>
  </r>
  <r>
    <x v="64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26500000000000001"/>
    <n v="428.505"/>
    <n v="6213.5050000000001"/>
    <n v="1.6793256756756758"/>
    <n v="61.703128103277059"/>
    <n v="55.977522522522527"/>
    <n v="3.4618133903848193E-2"/>
  </r>
  <r>
    <x v="64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64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64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64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64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31"/>
    <n v="231.57"/>
    <n v="3881.57"/>
    <n v="1.0490729729729731"/>
    <n v="38.545878848063559"/>
    <n v="34.969099099099104"/>
    <n v="4.681271633078863E-2"/>
  </r>
  <r>
    <x v="64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31"/>
    <n v="484.21999999999997"/>
    <n v="5624.22"/>
    <n v="1.5200594594594596"/>
    <n v="55.851241310824228"/>
    <n v="50.668648648648649"/>
    <n v="3.2438315396061873E-2"/>
  </r>
  <r>
    <x v="64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31"/>
    <n v="334.18"/>
    <n v="4344.18"/>
    <n v="1.1741027027027027"/>
    <n v="43.139821251241315"/>
    <n v="39.13675675675676"/>
    <n v="3.6304969162112025E-2"/>
  </r>
  <r>
    <x v="64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31"/>
    <n v="381.61"/>
    <n v="4471.6099999999997"/>
    <n v="1.2085432432432432"/>
    <n v="44.40526315789473"/>
    <n v="40.284774774774775"/>
    <n v="3.2725243521344254E-2"/>
  </r>
  <r>
    <x v="65"/>
    <s v="BNSF"/>
    <x v="0"/>
    <n v="4022"/>
    <n v="39011"/>
    <x v="0"/>
    <s v="N/A"/>
    <x v="0"/>
    <s v="NE"/>
    <x v="0"/>
    <s v="Hanford"/>
    <x v="0"/>
    <x v="0"/>
    <n v="2230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472427584535208E-2"/>
    <n v="0.06"/>
    <n v="133.79999999999998"/>
    <n v="6253.8"/>
    <n v="1.5775351351351352"/>
    <n v="62.103277060575969"/>
    <n v="56.340540540540545"/>
    <n v="2.5264816385892622E-2"/>
  </r>
  <r>
    <x v="65"/>
    <s v="BNSF"/>
    <x v="0"/>
    <n v="4022"/>
    <n v="39013"/>
    <x v="0"/>
    <s v="N/A"/>
    <x v="1"/>
    <s v="MN"/>
    <x v="1"/>
    <s v="Seattle"/>
    <x v="1"/>
    <x v="1"/>
    <n v="1914"/>
    <s v="Shuttle"/>
    <n v="110"/>
    <n v="120"/>
    <x v="0"/>
    <s v="No"/>
    <x v="1"/>
    <s v="286,000"/>
    <s v="&gt;=5001"/>
    <n v="5470"/>
    <n v="1.3798198198198199"/>
    <n v="54.319761668321746"/>
    <n v="49.27927927927928"/>
    <n v="2.5746749884680918E-2"/>
    <n v="0.06"/>
    <n v="114.83999999999999"/>
    <n v="5584.84"/>
    <n v="1.4087884684684686"/>
    <n v="55.460178748758686"/>
    <n v="50.313873873873874"/>
    <n v="2.628729042522146E-2"/>
  </r>
  <r>
    <x v="65"/>
    <s v="BNSF"/>
    <x v="0"/>
    <n v="4022"/>
    <n v="39011"/>
    <x v="0"/>
    <s v="N/A"/>
    <x v="1"/>
    <s v="MN"/>
    <x v="1"/>
    <s v="Hereford"/>
    <x v="2"/>
    <x v="2"/>
    <n v="1113"/>
    <s v="Shuttle"/>
    <n v="110"/>
    <n v="120"/>
    <x v="0"/>
    <s v="No"/>
    <x v="1"/>
    <s v="286,000"/>
    <s v="&gt;=5001"/>
    <n v="5600"/>
    <n v="1.4126126126126126"/>
    <n v="55.610724925521346"/>
    <n v="50.450450450450454"/>
    <n v="4.5328347215139668E-2"/>
    <n v="0.06"/>
    <n v="66.78"/>
    <n v="5666.78"/>
    <n v="1.4294580180180181"/>
    <n v="56.273882820258187"/>
    <n v="51.052072072072072"/>
    <n v="4.586888775568021E-2"/>
  </r>
  <r>
    <x v="65"/>
    <s v="BNSF"/>
    <x v="0"/>
    <n v="4022"/>
    <n v="39011"/>
    <x v="0"/>
    <s v="N/A"/>
    <x v="2"/>
    <s v="NE"/>
    <x v="2"/>
    <s v="Hereford"/>
    <x v="2"/>
    <x v="2"/>
    <n v="786"/>
    <s v="Shuttle"/>
    <n v="110"/>
    <n v="120"/>
    <x v="0"/>
    <s v="No"/>
    <x v="1"/>
    <s v="286,000"/>
    <s v="&gt;=5001"/>
    <n v="4500"/>
    <n v="1.1351351351351351"/>
    <n v="44.68718967229394"/>
    <n v="40.54054054054054"/>
    <n v="5.1578295853105013E-2"/>
    <n v="0.06"/>
    <n v="47.16"/>
    <n v="4547.16"/>
    <n v="1.1470313513513513"/>
    <n v="45.155511420059582"/>
    <n v="40.965405405405406"/>
    <n v="5.2118836393645555E-2"/>
  </r>
  <r>
    <x v="65"/>
    <s v="BNSF"/>
    <x v="0"/>
    <n v="4022"/>
    <n v="39013"/>
    <x v="0"/>
    <s v="N/A"/>
    <x v="2"/>
    <s v="NE"/>
    <x v="2"/>
    <s v="Seattle"/>
    <x v="1"/>
    <x v="1"/>
    <n v="2114"/>
    <s v="Shuttle"/>
    <n v="110"/>
    <n v="120"/>
    <x v="0"/>
    <s v="No"/>
    <x v="1"/>
    <s v="286,000"/>
    <s v="&gt;=5001"/>
    <n v="5350"/>
    <n v="1.3495495495495495"/>
    <n v="53.128103277060575"/>
    <n v="48.198198198198199"/>
    <n v="2.2799526110784389E-2"/>
    <n v="0.06"/>
    <n v="126.83999999999999"/>
    <n v="5476.84"/>
    <n v="1.3815452252252254"/>
    <n v="54.387686196623633"/>
    <n v="49.340900900900905"/>
    <n v="2.3340066651324931E-2"/>
  </r>
  <r>
    <x v="65"/>
    <s v="BNSF"/>
    <x v="0"/>
    <n v="4022"/>
    <n v="39011"/>
    <x v="0"/>
    <s v="N/A"/>
    <x v="2"/>
    <s v="NE"/>
    <x v="2"/>
    <s v="Hanford"/>
    <x v="0"/>
    <x v="0"/>
    <n v="1844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6675265286978951E-2"/>
    <n v="0.06"/>
    <n v="110.64"/>
    <n v="5570.64"/>
    <n v="1.4052064864864866"/>
    <n v="55.319165839126121"/>
    <n v="50.185945945945946"/>
    <n v="2.7215805827519493E-2"/>
  </r>
  <r>
    <x v="65"/>
    <s v="BNSF"/>
    <x v="0"/>
    <n v="4022"/>
    <n v="39011"/>
    <x v="0"/>
    <s v="N/A"/>
    <x v="3"/>
    <s v="IL"/>
    <x v="3"/>
    <s v="Hereford"/>
    <x v="2"/>
    <x v="2"/>
    <n v="941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231266335410864E-2"/>
    <n v="0.06"/>
    <n v="56.46"/>
    <n v="4676.46"/>
    <n v="1.1796475675675675"/>
    <n v="46.439523336643497"/>
    <n v="42.130270270270273"/>
    <n v="4.4771806875951406E-2"/>
  </r>
  <r>
    <x v="65"/>
    <s v="BNSF"/>
    <x v="0"/>
    <n v="4022"/>
    <n v="39011"/>
    <x v="0"/>
    <s v="N/A"/>
    <x v="4"/>
    <s v="IA"/>
    <x v="4"/>
    <s v="Plainview"/>
    <x v="2"/>
    <x v="3"/>
    <n v="89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4.908495939886074E-2"/>
    <n v="0.06"/>
    <n v="53.519999999999996"/>
    <n v="4913.5200000000004"/>
    <n v="1.2394464864864867"/>
    <n v="48.793644488579943"/>
    <n v="44.265945945945951"/>
    <n v="4.9625499939401289E-2"/>
  </r>
  <r>
    <x v="65"/>
    <s v="BNSF"/>
    <x v="0"/>
    <n v="4022"/>
    <n v="39011"/>
    <x v="0"/>
    <s v="N/A"/>
    <x v="5"/>
    <s v="MO"/>
    <x v="5"/>
    <s v="Clovis"/>
    <x v="3"/>
    <x v="4"/>
    <n v="768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997184684684685E-2"/>
    <n v="0.06"/>
    <n v="46.08"/>
    <n v="4306.08"/>
    <n v="1.0862183783783783"/>
    <n v="42.761469712015888"/>
    <n v="38.79351351351351"/>
    <n v="5.0512387387387385E-2"/>
  </r>
  <r>
    <x v="65"/>
    <s v="BNSF"/>
    <x v="0"/>
    <n v="4022"/>
    <n v="39011"/>
    <x v="0"/>
    <s v="N/A"/>
    <x v="5"/>
    <s v="MO"/>
    <x v="5"/>
    <s v="Houston"/>
    <x v="2"/>
    <x v="5"/>
    <n v="1182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0487340132010186E-2"/>
    <n v="0.06"/>
    <n v="70.92"/>
    <n v="4070.92"/>
    <n v="1.0268987387387387"/>
    <n v="40.426216484607743"/>
    <n v="36.674954954954956"/>
    <n v="3.1027880672550724E-2"/>
  </r>
  <r>
    <x v="65"/>
    <s v="BNSF"/>
    <x v="0"/>
    <n v="4022"/>
    <n v="39013"/>
    <x v="0"/>
    <s v="N/A"/>
    <x v="6"/>
    <s v="SD"/>
    <x v="6"/>
    <s v="Seattle"/>
    <x v="1"/>
    <x v="1"/>
    <n v="1665"/>
    <s v="Shuttle"/>
    <n v="110"/>
    <n v="120"/>
    <x v="0"/>
    <s v="No"/>
    <x v="1"/>
    <s v="286,000"/>
    <s v="&gt;=5001"/>
    <n v="5430"/>
    <n v="1.3697297297297297"/>
    <n v="53.922542204568025"/>
    <n v="48.918918918918919"/>
    <n v="2.9380732083434787E-2"/>
    <n v="0.06"/>
    <n v="99.899999999999991"/>
    <n v="5529.9"/>
    <n v="1.3949297297297296"/>
    <n v="54.914597815292943"/>
    <n v="49.818918918918918"/>
    <n v="2.9921272623975325E-2"/>
  </r>
  <r>
    <x v="65"/>
    <s v="BNSF"/>
    <x v="0"/>
    <n v="4022"/>
    <n v="39013"/>
    <x v="0"/>
    <s v="N/A"/>
    <x v="7"/>
    <s v="MN"/>
    <x v="7"/>
    <s v="Seattle"/>
    <x v="1"/>
    <x v="1"/>
    <n v="1887"/>
    <s v="Shuttle"/>
    <n v="110"/>
    <n v="120"/>
    <x v="0"/>
    <s v="No"/>
    <x v="1"/>
    <s v="286,000"/>
    <s v="&gt;=5001"/>
    <n v="5430"/>
    <n v="1.3697297297297297"/>
    <n v="53.922542204568025"/>
    <n v="48.918918918918919"/>
    <n v="2.5924175367736575E-2"/>
    <n v="0.06"/>
    <n v="113.22"/>
    <n v="5543.22"/>
    <n v="1.3982897297297299"/>
    <n v="55.046871896722941"/>
    <n v="49.938918918918922"/>
    <n v="2.646471590827712E-2"/>
  </r>
  <r>
    <x v="65"/>
    <s v="BNSF"/>
    <x v="0"/>
    <n v="4022"/>
    <n v="39011"/>
    <x v="0"/>
    <s v="N/A"/>
    <x v="8"/>
    <s v="IL"/>
    <x v="8"/>
    <s v="Dexter"/>
    <x v="3"/>
    <x v="6"/>
    <n v="1149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6694658104579773E-2"/>
    <n v="0.06"/>
    <n v="68.94"/>
    <n v="4748.9399999999996"/>
    <n v="1.1979308108108107"/>
    <n v="47.159285004965241"/>
    <n v="42.783243243243241"/>
    <n v="3.7235198645120315E-2"/>
  </r>
  <r>
    <x v="65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58043243243243248"/>
    <n v="22.850049652432968"/>
    <n v="20.72972972972973"/>
    <n v="2.3827275551413483E-2"/>
    <n v="0.318"/>
    <n v="276.66000000000003"/>
    <n v="2577.66"/>
    <n v="0.65022054054054046"/>
    <n v="25.597418073485599"/>
    <n v="23.22216216216216"/>
    <n v="2.6692140416278345E-2"/>
  </r>
  <r>
    <x v="65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67628828828828835"/>
    <n v="26.623634558093347"/>
    <n v="24.153153153153152"/>
    <n v="2.7762245003624314E-2"/>
    <n v="0.318"/>
    <n v="276.66000000000003"/>
    <n v="2957.66"/>
    <n v="0.74607639639639634"/>
    <n v="29.371002979145977"/>
    <n v="26.645585585585586"/>
    <n v="3.0627109868489179E-2"/>
  </r>
  <r>
    <x v="65"/>
    <s v="KCS"/>
    <x v="1"/>
    <n v="4032"/>
    <n v="11182"/>
    <x v="0"/>
    <s v="N/A"/>
    <x v="13"/>
    <s v="LA"/>
    <x v="13"/>
    <s v="Morton"/>
    <x v="5"/>
    <x v="8"/>
    <n v="119"/>
    <s v="Unit"/>
    <n v="100"/>
    <m/>
    <x v="0"/>
    <s v="No"/>
    <x v="1"/>
    <m/>
    <s v="&gt;=5000"/>
    <n v="1342"/>
    <n v="0.33852252252252252"/>
    <n v="13.326713008937437"/>
    <n v="12.09009009009009"/>
    <n v="0.10159739571504277"/>
    <n v="0.35"/>
    <n v="41.65"/>
    <n v="1383.65"/>
    <n v="0.34902882882882885"/>
    <n v="13.740317775571004"/>
    <n v="12.465315315315316"/>
    <n v="0.10475054886819593"/>
  </r>
  <r>
    <x v="65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30249999999999999"/>
    <n v="489.14249999999998"/>
    <n v="5536.1424999999999"/>
    <n v="1.3965044144144145"/>
    <n v="54.976588877855015"/>
    <n v="49.87515765765766"/>
    <n v="3.0844253344253347E-2"/>
  </r>
  <r>
    <x v="65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30249999999999999"/>
    <n v="470.69"/>
    <n v="5983.69"/>
    <n v="1.5093992792792792"/>
    <n v="59.420953326713004"/>
    <n v="53.90711711711711"/>
    <n v="3.4644676810486573E-2"/>
  </r>
  <r>
    <x v="65"/>
    <s v="CSX"/>
    <x v="2"/>
    <n v="4315"/>
    <m/>
    <x v="0"/>
    <s v="N/A"/>
    <x v="16"/>
    <s v="IN"/>
    <x v="16"/>
    <s v="Ozark"/>
    <x v="7"/>
    <x v="11"/>
    <n v="708"/>
    <s v="Unit"/>
    <n v="90"/>
    <n v="90"/>
    <x v="0"/>
    <s v="No"/>
    <x v="1"/>
    <m/>
    <s v="&gt;=5000"/>
    <n v="6241"/>
    <n v="1.5743063063063063"/>
    <n v="61.976166832174776"/>
    <n v="56.225225225225223"/>
    <n v="7.9414159922634495E-2"/>
    <n v="0"/>
    <n v="0"/>
    <n v="6241"/>
    <n v="1.5743063063063063"/>
    <n v="61.976166832174776"/>
    <n v="56.225225225225223"/>
    <n v="7.9414159922634495E-2"/>
  </r>
  <r>
    <x v="65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"/>
    <n v="0"/>
    <n v="6378"/>
    <n v="1.6088648648648649"/>
    <n v="63.336643495531277"/>
    <n v="57.45945945945946"/>
    <n v="7.357165103643977E-2"/>
  </r>
  <r>
    <x v="65"/>
    <s v="CSX"/>
    <x v="2"/>
    <n v="4315"/>
    <m/>
    <x v="0"/>
    <s v="N/A"/>
    <x v="18"/>
    <s v="IL"/>
    <x v="18"/>
    <s v="Fairmount"/>
    <x v="9"/>
    <x v="13"/>
    <n v="500"/>
    <s v="Unit"/>
    <n v="90"/>
    <n v="90"/>
    <x v="0"/>
    <s v="No"/>
    <x v="1"/>
    <m/>
    <s v="&gt;=5000"/>
    <n v="4891"/>
    <n v="1.2337657657657657"/>
    <n v="48.570009930486592"/>
    <n v="44.063063063063062"/>
    <n v="8.8126126126126123E-2"/>
    <n v="0"/>
    <n v="0"/>
    <n v="4891"/>
    <n v="1.2337657657657657"/>
    <n v="48.570009930486592"/>
    <n v="44.063063063063062"/>
    <n v="8.8126126126126123E-2"/>
  </r>
  <r>
    <x v="65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28999999999999998"/>
    <n v="200.39"/>
    <n v="4135.3900000000003"/>
    <n v="1.0431614414414416"/>
    <n v="41.066434955312815"/>
    <n v="37.255765765765766"/>
    <n v="5.3915724697200816E-2"/>
  </r>
  <r>
    <x v="65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28999999999999998"/>
    <n v="455.88"/>
    <n v="6310.88"/>
    <n v="1.5919336936936936"/>
    <n v="62.670109235352534"/>
    <n v="56.854774774774775"/>
    <n v="3.6167159525938151E-2"/>
  </r>
  <r>
    <x v="65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28999999999999998"/>
    <n v="503.72999999999996"/>
    <n v="6518.73"/>
    <n v="1.6443643243243242"/>
    <n v="64.734160873882814"/>
    <n v="58.727297297297291"/>
    <n v="3.3809612721529818E-2"/>
  </r>
  <r>
    <x v="65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28999999999999998"/>
    <n v="207.05999999999997"/>
    <n v="5062.0600000000004"/>
    <n v="1.2769160360360361"/>
    <n v="50.268718967229397"/>
    <n v="45.604144144144151"/>
    <n v="6.3871350341938582E-2"/>
  </r>
  <r>
    <x v="65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28999999999999998"/>
    <n v="341.03999999999996"/>
    <n v="5876.04"/>
    <n v="1.4822443243243244"/>
    <n v="58.351936444885794"/>
    <n v="52.937297297297299"/>
    <n v="4.501470858613716E-2"/>
  </r>
  <r>
    <x v="65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28999999999999998"/>
    <n v="209.67"/>
    <n v="4284.67"/>
    <n v="1.0808176576576578"/>
    <n v="42.548857994041711"/>
    <n v="38.600630630630633"/>
    <n v="5.3389530609447622E-2"/>
  </r>
  <r>
    <x v="65"/>
    <s v="BNSF"/>
    <x v="0"/>
    <n v="4022"/>
    <n v="69105"/>
    <x v="1"/>
    <s v="N/A"/>
    <x v="9"/>
    <s v="MN"/>
    <x v="9"/>
    <s v="Seattle"/>
    <x v="1"/>
    <x v="1"/>
    <n v="1746"/>
    <s v="Shuttle"/>
    <n v="110"/>
    <n v="120"/>
    <x v="1"/>
    <s v="No"/>
    <x v="1"/>
    <s v="286,000"/>
    <s v="&gt;=5001"/>
    <n v="6135"/>
    <n v="1.6581081081081082"/>
    <n v="60.923535253227406"/>
    <n v="55.270270270270274"/>
    <n v="3.1655366706913102E-2"/>
    <n v="0.06"/>
    <n v="104.75999999999999"/>
    <n v="6239.76"/>
    <n v="1.6864216216216217"/>
    <n v="61.963853028798411"/>
    <n v="56.214054054054053"/>
    <n v="3.2195907247453637E-2"/>
  </r>
  <r>
    <x v="65"/>
    <s v="BNSF"/>
    <x v="0"/>
    <n v="4022"/>
    <n v="69105"/>
    <x v="1"/>
    <s v="N/A"/>
    <x v="9"/>
    <s v="MN"/>
    <x v="9"/>
    <s v="Houston"/>
    <x v="2"/>
    <x v="5"/>
    <n v="1661"/>
    <s v="Shuttle"/>
    <n v="110"/>
    <n v="120"/>
    <x v="1"/>
    <s v="No"/>
    <x v="1"/>
    <s v="286,000"/>
    <s v="&gt;=5001"/>
    <n v="5185"/>
    <n v="1.4013513513513514"/>
    <n v="51.489572989076464"/>
    <n v="46.711711711711715"/>
    <n v="2.8122644016683754E-2"/>
    <n v="0.06"/>
    <n v="99.66"/>
    <n v="5284.66"/>
    <n v="1.4282864864864864"/>
    <n v="52.479245283018862"/>
    <n v="47.609549549549548"/>
    <n v="2.8663184557224292E-2"/>
  </r>
  <r>
    <x v="65"/>
    <s v="BNSF"/>
    <x v="0"/>
    <n v="4022"/>
    <n v="69105"/>
    <x v="1"/>
    <s v="N/A"/>
    <x v="10"/>
    <s v="ND"/>
    <x v="10"/>
    <s v="Seattle"/>
    <x v="1"/>
    <x v="1"/>
    <n v="1691"/>
    <s v="Shuttle"/>
    <n v="110"/>
    <n v="120"/>
    <x v="1"/>
    <s v="No"/>
    <x v="1"/>
    <s v="286,000"/>
    <s v="&gt;=5001"/>
    <n v="6085"/>
    <n v="1.6445945945945946"/>
    <n v="60.427010923535249"/>
    <n v="54.81981981981982"/>
    <n v="3.2418580614914143E-2"/>
    <n v="0.06"/>
    <n v="101.46"/>
    <n v="6186.46"/>
    <n v="1.6720162162162162"/>
    <n v="61.434558093346574"/>
    <n v="55.733873873873875"/>
    <n v="3.2959121155454685E-2"/>
  </r>
  <r>
    <x v="65"/>
    <s v="BNSF"/>
    <x v="0"/>
    <n v="4022"/>
    <n v="69902"/>
    <x v="1"/>
    <s v="N/A"/>
    <x v="10"/>
    <s v="ND"/>
    <x v="10"/>
    <s v="St. Louis"/>
    <x v="4"/>
    <x v="7"/>
    <n v="888"/>
    <s v="Shuttle"/>
    <n v="110"/>
    <n v="120"/>
    <x v="1"/>
    <s v="No"/>
    <x v="1"/>
    <s v="286,000"/>
    <s v="&gt;=5001"/>
    <n v="3400"/>
    <n v="0.91891891891891897"/>
    <n v="33.763654419066533"/>
    <n v="30.63063063063063"/>
    <n v="3.4493953412872334E-2"/>
    <n v="0.06"/>
    <n v="53.28"/>
    <n v="3453.28"/>
    <n v="0.93331891891891894"/>
    <n v="34.292750744786495"/>
    <n v="31.110630630630631"/>
    <n v="3.5034493953412869E-2"/>
  </r>
  <r>
    <x v="65"/>
    <s v="BNSF"/>
    <x v="0"/>
    <n v="4022"/>
    <n v="69105"/>
    <x v="1"/>
    <s v="N/A"/>
    <x v="11"/>
    <s v="KS"/>
    <x v="11"/>
    <s v="Houston"/>
    <x v="2"/>
    <x v="5"/>
    <n v="851"/>
    <s v="Shuttle"/>
    <n v="110"/>
    <n v="120"/>
    <x v="1"/>
    <s v="No"/>
    <x v="0"/>
    <s v="286,000"/>
    <s v="&gt;=5001"/>
    <n v="3435"/>
    <n v="0.92837837837837833"/>
    <n v="34.111221449851044"/>
    <n v="30.945945945945947"/>
    <n v="3.636421380252168E-2"/>
    <n v="0.06"/>
    <n v="51.059999999999995"/>
    <n v="3486.06"/>
    <n v="0.94217837837837837"/>
    <n v="34.618272095332671"/>
    <n v="31.405945945945945"/>
    <n v="3.6904754343062215E-2"/>
  </r>
  <r>
    <x v="65"/>
    <s v="BNSF"/>
    <x v="0"/>
    <n v="4022"/>
    <n v="69105"/>
    <x v="1"/>
    <s v="N/A"/>
    <x v="12"/>
    <s v="SD"/>
    <x v="12"/>
    <s v="Seattle"/>
    <x v="1"/>
    <x v="1"/>
    <n v="2104"/>
    <s v="Shuttle"/>
    <n v="110"/>
    <n v="120"/>
    <x v="1"/>
    <s v="No"/>
    <x v="1"/>
    <s v="286,000"/>
    <s v="&gt;=5001"/>
    <n v="6185"/>
    <n v="1.6716216216216215"/>
    <n v="61.420059582919563"/>
    <n v="55.72072072072072"/>
    <n v="2.6483232281711368E-2"/>
    <n v="0.06"/>
    <n v="126.24"/>
    <n v="6311.24"/>
    <n v="1.7057405405405406"/>
    <n v="62.673684210526311"/>
    <n v="56.858018018018015"/>
    <n v="2.7023772822251907E-2"/>
  </r>
  <r>
    <x v="65"/>
    <s v="BNSF"/>
    <x v="0"/>
    <n v="4022"/>
    <n v="69105"/>
    <x v="1"/>
    <s v="N/A"/>
    <x v="5"/>
    <s v="MO"/>
    <x v="5"/>
    <s v="Seattle"/>
    <x v="1"/>
    <x v="1"/>
    <n v="2184"/>
    <s v="Shuttle"/>
    <n v="110"/>
    <n v="120"/>
    <x v="1"/>
    <s v="No"/>
    <x v="0"/>
    <s v="286,000"/>
    <s v="&gt;=5001"/>
    <n v="6135"/>
    <n v="1.6581081081081082"/>
    <n v="60.923535253227406"/>
    <n v="55.270270270270274"/>
    <n v="2.5306900306900307E-2"/>
    <n v="0.06"/>
    <n v="131.04"/>
    <n v="6266.04"/>
    <n v="1.6935243243243243"/>
    <n v="62.224826216484608"/>
    <n v="56.450810810810808"/>
    <n v="2.5847440847440846E-2"/>
  </r>
  <r>
    <x v="65"/>
    <s v="BNSF"/>
    <x v="0"/>
    <n v="4022"/>
    <n v="69105"/>
    <x v="1"/>
    <s v="N/A"/>
    <x v="7"/>
    <s v="MN"/>
    <x v="7"/>
    <s v="Seattle"/>
    <x v="1"/>
    <x v="1"/>
    <n v="1887"/>
    <s v="Shuttle"/>
    <n v="110"/>
    <n v="120"/>
    <x v="1"/>
    <s v="No"/>
    <x v="0"/>
    <s v="286,000"/>
    <s v="&gt;=5001"/>
    <n v="6235"/>
    <n v="1.6851351351351351"/>
    <n v="61.916583912611713"/>
    <n v="56.171171171171174"/>
    <n v="2.9767446301627542E-2"/>
    <n v="0.06"/>
    <n v="113.22"/>
    <n v="6348.22"/>
    <n v="1.7157351351351353"/>
    <n v="63.040913604766637"/>
    <n v="57.19117117117117"/>
    <n v="3.030798684216808E-2"/>
  </r>
  <r>
    <x v="65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62189189189189187"/>
    <n v="22.850049652432968"/>
    <n v="20.72972972972973"/>
    <n v="2.3827275551413483E-2"/>
    <n v="0.318"/>
    <n v="276.66000000000003"/>
    <n v="2577.66"/>
    <n v="0.69666486486486479"/>
    <n v="25.597418073485599"/>
    <n v="23.22216216216216"/>
    <n v="2.6692140416278345E-2"/>
  </r>
  <r>
    <x v="65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72459459459459463"/>
    <n v="26.623634558093347"/>
    <n v="24.153153153153152"/>
    <n v="2.7762245003624314E-2"/>
    <n v="0.318"/>
    <n v="276.66000000000003"/>
    <n v="2957.66"/>
    <n v="0.79936756756756755"/>
    <n v="29.371002979145977"/>
    <n v="26.645585585585586"/>
    <n v="3.0627109868489179E-2"/>
  </r>
  <r>
    <x v="65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434"/>
    <n v="0.92810810810810807"/>
    <n v="34.101290963257199"/>
    <n v="30.936936936936938"/>
    <n v="2.2483239053006497E-2"/>
    <n v="0.318"/>
    <n v="437.56799999999998"/>
    <n v="3871.5680000000002"/>
    <n v="1.0463697297297299"/>
    <n v="38.446554121151941"/>
    <n v="34.878990990990992"/>
    <n v="2.5348103917871359E-2"/>
  </r>
  <r>
    <x v="65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869"/>
    <n v="1.0456756756756758"/>
    <n v="38.421052631578945"/>
    <n v="34.855855855855857"/>
    <n v="2.5331290592918502E-2"/>
    <n v="0.318"/>
    <n v="437.56799999999998"/>
    <n v="4306.5680000000002"/>
    <n v="1.1639372972972974"/>
    <n v="42.766315789473687"/>
    <n v="38.797909909909912"/>
    <n v="2.8196155457783367E-2"/>
  </r>
  <r>
    <x v="65"/>
    <s v="CP"/>
    <x v="1"/>
    <n v="4444"/>
    <n v="47004"/>
    <x v="1"/>
    <s v="N/A"/>
    <x v="14"/>
    <s v="ND"/>
    <x v="14"/>
    <s v="East St. Louis"/>
    <x v="11"/>
    <x v="19"/>
    <n v="1222"/>
    <s v="Unit"/>
    <n v="110"/>
    <n v="110"/>
    <x v="0"/>
    <s v="No"/>
    <x v="1"/>
    <m/>
    <s v="&gt;=5000"/>
    <n v="3526"/>
    <n v="0.95297297297297301"/>
    <n v="35.01489572989076"/>
    <n v="31.765765765765767"/>
    <n v="2.5994898335323868E-2"/>
    <n v="0.30249999999999999"/>
    <n v="369.65499999999997"/>
    <n v="3895.6549999999997"/>
    <n v="1.0528797297297297"/>
    <n v="38.685749751737831"/>
    <n v="35.095990990990991"/>
    <n v="2.8720123560549093E-2"/>
  </r>
  <r>
    <x v="65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30249999999999999"/>
    <n v="489.14249999999998"/>
    <n v="6274.1424999999999"/>
    <n v="1.6957141891891891"/>
    <n v="62.305287984111217"/>
    <n v="56.523806306306305"/>
    <n v="3.4955971741686027E-2"/>
  </r>
  <r>
    <x v="65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65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65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65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65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28999999999999998"/>
    <n v="216.63"/>
    <n v="3866.63"/>
    <n v="1.0450351351351352"/>
    <n v="38.397517378351537"/>
    <n v="34.834504504504508"/>
    <n v="4.6632536150608445E-2"/>
  </r>
  <r>
    <x v="65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28999999999999998"/>
    <n v="452.97999999999996"/>
    <n v="5592.98"/>
    <n v="1.5116162162162161"/>
    <n v="55.541012909632563"/>
    <n v="50.387207207207204"/>
    <n v="3.2258135215881695E-2"/>
  </r>
  <r>
    <x v="65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28999999999999998"/>
    <n v="312.62"/>
    <n v="4322.62"/>
    <n v="1.1682756756756756"/>
    <n v="42.925719960278052"/>
    <n v="38.942522522522523"/>
    <n v="3.6124788981931839E-2"/>
  </r>
  <r>
    <x v="65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28999999999999998"/>
    <n v="356.98999999999995"/>
    <n v="4446.99"/>
    <n v="1.2018891891891892"/>
    <n v="44.160774577954314"/>
    <n v="40.062972972972972"/>
    <n v="3.2545063341164068E-2"/>
  </r>
  <r>
    <x v="66"/>
    <s v="BNSF"/>
    <x v="0"/>
    <n v="4022"/>
    <n v="39011"/>
    <x v="0"/>
    <s v="N/A"/>
    <x v="0"/>
    <s v="NE"/>
    <x v="0"/>
    <s v="Hanford"/>
    <x v="0"/>
    <x v="0"/>
    <n v="2230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472427584535208E-2"/>
    <n v="0.1"/>
    <n v="223"/>
    <n v="6343"/>
    <n v="1.6000360360360362"/>
    <n v="62.989076464746773"/>
    <n v="57.144144144144143"/>
    <n v="2.5625176746252979E-2"/>
  </r>
  <r>
    <x v="66"/>
    <s v="BNSF"/>
    <x v="0"/>
    <n v="4022"/>
    <n v="39013"/>
    <x v="0"/>
    <s v="N/A"/>
    <x v="1"/>
    <s v="MN"/>
    <x v="1"/>
    <s v="Seattle"/>
    <x v="1"/>
    <x v="1"/>
    <n v="1914"/>
    <s v="Shuttle"/>
    <n v="110"/>
    <n v="120"/>
    <x v="0"/>
    <s v="No"/>
    <x v="1"/>
    <s v="286,000"/>
    <s v="&gt;=5001"/>
    <n v="5470"/>
    <n v="1.3798198198198199"/>
    <n v="54.319761668321746"/>
    <n v="49.27927927927928"/>
    <n v="2.5746749884680918E-2"/>
    <n v="0.1"/>
    <n v="191.4"/>
    <n v="5661.4"/>
    <n v="1.4281009009009009"/>
    <n v="56.22045680238331"/>
    <n v="51.003603603603601"/>
    <n v="2.664765078558182E-2"/>
  </r>
  <r>
    <x v="66"/>
    <s v="BNSF"/>
    <x v="0"/>
    <n v="4022"/>
    <n v="39011"/>
    <x v="0"/>
    <s v="N/A"/>
    <x v="1"/>
    <s v="MN"/>
    <x v="1"/>
    <s v="Hereford"/>
    <x v="2"/>
    <x v="2"/>
    <n v="1113"/>
    <s v="Shuttle"/>
    <n v="110"/>
    <n v="120"/>
    <x v="0"/>
    <s v="No"/>
    <x v="1"/>
    <s v="286,000"/>
    <s v="&gt;=5001"/>
    <n v="5600"/>
    <n v="1.4126126126126126"/>
    <n v="55.610724925521346"/>
    <n v="50.450450450450454"/>
    <n v="4.5328347215139668E-2"/>
    <n v="0.1"/>
    <n v="111.30000000000001"/>
    <n v="5711.3"/>
    <n v="1.4406882882882883"/>
    <n v="56.715988083416086"/>
    <n v="51.453153153153153"/>
    <n v="4.6229248116040567E-2"/>
  </r>
  <r>
    <x v="66"/>
    <s v="BNSF"/>
    <x v="0"/>
    <n v="4022"/>
    <n v="39011"/>
    <x v="0"/>
    <s v="N/A"/>
    <x v="2"/>
    <s v="NE"/>
    <x v="2"/>
    <s v="Hereford"/>
    <x v="2"/>
    <x v="2"/>
    <n v="786"/>
    <s v="Shuttle"/>
    <n v="110"/>
    <n v="120"/>
    <x v="0"/>
    <s v="No"/>
    <x v="1"/>
    <s v="286,000"/>
    <s v="&gt;=5001"/>
    <n v="4500"/>
    <n v="1.1351351351351351"/>
    <n v="44.68718967229394"/>
    <n v="40.54054054054054"/>
    <n v="5.1578295853105013E-2"/>
    <n v="0.1"/>
    <n v="78.600000000000009"/>
    <n v="4578.6000000000004"/>
    <n v="1.1549621621621622"/>
    <n v="45.467725918570011"/>
    <n v="41.248648648648654"/>
    <n v="5.2479196754005919E-2"/>
  </r>
  <r>
    <x v="66"/>
    <s v="BNSF"/>
    <x v="0"/>
    <n v="4022"/>
    <n v="39013"/>
    <x v="0"/>
    <s v="N/A"/>
    <x v="2"/>
    <s v="NE"/>
    <x v="2"/>
    <s v="Seattle"/>
    <x v="1"/>
    <x v="1"/>
    <n v="2114"/>
    <s v="Shuttle"/>
    <n v="110"/>
    <n v="120"/>
    <x v="0"/>
    <s v="No"/>
    <x v="1"/>
    <s v="286,000"/>
    <s v="&gt;=5001"/>
    <n v="5350"/>
    <n v="1.3495495495495495"/>
    <n v="53.128103277060575"/>
    <n v="48.198198198198199"/>
    <n v="2.2799526110784389E-2"/>
    <n v="0.1"/>
    <n v="211.4"/>
    <n v="5561.4"/>
    <n v="1.4028756756756755"/>
    <n v="55.227408142999003"/>
    <n v="50.1027027027027"/>
    <n v="2.3700427011685288E-2"/>
  </r>
  <r>
    <x v="66"/>
    <s v="BNSF"/>
    <x v="0"/>
    <n v="4022"/>
    <n v="39011"/>
    <x v="0"/>
    <s v="N/A"/>
    <x v="2"/>
    <s v="NE"/>
    <x v="2"/>
    <s v="Hanford"/>
    <x v="0"/>
    <x v="0"/>
    <n v="1844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6675265286978951E-2"/>
    <n v="0.1"/>
    <n v="184.4"/>
    <n v="5644.4"/>
    <n v="1.4238126126126125"/>
    <n v="56.051638530287981"/>
    <n v="50.850450450450445"/>
    <n v="2.757616618787985E-2"/>
  </r>
  <r>
    <x v="66"/>
    <s v="BNSF"/>
    <x v="0"/>
    <n v="4022"/>
    <n v="39011"/>
    <x v="0"/>
    <s v="N/A"/>
    <x v="3"/>
    <s v="IL"/>
    <x v="3"/>
    <s v="Hereford"/>
    <x v="2"/>
    <x v="2"/>
    <n v="941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231266335410864E-2"/>
    <n v="0.1"/>
    <n v="94.100000000000009"/>
    <n v="4714.1000000000004"/>
    <n v="1.1891423423423424"/>
    <n v="46.813306852035751"/>
    <n v="42.469369369369375"/>
    <n v="4.513216723631177E-2"/>
  </r>
  <r>
    <x v="66"/>
    <s v="BNSF"/>
    <x v="0"/>
    <n v="4022"/>
    <n v="39011"/>
    <x v="0"/>
    <s v="N/A"/>
    <x v="4"/>
    <s v="IA"/>
    <x v="4"/>
    <s v="Plainview"/>
    <x v="2"/>
    <x v="3"/>
    <n v="89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4.908495939886074E-2"/>
    <n v="0.1"/>
    <n v="89.2"/>
    <n v="4949.2"/>
    <n v="1.2484468468468468"/>
    <n v="49.147964250248258"/>
    <n v="44.587387387387388"/>
    <n v="4.9985860299761646E-2"/>
  </r>
  <r>
    <x v="66"/>
    <s v="BNSF"/>
    <x v="0"/>
    <n v="4022"/>
    <n v="39011"/>
    <x v="0"/>
    <s v="N/A"/>
    <x v="5"/>
    <s v="MO"/>
    <x v="5"/>
    <s v="Clovis"/>
    <x v="3"/>
    <x v="4"/>
    <n v="768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997184684684685E-2"/>
    <n v="0.1"/>
    <n v="76.800000000000011"/>
    <n v="4336.8"/>
    <n v="1.0939675675675675"/>
    <n v="43.066534260178749"/>
    <n v="39.070270270270271"/>
    <n v="5.0872747747747749E-2"/>
  </r>
  <r>
    <x v="66"/>
    <s v="BNSF"/>
    <x v="0"/>
    <n v="4022"/>
    <n v="39011"/>
    <x v="0"/>
    <s v="N/A"/>
    <x v="5"/>
    <s v="MO"/>
    <x v="5"/>
    <s v="Houston"/>
    <x v="2"/>
    <x v="5"/>
    <n v="1182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0487340132010186E-2"/>
    <n v="0.1"/>
    <n v="118.2"/>
    <n v="4118.2"/>
    <n v="1.0388252252252252"/>
    <n v="40.895729890764642"/>
    <n v="37.100900900900896"/>
    <n v="3.1388241032911081E-2"/>
  </r>
  <r>
    <x v="66"/>
    <s v="BNSF"/>
    <x v="0"/>
    <n v="4022"/>
    <n v="39013"/>
    <x v="0"/>
    <s v="N/A"/>
    <x v="6"/>
    <s v="SD"/>
    <x v="6"/>
    <s v="Seattle"/>
    <x v="1"/>
    <x v="1"/>
    <n v="1665"/>
    <s v="Shuttle"/>
    <n v="110"/>
    <n v="120"/>
    <x v="0"/>
    <s v="No"/>
    <x v="1"/>
    <s v="286,000"/>
    <s v="&gt;=5001"/>
    <n v="5430"/>
    <n v="1.3697297297297297"/>
    <n v="53.922542204568025"/>
    <n v="48.918918918918919"/>
    <n v="2.9380732083434787E-2"/>
    <n v="0.1"/>
    <n v="166.5"/>
    <n v="5596.5"/>
    <n v="1.4117297297297298"/>
    <n v="55.575968222442896"/>
    <n v="50.418918918918919"/>
    <n v="3.0281632984335689E-2"/>
  </r>
  <r>
    <x v="66"/>
    <s v="BNSF"/>
    <x v="0"/>
    <n v="4022"/>
    <n v="39013"/>
    <x v="0"/>
    <s v="N/A"/>
    <x v="7"/>
    <s v="MN"/>
    <x v="7"/>
    <s v="Seattle"/>
    <x v="1"/>
    <x v="1"/>
    <n v="1887"/>
    <s v="Shuttle"/>
    <n v="110"/>
    <n v="120"/>
    <x v="0"/>
    <s v="No"/>
    <x v="1"/>
    <s v="286,000"/>
    <s v="&gt;=5001"/>
    <n v="5430"/>
    <n v="1.3697297297297297"/>
    <n v="53.922542204568025"/>
    <n v="48.918918918918919"/>
    <n v="2.5924175367736575E-2"/>
    <n v="0.1"/>
    <n v="188.70000000000002"/>
    <n v="5618.7"/>
    <n v="1.4173297297297298"/>
    <n v="55.796425024826213"/>
    <n v="50.618918918918915"/>
    <n v="2.6825076268637473E-2"/>
  </r>
  <r>
    <x v="66"/>
    <s v="BNSF"/>
    <x v="0"/>
    <n v="4022"/>
    <n v="39011"/>
    <x v="0"/>
    <s v="N/A"/>
    <x v="8"/>
    <s v="IL"/>
    <x v="8"/>
    <s v="Dexter"/>
    <x v="3"/>
    <x v="6"/>
    <n v="1149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6694658104579773E-2"/>
    <n v="0.1"/>
    <n v="114.9"/>
    <n v="4794.8999999999996"/>
    <n v="1.2095243243243243"/>
    <n v="47.615690168818269"/>
    <n v="43.197297297297297"/>
    <n v="3.7595559005480679E-2"/>
  </r>
  <r>
    <x v="66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58043243243243248"/>
    <n v="22.850049652432968"/>
    <n v="20.72972972972973"/>
    <n v="2.3827275551413483E-2"/>
    <n v="0.37"/>
    <n v="321.89999999999998"/>
    <n v="2622.9"/>
    <n v="0.66163243243243242"/>
    <n v="26.046673286991062"/>
    <n v="23.629729729729732"/>
    <n v="2.7160608884746817E-2"/>
  </r>
  <r>
    <x v="66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67628828828828835"/>
    <n v="26.623634558093347"/>
    <n v="24.153153153153152"/>
    <n v="2.7762245003624314E-2"/>
    <n v="0.37"/>
    <n v="321.89999999999998"/>
    <n v="3002.9"/>
    <n v="0.75748828828828829"/>
    <n v="29.820258192651441"/>
    <n v="27.053153153153154"/>
    <n v="3.1095578336957648E-2"/>
  </r>
  <r>
    <x v="66"/>
    <s v="KCS"/>
    <x v="1"/>
    <n v="4032"/>
    <n v="11182"/>
    <x v="0"/>
    <s v="N/A"/>
    <x v="13"/>
    <s v="LA"/>
    <x v="13"/>
    <s v="Morton"/>
    <x v="5"/>
    <x v="8"/>
    <n v="119"/>
    <s v="Unit"/>
    <n v="100"/>
    <m/>
    <x v="0"/>
    <s v="No"/>
    <x v="1"/>
    <m/>
    <s v="&gt;=5000"/>
    <n v="1342"/>
    <n v="0.33852252252252252"/>
    <n v="13.326713008937437"/>
    <n v="12.09009009009009"/>
    <n v="0.10159739571504277"/>
    <n v="0.4"/>
    <n v="47.6"/>
    <n v="1389.6"/>
    <n v="0.35052972972972973"/>
    <n v="13.799404170804369"/>
    <n v="12.518918918918919"/>
    <n v="0.10520099931864638"/>
  </r>
  <r>
    <x v="66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53249999999999997"/>
    <n v="861.05250000000001"/>
    <n v="5908.0524999999998"/>
    <n v="1.4903195495495496"/>
    <n v="58.6698361469712"/>
    <n v="53.225698198198195"/>
    <n v="3.2916325416325415E-2"/>
  </r>
  <r>
    <x v="66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53249999999999997"/>
    <n v="828.56999999999994"/>
    <n v="6341.57"/>
    <n v="1.5996753153153154"/>
    <n v="62.974875868917572"/>
    <n v="57.131261261261258"/>
    <n v="3.6716748882558652E-2"/>
  </r>
  <r>
    <x v="66"/>
    <s v="CSX"/>
    <x v="2"/>
    <n v="4315"/>
    <m/>
    <x v="0"/>
    <s v="N/A"/>
    <x v="16"/>
    <s v="IN"/>
    <x v="16"/>
    <s v="Ozark"/>
    <x v="7"/>
    <x v="11"/>
    <n v="708"/>
    <s v="Unit"/>
    <n v="90"/>
    <n v="90"/>
    <x v="0"/>
    <s v="No"/>
    <x v="1"/>
    <m/>
    <s v="&gt;=5000"/>
    <n v="6241"/>
    <n v="1.5743063063063063"/>
    <n v="61.976166832174776"/>
    <n v="56.225225225225223"/>
    <n v="7.9414159922634495E-2"/>
    <n v="0"/>
    <n v="0"/>
    <n v="6241"/>
    <n v="1.5743063063063063"/>
    <n v="61.976166832174776"/>
    <n v="56.225225225225223"/>
    <n v="7.9414159922634495E-2"/>
  </r>
  <r>
    <x v="66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"/>
    <n v="0"/>
    <n v="6378"/>
    <n v="1.6088648648648649"/>
    <n v="63.336643495531277"/>
    <n v="57.45945945945946"/>
    <n v="7.357165103643977E-2"/>
  </r>
  <r>
    <x v="66"/>
    <s v="CSX"/>
    <x v="2"/>
    <n v="4315"/>
    <m/>
    <x v="0"/>
    <s v="N/A"/>
    <x v="18"/>
    <s v="IL"/>
    <x v="18"/>
    <s v="Fairmount"/>
    <x v="9"/>
    <x v="13"/>
    <n v="500"/>
    <s v="Unit"/>
    <n v="90"/>
    <n v="90"/>
    <x v="0"/>
    <s v="No"/>
    <x v="1"/>
    <m/>
    <s v="&gt;=5000"/>
    <n v="4891"/>
    <n v="1.2337657657657657"/>
    <n v="48.570009930486592"/>
    <n v="44.063063063063062"/>
    <n v="8.8126126126126123E-2"/>
    <n v="0"/>
    <n v="0"/>
    <n v="4891"/>
    <n v="1.2337657657657657"/>
    <n v="48.570009930486592"/>
    <n v="44.063063063063062"/>
    <n v="8.8126126126126123E-2"/>
  </r>
  <r>
    <x v="66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33"/>
    <n v="228.03"/>
    <n v="4163.03"/>
    <n v="1.0501336936936936"/>
    <n v="41.340913604766627"/>
    <n v="37.504774774774774"/>
    <n v="5.427608505756118E-2"/>
  </r>
  <r>
    <x v="66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33"/>
    <n v="518.76"/>
    <n v="6373.76"/>
    <n v="1.6077953153153155"/>
    <n v="63.294538232373384"/>
    <n v="57.421261261261265"/>
    <n v="3.6527519886298515E-2"/>
  </r>
  <r>
    <x v="66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33"/>
    <n v="573.21"/>
    <n v="6588.21"/>
    <n v="1.6618908108108108"/>
    <n v="65.424131082423031"/>
    <n v="59.353243243243242"/>
    <n v="3.4169973081890181E-2"/>
  </r>
  <r>
    <x v="66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33"/>
    <n v="235.62"/>
    <n v="5090.62"/>
    <n v="1.2841203603603604"/>
    <n v="50.552333664349554"/>
    <n v="45.861441441441443"/>
    <n v="6.4231710702298939E-2"/>
  </r>
  <r>
    <x v="66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33"/>
    <n v="388.08000000000004"/>
    <n v="5923.08"/>
    <n v="1.4941102702702702"/>
    <n v="58.819066534260173"/>
    <n v="53.361081081081082"/>
    <n v="4.5375068946497517E-2"/>
  </r>
  <r>
    <x v="66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33"/>
    <n v="238.59"/>
    <n v="4313.59"/>
    <n v="1.0881127927927929"/>
    <n v="42.836047666335652"/>
    <n v="38.861171171171172"/>
    <n v="5.3749890969807985E-2"/>
  </r>
  <r>
    <x v="66"/>
    <s v="BNSF"/>
    <x v="0"/>
    <n v="4022"/>
    <n v="69105"/>
    <x v="1"/>
    <s v="N/A"/>
    <x v="9"/>
    <s v="MN"/>
    <x v="9"/>
    <s v="Seattle"/>
    <x v="1"/>
    <x v="1"/>
    <n v="1746"/>
    <s v="Shuttle"/>
    <n v="110"/>
    <n v="120"/>
    <x v="1"/>
    <s v="No"/>
    <x v="1"/>
    <s v="286,000"/>
    <s v="&gt;=5001"/>
    <n v="6135"/>
    <n v="1.6581081081081082"/>
    <n v="60.923535253227406"/>
    <n v="55.270270270270274"/>
    <n v="3.1655366706913102E-2"/>
    <n v="0.1"/>
    <n v="174.60000000000002"/>
    <n v="6309.6"/>
    <n v="1.7052972972972973"/>
    <n v="62.657398212512412"/>
    <n v="56.843243243243244"/>
    <n v="3.2556267607814E-2"/>
  </r>
  <r>
    <x v="66"/>
    <s v="BNSF"/>
    <x v="0"/>
    <n v="4022"/>
    <n v="69105"/>
    <x v="1"/>
    <s v="N/A"/>
    <x v="9"/>
    <s v="MN"/>
    <x v="9"/>
    <s v="Houston"/>
    <x v="2"/>
    <x v="5"/>
    <n v="1661"/>
    <s v="Shuttle"/>
    <n v="110"/>
    <n v="120"/>
    <x v="1"/>
    <s v="No"/>
    <x v="1"/>
    <s v="286,000"/>
    <s v="&gt;=5001"/>
    <n v="5185"/>
    <n v="1.4013513513513514"/>
    <n v="51.489572989076464"/>
    <n v="46.711711711711715"/>
    <n v="2.8122644016683754E-2"/>
    <n v="0.1"/>
    <n v="166.10000000000002"/>
    <n v="5351.1"/>
    <n v="1.4462432432432433"/>
    <n v="53.139026812313809"/>
    <n v="48.208108108108114"/>
    <n v="2.9023544917584656E-2"/>
  </r>
  <r>
    <x v="66"/>
    <s v="BNSF"/>
    <x v="0"/>
    <n v="4022"/>
    <n v="69105"/>
    <x v="1"/>
    <s v="N/A"/>
    <x v="10"/>
    <s v="ND"/>
    <x v="10"/>
    <s v="Seattle"/>
    <x v="1"/>
    <x v="1"/>
    <n v="1691"/>
    <s v="Shuttle"/>
    <n v="110"/>
    <n v="120"/>
    <x v="1"/>
    <s v="No"/>
    <x v="1"/>
    <s v="286,000"/>
    <s v="&gt;=5001"/>
    <n v="6085"/>
    <n v="1.6445945945945946"/>
    <n v="60.427010923535249"/>
    <n v="54.81981981981982"/>
    <n v="3.2418580614914143E-2"/>
    <n v="0.1"/>
    <n v="169.10000000000002"/>
    <n v="6254.1"/>
    <n v="1.6902972972972974"/>
    <n v="62.106256206554121"/>
    <n v="56.343243243243244"/>
    <n v="3.3319481515815048E-2"/>
  </r>
  <r>
    <x v="66"/>
    <s v="BNSF"/>
    <x v="0"/>
    <n v="4022"/>
    <n v="69902"/>
    <x v="1"/>
    <s v="N/A"/>
    <x v="10"/>
    <s v="ND"/>
    <x v="10"/>
    <s v="St. Louis"/>
    <x v="4"/>
    <x v="7"/>
    <n v="888"/>
    <s v="Shuttle"/>
    <n v="110"/>
    <n v="120"/>
    <x v="1"/>
    <s v="No"/>
    <x v="1"/>
    <s v="286,000"/>
    <s v="&gt;=5001"/>
    <n v="3400"/>
    <n v="0.91891891891891897"/>
    <n v="33.763654419066533"/>
    <n v="30.63063063063063"/>
    <n v="3.4493953412872334E-2"/>
    <n v="0.1"/>
    <n v="88.800000000000011"/>
    <n v="3488.8"/>
    <n v="0.94291891891891899"/>
    <n v="34.645481628599804"/>
    <n v="31.430630630630631"/>
    <n v="3.5394854313773233E-2"/>
  </r>
  <r>
    <x v="66"/>
    <s v="BNSF"/>
    <x v="0"/>
    <n v="4022"/>
    <n v="69105"/>
    <x v="1"/>
    <s v="N/A"/>
    <x v="11"/>
    <s v="KS"/>
    <x v="11"/>
    <s v="Houston"/>
    <x v="2"/>
    <x v="5"/>
    <n v="851"/>
    <s v="Shuttle"/>
    <n v="110"/>
    <n v="120"/>
    <x v="1"/>
    <s v="No"/>
    <x v="0"/>
    <s v="286,000"/>
    <s v="&gt;=5001"/>
    <n v="3435"/>
    <n v="0.92837837837837833"/>
    <n v="34.111221449851044"/>
    <n v="30.945945945945947"/>
    <n v="3.636421380252168E-2"/>
    <n v="0.1"/>
    <n v="85.100000000000009"/>
    <n v="3520.1"/>
    <n v="0.95137837837837835"/>
    <n v="34.956305858987086"/>
    <n v="31.712612612612613"/>
    <n v="3.7265114703422579E-2"/>
  </r>
  <r>
    <x v="66"/>
    <s v="BNSF"/>
    <x v="0"/>
    <n v="4022"/>
    <n v="69105"/>
    <x v="1"/>
    <s v="N/A"/>
    <x v="12"/>
    <s v="SD"/>
    <x v="12"/>
    <s v="Seattle"/>
    <x v="1"/>
    <x v="1"/>
    <n v="2104"/>
    <s v="Shuttle"/>
    <n v="110"/>
    <n v="120"/>
    <x v="1"/>
    <s v="No"/>
    <x v="1"/>
    <s v="286,000"/>
    <s v="&gt;=5001"/>
    <n v="6185"/>
    <n v="1.6716216216216215"/>
    <n v="61.420059582919563"/>
    <n v="55.72072072072072"/>
    <n v="2.6483232281711368E-2"/>
    <n v="0.1"/>
    <n v="210.4"/>
    <n v="6395.4"/>
    <n v="1.7284864864864864"/>
    <n v="63.509433962264147"/>
    <n v="57.616216216216216"/>
    <n v="2.7384133182612271E-2"/>
  </r>
  <r>
    <x v="66"/>
    <s v="BNSF"/>
    <x v="0"/>
    <n v="4022"/>
    <n v="69105"/>
    <x v="1"/>
    <s v="N/A"/>
    <x v="5"/>
    <s v="MO"/>
    <x v="5"/>
    <s v="Seattle"/>
    <x v="1"/>
    <x v="1"/>
    <n v="2184"/>
    <s v="Shuttle"/>
    <n v="110"/>
    <n v="120"/>
    <x v="1"/>
    <s v="No"/>
    <x v="0"/>
    <s v="286,000"/>
    <s v="&gt;=5001"/>
    <n v="6135"/>
    <n v="1.6581081081081082"/>
    <n v="60.923535253227406"/>
    <n v="55.270270270270274"/>
    <n v="2.5306900306900307E-2"/>
    <n v="0.1"/>
    <n v="218.4"/>
    <n v="6353.4"/>
    <n v="1.7171351351351349"/>
    <n v="63.092353525322736"/>
    <n v="57.237837837837837"/>
    <n v="2.6207801207801206E-2"/>
  </r>
  <r>
    <x v="66"/>
    <s v="BNSF"/>
    <x v="0"/>
    <n v="4022"/>
    <n v="69105"/>
    <x v="1"/>
    <s v="N/A"/>
    <x v="7"/>
    <s v="MN"/>
    <x v="7"/>
    <s v="Seattle"/>
    <x v="1"/>
    <x v="1"/>
    <n v="1887"/>
    <s v="Shuttle"/>
    <n v="110"/>
    <n v="120"/>
    <x v="1"/>
    <s v="No"/>
    <x v="0"/>
    <s v="286,000"/>
    <s v="&gt;=5001"/>
    <n v="6235"/>
    <n v="1.6851351351351351"/>
    <n v="61.916583912611713"/>
    <n v="56.171171171171174"/>
    <n v="2.9767446301627542E-2"/>
    <n v="0.1"/>
    <n v="188.70000000000002"/>
    <n v="6423.7"/>
    <n v="1.7361351351351351"/>
    <n v="63.790466732869909"/>
    <n v="57.87117117117117"/>
    <n v="3.0668347202528441E-2"/>
  </r>
  <r>
    <x v="66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62189189189189187"/>
    <n v="22.850049652432968"/>
    <n v="20.72972972972973"/>
    <n v="2.3827275551413483E-2"/>
    <n v="0.37"/>
    <n v="321.89999999999998"/>
    <n v="2622.9"/>
    <n v="0.70889189189189195"/>
    <n v="26.046673286991062"/>
    <n v="23.629729729729732"/>
    <n v="2.7160608884746817E-2"/>
  </r>
  <r>
    <x v="66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72459459459459463"/>
    <n v="26.623634558093347"/>
    <n v="24.153153153153152"/>
    <n v="2.7762245003624314E-2"/>
    <n v="0.37"/>
    <n v="321.89999999999998"/>
    <n v="3002.9"/>
    <n v="0.8115945945945946"/>
    <n v="29.820258192651441"/>
    <n v="27.053153153153154"/>
    <n v="3.1095578336957648E-2"/>
  </r>
  <r>
    <x v="66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434"/>
    <n v="0.92810810810810807"/>
    <n v="34.101290963257199"/>
    <n v="30.936936936936938"/>
    <n v="2.2483239053006497E-2"/>
    <n v="0.37"/>
    <n v="509.12"/>
    <n v="3943.12"/>
    <n v="1.0657081081081081"/>
    <n v="39.157100297914596"/>
    <n v="35.523603603603604"/>
    <n v="2.5816572386339828E-2"/>
  </r>
  <r>
    <x v="66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869"/>
    <n v="1.0456756756756758"/>
    <n v="38.421052631578945"/>
    <n v="34.855855855855857"/>
    <n v="2.5331290592918502E-2"/>
    <n v="0.37"/>
    <n v="509.12"/>
    <n v="4378.12"/>
    <n v="1.1832756756756757"/>
    <n v="43.476861966236342"/>
    <n v="39.442522522522523"/>
    <n v="2.8664623926251832E-2"/>
  </r>
  <r>
    <x v="66"/>
    <s v="CP"/>
    <x v="1"/>
    <n v="4444"/>
    <n v="47004"/>
    <x v="1"/>
    <s v="N/A"/>
    <x v="14"/>
    <s v="ND"/>
    <x v="14"/>
    <s v="East St. Louis"/>
    <x v="11"/>
    <x v="19"/>
    <n v="1222"/>
    <s v="Unit"/>
    <n v="110"/>
    <n v="110"/>
    <x v="0"/>
    <s v="No"/>
    <x v="1"/>
    <m/>
    <s v="&gt;=5000"/>
    <n v="3526"/>
    <n v="0.95297297297297301"/>
    <n v="35.01489572989076"/>
    <n v="31.765765765765767"/>
    <n v="2.5994898335323868E-2"/>
    <n v="0.53249999999999997"/>
    <n v="650.71499999999992"/>
    <n v="4176.7150000000001"/>
    <n v="1.1288418918918919"/>
    <n v="41.476812313803379"/>
    <n v="37.628063063063067"/>
    <n v="3.0792195632621169E-2"/>
  </r>
  <r>
    <x v="66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53249999999999997"/>
    <n v="861.05250000000001"/>
    <n v="6646.0524999999998"/>
    <n v="1.7962304054054052"/>
    <n v="65.998535253227402"/>
    <n v="59.874346846846848"/>
    <n v="3.7028043813758099E-2"/>
  </r>
  <r>
    <x v="66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66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66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66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66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33"/>
    <n v="246.51000000000002"/>
    <n v="3896.51"/>
    <n v="1.0531108108108109"/>
    <n v="38.694240317775574"/>
    <n v="35.103693693693693"/>
    <n v="4.6992896510968801E-2"/>
  </r>
  <r>
    <x v="66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33"/>
    <n v="515.46"/>
    <n v="5655.46"/>
    <n v="1.5285027027027027"/>
    <n v="56.161469712015887"/>
    <n v="50.950090090090093"/>
    <n v="3.2618495576242058E-2"/>
  </r>
  <r>
    <x v="66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33"/>
    <n v="355.74"/>
    <n v="4365.74"/>
    <n v="1.1799297297297298"/>
    <n v="43.353922542204565"/>
    <n v="39.33099099099099"/>
    <n v="3.6485149342292196E-2"/>
  </r>
  <r>
    <x v="66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33"/>
    <n v="406.23"/>
    <n v="4496.2299999999996"/>
    <n v="1.2151972972972971"/>
    <n v="44.649751737835146"/>
    <n v="40.50657657657657"/>
    <n v="3.2905423701524425E-2"/>
  </r>
  <r>
    <x v="67"/>
    <s v="BNSF"/>
    <x v="0"/>
    <n v="4022"/>
    <n v="39011"/>
    <x v="0"/>
    <s v="N/A"/>
    <x v="0"/>
    <s v="NE"/>
    <x v="0"/>
    <s v="Hanford"/>
    <x v="0"/>
    <x v="0"/>
    <n v="2230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472427584535208E-2"/>
    <n v="0.34"/>
    <n v="758.2"/>
    <n v="6878.2"/>
    <n v="1.7350414414414415"/>
    <n v="68.303872889771597"/>
    <n v="61.965765765765767"/>
    <n v="2.7787338908415143E-2"/>
  </r>
  <r>
    <x v="67"/>
    <s v="BNSF"/>
    <x v="0"/>
    <n v="4022"/>
    <n v="39013"/>
    <x v="0"/>
    <s v="N/A"/>
    <x v="1"/>
    <s v="MN"/>
    <x v="1"/>
    <s v="Seattle"/>
    <x v="1"/>
    <x v="1"/>
    <n v="1914"/>
    <s v="Shuttle"/>
    <n v="110"/>
    <n v="120"/>
    <x v="0"/>
    <s v="No"/>
    <x v="1"/>
    <s v="286,000"/>
    <s v="&gt;=5001"/>
    <n v="5470"/>
    <n v="1.3798198198198199"/>
    <n v="54.319761668321746"/>
    <n v="49.27927927927928"/>
    <n v="2.5746749884680918E-2"/>
    <n v="0.34"/>
    <n v="650.76"/>
    <n v="6120.76"/>
    <n v="1.5439754954954956"/>
    <n v="60.782125124131085"/>
    <n v="55.141981981981985"/>
    <n v="2.8809812947743985E-2"/>
  </r>
  <r>
    <x v="67"/>
    <s v="BNSF"/>
    <x v="0"/>
    <n v="4022"/>
    <n v="39011"/>
    <x v="0"/>
    <s v="N/A"/>
    <x v="1"/>
    <s v="MN"/>
    <x v="1"/>
    <s v="Hereford"/>
    <x v="2"/>
    <x v="2"/>
    <n v="1113"/>
    <s v="Shuttle"/>
    <n v="110"/>
    <n v="120"/>
    <x v="0"/>
    <s v="No"/>
    <x v="1"/>
    <s v="286,000"/>
    <s v="&gt;=5001"/>
    <n v="5600"/>
    <n v="1.4126126126126126"/>
    <n v="55.610724925521346"/>
    <n v="50.450450450450454"/>
    <n v="4.5328347215139668E-2"/>
    <n v="0.34"/>
    <n v="378.42"/>
    <n v="5978.42"/>
    <n v="1.50806990990991"/>
    <n v="59.368619662363457"/>
    <n v="53.859639639639639"/>
    <n v="4.8391410278202728E-2"/>
  </r>
  <r>
    <x v="67"/>
    <s v="BNSF"/>
    <x v="0"/>
    <n v="4022"/>
    <n v="39011"/>
    <x v="0"/>
    <s v="N/A"/>
    <x v="2"/>
    <s v="NE"/>
    <x v="2"/>
    <s v="Hereford"/>
    <x v="2"/>
    <x v="2"/>
    <n v="786"/>
    <s v="Shuttle"/>
    <n v="110"/>
    <n v="120"/>
    <x v="0"/>
    <s v="No"/>
    <x v="1"/>
    <s v="286,000"/>
    <s v="&gt;=5001"/>
    <n v="4500"/>
    <n v="1.1351351351351351"/>
    <n v="44.68718967229394"/>
    <n v="40.54054054054054"/>
    <n v="5.1578295853105013E-2"/>
    <n v="0.34"/>
    <n v="267.24"/>
    <n v="4767.24"/>
    <n v="1.2025470270270271"/>
    <n v="47.341012909632568"/>
    <n v="42.948108108108109"/>
    <n v="5.464135891616808E-2"/>
  </r>
  <r>
    <x v="67"/>
    <s v="BNSF"/>
    <x v="0"/>
    <n v="4022"/>
    <n v="39013"/>
    <x v="0"/>
    <s v="N/A"/>
    <x v="2"/>
    <s v="NE"/>
    <x v="2"/>
    <s v="Seattle"/>
    <x v="1"/>
    <x v="1"/>
    <n v="2114"/>
    <s v="Shuttle"/>
    <n v="110"/>
    <n v="120"/>
    <x v="0"/>
    <s v="No"/>
    <x v="1"/>
    <s v="286,000"/>
    <s v="&gt;=5001"/>
    <n v="5350"/>
    <n v="1.3495495495495495"/>
    <n v="53.128103277060575"/>
    <n v="48.198198198198199"/>
    <n v="2.2799526110784389E-2"/>
    <n v="0.34"/>
    <n v="718.7600000000001"/>
    <n v="6068.76"/>
    <n v="1.5308583783783785"/>
    <n v="60.265739821251245"/>
    <n v="54.673513513513512"/>
    <n v="2.5862589173847452E-2"/>
  </r>
  <r>
    <x v="67"/>
    <s v="BNSF"/>
    <x v="0"/>
    <n v="4022"/>
    <n v="39011"/>
    <x v="0"/>
    <s v="N/A"/>
    <x v="2"/>
    <s v="NE"/>
    <x v="2"/>
    <s v="Hanford"/>
    <x v="0"/>
    <x v="0"/>
    <n v="1844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6675265286978951E-2"/>
    <n v="0.34"/>
    <n v="626.96"/>
    <n v="6086.96"/>
    <n v="1.5354493693693694"/>
    <n v="60.446474677259182"/>
    <n v="54.837477477477478"/>
    <n v="2.9738328350042018E-2"/>
  </r>
  <r>
    <x v="67"/>
    <s v="BNSF"/>
    <x v="0"/>
    <n v="4022"/>
    <n v="39011"/>
    <x v="0"/>
    <s v="N/A"/>
    <x v="3"/>
    <s v="IL"/>
    <x v="3"/>
    <s v="Hereford"/>
    <x v="2"/>
    <x v="2"/>
    <n v="941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231266335410864E-2"/>
    <n v="0.34"/>
    <n v="319.94"/>
    <n v="4939.9399999999996"/>
    <n v="1.2461109909909909"/>
    <n v="49.056007944389272"/>
    <n v="44.503963963963962"/>
    <n v="4.7294329398473924E-2"/>
  </r>
  <r>
    <x v="67"/>
    <s v="BNSF"/>
    <x v="0"/>
    <n v="4022"/>
    <n v="39011"/>
    <x v="0"/>
    <s v="N/A"/>
    <x v="4"/>
    <s v="IA"/>
    <x v="4"/>
    <s v="Plainview"/>
    <x v="2"/>
    <x v="3"/>
    <n v="89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4.908495939886074E-2"/>
    <n v="0.34"/>
    <n v="303.28000000000003"/>
    <n v="5163.28"/>
    <n v="1.3024490090090091"/>
    <n v="51.273882820258187"/>
    <n v="46.516036036036034"/>
    <n v="5.2148022461923807E-2"/>
  </r>
  <r>
    <x v="67"/>
    <s v="BNSF"/>
    <x v="0"/>
    <n v="4022"/>
    <n v="39011"/>
    <x v="0"/>
    <s v="N/A"/>
    <x v="5"/>
    <s v="MO"/>
    <x v="5"/>
    <s v="Clovis"/>
    <x v="3"/>
    <x v="4"/>
    <n v="768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997184684684685E-2"/>
    <n v="0.34"/>
    <n v="261.12"/>
    <n v="4521.12"/>
    <n v="1.1404627027027028"/>
    <n v="44.896921549155905"/>
    <n v="40.730810810810809"/>
    <n v="5.3034909909909909E-2"/>
  </r>
  <r>
    <x v="67"/>
    <s v="BNSF"/>
    <x v="0"/>
    <n v="4022"/>
    <n v="39011"/>
    <x v="0"/>
    <s v="N/A"/>
    <x v="5"/>
    <s v="MO"/>
    <x v="5"/>
    <s v="Houston"/>
    <x v="2"/>
    <x v="5"/>
    <n v="1182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0487340132010186E-2"/>
    <n v="0.34"/>
    <n v="401.88000000000005"/>
    <n v="4401.88"/>
    <n v="1.1103841441441442"/>
    <n v="43.712810327706059"/>
    <n v="39.656576576576576"/>
    <n v="3.3550403195073249E-2"/>
  </r>
  <r>
    <x v="67"/>
    <s v="BNSF"/>
    <x v="0"/>
    <n v="4022"/>
    <n v="39013"/>
    <x v="0"/>
    <s v="N/A"/>
    <x v="6"/>
    <s v="SD"/>
    <x v="6"/>
    <s v="Seattle"/>
    <x v="1"/>
    <x v="1"/>
    <n v="1665"/>
    <s v="Shuttle"/>
    <n v="110"/>
    <n v="120"/>
    <x v="0"/>
    <s v="No"/>
    <x v="1"/>
    <s v="286,000"/>
    <s v="&gt;=5001"/>
    <n v="5430"/>
    <n v="1.3697297297297297"/>
    <n v="53.922542204568025"/>
    <n v="48.918918918918919"/>
    <n v="2.9380732083434787E-2"/>
    <n v="0.34"/>
    <n v="566.1"/>
    <n v="5996.1"/>
    <n v="1.5125297297297298"/>
    <n v="59.544190665342605"/>
    <n v="54.018918918918921"/>
    <n v="3.2443795146497853E-2"/>
  </r>
  <r>
    <x v="67"/>
    <s v="BNSF"/>
    <x v="0"/>
    <n v="4022"/>
    <n v="39013"/>
    <x v="0"/>
    <s v="N/A"/>
    <x v="7"/>
    <s v="MN"/>
    <x v="7"/>
    <s v="Seattle"/>
    <x v="1"/>
    <x v="1"/>
    <n v="1887"/>
    <s v="Shuttle"/>
    <n v="110"/>
    <n v="120"/>
    <x v="0"/>
    <s v="No"/>
    <x v="1"/>
    <s v="286,000"/>
    <s v="&gt;=5001"/>
    <n v="5430"/>
    <n v="1.3697297297297297"/>
    <n v="53.922542204568025"/>
    <n v="48.918918918918919"/>
    <n v="2.5924175367736575E-2"/>
    <n v="0.34"/>
    <n v="641.58000000000004"/>
    <n v="6071.58"/>
    <n v="1.5315697297297297"/>
    <n v="60.293743793445877"/>
    <n v="54.69891891891892"/>
    <n v="2.8987238430799641E-2"/>
  </r>
  <r>
    <x v="67"/>
    <s v="BNSF"/>
    <x v="0"/>
    <n v="4022"/>
    <n v="39011"/>
    <x v="0"/>
    <s v="N/A"/>
    <x v="8"/>
    <s v="IL"/>
    <x v="8"/>
    <s v="Dexter"/>
    <x v="3"/>
    <x v="6"/>
    <n v="1149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6694658104579773E-2"/>
    <n v="0.34"/>
    <n v="390.66"/>
    <n v="5070.66"/>
    <n v="1.2790854054054055"/>
    <n v="50.35412115193644"/>
    <n v="45.681621621621623"/>
    <n v="3.975772116764284E-2"/>
  </r>
  <r>
    <x v="67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58043243243243248"/>
    <n v="22.850049652432968"/>
    <n v="20.72972972972973"/>
    <n v="2.3827275551413483E-2"/>
    <n v="0.68200000000000005"/>
    <n v="593.34"/>
    <n v="2894.34"/>
    <n v="0.73010378378378382"/>
    <n v="28.742204568023833"/>
    <n v="26.075135135135138"/>
    <n v="2.9971419695557631E-2"/>
  </r>
  <r>
    <x v="67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67628828828828835"/>
    <n v="26.623634558093347"/>
    <n v="24.153153153153152"/>
    <n v="2.7762245003624314E-2"/>
    <n v="0.68200000000000005"/>
    <n v="593.34"/>
    <n v="3274.34"/>
    <n v="0.8259596396396397"/>
    <n v="32.515789473684208"/>
    <n v="29.49855855855856"/>
    <n v="3.3906389147768459E-2"/>
  </r>
  <r>
    <x v="67"/>
    <s v="KCS"/>
    <x v="1"/>
    <n v="4032"/>
    <n v="11182"/>
    <x v="0"/>
    <s v="N/A"/>
    <x v="13"/>
    <s v="LA"/>
    <x v="13"/>
    <s v="Morton"/>
    <x v="5"/>
    <x v="8"/>
    <n v="119"/>
    <s v="Unit"/>
    <n v="100"/>
    <m/>
    <x v="0"/>
    <s v="No"/>
    <x v="1"/>
    <m/>
    <s v="&gt;=5000"/>
    <n v="1342"/>
    <n v="0.33852252252252252"/>
    <n v="13.326713008937437"/>
    <n v="12.09009009009009"/>
    <n v="0.10159739571504277"/>
    <n v="0.7"/>
    <n v="83.3"/>
    <n v="1425.3"/>
    <n v="0.35953513513513513"/>
    <n v="14.153922542204567"/>
    <n v="12.840540540540539"/>
    <n v="0.10790370202134907"/>
  </r>
  <r>
    <x v="67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68250000000000011"/>
    <n v="1103.6025000000002"/>
    <n v="6150.6025"/>
    <n v="1.5515033333333335"/>
    <n v="61.078475670307846"/>
    <n v="55.410833333333336"/>
    <n v="3.4267676767676766E-2"/>
  </r>
  <r>
    <x v="67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68250000000000011"/>
    <n v="1061.9700000000003"/>
    <n v="6574.97"/>
    <n v="1.658550990990991"/>
    <n v="65.292651439920562"/>
    <n v="59.233963963963966"/>
    <n v="3.8068100233910003E-2"/>
  </r>
  <r>
    <x v="67"/>
    <s v="CSX"/>
    <x v="2"/>
    <n v="4315"/>
    <m/>
    <x v="0"/>
    <s v="N/A"/>
    <x v="16"/>
    <s v="IN"/>
    <x v="16"/>
    <s v="Ozark"/>
    <x v="7"/>
    <x v="11"/>
    <n v="708"/>
    <s v="Unit"/>
    <n v="90"/>
    <n v="90"/>
    <x v="0"/>
    <s v="No"/>
    <x v="1"/>
    <m/>
    <s v="&gt;=5000"/>
    <n v="6241"/>
    <n v="1.5743063063063063"/>
    <n v="61.976166832174776"/>
    <n v="56.225225225225223"/>
    <n v="7.9414159922634495E-2"/>
    <n v="0"/>
    <n v="0"/>
    <n v="6241"/>
    <n v="1.5743063063063063"/>
    <n v="61.976166832174776"/>
    <n v="56.225225225225223"/>
    <n v="7.9414159922634495E-2"/>
  </r>
  <r>
    <x v="67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"/>
    <n v="0"/>
    <n v="6378"/>
    <n v="1.6088648648648649"/>
    <n v="63.336643495531277"/>
    <n v="57.45945945945946"/>
    <n v="7.357165103643977E-2"/>
  </r>
  <r>
    <x v="67"/>
    <s v="CSX"/>
    <x v="2"/>
    <n v="4315"/>
    <m/>
    <x v="0"/>
    <s v="N/A"/>
    <x v="18"/>
    <s v="IL"/>
    <x v="18"/>
    <s v="Fairmount"/>
    <x v="9"/>
    <x v="13"/>
    <n v="500"/>
    <s v="Unit"/>
    <n v="90"/>
    <n v="90"/>
    <x v="0"/>
    <s v="No"/>
    <x v="1"/>
    <m/>
    <s v="&gt;=5000"/>
    <n v="4891"/>
    <n v="1.2337657657657657"/>
    <n v="48.570009930486592"/>
    <n v="44.063063063063062"/>
    <n v="8.8126126126126123E-2"/>
    <n v="0"/>
    <n v="0"/>
    <n v="4891"/>
    <n v="1.2337657657657657"/>
    <n v="48.570009930486592"/>
    <n v="44.063063063063062"/>
    <n v="8.8126126126126123E-2"/>
  </r>
  <r>
    <x v="67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56999999999999995"/>
    <n v="393.86999999999995"/>
    <n v="4328.87"/>
    <n v="1.0919672072072073"/>
    <n v="42.987785501489569"/>
    <n v="38.998828828828827"/>
    <n v="5.6438247219723341E-2"/>
  </r>
  <r>
    <x v="67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56999999999999995"/>
    <n v="896.04"/>
    <n v="6751.04"/>
    <n v="1.7029650450450451"/>
    <n v="67.041112214498511"/>
    <n v="60.820180180180181"/>
    <n v="3.8689682048460676E-2"/>
  </r>
  <r>
    <x v="67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56999999999999995"/>
    <n v="990.08999999999992"/>
    <n v="7005.09"/>
    <n v="1.7670497297297298"/>
    <n v="69.563952333664346"/>
    <n v="63.108918918918917"/>
    <n v="3.6332135244052342E-2"/>
  </r>
  <r>
    <x v="67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56999999999999995"/>
    <n v="406.97999999999996"/>
    <n v="5261.98"/>
    <n v="1.3273463063063062"/>
    <n v="52.254021847070497"/>
    <n v="47.405225225225223"/>
    <n v="6.6393872864461093E-2"/>
  </r>
  <r>
    <x v="67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56999999999999995"/>
    <n v="670.31999999999994"/>
    <n v="6205.32"/>
    <n v="1.565305945945946"/>
    <n v="61.621847070506448"/>
    <n v="55.90378378378378"/>
    <n v="4.7537231108659678E-2"/>
  </r>
  <r>
    <x v="67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56999999999999995"/>
    <n v="412.10999999999996"/>
    <n v="4487.1099999999997"/>
    <n v="1.1318836036036035"/>
    <n v="44.559185700099299"/>
    <n v="40.424414414414414"/>
    <n v="5.5912053131970146E-2"/>
  </r>
  <r>
    <x v="67"/>
    <s v="BNSF"/>
    <x v="0"/>
    <n v="4022"/>
    <n v="69105"/>
    <x v="1"/>
    <s v="N/A"/>
    <x v="9"/>
    <s v="MN"/>
    <x v="9"/>
    <s v="Seattle"/>
    <x v="1"/>
    <x v="1"/>
    <n v="1746"/>
    <s v="Shuttle"/>
    <n v="110"/>
    <n v="120"/>
    <x v="1"/>
    <s v="No"/>
    <x v="1"/>
    <s v="286,000"/>
    <s v="&gt;=5001"/>
    <n v="6135"/>
    <n v="1.6581081081081082"/>
    <n v="60.923535253227406"/>
    <n v="55.270270270270274"/>
    <n v="3.1655366706913102E-2"/>
    <n v="0.34"/>
    <n v="593.64"/>
    <n v="6728.64"/>
    <n v="1.8185513513513514"/>
    <n v="66.818669314796423"/>
    <n v="60.618378378378381"/>
    <n v="3.4718429769976161E-2"/>
  </r>
  <r>
    <x v="67"/>
    <s v="BNSF"/>
    <x v="0"/>
    <n v="4022"/>
    <n v="69105"/>
    <x v="1"/>
    <s v="N/A"/>
    <x v="9"/>
    <s v="MN"/>
    <x v="9"/>
    <s v="Houston"/>
    <x v="2"/>
    <x v="5"/>
    <n v="1661"/>
    <s v="Shuttle"/>
    <n v="110"/>
    <n v="120"/>
    <x v="1"/>
    <s v="No"/>
    <x v="1"/>
    <s v="286,000"/>
    <s v="&gt;=5001"/>
    <n v="5185"/>
    <n v="1.4013513513513514"/>
    <n v="51.489572989076464"/>
    <n v="46.711711711711715"/>
    <n v="2.8122644016683754E-2"/>
    <n v="0.34"/>
    <n v="564.74"/>
    <n v="5749.74"/>
    <n v="1.5539837837837838"/>
    <n v="57.097715988083415"/>
    <n v="51.799459459459456"/>
    <n v="3.1185707079746813E-2"/>
  </r>
  <r>
    <x v="67"/>
    <s v="BNSF"/>
    <x v="0"/>
    <n v="4022"/>
    <n v="69105"/>
    <x v="1"/>
    <s v="N/A"/>
    <x v="10"/>
    <s v="ND"/>
    <x v="10"/>
    <s v="Seattle"/>
    <x v="1"/>
    <x v="1"/>
    <n v="1691"/>
    <s v="Shuttle"/>
    <n v="110"/>
    <n v="120"/>
    <x v="1"/>
    <s v="No"/>
    <x v="1"/>
    <s v="286,000"/>
    <s v="&gt;=5001"/>
    <n v="6085"/>
    <n v="1.6445945945945946"/>
    <n v="60.427010923535249"/>
    <n v="54.81981981981982"/>
    <n v="3.2418580614914143E-2"/>
    <n v="0.34"/>
    <n v="574.94000000000005"/>
    <n v="6659.9400000000005"/>
    <n v="1.799983783783784"/>
    <n v="66.136444885799406"/>
    <n v="59.999459459459466"/>
    <n v="3.5481643677977209E-2"/>
  </r>
  <r>
    <x v="67"/>
    <s v="BNSF"/>
    <x v="0"/>
    <n v="4022"/>
    <n v="69902"/>
    <x v="1"/>
    <s v="N/A"/>
    <x v="10"/>
    <s v="ND"/>
    <x v="10"/>
    <s v="St. Louis"/>
    <x v="4"/>
    <x v="7"/>
    <n v="888"/>
    <s v="Shuttle"/>
    <n v="110"/>
    <n v="120"/>
    <x v="1"/>
    <s v="No"/>
    <x v="1"/>
    <s v="286,000"/>
    <s v="&gt;=5001"/>
    <n v="3400"/>
    <n v="0.91891891891891897"/>
    <n v="33.763654419066533"/>
    <n v="30.63063063063063"/>
    <n v="3.4493953412872334E-2"/>
    <n v="0.34"/>
    <n v="301.92"/>
    <n v="3701.92"/>
    <n v="1.000518918918919"/>
    <n v="36.761866931479645"/>
    <n v="33.350630630630633"/>
    <n v="3.7557016475935394E-2"/>
  </r>
  <r>
    <x v="67"/>
    <s v="BNSF"/>
    <x v="0"/>
    <n v="4022"/>
    <n v="69105"/>
    <x v="1"/>
    <s v="N/A"/>
    <x v="11"/>
    <s v="KS"/>
    <x v="11"/>
    <s v="Houston"/>
    <x v="2"/>
    <x v="5"/>
    <n v="851"/>
    <s v="Shuttle"/>
    <n v="110"/>
    <n v="120"/>
    <x v="1"/>
    <s v="No"/>
    <x v="0"/>
    <s v="286,000"/>
    <s v="&gt;=5001"/>
    <n v="3435"/>
    <n v="0.92837837837837833"/>
    <n v="34.111221449851044"/>
    <n v="30.945945945945947"/>
    <n v="3.636421380252168E-2"/>
    <n v="0.34"/>
    <n v="289.34000000000003"/>
    <n v="3724.34"/>
    <n v="1.0065783783783784"/>
    <n v="36.984508440913608"/>
    <n v="33.552612612612613"/>
    <n v="3.942727686558474E-2"/>
  </r>
  <r>
    <x v="67"/>
    <s v="BNSF"/>
    <x v="0"/>
    <n v="4022"/>
    <n v="69105"/>
    <x v="1"/>
    <s v="N/A"/>
    <x v="12"/>
    <s v="SD"/>
    <x v="12"/>
    <s v="Seattle"/>
    <x v="1"/>
    <x v="1"/>
    <n v="2104"/>
    <s v="Shuttle"/>
    <n v="110"/>
    <n v="120"/>
    <x v="1"/>
    <s v="No"/>
    <x v="1"/>
    <s v="286,000"/>
    <s v="&gt;=5001"/>
    <n v="6185"/>
    <n v="1.6716216216216215"/>
    <n v="61.420059582919563"/>
    <n v="55.72072072072072"/>
    <n v="2.6483232281711368E-2"/>
    <n v="0.34"/>
    <n v="715.36"/>
    <n v="6900.36"/>
    <n v="1.8649621621621622"/>
    <n v="68.523932472691158"/>
    <n v="62.165405405405401"/>
    <n v="2.9546295344774431E-2"/>
  </r>
  <r>
    <x v="67"/>
    <s v="BNSF"/>
    <x v="0"/>
    <n v="4022"/>
    <n v="69105"/>
    <x v="1"/>
    <s v="N/A"/>
    <x v="5"/>
    <s v="MO"/>
    <x v="5"/>
    <s v="Seattle"/>
    <x v="1"/>
    <x v="1"/>
    <n v="2184"/>
    <s v="Shuttle"/>
    <n v="110"/>
    <n v="120"/>
    <x v="1"/>
    <s v="No"/>
    <x v="0"/>
    <s v="286,000"/>
    <s v="&gt;=5001"/>
    <n v="6135"/>
    <n v="1.6581081081081082"/>
    <n v="60.923535253227406"/>
    <n v="55.270270270270274"/>
    <n v="2.5306900306900307E-2"/>
    <n v="0.34"/>
    <n v="742.56000000000006"/>
    <n v="6877.56"/>
    <n v="1.8588"/>
    <n v="68.297517378351543"/>
    <n v="61.96"/>
    <n v="2.836996336996337E-2"/>
  </r>
  <r>
    <x v="67"/>
    <s v="BNSF"/>
    <x v="0"/>
    <n v="4022"/>
    <n v="69105"/>
    <x v="1"/>
    <s v="N/A"/>
    <x v="7"/>
    <s v="MN"/>
    <x v="7"/>
    <s v="Seattle"/>
    <x v="1"/>
    <x v="1"/>
    <n v="1887"/>
    <s v="Shuttle"/>
    <n v="110"/>
    <n v="120"/>
    <x v="1"/>
    <s v="No"/>
    <x v="0"/>
    <s v="286,000"/>
    <s v="&gt;=5001"/>
    <n v="6235"/>
    <n v="1.6851351351351351"/>
    <n v="61.916583912611713"/>
    <n v="56.171171171171174"/>
    <n v="2.9767446301627542E-2"/>
    <n v="0.34"/>
    <n v="641.58000000000004"/>
    <n v="6876.58"/>
    <n v="1.8585351351351351"/>
    <n v="68.287785501489566"/>
    <n v="61.951171171171168"/>
    <n v="3.2830509364690605E-2"/>
  </r>
  <r>
    <x v="67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301"/>
    <n v="0.62189189189189187"/>
    <n v="22.850049652432968"/>
    <n v="20.72972972972973"/>
    <n v="2.3827275551413483E-2"/>
    <n v="0.68200000000000005"/>
    <n v="593.34"/>
    <n v="2894.34"/>
    <n v="0.78225405405405413"/>
    <n v="28.742204568023833"/>
    <n v="26.075135135135138"/>
    <n v="2.9971419695557631E-2"/>
  </r>
  <r>
    <x v="67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681"/>
    <n v="0.72459459459459463"/>
    <n v="26.623634558093347"/>
    <n v="24.153153153153152"/>
    <n v="2.7762245003624314E-2"/>
    <n v="0.68200000000000005"/>
    <n v="593.34"/>
    <n v="3274.34"/>
    <n v="0.88495675675675678"/>
    <n v="32.515789473684208"/>
    <n v="29.49855855855856"/>
    <n v="3.3906389147768459E-2"/>
  </r>
  <r>
    <x v="67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434"/>
    <n v="0.92810810810810807"/>
    <n v="34.101290963257199"/>
    <n v="30.936936936936938"/>
    <n v="2.2483239053006497E-2"/>
    <n v="0.68200000000000005"/>
    <n v="938.43200000000002"/>
    <n v="4372.4319999999998"/>
    <n v="1.1817383783783784"/>
    <n v="43.420377358490562"/>
    <n v="39.391279279279274"/>
    <n v="2.8627383197150635E-2"/>
  </r>
  <r>
    <x v="67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869"/>
    <n v="1.0456756756756758"/>
    <n v="38.421052631578945"/>
    <n v="34.855855855855857"/>
    <n v="2.5331290592918502E-2"/>
    <n v="0.68200000000000005"/>
    <n v="938.43200000000002"/>
    <n v="4807.4319999999998"/>
    <n v="1.299305945945946"/>
    <n v="47.740139026812308"/>
    <n v="43.310198198198194"/>
    <n v="3.1475434737062644E-2"/>
  </r>
  <r>
    <x v="67"/>
    <s v="CP"/>
    <x v="1"/>
    <n v="4444"/>
    <n v="47004"/>
    <x v="1"/>
    <s v="N/A"/>
    <x v="14"/>
    <s v="ND"/>
    <x v="14"/>
    <s v="East St. Louis"/>
    <x v="11"/>
    <x v="19"/>
    <n v="1222"/>
    <s v="Unit"/>
    <n v="110"/>
    <n v="110"/>
    <x v="0"/>
    <s v="No"/>
    <x v="1"/>
    <m/>
    <s v="&gt;=5000"/>
    <n v="3526"/>
    <n v="0.95297297297297301"/>
    <n v="35.01489572989076"/>
    <n v="31.765765765765767"/>
    <n v="2.5994898335323868E-2"/>
    <n v="0.68250000000000011"/>
    <n v="834.0150000000001"/>
    <n v="4360.0150000000003"/>
    <n v="1.1783824324324326"/>
    <n v="43.297070506454816"/>
    <n v="39.279414414414418"/>
    <n v="3.2143546983972517E-2"/>
  </r>
  <r>
    <x v="67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68250000000000011"/>
    <n v="1103.6025000000002"/>
    <n v="6888.6025"/>
    <n v="1.8617844594594595"/>
    <n v="68.407174776564048"/>
    <n v="62.059481981981982"/>
    <n v="3.8379395165109451E-2"/>
  </r>
  <r>
    <x v="67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"/>
    <n v="0"/>
    <n v="3646"/>
    <n v="0.98540540540540544"/>
    <n v="36.206554121151939"/>
    <n v="32.846846846846844"/>
    <n v="4.2165400316876565E-2"/>
  </r>
  <r>
    <x v="67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"/>
    <n v="0"/>
    <n v="3866"/>
    <n v="1.0448648648648649"/>
    <n v="38.391261171797417"/>
    <n v="34.828828828828826"/>
    <n v="4.4709664735338675E-2"/>
  </r>
  <r>
    <x v="67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"/>
    <n v="0"/>
    <n v="3214"/>
    <n v="0.86864864864864866"/>
    <n v="31.916583912611717"/>
    <n v="28.954954954954953"/>
    <n v="3.80986249407302E-2"/>
  </r>
  <r>
    <x v="67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"/>
    <n v="0"/>
    <n v="3654"/>
    <n v="0.98756756756756758"/>
    <n v="36.285998013902677"/>
    <n v="32.918918918918919"/>
    <n v="4.3314366998577526E-2"/>
  </r>
  <r>
    <x v="67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56999999999999995"/>
    <n v="425.78999999999996"/>
    <n v="4075.79"/>
    <n v="1.1015648648648648"/>
    <n v="40.474577954319763"/>
    <n v="36.718828828828826"/>
    <n v="4.9155058673130962E-2"/>
  </r>
  <r>
    <x v="67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56999999999999995"/>
    <n v="890.33999999999992"/>
    <n v="6030.34"/>
    <n v="1.6298216216216217"/>
    <n v="59.88421052631579"/>
    <n v="54.32738738738739"/>
    <n v="3.4780657738404219E-2"/>
  </r>
  <r>
    <x v="67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56999999999999995"/>
    <n v="614.45999999999992"/>
    <n v="4624.46"/>
    <n v="1.2498540540540541"/>
    <n v="45.923138033763657"/>
    <n v="41.661801801801801"/>
    <n v="3.8647311504454364E-2"/>
  </r>
  <r>
    <x v="67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56999999999999995"/>
    <n v="701.67"/>
    <n v="4791.67"/>
    <n v="1.295045945945946"/>
    <n v="47.583614697120161"/>
    <n v="43.168198198198198"/>
    <n v="3.5067585863686593E-2"/>
  </r>
  <r>
    <x v="68"/>
    <s v="BNSF"/>
    <x v="0"/>
    <n v="4022"/>
    <n v="39011"/>
    <x v="0"/>
    <s v="N/A"/>
    <x v="0"/>
    <s v="NE"/>
    <x v="0"/>
    <s v="Hanford"/>
    <x v="0"/>
    <x v="0"/>
    <n v="2230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472427584535208E-2"/>
    <n v="0.46"/>
    <n v="1025.8"/>
    <n v="7145.8"/>
    <n v="1.8025441441441443"/>
    <n v="70.961271102284016"/>
    <n v="64.376576576576582"/>
    <n v="2.8868419989496224E-2"/>
  </r>
  <r>
    <x v="68"/>
    <s v="BNSF"/>
    <x v="0"/>
    <n v="4022"/>
    <n v="39013"/>
    <x v="0"/>
    <s v="N/A"/>
    <x v="1"/>
    <s v="MN"/>
    <x v="1"/>
    <s v="Seattle"/>
    <x v="1"/>
    <x v="1"/>
    <n v="1914"/>
    <s v="Shuttle"/>
    <n v="110"/>
    <n v="120"/>
    <x v="0"/>
    <s v="No"/>
    <x v="1"/>
    <s v="286,000"/>
    <s v="&gt;=5001"/>
    <n v="5470"/>
    <n v="1.3798198198198199"/>
    <n v="54.319761668321746"/>
    <n v="49.27927927927928"/>
    <n v="2.5746749884680918E-2"/>
    <n v="0.46"/>
    <n v="880.44"/>
    <n v="6350.4400000000005"/>
    <n v="1.601912792792793"/>
    <n v="63.062959285004972"/>
    <n v="57.211171171171173"/>
    <n v="2.9890894028825065E-2"/>
  </r>
  <r>
    <x v="68"/>
    <s v="BNSF"/>
    <x v="0"/>
    <n v="4022"/>
    <n v="39011"/>
    <x v="0"/>
    <s v="N/A"/>
    <x v="1"/>
    <s v="MN"/>
    <x v="1"/>
    <s v="Hereford"/>
    <x v="2"/>
    <x v="2"/>
    <n v="1113"/>
    <s v="Shuttle"/>
    <n v="110"/>
    <n v="120"/>
    <x v="0"/>
    <s v="No"/>
    <x v="1"/>
    <s v="286,000"/>
    <s v="&gt;=5001"/>
    <n v="5600"/>
    <n v="1.4126126126126126"/>
    <n v="55.610724925521346"/>
    <n v="50.450450450450454"/>
    <n v="4.5328347215139668E-2"/>
    <n v="0.46"/>
    <n v="511.98"/>
    <n v="6111.98"/>
    <n v="1.5417607207207207"/>
    <n v="60.694935451837132"/>
    <n v="55.062882882882882"/>
    <n v="4.9472491359283811E-2"/>
  </r>
  <r>
    <x v="68"/>
    <s v="BNSF"/>
    <x v="0"/>
    <n v="4022"/>
    <n v="39011"/>
    <x v="0"/>
    <s v="N/A"/>
    <x v="2"/>
    <s v="NE"/>
    <x v="2"/>
    <s v="Hereford"/>
    <x v="2"/>
    <x v="2"/>
    <n v="786"/>
    <s v="Shuttle"/>
    <n v="110"/>
    <n v="120"/>
    <x v="0"/>
    <s v="No"/>
    <x v="1"/>
    <s v="286,000"/>
    <s v="&gt;=5001"/>
    <n v="4500"/>
    <n v="1.1351351351351351"/>
    <n v="44.68718967229394"/>
    <n v="40.54054054054054"/>
    <n v="5.1578295853105013E-2"/>
    <n v="0.46"/>
    <n v="361.56"/>
    <n v="4861.5600000000004"/>
    <n v="1.2263394594594597"/>
    <n v="48.277656405163853"/>
    <n v="43.797837837837839"/>
    <n v="5.5722439997249157E-2"/>
  </r>
  <r>
    <x v="68"/>
    <s v="BNSF"/>
    <x v="0"/>
    <n v="4022"/>
    <n v="39013"/>
    <x v="0"/>
    <s v="N/A"/>
    <x v="2"/>
    <s v="NE"/>
    <x v="2"/>
    <s v="Seattle"/>
    <x v="1"/>
    <x v="1"/>
    <n v="2114"/>
    <s v="Shuttle"/>
    <n v="110"/>
    <n v="120"/>
    <x v="0"/>
    <s v="No"/>
    <x v="1"/>
    <s v="286,000"/>
    <s v="&gt;=5001"/>
    <n v="5350"/>
    <n v="1.3495495495495495"/>
    <n v="53.128103277060575"/>
    <n v="48.198198198198199"/>
    <n v="2.2799526110784389E-2"/>
    <n v="0.46"/>
    <n v="972.44"/>
    <n v="6322.4400000000005"/>
    <n v="1.5948497297297299"/>
    <n v="62.784905660377362"/>
    <n v="56.958918918918926"/>
    <n v="2.6943670254928536E-2"/>
  </r>
  <r>
    <x v="68"/>
    <s v="BNSF"/>
    <x v="0"/>
    <n v="4022"/>
    <n v="39011"/>
    <x v="0"/>
    <s v="N/A"/>
    <x v="2"/>
    <s v="NE"/>
    <x v="2"/>
    <s v="Hanford"/>
    <x v="0"/>
    <x v="0"/>
    <n v="1844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6675265286978951E-2"/>
    <n v="0.46"/>
    <n v="848.24"/>
    <n v="6308.24"/>
    <n v="1.5912677477477477"/>
    <n v="62.643892750744783"/>
    <n v="56.83099099099099"/>
    <n v="3.0819409431123098E-2"/>
  </r>
  <r>
    <x v="68"/>
    <s v="BNSF"/>
    <x v="0"/>
    <n v="4022"/>
    <n v="39011"/>
    <x v="0"/>
    <s v="N/A"/>
    <x v="3"/>
    <s v="IL"/>
    <x v="3"/>
    <s v="Hereford"/>
    <x v="2"/>
    <x v="2"/>
    <n v="941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231266335410864E-2"/>
    <n v="0.46"/>
    <n v="432.86"/>
    <n v="5052.8599999999997"/>
    <n v="1.2745953153153153"/>
    <n v="50.177358490566036"/>
    <n v="45.521261261261259"/>
    <n v="4.8375410479555007E-2"/>
  </r>
  <r>
    <x v="68"/>
    <s v="BNSF"/>
    <x v="0"/>
    <n v="4022"/>
    <n v="39011"/>
    <x v="0"/>
    <s v="N/A"/>
    <x v="4"/>
    <s v="IA"/>
    <x v="4"/>
    <s v="Plainview"/>
    <x v="2"/>
    <x v="3"/>
    <n v="89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4.908495939886074E-2"/>
    <n v="0.46"/>
    <n v="410.32"/>
    <n v="5270.32"/>
    <n v="1.3294500900900901"/>
    <n v="52.336842105263152"/>
    <n v="47.480360360360358"/>
    <n v="5.3229103543004884E-2"/>
  </r>
  <r>
    <x v="68"/>
    <s v="BNSF"/>
    <x v="0"/>
    <n v="4022"/>
    <n v="39011"/>
    <x v="0"/>
    <s v="N/A"/>
    <x v="5"/>
    <s v="MO"/>
    <x v="5"/>
    <s v="Clovis"/>
    <x v="3"/>
    <x v="4"/>
    <n v="768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997184684684685E-2"/>
    <n v="0.46"/>
    <n v="353.28000000000003"/>
    <n v="4613.28"/>
    <n v="1.1637102702702702"/>
    <n v="45.812115193644487"/>
    <n v="41.561081081081078"/>
    <n v="5.4115990990990986E-2"/>
  </r>
  <r>
    <x v="68"/>
    <s v="BNSF"/>
    <x v="0"/>
    <n v="4022"/>
    <n v="39011"/>
    <x v="0"/>
    <s v="N/A"/>
    <x v="5"/>
    <s v="MO"/>
    <x v="5"/>
    <s v="Houston"/>
    <x v="2"/>
    <x v="5"/>
    <n v="1182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0487340132010186E-2"/>
    <n v="0.46"/>
    <n v="543.72"/>
    <n v="4543.72"/>
    <n v="1.1461636036036036"/>
    <n v="45.121350546176764"/>
    <n v="40.93441441441442"/>
    <n v="3.4631484276154333E-2"/>
  </r>
  <r>
    <x v="68"/>
    <s v="BNSF"/>
    <x v="0"/>
    <n v="4022"/>
    <n v="39013"/>
    <x v="0"/>
    <s v="N/A"/>
    <x v="6"/>
    <s v="SD"/>
    <x v="6"/>
    <s v="Seattle"/>
    <x v="1"/>
    <x v="1"/>
    <n v="1665"/>
    <s v="Shuttle"/>
    <n v="110"/>
    <n v="120"/>
    <x v="0"/>
    <s v="No"/>
    <x v="1"/>
    <s v="286,000"/>
    <s v="&gt;=5001"/>
    <n v="5430"/>
    <n v="1.3697297297297297"/>
    <n v="53.922542204568025"/>
    <n v="48.918918918918919"/>
    <n v="2.9380732083434787E-2"/>
    <n v="0.46"/>
    <n v="765.9"/>
    <n v="6195.9"/>
    <n v="1.5629297297297298"/>
    <n v="61.528301886792448"/>
    <n v="55.818918918918918"/>
    <n v="3.352487622757893E-2"/>
  </r>
  <r>
    <x v="68"/>
    <s v="BNSF"/>
    <x v="0"/>
    <n v="4022"/>
    <n v="39013"/>
    <x v="0"/>
    <s v="N/A"/>
    <x v="7"/>
    <s v="MN"/>
    <x v="7"/>
    <s v="Seattle"/>
    <x v="1"/>
    <x v="1"/>
    <n v="1887"/>
    <s v="Shuttle"/>
    <n v="110"/>
    <n v="120"/>
    <x v="0"/>
    <s v="No"/>
    <x v="1"/>
    <s v="286,000"/>
    <s v="&gt;=5001"/>
    <n v="5430"/>
    <n v="1.3697297297297297"/>
    <n v="53.922542204568025"/>
    <n v="48.918918918918919"/>
    <n v="2.5924175367736575E-2"/>
    <n v="0.46"/>
    <n v="868.02"/>
    <n v="6298.02"/>
    <n v="1.5886897297297298"/>
    <n v="62.542403177755716"/>
    <n v="56.73891891891892"/>
    <n v="3.0068319511880721E-2"/>
  </r>
  <r>
    <x v="68"/>
    <s v="BNSF"/>
    <x v="0"/>
    <n v="4022"/>
    <n v="39011"/>
    <x v="0"/>
    <s v="N/A"/>
    <x v="8"/>
    <s v="IL"/>
    <x v="8"/>
    <s v="Dexter"/>
    <x v="3"/>
    <x v="6"/>
    <n v="1149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6694658104579773E-2"/>
    <n v="0.46"/>
    <n v="528.54000000000008"/>
    <n v="5208.54"/>
    <n v="1.3138659459459459"/>
    <n v="51.723336643495529"/>
    <n v="46.923783783783783"/>
    <n v="4.0838802248723917E-2"/>
  </r>
  <r>
    <x v="68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136"/>
    <n v="0.53881081081081084"/>
    <n v="21.211519364448858"/>
    <n v="19.243243243243242"/>
    <n v="2.2118670394532462E-2"/>
    <n v="0.83799999999999997"/>
    <n v="729.06"/>
    <n v="2865.06"/>
    <n v="0.72271783783783783"/>
    <n v="28.451439920556105"/>
    <n v="25.811351351351352"/>
    <n v="2.9668219944082013E-2"/>
  </r>
  <r>
    <x v="68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516"/>
    <n v="0.63466666666666671"/>
    <n v="24.985104270109236"/>
    <n v="22.666666666666668"/>
    <n v="2.6053639846743297E-2"/>
    <n v="0.83799999999999997"/>
    <n v="729.06"/>
    <n v="3245.06"/>
    <n v="0.8185736936936937"/>
    <n v="32.225024826216483"/>
    <n v="29.234774774774774"/>
    <n v="3.3603189396292844E-2"/>
  </r>
  <r>
    <x v="68"/>
    <s v="KCS"/>
    <x v="1"/>
    <n v="4032"/>
    <n v="11182"/>
    <x v="0"/>
    <s v="N/A"/>
    <x v="13"/>
    <s v="LA"/>
    <x v="13"/>
    <s v="Morton"/>
    <x v="5"/>
    <x v="8"/>
    <n v="119"/>
    <s v="Unit"/>
    <n v="100"/>
    <m/>
    <x v="0"/>
    <s v="No"/>
    <x v="1"/>
    <m/>
    <s v="&gt;=5000"/>
    <n v="1342"/>
    <n v="0.33852252252252252"/>
    <n v="13.326713008937437"/>
    <n v="12.09009009009009"/>
    <n v="0.10159739571504277"/>
    <n v="0.85"/>
    <n v="101.14999999999999"/>
    <n v="1443.15"/>
    <n v="0.36403783783783789"/>
    <n v="14.331181727904667"/>
    <n v="13.001351351351353"/>
    <n v="0.10925505337270044"/>
  </r>
  <r>
    <x v="68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69"/>
    <n v="1115.73"/>
    <n v="6162.73"/>
    <n v="1.5545625225225224"/>
    <n v="61.198907646474673"/>
    <n v="55.520090090090086"/>
    <n v="3.4335244335244333E-2"/>
  </r>
  <r>
    <x v="68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69"/>
    <n v="1073.6399999999999"/>
    <n v="6586.6399999999994"/>
    <n v="1.6614947747747746"/>
    <n v="65.408540218470691"/>
    <n v="59.339099099099094"/>
    <n v="3.813566780147757E-2"/>
  </r>
  <r>
    <x v="68"/>
    <s v="CSX"/>
    <x v="2"/>
    <n v="4315"/>
    <m/>
    <x v="0"/>
    <s v="N/A"/>
    <x v="16"/>
    <s v="IN"/>
    <x v="16"/>
    <s v="Ozark"/>
    <x v="7"/>
    <x v="11"/>
    <n v="708"/>
    <s v="Unit"/>
    <n v="90"/>
    <n v="90"/>
    <x v="0"/>
    <s v="No"/>
    <x v="1"/>
    <m/>
    <s v="&gt;=5000"/>
    <n v="6241"/>
    <n v="1.5743063063063063"/>
    <n v="61.976166832174776"/>
    <n v="56.225225225225223"/>
    <n v="7.9414159922634495E-2"/>
    <n v="0.44"/>
    <n v="311.52"/>
    <n v="6552.52"/>
    <n v="1.652887927927928"/>
    <n v="65.069712015888783"/>
    <n v="59.031711711711715"/>
    <n v="8.3378123886598474E-2"/>
  </r>
  <r>
    <x v="68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.44"/>
    <n v="343.64"/>
    <n v="6721.64"/>
    <n v="1.695548828828829"/>
    <n v="66.749155908639523"/>
    <n v="60.555315315315319"/>
    <n v="7.7535615000403735E-2"/>
  </r>
  <r>
    <x v="68"/>
    <s v="CSX"/>
    <x v="2"/>
    <n v="4315"/>
    <m/>
    <x v="0"/>
    <s v="N/A"/>
    <x v="18"/>
    <s v="IL"/>
    <x v="18"/>
    <s v="Fairmount"/>
    <x v="9"/>
    <x v="13"/>
    <n v="500"/>
    <s v="Unit"/>
    <n v="90"/>
    <n v="90"/>
    <x v="0"/>
    <s v="No"/>
    <x v="1"/>
    <m/>
    <s v="&gt;=5000"/>
    <n v="4891"/>
    <n v="1.2337657657657657"/>
    <n v="48.570009930486592"/>
    <n v="44.063063063063062"/>
    <n v="8.8126126126126123E-2"/>
    <n v="0.44"/>
    <n v="220"/>
    <n v="5111"/>
    <n v="1.2892612612612613"/>
    <n v="50.754716981132077"/>
    <n v="46.045045045045043"/>
    <n v="9.2090090090090088E-2"/>
  </r>
  <r>
    <x v="68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69"/>
    <n v="476.78999999999996"/>
    <n v="4411.79"/>
    <n v="1.1128839639639641"/>
    <n v="43.81122144985104"/>
    <n v="39.745855855855858"/>
    <n v="5.7519328300804425E-2"/>
  </r>
  <r>
    <x v="68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69"/>
    <n v="1084.6799999999998"/>
    <n v="6939.68"/>
    <n v="1.75054990990991"/>
    <n v="68.914399205561068"/>
    <n v="62.519639639639642"/>
    <n v="3.977076312954176E-2"/>
  </r>
  <r>
    <x v="68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69"/>
    <n v="1198.53"/>
    <n v="7213.53"/>
    <n v="1.8196291891891891"/>
    <n v="71.633862959284997"/>
    <n v="64.986756756756748"/>
    <n v="3.7413216325133419E-2"/>
  </r>
  <r>
    <x v="68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69"/>
    <n v="492.65999999999997"/>
    <n v="5347.66"/>
    <n v="1.3489592792792793"/>
    <n v="53.104865938430983"/>
    <n v="48.177117117117113"/>
    <n v="6.7474953945542177E-2"/>
  </r>
  <r>
    <x v="68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69"/>
    <n v="811.43999999999994"/>
    <n v="6346.44"/>
    <n v="1.6009037837837836"/>
    <n v="63.023237338629585"/>
    <n v="57.175135135135129"/>
    <n v="4.8618312189740755E-2"/>
  </r>
  <r>
    <x v="68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69"/>
    <n v="498.86999999999995"/>
    <n v="4573.87"/>
    <n v="1.1537690090090089"/>
    <n v="45.420754716981129"/>
    <n v="41.206036036036032"/>
    <n v="5.6993134213051223E-2"/>
  </r>
  <r>
    <x v="68"/>
    <s v="BNSF"/>
    <x v="0"/>
    <n v="4022"/>
    <n v="69105"/>
    <x v="1"/>
    <s v="N/A"/>
    <x v="9"/>
    <s v="MN"/>
    <x v="9"/>
    <s v="Seattle"/>
    <x v="1"/>
    <x v="1"/>
    <n v="1746"/>
    <s v="Shuttle"/>
    <n v="110"/>
    <n v="120"/>
    <x v="1"/>
    <s v="No"/>
    <x v="1"/>
    <s v="286,000"/>
    <s v="&gt;=5001"/>
    <n v="6135"/>
    <n v="1.6581081081081082"/>
    <n v="60.923535253227406"/>
    <n v="55.270270270270274"/>
    <n v="3.1655366706913102E-2"/>
    <n v="0.46"/>
    <n v="803.16000000000008"/>
    <n v="6938.16"/>
    <n v="1.8751783783783784"/>
    <n v="68.899304865938433"/>
    <n v="62.505945945945946"/>
    <n v="3.5799510851057245E-2"/>
  </r>
  <r>
    <x v="68"/>
    <s v="BNSF"/>
    <x v="0"/>
    <n v="4022"/>
    <n v="69105"/>
    <x v="1"/>
    <s v="N/A"/>
    <x v="9"/>
    <s v="MN"/>
    <x v="9"/>
    <s v="Houston"/>
    <x v="2"/>
    <x v="5"/>
    <n v="1661"/>
    <s v="Shuttle"/>
    <n v="110"/>
    <n v="120"/>
    <x v="1"/>
    <s v="No"/>
    <x v="1"/>
    <s v="286,000"/>
    <s v="&gt;=5001"/>
    <n v="5185"/>
    <n v="1.4013513513513514"/>
    <n v="51.489572989076464"/>
    <n v="46.711711711711715"/>
    <n v="2.8122644016683754E-2"/>
    <n v="0.46"/>
    <n v="764.06000000000006"/>
    <n v="5949.06"/>
    <n v="1.6078540540540542"/>
    <n v="59.077060575968225"/>
    <n v="53.595135135135138"/>
    <n v="3.2266788160827897E-2"/>
  </r>
  <r>
    <x v="68"/>
    <s v="BNSF"/>
    <x v="0"/>
    <n v="4022"/>
    <n v="69105"/>
    <x v="1"/>
    <s v="N/A"/>
    <x v="10"/>
    <s v="ND"/>
    <x v="10"/>
    <s v="Seattle"/>
    <x v="1"/>
    <x v="1"/>
    <n v="1691"/>
    <s v="Shuttle"/>
    <n v="110"/>
    <n v="120"/>
    <x v="1"/>
    <s v="No"/>
    <x v="1"/>
    <s v="286,000"/>
    <s v="&gt;=5001"/>
    <n v="6085"/>
    <n v="1.6445945945945946"/>
    <n v="60.427010923535249"/>
    <n v="54.81981981981982"/>
    <n v="3.2418580614914143E-2"/>
    <n v="0.46"/>
    <n v="777.86"/>
    <n v="6862.86"/>
    <n v="1.8548270270270268"/>
    <n v="68.151539225422042"/>
    <n v="61.827567567567563"/>
    <n v="3.6562724759058286E-2"/>
  </r>
  <r>
    <x v="68"/>
    <s v="BNSF"/>
    <x v="0"/>
    <n v="4022"/>
    <n v="69902"/>
    <x v="1"/>
    <s v="N/A"/>
    <x v="10"/>
    <s v="ND"/>
    <x v="10"/>
    <s v="St. Louis"/>
    <x v="4"/>
    <x v="7"/>
    <n v="888"/>
    <s v="Shuttle"/>
    <n v="110"/>
    <n v="120"/>
    <x v="1"/>
    <s v="No"/>
    <x v="1"/>
    <s v="286,000"/>
    <s v="&gt;=5001"/>
    <n v="3400"/>
    <n v="0.91891891891891897"/>
    <n v="33.763654419066533"/>
    <n v="30.63063063063063"/>
    <n v="3.4493953412872334E-2"/>
    <n v="0.46"/>
    <n v="408.48"/>
    <n v="3808.48"/>
    <n v="1.0293189189189189"/>
    <n v="37.820059582919562"/>
    <n v="34.310630630630634"/>
    <n v="3.8638097557016478E-2"/>
  </r>
  <r>
    <x v="68"/>
    <s v="BNSF"/>
    <x v="0"/>
    <n v="4022"/>
    <n v="69105"/>
    <x v="1"/>
    <s v="N/A"/>
    <x v="11"/>
    <s v="KS"/>
    <x v="11"/>
    <s v="Houston"/>
    <x v="2"/>
    <x v="5"/>
    <n v="851"/>
    <s v="Shuttle"/>
    <n v="110"/>
    <n v="120"/>
    <x v="1"/>
    <s v="No"/>
    <x v="0"/>
    <s v="286,000"/>
    <s v="&gt;=5001"/>
    <n v="3435"/>
    <n v="0.92837837837837833"/>
    <n v="34.111221449851044"/>
    <n v="30.945945945945947"/>
    <n v="3.636421380252168E-2"/>
    <n v="0.46"/>
    <n v="391.46000000000004"/>
    <n v="3826.46"/>
    <n v="1.0341783783783784"/>
    <n v="37.998609731876861"/>
    <n v="34.472612612612615"/>
    <n v="4.0508357946665824E-2"/>
  </r>
  <r>
    <x v="68"/>
    <s v="BNSF"/>
    <x v="0"/>
    <n v="4022"/>
    <n v="69105"/>
    <x v="1"/>
    <s v="N/A"/>
    <x v="12"/>
    <s v="SD"/>
    <x v="12"/>
    <s v="Seattle"/>
    <x v="1"/>
    <x v="1"/>
    <n v="2104"/>
    <s v="Shuttle"/>
    <n v="110"/>
    <n v="120"/>
    <x v="1"/>
    <s v="No"/>
    <x v="1"/>
    <s v="286,000"/>
    <s v="&gt;=5001"/>
    <n v="6185"/>
    <n v="1.6716216216216215"/>
    <n v="61.420059582919563"/>
    <n v="55.72072072072072"/>
    <n v="2.6483232281711368E-2"/>
    <n v="0.46"/>
    <n v="967.84"/>
    <n v="7152.84"/>
    <n v="1.9332"/>
    <n v="71.031181727904666"/>
    <n v="64.44"/>
    <n v="3.0627376425855512E-2"/>
  </r>
  <r>
    <x v="68"/>
    <s v="BNSF"/>
    <x v="0"/>
    <n v="4022"/>
    <n v="69105"/>
    <x v="1"/>
    <s v="N/A"/>
    <x v="5"/>
    <s v="MO"/>
    <x v="5"/>
    <s v="Seattle"/>
    <x v="1"/>
    <x v="1"/>
    <n v="2184"/>
    <s v="Shuttle"/>
    <n v="110"/>
    <n v="120"/>
    <x v="1"/>
    <s v="No"/>
    <x v="0"/>
    <s v="286,000"/>
    <s v="&gt;=5001"/>
    <n v="6135"/>
    <n v="1.6581081081081082"/>
    <n v="60.923535253227406"/>
    <n v="55.270270270270274"/>
    <n v="2.5306900306900307E-2"/>
    <n v="0.46"/>
    <n v="1004.6400000000001"/>
    <n v="7139.64"/>
    <n v="1.9296324324324325"/>
    <n v="70.900099304865947"/>
    <n v="64.32108108108109"/>
    <n v="2.9451044451044454E-2"/>
  </r>
  <r>
    <x v="68"/>
    <s v="BNSF"/>
    <x v="0"/>
    <n v="4022"/>
    <n v="69105"/>
    <x v="1"/>
    <s v="N/A"/>
    <x v="7"/>
    <s v="MN"/>
    <x v="7"/>
    <s v="Seattle"/>
    <x v="1"/>
    <x v="1"/>
    <n v="1887"/>
    <s v="Shuttle"/>
    <n v="110"/>
    <n v="120"/>
    <x v="1"/>
    <s v="No"/>
    <x v="0"/>
    <s v="286,000"/>
    <s v="&gt;=5001"/>
    <n v="6235"/>
    <n v="1.6851351351351351"/>
    <n v="61.916583912611713"/>
    <n v="56.171171171171174"/>
    <n v="2.9767446301627542E-2"/>
    <n v="0.46"/>
    <n v="868.02"/>
    <n v="7103.02"/>
    <n v="1.9197351351351353"/>
    <n v="70.536444885799412"/>
    <n v="63.991171171171175"/>
    <n v="3.3911590445771689E-2"/>
  </r>
  <r>
    <x v="68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136"/>
    <n v="0.57729729729729728"/>
    <n v="21.211519364448858"/>
    <n v="19.243243243243242"/>
    <n v="2.2118670394532462E-2"/>
    <n v="0.83799999999999997"/>
    <n v="729.06"/>
    <n v="2865.06"/>
    <n v="0.77434054054054058"/>
    <n v="28.451439920556105"/>
    <n v="25.811351351351352"/>
    <n v="2.9668219944082013E-2"/>
  </r>
  <r>
    <x v="68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516"/>
    <n v="0.68"/>
    <n v="24.985104270109236"/>
    <n v="22.666666666666668"/>
    <n v="2.6053639846743297E-2"/>
    <n v="0.83799999999999997"/>
    <n v="729.06"/>
    <n v="3245.06"/>
    <n v="0.87704324324324323"/>
    <n v="32.225024826216483"/>
    <n v="29.234774774774774"/>
    <n v="3.3603189396292844E-2"/>
  </r>
  <r>
    <x v="68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269"/>
    <n v="0.88351351351351348"/>
    <n v="32.462760675273088"/>
    <n v="29.45045045045045"/>
    <n v="2.1402943641315734E-2"/>
    <n v="0.83799999999999997"/>
    <n v="1153.088"/>
    <n v="4422.0879999999997"/>
    <n v="1.1951589189189189"/>
    <n v="43.913485600794438"/>
    <n v="39.838630630630625"/>
    <n v="2.8952493190865281E-2"/>
  </r>
  <r>
    <x v="68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704"/>
    <n v="1.0010810810810811"/>
    <n v="36.782522343594835"/>
    <n v="33.369369369369366"/>
    <n v="2.4250995181227739E-2"/>
    <n v="0.83799999999999997"/>
    <n v="1153.088"/>
    <n v="4857.0879999999997"/>
    <n v="1.3127264864864865"/>
    <n v="48.233247269116184"/>
    <n v="43.757549549549545"/>
    <n v="3.1800544730777286E-2"/>
  </r>
  <r>
    <x v="68"/>
    <s v="CP"/>
    <x v="1"/>
    <n v="4444"/>
    <n v="47004"/>
    <x v="1"/>
    <s v="N/A"/>
    <x v="14"/>
    <s v="ND"/>
    <x v="14"/>
    <s v="East St. Louis"/>
    <x v="11"/>
    <x v="19"/>
    <n v="1222"/>
    <s v="Unit"/>
    <n v="110"/>
    <n v="110"/>
    <x v="0"/>
    <s v="No"/>
    <x v="1"/>
    <m/>
    <s v="&gt;=5000"/>
    <n v="3526"/>
    <n v="0.95297297297297301"/>
    <n v="35.01489572989076"/>
    <n v="31.765765765765767"/>
    <n v="2.5994898335323868E-2"/>
    <n v="0.69"/>
    <n v="843.18"/>
    <n v="4369.18"/>
    <n v="1.1808594594594595"/>
    <n v="43.38808341608739"/>
    <n v="39.361981981981984"/>
    <n v="3.2211114551540083E-2"/>
  </r>
  <r>
    <x v="68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69"/>
    <n v="1115.73"/>
    <n v="6900.73"/>
    <n v="1.8650621621621621"/>
    <n v="68.527606752730875"/>
    <n v="62.168738738738732"/>
    <n v="3.8446962732677017E-2"/>
  </r>
  <r>
    <x v="68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.44"/>
    <n v="342.76"/>
    <n v="3988.76"/>
    <n v="1.0780432432432434"/>
    <n v="39.610327706057596"/>
    <n v="35.934774774774773"/>
    <n v="4.612936428084053E-2"/>
  </r>
  <r>
    <x v="68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.44"/>
    <n v="342.76"/>
    <n v="4208.76"/>
    <n v="1.1375027027027027"/>
    <n v="41.795034756703082"/>
    <n v="37.916756756756762"/>
    <n v="4.8673628699302647E-2"/>
  </r>
  <r>
    <x v="68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.44"/>
    <n v="334.4"/>
    <n v="3548.4"/>
    <n v="0.95902702702702702"/>
    <n v="35.237338629592848"/>
    <n v="31.967567567567567"/>
    <n v="4.2062588904694165E-2"/>
  </r>
  <r>
    <x v="68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.44"/>
    <n v="334.4"/>
    <n v="3988.4"/>
    <n v="1.0779459459459459"/>
    <n v="39.606752730883812"/>
    <n v="35.931531531531533"/>
    <n v="4.7278330962541491E-2"/>
  </r>
  <r>
    <x v="68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69"/>
    <n v="515.42999999999995"/>
    <n v="4165.43"/>
    <n v="1.1257918918918919"/>
    <n v="41.364746772591857"/>
    <n v="37.5263963963964"/>
    <n v="5.0236139754212046E-2"/>
  </r>
  <r>
    <x v="68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69"/>
    <n v="1077.78"/>
    <n v="6217.78"/>
    <n v="1.6804810810810811"/>
    <n v="61.745580933465739"/>
    <n v="56.016036036036034"/>
    <n v="3.5861738819485296E-2"/>
  </r>
  <r>
    <x v="68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69"/>
    <n v="743.81999999999994"/>
    <n v="4753.82"/>
    <n v="1.2848162162162162"/>
    <n v="47.207745779543195"/>
    <n v="42.827207207207202"/>
    <n v="3.9728392585535441E-2"/>
  </r>
  <r>
    <x v="68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69"/>
    <n v="849.39"/>
    <n v="4939.3900000000003"/>
    <n v="1.3349702702702704"/>
    <n v="49.050546176762666"/>
    <n v="44.499009009009015"/>
    <n v="3.6148666944767684E-2"/>
  </r>
  <r>
    <x v="69"/>
    <s v="BNSF"/>
    <x v="0"/>
    <n v="4022"/>
    <n v="39011"/>
    <x v="0"/>
    <s v="N/A"/>
    <x v="0"/>
    <s v="NE"/>
    <x v="0"/>
    <s v="Hanford"/>
    <x v="0"/>
    <x v="0"/>
    <n v="2230"/>
    <s v="Shuttle/Direct DET"/>
    <n v="110"/>
    <n v="120"/>
    <x v="0"/>
    <s v="No"/>
    <x v="0"/>
    <s v="286,000"/>
    <s v="&gt;=5001"/>
    <n v="6120"/>
    <n v="1.5437837837837838"/>
    <n v="60.77457795431976"/>
    <n v="55.135135135135137"/>
    <n v="2.472427584535208E-2"/>
    <n v="0.48"/>
    <n v="1070.3999999999999"/>
    <n v="7190.4"/>
    <n v="1.8137945945945946"/>
    <n v="71.404170804369414"/>
    <n v="64.778378378378378"/>
    <n v="2.9048600169676402E-2"/>
  </r>
  <r>
    <x v="69"/>
    <s v="BNSF"/>
    <x v="0"/>
    <n v="4022"/>
    <n v="39013"/>
    <x v="0"/>
    <s v="N/A"/>
    <x v="1"/>
    <s v="MN"/>
    <x v="1"/>
    <s v="Seattle"/>
    <x v="1"/>
    <x v="1"/>
    <n v="1914"/>
    <s v="Shuttle"/>
    <n v="110"/>
    <n v="120"/>
    <x v="0"/>
    <s v="No"/>
    <x v="1"/>
    <s v="286,000"/>
    <s v="&gt;=5001"/>
    <n v="5470"/>
    <n v="1.3798198198198199"/>
    <n v="54.319761668321746"/>
    <n v="49.27927927927928"/>
    <n v="2.5746749884680918E-2"/>
    <n v="0.48"/>
    <n v="918.71999999999991"/>
    <n v="6388.72"/>
    <n v="1.6115690090090091"/>
    <n v="63.44309831181728"/>
    <n v="57.556036036036041"/>
    <n v="3.0071074209005247E-2"/>
  </r>
  <r>
    <x v="69"/>
    <s v="BNSF"/>
    <x v="0"/>
    <n v="4022"/>
    <n v="39011"/>
    <x v="0"/>
    <s v="N/A"/>
    <x v="1"/>
    <s v="MN"/>
    <x v="1"/>
    <s v="Hereford"/>
    <x v="2"/>
    <x v="2"/>
    <n v="1113"/>
    <s v="Shuttle"/>
    <n v="110"/>
    <n v="120"/>
    <x v="0"/>
    <s v="No"/>
    <x v="1"/>
    <s v="286,000"/>
    <s v="&gt;=5001"/>
    <n v="5600"/>
    <n v="1.4126126126126126"/>
    <n v="55.610724925521346"/>
    <n v="50.450450450450454"/>
    <n v="4.5328347215139668E-2"/>
    <n v="0.48"/>
    <n v="534.24"/>
    <n v="6134.24"/>
    <n v="1.5473758558558559"/>
    <n v="60.915988083416082"/>
    <n v="55.263423423423419"/>
    <n v="4.965267153946399E-2"/>
  </r>
  <r>
    <x v="69"/>
    <s v="BNSF"/>
    <x v="0"/>
    <n v="4022"/>
    <n v="39011"/>
    <x v="0"/>
    <s v="N/A"/>
    <x v="2"/>
    <s v="NE"/>
    <x v="2"/>
    <s v="Hereford"/>
    <x v="2"/>
    <x v="2"/>
    <n v="786"/>
    <s v="Shuttle"/>
    <n v="110"/>
    <n v="120"/>
    <x v="0"/>
    <s v="No"/>
    <x v="1"/>
    <s v="286,000"/>
    <s v="&gt;=5001"/>
    <n v="4500"/>
    <n v="1.1351351351351351"/>
    <n v="44.68718967229394"/>
    <n v="40.54054054054054"/>
    <n v="5.1578295853105013E-2"/>
    <n v="0.48"/>
    <n v="377.28"/>
    <n v="4877.28"/>
    <n v="1.2303048648648649"/>
    <n v="48.43376365441906"/>
    <n v="43.939459459459457"/>
    <n v="5.5902620177429335E-2"/>
  </r>
  <r>
    <x v="69"/>
    <s v="BNSF"/>
    <x v="0"/>
    <n v="4022"/>
    <n v="39013"/>
    <x v="0"/>
    <s v="N/A"/>
    <x v="2"/>
    <s v="NE"/>
    <x v="2"/>
    <s v="Seattle"/>
    <x v="1"/>
    <x v="1"/>
    <n v="2114"/>
    <s v="Shuttle"/>
    <n v="110"/>
    <n v="120"/>
    <x v="0"/>
    <s v="No"/>
    <x v="1"/>
    <s v="286,000"/>
    <s v="&gt;=5001"/>
    <n v="5350"/>
    <n v="1.3495495495495495"/>
    <n v="53.128103277060575"/>
    <n v="48.198198198198199"/>
    <n v="2.2799526110784389E-2"/>
    <n v="0.48"/>
    <n v="1014.7199999999999"/>
    <n v="6364.72"/>
    <n v="1.605514954954955"/>
    <n v="63.204766633565043"/>
    <n v="57.339819819819823"/>
    <n v="2.7123850435108714E-2"/>
  </r>
  <r>
    <x v="69"/>
    <s v="BNSF"/>
    <x v="0"/>
    <n v="4022"/>
    <n v="39011"/>
    <x v="0"/>
    <s v="N/A"/>
    <x v="2"/>
    <s v="NE"/>
    <x v="2"/>
    <s v="Hanford"/>
    <x v="0"/>
    <x v="0"/>
    <n v="1844"/>
    <s v="Shuttle/Direct DET"/>
    <n v="110"/>
    <n v="120"/>
    <x v="0"/>
    <s v="No"/>
    <x v="1"/>
    <s v="286,000"/>
    <s v="&gt;=5001"/>
    <n v="5460"/>
    <n v="1.3772972972972972"/>
    <n v="54.220456802383318"/>
    <n v="49.189189189189186"/>
    <n v="2.6675265286978951E-2"/>
    <n v="0.48"/>
    <n v="885.12"/>
    <n v="6345.12"/>
    <n v="1.6005708108108108"/>
    <n v="63.01012909632572"/>
    <n v="57.163243243243244"/>
    <n v="3.0999589611303276E-2"/>
  </r>
  <r>
    <x v="69"/>
    <s v="BNSF"/>
    <x v="0"/>
    <n v="4022"/>
    <n v="39011"/>
    <x v="0"/>
    <s v="N/A"/>
    <x v="3"/>
    <s v="IL"/>
    <x v="3"/>
    <s v="Hereford"/>
    <x v="2"/>
    <x v="2"/>
    <n v="941"/>
    <s v="Shuttle/Direct DET"/>
    <n v="110"/>
    <n v="120"/>
    <x v="0"/>
    <s v="No"/>
    <x v="1"/>
    <s v="286,000"/>
    <s v="&gt;=5001"/>
    <n v="4620"/>
    <n v="1.1654054054054055"/>
    <n v="45.878848063555111"/>
    <n v="41.621621621621621"/>
    <n v="4.4231266335410864E-2"/>
    <n v="0.48"/>
    <n v="451.68"/>
    <n v="5071.68"/>
    <n v="1.2793427027027029"/>
    <n v="50.364250248262167"/>
    <n v="45.690810810810817"/>
    <n v="4.8555590659735193E-2"/>
  </r>
  <r>
    <x v="69"/>
    <s v="BNSF"/>
    <x v="0"/>
    <n v="4022"/>
    <n v="39011"/>
    <x v="0"/>
    <s v="N/A"/>
    <x v="4"/>
    <s v="IA"/>
    <x v="4"/>
    <s v="Plainview"/>
    <x v="2"/>
    <x v="3"/>
    <n v="892"/>
    <s v="Shuttle/Direct DET"/>
    <n v="110"/>
    <n v="120"/>
    <x v="0"/>
    <s v="No"/>
    <x v="0"/>
    <s v="286,000"/>
    <s v="&gt;=5001"/>
    <n v="4860"/>
    <n v="1.2259459459459459"/>
    <n v="48.262164846077454"/>
    <n v="43.783783783783782"/>
    <n v="4.908495939886074E-2"/>
    <n v="0.48"/>
    <n v="428.15999999999997"/>
    <n v="5288.16"/>
    <n v="1.3339502702702704"/>
    <n v="52.514001986097313"/>
    <n v="47.641081081081083"/>
    <n v="5.3409283723185069E-2"/>
  </r>
  <r>
    <x v="69"/>
    <s v="BNSF"/>
    <x v="0"/>
    <n v="4022"/>
    <n v="39011"/>
    <x v="0"/>
    <s v="N/A"/>
    <x v="5"/>
    <s v="MO"/>
    <x v="5"/>
    <s v="Clovis"/>
    <x v="3"/>
    <x v="4"/>
    <n v="768"/>
    <s v="Shuttle/Direct DET"/>
    <n v="110"/>
    <n v="120"/>
    <x v="0"/>
    <s v="No"/>
    <x v="1"/>
    <s v="286,000"/>
    <s v="&gt;=5001"/>
    <n v="4260"/>
    <n v="1.0745945945945947"/>
    <n v="42.303872889771597"/>
    <n v="38.378378378378379"/>
    <n v="4.997184684684685E-2"/>
    <n v="0.48"/>
    <n v="368.64"/>
    <n v="4628.6400000000003"/>
    <n v="1.167584864864865"/>
    <n v="45.964647467725918"/>
    <n v="41.699459459459462"/>
    <n v="5.4296171171171172E-2"/>
  </r>
  <r>
    <x v="69"/>
    <s v="BNSF"/>
    <x v="0"/>
    <n v="4022"/>
    <n v="39011"/>
    <x v="0"/>
    <s v="N/A"/>
    <x v="5"/>
    <s v="MO"/>
    <x v="5"/>
    <s v="Houston"/>
    <x v="2"/>
    <x v="5"/>
    <n v="1182"/>
    <s v="Shuttle/Direct DET"/>
    <n v="110"/>
    <n v="120"/>
    <x v="0"/>
    <s v="No"/>
    <x v="1"/>
    <s v="286,000"/>
    <s v="&gt;=5001"/>
    <n v="4000"/>
    <n v="1.0090090090090089"/>
    <n v="39.72194637537239"/>
    <n v="36.036036036036037"/>
    <n v="3.0487340132010186E-2"/>
    <n v="0.48"/>
    <n v="567.36"/>
    <n v="4567.3599999999997"/>
    <n v="1.1521268468468469"/>
    <n v="45.35610724925521"/>
    <n v="41.147387387387383"/>
    <n v="3.4811664456334504E-2"/>
  </r>
  <r>
    <x v="69"/>
    <s v="BNSF"/>
    <x v="0"/>
    <n v="4022"/>
    <n v="39013"/>
    <x v="0"/>
    <s v="N/A"/>
    <x v="6"/>
    <s v="SD"/>
    <x v="6"/>
    <s v="Seattle"/>
    <x v="1"/>
    <x v="1"/>
    <n v="1665"/>
    <s v="Shuttle"/>
    <n v="110"/>
    <n v="120"/>
    <x v="0"/>
    <s v="No"/>
    <x v="1"/>
    <s v="286,000"/>
    <s v="&gt;=5001"/>
    <n v="5430"/>
    <n v="1.3697297297297297"/>
    <n v="53.922542204568025"/>
    <n v="48.918918918918919"/>
    <n v="2.9380732083434787E-2"/>
    <n v="0.48"/>
    <n v="799.19999999999993"/>
    <n v="6229.2"/>
    <n v="1.5713297297297297"/>
    <n v="61.858987090367421"/>
    <n v="56.118918918918915"/>
    <n v="3.3705056407759108E-2"/>
  </r>
  <r>
    <x v="69"/>
    <s v="BNSF"/>
    <x v="0"/>
    <n v="4022"/>
    <n v="39013"/>
    <x v="0"/>
    <s v="N/A"/>
    <x v="7"/>
    <s v="MN"/>
    <x v="7"/>
    <s v="Seattle"/>
    <x v="1"/>
    <x v="1"/>
    <n v="1887"/>
    <s v="Shuttle"/>
    <n v="110"/>
    <n v="120"/>
    <x v="0"/>
    <s v="No"/>
    <x v="1"/>
    <s v="286,000"/>
    <s v="&gt;=5001"/>
    <n v="5430"/>
    <n v="1.3697297297297297"/>
    <n v="53.922542204568025"/>
    <n v="48.918918918918919"/>
    <n v="2.5924175367736575E-2"/>
    <n v="0.48"/>
    <n v="905.76"/>
    <n v="6335.76"/>
    <n v="1.5982097297297297"/>
    <n v="62.917179741807352"/>
    <n v="57.078918918918923"/>
    <n v="3.0248499692060903E-2"/>
  </r>
  <r>
    <x v="69"/>
    <s v="BNSF"/>
    <x v="0"/>
    <n v="4022"/>
    <n v="39011"/>
    <x v="0"/>
    <s v="N/A"/>
    <x v="8"/>
    <s v="IL"/>
    <x v="8"/>
    <s v="Dexter"/>
    <x v="3"/>
    <x v="6"/>
    <n v="1149"/>
    <s v="Shuttle/Direct DET"/>
    <n v="110"/>
    <n v="120"/>
    <x v="0"/>
    <s v="No"/>
    <x v="0"/>
    <s v="286,000"/>
    <s v="&gt;=5001"/>
    <n v="4680"/>
    <n v="1.1805405405405405"/>
    <n v="46.474677259185697"/>
    <n v="42.162162162162161"/>
    <n v="3.6694658104579773E-2"/>
    <n v="0.48"/>
    <n v="551.52"/>
    <n v="5231.5200000000004"/>
    <n v="1.3196627027027028"/>
    <n v="51.951539225422046"/>
    <n v="47.130810810810814"/>
    <n v="4.1018982428904102E-2"/>
  </r>
  <r>
    <x v="69"/>
    <s v="CN"/>
    <x v="4"/>
    <n v="4050"/>
    <n v="1001000"/>
    <x v="0"/>
    <s v="N/A"/>
    <x v="29"/>
    <s v="IL"/>
    <x v="29"/>
    <s v="Reserve"/>
    <x v="14"/>
    <x v="25"/>
    <n v="870"/>
    <s v="Unit"/>
    <n v="105"/>
    <m/>
    <x v="2"/>
    <s v="No"/>
    <x v="1"/>
    <m/>
    <s v="&gt;5149"/>
    <n v="2136"/>
    <s v="IDA"/>
    <n v="21.211519364448858"/>
    <n v="19.243243243243242"/>
    <n v="2.2118670394532462E-2"/>
    <n v="0.86399999999999999"/>
    <n v="751.68"/>
    <n v="2887.68"/>
    <n v="0.72842378378378381"/>
    <n v="28.676067527308835"/>
    <n v="26.015135135135132"/>
    <n v="2.9902454178316246E-2"/>
  </r>
  <r>
    <x v="69"/>
    <s v="CN"/>
    <x v="4"/>
    <n v="4050"/>
    <n v="1001000"/>
    <x v="0"/>
    <s v="N/A"/>
    <x v="29"/>
    <s v="IL"/>
    <x v="29"/>
    <s v="Reserve"/>
    <x v="14"/>
    <x v="25"/>
    <n v="870"/>
    <s v="Unit"/>
    <n v="105"/>
    <m/>
    <x v="1"/>
    <s v="No"/>
    <x v="1"/>
    <m/>
    <s v="&gt;5149"/>
    <n v="2516"/>
    <n v="0.63466666666666671"/>
    <n v="24.985104270109236"/>
    <n v="22.666666666666668"/>
    <n v="2.6053639846743297E-2"/>
    <n v="0.86399999999999999"/>
    <n v="751.68"/>
    <n v="3267.68"/>
    <n v="0.82427963963963957"/>
    <n v="32.449652432969216"/>
    <n v="29.438558558558558"/>
    <n v="3.383742363052708E-2"/>
  </r>
  <r>
    <x v="69"/>
    <s v="KCS"/>
    <x v="1"/>
    <n v="4032"/>
    <n v="11182"/>
    <x v="0"/>
    <s v="N/A"/>
    <x v="13"/>
    <s v="LA"/>
    <x v="13"/>
    <s v="Morton"/>
    <x v="5"/>
    <x v="8"/>
    <n v="119"/>
    <s v="Unit"/>
    <n v="100"/>
    <m/>
    <x v="0"/>
    <s v="No"/>
    <x v="1"/>
    <m/>
    <s v="&gt;=5000"/>
    <n v="1342"/>
    <n v="0.33852252252252252"/>
    <n v="13.326713008937437"/>
    <n v="12.09009009009009"/>
    <n v="0.10159739571504277"/>
    <n v="0.87"/>
    <n v="103.53"/>
    <n v="1445.53"/>
    <n v="0.3646381981981982"/>
    <n v="14.354816285998012"/>
    <n v="13.022792792792792"/>
    <n v="0.10943523355288061"/>
  </r>
  <r>
    <x v="69"/>
    <s v="CP"/>
    <x v="1"/>
    <n v="4444"/>
    <n v="45646"/>
    <x v="0"/>
    <s v="N/A"/>
    <x v="14"/>
    <s v="ND"/>
    <x v="14"/>
    <s v="Kalama"/>
    <x v="1"/>
    <x v="9"/>
    <n v="1617"/>
    <s v="Unit"/>
    <n v="110"/>
    <n v="110"/>
    <x v="0"/>
    <s v="No"/>
    <x v="1"/>
    <m/>
    <s v="&gt;=5000"/>
    <n v="5047"/>
    <n v="1.2731171171171172"/>
    <n v="50.119165839126119"/>
    <n v="45.468468468468465"/>
    <n v="2.8119028119028118E-2"/>
    <n v="0.6"/>
    <n v="970.19999999999993"/>
    <n v="6017.2"/>
    <n v="1.5178522522522522"/>
    <n v="59.753723932472688"/>
    <n v="54.209009009009009"/>
    <n v="3.3524433524433524E-2"/>
  </r>
  <r>
    <x v="69"/>
    <s v="CP"/>
    <x v="1"/>
    <n v="4444"/>
    <n v="45558"/>
    <x v="0"/>
    <s v="N/A"/>
    <x v="15"/>
    <s v="MN"/>
    <x v="15"/>
    <s v="Boardman"/>
    <x v="6"/>
    <x v="10"/>
    <n v="1556"/>
    <s v="Unit"/>
    <n v="110"/>
    <n v="110"/>
    <x v="0"/>
    <s v="No"/>
    <x v="1"/>
    <m/>
    <s v="&gt;=5000"/>
    <n v="5513"/>
    <n v="1.3906666666666667"/>
    <n v="54.746772591857003"/>
    <n v="49.666666666666664"/>
    <n v="3.1919451585261355E-2"/>
    <n v="0.6"/>
    <n v="933.59999999999991"/>
    <n v="6446.6"/>
    <n v="1.6261693693693695"/>
    <n v="64.017874875868912"/>
    <n v="58.07747747747748"/>
    <n v="3.732485699066676E-2"/>
  </r>
  <r>
    <x v="69"/>
    <s v="CSX"/>
    <x v="2"/>
    <n v="4315"/>
    <m/>
    <x v="0"/>
    <s v="N/A"/>
    <x v="16"/>
    <s v="IN"/>
    <x v="16"/>
    <s v="Ozark"/>
    <x v="7"/>
    <x v="11"/>
    <n v="708"/>
    <s v="Unit"/>
    <n v="90"/>
    <n v="90"/>
    <x v="0"/>
    <s v="No"/>
    <x v="1"/>
    <m/>
    <s v="&gt;=5000"/>
    <n v="6241"/>
    <n v="1.5743063063063063"/>
    <n v="61.976166832174776"/>
    <n v="56.225225225225223"/>
    <n v="7.9414159922634495E-2"/>
    <n v="0.47"/>
    <n v="332.76"/>
    <n v="6573.76"/>
    <n v="1.6582457657657659"/>
    <n v="65.280635551142012"/>
    <n v="59.223063063063066"/>
    <n v="8.3648394156868741E-2"/>
  </r>
  <r>
    <x v="69"/>
    <s v="CSX"/>
    <x v="2"/>
    <n v="4315"/>
    <m/>
    <x v="0"/>
    <s v="N/A"/>
    <x v="17"/>
    <s v="OH"/>
    <x v="17"/>
    <s v="Rose Hill"/>
    <x v="8"/>
    <x v="12"/>
    <n v="781"/>
    <s v="Unit"/>
    <n v="90"/>
    <n v="90"/>
    <x v="0"/>
    <s v="No"/>
    <x v="1"/>
    <m/>
    <s v="&gt;=5000"/>
    <n v="6378"/>
    <n v="1.6088648648648649"/>
    <n v="63.336643495531277"/>
    <n v="57.45945945945946"/>
    <n v="7.357165103643977E-2"/>
    <n v="0.47"/>
    <n v="367.07"/>
    <n v="6745.07"/>
    <n v="1.701459099099099"/>
    <n v="66.981827209533265"/>
    <n v="60.766396396396395"/>
    <n v="7.7805885270674002E-2"/>
  </r>
  <r>
    <x v="69"/>
    <s v="CSX"/>
    <x v="2"/>
    <n v="4315"/>
    <m/>
    <x v="0"/>
    <s v="N/A"/>
    <x v="18"/>
    <s v="IL"/>
    <x v="18"/>
    <s v="Fairmount"/>
    <x v="9"/>
    <x v="13"/>
    <n v="500"/>
    <s v="Unit"/>
    <n v="90"/>
    <n v="90"/>
    <x v="0"/>
    <s v="No"/>
    <x v="1"/>
    <m/>
    <s v="&gt;=5000"/>
    <n v="4891"/>
    <n v="1.2337657657657657"/>
    <n v="48.570009930486592"/>
    <n v="44.063063063063062"/>
    <n v="8.8126126126126123E-2"/>
    <n v="0.47"/>
    <n v="235"/>
    <n v="5126"/>
    <n v="1.293045045045045"/>
    <n v="50.903674280039723"/>
    <n v="46.18018018018018"/>
    <n v="9.2360360360360355E-2"/>
  </r>
  <r>
    <x v="69"/>
    <s v="UP"/>
    <x v="3"/>
    <n v="4051"/>
    <n v="2215"/>
    <x v="0"/>
    <s v="N/A"/>
    <x v="22"/>
    <s v="IL"/>
    <x v="22"/>
    <s v="Pittsburg"/>
    <x v="2"/>
    <x v="17"/>
    <n v="691"/>
    <s v="Shuttle"/>
    <n v="107"/>
    <m/>
    <x v="0"/>
    <s v="No"/>
    <x v="1"/>
    <s v="286,000"/>
    <m/>
    <n v="3935"/>
    <n v="0.99261261261261258"/>
    <n v="39.076464746772594"/>
    <n v="35.450450450450454"/>
    <n v="5.1303112084588209E-2"/>
    <n v="0.71"/>
    <n v="490.60999999999996"/>
    <n v="4425.6099999999997"/>
    <n v="1.1163700900900899"/>
    <n v="43.948460774577953"/>
    <n v="39.870360360360358"/>
    <n v="5.7699508480984603E-2"/>
  </r>
  <r>
    <x v="69"/>
    <s v="UP"/>
    <x v="3"/>
    <n v="4051"/>
    <n v="2310"/>
    <x v="0"/>
    <s v="N/A"/>
    <x v="24"/>
    <s v="KS"/>
    <x v="24"/>
    <s v="Calipatria"/>
    <x v="0"/>
    <x v="20"/>
    <n v="1572"/>
    <s v="Shuttle"/>
    <n v="107"/>
    <m/>
    <x v="0"/>
    <s v="No"/>
    <x v="1"/>
    <s v="286,000"/>
    <m/>
    <n v="5855"/>
    <n v="1.476936936936937"/>
    <n v="58.142999006951342"/>
    <n v="52.747747747747745"/>
    <n v="3.3554546913325538E-2"/>
    <n v="0.71"/>
    <n v="1116.1199999999999"/>
    <n v="6971.12"/>
    <n v="1.7584807207207207"/>
    <n v="69.226613704071497"/>
    <n v="62.802882882882884"/>
    <n v="3.9950943309721938E-2"/>
  </r>
  <r>
    <x v="69"/>
    <s v="UP"/>
    <x v="3"/>
    <n v="4051"/>
    <n v="2300"/>
    <x v="0"/>
    <s v="N/A"/>
    <x v="21"/>
    <s v="NE"/>
    <x v="21"/>
    <s v="Keyes"/>
    <x v="0"/>
    <x v="16"/>
    <n v="1737"/>
    <s v="Shuttle"/>
    <n v="107"/>
    <m/>
    <x v="0"/>
    <s v="No"/>
    <x v="1"/>
    <s v="286,000"/>
    <m/>
    <n v="6015"/>
    <n v="1.5172972972972973"/>
    <n v="59.731876861966235"/>
    <n v="54.189189189189186"/>
    <n v="3.1197000108917204E-2"/>
    <n v="0.71"/>
    <n v="1233.27"/>
    <n v="7248.27"/>
    <n v="1.8283924324324325"/>
    <n v="71.97884806355512"/>
    <n v="65.299729729729734"/>
    <n v="3.7593396505313605E-2"/>
  </r>
  <r>
    <x v="69"/>
    <s v="UP"/>
    <x v="3"/>
    <n v="4051"/>
    <n v="2215"/>
    <x v="0"/>
    <s v="N/A"/>
    <x v="23"/>
    <s v="NE"/>
    <x v="23"/>
    <s v="Amarillo"/>
    <x v="2"/>
    <x v="18"/>
    <n v="714"/>
    <s v="Shuttle"/>
    <n v="107"/>
    <m/>
    <x v="0"/>
    <s v="No"/>
    <x v="1"/>
    <s v="286,000"/>
    <m/>
    <n v="4855"/>
    <n v="1.2246846846846846"/>
    <n v="48.212512413108243"/>
    <n v="43.738738738738739"/>
    <n v="6.1258737729325968E-2"/>
    <n v="0.71"/>
    <n v="506.94"/>
    <n v="5361.94"/>
    <n v="1.3525614414414413"/>
    <n v="53.246673286991054"/>
    <n v="48.305765765765763"/>
    <n v="6.7655134125722355E-2"/>
  </r>
  <r>
    <x v="69"/>
    <s v="UP"/>
    <x v="3"/>
    <n v="4051"/>
    <n v="2100"/>
    <x v="0"/>
    <s v="N/A"/>
    <x v="25"/>
    <s v="IA"/>
    <x v="25"/>
    <s v="Burley"/>
    <x v="12"/>
    <x v="21"/>
    <n v="1176"/>
    <s v="Shuttle"/>
    <n v="107"/>
    <m/>
    <x v="0"/>
    <s v="No"/>
    <x v="1"/>
    <s v="286,000"/>
    <m/>
    <n v="5535"/>
    <n v="1.3962162162162162"/>
    <n v="54.96524329692155"/>
    <n v="49.864864864864863"/>
    <n v="4.2402095973524546E-2"/>
    <n v="0.71"/>
    <n v="834.95999999999992"/>
    <n v="6369.96"/>
    <n v="1.6068367567567567"/>
    <n v="63.256802383316781"/>
    <n v="57.387027027027024"/>
    <n v="4.879849236992094E-2"/>
  </r>
  <r>
    <x v="69"/>
    <s v="UP"/>
    <x v="3"/>
    <n v="4051"/>
    <n v="2210"/>
    <x v="0"/>
    <s v="N/A"/>
    <x v="26"/>
    <s v="IL"/>
    <x v="26"/>
    <s v="Nashville"/>
    <x v="13"/>
    <x v="22"/>
    <n v="723"/>
    <s v="Shuttle"/>
    <n v="107"/>
    <m/>
    <x v="0"/>
    <s v="No"/>
    <x v="1"/>
    <s v="286,000"/>
    <m/>
    <n v="4075"/>
    <n v="1.0279279279279279"/>
    <n v="40.466732869910622"/>
    <n v="36.711711711711715"/>
    <n v="5.0776917996835015E-2"/>
    <n v="0.71"/>
    <n v="513.32999999999993"/>
    <n v="4588.33"/>
    <n v="1.1574165765765765"/>
    <n v="45.564349553128103"/>
    <n v="41.336306306306305"/>
    <n v="5.7173314393231402E-2"/>
  </r>
  <r>
    <x v="69"/>
    <s v="BNSF"/>
    <x v="0"/>
    <n v="4022"/>
    <n v="69105"/>
    <x v="1"/>
    <s v="N/A"/>
    <x v="9"/>
    <s v="MN"/>
    <x v="9"/>
    <s v="Seattle"/>
    <x v="1"/>
    <x v="1"/>
    <n v="1746"/>
    <s v="Shuttle"/>
    <n v="110"/>
    <n v="120"/>
    <x v="1"/>
    <s v="No"/>
    <x v="1"/>
    <s v="286,000"/>
    <s v="&gt;=5001"/>
    <n v="6135"/>
    <n v="1.6581081081081082"/>
    <n v="60.923535253227406"/>
    <n v="55.270270270270274"/>
    <n v="3.1655366706913102E-2"/>
    <n v="0.48"/>
    <n v="838.07999999999993"/>
    <n v="6973.08"/>
    <n v="1.8846162162162161"/>
    <n v="69.246077457795423"/>
    <n v="62.820540540540541"/>
    <n v="3.5979691031237424E-2"/>
  </r>
  <r>
    <x v="69"/>
    <s v="BNSF"/>
    <x v="0"/>
    <n v="4022"/>
    <n v="69105"/>
    <x v="1"/>
    <s v="N/A"/>
    <x v="9"/>
    <s v="MN"/>
    <x v="9"/>
    <s v="Houston"/>
    <x v="2"/>
    <x v="5"/>
    <n v="1661"/>
    <s v="Shuttle"/>
    <n v="110"/>
    <n v="120"/>
    <x v="1"/>
    <s v="No"/>
    <x v="1"/>
    <s v="286,000"/>
    <s v="&gt;=5001"/>
    <n v="5185"/>
    <n v="1.4013513513513514"/>
    <n v="51.489572989076464"/>
    <n v="46.711711711711715"/>
    <n v="2.8122644016683754E-2"/>
    <n v="0.48"/>
    <n v="797.28"/>
    <n v="5982.28"/>
    <n v="1.6168324324324324"/>
    <n v="59.406951340615684"/>
    <n v="53.894414414414413"/>
    <n v="3.2446968341008076E-2"/>
  </r>
  <r>
    <x v="69"/>
    <s v="BNSF"/>
    <x v="0"/>
    <n v="4022"/>
    <n v="69105"/>
    <x v="1"/>
    <s v="N/A"/>
    <x v="10"/>
    <s v="ND"/>
    <x v="10"/>
    <s v="Seattle"/>
    <x v="1"/>
    <x v="1"/>
    <n v="1691"/>
    <s v="Shuttle"/>
    <n v="110"/>
    <n v="120"/>
    <x v="1"/>
    <s v="No"/>
    <x v="1"/>
    <s v="286,000"/>
    <s v="&gt;=5001"/>
    <n v="6085"/>
    <n v="1.6445945945945946"/>
    <n v="60.427010923535249"/>
    <n v="54.81981981981982"/>
    <n v="3.2418580614914143E-2"/>
    <n v="0.48"/>
    <n v="811.68"/>
    <n v="6896.68"/>
    <n v="1.8639675675675675"/>
    <n v="68.487388282025819"/>
    <n v="62.132252252252258"/>
    <n v="3.6742904939238472E-2"/>
  </r>
  <r>
    <x v="69"/>
    <s v="BNSF"/>
    <x v="0"/>
    <n v="4022"/>
    <n v="69902"/>
    <x v="1"/>
    <s v="N/A"/>
    <x v="10"/>
    <s v="ND"/>
    <x v="10"/>
    <s v="St. Louis"/>
    <x v="4"/>
    <x v="7"/>
    <n v="888"/>
    <s v="Shuttle"/>
    <n v="110"/>
    <n v="120"/>
    <x v="1"/>
    <s v="No"/>
    <x v="1"/>
    <s v="286,000"/>
    <s v="&gt;=5001"/>
    <n v="3400"/>
    <n v="0.91891891891891897"/>
    <n v="33.763654419066533"/>
    <n v="30.63063063063063"/>
    <n v="3.4493953412872334E-2"/>
    <n v="0.48"/>
    <n v="426.24"/>
    <n v="3826.24"/>
    <n v="1.0341189189189188"/>
    <n v="37.996425024826216"/>
    <n v="34.47063063063063"/>
    <n v="3.8818277737196656E-2"/>
  </r>
  <r>
    <x v="69"/>
    <s v="BNSF"/>
    <x v="0"/>
    <n v="4022"/>
    <n v="69105"/>
    <x v="1"/>
    <s v="N/A"/>
    <x v="11"/>
    <s v="KS"/>
    <x v="11"/>
    <s v="Houston"/>
    <x v="2"/>
    <x v="5"/>
    <n v="851"/>
    <s v="Shuttle"/>
    <n v="110"/>
    <n v="120"/>
    <x v="1"/>
    <s v="No"/>
    <x v="0"/>
    <s v="286,000"/>
    <s v="&gt;=5001"/>
    <n v="3435"/>
    <n v="0.92837837837837833"/>
    <n v="34.111221449851044"/>
    <n v="30.945945945945947"/>
    <n v="3.636421380252168E-2"/>
    <n v="0.48"/>
    <n v="408.47999999999996"/>
    <n v="3843.48"/>
    <n v="1.0387783783783784"/>
    <n v="38.167626613704073"/>
    <n v="34.625945945945944"/>
    <n v="4.0688538126845995E-2"/>
  </r>
  <r>
    <x v="69"/>
    <s v="BNSF"/>
    <x v="0"/>
    <n v="4022"/>
    <n v="69105"/>
    <x v="1"/>
    <s v="N/A"/>
    <x v="12"/>
    <s v="SD"/>
    <x v="12"/>
    <s v="Seattle"/>
    <x v="1"/>
    <x v="1"/>
    <n v="2104"/>
    <s v="Shuttle"/>
    <n v="110"/>
    <n v="120"/>
    <x v="1"/>
    <s v="No"/>
    <x v="1"/>
    <s v="286,000"/>
    <s v="&gt;=5001"/>
    <n v="6185"/>
    <n v="1.6716216216216215"/>
    <n v="61.420059582919563"/>
    <n v="55.72072072072072"/>
    <n v="2.6483232281711368E-2"/>
    <n v="0.48"/>
    <n v="1009.92"/>
    <n v="7194.92"/>
    <n v="1.944572972972973"/>
    <n v="71.449056603773585"/>
    <n v="64.819099099099105"/>
    <n v="3.0807556606035697E-2"/>
  </r>
  <r>
    <x v="69"/>
    <s v="BNSF"/>
    <x v="0"/>
    <n v="4022"/>
    <n v="69105"/>
    <x v="1"/>
    <s v="N/A"/>
    <x v="5"/>
    <s v="MO"/>
    <x v="5"/>
    <s v="Seattle"/>
    <x v="1"/>
    <x v="1"/>
    <n v="2184"/>
    <s v="Shuttle"/>
    <n v="110"/>
    <n v="120"/>
    <x v="1"/>
    <s v="No"/>
    <x v="0"/>
    <s v="286,000"/>
    <s v="&gt;=5001"/>
    <n v="6135"/>
    <n v="1.6581081081081082"/>
    <n v="60.923535253227406"/>
    <n v="55.270270270270274"/>
    <n v="2.5306900306900307E-2"/>
    <n v="0.48"/>
    <n v="1048.32"/>
    <n v="7183.32"/>
    <n v="1.9414378378378379"/>
    <n v="71.333862959285"/>
    <n v="64.714594594594587"/>
    <n v="2.9631224631224629E-2"/>
  </r>
  <r>
    <x v="69"/>
    <s v="BNSF"/>
    <x v="0"/>
    <n v="4022"/>
    <n v="69105"/>
    <x v="1"/>
    <s v="N/A"/>
    <x v="7"/>
    <s v="MN"/>
    <x v="7"/>
    <s v="Seattle"/>
    <x v="1"/>
    <x v="1"/>
    <n v="1887"/>
    <s v="Shuttle"/>
    <n v="110"/>
    <n v="120"/>
    <x v="1"/>
    <s v="No"/>
    <x v="0"/>
    <s v="286,000"/>
    <s v="&gt;=5001"/>
    <n v="6235"/>
    <n v="1.6851351351351351"/>
    <n v="61.916583912611713"/>
    <n v="56.171171171171174"/>
    <n v="2.9767446301627542E-2"/>
    <n v="0.48"/>
    <n v="905.76"/>
    <n v="7140.76"/>
    <n v="1.9299351351351353"/>
    <n v="70.911221449851041"/>
    <n v="64.331171171171178"/>
    <n v="3.4091770625951867E-2"/>
  </r>
  <r>
    <x v="69"/>
    <s v="CN"/>
    <x v="4"/>
    <n v="4050"/>
    <n v="1001000"/>
    <x v="1"/>
    <s v="N/A"/>
    <x v="29"/>
    <s v="IL"/>
    <x v="29"/>
    <s v="Reserve"/>
    <x v="14"/>
    <x v="25"/>
    <n v="870"/>
    <s v="Unit"/>
    <n v="105"/>
    <m/>
    <x v="2"/>
    <s v="No"/>
    <x v="1"/>
    <m/>
    <s v="&gt;5149"/>
    <n v="2136"/>
    <n v="0.57729729729729728"/>
    <n v="21.211519364448858"/>
    <n v="19.243243243243242"/>
    <n v="2.2118670394532462E-2"/>
    <n v="0.86399999999999999"/>
    <n v="751.68"/>
    <n v="2887.68"/>
    <n v="0.78045405405405399"/>
    <n v="28.676067527308835"/>
    <n v="26.015135135135132"/>
    <n v="2.9902454178316246E-2"/>
  </r>
  <r>
    <x v="69"/>
    <s v="CN"/>
    <x v="4"/>
    <n v="4050"/>
    <n v="1001000"/>
    <x v="1"/>
    <s v="N/A"/>
    <x v="29"/>
    <s v="IL"/>
    <x v="29"/>
    <s v="Reserve"/>
    <x v="14"/>
    <x v="25"/>
    <n v="870"/>
    <s v="Unit"/>
    <n v="105"/>
    <m/>
    <x v="1"/>
    <s v="No"/>
    <x v="1"/>
    <m/>
    <s v="&gt;5149"/>
    <n v="2516"/>
    <n v="0.68"/>
    <n v="24.985104270109236"/>
    <n v="22.666666666666668"/>
    <n v="2.6053639846743297E-2"/>
    <n v="0.86399999999999999"/>
    <n v="751.68"/>
    <n v="3267.68"/>
    <n v="0.88315675675675676"/>
    <n v="32.449652432969216"/>
    <n v="29.438558558558558"/>
    <n v="3.383742363052708E-2"/>
  </r>
  <r>
    <x v="69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2"/>
    <s v="No"/>
    <x v="0"/>
    <m/>
    <s v="&gt;5149"/>
    <n v="3269"/>
    <n v="0.88351351351351348"/>
    <n v="32.462760675273088"/>
    <n v="29.45045045045045"/>
    <n v="2.1402943641315734E-2"/>
    <n v="0.86399999999999999"/>
    <n v="1188.864"/>
    <n v="4457.8639999999996"/>
    <n v="1.204828108108108"/>
    <n v="44.268758689175762"/>
    <n v="40.160936936936935"/>
    <n v="2.9186727425099517E-2"/>
  </r>
  <r>
    <x v="69"/>
    <s v="CN"/>
    <x v="4"/>
    <n v="4050"/>
    <n v="1001000"/>
    <x v="1"/>
    <s v="N/A"/>
    <x v="30"/>
    <s v="IA"/>
    <x v="30"/>
    <s v="Helvetia"/>
    <x v="14"/>
    <x v="26"/>
    <n v="1376"/>
    <s v="Unit"/>
    <n v="105"/>
    <m/>
    <x v="1"/>
    <s v="No"/>
    <x v="0"/>
    <m/>
    <s v="&gt;5149"/>
    <n v="3704"/>
    <n v="1.0010810810810811"/>
    <n v="36.782522343594835"/>
    <n v="33.369369369369366"/>
    <n v="2.4250995181227739E-2"/>
    <n v="0.86399999999999999"/>
    <n v="1188.864"/>
    <n v="4892.8639999999996"/>
    <n v="1.3223956756756756"/>
    <n v="48.588520357497515"/>
    <n v="44.079855855855854"/>
    <n v="3.2034778965011522E-2"/>
  </r>
  <r>
    <x v="69"/>
    <s v="CP"/>
    <x v="1"/>
    <n v="4444"/>
    <n v="47004"/>
    <x v="1"/>
    <s v="N/A"/>
    <x v="14"/>
    <s v="ND"/>
    <x v="14"/>
    <s v="East St. Louis"/>
    <x v="11"/>
    <x v="19"/>
    <n v="1222"/>
    <s v="Unit"/>
    <n v="110"/>
    <n v="110"/>
    <x v="0"/>
    <s v="No"/>
    <x v="1"/>
    <m/>
    <s v="&gt;=5000"/>
    <n v="3526"/>
    <n v="0.95297297297297301"/>
    <n v="35.01489572989076"/>
    <n v="31.765765765765767"/>
    <n v="2.5994898335323868E-2"/>
    <n v="0.6"/>
    <n v="733.19999999999993"/>
    <n v="4259.2"/>
    <n v="1.1511351351351351"/>
    <n v="42.295928500496522"/>
    <n v="38.37117117117117"/>
    <n v="3.1400303740729274E-2"/>
  </r>
  <r>
    <x v="69"/>
    <s v="CP"/>
    <x v="1"/>
    <n v="4444"/>
    <n v="45650"/>
    <x v="1"/>
    <s v="N/A"/>
    <x v="14"/>
    <s v="ND"/>
    <x v="14"/>
    <s v="Kalama"/>
    <x v="1"/>
    <x v="9"/>
    <n v="1617"/>
    <s v="Unit"/>
    <n v="110"/>
    <n v="110"/>
    <x v="0"/>
    <s v="No"/>
    <x v="1"/>
    <m/>
    <s v="&gt;=5000"/>
    <n v="5785"/>
    <n v="1.5635135135135134"/>
    <n v="57.447864945382321"/>
    <n v="52.117117117117118"/>
    <n v="3.2230746516460802E-2"/>
    <n v="0.6"/>
    <n v="970.19999999999993"/>
    <n v="6755.2"/>
    <n v="1.8257297297297297"/>
    <n v="67.082423038728891"/>
    <n v="60.857657657657654"/>
    <n v="3.7636151921866208E-2"/>
  </r>
  <r>
    <x v="69"/>
    <s v="CSX"/>
    <x v="2"/>
    <n v="4317"/>
    <m/>
    <x v="1"/>
    <s v="N/A"/>
    <x v="19"/>
    <s v="IL"/>
    <x v="19"/>
    <s v="Mobile"/>
    <x v="7"/>
    <x v="14"/>
    <n v="779"/>
    <s v="Unit"/>
    <n v="90"/>
    <n v="90"/>
    <x v="2"/>
    <s v="No"/>
    <x v="1"/>
    <m/>
    <s v="&gt;=5000"/>
    <n v="3646"/>
    <n v="0.98540540540540544"/>
    <n v="36.206554121151939"/>
    <n v="32.846846846846844"/>
    <n v="4.2165400316876565E-2"/>
    <n v="0.47"/>
    <n v="366.13"/>
    <n v="4012.13"/>
    <n v="1.0843594594594594"/>
    <n v="39.842403177755713"/>
    <n v="36.145315315315315"/>
    <n v="4.6399634551110805E-2"/>
  </r>
  <r>
    <x v="69"/>
    <s v="CSX"/>
    <x v="2"/>
    <n v="4317"/>
    <m/>
    <x v="1"/>
    <s v="N/A"/>
    <x v="19"/>
    <s v="IL"/>
    <x v="19"/>
    <s v="Mobile"/>
    <x v="7"/>
    <x v="14"/>
    <n v="779"/>
    <s v="Unit"/>
    <n v="90"/>
    <n v="90"/>
    <x v="1"/>
    <s v="No"/>
    <x v="0"/>
    <m/>
    <s v="&gt;=5000"/>
    <n v="3866"/>
    <n v="1.0448648648648649"/>
    <n v="38.391261171797417"/>
    <n v="34.828828828828826"/>
    <n v="4.4709664735338675E-2"/>
    <n v="0.47"/>
    <n v="366.13"/>
    <n v="4232.13"/>
    <n v="1.143818918918919"/>
    <n v="42.027110228401192"/>
    <n v="38.127297297297297"/>
    <n v="4.8943898969572908E-2"/>
  </r>
  <r>
    <x v="69"/>
    <s v="CSX"/>
    <x v="2"/>
    <n v="4317"/>
    <m/>
    <x v="1"/>
    <s v="N/A"/>
    <x v="20"/>
    <s v="OH"/>
    <x v="20"/>
    <s v="Chesapeake"/>
    <x v="10"/>
    <x v="15"/>
    <n v="760"/>
    <s v="Unit"/>
    <n v="90"/>
    <n v="90"/>
    <x v="2"/>
    <s v="No"/>
    <x v="1"/>
    <m/>
    <s v="&gt;=5000"/>
    <n v="3214"/>
    <n v="0.86864864864864866"/>
    <n v="31.916583912611717"/>
    <n v="28.954954954954953"/>
    <n v="3.80986249407302E-2"/>
    <n v="0.47"/>
    <n v="357.2"/>
    <n v="3571.2"/>
    <n v="0.96518918918918917"/>
    <n v="35.46375372393247"/>
    <n v="32.172972972972971"/>
    <n v="4.2332859174964439E-2"/>
  </r>
  <r>
    <x v="69"/>
    <s v="CSX"/>
    <x v="2"/>
    <n v="4317"/>
    <m/>
    <x v="1"/>
    <s v="N/A"/>
    <x v="20"/>
    <s v="OH"/>
    <x v="20"/>
    <s v="Chesapeake"/>
    <x v="10"/>
    <x v="15"/>
    <n v="760"/>
    <s v="Unit"/>
    <n v="90"/>
    <n v="90"/>
    <x v="1"/>
    <s v="No"/>
    <x v="0"/>
    <m/>
    <s v="&gt;=5000"/>
    <n v="3654"/>
    <n v="0.98756756756756758"/>
    <n v="36.285998013902677"/>
    <n v="32.918918918918919"/>
    <n v="4.3314366998577526E-2"/>
    <n v="0.47"/>
    <n v="357.2"/>
    <n v="4011.2"/>
    <n v="1.0841081081081081"/>
    <n v="39.833167825223434"/>
    <n v="36.136936936936934"/>
    <n v="4.7548601232811752E-2"/>
  </r>
  <r>
    <x v="69"/>
    <s v="UP"/>
    <x v="3"/>
    <n v="4051"/>
    <n v="1144"/>
    <x v="1"/>
    <s v="N/A"/>
    <x v="27"/>
    <s v="KS"/>
    <x v="27"/>
    <s v="Houston"/>
    <x v="2"/>
    <x v="23"/>
    <n v="747"/>
    <s v="Shuttle"/>
    <n v="107"/>
    <m/>
    <x v="0"/>
    <s v="No"/>
    <x v="1"/>
    <s v="286,000"/>
    <m/>
    <n v="3650"/>
    <n v="0.98648648648648651"/>
    <n v="36.246276067527305"/>
    <n v="32.882882882882882"/>
    <n v="4.4019923537995824E-2"/>
    <n v="0.71"/>
    <n v="530.37"/>
    <n v="4180.37"/>
    <n v="1.1298297297297297"/>
    <n v="41.513108242303872"/>
    <n v="37.660990990990989"/>
    <n v="5.0416319934392217E-2"/>
  </r>
  <r>
    <x v="69"/>
    <s v="UP"/>
    <x v="3"/>
    <n v="4051"/>
    <n v="1301"/>
    <x v="1"/>
    <s v="N/A"/>
    <x v="28"/>
    <s v="NE"/>
    <x v="28"/>
    <s v="Kalama"/>
    <x v="1"/>
    <x v="9"/>
    <n v="1562"/>
    <s v="Shuttle"/>
    <n v="107"/>
    <m/>
    <x v="0"/>
    <s v="No"/>
    <x v="1"/>
    <s v="286,000"/>
    <m/>
    <n v="5140"/>
    <n v="1.3891891891891892"/>
    <n v="51.042701092353525"/>
    <n v="46.306306306306304"/>
    <n v="2.9645522603269081E-2"/>
    <n v="0.71"/>
    <n v="1109.02"/>
    <n v="6249.02"/>
    <n v="1.6889243243243244"/>
    <n v="62.055809334657404"/>
    <n v="56.297477477477479"/>
    <n v="3.6041918999665482E-2"/>
  </r>
  <r>
    <x v="69"/>
    <s v="UP"/>
    <x v="3"/>
    <n v="4051"/>
    <n v="1144"/>
    <x v="1"/>
    <s v="N/A"/>
    <x v="28"/>
    <s v="NE"/>
    <x v="28"/>
    <s v="Houston"/>
    <x v="2"/>
    <x v="23"/>
    <n v="1078"/>
    <s v="Shuttle"/>
    <n v="107"/>
    <m/>
    <x v="0"/>
    <s v="No"/>
    <x v="1"/>
    <s v="286,000"/>
    <m/>
    <n v="4010"/>
    <n v="1.0837837837837838"/>
    <n v="39.821251241310826"/>
    <n v="36.126126126126124"/>
    <n v="3.3512176369319226E-2"/>
    <n v="0.71"/>
    <n v="765.38"/>
    <n v="4775.38"/>
    <n v="1.2906432432432433"/>
    <n v="47.421847070506452"/>
    <n v="43.021441441441439"/>
    <n v="3.9908572765715619E-2"/>
  </r>
  <r>
    <x v="69"/>
    <s v="UP"/>
    <x v="3"/>
    <n v="4051"/>
    <n v="1144"/>
    <x v="1"/>
    <s v="N/A"/>
    <x v="25"/>
    <s v="IA"/>
    <x v="25"/>
    <s v="Ama"/>
    <x v="14"/>
    <x v="24"/>
    <n v="1231"/>
    <s v="Shuttle"/>
    <n v="107"/>
    <m/>
    <x v="0"/>
    <s v="No"/>
    <x v="1"/>
    <s v="286,000"/>
    <m/>
    <n v="4090"/>
    <n v="1.1054054054054054"/>
    <n v="40.615690168818269"/>
    <n v="36.846846846846844"/>
    <n v="2.9932450728551458E-2"/>
    <n v="0.71"/>
    <n v="874.01"/>
    <n v="4964.01"/>
    <n v="1.3416243243243244"/>
    <n v="49.295034756703082"/>
    <n v="44.720810810810811"/>
    <n v="3.6328847124947855E-2"/>
  </r>
  <r>
    <x v="70"/>
    <m/>
    <x v="5"/>
    <m/>
    <m/>
    <x v="2"/>
    <m/>
    <x v="31"/>
    <m/>
    <x v="31"/>
    <m/>
    <x v="15"/>
    <x v="27"/>
    <m/>
    <m/>
    <m/>
    <m/>
    <x v="3"/>
    <m/>
    <x v="2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F1FAD8-FAA6-414B-BC6B-D2E06917E25D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4:J44" firstHeaderRow="0" firstDataRow="1" firstDataCol="5" rowPageCount="2" colPageCount="1"/>
  <pivotFields count="37">
    <pivotField axis="axisPage" compact="0" outline="0" multipleItemSelectionAllowed="1" showAll="0" defaultSubtotal="0">
      <items count="82">
        <item h="1" x="0"/>
        <item h="1" x="1"/>
        <item h="1" x="2"/>
        <item h="1" x="3"/>
        <item h="1" x="4"/>
        <item h="1" x="5"/>
        <item h="1" x="6"/>
        <item h="1" x="7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7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x="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8">
        <item x="0"/>
        <item x="4"/>
        <item m="1" x="6"/>
        <item x="1"/>
        <item x="2"/>
        <item m="1" x="7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45">
        <item m="1" x="44"/>
        <item x="22"/>
        <item m="1" x="37"/>
        <item x="9"/>
        <item m="1" x="38"/>
        <item x="0"/>
        <item x="27"/>
        <item x="19"/>
        <item x="10"/>
        <item x="1"/>
        <item x="11"/>
        <item x="28"/>
        <item x="13"/>
        <item x="2"/>
        <item x="14"/>
        <item x="24"/>
        <item x="29"/>
        <item x="15"/>
        <item x="3"/>
        <item x="4"/>
        <item x="16"/>
        <item m="1" x="33"/>
        <item x="30"/>
        <item m="1" x="42"/>
        <item m="1" x="36"/>
        <item x="20"/>
        <item x="17"/>
        <item x="21"/>
        <item m="1" x="43"/>
        <item m="1" x="34"/>
        <item x="12"/>
        <item x="23"/>
        <item x="18"/>
        <item m="1" x="39"/>
        <item x="5"/>
        <item m="1" x="35"/>
        <item x="6"/>
        <item x="25"/>
        <item x="7"/>
        <item x="26"/>
        <item m="1" x="40"/>
        <item m="1" x="41"/>
        <item x="8"/>
        <item m="1" x="32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">
        <item x="10"/>
        <item x="15"/>
        <item x="4"/>
        <item x="26"/>
        <item x="6"/>
        <item x="13"/>
        <item x="0"/>
        <item x="2"/>
        <item x="9"/>
        <item m="1" x="32"/>
        <item x="14"/>
        <item x="8"/>
        <item x="11"/>
        <item x="3"/>
        <item x="25"/>
        <item x="12"/>
        <item m="1" x="31"/>
        <item m="1" x="30"/>
        <item m="1" x="29"/>
        <item x="27"/>
        <item x="17"/>
        <item x="18"/>
        <item x="22"/>
        <item x="16"/>
        <item x="20"/>
        <item x="21"/>
        <item x="23"/>
        <item x="24"/>
        <item x="1"/>
        <item x="7"/>
        <item x="5"/>
        <item x="19"/>
        <item m="1"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4">
        <item x="2"/>
        <item x="1"/>
        <item x="0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5"/>
    <field x="2"/>
    <field x="9"/>
    <field x="12"/>
    <field x="17"/>
  </rowFields>
  <rowItems count="40">
    <i>
      <x/>
      <x/>
      <x v="9"/>
      <x v="7"/>
      <x v="2"/>
    </i>
    <i r="3">
      <x v="28"/>
      <x v="2"/>
    </i>
    <i r="2">
      <x v="13"/>
      <x v="6"/>
      <x v="2"/>
    </i>
    <i r="3">
      <x v="7"/>
      <x v="2"/>
    </i>
    <i r="3">
      <x v="28"/>
      <x v="2"/>
    </i>
    <i r="2">
      <x v="18"/>
      <x v="7"/>
      <x v="2"/>
    </i>
    <i r="2">
      <x v="34"/>
      <x v="2"/>
      <x v="2"/>
    </i>
    <i r="3">
      <x v="30"/>
      <x v="2"/>
    </i>
    <i r="2">
      <x v="36"/>
      <x v="28"/>
      <x v="2"/>
    </i>
    <i r="2">
      <x v="38"/>
      <x v="28"/>
      <x v="2"/>
    </i>
    <i r="1">
      <x v="1"/>
      <x v="16"/>
      <x v="14"/>
      <x/>
    </i>
    <i r="4">
      <x v="1"/>
    </i>
    <i r="1">
      <x v="3"/>
      <x v="12"/>
      <x v="11"/>
      <x v="2"/>
    </i>
    <i r="2">
      <x v="14"/>
      <x v="8"/>
      <x v="2"/>
    </i>
    <i r="2">
      <x v="17"/>
      <x/>
      <x v="2"/>
    </i>
    <i r="1">
      <x v="4"/>
      <x v="20"/>
      <x v="12"/>
      <x v="2"/>
    </i>
    <i r="2">
      <x v="26"/>
      <x v="15"/>
      <x v="2"/>
    </i>
    <i r="2">
      <x v="32"/>
      <x v="5"/>
      <x v="2"/>
    </i>
    <i r="1">
      <x v="6"/>
      <x v="1"/>
      <x v="20"/>
      <x v="2"/>
    </i>
    <i r="2">
      <x v="15"/>
      <x v="24"/>
      <x v="2"/>
    </i>
    <i r="2">
      <x v="27"/>
      <x v="23"/>
      <x v="2"/>
    </i>
    <i r="2">
      <x v="31"/>
      <x v="21"/>
      <x v="2"/>
    </i>
    <i r="2">
      <x v="37"/>
      <x v="25"/>
      <x v="2"/>
    </i>
    <i r="2">
      <x v="39"/>
      <x v="22"/>
      <x v="2"/>
    </i>
    <i>
      <x v="1"/>
      <x/>
      <x v="3"/>
      <x v="28"/>
      <x v="1"/>
    </i>
    <i r="3">
      <x v="30"/>
      <x v="1"/>
    </i>
    <i r="2">
      <x v="8"/>
      <x v="28"/>
      <x v="1"/>
    </i>
    <i r="3">
      <x v="29"/>
      <x v="1"/>
    </i>
    <i r="2">
      <x v="30"/>
      <x v="28"/>
      <x v="1"/>
    </i>
    <i r="1">
      <x v="1"/>
      <x v="16"/>
      <x v="14"/>
      <x/>
    </i>
    <i r="4">
      <x v="1"/>
    </i>
    <i r="1">
      <x v="3"/>
      <x v="14"/>
      <x v="8"/>
      <x v="2"/>
    </i>
    <i r="3">
      <x v="31"/>
      <x v="2"/>
    </i>
    <i r="1">
      <x v="4"/>
      <x v="7"/>
      <x v="10"/>
      <x/>
    </i>
    <i r="2">
      <x v="25"/>
      <x v="1"/>
      <x/>
    </i>
    <i r="1">
      <x v="6"/>
      <x v="6"/>
      <x v="26"/>
      <x v="2"/>
    </i>
    <i r="2">
      <x v="11"/>
      <x v="8"/>
      <x v="2"/>
    </i>
    <i r="3">
      <x v="26"/>
      <x v="2"/>
    </i>
    <i r="2">
      <x v="37"/>
      <x v="27"/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0" hier="-1"/>
    <pageField fld="19" item="1" hier="-1"/>
  </pageFields>
  <dataFields count="5">
    <dataField name="Average of Tariff per Car" fld="22" subtotal="average" baseField="6" baseItem="1"/>
    <dataField name="Average of FSC per Car" fld="28" subtotal="average" baseField="15" baseItem="2"/>
    <dataField name="Average of Tariff + FSC per Car" fld="29" subtotal="average" baseField="15" baseItem="2"/>
    <dataField name="Average of Tariff + FSC per Bushel" fld="30" subtotal="average" baseField="15" baseItem="2"/>
    <dataField name="Average of Tariff + FSC per Metric Ton" fld="31" subtotal="average" baseField="15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382B42-F1A0-4D7B-9E8A-EC918AE2E1D8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 chartFormat="2">
  <location ref="A4:D29" firstHeaderRow="1" firstDataRow="2" firstDataCol="2" rowPageCount="1" colPageCount="1"/>
  <pivotFields count="37">
    <pivotField compact="0" outline="0" showAll="0">
      <items count="83">
        <item x="0"/>
        <item x="1"/>
        <item x="2"/>
        <item x="3"/>
        <item x="4"/>
        <item x="5"/>
        <item x="6"/>
        <item x="7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70"/>
        <item x="66"/>
        <item x="67"/>
        <item x="68"/>
        <item x="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4">
        <item x="0"/>
        <item x="1"/>
        <item x="2"/>
        <item t="default"/>
      </items>
    </pivotField>
    <pivotField compact="0" outline="0" showAll="0"/>
    <pivotField axis="axisPage" compact="0" outline="0" showAll="0">
      <items count="33">
        <item x="22"/>
        <item x="9"/>
        <item x="0"/>
        <item x="27"/>
        <item x="19"/>
        <item x="10"/>
        <item x="1"/>
        <item x="11"/>
        <item x="28"/>
        <item x="13"/>
        <item x="2"/>
        <item x="14"/>
        <item x="24"/>
        <item x="29"/>
        <item x="15"/>
        <item x="3"/>
        <item x="4"/>
        <item x="16"/>
        <item x="30"/>
        <item x="20"/>
        <item x="17"/>
        <item x="21"/>
        <item x="12"/>
        <item x="23"/>
        <item x="18"/>
        <item x="5"/>
        <item x="6"/>
        <item x="25"/>
        <item x="7"/>
        <item x="26"/>
        <item x="8"/>
        <item x="3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axis="axisRow" compact="0" outline="0"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compact="0" outline="0" showAll="0" defaultSubtotal="0">
      <items count="9">
        <item h="1" sd="0" x="0"/>
        <item x="1"/>
        <item x="2"/>
        <item x="3"/>
        <item x="4"/>
        <item x="5"/>
        <item x="6"/>
        <item x="7"/>
        <item h="1" x="8"/>
      </items>
    </pivotField>
  </pivotFields>
  <rowFields count="2">
    <field x="36"/>
    <field x="35"/>
  </rowFields>
  <rowItems count="24">
    <i>
      <x v="1"/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  <i r="1">
      <x v="4"/>
    </i>
    <i>
      <x v="5"/>
      <x v="1"/>
    </i>
    <i r="1">
      <x v="2"/>
    </i>
    <i r="1">
      <x v="3"/>
    </i>
    <i r="1">
      <x v="4"/>
    </i>
    <i>
      <x v="6"/>
      <x v="1"/>
    </i>
    <i r="1">
      <x v="2"/>
    </i>
    <i r="1">
      <x v="3"/>
    </i>
    <i r="1">
      <x v="4"/>
    </i>
    <i>
      <x v="7"/>
      <x v="1"/>
    </i>
    <i r="1">
      <x v="2"/>
    </i>
    <i r="1">
      <x v="3"/>
    </i>
  </rowItems>
  <colFields count="1">
    <field x="5"/>
  </colFields>
  <colItems count="2">
    <i>
      <x/>
    </i>
    <i>
      <x v="1"/>
    </i>
  </colItems>
  <pageFields count="1">
    <pageField fld="7" item="28" hier="-1"/>
  </pageFields>
  <dataFields count="1">
    <dataField name="Average of Tariff + FSC per Metric Ton" fld="31" subtotal="average" baseField="35" baseItem="4" numFmtId="44"/>
  </dataFields>
  <formats count="5">
    <format dxfId="4">
      <pivotArea outline="0" collapsedLevelsAreSubtotals="1" fieldPosition="0"/>
    </format>
    <format dxfId="3">
      <pivotArea outline="0" fieldPosition="0">
        <references count="2">
          <reference field="35" count="1" selected="0">
            <x v="4"/>
          </reference>
          <reference field="36" count="1" selected="0">
            <x v="6"/>
          </reference>
        </references>
      </pivotArea>
    </format>
    <format dxfId="2">
      <pivotArea dataOnly="0" labelOnly="1" outline="0" fieldPosition="0">
        <references count="2">
          <reference field="35" count="1">
            <x v="4"/>
          </reference>
          <reference field="36" count="1" selected="0">
            <x v="6"/>
          </reference>
        </references>
      </pivotArea>
    </format>
    <format dxfId="1">
      <pivotArea outline="0" fieldPosition="0">
        <references count="2">
          <reference field="35" count="1" selected="0">
            <x v="1"/>
          </reference>
          <reference field="36" count="1" selected="0">
            <x v="7"/>
          </reference>
        </references>
      </pivotArea>
    </format>
    <format dxfId="0">
      <pivotArea dataOnly="0" labelOnly="1" outline="0" fieldPosition="0">
        <references count="2">
          <reference field="35" count="1">
            <x v="1"/>
          </reference>
          <reference field="36" count="1" selected="0">
            <x v="7"/>
          </reference>
        </references>
      </pivotArea>
    </format>
  </formats>
  <chartFormats count="2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7DC2C9-AC0A-46E8-89B9-6EEEB833CE57}" name="PivotTable7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 chartFormat="2">
  <location ref="A35:D60" firstHeaderRow="1" firstDataRow="2" firstDataCol="2" rowPageCount="2" colPageCount="1"/>
  <pivotFields count="37">
    <pivotField compact="0" outline="0" showAll="0">
      <items count="83">
        <item x="0"/>
        <item x="1"/>
        <item x="2"/>
        <item x="3"/>
        <item x="4"/>
        <item x="5"/>
        <item x="6"/>
        <item x="7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70"/>
        <item x="66"/>
        <item x="67"/>
        <item x="68"/>
        <item x="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axis="axisCol" compact="0" outline="0" showAll="0">
      <items count="33">
        <item h="1" x="22"/>
        <item h="1" x="9"/>
        <item h="1" x="0"/>
        <item h="1" x="27"/>
        <item h="1" x="19"/>
        <item x="10"/>
        <item h="1" x="1"/>
        <item h="1" x="11"/>
        <item h="1" x="28"/>
        <item h="1" x="13"/>
        <item h="1" x="2"/>
        <item h="1" x="14"/>
        <item h="1" x="24"/>
        <item h="1" x="29"/>
        <item h="1" x="15"/>
        <item h="1" x="3"/>
        <item h="1" x="4"/>
        <item h="1" x="16"/>
        <item h="1" x="30"/>
        <item h="1" x="20"/>
        <item h="1" x="17"/>
        <item h="1" x="21"/>
        <item x="12"/>
        <item h="1" x="23"/>
        <item h="1" x="18"/>
        <item h="1" x="5"/>
        <item h="1" x="6"/>
        <item h="1" x="25"/>
        <item h="1" x="7"/>
        <item h="1" x="26"/>
        <item h="1" x="8"/>
        <item h="1" x="31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17">
        <item x="7"/>
        <item x="13"/>
        <item x="0"/>
        <item x="9"/>
        <item x="12"/>
        <item x="11"/>
        <item x="14"/>
        <item x="4"/>
        <item x="5"/>
        <item x="8"/>
        <item x="3"/>
        <item x="6"/>
        <item x="2"/>
        <item x="10"/>
        <item x="1"/>
        <item x="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axis="axisRow" compact="0" outline="0"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compact="0" outline="0" showAll="0" defaultSubtotal="0">
      <items count="9">
        <item h="1" sd="0" x="0"/>
        <item x="1"/>
        <item x="2"/>
        <item x="3"/>
        <item x="4"/>
        <item x="5"/>
        <item x="6"/>
        <item x="7"/>
        <item h="1" x="8"/>
      </items>
    </pivotField>
  </pivotFields>
  <rowFields count="2">
    <field x="36"/>
    <field x="35"/>
  </rowFields>
  <rowItems count="24">
    <i>
      <x v="1"/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  <i r="1">
      <x v="4"/>
    </i>
    <i>
      <x v="5"/>
      <x v="1"/>
    </i>
    <i r="1">
      <x v="2"/>
    </i>
    <i r="1">
      <x v="3"/>
    </i>
    <i r="1">
      <x v="4"/>
    </i>
    <i>
      <x v="6"/>
      <x v="1"/>
    </i>
    <i r="1">
      <x v="2"/>
    </i>
    <i r="1">
      <x v="3"/>
    </i>
    <i r="1">
      <x v="4"/>
    </i>
    <i>
      <x v="7"/>
      <x v="1"/>
    </i>
    <i r="1">
      <x v="2"/>
    </i>
    <i r="1">
      <x v="3"/>
    </i>
  </rowItems>
  <colFields count="1">
    <field x="7"/>
  </colFields>
  <colItems count="2">
    <i>
      <x v="5"/>
    </i>
    <i>
      <x v="22"/>
    </i>
  </colItems>
  <pageFields count="2">
    <pageField fld="5" item="1" hier="-1"/>
    <pageField fld="11" item="14" hier="-1"/>
  </pageFields>
  <dataFields count="1">
    <dataField name="Average of Tariff + FSC per Metric Ton" fld="31" subtotal="average" baseField="35" baseItem="4" numFmtId="44"/>
  </dataFields>
  <formats count="5">
    <format dxfId="9">
      <pivotArea outline="0" collapsedLevelsAreSubtotals="1" fieldPosition="0"/>
    </format>
    <format dxfId="8">
      <pivotArea outline="0" fieldPosition="0">
        <references count="2">
          <reference field="35" count="1" selected="0">
            <x v="4"/>
          </reference>
          <reference field="36" count="1" selected="0">
            <x v="6"/>
          </reference>
        </references>
      </pivotArea>
    </format>
    <format dxfId="7">
      <pivotArea dataOnly="0" labelOnly="1" outline="0" fieldPosition="0">
        <references count="2">
          <reference field="35" count="1">
            <x v="4"/>
          </reference>
          <reference field="36" count="1" selected="0">
            <x v="6"/>
          </reference>
        </references>
      </pivotArea>
    </format>
    <format dxfId="6">
      <pivotArea outline="0" fieldPosition="0">
        <references count="2">
          <reference field="35" count="1" selected="0">
            <x v="1"/>
          </reference>
          <reference field="36" count="1" selected="0">
            <x v="7"/>
          </reference>
        </references>
      </pivotArea>
    </format>
    <format dxfId="5">
      <pivotArea dataOnly="0" labelOnly="1" outline="0" fieldPosition="0">
        <references count="2">
          <reference field="35" count="1">
            <x v="1"/>
          </reference>
          <reference field="36" count="1" selected="0">
            <x v="7"/>
          </reference>
        </references>
      </pivotArea>
    </format>
  </formats>
  <chartFormats count="2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9E739A-584E-466F-88C0-C2899F067774}" name="Table1" displayName="Table1" ref="A1:AH2699" totalsRowShown="0">
  <autoFilter ref="A1:AH2699" xr:uid="{E29E739A-584E-466F-88C0-C2899F067774}"/>
  <tableColumns count="34">
    <tableColumn id="15" xr3:uid="{A58A834F-59EA-49FB-91BD-7E605F57FFA5}" name="Date" dataDxfId="65" totalsRowDxfId="64"/>
    <tableColumn id="3" xr3:uid="{13F26E6A-CB88-42F4-B46B-2BE49664503F}" name="Legacy Railroad" dataDxfId="63" totalsRowDxfId="62"/>
    <tableColumn id="34" xr3:uid="{BAFBD24A-9640-4F59-BD19-CAEA6A04EEE8}" name="Railroad" dataDxfId="61" totalsRowDxfId="60"/>
    <tableColumn id="7" xr3:uid="{C7867D84-1169-4C1F-A529-AF102CCAC5C8}" name="Tariff" dataDxfId="59" totalsRowDxfId="58"/>
    <tableColumn id="21" xr3:uid="{2D97DBBE-515C-412A-8032-5C68F18ED62F}" name="Item" dataDxfId="57" totalsRowDxfId="56"/>
    <tableColumn id="18" xr3:uid="{8F70FB4F-0688-4890-A155-511085A635FC}" name="Commodity" dataDxfId="55" totalsRowDxfId="54"/>
    <tableColumn id="33" xr3:uid="{C74916F6-893E-46BA-8FB9-6A2582B31899}" name="Primary Class" dataDxfId="53" totalsRowDxfId="52"/>
    <tableColumn id="19" xr3:uid="{9B174EFF-9DFF-4165-AF88-28775A10711C}" name="Origin City" dataDxfId="51" totalsRowDxfId="50"/>
    <tableColumn id="17" xr3:uid="{6E75B814-37BA-4933-AB21-45E5FFD27475}" name="Origin State"/>
    <tableColumn id="29" xr3:uid="{F473655B-A19E-49C9-B4AA-2886D5CDB047}" name="Origin" dataDxfId="49">
      <calculatedColumnFormula>_xlfn.CONCAT(IFERROR(INDEX(Lookup!B:B, MATCH(Table1[[#This Row],[Origin City]], Lookup!A:A, 0)), Table1[[#This Row],[Origin City]]),","," ",Table1[[#This Row],[Origin State]])</calculatedColumnFormula>
    </tableColumn>
    <tableColumn id="14" xr3:uid="{8258B11B-5AF7-4922-ACFE-346BFD62566D}" name="Destination City"/>
    <tableColumn id="20" xr3:uid="{547E277A-6A6C-491F-A904-B5603554BD34}" name="Destination State"/>
    <tableColumn id="30" xr3:uid="{0008FCBA-0813-457C-AD34-B271A1456820}" name="Destination" dataDxfId="48">
      <calculatedColumnFormula>_xlfn.CONCAT(IFERROR(INDEX(Lookup!B:B, MATCH(Table1[[#This Row],[Destination City]], Lookup!A:A, 0)), Table1[[#This Row],[Destination City]]),","," ",Table1[[#This Row],[Destination State]])</calculatedColumnFormula>
    </tableColumn>
    <tableColumn id="28" xr3:uid="{2DF291D0-2A33-40F7-BE8B-D3DE9BBAF97F}" name="Route Mileage" dataDxfId="47" dataCellStyle="Comma"/>
    <tableColumn id="4" xr3:uid="{DF4F800B-1713-4F00-951B-B6CA8D7FD2F3}" name="Train Type"/>
    <tableColumn id="13" xr3:uid="{AFAB8F21-A552-4571-972B-BF002C73C82B}" name="Min Number of Cars"/>
    <tableColumn id="8" xr3:uid="{BD42E701-6743-41D3-AA6D-1551F21B6D6F}" name="Max Number of Cars"/>
    <tableColumn id="5" xr3:uid="{9AE55EC2-B4DD-4303-8374-00F0D225458C}" name="Car Ownership"/>
    <tableColumn id="32" xr3:uid="{76CE6E8E-12BA-4706-A188-64FFA69B54D8}" name="Rule 11 Rate" dataDxfId="46"/>
    <tableColumn id="31" xr3:uid="{B588241A-69ED-40ED-8E64-60A1DF0280FD}" name="GTR Table"/>
    <tableColumn id="2" xr3:uid="{35BFE47E-62EE-428A-A3F2-53E5BD2A449D}" name="Maximum Load (pounds)" dataDxfId="45" dataCellStyle="Comma"/>
    <tableColumn id="1" xr3:uid="{BD08CA4B-F407-4D84-A6F1-47E2F7CEEAFC}" name="Car Volume (cubic feet)" dataDxfId="44" dataCellStyle="Comma"/>
    <tableColumn id="6" xr3:uid="{DED1E86A-1065-49A9-9D08-0D02832B401F}" name="Tariff per Car" dataDxfId="43" totalsRowDxfId="42"/>
    <tableColumn id="16" xr3:uid="{5FE830B6-04F6-4374-B6C2-C9B6B99E2D0D}" name="Tariff per Bushel" dataDxfId="41" totalsRowDxfId="40">
      <calculatedColumnFormula>IF(Table1[[#This Row],[Commodity]]="corn",Table1[[#This Row],[Tariff per Car]]/(111*2000/56),Table1[[#This Row],[Tariff per Car]]/(111*2000/60))</calculatedColumnFormula>
    </tableColumn>
    <tableColumn id="12" xr3:uid="{731365C8-97F9-41EC-AD3B-37617C9BAADF}" name="Tariff per Metric Ton" dataDxfId="39" totalsRowDxfId="38">
      <calculatedColumnFormula>Table1[[#This Row],[Tariff per Car]]/100.7</calculatedColumnFormula>
    </tableColumn>
    <tableColumn id="26" xr3:uid="{551A0DE1-7839-4E8A-9F40-1558D87D7578}" name="Tariff per (short) Ton" dataDxfId="37" totalsRowDxfId="36">
      <calculatedColumnFormula>(Table1[[#This Row],[Tariff per Car]]/111)</calculatedColumnFormula>
    </tableColumn>
    <tableColumn id="25" xr3:uid="{F4778F9A-2358-4E56-A41A-593DB3C1C69B}" name="Tariff per Ton-Mile" dataDxfId="35" totalsRowDxfId="34">
      <calculatedColumnFormula>(Table1[[#This Row],[Tariff per Car]]/111)/Table1[[#This Row],[Route Mileage]]</calculatedColumnFormula>
    </tableColumn>
    <tableColumn id="10" xr3:uid="{1C5FDA1E-8A0C-4C6E-A9ED-9B1EE5218EF9}" name="FSC per Mile" dataDxfId="33" totalsRowDxfId="32"/>
    <tableColumn id="11" xr3:uid="{3792CC4F-3551-4EAA-A288-68212622B3F7}" name="FSC per Car" dataDxfId="31" totalsRowDxfId="30">
      <calculatedColumnFormula>Table1[[#This Row],[FSC per Mile]]*Table1[[#This Row],[Route Mileage]]</calculatedColumnFormula>
    </tableColumn>
    <tableColumn id="9" xr3:uid="{4FE3772C-D6FA-4B00-997A-9F7879517751}" name="Tariff + FSC per Car" dataDxfId="29" totalsRowDxfId="28">
      <calculatedColumnFormula>Table1[[#This Row],[Tariff per Car]]+Table1[[#This Row],[FSC per Car]]</calculatedColumnFormula>
    </tableColumn>
    <tableColumn id="23" xr3:uid="{CFC41717-9002-4A6B-A058-128B3F950A1E}" name="Tariff + FSC per Bushel" dataDxfId="27">
      <calculatedColumnFormula>IF(Table1[[#This Row],[Commodity]]="corn",Table1[[#This Row],[Tariff + FSC per Car]]/(111*2000/56),Table1[[#This Row],[Tariff + FSC per Car]]/(111*2000/60))</calculatedColumnFormula>
    </tableColumn>
    <tableColumn id="24" xr3:uid="{5CAC30AD-9AA2-482B-A5A8-BADA8C9AE894}" name="Tariff + FSC per Metric Ton" dataDxfId="26">
      <calculatedColumnFormula>Table1[[#This Row],[Tariff + FSC per Car]]/100.7</calculatedColumnFormula>
    </tableColumn>
    <tableColumn id="27" xr3:uid="{5FE9AF6D-FE4C-4907-90B3-BB4518C1548D}" name="Tariff + FSC per (short) Ton" dataDxfId="25">
      <calculatedColumnFormula>(Table1[[#This Row],[Tariff + FSC per Car]]/111)</calculatedColumnFormula>
    </tableColumn>
    <tableColumn id="22" xr3:uid="{3A40E5F7-CC14-4ABA-8A9D-E2F89786598F}" name="Tariff + FSC per Ton-Mile" dataDxfId="24">
      <calculatedColumnFormula>(Table1[[#This Row],[Tariff + FSC per Car]]/111)/Table1[[#This Row],[Route Mileage]]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B495B08-C51E-4161-A806-B2A19951F30F}" name="Table2" displayName="Table2" ref="A1:B8" totalsRowShown="0">
  <autoFilter ref="A1:B8" xr:uid="{FB495B08-C51E-4161-A806-B2A19951F30F}"/>
  <tableColumns count="2">
    <tableColumn id="1" xr3:uid="{330DB8F4-A588-44BC-A451-5766D9BA5DA7}" name="Railroad Name"/>
    <tableColumn id="2" xr3:uid="{880872BA-694F-42C5-B2EF-99EB21731369}" name="GTR Name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B7FF943-44A7-48E6-855B-BFDF877AC168}" name="Table4" displayName="Table4" ref="C2:L41" totalsRowShown="0" headerRowDxfId="23" dataDxfId="21" headerRowBorderDxfId="22" tableBorderDxfId="20" dataCellStyle="Percent">
  <autoFilter ref="C2:L41" xr:uid="{E3F0259F-2AA7-4AAD-B36E-26CCD95AF3A3}"/>
  <tableColumns count="10">
    <tableColumn id="1" xr3:uid="{1029A058-0296-49BC-AFDB-39A33753E5AF}" name="Railroad" dataDxfId="19" dataCellStyle="Percent">
      <calculatedColumnFormula>Pivot!B5</calculatedColumnFormula>
    </tableColumn>
    <tableColumn id="2" xr3:uid="{DB6EEA68-F6AD-4F3D-8273-1B303C36E27E}" name="Origin" dataDxfId="18" dataCellStyle="Percent">
      <calculatedColumnFormula>Pivot!C5</calculatedColumnFormula>
    </tableColumn>
    <tableColumn id="3" xr3:uid="{85575AB9-095D-432C-B638-DF6E6AE7E9BC}" name="Destination" dataDxfId="17" dataCellStyle="Percent">
      <calculatedColumnFormula>Pivot!D5</calculatedColumnFormula>
    </tableColumn>
    <tableColumn id="12" xr3:uid="{E9E84B44-EDC0-4073-8F2A-F9DA8EE4085A}" name="Car _x000a_Ownership" dataDxfId="16" dataCellStyle="Percent">
      <calculatedColumnFormula>IF(Pivot!E5="Railroad/Private","Railroad",Pivot!E5)</calculatedColumnFormula>
    </tableColumn>
    <tableColumn id="5" xr3:uid="{A04B1BA1-9D1D-411D-87E1-99A3836F9B87}" name="Tariff _x000a_(per car)" dataDxfId="15" dataCellStyle="Percent">
      <calculatedColumnFormula>Pivot!F5</calculatedColumnFormula>
    </tableColumn>
    <tableColumn id="6" xr3:uid="{319F1369-7BB5-4DDD-A383-F91D8CD5CE1D}" name="Fuel _x000a_surcharge _x000a_(per car)" dataDxfId="14" dataCellStyle="Percent">
      <calculatedColumnFormula>Pivot!G5</calculatedColumnFormula>
    </tableColumn>
    <tableColumn id="7" xr3:uid="{CDF016FC-0714-472F-B84F-2ADF0FF9AA43}" name="Tariff + fuel _x000a_surcharge _x000a_(per car)" dataDxfId="13" dataCellStyle="Percent">
      <calculatedColumnFormula>Pivot!H5</calculatedColumnFormula>
    </tableColumn>
    <tableColumn id="8" xr3:uid="{60FB2966-6F15-460E-B432-91A8DD65DC98}" name="Tariff + fuel _x000a_surcharge _x000a_(per bushel)" dataDxfId="12" dataCellStyle="Percent">
      <calculatedColumnFormula>Pivot!I5</calculatedColumnFormula>
    </tableColumn>
    <tableColumn id="9" xr3:uid="{236F3351-03F0-43C6-AE96-5DC80FFB0846}" name="Tariff + fuel _x000a_surcharge _x000a_(per metric ton)" dataDxfId="11" dataCellStyle="Percent">
      <calculatedColumnFormula>Pivot!J5</calculatedColumnFormula>
    </tableColumn>
    <tableColumn id="11" xr3:uid="{16D15933-9819-430D-8893-4039923979A4}" name="Percent _x000a_Y/Y _x000a_change" dataDxfId="10" dataCellStyle="Percent">
      <calculatedColumnFormula>Pivot!K5*100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FFCCC-4485-4FC5-B98E-EF97A96DFC9F}">
  <sheetPr codeName="Sheet1"/>
  <dimension ref="A1:AH2699"/>
  <sheetViews>
    <sheetView tabSelected="1" topLeftCell="A2665" workbookViewId="0">
      <selection activeCell="A2699" sqref="A2699"/>
    </sheetView>
  </sheetViews>
  <sheetFormatPr defaultRowHeight="15" x14ac:dyDescent="0.25"/>
  <cols>
    <col min="1" max="1" width="8.85546875" style="1" customWidth="1"/>
    <col min="2" max="2" width="6.5703125" style="1" customWidth="1"/>
    <col min="3" max="3" width="8" style="1" customWidth="1"/>
    <col min="4" max="4" width="5.28515625" style="24" customWidth="1"/>
    <col min="5" max="5" width="8" style="24" bestFit="1" customWidth="1"/>
    <col min="6" max="6" width="12.5703125" style="1" bestFit="1" customWidth="1"/>
    <col min="7" max="7" width="4.85546875" style="1" customWidth="1"/>
    <col min="8" max="8" width="12.42578125" bestFit="1" customWidth="1"/>
    <col min="9" max="9" width="13" bestFit="1" customWidth="1"/>
    <col min="10" max="10" width="24.5703125" bestFit="1" customWidth="1"/>
    <col min="11" max="11" width="16.5703125" bestFit="1" customWidth="1"/>
    <col min="12" max="12" width="7.7109375" customWidth="1"/>
    <col min="13" max="13" width="24.28515625" customWidth="1"/>
    <col min="14" max="14" width="10.5703125" style="1" customWidth="1"/>
    <col min="15" max="15" width="9.140625" customWidth="1"/>
    <col min="16" max="16" width="7.140625" customWidth="1"/>
    <col min="17" max="17" width="5.85546875" customWidth="1"/>
    <col min="18" max="18" width="16.42578125" customWidth="1"/>
    <col min="19" max="19" width="7.85546875" customWidth="1"/>
    <col min="20" max="20" width="6.5703125" customWidth="1"/>
    <col min="21" max="21" width="7" style="24" customWidth="1"/>
    <col min="22" max="22" width="9" style="24" customWidth="1"/>
    <col min="23" max="31" width="14.7109375" customWidth="1"/>
    <col min="32" max="32" width="29" customWidth="1"/>
    <col min="33" max="33" width="25.7109375" customWidth="1"/>
    <col min="34" max="34" width="14.7109375" customWidth="1"/>
    <col min="36" max="36" width="11" bestFit="1" customWidth="1"/>
    <col min="37" max="37" width="13.85546875" bestFit="1" customWidth="1"/>
  </cols>
  <sheetData>
    <row r="1" spans="1:34" x14ac:dyDescent="0.25">
      <c r="A1" s="1" t="s">
        <v>0</v>
      </c>
      <c r="B1" t="s">
        <v>1</v>
      </c>
      <c r="C1" t="s">
        <v>2</v>
      </c>
      <c r="D1" s="24" t="s">
        <v>3</v>
      </c>
      <c r="E1" s="24" t="s">
        <v>4</v>
      </c>
      <c r="F1" s="1" t="s">
        <v>5</v>
      </c>
      <c r="G1" s="1" t="s">
        <v>6</v>
      </c>
      <c r="H1" s="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s="24" t="s">
        <v>20</v>
      </c>
      <c r="V1" s="24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</row>
    <row r="2" spans="1:34" x14ac:dyDescent="0.25">
      <c r="A2" s="3">
        <v>44119</v>
      </c>
      <c r="B2" s="1" t="s">
        <v>34</v>
      </c>
      <c r="C2" s="1" t="s">
        <v>34</v>
      </c>
      <c r="D2" s="24">
        <v>4022</v>
      </c>
      <c r="E2" s="24">
        <v>39010</v>
      </c>
      <c r="F2" s="1" t="s">
        <v>35</v>
      </c>
      <c r="G2" s="1" t="s">
        <v>36</v>
      </c>
      <c r="H2" s="1" t="s">
        <v>37</v>
      </c>
      <c r="I2" t="s">
        <v>38</v>
      </c>
      <c r="J2" t="str">
        <f>_xlfn.CONCAT(IFERROR(INDEX(Lookup!B:B, MATCH(Table1[[#This Row],[Origin City]], Lookup!A:A, 0)), Table1[[#This Row],[Origin City]]),","," ",Table1[[#This Row],[Origin State]])</f>
        <v>Brunswick, NE</v>
      </c>
      <c r="K2" t="s">
        <v>39</v>
      </c>
      <c r="L2" t="s">
        <v>40</v>
      </c>
      <c r="M2" t="str">
        <f>_xlfn.CONCAT(IFERROR(INDEX(Lookup!B:B, MATCH(Table1[[#This Row],[Destination City]], Lookup!A:A, 0)), Table1[[#This Row],[Destination City]]),","," ",Table1[[#This Row],[Destination State]])</f>
        <v>Hanford, CA</v>
      </c>
      <c r="N2" s="5">
        <v>2122</v>
      </c>
      <c r="O2" t="s">
        <v>41</v>
      </c>
      <c r="P2">
        <v>110</v>
      </c>
      <c r="Q2">
        <v>120</v>
      </c>
      <c r="R2" t="s">
        <v>42</v>
      </c>
      <c r="S2" t="s">
        <v>43</v>
      </c>
      <c r="T2" t="s">
        <v>43</v>
      </c>
      <c r="U2" s="35" t="s">
        <v>44</v>
      </c>
      <c r="V2" s="27" t="s">
        <v>45</v>
      </c>
      <c r="W2" s="4">
        <v>5340</v>
      </c>
      <c r="X2" s="4">
        <f>IF(Table1[[#This Row],[Commodity]]="corn",Table1[[#This Row],[Tariff per Car]]/(111*2000/56),Table1[[#This Row],[Tariff per Car]]/(111*2000/60))</f>
        <v>1.347027027027027</v>
      </c>
      <c r="Y2" s="4">
        <f>Table1[[#This Row],[Tariff per Car]]/100.7</f>
        <v>53.028798411122146</v>
      </c>
      <c r="Z2" s="4">
        <f>(Table1[[#This Row],[Tariff per Car]]/111)</f>
        <v>48.108108108108105</v>
      </c>
      <c r="AA2" s="6">
        <f>(Table1[[#This Row],[Tariff per Car]]/111)/Table1[[#This Row],[Route Mileage]]</f>
        <v>2.267111597931579E-2</v>
      </c>
      <c r="AB2" s="4">
        <v>0</v>
      </c>
      <c r="AC2" s="4">
        <f>Table1[[#This Row],[FSC per Mile]]*Table1[[#This Row],[Route Mileage]]</f>
        <v>0</v>
      </c>
      <c r="AD2" s="4">
        <f>Table1[[#This Row],[Tariff per Car]]+Table1[[#This Row],[FSC per Car]]</f>
        <v>5340</v>
      </c>
      <c r="AE2" s="4">
        <f>IF(Table1[[#This Row],[Commodity]]="corn",Table1[[#This Row],[Tariff + FSC per Car]]/(111*2000/56),Table1[[#This Row],[Tariff + FSC per Car]]/(111*2000/60))</f>
        <v>1.347027027027027</v>
      </c>
      <c r="AF2" s="4">
        <f>Table1[[#This Row],[Tariff + FSC per Car]]/100.7</f>
        <v>53.028798411122146</v>
      </c>
      <c r="AG2" s="4">
        <f>(Table1[[#This Row],[Tariff + FSC per Car]]/111)</f>
        <v>48.108108108108105</v>
      </c>
      <c r="AH2" s="6">
        <f>(Table1[[#This Row],[Tariff + FSC per Car]]/111)/Table1[[#This Row],[Route Mileage]]</f>
        <v>2.267111597931579E-2</v>
      </c>
    </row>
    <row r="3" spans="1:34" x14ac:dyDescent="0.25">
      <c r="A3" s="3">
        <v>44119</v>
      </c>
      <c r="B3" s="1" t="s">
        <v>34</v>
      </c>
      <c r="C3" s="1" t="s">
        <v>34</v>
      </c>
      <c r="D3" s="24">
        <v>4022</v>
      </c>
      <c r="E3" s="24">
        <v>39013</v>
      </c>
      <c r="F3" s="1" t="s">
        <v>35</v>
      </c>
      <c r="G3" s="1" t="s">
        <v>36</v>
      </c>
      <c r="H3" s="1" t="s">
        <v>46</v>
      </c>
      <c r="I3" t="s">
        <v>47</v>
      </c>
      <c r="J3" t="str">
        <f>_xlfn.CONCAT(IFERROR(INDEX(Lookup!B:B, MATCH(Table1[[#This Row],[Origin City]], Lookup!A:A, 0)), Table1[[#This Row],[Origin City]]),","," ",Table1[[#This Row],[Origin State]])</f>
        <v>Clarkfield, MN</v>
      </c>
      <c r="K3" t="s">
        <v>48</v>
      </c>
      <c r="L3" t="s">
        <v>49</v>
      </c>
      <c r="M3" t="s">
        <v>50</v>
      </c>
      <c r="N3" s="5">
        <v>1684</v>
      </c>
      <c r="O3" t="s">
        <v>51</v>
      </c>
      <c r="P3">
        <v>110</v>
      </c>
      <c r="Q3">
        <v>120</v>
      </c>
      <c r="R3" t="s">
        <v>42</v>
      </c>
      <c r="S3" t="s">
        <v>43</v>
      </c>
      <c r="T3" t="s">
        <v>52</v>
      </c>
      <c r="U3" s="35" t="s">
        <v>44</v>
      </c>
      <c r="V3" s="27" t="s">
        <v>45</v>
      </c>
      <c r="W3" s="4">
        <v>5140</v>
      </c>
      <c r="X3" s="4">
        <f>IF(Table1[[#This Row],[Commodity]]="corn",Table1[[#This Row],[Tariff per Car]]/(111*2000/56),Table1[[#This Row],[Tariff per Car]]/(111*2000/60))</f>
        <v>1.2965765765765767</v>
      </c>
      <c r="Y3" s="4">
        <f>Table1[[#This Row],[Tariff per Car]]/100.7</f>
        <v>51.042701092353525</v>
      </c>
      <c r="Z3" s="4">
        <f>(Table1[[#This Row],[Tariff per Car]]/111)</f>
        <v>46.306306306306304</v>
      </c>
      <c r="AA3" s="6">
        <f>(Table1[[#This Row],[Tariff per Car]]/111)/Table1[[#This Row],[Route Mileage]]</f>
        <v>2.7497806595193769E-2</v>
      </c>
      <c r="AB3" s="4">
        <v>0</v>
      </c>
      <c r="AC3" s="4">
        <f>Table1[[#This Row],[FSC per Mile]]*Table1[[#This Row],[Route Mileage]]</f>
        <v>0</v>
      </c>
      <c r="AD3" s="4">
        <f>Table1[[#This Row],[Tariff per Car]]+Table1[[#This Row],[FSC per Car]]</f>
        <v>5140</v>
      </c>
      <c r="AE3" s="4">
        <f>IF(Table1[[#This Row],[Commodity]]="corn",Table1[[#This Row],[Tariff + FSC per Car]]/(111*2000/56),Table1[[#This Row],[Tariff + FSC per Car]]/(111*2000/60))</f>
        <v>1.2965765765765767</v>
      </c>
      <c r="AF3" s="4">
        <f>Table1[[#This Row],[Tariff + FSC per Car]]/100.7</f>
        <v>51.042701092353525</v>
      </c>
      <c r="AG3" s="4">
        <f>(Table1[[#This Row],[Tariff + FSC per Car]]/111)</f>
        <v>46.306306306306304</v>
      </c>
      <c r="AH3" s="6">
        <f>(Table1[[#This Row],[Tariff + FSC per Car]]/111)/Table1[[#This Row],[Route Mileage]]</f>
        <v>2.7497806595193769E-2</v>
      </c>
    </row>
    <row r="4" spans="1:34" x14ac:dyDescent="0.25">
      <c r="A4" s="3">
        <v>44119</v>
      </c>
      <c r="B4" s="1" t="s">
        <v>34</v>
      </c>
      <c r="C4" s="1" t="s">
        <v>34</v>
      </c>
      <c r="D4" s="24">
        <v>4022</v>
      </c>
      <c r="E4" s="24">
        <v>39010</v>
      </c>
      <c r="F4" s="1" t="s">
        <v>35</v>
      </c>
      <c r="G4" s="1" t="s">
        <v>36</v>
      </c>
      <c r="H4" s="1" t="s">
        <v>46</v>
      </c>
      <c r="I4" t="s">
        <v>47</v>
      </c>
      <c r="J4" t="str">
        <f>_xlfn.CONCAT(IFERROR(INDEX(Lookup!B:B, MATCH(Table1[[#This Row],[Origin City]], Lookup!A:A, 0)), Table1[[#This Row],[Origin City]]),","," ",Table1[[#This Row],[Origin State]])</f>
        <v>Clarkfield, MN</v>
      </c>
      <c r="K4" t="s">
        <v>53</v>
      </c>
      <c r="L4" t="s">
        <v>54</v>
      </c>
      <c r="M4" t="str">
        <f>_xlfn.CONCAT(IFERROR(INDEX(Lookup!B:B, MATCH(Table1[[#This Row],[Destination City]], Lookup!A:A, 0)), Table1[[#This Row],[Destination City]]),","," ",Table1[[#This Row],[Destination State]])</f>
        <v>Hereford, TX</v>
      </c>
      <c r="N4" s="5">
        <v>1066</v>
      </c>
      <c r="O4" t="s">
        <v>51</v>
      </c>
      <c r="P4">
        <v>110</v>
      </c>
      <c r="Q4">
        <v>120</v>
      </c>
      <c r="R4" t="s">
        <v>42</v>
      </c>
      <c r="S4" t="s">
        <v>43</v>
      </c>
      <c r="T4" t="s">
        <v>52</v>
      </c>
      <c r="U4" s="35" t="s">
        <v>44</v>
      </c>
      <c r="V4" s="27" t="s">
        <v>45</v>
      </c>
      <c r="W4" s="4">
        <v>4820</v>
      </c>
      <c r="X4" s="4">
        <f>IF(Table1[[#This Row],[Commodity]]="corn",Table1[[#This Row],[Tariff per Car]]/(111*2000/56),Table1[[#This Row],[Tariff per Car]]/(111*2000/60))</f>
        <v>1.2158558558558559</v>
      </c>
      <c r="Y4" s="4">
        <f>Table1[[#This Row],[Tariff per Car]]/100.7</f>
        <v>47.864945382323732</v>
      </c>
      <c r="Z4" s="4">
        <f>(Table1[[#This Row],[Tariff per Car]]/111)</f>
        <v>43.423423423423422</v>
      </c>
      <c r="AA4" s="6">
        <f>(Table1[[#This Row],[Tariff per Car]]/111)/Table1[[#This Row],[Route Mileage]]</f>
        <v>4.0734918783699267E-2</v>
      </c>
      <c r="AB4" s="4">
        <v>0</v>
      </c>
      <c r="AC4" s="4">
        <f>Table1[[#This Row],[FSC per Mile]]*Table1[[#This Row],[Route Mileage]]</f>
        <v>0</v>
      </c>
      <c r="AD4" s="4">
        <f>Table1[[#This Row],[Tariff per Car]]+Table1[[#This Row],[FSC per Car]]</f>
        <v>4820</v>
      </c>
      <c r="AE4" s="4">
        <f>IF(Table1[[#This Row],[Commodity]]="corn",Table1[[#This Row],[Tariff + FSC per Car]]/(111*2000/56),Table1[[#This Row],[Tariff + FSC per Car]]/(111*2000/60))</f>
        <v>1.2158558558558559</v>
      </c>
      <c r="AF4" s="4">
        <f>Table1[[#This Row],[Tariff + FSC per Car]]/100.7</f>
        <v>47.864945382323732</v>
      </c>
      <c r="AG4" s="4">
        <f>(Table1[[#This Row],[Tariff + FSC per Car]]/111)</f>
        <v>43.423423423423422</v>
      </c>
      <c r="AH4" s="6">
        <f>(Table1[[#This Row],[Tariff + FSC per Car]]/111)/Table1[[#This Row],[Route Mileage]]</f>
        <v>4.0734918783699267E-2</v>
      </c>
    </row>
    <row r="5" spans="1:34" x14ac:dyDescent="0.25">
      <c r="A5" s="3">
        <v>44119</v>
      </c>
      <c r="B5" s="1" t="s">
        <v>34</v>
      </c>
      <c r="C5" s="1" t="s">
        <v>34</v>
      </c>
      <c r="D5" s="24">
        <v>4022</v>
      </c>
      <c r="E5" s="24">
        <v>39010</v>
      </c>
      <c r="F5" s="1" t="s">
        <v>35</v>
      </c>
      <c r="G5" s="1" t="s">
        <v>36</v>
      </c>
      <c r="H5" s="1" t="s">
        <v>55</v>
      </c>
      <c r="I5" t="s">
        <v>38</v>
      </c>
      <c r="J5" t="str">
        <f>_xlfn.CONCAT(IFERROR(INDEX(Lookup!B:B, MATCH(Table1[[#This Row],[Origin City]], Lookup!A:A, 0)), Table1[[#This Row],[Origin City]]),","," ",Table1[[#This Row],[Origin State]])</f>
        <v>Edison, NE</v>
      </c>
      <c r="K5" t="s">
        <v>53</v>
      </c>
      <c r="L5" t="s">
        <v>54</v>
      </c>
      <c r="M5" t="str">
        <f>_xlfn.CONCAT(IFERROR(INDEX(Lookup!B:B, MATCH(Table1[[#This Row],[Destination City]], Lookup!A:A, 0)), Table1[[#This Row],[Destination City]]),","," ",Table1[[#This Row],[Destination State]])</f>
        <v>Hereford, TX</v>
      </c>
      <c r="N5" s="9">
        <v>728</v>
      </c>
      <c r="O5" t="s">
        <v>51</v>
      </c>
      <c r="P5">
        <v>110</v>
      </c>
      <c r="Q5">
        <v>120</v>
      </c>
      <c r="R5" t="s">
        <v>42</v>
      </c>
      <c r="S5" t="s">
        <v>43</v>
      </c>
      <c r="T5" t="s">
        <v>52</v>
      </c>
      <c r="U5" s="35" t="s">
        <v>44</v>
      </c>
      <c r="V5" s="27" t="s">
        <v>45</v>
      </c>
      <c r="W5" s="4">
        <v>4060</v>
      </c>
      <c r="X5" s="4">
        <f>IF(Table1[[#This Row],[Commodity]]="corn",Table1[[#This Row],[Tariff per Car]]/(111*2000/56),Table1[[#This Row],[Tariff per Car]]/(111*2000/60))</f>
        <v>1.0241441441441441</v>
      </c>
      <c r="Y5" s="4">
        <f>Table1[[#This Row],[Tariff per Car]]/100.7</f>
        <v>40.317775571002976</v>
      </c>
      <c r="Z5" s="4">
        <f>(Table1[[#This Row],[Tariff per Car]]/111)</f>
        <v>36.576576576576578</v>
      </c>
      <c r="AA5" s="6">
        <f>(Table1[[#This Row],[Tariff per Car]]/111)/Table1[[#This Row],[Route Mileage]]</f>
        <v>5.0242550242550248E-2</v>
      </c>
      <c r="AB5" s="4">
        <v>0</v>
      </c>
      <c r="AC5" s="4">
        <f>Table1[[#This Row],[FSC per Mile]]*Table1[[#This Row],[Route Mileage]]</f>
        <v>0</v>
      </c>
      <c r="AD5" s="4">
        <f>Table1[[#This Row],[Tariff per Car]]+Table1[[#This Row],[FSC per Car]]</f>
        <v>4060</v>
      </c>
      <c r="AE5" s="4">
        <f>IF(Table1[[#This Row],[Commodity]]="corn",Table1[[#This Row],[Tariff + FSC per Car]]/(111*2000/56),Table1[[#This Row],[Tariff + FSC per Car]]/(111*2000/60))</f>
        <v>1.0241441441441441</v>
      </c>
      <c r="AF5" s="4">
        <f>Table1[[#This Row],[Tariff + FSC per Car]]/100.7</f>
        <v>40.317775571002976</v>
      </c>
      <c r="AG5" s="4">
        <f>(Table1[[#This Row],[Tariff + FSC per Car]]/111)</f>
        <v>36.576576576576578</v>
      </c>
      <c r="AH5" s="6">
        <f>(Table1[[#This Row],[Tariff + FSC per Car]]/111)/Table1[[#This Row],[Route Mileage]]</f>
        <v>5.0242550242550248E-2</v>
      </c>
    </row>
    <row r="6" spans="1:34" x14ac:dyDescent="0.25">
      <c r="A6" s="3">
        <v>44119</v>
      </c>
      <c r="B6" s="1" t="s">
        <v>34</v>
      </c>
      <c r="C6" s="1" t="s">
        <v>34</v>
      </c>
      <c r="D6" s="24">
        <v>4022</v>
      </c>
      <c r="E6" s="24">
        <v>39013</v>
      </c>
      <c r="F6" s="1" t="s">
        <v>35</v>
      </c>
      <c r="G6" s="1" t="s">
        <v>36</v>
      </c>
      <c r="H6" s="1" t="s">
        <v>55</v>
      </c>
      <c r="I6" t="s">
        <v>38</v>
      </c>
      <c r="J6" t="str">
        <f>_xlfn.CONCAT(IFERROR(INDEX(Lookup!B:B, MATCH(Table1[[#This Row],[Origin City]], Lookup!A:A, 0)), Table1[[#This Row],[Origin City]]),","," ",Table1[[#This Row],[Origin State]])</f>
        <v>Edison, NE</v>
      </c>
      <c r="K6" t="s">
        <v>48</v>
      </c>
      <c r="L6" t="s">
        <v>49</v>
      </c>
      <c r="M6" t="s">
        <v>50</v>
      </c>
      <c r="N6" s="5">
        <v>1759</v>
      </c>
      <c r="O6" t="s">
        <v>51</v>
      </c>
      <c r="P6">
        <v>110</v>
      </c>
      <c r="Q6">
        <v>120</v>
      </c>
      <c r="R6" t="s">
        <v>42</v>
      </c>
      <c r="S6" t="s">
        <v>43</v>
      </c>
      <c r="T6" t="s">
        <v>52</v>
      </c>
      <c r="U6" s="35" t="s">
        <v>44</v>
      </c>
      <c r="V6" s="27" t="s">
        <v>45</v>
      </c>
      <c r="W6" s="4">
        <v>5020</v>
      </c>
      <c r="X6" s="4">
        <f>IF(Table1[[#This Row],[Commodity]]="corn",Table1[[#This Row],[Tariff per Car]]/(111*2000/56),Table1[[#This Row],[Tariff per Car]]/(111*2000/60))</f>
        <v>1.2663063063063063</v>
      </c>
      <c r="Y6" s="4">
        <f>Table1[[#This Row],[Tariff per Car]]/100.7</f>
        <v>49.851042701092354</v>
      </c>
      <c r="Z6" s="4">
        <f>(Table1[[#This Row],[Tariff per Car]]/111)</f>
        <v>45.225225225225223</v>
      </c>
      <c r="AA6" s="6">
        <f>(Table1[[#This Row],[Tariff per Car]]/111)/Table1[[#This Row],[Route Mileage]]</f>
        <v>2.5710759081992735E-2</v>
      </c>
      <c r="AB6" s="4">
        <v>0</v>
      </c>
      <c r="AC6" s="4">
        <f>Table1[[#This Row],[FSC per Mile]]*Table1[[#This Row],[Route Mileage]]</f>
        <v>0</v>
      </c>
      <c r="AD6" s="4">
        <f>Table1[[#This Row],[Tariff per Car]]+Table1[[#This Row],[FSC per Car]]</f>
        <v>5020</v>
      </c>
      <c r="AE6" s="4">
        <f>IF(Table1[[#This Row],[Commodity]]="corn",Table1[[#This Row],[Tariff + FSC per Car]]/(111*2000/56),Table1[[#This Row],[Tariff + FSC per Car]]/(111*2000/60))</f>
        <v>1.2663063063063063</v>
      </c>
      <c r="AF6" s="4">
        <f>Table1[[#This Row],[Tariff + FSC per Car]]/100.7</f>
        <v>49.851042701092354</v>
      </c>
      <c r="AG6" s="4">
        <f>(Table1[[#This Row],[Tariff + FSC per Car]]/111)</f>
        <v>45.225225225225223</v>
      </c>
      <c r="AH6" s="6">
        <f>(Table1[[#This Row],[Tariff + FSC per Car]]/111)/Table1[[#This Row],[Route Mileage]]</f>
        <v>2.5710759081992735E-2</v>
      </c>
    </row>
    <row r="7" spans="1:34" x14ac:dyDescent="0.25">
      <c r="A7" s="3">
        <v>44119</v>
      </c>
      <c r="B7" s="1" t="s">
        <v>34</v>
      </c>
      <c r="C7" s="1" t="s">
        <v>34</v>
      </c>
      <c r="D7" s="24">
        <v>4022</v>
      </c>
      <c r="E7" s="24">
        <v>39010</v>
      </c>
      <c r="F7" s="1" t="s">
        <v>35</v>
      </c>
      <c r="G7" s="1" t="s">
        <v>36</v>
      </c>
      <c r="H7" s="1" t="s">
        <v>55</v>
      </c>
      <c r="I7" t="s">
        <v>38</v>
      </c>
      <c r="J7" t="str">
        <f>_xlfn.CONCAT(IFERROR(INDEX(Lookup!B:B, MATCH(Table1[[#This Row],[Origin City]], Lookup!A:A, 0)), Table1[[#This Row],[Origin City]]),","," ",Table1[[#This Row],[Origin State]])</f>
        <v>Edison, NE</v>
      </c>
      <c r="K7" t="s">
        <v>39</v>
      </c>
      <c r="L7" t="s">
        <v>40</v>
      </c>
      <c r="M7" t="str">
        <f>_xlfn.CONCAT(IFERROR(INDEX(Lookup!B:B, MATCH(Table1[[#This Row],[Destination City]], Lookup!A:A, 0)), Table1[[#This Row],[Destination City]]),","," ",Table1[[#This Row],[Destination State]])</f>
        <v>Hanford, CA</v>
      </c>
      <c r="N7" s="5">
        <v>1776</v>
      </c>
      <c r="O7" t="s">
        <v>41</v>
      </c>
      <c r="P7">
        <v>110</v>
      </c>
      <c r="Q7">
        <v>120</v>
      </c>
      <c r="R7" t="s">
        <v>42</v>
      </c>
      <c r="S7" t="s">
        <v>43</v>
      </c>
      <c r="T7" t="s">
        <v>52</v>
      </c>
      <c r="U7" s="36" t="s">
        <v>44</v>
      </c>
      <c r="V7" s="28" t="s">
        <v>45</v>
      </c>
      <c r="W7" s="4">
        <v>5020</v>
      </c>
      <c r="X7" s="4">
        <f>IF(Table1[[#This Row],[Commodity]]="corn",Table1[[#This Row],[Tariff per Car]]/(111*2000/56),Table1[[#This Row],[Tariff per Car]]/(111*2000/60))</f>
        <v>1.2663063063063063</v>
      </c>
      <c r="Y7" s="4">
        <f>Table1[[#This Row],[Tariff per Car]]/100.7</f>
        <v>49.851042701092354</v>
      </c>
      <c r="Z7" s="4">
        <f>(Table1[[#This Row],[Tariff per Car]]/111)</f>
        <v>45.225225225225223</v>
      </c>
      <c r="AA7" s="6">
        <f>(Table1[[#This Row],[Tariff per Car]]/111)/Table1[[#This Row],[Route Mileage]]</f>
        <v>2.5464653843032221E-2</v>
      </c>
      <c r="AB7" s="4">
        <v>0</v>
      </c>
      <c r="AC7" s="4">
        <f>Table1[[#This Row],[FSC per Mile]]*Table1[[#This Row],[Route Mileage]]</f>
        <v>0</v>
      </c>
      <c r="AD7" s="4">
        <f>Table1[[#This Row],[Tariff per Car]]+Table1[[#This Row],[FSC per Car]]</f>
        <v>5020</v>
      </c>
      <c r="AE7" s="4">
        <f>IF(Table1[[#This Row],[Commodity]]="corn",Table1[[#This Row],[Tariff + FSC per Car]]/(111*2000/56),Table1[[#This Row],[Tariff + FSC per Car]]/(111*2000/60))</f>
        <v>1.2663063063063063</v>
      </c>
      <c r="AF7" s="4">
        <f>Table1[[#This Row],[Tariff + FSC per Car]]/100.7</f>
        <v>49.851042701092354</v>
      </c>
      <c r="AG7" s="4">
        <f>(Table1[[#This Row],[Tariff + FSC per Car]]/111)</f>
        <v>45.225225225225223</v>
      </c>
      <c r="AH7" s="6">
        <f>(Table1[[#This Row],[Tariff + FSC per Car]]/111)/Table1[[#This Row],[Route Mileage]]</f>
        <v>2.5464653843032221E-2</v>
      </c>
    </row>
    <row r="8" spans="1:34" x14ac:dyDescent="0.25">
      <c r="A8" s="3">
        <v>44119</v>
      </c>
      <c r="B8" t="s">
        <v>34</v>
      </c>
      <c r="C8" t="s">
        <v>34</v>
      </c>
      <c r="D8" s="24">
        <v>4022</v>
      </c>
      <c r="E8" s="24">
        <v>39010</v>
      </c>
      <c r="F8" s="1" t="s">
        <v>35</v>
      </c>
      <c r="G8" s="1" t="s">
        <v>36</v>
      </c>
      <c r="H8" s="1" t="s">
        <v>56</v>
      </c>
      <c r="I8" t="s">
        <v>57</v>
      </c>
      <c r="J8" t="str">
        <f>_xlfn.CONCAT(IFERROR(INDEX(Lookup!B:B, MATCH(Table1[[#This Row],[Origin City]], Lookup!A:A, 0)), Table1[[#This Row],[Origin City]]),","," ",Table1[[#This Row],[Origin State]])</f>
        <v>Greenwood (Mendota), IL</v>
      </c>
      <c r="K8" t="s">
        <v>53</v>
      </c>
      <c r="L8" t="s">
        <v>54</v>
      </c>
      <c r="M8" t="str">
        <f>_xlfn.CONCAT(IFERROR(INDEX(Lookup!B:B, MATCH(Table1[[#This Row],[Destination City]], Lookup!A:A, 0)), Table1[[#This Row],[Destination City]]),","," ",Table1[[#This Row],[Destination State]])</f>
        <v>Hereford, TX</v>
      </c>
      <c r="N8" s="5">
        <v>935</v>
      </c>
      <c r="O8" t="s">
        <v>41</v>
      </c>
      <c r="P8">
        <v>110</v>
      </c>
      <c r="Q8">
        <v>120</v>
      </c>
      <c r="R8" t="s">
        <v>42</v>
      </c>
      <c r="S8" t="s">
        <v>43</v>
      </c>
      <c r="T8" t="s">
        <v>52</v>
      </c>
      <c r="U8" s="35" t="s">
        <v>44</v>
      </c>
      <c r="V8" s="27" t="s">
        <v>45</v>
      </c>
      <c r="W8" s="4">
        <v>3580</v>
      </c>
      <c r="X8" s="4">
        <f>IF(Table1[[#This Row],[Commodity]]="corn",Table1[[#This Row],[Tariff per Car]]/(111*2000/56),Table1[[#This Row],[Tariff per Car]]/(111*2000/60))</f>
        <v>0.90306306306306305</v>
      </c>
      <c r="Y8" s="4">
        <f>Table1[[#This Row],[Tariff per Car]]/100.7</f>
        <v>35.55114200595829</v>
      </c>
      <c r="Z8" s="4">
        <f>(Table1[[#This Row],[Tariff per Car]]/111)</f>
        <v>32.252252252252255</v>
      </c>
      <c r="AA8" s="6">
        <f>(Table1[[#This Row],[Tariff per Car]]/111)/Table1[[#This Row],[Route Mileage]]</f>
        <v>3.4494387435563906E-2</v>
      </c>
      <c r="AB8" s="4">
        <v>0</v>
      </c>
      <c r="AC8" s="4">
        <f>Table1[[#This Row],[FSC per Mile]]*Table1[[#This Row],[Route Mileage]]</f>
        <v>0</v>
      </c>
      <c r="AD8" s="4">
        <f>Table1[[#This Row],[Tariff per Car]]+Table1[[#This Row],[FSC per Car]]</f>
        <v>3580</v>
      </c>
      <c r="AE8" s="4">
        <f>IF(Table1[[#This Row],[Commodity]]="corn",Table1[[#This Row],[Tariff + FSC per Car]]/(111*2000/56),Table1[[#This Row],[Tariff + FSC per Car]]/(111*2000/60))</f>
        <v>0.90306306306306305</v>
      </c>
      <c r="AF8" s="4">
        <f>Table1[[#This Row],[Tariff + FSC per Car]]/100.7</f>
        <v>35.55114200595829</v>
      </c>
      <c r="AG8" s="4">
        <f>(Table1[[#This Row],[Tariff + FSC per Car]]/111)</f>
        <v>32.252252252252255</v>
      </c>
      <c r="AH8" s="6">
        <f>(Table1[[#This Row],[Tariff + FSC per Car]]/111)/Table1[[#This Row],[Route Mileage]]</f>
        <v>3.4494387435563906E-2</v>
      </c>
    </row>
    <row r="9" spans="1:34" x14ac:dyDescent="0.25">
      <c r="A9" s="3">
        <v>44119</v>
      </c>
      <c r="B9" s="1" t="s">
        <v>34</v>
      </c>
      <c r="C9" s="1" t="s">
        <v>34</v>
      </c>
      <c r="D9" s="24">
        <v>4022</v>
      </c>
      <c r="E9" s="24">
        <v>39010</v>
      </c>
      <c r="F9" s="1" t="s">
        <v>35</v>
      </c>
      <c r="G9" s="1" t="s">
        <v>36</v>
      </c>
      <c r="H9" s="1" t="s">
        <v>58</v>
      </c>
      <c r="I9" t="s">
        <v>59</v>
      </c>
      <c r="J9" t="str">
        <f>_xlfn.CONCAT(IFERROR(INDEX(Lookup!B:B, MATCH(Table1[[#This Row],[Origin City]], Lookup!A:A, 0)), Table1[[#This Row],[Origin City]]),","," ",Table1[[#This Row],[Origin State]])</f>
        <v>Hancock, IA</v>
      </c>
      <c r="K9" t="s">
        <v>60</v>
      </c>
      <c r="L9" t="s">
        <v>54</v>
      </c>
      <c r="M9" t="str">
        <f>_xlfn.CONCAT(IFERROR(INDEX(Lookup!B:B, MATCH(Table1[[#This Row],[Destination City]], Lookup!A:A, 0)), Table1[[#This Row],[Destination City]]),","," ",Table1[[#This Row],[Destination State]])</f>
        <v>Plainview, TX</v>
      </c>
      <c r="N9" s="5">
        <v>832</v>
      </c>
      <c r="O9" t="s">
        <v>41</v>
      </c>
      <c r="P9">
        <v>110</v>
      </c>
      <c r="Q9">
        <v>120</v>
      </c>
      <c r="R9" t="s">
        <v>42</v>
      </c>
      <c r="S9" t="s">
        <v>43</v>
      </c>
      <c r="T9" t="s">
        <v>43</v>
      </c>
      <c r="U9" s="35" t="s">
        <v>44</v>
      </c>
      <c r="V9" s="27" t="s">
        <v>45</v>
      </c>
      <c r="W9" s="4">
        <v>4180</v>
      </c>
      <c r="X9" s="4">
        <f>IF(Table1[[#This Row],[Commodity]]="corn",Table1[[#This Row],[Tariff per Car]]/(111*2000/56),Table1[[#This Row],[Tariff per Car]]/(111*2000/60))</f>
        <v>1.0544144144144145</v>
      </c>
      <c r="Y9" s="4">
        <f>Table1[[#This Row],[Tariff per Car]]/100.7</f>
        <v>41.509433962264147</v>
      </c>
      <c r="Z9" s="4">
        <f>(Table1[[#This Row],[Tariff per Car]]/111)</f>
        <v>37.657657657657658</v>
      </c>
      <c r="AA9" s="6">
        <f>(Table1[[#This Row],[Tariff per Car]]/111)/Table1[[#This Row],[Route Mileage]]</f>
        <v>4.5261607761607765E-2</v>
      </c>
      <c r="AB9" s="4">
        <v>0</v>
      </c>
      <c r="AC9" s="4">
        <f>Table1[[#This Row],[FSC per Mile]]*Table1[[#This Row],[Route Mileage]]</f>
        <v>0</v>
      </c>
      <c r="AD9" s="4">
        <f>Table1[[#This Row],[Tariff per Car]]+Table1[[#This Row],[FSC per Car]]</f>
        <v>4180</v>
      </c>
      <c r="AE9" s="4">
        <f>IF(Table1[[#This Row],[Commodity]]="corn",Table1[[#This Row],[Tariff + FSC per Car]]/(111*2000/56),Table1[[#This Row],[Tariff + FSC per Car]]/(111*2000/60))</f>
        <v>1.0544144144144145</v>
      </c>
      <c r="AF9" s="4">
        <f>Table1[[#This Row],[Tariff + FSC per Car]]/100.7</f>
        <v>41.509433962264147</v>
      </c>
      <c r="AG9" s="4">
        <f>(Table1[[#This Row],[Tariff + FSC per Car]]/111)</f>
        <v>37.657657657657658</v>
      </c>
      <c r="AH9" s="6">
        <f>(Table1[[#This Row],[Tariff + FSC per Car]]/111)/Table1[[#This Row],[Route Mileage]]</f>
        <v>4.5261607761607765E-2</v>
      </c>
    </row>
    <row r="10" spans="1:34" x14ac:dyDescent="0.25">
      <c r="A10" s="3">
        <v>44119</v>
      </c>
      <c r="B10" s="1" t="s">
        <v>34</v>
      </c>
      <c r="C10" s="1" t="s">
        <v>34</v>
      </c>
      <c r="D10" s="24">
        <v>4022</v>
      </c>
      <c r="E10" s="24">
        <v>39010</v>
      </c>
      <c r="F10" s="1" t="s">
        <v>35</v>
      </c>
      <c r="G10" s="1" t="s">
        <v>36</v>
      </c>
      <c r="H10" s="1" t="s">
        <v>61</v>
      </c>
      <c r="I10" t="s">
        <v>62</v>
      </c>
      <c r="J10" t="str">
        <f>_xlfn.CONCAT(IFERROR(INDEX(Lookup!B:B, MATCH(Table1[[#This Row],[Origin City]], Lookup!A:A, 0)), Table1[[#This Row],[Origin City]]),","," ",Table1[[#This Row],[Origin State]])</f>
        <v>Phelps (Rock Port), MO</v>
      </c>
      <c r="K10" t="s">
        <v>63</v>
      </c>
      <c r="L10" t="s">
        <v>64</v>
      </c>
      <c r="M10" t="str">
        <f>_xlfn.CONCAT(IFERROR(INDEX(Lookup!B:B, MATCH(Table1[[#This Row],[Destination City]], Lookup!A:A, 0)), Table1[[#This Row],[Destination City]]),","," ",Table1[[#This Row],[Destination State]])</f>
        <v>Clovis, NM</v>
      </c>
      <c r="N10" s="5">
        <v>764</v>
      </c>
      <c r="O10" t="s">
        <v>41</v>
      </c>
      <c r="P10">
        <v>110</v>
      </c>
      <c r="Q10">
        <v>120</v>
      </c>
      <c r="R10" t="s">
        <v>42</v>
      </c>
      <c r="S10" t="s">
        <v>43</v>
      </c>
      <c r="T10" t="s">
        <v>52</v>
      </c>
      <c r="U10" s="35" t="s">
        <v>44</v>
      </c>
      <c r="V10" s="27" t="s">
        <v>45</v>
      </c>
      <c r="W10" s="4">
        <v>3820</v>
      </c>
      <c r="X10" s="4">
        <f>IF(Table1[[#This Row],[Commodity]]="corn",Table1[[#This Row],[Tariff per Car]]/(111*2000/56),Table1[[#This Row],[Tariff per Car]]/(111*2000/60))</f>
        <v>0.96360360360360364</v>
      </c>
      <c r="Y10" s="4">
        <f>Table1[[#This Row],[Tariff per Car]]/100.7</f>
        <v>37.934458788480633</v>
      </c>
      <c r="Z10" s="4">
        <f>(Table1[[#This Row],[Tariff per Car]]/111)</f>
        <v>34.414414414414416</v>
      </c>
      <c r="AA10" s="6">
        <f>(Table1[[#This Row],[Tariff per Car]]/111)/Table1[[#This Row],[Route Mileage]]</f>
        <v>4.504504504504505E-2</v>
      </c>
      <c r="AB10" s="4">
        <v>0</v>
      </c>
      <c r="AC10" s="4">
        <f>Table1[[#This Row],[FSC per Mile]]*Table1[[#This Row],[Route Mileage]]</f>
        <v>0</v>
      </c>
      <c r="AD10" s="4">
        <f>Table1[[#This Row],[Tariff per Car]]+Table1[[#This Row],[FSC per Car]]</f>
        <v>3820</v>
      </c>
      <c r="AE10" s="4">
        <f>IF(Table1[[#This Row],[Commodity]]="corn",Table1[[#This Row],[Tariff + FSC per Car]]/(111*2000/56),Table1[[#This Row],[Tariff + FSC per Car]]/(111*2000/60))</f>
        <v>0.96360360360360364</v>
      </c>
      <c r="AF10" s="4">
        <f>Table1[[#This Row],[Tariff + FSC per Car]]/100.7</f>
        <v>37.934458788480633</v>
      </c>
      <c r="AG10" s="4">
        <f>(Table1[[#This Row],[Tariff + FSC per Car]]/111)</f>
        <v>34.414414414414416</v>
      </c>
      <c r="AH10" s="6">
        <f>(Table1[[#This Row],[Tariff + FSC per Car]]/111)/Table1[[#This Row],[Route Mileage]]</f>
        <v>4.504504504504505E-2</v>
      </c>
    </row>
    <row r="11" spans="1:34" x14ac:dyDescent="0.25">
      <c r="A11" s="3">
        <v>44119</v>
      </c>
      <c r="B11" s="1" t="s">
        <v>34</v>
      </c>
      <c r="C11" s="1" t="s">
        <v>34</v>
      </c>
      <c r="D11" s="24">
        <v>4022</v>
      </c>
      <c r="E11" s="24">
        <v>39010</v>
      </c>
      <c r="F11" s="1" t="s">
        <v>35</v>
      </c>
      <c r="G11" s="1" t="s">
        <v>36</v>
      </c>
      <c r="H11" s="1" t="s">
        <v>61</v>
      </c>
      <c r="I11" t="s">
        <v>62</v>
      </c>
      <c r="J11" t="str">
        <f>_xlfn.CONCAT(IFERROR(INDEX(Lookup!B:B, MATCH(Table1[[#This Row],[Origin City]], Lookup!A:A, 0)), Table1[[#This Row],[Origin City]]),","," ",Table1[[#This Row],[Origin State]])</f>
        <v>Phelps (Rock Port), MO</v>
      </c>
      <c r="K11" t="s">
        <v>65</v>
      </c>
      <c r="L11" t="s">
        <v>54</v>
      </c>
      <c r="M11" t="s">
        <v>66</v>
      </c>
      <c r="N11" s="5">
        <v>937</v>
      </c>
      <c r="O11" t="s">
        <v>41</v>
      </c>
      <c r="P11">
        <v>110</v>
      </c>
      <c r="Q11">
        <v>120</v>
      </c>
      <c r="R11" t="s">
        <v>42</v>
      </c>
      <c r="S11" t="s">
        <v>43</v>
      </c>
      <c r="T11" t="s">
        <v>52</v>
      </c>
      <c r="U11" s="35" t="s">
        <v>44</v>
      </c>
      <c r="V11" s="27" t="s">
        <v>45</v>
      </c>
      <c r="W11" s="4">
        <v>3560</v>
      </c>
      <c r="X11" s="4">
        <f>IF(Table1[[#This Row],[Commodity]]="corn",Table1[[#This Row],[Tariff per Car]]/(111*2000/56),Table1[[#This Row],[Tariff per Car]]/(111*2000/60))</f>
        <v>0.89801801801801806</v>
      </c>
      <c r="Y11" s="4">
        <f>Table1[[#This Row],[Tariff per Car]]/100.7</f>
        <v>35.352532274081426</v>
      </c>
      <c r="Z11" s="4">
        <f>(Table1[[#This Row],[Tariff per Car]]/111)</f>
        <v>32.072072072072075</v>
      </c>
      <c r="AA11" s="6">
        <f>(Table1[[#This Row],[Tariff per Car]]/111)/Table1[[#This Row],[Route Mileage]]</f>
        <v>3.4228465391752484E-2</v>
      </c>
      <c r="AB11" s="4">
        <v>0</v>
      </c>
      <c r="AC11" s="4">
        <f>Table1[[#This Row],[FSC per Mile]]*Table1[[#This Row],[Route Mileage]]</f>
        <v>0</v>
      </c>
      <c r="AD11" s="4">
        <f>Table1[[#This Row],[Tariff per Car]]+Table1[[#This Row],[FSC per Car]]</f>
        <v>3560</v>
      </c>
      <c r="AE11" s="4">
        <f>IF(Table1[[#This Row],[Commodity]]="corn",Table1[[#This Row],[Tariff + FSC per Car]]/(111*2000/56),Table1[[#This Row],[Tariff + FSC per Car]]/(111*2000/60))</f>
        <v>0.89801801801801806</v>
      </c>
      <c r="AF11" s="4">
        <f>Table1[[#This Row],[Tariff + FSC per Car]]/100.7</f>
        <v>35.352532274081426</v>
      </c>
      <c r="AG11" s="4">
        <f>(Table1[[#This Row],[Tariff + FSC per Car]]/111)</f>
        <v>32.072072072072075</v>
      </c>
      <c r="AH11" s="6">
        <f>(Table1[[#This Row],[Tariff + FSC per Car]]/111)/Table1[[#This Row],[Route Mileage]]</f>
        <v>3.4228465391752484E-2</v>
      </c>
    </row>
    <row r="12" spans="1:34" x14ac:dyDescent="0.25">
      <c r="A12" s="3">
        <v>44119</v>
      </c>
      <c r="B12" s="1" t="s">
        <v>34</v>
      </c>
      <c r="C12" s="1" t="s">
        <v>34</v>
      </c>
      <c r="D12" s="24">
        <v>4022</v>
      </c>
      <c r="E12" s="24">
        <v>39013</v>
      </c>
      <c r="F12" s="1" t="s">
        <v>35</v>
      </c>
      <c r="G12" s="1" t="s">
        <v>36</v>
      </c>
      <c r="H12" s="1" t="s">
        <v>67</v>
      </c>
      <c r="I12" t="s">
        <v>68</v>
      </c>
      <c r="J12" t="str">
        <f>_xlfn.CONCAT(IFERROR(INDEX(Lookup!B:B, MATCH(Table1[[#This Row],[Origin City]], Lookup!A:A, 0)), Table1[[#This Row],[Origin City]]),","," ",Table1[[#This Row],[Origin State]])</f>
        <v>Selby, SD</v>
      </c>
      <c r="K12" t="s">
        <v>48</v>
      </c>
      <c r="L12" t="s">
        <v>49</v>
      </c>
      <c r="M12" t="s">
        <v>50</v>
      </c>
      <c r="N12" s="5">
        <v>1419</v>
      </c>
      <c r="O12" t="s">
        <v>51</v>
      </c>
      <c r="P12">
        <v>110</v>
      </c>
      <c r="Q12">
        <v>120</v>
      </c>
      <c r="R12" t="s">
        <v>42</v>
      </c>
      <c r="S12" t="s">
        <v>43</v>
      </c>
      <c r="T12" t="s">
        <v>52</v>
      </c>
      <c r="U12" s="36" t="s">
        <v>44</v>
      </c>
      <c r="V12" s="28" t="s">
        <v>45</v>
      </c>
      <c r="W12" s="4">
        <v>5100</v>
      </c>
      <c r="X12" s="4">
        <f>IF(Table1[[#This Row],[Commodity]]="corn",Table1[[#This Row],[Tariff per Car]]/(111*2000/56),Table1[[#This Row],[Tariff per Car]]/(111*2000/60))</f>
        <v>1.2864864864864864</v>
      </c>
      <c r="Y12" s="4">
        <f>Table1[[#This Row],[Tariff per Car]]/100.7</f>
        <v>50.645481628599796</v>
      </c>
      <c r="Z12" s="4">
        <f>(Table1[[#This Row],[Tariff per Car]]/111)</f>
        <v>45.945945945945944</v>
      </c>
      <c r="AA12" s="6">
        <f>(Table1[[#This Row],[Tariff per Car]]/111)/Table1[[#This Row],[Route Mileage]]</f>
        <v>3.2379102146544006E-2</v>
      </c>
      <c r="AB12" s="4">
        <v>0</v>
      </c>
      <c r="AC12" s="4">
        <f>Table1[[#This Row],[FSC per Mile]]*Table1[[#This Row],[Route Mileage]]</f>
        <v>0</v>
      </c>
      <c r="AD12" s="4">
        <f>Table1[[#This Row],[Tariff per Car]]+Table1[[#This Row],[FSC per Car]]</f>
        <v>5100</v>
      </c>
      <c r="AE12" s="4">
        <f>IF(Table1[[#This Row],[Commodity]]="corn",Table1[[#This Row],[Tariff + FSC per Car]]/(111*2000/56),Table1[[#This Row],[Tariff + FSC per Car]]/(111*2000/60))</f>
        <v>1.2864864864864864</v>
      </c>
      <c r="AF12" s="4">
        <f>Table1[[#This Row],[Tariff + FSC per Car]]/100.7</f>
        <v>50.645481628599796</v>
      </c>
      <c r="AG12" s="4">
        <f>(Table1[[#This Row],[Tariff + FSC per Car]]/111)</f>
        <v>45.945945945945944</v>
      </c>
      <c r="AH12" s="6">
        <f>(Table1[[#This Row],[Tariff + FSC per Car]]/111)/Table1[[#This Row],[Route Mileage]]</f>
        <v>3.2379102146544006E-2</v>
      </c>
    </row>
    <row r="13" spans="1:34" x14ac:dyDescent="0.25">
      <c r="A13" s="3">
        <v>44119</v>
      </c>
      <c r="B13" s="1" t="s">
        <v>34</v>
      </c>
      <c r="C13" s="1" t="s">
        <v>34</v>
      </c>
      <c r="D13" s="24">
        <v>4022</v>
      </c>
      <c r="E13" s="24">
        <v>39013</v>
      </c>
      <c r="F13" s="1" t="s">
        <v>35</v>
      </c>
      <c r="G13" s="1" t="s">
        <v>36</v>
      </c>
      <c r="H13" s="1" t="s">
        <v>69</v>
      </c>
      <c r="I13" t="s">
        <v>47</v>
      </c>
      <c r="J13" t="str">
        <f>_xlfn.CONCAT(IFERROR(INDEX(Lookup!B:B, MATCH(Table1[[#This Row],[Origin City]], Lookup!A:A, 0)), Table1[[#This Row],[Origin City]]),","," ",Table1[[#This Row],[Origin State]])</f>
        <v>St. Cloud, MN</v>
      </c>
      <c r="K13" t="s">
        <v>48</v>
      </c>
      <c r="L13" t="s">
        <v>49</v>
      </c>
      <c r="M13" t="s">
        <v>50</v>
      </c>
      <c r="N13" s="5">
        <v>1666</v>
      </c>
      <c r="O13" t="s">
        <v>51</v>
      </c>
      <c r="P13">
        <v>110</v>
      </c>
      <c r="Q13">
        <v>120</v>
      </c>
      <c r="R13" t="s">
        <v>42</v>
      </c>
      <c r="S13" t="s">
        <v>43</v>
      </c>
      <c r="T13" t="s">
        <v>52</v>
      </c>
      <c r="U13" s="36" t="s">
        <v>44</v>
      </c>
      <c r="V13" s="28" t="s">
        <v>45</v>
      </c>
      <c r="W13" s="4">
        <v>5100</v>
      </c>
      <c r="X13" s="4">
        <f>IF(Table1[[#This Row],[Commodity]]="corn",Table1[[#This Row],[Tariff per Car]]/(111*2000/56),Table1[[#This Row],[Tariff per Car]]/(111*2000/60))</f>
        <v>1.2864864864864864</v>
      </c>
      <c r="Y13" s="4">
        <f>Table1[[#This Row],[Tariff per Car]]/100.7</f>
        <v>50.645481628599796</v>
      </c>
      <c r="Z13" s="4">
        <f>(Table1[[#This Row],[Tariff per Car]]/111)</f>
        <v>45.945945945945944</v>
      </c>
      <c r="AA13" s="6">
        <f>(Table1[[#This Row],[Tariff per Car]]/111)/Table1[[#This Row],[Route Mileage]]</f>
        <v>2.7578599007170433E-2</v>
      </c>
      <c r="AB13" s="4">
        <v>0</v>
      </c>
      <c r="AC13" s="4">
        <f>Table1[[#This Row],[FSC per Mile]]*Table1[[#This Row],[Route Mileage]]</f>
        <v>0</v>
      </c>
      <c r="AD13" s="4">
        <f>Table1[[#This Row],[Tariff per Car]]+Table1[[#This Row],[FSC per Car]]</f>
        <v>5100</v>
      </c>
      <c r="AE13" s="4">
        <f>IF(Table1[[#This Row],[Commodity]]="corn",Table1[[#This Row],[Tariff + FSC per Car]]/(111*2000/56),Table1[[#This Row],[Tariff + FSC per Car]]/(111*2000/60))</f>
        <v>1.2864864864864864</v>
      </c>
      <c r="AF13" s="4">
        <f>Table1[[#This Row],[Tariff + FSC per Car]]/100.7</f>
        <v>50.645481628599796</v>
      </c>
      <c r="AG13" s="4">
        <f>(Table1[[#This Row],[Tariff + FSC per Car]]/111)</f>
        <v>45.945945945945944</v>
      </c>
      <c r="AH13" s="6">
        <f>(Table1[[#This Row],[Tariff + FSC per Car]]/111)/Table1[[#This Row],[Route Mileage]]</f>
        <v>2.7578599007170433E-2</v>
      </c>
    </row>
    <row r="14" spans="1:34" x14ac:dyDescent="0.25">
      <c r="A14" s="3">
        <v>44119</v>
      </c>
      <c r="B14" s="1" t="s">
        <v>34</v>
      </c>
      <c r="C14" s="1" t="s">
        <v>34</v>
      </c>
      <c r="D14" s="24">
        <v>4022</v>
      </c>
      <c r="E14" s="24">
        <v>39010</v>
      </c>
      <c r="F14" s="1" t="s">
        <v>35</v>
      </c>
      <c r="G14" s="1" t="s">
        <v>36</v>
      </c>
      <c r="H14" s="1" t="s">
        <v>70</v>
      </c>
      <c r="I14" t="s">
        <v>57</v>
      </c>
      <c r="J14" t="str">
        <f>_xlfn.CONCAT(IFERROR(INDEX(Lookup!B:B, MATCH(Table1[[#This Row],[Origin City]], Lookup!A:A, 0)), Table1[[#This Row],[Origin City]]),","," ",Table1[[#This Row],[Origin State]])</f>
        <v>Waverly, IL</v>
      </c>
      <c r="K14" t="s">
        <v>71</v>
      </c>
      <c r="L14" t="s">
        <v>64</v>
      </c>
      <c r="M14" t="str">
        <f>_xlfn.CONCAT(IFERROR(INDEX(Lookup!B:B, MATCH(Table1[[#This Row],[Destination City]], Lookup!A:A, 0)), Table1[[#This Row],[Destination City]]),","," ",Table1[[#This Row],[Destination State]])</f>
        <v>Dexter, NM</v>
      </c>
      <c r="N14" s="47">
        <v>1058</v>
      </c>
      <c r="O14" t="s">
        <v>41</v>
      </c>
      <c r="P14">
        <v>110</v>
      </c>
      <c r="Q14">
        <v>120</v>
      </c>
      <c r="R14" t="s">
        <v>42</v>
      </c>
      <c r="S14" t="s">
        <v>43</v>
      </c>
      <c r="T14" t="s">
        <v>43</v>
      </c>
      <c r="U14" s="36" t="s">
        <v>44</v>
      </c>
      <c r="V14" s="28" t="s">
        <v>45</v>
      </c>
      <c r="W14" s="4">
        <v>3700</v>
      </c>
      <c r="X14" s="4">
        <f>IF(Table1[[#This Row],[Commodity]]="corn",Table1[[#This Row],[Tariff per Car]]/(111*2000/56),Table1[[#This Row],[Tariff per Car]]/(111*2000/60))</f>
        <v>0.93333333333333335</v>
      </c>
      <c r="Y14" s="4">
        <f>Table1[[#This Row],[Tariff per Car]]/100.7</f>
        <v>36.742800397219462</v>
      </c>
      <c r="Z14" s="4">
        <f>(Table1[[#This Row],[Tariff per Car]]/111)</f>
        <v>33.333333333333336</v>
      </c>
      <c r="AA14" s="6">
        <f>(Table1[[#This Row],[Tariff per Car]]/111)/Table1[[#This Row],[Route Mileage]]</f>
        <v>3.1505986137366104E-2</v>
      </c>
      <c r="AB14" s="4">
        <v>0</v>
      </c>
      <c r="AC14" s="4">
        <f>Table1[[#This Row],[FSC per Mile]]*Table1[[#This Row],[Route Mileage]]</f>
        <v>0</v>
      </c>
      <c r="AD14" s="4">
        <f>Table1[[#This Row],[Tariff per Car]]+Table1[[#This Row],[FSC per Car]]</f>
        <v>3700</v>
      </c>
      <c r="AE14" s="4">
        <f>IF(Table1[[#This Row],[Commodity]]="corn",Table1[[#This Row],[Tariff + FSC per Car]]/(111*2000/56),Table1[[#This Row],[Tariff + FSC per Car]]/(111*2000/60))</f>
        <v>0.93333333333333335</v>
      </c>
      <c r="AF14" s="4">
        <f>Table1[[#This Row],[Tariff + FSC per Car]]/100.7</f>
        <v>36.742800397219462</v>
      </c>
      <c r="AG14" s="4">
        <f>(Table1[[#This Row],[Tariff + FSC per Car]]/111)</f>
        <v>33.333333333333336</v>
      </c>
      <c r="AH14" s="6">
        <f>(Table1[[#This Row],[Tariff + FSC per Car]]/111)/Table1[[#This Row],[Route Mileage]]</f>
        <v>3.1505986137366104E-2</v>
      </c>
    </row>
    <row r="15" spans="1:34" x14ac:dyDescent="0.25">
      <c r="A15" s="3">
        <v>44119</v>
      </c>
      <c r="B15" s="1" t="s">
        <v>34</v>
      </c>
      <c r="C15" s="1" t="s">
        <v>34</v>
      </c>
      <c r="D15" s="24">
        <v>4022</v>
      </c>
      <c r="E15" s="24">
        <v>69105</v>
      </c>
      <c r="F15" s="1" t="s">
        <v>72</v>
      </c>
      <c r="G15" s="1" t="s">
        <v>36</v>
      </c>
      <c r="H15" s="1" t="s">
        <v>73</v>
      </c>
      <c r="I15" t="s">
        <v>47</v>
      </c>
      <c r="J15" t="str">
        <f>_xlfn.CONCAT(IFERROR(INDEX(Lookup!B:B, MATCH(Table1[[#This Row],[Origin City]], Lookup!A:A, 0)), Table1[[#This Row],[Origin City]]),","," ",Table1[[#This Row],[Origin State]])</f>
        <v>Argyle, MN</v>
      </c>
      <c r="K15" t="s">
        <v>48</v>
      </c>
      <c r="L15" t="s">
        <v>49</v>
      </c>
      <c r="M15" t="s">
        <v>50</v>
      </c>
      <c r="N15" s="5">
        <v>1528</v>
      </c>
      <c r="O15" t="s">
        <v>51</v>
      </c>
      <c r="P15">
        <v>110</v>
      </c>
      <c r="Q15">
        <v>120</v>
      </c>
      <c r="R15" t="s">
        <v>2</v>
      </c>
      <c r="S15" t="s">
        <v>43</v>
      </c>
      <c r="T15" t="s">
        <v>52</v>
      </c>
      <c r="U15" s="35" t="s">
        <v>44</v>
      </c>
      <c r="V15" s="27" t="s">
        <v>45</v>
      </c>
      <c r="W15" s="4">
        <v>5800</v>
      </c>
      <c r="X15" s="4">
        <f>IF(Table1[[#This Row],[Commodity]]="corn",Table1[[#This Row],[Tariff per Car]]/(111*2000/56),Table1[[#This Row],[Tariff per Car]]/(111*2000/60))</f>
        <v>1.5675675675675675</v>
      </c>
      <c r="Y15" s="4">
        <f>Table1[[#This Row],[Tariff per Car]]/100.7</f>
        <v>57.596822244289967</v>
      </c>
      <c r="Z15" s="4">
        <f>(Table1[[#This Row],[Tariff per Car]]/111)</f>
        <v>52.252252252252255</v>
      </c>
      <c r="AA15" s="6">
        <f>(Table1[[#This Row],[Tariff per Car]]/111)/Table1[[#This Row],[Route Mileage]]</f>
        <v>3.4196500165086553E-2</v>
      </c>
      <c r="AB15" s="4">
        <v>0</v>
      </c>
      <c r="AC15" s="4">
        <f>Table1[[#This Row],[FSC per Mile]]*Table1[[#This Row],[Route Mileage]]</f>
        <v>0</v>
      </c>
      <c r="AD15" s="4">
        <f>Table1[[#This Row],[Tariff per Car]]+Table1[[#This Row],[FSC per Car]]</f>
        <v>5800</v>
      </c>
      <c r="AE15" s="4">
        <f>IF(Table1[[#This Row],[Commodity]]="corn",Table1[[#This Row],[Tariff + FSC per Car]]/(111*2000/56),Table1[[#This Row],[Tariff + FSC per Car]]/(111*2000/60))</f>
        <v>1.5675675675675675</v>
      </c>
      <c r="AF15" s="4">
        <f>Table1[[#This Row],[Tariff + FSC per Car]]/100.7</f>
        <v>57.596822244289967</v>
      </c>
      <c r="AG15" s="4">
        <f>(Table1[[#This Row],[Tariff + FSC per Car]]/111)</f>
        <v>52.252252252252255</v>
      </c>
      <c r="AH15" s="6">
        <f>(Table1[[#This Row],[Tariff + FSC per Car]]/111)/Table1[[#This Row],[Route Mileage]]</f>
        <v>3.4196500165086553E-2</v>
      </c>
    </row>
    <row r="16" spans="1:34" x14ac:dyDescent="0.25">
      <c r="A16" s="3">
        <v>44119</v>
      </c>
      <c r="B16" s="1" t="s">
        <v>34</v>
      </c>
      <c r="C16" s="1" t="s">
        <v>34</v>
      </c>
      <c r="D16" s="24">
        <v>4022</v>
      </c>
      <c r="E16" s="24">
        <v>69105</v>
      </c>
      <c r="F16" s="1" t="s">
        <v>72</v>
      </c>
      <c r="G16" s="1" t="s">
        <v>36</v>
      </c>
      <c r="H16" s="1" t="s">
        <v>73</v>
      </c>
      <c r="I16" t="s">
        <v>47</v>
      </c>
      <c r="J16" t="str">
        <f>_xlfn.CONCAT(IFERROR(INDEX(Lookup!B:B, MATCH(Table1[[#This Row],[Origin City]], Lookup!A:A, 0)), Table1[[#This Row],[Origin City]]),","," ",Table1[[#This Row],[Origin State]])</f>
        <v>Argyle, MN</v>
      </c>
      <c r="K16" t="s">
        <v>65</v>
      </c>
      <c r="L16" t="s">
        <v>54</v>
      </c>
      <c r="M16" t="s">
        <v>66</v>
      </c>
      <c r="N16" s="47">
        <v>1634</v>
      </c>
      <c r="O16" t="s">
        <v>51</v>
      </c>
      <c r="P16">
        <v>110</v>
      </c>
      <c r="Q16">
        <v>120</v>
      </c>
      <c r="R16" t="s">
        <v>2</v>
      </c>
      <c r="S16" t="s">
        <v>43</v>
      </c>
      <c r="T16" t="s">
        <v>52</v>
      </c>
      <c r="U16" s="36" t="s">
        <v>44</v>
      </c>
      <c r="V16" s="28" t="s">
        <v>45</v>
      </c>
      <c r="W16" s="4">
        <v>6000</v>
      </c>
      <c r="X16" s="4">
        <f>IF(Table1[[#This Row],[Commodity]]="corn",Table1[[#This Row],[Tariff per Car]]/(111*2000/56),Table1[[#This Row],[Tariff per Car]]/(111*2000/60))</f>
        <v>1.6216216216216217</v>
      </c>
      <c r="Y16" s="4">
        <f>Table1[[#This Row],[Tariff per Car]]/100.7</f>
        <v>59.582919563058589</v>
      </c>
      <c r="Z16" s="4">
        <f>(Table1[[#This Row],[Tariff per Car]]/111)</f>
        <v>54.054054054054056</v>
      </c>
      <c r="AA16" s="6">
        <f>(Table1[[#This Row],[Tariff per Car]]/111)/Table1[[#This Row],[Route Mileage]]</f>
        <v>3.3080816434549604E-2</v>
      </c>
      <c r="AB16" s="4">
        <v>0</v>
      </c>
      <c r="AC16" s="4">
        <f>Table1[[#This Row],[FSC per Mile]]*Table1[[#This Row],[Route Mileage]]</f>
        <v>0</v>
      </c>
      <c r="AD16" s="4">
        <f>Table1[[#This Row],[Tariff per Car]]+Table1[[#This Row],[FSC per Car]]</f>
        <v>6000</v>
      </c>
      <c r="AE16" s="4">
        <f>IF(Table1[[#This Row],[Commodity]]="corn",Table1[[#This Row],[Tariff + FSC per Car]]/(111*2000/56),Table1[[#This Row],[Tariff + FSC per Car]]/(111*2000/60))</f>
        <v>1.6216216216216217</v>
      </c>
      <c r="AF16" s="4">
        <f>Table1[[#This Row],[Tariff + FSC per Car]]/100.7</f>
        <v>59.582919563058589</v>
      </c>
      <c r="AG16" s="4">
        <f>(Table1[[#This Row],[Tariff + FSC per Car]]/111)</f>
        <v>54.054054054054056</v>
      </c>
      <c r="AH16" s="6">
        <f>(Table1[[#This Row],[Tariff + FSC per Car]]/111)/Table1[[#This Row],[Route Mileage]]</f>
        <v>3.3080816434549604E-2</v>
      </c>
    </row>
    <row r="17" spans="1:34" x14ac:dyDescent="0.25">
      <c r="A17" s="3">
        <v>44119</v>
      </c>
      <c r="B17" s="1" t="s">
        <v>34</v>
      </c>
      <c r="C17" s="1" t="s">
        <v>34</v>
      </c>
      <c r="D17" s="24">
        <v>4022</v>
      </c>
      <c r="E17" s="24">
        <v>69105</v>
      </c>
      <c r="F17" s="1" t="s">
        <v>72</v>
      </c>
      <c r="G17" s="1" t="s">
        <v>36</v>
      </c>
      <c r="H17" s="1" t="s">
        <v>74</v>
      </c>
      <c r="I17" t="s">
        <v>75</v>
      </c>
      <c r="J17" t="str">
        <f>_xlfn.CONCAT(IFERROR(INDEX(Lookup!B:B, MATCH(Table1[[#This Row],[Origin City]], Lookup!A:A, 0)), Table1[[#This Row],[Origin City]]),","," ",Table1[[#This Row],[Origin State]])</f>
        <v>Casselton, ND</v>
      </c>
      <c r="K17" t="s">
        <v>48</v>
      </c>
      <c r="L17" t="s">
        <v>49</v>
      </c>
      <c r="M17" t="s">
        <v>50</v>
      </c>
      <c r="N17" s="5">
        <v>1469</v>
      </c>
      <c r="O17" t="s">
        <v>51</v>
      </c>
      <c r="P17">
        <v>110</v>
      </c>
      <c r="Q17">
        <v>120</v>
      </c>
      <c r="R17" t="s">
        <v>2</v>
      </c>
      <c r="S17" t="s">
        <v>43</v>
      </c>
      <c r="T17" t="s">
        <v>52</v>
      </c>
      <c r="U17" s="35" t="s">
        <v>44</v>
      </c>
      <c r="V17" s="27" t="s">
        <v>45</v>
      </c>
      <c r="W17" s="4">
        <v>5750</v>
      </c>
      <c r="X17" s="4">
        <f>IF(Table1[[#This Row],[Commodity]]="corn",Table1[[#This Row],[Tariff per Car]]/(111*2000/56),Table1[[#This Row],[Tariff per Car]]/(111*2000/60))</f>
        <v>1.5540540540540539</v>
      </c>
      <c r="Y17" s="4">
        <f>Table1[[#This Row],[Tariff per Car]]/100.7</f>
        <v>57.10029791459781</v>
      </c>
      <c r="Z17" s="4">
        <f>(Table1[[#This Row],[Tariff per Car]]/111)</f>
        <v>51.801801801801801</v>
      </c>
      <c r="AA17" s="6">
        <f>(Table1[[#This Row],[Tariff per Car]]/111)/Table1[[#This Row],[Route Mileage]]</f>
        <v>3.5263309599592785E-2</v>
      </c>
      <c r="AB17" s="4">
        <v>0</v>
      </c>
      <c r="AC17" s="4">
        <f>Table1[[#This Row],[FSC per Mile]]*Table1[[#This Row],[Route Mileage]]</f>
        <v>0</v>
      </c>
      <c r="AD17" s="4">
        <f>Table1[[#This Row],[Tariff per Car]]+Table1[[#This Row],[FSC per Car]]</f>
        <v>5750</v>
      </c>
      <c r="AE17" s="4">
        <f>IF(Table1[[#This Row],[Commodity]]="corn",Table1[[#This Row],[Tariff + FSC per Car]]/(111*2000/56),Table1[[#This Row],[Tariff + FSC per Car]]/(111*2000/60))</f>
        <v>1.5540540540540539</v>
      </c>
      <c r="AF17" s="4">
        <f>Table1[[#This Row],[Tariff + FSC per Car]]/100.7</f>
        <v>57.10029791459781</v>
      </c>
      <c r="AG17" s="4">
        <f>(Table1[[#This Row],[Tariff + FSC per Car]]/111)</f>
        <v>51.801801801801801</v>
      </c>
      <c r="AH17" s="6">
        <f>(Table1[[#This Row],[Tariff + FSC per Car]]/111)/Table1[[#This Row],[Route Mileage]]</f>
        <v>3.5263309599592785E-2</v>
      </c>
    </row>
    <row r="18" spans="1:34" x14ac:dyDescent="0.25">
      <c r="A18" s="3">
        <v>44119</v>
      </c>
      <c r="B18" s="1" t="s">
        <v>34</v>
      </c>
      <c r="C18" s="1" t="s">
        <v>34</v>
      </c>
      <c r="D18" s="24">
        <v>4022</v>
      </c>
      <c r="E18" s="24">
        <v>69105</v>
      </c>
      <c r="F18" s="1" t="s">
        <v>72</v>
      </c>
      <c r="G18" s="1" t="s">
        <v>36</v>
      </c>
      <c r="H18" s="1" t="s">
        <v>76</v>
      </c>
      <c r="I18" t="s">
        <v>77</v>
      </c>
      <c r="J18" t="str">
        <f>_xlfn.CONCAT(IFERROR(INDEX(Lookup!B:B, MATCH(Table1[[#This Row],[Origin City]], Lookup!A:A, 0)), Table1[[#This Row],[Origin City]]),","," ",Table1[[#This Row],[Origin State]])</f>
        <v>Concordia, KS</v>
      </c>
      <c r="K18" t="s">
        <v>65</v>
      </c>
      <c r="L18" t="s">
        <v>54</v>
      </c>
      <c r="M18" t="s">
        <v>66</v>
      </c>
      <c r="N18" s="5">
        <v>742</v>
      </c>
      <c r="O18" t="s">
        <v>51</v>
      </c>
      <c r="P18">
        <v>110</v>
      </c>
      <c r="Q18">
        <v>120</v>
      </c>
      <c r="R18" t="s">
        <v>2</v>
      </c>
      <c r="S18" t="s">
        <v>43</v>
      </c>
      <c r="T18" t="s">
        <v>43</v>
      </c>
      <c r="U18" s="36" t="s">
        <v>44</v>
      </c>
      <c r="V18" s="28" t="s">
        <v>45</v>
      </c>
      <c r="W18" s="4">
        <v>4250</v>
      </c>
      <c r="X18" s="4">
        <f>IF(Table1[[#This Row],[Commodity]]="corn",Table1[[#This Row],[Tariff per Car]]/(111*2000/56),Table1[[#This Row],[Tariff per Car]]/(111*2000/60))</f>
        <v>1.1486486486486487</v>
      </c>
      <c r="Y18" s="4">
        <f>Table1[[#This Row],[Tariff per Car]]/100.7</f>
        <v>42.204568023833168</v>
      </c>
      <c r="Z18" s="4">
        <f>(Table1[[#This Row],[Tariff per Car]]/111)</f>
        <v>38.288288288288285</v>
      </c>
      <c r="AA18" s="6">
        <f>(Table1[[#This Row],[Tariff per Car]]/111)/Table1[[#This Row],[Route Mileage]]</f>
        <v>5.1601466695806314E-2</v>
      </c>
      <c r="AB18" s="4">
        <v>0</v>
      </c>
      <c r="AC18" s="4">
        <f>Table1[[#This Row],[FSC per Mile]]*Table1[[#This Row],[Route Mileage]]</f>
        <v>0</v>
      </c>
      <c r="AD18" s="4">
        <f>Table1[[#This Row],[Tariff per Car]]+Table1[[#This Row],[FSC per Car]]</f>
        <v>4250</v>
      </c>
      <c r="AE18" s="4">
        <f>IF(Table1[[#This Row],[Commodity]]="corn",Table1[[#This Row],[Tariff + FSC per Car]]/(111*2000/56),Table1[[#This Row],[Tariff + FSC per Car]]/(111*2000/60))</f>
        <v>1.1486486486486487</v>
      </c>
      <c r="AF18" s="4">
        <f>Table1[[#This Row],[Tariff + FSC per Car]]/100.7</f>
        <v>42.204568023833168</v>
      </c>
      <c r="AG18" s="4">
        <f>(Table1[[#This Row],[Tariff + FSC per Car]]/111)</f>
        <v>38.288288288288285</v>
      </c>
      <c r="AH18" s="6">
        <f>(Table1[[#This Row],[Tariff + FSC per Car]]/111)/Table1[[#This Row],[Route Mileage]]</f>
        <v>5.1601466695806314E-2</v>
      </c>
    </row>
    <row r="19" spans="1:34" x14ac:dyDescent="0.25">
      <c r="A19" s="3">
        <v>44119</v>
      </c>
      <c r="B19" s="1" t="s">
        <v>34</v>
      </c>
      <c r="C19" s="1" t="s">
        <v>34</v>
      </c>
      <c r="D19" s="24">
        <v>4022</v>
      </c>
      <c r="E19" s="24">
        <v>69105</v>
      </c>
      <c r="F19" s="1" t="s">
        <v>72</v>
      </c>
      <c r="G19" s="1" t="s">
        <v>36</v>
      </c>
      <c r="H19" s="1" t="s">
        <v>78</v>
      </c>
      <c r="I19" t="s">
        <v>68</v>
      </c>
      <c r="J19" t="str">
        <f>_xlfn.CONCAT(IFERROR(INDEX(Lookup!B:B, MATCH(Table1[[#This Row],[Origin City]], Lookup!A:A, 0)), Table1[[#This Row],[Origin City]]),","," ",Table1[[#This Row],[Origin State]])</f>
        <v>Mitchell, SD</v>
      </c>
      <c r="K19" t="s">
        <v>48</v>
      </c>
      <c r="L19" t="s">
        <v>49</v>
      </c>
      <c r="M19" t="s">
        <v>50</v>
      </c>
      <c r="N19" s="5">
        <v>1624</v>
      </c>
      <c r="O19" t="s">
        <v>51</v>
      </c>
      <c r="P19">
        <v>110</v>
      </c>
      <c r="Q19">
        <v>120</v>
      </c>
      <c r="R19" t="s">
        <v>2</v>
      </c>
      <c r="S19" t="s">
        <v>43</v>
      </c>
      <c r="T19" t="s">
        <v>52</v>
      </c>
      <c r="U19" s="35" t="s">
        <v>44</v>
      </c>
      <c r="V19" s="27" t="s">
        <v>45</v>
      </c>
      <c r="W19" s="4">
        <v>5850</v>
      </c>
      <c r="X19" s="4">
        <f>IF(Table1[[#This Row],[Commodity]]="corn",Table1[[#This Row],[Tariff per Car]]/(111*2000/56),Table1[[#This Row],[Tariff per Car]]/(111*2000/60))</f>
        <v>1.5810810810810811</v>
      </c>
      <c r="Y19" s="4">
        <f>Table1[[#This Row],[Tariff per Car]]/100.7</f>
        <v>58.093346573982124</v>
      </c>
      <c r="Z19" s="4">
        <f>(Table1[[#This Row],[Tariff per Car]]/111)</f>
        <v>52.702702702702702</v>
      </c>
      <c r="AA19" s="6">
        <f>(Table1[[#This Row],[Tariff per Car]]/111)/Table1[[#This Row],[Route Mileage]]</f>
        <v>3.2452403142058314E-2</v>
      </c>
      <c r="AB19" s="4">
        <v>0</v>
      </c>
      <c r="AC19" s="4">
        <f>Table1[[#This Row],[FSC per Mile]]*Table1[[#This Row],[Route Mileage]]</f>
        <v>0</v>
      </c>
      <c r="AD19" s="4">
        <f>Table1[[#This Row],[Tariff per Car]]+Table1[[#This Row],[FSC per Car]]</f>
        <v>5850</v>
      </c>
      <c r="AE19" s="4">
        <f>IF(Table1[[#This Row],[Commodity]]="corn",Table1[[#This Row],[Tariff + FSC per Car]]/(111*2000/56),Table1[[#This Row],[Tariff + FSC per Car]]/(111*2000/60))</f>
        <v>1.5810810810810811</v>
      </c>
      <c r="AF19" s="4">
        <f>Table1[[#This Row],[Tariff + FSC per Car]]/100.7</f>
        <v>58.093346573982124</v>
      </c>
      <c r="AG19" s="4">
        <f>(Table1[[#This Row],[Tariff + FSC per Car]]/111)</f>
        <v>52.702702702702702</v>
      </c>
      <c r="AH19" s="6">
        <f>(Table1[[#This Row],[Tariff + FSC per Car]]/111)/Table1[[#This Row],[Route Mileage]]</f>
        <v>3.2452403142058314E-2</v>
      </c>
    </row>
    <row r="20" spans="1:34" x14ac:dyDescent="0.25">
      <c r="A20" s="3">
        <v>44119</v>
      </c>
      <c r="B20" s="1" t="s">
        <v>34</v>
      </c>
      <c r="C20" s="1" t="s">
        <v>34</v>
      </c>
      <c r="D20" s="24">
        <v>4022</v>
      </c>
      <c r="E20" s="24">
        <v>69105</v>
      </c>
      <c r="F20" s="1" t="s">
        <v>72</v>
      </c>
      <c r="G20" s="1" t="s">
        <v>36</v>
      </c>
      <c r="H20" s="1" t="s">
        <v>61</v>
      </c>
      <c r="I20" t="s">
        <v>62</v>
      </c>
      <c r="J20" t="str">
        <f>_xlfn.CONCAT(IFERROR(INDEX(Lookup!B:B, MATCH(Table1[[#This Row],[Origin City]], Lookup!A:A, 0)), Table1[[#This Row],[Origin City]]),","," ",Table1[[#This Row],[Origin State]])</f>
        <v>Phelps (Rock Port), MO</v>
      </c>
      <c r="K20" t="s">
        <v>48</v>
      </c>
      <c r="L20" t="s">
        <v>49</v>
      </c>
      <c r="M20" t="s">
        <v>50</v>
      </c>
      <c r="N20" s="5">
        <v>1881</v>
      </c>
      <c r="O20" t="s">
        <v>51</v>
      </c>
      <c r="P20">
        <v>110</v>
      </c>
      <c r="Q20">
        <v>120</v>
      </c>
      <c r="R20" t="s">
        <v>2</v>
      </c>
      <c r="S20" t="s">
        <v>43</v>
      </c>
      <c r="T20" t="s">
        <v>43</v>
      </c>
      <c r="U20" s="35" t="s">
        <v>44</v>
      </c>
      <c r="V20" s="27" t="s">
        <v>45</v>
      </c>
      <c r="W20" s="4">
        <v>5800</v>
      </c>
      <c r="X20" s="4">
        <f>IF(Table1[[#This Row],[Commodity]]="corn",Table1[[#This Row],[Tariff per Car]]/(111*2000/56),Table1[[#This Row],[Tariff per Car]]/(111*2000/60))</f>
        <v>1.5675675675675675</v>
      </c>
      <c r="Y20" s="4">
        <f>Table1[[#This Row],[Tariff per Car]]/100.7</f>
        <v>57.596822244289967</v>
      </c>
      <c r="Z20" s="4">
        <f>(Table1[[#This Row],[Tariff per Car]]/111)</f>
        <v>52.252252252252255</v>
      </c>
      <c r="AA20" s="6">
        <f>(Table1[[#This Row],[Tariff per Car]]/111)/Table1[[#This Row],[Route Mileage]]</f>
        <v>2.77789751473962E-2</v>
      </c>
      <c r="AB20" s="4">
        <v>0</v>
      </c>
      <c r="AC20" s="4">
        <f>Table1[[#This Row],[FSC per Mile]]*Table1[[#This Row],[Route Mileage]]</f>
        <v>0</v>
      </c>
      <c r="AD20" s="4">
        <f>Table1[[#This Row],[Tariff per Car]]+Table1[[#This Row],[FSC per Car]]</f>
        <v>5800</v>
      </c>
      <c r="AE20" s="4">
        <f>IF(Table1[[#This Row],[Commodity]]="corn",Table1[[#This Row],[Tariff + FSC per Car]]/(111*2000/56),Table1[[#This Row],[Tariff + FSC per Car]]/(111*2000/60))</f>
        <v>1.5675675675675675</v>
      </c>
      <c r="AF20" s="4">
        <f>Table1[[#This Row],[Tariff + FSC per Car]]/100.7</f>
        <v>57.596822244289967</v>
      </c>
      <c r="AG20" s="4">
        <f>(Table1[[#This Row],[Tariff + FSC per Car]]/111)</f>
        <v>52.252252252252255</v>
      </c>
      <c r="AH20" s="6">
        <f>(Table1[[#This Row],[Tariff + FSC per Car]]/111)/Table1[[#This Row],[Route Mileage]]</f>
        <v>2.77789751473962E-2</v>
      </c>
    </row>
    <row r="21" spans="1:34" x14ac:dyDescent="0.25">
      <c r="A21" s="3">
        <v>44119</v>
      </c>
      <c r="B21" s="1" t="s">
        <v>34</v>
      </c>
      <c r="C21" s="1" t="s">
        <v>34</v>
      </c>
      <c r="D21" s="24">
        <v>4022</v>
      </c>
      <c r="E21" s="24">
        <v>69105</v>
      </c>
      <c r="F21" s="1" t="s">
        <v>72</v>
      </c>
      <c r="G21" s="1" t="s">
        <v>36</v>
      </c>
      <c r="H21" s="1" t="s">
        <v>69</v>
      </c>
      <c r="I21" t="s">
        <v>47</v>
      </c>
      <c r="J21" t="str">
        <f>_xlfn.CONCAT(IFERROR(INDEX(Lookup!B:B, MATCH(Table1[[#This Row],[Origin City]], Lookup!A:A, 0)), Table1[[#This Row],[Origin City]]),","," ",Table1[[#This Row],[Origin State]])</f>
        <v>St. Cloud, MN</v>
      </c>
      <c r="K21" t="s">
        <v>48</v>
      </c>
      <c r="L21" t="s">
        <v>49</v>
      </c>
      <c r="M21" t="s">
        <v>50</v>
      </c>
      <c r="N21" s="5">
        <v>1666</v>
      </c>
      <c r="O21" t="s">
        <v>51</v>
      </c>
      <c r="P21">
        <v>110</v>
      </c>
      <c r="Q21">
        <v>120</v>
      </c>
      <c r="R21" t="s">
        <v>2</v>
      </c>
      <c r="S21" t="s">
        <v>43</v>
      </c>
      <c r="T21" t="s">
        <v>43</v>
      </c>
      <c r="U21" s="36" t="s">
        <v>44</v>
      </c>
      <c r="V21" s="28" t="s">
        <v>45</v>
      </c>
      <c r="W21" s="4">
        <v>5900</v>
      </c>
      <c r="X21" s="4">
        <f>IF(Table1[[#This Row],[Commodity]]="corn",Table1[[#This Row],[Tariff per Car]]/(111*2000/56),Table1[[#This Row],[Tariff per Car]]/(111*2000/60))</f>
        <v>1.5945945945945945</v>
      </c>
      <c r="Y21" s="4">
        <f>Table1[[#This Row],[Tariff per Car]]/100.7</f>
        <v>58.589870903674282</v>
      </c>
      <c r="Z21" s="4">
        <f>(Table1[[#This Row],[Tariff per Car]]/111)</f>
        <v>53.153153153153156</v>
      </c>
      <c r="AA21" s="6">
        <f>(Table1[[#This Row],[Tariff per Car]]/111)/Table1[[#This Row],[Route Mileage]]</f>
        <v>3.1904653753393249E-2</v>
      </c>
      <c r="AB21" s="4">
        <v>0</v>
      </c>
      <c r="AC21" s="4">
        <f>Table1[[#This Row],[FSC per Mile]]*Table1[[#This Row],[Route Mileage]]</f>
        <v>0</v>
      </c>
      <c r="AD21" s="4">
        <f>Table1[[#This Row],[Tariff per Car]]+Table1[[#This Row],[FSC per Car]]</f>
        <v>5900</v>
      </c>
      <c r="AE21" s="4">
        <f>IF(Table1[[#This Row],[Commodity]]="corn",Table1[[#This Row],[Tariff + FSC per Car]]/(111*2000/56),Table1[[#This Row],[Tariff + FSC per Car]]/(111*2000/60))</f>
        <v>1.5945945945945945</v>
      </c>
      <c r="AF21" s="4">
        <f>Table1[[#This Row],[Tariff + FSC per Car]]/100.7</f>
        <v>58.589870903674282</v>
      </c>
      <c r="AG21" s="4">
        <f>(Table1[[#This Row],[Tariff + FSC per Car]]/111)</f>
        <v>53.153153153153156</v>
      </c>
      <c r="AH21" s="6">
        <f>(Table1[[#This Row],[Tariff + FSC per Car]]/111)/Table1[[#This Row],[Route Mileage]]</f>
        <v>3.1904653753393249E-2</v>
      </c>
    </row>
    <row r="22" spans="1:34" x14ac:dyDescent="0.25">
      <c r="A22" s="3">
        <v>44150</v>
      </c>
      <c r="B22" s="1" t="s">
        <v>34</v>
      </c>
      <c r="C22" s="1" t="s">
        <v>34</v>
      </c>
      <c r="D22" s="24">
        <v>4022</v>
      </c>
      <c r="E22" s="24">
        <v>39010</v>
      </c>
      <c r="F22" s="1" t="s">
        <v>35</v>
      </c>
      <c r="G22" s="1" t="s">
        <v>36</v>
      </c>
      <c r="H22" s="1" t="s">
        <v>37</v>
      </c>
      <c r="I22" t="s">
        <v>38</v>
      </c>
      <c r="J22" t="str">
        <f>_xlfn.CONCAT(IFERROR(INDEX(Lookup!B:B, MATCH(Table1[[#This Row],[Origin City]], Lookup!A:A, 0)), Table1[[#This Row],[Origin City]]),","," ",Table1[[#This Row],[Origin State]])</f>
        <v>Brunswick, NE</v>
      </c>
      <c r="K22" t="s">
        <v>39</v>
      </c>
      <c r="L22" t="s">
        <v>40</v>
      </c>
      <c r="M22" t="str">
        <f>_xlfn.CONCAT(IFERROR(INDEX(Lookup!B:B, MATCH(Table1[[#This Row],[Destination City]], Lookup!A:A, 0)), Table1[[#This Row],[Destination City]]),","," ",Table1[[#This Row],[Destination State]])</f>
        <v>Hanford, CA</v>
      </c>
      <c r="N22" s="5">
        <v>2122</v>
      </c>
      <c r="O22" t="s">
        <v>41</v>
      </c>
      <c r="P22">
        <v>110</v>
      </c>
      <c r="Q22">
        <v>120</v>
      </c>
      <c r="R22" t="s">
        <v>42</v>
      </c>
      <c r="S22" t="s">
        <v>43</v>
      </c>
      <c r="T22" t="s">
        <v>43</v>
      </c>
      <c r="U22" s="35" t="s">
        <v>44</v>
      </c>
      <c r="V22" s="27" t="s">
        <v>45</v>
      </c>
      <c r="W22" s="4">
        <v>5340</v>
      </c>
      <c r="X22" s="4">
        <f>IF(Table1[[#This Row],[Commodity]]="corn",Table1[[#This Row],[Tariff per Car]]/(111*2000/56),Table1[[#This Row],[Tariff per Car]]/(111*2000/60))</f>
        <v>1.347027027027027</v>
      </c>
      <c r="Y22" s="4">
        <f>Table1[[#This Row],[Tariff per Car]]/100.7</f>
        <v>53.028798411122146</v>
      </c>
      <c r="Z22" s="4">
        <f>(Table1[[#This Row],[Tariff per Car]]/111)</f>
        <v>48.108108108108105</v>
      </c>
      <c r="AA22" s="6">
        <f>(Table1[[#This Row],[Tariff per Car]]/111)/Table1[[#This Row],[Route Mileage]]</f>
        <v>2.267111597931579E-2</v>
      </c>
      <c r="AB22" s="4">
        <v>0</v>
      </c>
      <c r="AC22" s="4">
        <f>Table1[[#This Row],[FSC per Mile]]*Table1[[#This Row],[Route Mileage]]</f>
        <v>0</v>
      </c>
      <c r="AD22" s="4">
        <f>Table1[[#This Row],[Tariff per Car]]+Table1[[#This Row],[FSC per Car]]</f>
        <v>5340</v>
      </c>
      <c r="AE22" s="4">
        <f>IF(Table1[[#This Row],[Commodity]]="corn",Table1[[#This Row],[Tariff + FSC per Car]]/(111*2000/56),Table1[[#This Row],[Tariff + FSC per Car]]/(111*2000/60))</f>
        <v>1.347027027027027</v>
      </c>
      <c r="AF22" s="4">
        <f>Table1[[#This Row],[Tariff + FSC per Car]]/100.7</f>
        <v>53.028798411122146</v>
      </c>
      <c r="AG22" s="4">
        <f>(Table1[[#This Row],[Tariff + FSC per Car]]/111)</f>
        <v>48.108108108108105</v>
      </c>
      <c r="AH22" s="6">
        <f>(Table1[[#This Row],[Tariff + FSC per Car]]/111)/Table1[[#This Row],[Route Mileage]]</f>
        <v>2.267111597931579E-2</v>
      </c>
    </row>
    <row r="23" spans="1:34" x14ac:dyDescent="0.25">
      <c r="A23" s="3">
        <v>44150</v>
      </c>
      <c r="B23" s="1" t="s">
        <v>34</v>
      </c>
      <c r="C23" s="1" t="s">
        <v>34</v>
      </c>
      <c r="D23" s="24">
        <v>4022</v>
      </c>
      <c r="E23" s="24">
        <v>39013</v>
      </c>
      <c r="F23" s="1" t="s">
        <v>35</v>
      </c>
      <c r="G23" s="1" t="s">
        <v>36</v>
      </c>
      <c r="H23" s="1" t="s">
        <v>46</v>
      </c>
      <c r="I23" t="s">
        <v>47</v>
      </c>
      <c r="J23" t="str">
        <f>_xlfn.CONCAT(IFERROR(INDEX(Lookup!B:B, MATCH(Table1[[#This Row],[Origin City]], Lookup!A:A, 0)), Table1[[#This Row],[Origin City]]),","," ",Table1[[#This Row],[Origin State]])</f>
        <v>Clarkfield, MN</v>
      </c>
      <c r="K23" t="s">
        <v>48</v>
      </c>
      <c r="L23" t="s">
        <v>49</v>
      </c>
      <c r="M23" t="s">
        <v>50</v>
      </c>
      <c r="N23" s="5">
        <v>1684</v>
      </c>
      <c r="O23" t="s">
        <v>51</v>
      </c>
      <c r="P23">
        <v>110</v>
      </c>
      <c r="Q23">
        <v>120</v>
      </c>
      <c r="R23" t="s">
        <v>42</v>
      </c>
      <c r="S23" t="s">
        <v>43</v>
      </c>
      <c r="T23" t="s">
        <v>52</v>
      </c>
      <c r="U23" s="35" t="s">
        <v>44</v>
      </c>
      <c r="V23" s="27" t="s">
        <v>45</v>
      </c>
      <c r="W23" s="4">
        <v>5140</v>
      </c>
      <c r="X23" s="4">
        <f>IF(Table1[[#This Row],[Commodity]]="corn",Table1[[#This Row],[Tariff per Car]]/(111*2000/56),Table1[[#This Row],[Tariff per Car]]/(111*2000/60))</f>
        <v>1.2965765765765767</v>
      </c>
      <c r="Y23" s="4">
        <f>Table1[[#This Row],[Tariff per Car]]/100.7</f>
        <v>51.042701092353525</v>
      </c>
      <c r="Z23" s="4">
        <f>(Table1[[#This Row],[Tariff per Car]]/111)</f>
        <v>46.306306306306304</v>
      </c>
      <c r="AA23" s="6">
        <f>(Table1[[#This Row],[Tariff per Car]]/111)/Table1[[#This Row],[Route Mileage]]</f>
        <v>2.7497806595193769E-2</v>
      </c>
      <c r="AB23" s="4">
        <v>0</v>
      </c>
      <c r="AC23" s="4">
        <f>Table1[[#This Row],[FSC per Mile]]*Table1[[#This Row],[Route Mileage]]</f>
        <v>0</v>
      </c>
      <c r="AD23" s="4">
        <f>Table1[[#This Row],[Tariff per Car]]+Table1[[#This Row],[FSC per Car]]</f>
        <v>5140</v>
      </c>
      <c r="AE23" s="4">
        <f>IF(Table1[[#This Row],[Commodity]]="corn",Table1[[#This Row],[Tariff + FSC per Car]]/(111*2000/56),Table1[[#This Row],[Tariff + FSC per Car]]/(111*2000/60))</f>
        <v>1.2965765765765767</v>
      </c>
      <c r="AF23" s="4">
        <f>Table1[[#This Row],[Tariff + FSC per Car]]/100.7</f>
        <v>51.042701092353525</v>
      </c>
      <c r="AG23" s="4">
        <f>(Table1[[#This Row],[Tariff + FSC per Car]]/111)</f>
        <v>46.306306306306304</v>
      </c>
      <c r="AH23" s="6">
        <f>(Table1[[#This Row],[Tariff + FSC per Car]]/111)/Table1[[#This Row],[Route Mileage]]</f>
        <v>2.7497806595193769E-2</v>
      </c>
    </row>
    <row r="24" spans="1:34" x14ac:dyDescent="0.25">
      <c r="A24" s="3">
        <v>44150</v>
      </c>
      <c r="B24" s="1" t="s">
        <v>34</v>
      </c>
      <c r="C24" s="1" t="s">
        <v>34</v>
      </c>
      <c r="D24" s="24">
        <v>4022</v>
      </c>
      <c r="E24" s="24">
        <v>39010</v>
      </c>
      <c r="F24" s="1" t="s">
        <v>35</v>
      </c>
      <c r="G24" s="1" t="s">
        <v>36</v>
      </c>
      <c r="H24" s="1" t="s">
        <v>46</v>
      </c>
      <c r="I24" t="s">
        <v>47</v>
      </c>
      <c r="J24" t="str">
        <f>_xlfn.CONCAT(IFERROR(INDEX(Lookup!B:B, MATCH(Table1[[#This Row],[Origin City]], Lookup!A:A, 0)), Table1[[#This Row],[Origin City]]),","," ",Table1[[#This Row],[Origin State]])</f>
        <v>Clarkfield, MN</v>
      </c>
      <c r="K24" t="s">
        <v>53</v>
      </c>
      <c r="L24" t="s">
        <v>54</v>
      </c>
      <c r="M24" t="str">
        <f>_xlfn.CONCAT(IFERROR(INDEX(Lookup!B:B, MATCH(Table1[[#This Row],[Destination City]], Lookup!A:A, 0)), Table1[[#This Row],[Destination City]]),","," ",Table1[[#This Row],[Destination State]])</f>
        <v>Hereford, TX</v>
      </c>
      <c r="N24" s="5">
        <v>1066</v>
      </c>
      <c r="O24" t="s">
        <v>51</v>
      </c>
      <c r="P24">
        <v>110</v>
      </c>
      <c r="Q24">
        <v>120</v>
      </c>
      <c r="R24" t="s">
        <v>42</v>
      </c>
      <c r="S24" t="s">
        <v>43</v>
      </c>
      <c r="T24" t="s">
        <v>52</v>
      </c>
      <c r="U24" s="35" t="s">
        <v>44</v>
      </c>
      <c r="V24" s="27" t="s">
        <v>45</v>
      </c>
      <c r="W24" s="4">
        <v>4820</v>
      </c>
      <c r="X24" s="4">
        <f>IF(Table1[[#This Row],[Commodity]]="corn",Table1[[#This Row],[Tariff per Car]]/(111*2000/56),Table1[[#This Row],[Tariff per Car]]/(111*2000/60))</f>
        <v>1.2158558558558559</v>
      </c>
      <c r="Y24" s="4">
        <f>Table1[[#This Row],[Tariff per Car]]/100.7</f>
        <v>47.864945382323732</v>
      </c>
      <c r="Z24" s="4">
        <f>(Table1[[#This Row],[Tariff per Car]]/111)</f>
        <v>43.423423423423422</v>
      </c>
      <c r="AA24" s="6">
        <f>(Table1[[#This Row],[Tariff per Car]]/111)/Table1[[#This Row],[Route Mileage]]</f>
        <v>4.0734918783699267E-2</v>
      </c>
      <c r="AB24" s="4">
        <v>0</v>
      </c>
      <c r="AC24" s="4">
        <f>Table1[[#This Row],[FSC per Mile]]*Table1[[#This Row],[Route Mileage]]</f>
        <v>0</v>
      </c>
      <c r="AD24" s="4">
        <f>Table1[[#This Row],[Tariff per Car]]+Table1[[#This Row],[FSC per Car]]</f>
        <v>4820</v>
      </c>
      <c r="AE24" s="4">
        <f>IF(Table1[[#This Row],[Commodity]]="corn",Table1[[#This Row],[Tariff + FSC per Car]]/(111*2000/56),Table1[[#This Row],[Tariff + FSC per Car]]/(111*2000/60))</f>
        <v>1.2158558558558559</v>
      </c>
      <c r="AF24" s="4">
        <f>Table1[[#This Row],[Tariff + FSC per Car]]/100.7</f>
        <v>47.864945382323732</v>
      </c>
      <c r="AG24" s="4">
        <f>(Table1[[#This Row],[Tariff + FSC per Car]]/111)</f>
        <v>43.423423423423422</v>
      </c>
      <c r="AH24" s="6">
        <f>(Table1[[#This Row],[Tariff + FSC per Car]]/111)/Table1[[#This Row],[Route Mileage]]</f>
        <v>4.0734918783699267E-2</v>
      </c>
    </row>
    <row r="25" spans="1:34" x14ac:dyDescent="0.25">
      <c r="A25" s="3">
        <v>44150</v>
      </c>
      <c r="B25" s="1" t="s">
        <v>34</v>
      </c>
      <c r="C25" s="1" t="s">
        <v>34</v>
      </c>
      <c r="D25" s="24">
        <v>4022</v>
      </c>
      <c r="E25" s="24">
        <v>39010</v>
      </c>
      <c r="F25" s="1" t="s">
        <v>35</v>
      </c>
      <c r="G25" s="1" t="s">
        <v>36</v>
      </c>
      <c r="H25" s="1" t="s">
        <v>55</v>
      </c>
      <c r="I25" t="s">
        <v>38</v>
      </c>
      <c r="J25" t="str">
        <f>_xlfn.CONCAT(IFERROR(INDEX(Lookup!B:B, MATCH(Table1[[#This Row],[Origin City]], Lookup!A:A, 0)), Table1[[#This Row],[Origin City]]),","," ",Table1[[#This Row],[Origin State]])</f>
        <v>Edison, NE</v>
      </c>
      <c r="K25" t="s">
        <v>53</v>
      </c>
      <c r="L25" t="s">
        <v>54</v>
      </c>
      <c r="M25" t="str">
        <f>_xlfn.CONCAT(IFERROR(INDEX(Lookup!B:B, MATCH(Table1[[#This Row],[Destination City]], Lookup!A:A, 0)), Table1[[#This Row],[Destination City]]),","," ",Table1[[#This Row],[Destination State]])</f>
        <v>Hereford, TX</v>
      </c>
      <c r="N25" s="9">
        <v>728</v>
      </c>
      <c r="O25" t="s">
        <v>51</v>
      </c>
      <c r="P25">
        <v>110</v>
      </c>
      <c r="Q25">
        <v>120</v>
      </c>
      <c r="R25" t="s">
        <v>42</v>
      </c>
      <c r="S25" t="s">
        <v>43</v>
      </c>
      <c r="T25" t="s">
        <v>52</v>
      </c>
      <c r="U25" s="35" t="s">
        <v>44</v>
      </c>
      <c r="V25" s="27" t="s">
        <v>45</v>
      </c>
      <c r="W25" s="4">
        <v>4060</v>
      </c>
      <c r="X25" s="4">
        <f>IF(Table1[[#This Row],[Commodity]]="corn",Table1[[#This Row],[Tariff per Car]]/(111*2000/56),Table1[[#This Row],[Tariff per Car]]/(111*2000/60))</f>
        <v>1.0241441441441441</v>
      </c>
      <c r="Y25" s="4">
        <f>Table1[[#This Row],[Tariff per Car]]/100.7</f>
        <v>40.317775571002976</v>
      </c>
      <c r="Z25" s="4">
        <f>(Table1[[#This Row],[Tariff per Car]]/111)</f>
        <v>36.576576576576578</v>
      </c>
      <c r="AA25" s="6">
        <f>(Table1[[#This Row],[Tariff per Car]]/111)/Table1[[#This Row],[Route Mileage]]</f>
        <v>5.0242550242550248E-2</v>
      </c>
      <c r="AB25" s="4">
        <v>0</v>
      </c>
      <c r="AC25" s="4">
        <f>Table1[[#This Row],[FSC per Mile]]*Table1[[#This Row],[Route Mileage]]</f>
        <v>0</v>
      </c>
      <c r="AD25" s="4">
        <f>Table1[[#This Row],[Tariff per Car]]+Table1[[#This Row],[FSC per Car]]</f>
        <v>4060</v>
      </c>
      <c r="AE25" s="4">
        <f>IF(Table1[[#This Row],[Commodity]]="corn",Table1[[#This Row],[Tariff + FSC per Car]]/(111*2000/56),Table1[[#This Row],[Tariff + FSC per Car]]/(111*2000/60))</f>
        <v>1.0241441441441441</v>
      </c>
      <c r="AF25" s="4">
        <f>Table1[[#This Row],[Tariff + FSC per Car]]/100.7</f>
        <v>40.317775571002976</v>
      </c>
      <c r="AG25" s="4">
        <f>(Table1[[#This Row],[Tariff + FSC per Car]]/111)</f>
        <v>36.576576576576578</v>
      </c>
      <c r="AH25" s="6">
        <f>(Table1[[#This Row],[Tariff + FSC per Car]]/111)/Table1[[#This Row],[Route Mileage]]</f>
        <v>5.0242550242550248E-2</v>
      </c>
    </row>
    <row r="26" spans="1:34" x14ac:dyDescent="0.25">
      <c r="A26" s="3">
        <v>44150</v>
      </c>
      <c r="B26" s="1" t="s">
        <v>34</v>
      </c>
      <c r="C26" s="1" t="s">
        <v>34</v>
      </c>
      <c r="D26" s="24">
        <v>4022</v>
      </c>
      <c r="E26" s="24">
        <v>39013</v>
      </c>
      <c r="F26" s="1" t="s">
        <v>35</v>
      </c>
      <c r="G26" s="1" t="s">
        <v>36</v>
      </c>
      <c r="H26" s="1" t="s">
        <v>55</v>
      </c>
      <c r="I26" t="s">
        <v>38</v>
      </c>
      <c r="J26" t="str">
        <f>_xlfn.CONCAT(IFERROR(INDEX(Lookup!B:B, MATCH(Table1[[#This Row],[Origin City]], Lookup!A:A, 0)), Table1[[#This Row],[Origin City]]),","," ",Table1[[#This Row],[Origin State]])</f>
        <v>Edison, NE</v>
      </c>
      <c r="K26" t="s">
        <v>48</v>
      </c>
      <c r="L26" t="s">
        <v>49</v>
      </c>
      <c r="M26" t="s">
        <v>50</v>
      </c>
      <c r="N26" s="5">
        <v>1759</v>
      </c>
      <c r="O26" t="s">
        <v>51</v>
      </c>
      <c r="P26">
        <v>110</v>
      </c>
      <c r="Q26">
        <v>120</v>
      </c>
      <c r="R26" t="s">
        <v>42</v>
      </c>
      <c r="S26" t="s">
        <v>43</v>
      </c>
      <c r="T26" t="s">
        <v>52</v>
      </c>
      <c r="U26" s="35" t="s">
        <v>44</v>
      </c>
      <c r="V26" s="27" t="s">
        <v>45</v>
      </c>
      <c r="W26" s="4">
        <v>5020</v>
      </c>
      <c r="X26" s="4">
        <f>IF(Table1[[#This Row],[Commodity]]="corn",Table1[[#This Row],[Tariff per Car]]/(111*2000/56),Table1[[#This Row],[Tariff per Car]]/(111*2000/60))</f>
        <v>1.2663063063063063</v>
      </c>
      <c r="Y26" s="4">
        <f>Table1[[#This Row],[Tariff per Car]]/100.7</f>
        <v>49.851042701092354</v>
      </c>
      <c r="Z26" s="4">
        <f>(Table1[[#This Row],[Tariff per Car]]/111)</f>
        <v>45.225225225225223</v>
      </c>
      <c r="AA26" s="6">
        <f>(Table1[[#This Row],[Tariff per Car]]/111)/Table1[[#This Row],[Route Mileage]]</f>
        <v>2.5710759081992735E-2</v>
      </c>
      <c r="AB26" s="4">
        <v>0</v>
      </c>
      <c r="AC26" s="4">
        <f>Table1[[#This Row],[FSC per Mile]]*Table1[[#This Row],[Route Mileage]]</f>
        <v>0</v>
      </c>
      <c r="AD26" s="4">
        <f>Table1[[#This Row],[Tariff per Car]]+Table1[[#This Row],[FSC per Car]]</f>
        <v>5020</v>
      </c>
      <c r="AE26" s="4">
        <f>IF(Table1[[#This Row],[Commodity]]="corn",Table1[[#This Row],[Tariff + FSC per Car]]/(111*2000/56),Table1[[#This Row],[Tariff + FSC per Car]]/(111*2000/60))</f>
        <v>1.2663063063063063</v>
      </c>
      <c r="AF26" s="4">
        <f>Table1[[#This Row],[Tariff + FSC per Car]]/100.7</f>
        <v>49.851042701092354</v>
      </c>
      <c r="AG26" s="4">
        <f>(Table1[[#This Row],[Tariff + FSC per Car]]/111)</f>
        <v>45.225225225225223</v>
      </c>
      <c r="AH26" s="6">
        <f>(Table1[[#This Row],[Tariff + FSC per Car]]/111)/Table1[[#This Row],[Route Mileage]]</f>
        <v>2.5710759081992735E-2</v>
      </c>
    </row>
    <row r="27" spans="1:34" x14ac:dyDescent="0.25">
      <c r="A27" s="3">
        <v>44150</v>
      </c>
      <c r="B27" s="1" t="s">
        <v>34</v>
      </c>
      <c r="C27" s="1" t="s">
        <v>34</v>
      </c>
      <c r="D27" s="24">
        <v>4022</v>
      </c>
      <c r="E27" s="24">
        <v>39010</v>
      </c>
      <c r="F27" s="1" t="s">
        <v>35</v>
      </c>
      <c r="G27" s="1" t="s">
        <v>36</v>
      </c>
      <c r="H27" s="1" t="s">
        <v>55</v>
      </c>
      <c r="I27" t="s">
        <v>38</v>
      </c>
      <c r="J27" t="str">
        <f>_xlfn.CONCAT(IFERROR(INDEX(Lookup!B:B, MATCH(Table1[[#This Row],[Origin City]], Lookup!A:A, 0)), Table1[[#This Row],[Origin City]]),","," ",Table1[[#This Row],[Origin State]])</f>
        <v>Edison, NE</v>
      </c>
      <c r="K27" t="s">
        <v>39</v>
      </c>
      <c r="L27" t="s">
        <v>40</v>
      </c>
      <c r="M27" t="str">
        <f>_xlfn.CONCAT(IFERROR(INDEX(Lookup!B:B, MATCH(Table1[[#This Row],[Destination City]], Lookup!A:A, 0)), Table1[[#This Row],[Destination City]]),","," ",Table1[[#This Row],[Destination State]])</f>
        <v>Hanford, CA</v>
      </c>
      <c r="N27" s="5">
        <v>1776</v>
      </c>
      <c r="O27" t="s">
        <v>41</v>
      </c>
      <c r="P27">
        <v>110</v>
      </c>
      <c r="Q27">
        <v>120</v>
      </c>
      <c r="R27" t="s">
        <v>42</v>
      </c>
      <c r="S27" t="s">
        <v>43</v>
      </c>
      <c r="T27" t="s">
        <v>52</v>
      </c>
      <c r="U27" s="36" t="s">
        <v>44</v>
      </c>
      <c r="V27" s="28" t="s">
        <v>45</v>
      </c>
      <c r="W27" s="4">
        <v>5020</v>
      </c>
      <c r="X27" s="4">
        <f>IF(Table1[[#This Row],[Commodity]]="corn",Table1[[#This Row],[Tariff per Car]]/(111*2000/56),Table1[[#This Row],[Tariff per Car]]/(111*2000/60))</f>
        <v>1.2663063063063063</v>
      </c>
      <c r="Y27" s="4">
        <f>Table1[[#This Row],[Tariff per Car]]/100.7</f>
        <v>49.851042701092354</v>
      </c>
      <c r="Z27" s="4">
        <f>(Table1[[#This Row],[Tariff per Car]]/111)</f>
        <v>45.225225225225223</v>
      </c>
      <c r="AA27" s="6">
        <f>(Table1[[#This Row],[Tariff per Car]]/111)/Table1[[#This Row],[Route Mileage]]</f>
        <v>2.5464653843032221E-2</v>
      </c>
      <c r="AB27" s="4">
        <v>0</v>
      </c>
      <c r="AC27" s="4">
        <f>Table1[[#This Row],[FSC per Mile]]*Table1[[#This Row],[Route Mileage]]</f>
        <v>0</v>
      </c>
      <c r="AD27" s="4">
        <f>Table1[[#This Row],[Tariff per Car]]+Table1[[#This Row],[FSC per Car]]</f>
        <v>5020</v>
      </c>
      <c r="AE27" s="4">
        <f>IF(Table1[[#This Row],[Commodity]]="corn",Table1[[#This Row],[Tariff + FSC per Car]]/(111*2000/56),Table1[[#This Row],[Tariff + FSC per Car]]/(111*2000/60))</f>
        <v>1.2663063063063063</v>
      </c>
      <c r="AF27" s="4">
        <f>Table1[[#This Row],[Tariff + FSC per Car]]/100.7</f>
        <v>49.851042701092354</v>
      </c>
      <c r="AG27" s="4">
        <f>(Table1[[#This Row],[Tariff + FSC per Car]]/111)</f>
        <v>45.225225225225223</v>
      </c>
      <c r="AH27" s="6">
        <f>(Table1[[#This Row],[Tariff + FSC per Car]]/111)/Table1[[#This Row],[Route Mileage]]</f>
        <v>2.5464653843032221E-2</v>
      </c>
    </row>
    <row r="28" spans="1:34" x14ac:dyDescent="0.25">
      <c r="A28" s="3">
        <v>44150</v>
      </c>
      <c r="B28" t="s">
        <v>34</v>
      </c>
      <c r="C28" t="s">
        <v>34</v>
      </c>
      <c r="D28" s="24">
        <v>4022</v>
      </c>
      <c r="E28" s="24">
        <v>39010</v>
      </c>
      <c r="F28" s="1" t="s">
        <v>35</v>
      </c>
      <c r="G28" s="1" t="s">
        <v>36</v>
      </c>
      <c r="H28" s="1" t="s">
        <v>56</v>
      </c>
      <c r="I28" t="s">
        <v>57</v>
      </c>
      <c r="J28" t="str">
        <f>_xlfn.CONCAT(IFERROR(INDEX(Lookup!B:B, MATCH(Table1[[#This Row],[Origin City]], Lookup!A:A, 0)), Table1[[#This Row],[Origin City]]),","," ",Table1[[#This Row],[Origin State]])</f>
        <v>Greenwood (Mendota), IL</v>
      </c>
      <c r="K28" t="s">
        <v>53</v>
      </c>
      <c r="L28" t="s">
        <v>54</v>
      </c>
      <c r="M28" t="str">
        <f>_xlfn.CONCAT(IFERROR(INDEX(Lookup!B:B, MATCH(Table1[[#This Row],[Destination City]], Lookup!A:A, 0)), Table1[[#This Row],[Destination City]]),","," ",Table1[[#This Row],[Destination State]])</f>
        <v>Hereford, TX</v>
      </c>
      <c r="N28" s="5">
        <v>935</v>
      </c>
      <c r="O28" t="s">
        <v>41</v>
      </c>
      <c r="P28">
        <v>110</v>
      </c>
      <c r="Q28">
        <v>120</v>
      </c>
      <c r="R28" t="s">
        <v>42</v>
      </c>
      <c r="S28" t="s">
        <v>43</v>
      </c>
      <c r="T28" t="s">
        <v>52</v>
      </c>
      <c r="U28" s="35" t="s">
        <v>44</v>
      </c>
      <c r="V28" s="27" t="s">
        <v>45</v>
      </c>
      <c r="W28" s="4">
        <v>3580</v>
      </c>
      <c r="X28" s="4">
        <f>IF(Table1[[#This Row],[Commodity]]="corn",Table1[[#This Row],[Tariff per Car]]/(111*2000/56),Table1[[#This Row],[Tariff per Car]]/(111*2000/60))</f>
        <v>0.90306306306306305</v>
      </c>
      <c r="Y28" s="4">
        <f>Table1[[#This Row],[Tariff per Car]]/100.7</f>
        <v>35.55114200595829</v>
      </c>
      <c r="Z28" s="4">
        <f>(Table1[[#This Row],[Tariff per Car]]/111)</f>
        <v>32.252252252252255</v>
      </c>
      <c r="AA28" s="6">
        <f>(Table1[[#This Row],[Tariff per Car]]/111)/Table1[[#This Row],[Route Mileage]]</f>
        <v>3.4494387435563906E-2</v>
      </c>
      <c r="AB28" s="4">
        <v>0</v>
      </c>
      <c r="AC28" s="4">
        <f>Table1[[#This Row],[FSC per Mile]]*Table1[[#This Row],[Route Mileage]]</f>
        <v>0</v>
      </c>
      <c r="AD28" s="4">
        <f>Table1[[#This Row],[Tariff per Car]]+Table1[[#This Row],[FSC per Car]]</f>
        <v>3580</v>
      </c>
      <c r="AE28" s="4">
        <f>IF(Table1[[#This Row],[Commodity]]="corn",Table1[[#This Row],[Tariff + FSC per Car]]/(111*2000/56),Table1[[#This Row],[Tariff + FSC per Car]]/(111*2000/60))</f>
        <v>0.90306306306306305</v>
      </c>
      <c r="AF28" s="4">
        <f>Table1[[#This Row],[Tariff + FSC per Car]]/100.7</f>
        <v>35.55114200595829</v>
      </c>
      <c r="AG28" s="4">
        <f>(Table1[[#This Row],[Tariff + FSC per Car]]/111)</f>
        <v>32.252252252252255</v>
      </c>
      <c r="AH28" s="6">
        <f>(Table1[[#This Row],[Tariff + FSC per Car]]/111)/Table1[[#This Row],[Route Mileage]]</f>
        <v>3.4494387435563906E-2</v>
      </c>
    </row>
    <row r="29" spans="1:34" x14ac:dyDescent="0.25">
      <c r="A29" s="3">
        <v>44150</v>
      </c>
      <c r="B29" s="1" t="s">
        <v>34</v>
      </c>
      <c r="C29" s="1" t="s">
        <v>34</v>
      </c>
      <c r="D29" s="24">
        <v>4022</v>
      </c>
      <c r="E29" s="24">
        <v>39010</v>
      </c>
      <c r="F29" s="1" t="s">
        <v>35</v>
      </c>
      <c r="G29" s="1" t="s">
        <v>36</v>
      </c>
      <c r="H29" s="1" t="s">
        <v>58</v>
      </c>
      <c r="I29" t="s">
        <v>59</v>
      </c>
      <c r="J29" t="str">
        <f>_xlfn.CONCAT(IFERROR(INDEX(Lookup!B:B, MATCH(Table1[[#This Row],[Origin City]], Lookup!A:A, 0)), Table1[[#This Row],[Origin City]]),","," ",Table1[[#This Row],[Origin State]])</f>
        <v>Hancock, IA</v>
      </c>
      <c r="K29" t="s">
        <v>60</v>
      </c>
      <c r="L29" t="s">
        <v>54</v>
      </c>
      <c r="M29" t="str">
        <f>_xlfn.CONCAT(IFERROR(INDEX(Lookup!B:B, MATCH(Table1[[#This Row],[Destination City]], Lookup!A:A, 0)), Table1[[#This Row],[Destination City]]),","," ",Table1[[#This Row],[Destination State]])</f>
        <v>Plainview, TX</v>
      </c>
      <c r="N29" s="5">
        <v>832</v>
      </c>
      <c r="O29" t="s">
        <v>41</v>
      </c>
      <c r="P29">
        <v>110</v>
      </c>
      <c r="Q29">
        <v>120</v>
      </c>
      <c r="R29" t="s">
        <v>42</v>
      </c>
      <c r="S29" t="s">
        <v>43</v>
      </c>
      <c r="T29" t="s">
        <v>43</v>
      </c>
      <c r="U29" s="35" t="s">
        <v>44</v>
      </c>
      <c r="V29" s="27" t="s">
        <v>45</v>
      </c>
      <c r="W29" s="4">
        <v>4180</v>
      </c>
      <c r="X29" s="4">
        <f>IF(Table1[[#This Row],[Commodity]]="corn",Table1[[#This Row],[Tariff per Car]]/(111*2000/56),Table1[[#This Row],[Tariff per Car]]/(111*2000/60))</f>
        <v>1.0544144144144145</v>
      </c>
      <c r="Y29" s="4">
        <f>Table1[[#This Row],[Tariff per Car]]/100.7</f>
        <v>41.509433962264147</v>
      </c>
      <c r="Z29" s="4">
        <f>(Table1[[#This Row],[Tariff per Car]]/111)</f>
        <v>37.657657657657658</v>
      </c>
      <c r="AA29" s="6">
        <f>(Table1[[#This Row],[Tariff per Car]]/111)/Table1[[#This Row],[Route Mileage]]</f>
        <v>4.5261607761607765E-2</v>
      </c>
      <c r="AB29" s="4">
        <v>0</v>
      </c>
      <c r="AC29" s="4">
        <f>Table1[[#This Row],[FSC per Mile]]*Table1[[#This Row],[Route Mileage]]</f>
        <v>0</v>
      </c>
      <c r="AD29" s="4">
        <f>Table1[[#This Row],[Tariff per Car]]+Table1[[#This Row],[FSC per Car]]</f>
        <v>4180</v>
      </c>
      <c r="AE29" s="4">
        <f>IF(Table1[[#This Row],[Commodity]]="corn",Table1[[#This Row],[Tariff + FSC per Car]]/(111*2000/56),Table1[[#This Row],[Tariff + FSC per Car]]/(111*2000/60))</f>
        <v>1.0544144144144145</v>
      </c>
      <c r="AF29" s="4">
        <f>Table1[[#This Row],[Tariff + FSC per Car]]/100.7</f>
        <v>41.509433962264147</v>
      </c>
      <c r="AG29" s="4">
        <f>(Table1[[#This Row],[Tariff + FSC per Car]]/111)</f>
        <v>37.657657657657658</v>
      </c>
      <c r="AH29" s="6">
        <f>(Table1[[#This Row],[Tariff + FSC per Car]]/111)/Table1[[#This Row],[Route Mileage]]</f>
        <v>4.5261607761607765E-2</v>
      </c>
    </row>
    <row r="30" spans="1:34" x14ac:dyDescent="0.25">
      <c r="A30" s="3">
        <v>44150</v>
      </c>
      <c r="B30" s="1" t="s">
        <v>34</v>
      </c>
      <c r="C30" s="1" t="s">
        <v>34</v>
      </c>
      <c r="D30" s="24">
        <v>4022</v>
      </c>
      <c r="E30" s="24">
        <v>39010</v>
      </c>
      <c r="F30" s="1" t="s">
        <v>35</v>
      </c>
      <c r="G30" s="1" t="s">
        <v>36</v>
      </c>
      <c r="H30" s="1" t="s">
        <v>61</v>
      </c>
      <c r="I30" t="s">
        <v>62</v>
      </c>
      <c r="J30" t="str">
        <f>_xlfn.CONCAT(IFERROR(INDEX(Lookup!B:B, MATCH(Table1[[#This Row],[Origin City]], Lookup!A:A, 0)), Table1[[#This Row],[Origin City]]),","," ",Table1[[#This Row],[Origin State]])</f>
        <v>Phelps (Rock Port), MO</v>
      </c>
      <c r="K30" t="s">
        <v>63</v>
      </c>
      <c r="L30" t="s">
        <v>64</v>
      </c>
      <c r="M30" t="str">
        <f>_xlfn.CONCAT(IFERROR(INDEX(Lookup!B:B, MATCH(Table1[[#This Row],[Destination City]], Lookup!A:A, 0)), Table1[[#This Row],[Destination City]]),","," ",Table1[[#This Row],[Destination State]])</f>
        <v>Clovis, NM</v>
      </c>
      <c r="N30" s="5">
        <v>764</v>
      </c>
      <c r="O30" t="s">
        <v>41</v>
      </c>
      <c r="P30">
        <v>110</v>
      </c>
      <c r="Q30">
        <v>120</v>
      </c>
      <c r="R30" t="s">
        <v>42</v>
      </c>
      <c r="S30" t="s">
        <v>43</v>
      </c>
      <c r="T30" t="s">
        <v>52</v>
      </c>
      <c r="U30" s="35" t="s">
        <v>44</v>
      </c>
      <c r="V30" s="27" t="s">
        <v>45</v>
      </c>
      <c r="W30" s="4">
        <v>3820</v>
      </c>
      <c r="X30" s="4">
        <f>IF(Table1[[#This Row],[Commodity]]="corn",Table1[[#This Row],[Tariff per Car]]/(111*2000/56),Table1[[#This Row],[Tariff per Car]]/(111*2000/60))</f>
        <v>0.96360360360360364</v>
      </c>
      <c r="Y30" s="4">
        <f>Table1[[#This Row],[Tariff per Car]]/100.7</f>
        <v>37.934458788480633</v>
      </c>
      <c r="Z30" s="4">
        <f>(Table1[[#This Row],[Tariff per Car]]/111)</f>
        <v>34.414414414414416</v>
      </c>
      <c r="AA30" s="6">
        <f>(Table1[[#This Row],[Tariff per Car]]/111)/Table1[[#This Row],[Route Mileage]]</f>
        <v>4.504504504504505E-2</v>
      </c>
      <c r="AB30" s="4">
        <v>0</v>
      </c>
      <c r="AC30" s="4">
        <f>Table1[[#This Row],[FSC per Mile]]*Table1[[#This Row],[Route Mileage]]</f>
        <v>0</v>
      </c>
      <c r="AD30" s="4">
        <f>Table1[[#This Row],[Tariff per Car]]+Table1[[#This Row],[FSC per Car]]</f>
        <v>3820</v>
      </c>
      <c r="AE30" s="4">
        <f>IF(Table1[[#This Row],[Commodity]]="corn",Table1[[#This Row],[Tariff + FSC per Car]]/(111*2000/56),Table1[[#This Row],[Tariff + FSC per Car]]/(111*2000/60))</f>
        <v>0.96360360360360364</v>
      </c>
      <c r="AF30" s="4">
        <f>Table1[[#This Row],[Tariff + FSC per Car]]/100.7</f>
        <v>37.934458788480633</v>
      </c>
      <c r="AG30" s="4">
        <f>(Table1[[#This Row],[Tariff + FSC per Car]]/111)</f>
        <v>34.414414414414416</v>
      </c>
      <c r="AH30" s="6">
        <f>(Table1[[#This Row],[Tariff + FSC per Car]]/111)/Table1[[#This Row],[Route Mileage]]</f>
        <v>4.504504504504505E-2</v>
      </c>
    </row>
    <row r="31" spans="1:34" x14ac:dyDescent="0.25">
      <c r="A31" s="3">
        <v>44150</v>
      </c>
      <c r="B31" s="1" t="s">
        <v>34</v>
      </c>
      <c r="C31" s="1" t="s">
        <v>34</v>
      </c>
      <c r="D31" s="24">
        <v>4022</v>
      </c>
      <c r="E31" s="24">
        <v>39010</v>
      </c>
      <c r="F31" s="1" t="s">
        <v>35</v>
      </c>
      <c r="G31" s="1" t="s">
        <v>36</v>
      </c>
      <c r="H31" s="1" t="s">
        <v>61</v>
      </c>
      <c r="I31" t="s">
        <v>62</v>
      </c>
      <c r="J31" t="str">
        <f>_xlfn.CONCAT(IFERROR(INDEX(Lookup!B:B, MATCH(Table1[[#This Row],[Origin City]], Lookup!A:A, 0)), Table1[[#This Row],[Origin City]]),","," ",Table1[[#This Row],[Origin State]])</f>
        <v>Phelps (Rock Port), MO</v>
      </c>
      <c r="K31" t="s">
        <v>65</v>
      </c>
      <c r="L31" t="s">
        <v>54</v>
      </c>
      <c r="M31" t="s">
        <v>66</v>
      </c>
      <c r="N31" s="5">
        <v>937</v>
      </c>
      <c r="O31" t="s">
        <v>41</v>
      </c>
      <c r="P31">
        <v>110</v>
      </c>
      <c r="Q31">
        <v>120</v>
      </c>
      <c r="R31" t="s">
        <v>42</v>
      </c>
      <c r="S31" t="s">
        <v>43</v>
      </c>
      <c r="T31" t="s">
        <v>52</v>
      </c>
      <c r="U31" s="35" t="s">
        <v>44</v>
      </c>
      <c r="V31" s="27" t="s">
        <v>45</v>
      </c>
      <c r="W31" s="4">
        <v>3560</v>
      </c>
      <c r="X31" s="4">
        <f>IF(Table1[[#This Row],[Commodity]]="corn",Table1[[#This Row],[Tariff per Car]]/(111*2000/56),Table1[[#This Row],[Tariff per Car]]/(111*2000/60))</f>
        <v>0.89801801801801806</v>
      </c>
      <c r="Y31" s="4">
        <f>Table1[[#This Row],[Tariff per Car]]/100.7</f>
        <v>35.352532274081426</v>
      </c>
      <c r="Z31" s="4">
        <f>(Table1[[#This Row],[Tariff per Car]]/111)</f>
        <v>32.072072072072075</v>
      </c>
      <c r="AA31" s="6">
        <f>(Table1[[#This Row],[Tariff per Car]]/111)/Table1[[#This Row],[Route Mileage]]</f>
        <v>3.4228465391752484E-2</v>
      </c>
      <c r="AB31" s="4">
        <v>0</v>
      </c>
      <c r="AC31" s="4">
        <f>Table1[[#This Row],[FSC per Mile]]*Table1[[#This Row],[Route Mileage]]</f>
        <v>0</v>
      </c>
      <c r="AD31" s="4">
        <f>Table1[[#This Row],[Tariff per Car]]+Table1[[#This Row],[FSC per Car]]</f>
        <v>3560</v>
      </c>
      <c r="AE31" s="4">
        <f>IF(Table1[[#This Row],[Commodity]]="corn",Table1[[#This Row],[Tariff + FSC per Car]]/(111*2000/56),Table1[[#This Row],[Tariff + FSC per Car]]/(111*2000/60))</f>
        <v>0.89801801801801806</v>
      </c>
      <c r="AF31" s="4">
        <f>Table1[[#This Row],[Tariff + FSC per Car]]/100.7</f>
        <v>35.352532274081426</v>
      </c>
      <c r="AG31" s="4">
        <f>(Table1[[#This Row],[Tariff + FSC per Car]]/111)</f>
        <v>32.072072072072075</v>
      </c>
      <c r="AH31" s="6">
        <f>(Table1[[#This Row],[Tariff + FSC per Car]]/111)/Table1[[#This Row],[Route Mileage]]</f>
        <v>3.4228465391752484E-2</v>
      </c>
    </row>
    <row r="32" spans="1:34" x14ac:dyDescent="0.25">
      <c r="A32" s="3">
        <v>44150</v>
      </c>
      <c r="B32" s="1" t="s">
        <v>34</v>
      </c>
      <c r="C32" s="1" t="s">
        <v>34</v>
      </c>
      <c r="D32" s="24">
        <v>4022</v>
      </c>
      <c r="E32" s="24">
        <v>39013</v>
      </c>
      <c r="F32" s="1" t="s">
        <v>35</v>
      </c>
      <c r="G32" s="1" t="s">
        <v>36</v>
      </c>
      <c r="H32" s="1" t="s">
        <v>67</v>
      </c>
      <c r="I32" t="s">
        <v>68</v>
      </c>
      <c r="J32" t="str">
        <f>_xlfn.CONCAT(IFERROR(INDEX(Lookup!B:B, MATCH(Table1[[#This Row],[Origin City]], Lookup!A:A, 0)), Table1[[#This Row],[Origin City]]),","," ",Table1[[#This Row],[Origin State]])</f>
        <v>Selby, SD</v>
      </c>
      <c r="K32" t="s">
        <v>48</v>
      </c>
      <c r="L32" t="s">
        <v>49</v>
      </c>
      <c r="M32" t="s">
        <v>50</v>
      </c>
      <c r="N32" s="5">
        <v>1419</v>
      </c>
      <c r="O32" t="s">
        <v>51</v>
      </c>
      <c r="P32">
        <v>110</v>
      </c>
      <c r="Q32">
        <v>120</v>
      </c>
      <c r="R32" t="s">
        <v>42</v>
      </c>
      <c r="S32" t="s">
        <v>43</v>
      </c>
      <c r="T32" t="s">
        <v>52</v>
      </c>
      <c r="U32" s="36" t="s">
        <v>44</v>
      </c>
      <c r="V32" s="28" t="s">
        <v>45</v>
      </c>
      <c r="W32" s="4">
        <v>5100</v>
      </c>
      <c r="X32" s="4">
        <f>IF(Table1[[#This Row],[Commodity]]="corn",Table1[[#This Row],[Tariff per Car]]/(111*2000/56),Table1[[#This Row],[Tariff per Car]]/(111*2000/60))</f>
        <v>1.2864864864864864</v>
      </c>
      <c r="Y32" s="4">
        <f>Table1[[#This Row],[Tariff per Car]]/100.7</f>
        <v>50.645481628599796</v>
      </c>
      <c r="Z32" s="4">
        <f>(Table1[[#This Row],[Tariff per Car]]/111)</f>
        <v>45.945945945945944</v>
      </c>
      <c r="AA32" s="6">
        <f>(Table1[[#This Row],[Tariff per Car]]/111)/Table1[[#This Row],[Route Mileage]]</f>
        <v>3.2379102146544006E-2</v>
      </c>
      <c r="AB32" s="4">
        <v>0</v>
      </c>
      <c r="AC32" s="4">
        <f>Table1[[#This Row],[FSC per Mile]]*Table1[[#This Row],[Route Mileage]]</f>
        <v>0</v>
      </c>
      <c r="AD32" s="4">
        <f>Table1[[#This Row],[Tariff per Car]]+Table1[[#This Row],[FSC per Car]]</f>
        <v>5100</v>
      </c>
      <c r="AE32" s="4">
        <f>IF(Table1[[#This Row],[Commodity]]="corn",Table1[[#This Row],[Tariff + FSC per Car]]/(111*2000/56),Table1[[#This Row],[Tariff + FSC per Car]]/(111*2000/60))</f>
        <v>1.2864864864864864</v>
      </c>
      <c r="AF32" s="4">
        <f>Table1[[#This Row],[Tariff + FSC per Car]]/100.7</f>
        <v>50.645481628599796</v>
      </c>
      <c r="AG32" s="4">
        <f>(Table1[[#This Row],[Tariff + FSC per Car]]/111)</f>
        <v>45.945945945945944</v>
      </c>
      <c r="AH32" s="6">
        <f>(Table1[[#This Row],[Tariff + FSC per Car]]/111)/Table1[[#This Row],[Route Mileage]]</f>
        <v>3.2379102146544006E-2</v>
      </c>
    </row>
    <row r="33" spans="1:34" x14ac:dyDescent="0.25">
      <c r="A33" s="3">
        <v>44150</v>
      </c>
      <c r="B33" s="1" t="s">
        <v>34</v>
      </c>
      <c r="C33" s="1" t="s">
        <v>34</v>
      </c>
      <c r="D33" s="24">
        <v>4022</v>
      </c>
      <c r="E33" s="24">
        <v>39013</v>
      </c>
      <c r="F33" s="1" t="s">
        <v>35</v>
      </c>
      <c r="G33" s="1" t="s">
        <v>36</v>
      </c>
      <c r="H33" s="1" t="s">
        <v>69</v>
      </c>
      <c r="I33" t="s">
        <v>47</v>
      </c>
      <c r="J33" t="str">
        <f>_xlfn.CONCAT(IFERROR(INDEX(Lookup!B:B, MATCH(Table1[[#This Row],[Origin City]], Lookup!A:A, 0)), Table1[[#This Row],[Origin City]]),","," ",Table1[[#This Row],[Origin State]])</f>
        <v>St. Cloud, MN</v>
      </c>
      <c r="K33" t="s">
        <v>48</v>
      </c>
      <c r="L33" t="s">
        <v>49</v>
      </c>
      <c r="M33" t="s">
        <v>50</v>
      </c>
      <c r="N33" s="5">
        <v>1666</v>
      </c>
      <c r="O33" t="s">
        <v>51</v>
      </c>
      <c r="P33">
        <v>110</v>
      </c>
      <c r="Q33">
        <v>120</v>
      </c>
      <c r="R33" t="s">
        <v>42</v>
      </c>
      <c r="S33" t="s">
        <v>43</v>
      </c>
      <c r="T33" t="s">
        <v>52</v>
      </c>
      <c r="U33" s="36" t="s">
        <v>44</v>
      </c>
      <c r="V33" s="28" t="s">
        <v>45</v>
      </c>
      <c r="W33" s="4">
        <v>5100</v>
      </c>
      <c r="X33" s="4">
        <f>IF(Table1[[#This Row],[Commodity]]="corn",Table1[[#This Row],[Tariff per Car]]/(111*2000/56),Table1[[#This Row],[Tariff per Car]]/(111*2000/60))</f>
        <v>1.2864864864864864</v>
      </c>
      <c r="Y33" s="4">
        <f>Table1[[#This Row],[Tariff per Car]]/100.7</f>
        <v>50.645481628599796</v>
      </c>
      <c r="Z33" s="4">
        <f>(Table1[[#This Row],[Tariff per Car]]/111)</f>
        <v>45.945945945945944</v>
      </c>
      <c r="AA33" s="6">
        <f>(Table1[[#This Row],[Tariff per Car]]/111)/Table1[[#This Row],[Route Mileage]]</f>
        <v>2.7578599007170433E-2</v>
      </c>
      <c r="AB33" s="4">
        <v>0</v>
      </c>
      <c r="AC33" s="4">
        <f>Table1[[#This Row],[FSC per Mile]]*Table1[[#This Row],[Route Mileage]]</f>
        <v>0</v>
      </c>
      <c r="AD33" s="4">
        <f>Table1[[#This Row],[Tariff per Car]]+Table1[[#This Row],[FSC per Car]]</f>
        <v>5100</v>
      </c>
      <c r="AE33" s="4">
        <f>IF(Table1[[#This Row],[Commodity]]="corn",Table1[[#This Row],[Tariff + FSC per Car]]/(111*2000/56),Table1[[#This Row],[Tariff + FSC per Car]]/(111*2000/60))</f>
        <v>1.2864864864864864</v>
      </c>
      <c r="AF33" s="4">
        <f>Table1[[#This Row],[Tariff + FSC per Car]]/100.7</f>
        <v>50.645481628599796</v>
      </c>
      <c r="AG33" s="4">
        <f>(Table1[[#This Row],[Tariff + FSC per Car]]/111)</f>
        <v>45.945945945945944</v>
      </c>
      <c r="AH33" s="6">
        <f>(Table1[[#This Row],[Tariff + FSC per Car]]/111)/Table1[[#This Row],[Route Mileage]]</f>
        <v>2.7578599007170433E-2</v>
      </c>
    </row>
    <row r="34" spans="1:34" x14ac:dyDescent="0.25">
      <c r="A34" s="3">
        <v>44150</v>
      </c>
      <c r="B34" s="1" t="s">
        <v>34</v>
      </c>
      <c r="C34" s="1" t="s">
        <v>34</v>
      </c>
      <c r="D34" s="24">
        <v>4022</v>
      </c>
      <c r="E34" s="24">
        <v>39010</v>
      </c>
      <c r="F34" s="1" t="s">
        <v>35</v>
      </c>
      <c r="G34" s="1" t="s">
        <v>36</v>
      </c>
      <c r="H34" s="1" t="s">
        <v>70</v>
      </c>
      <c r="I34" t="s">
        <v>57</v>
      </c>
      <c r="J34" t="str">
        <f>_xlfn.CONCAT(IFERROR(INDEX(Lookup!B:B, MATCH(Table1[[#This Row],[Origin City]], Lookup!A:A, 0)), Table1[[#This Row],[Origin City]]),","," ",Table1[[#This Row],[Origin State]])</f>
        <v>Waverly, IL</v>
      </c>
      <c r="K34" t="s">
        <v>71</v>
      </c>
      <c r="L34" t="s">
        <v>64</v>
      </c>
      <c r="M34" t="str">
        <f>_xlfn.CONCAT(IFERROR(INDEX(Lookup!B:B, MATCH(Table1[[#This Row],[Destination City]], Lookup!A:A, 0)), Table1[[#This Row],[Destination City]]),","," ",Table1[[#This Row],[Destination State]])</f>
        <v>Dexter, NM</v>
      </c>
      <c r="N34" s="47">
        <v>1058</v>
      </c>
      <c r="O34" t="s">
        <v>41</v>
      </c>
      <c r="P34">
        <v>110</v>
      </c>
      <c r="Q34">
        <v>120</v>
      </c>
      <c r="R34" t="s">
        <v>42</v>
      </c>
      <c r="S34" t="s">
        <v>43</v>
      </c>
      <c r="T34" t="s">
        <v>43</v>
      </c>
      <c r="U34" s="36" t="s">
        <v>44</v>
      </c>
      <c r="V34" s="28" t="s">
        <v>45</v>
      </c>
      <c r="W34" s="4">
        <v>3700</v>
      </c>
      <c r="X34" s="4">
        <f>IF(Table1[[#This Row],[Commodity]]="corn",Table1[[#This Row],[Tariff per Car]]/(111*2000/56),Table1[[#This Row],[Tariff per Car]]/(111*2000/60))</f>
        <v>0.93333333333333335</v>
      </c>
      <c r="Y34" s="4">
        <f>Table1[[#This Row],[Tariff per Car]]/100.7</f>
        <v>36.742800397219462</v>
      </c>
      <c r="Z34" s="4">
        <f>(Table1[[#This Row],[Tariff per Car]]/111)</f>
        <v>33.333333333333336</v>
      </c>
      <c r="AA34" s="6">
        <f>(Table1[[#This Row],[Tariff per Car]]/111)/Table1[[#This Row],[Route Mileage]]</f>
        <v>3.1505986137366104E-2</v>
      </c>
      <c r="AB34" s="4">
        <v>0</v>
      </c>
      <c r="AC34" s="4">
        <f>Table1[[#This Row],[FSC per Mile]]*Table1[[#This Row],[Route Mileage]]</f>
        <v>0</v>
      </c>
      <c r="AD34" s="4">
        <f>Table1[[#This Row],[Tariff per Car]]+Table1[[#This Row],[FSC per Car]]</f>
        <v>3700</v>
      </c>
      <c r="AE34" s="4">
        <f>IF(Table1[[#This Row],[Commodity]]="corn",Table1[[#This Row],[Tariff + FSC per Car]]/(111*2000/56),Table1[[#This Row],[Tariff + FSC per Car]]/(111*2000/60))</f>
        <v>0.93333333333333335</v>
      </c>
      <c r="AF34" s="4">
        <f>Table1[[#This Row],[Tariff + FSC per Car]]/100.7</f>
        <v>36.742800397219462</v>
      </c>
      <c r="AG34" s="4">
        <f>(Table1[[#This Row],[Tariff + FSC per Car]]/111)</f>
        <v>33.333333333333336</v>
      </c>
      <c r="AH34" s="6">
        <f>(Table1[[#This Row],[Tariff + FSC per Car]]/111)/Table1[[#This Row],[Route Mileage]]</f>
        <v>3.1505986137366104E-2</v>
      </c>
    </row>
    <row r="35" spans="1:34" x14ac:dyDescent="0.25">
      <c r="A35" s="3">
        <v>44150</v>
      </c>
      <c r="B35" s="1" t="s">
        <v>34</v>
      </c>
      <c r="C35" s="1" t="s">
        <v>34</v>
      </c>
      <c r="D35" s="24">
        <v>4022</v>
      </c>
      <c r="E35" s="24">
        <v>69105</v>
      </c>
      <c r="F35" s="1" t="s">
        <v>72</v>
      </c>
      <c r="G35" s="1" t="s">
        <v>36</v>
      </c>
      <c r="H35" s="1" t="s">
        <v>73</v>
      </c>
      <c r="I35" t="s">
        <v>47</v>
      </c>
      <c r="J35" t="str">
        <f>_xlfn.CONCAT(IFERROR(INDEX(Lookup!B:B, MATCH(Table1[[#This Row],[Origin City]], Lookup!A:A, 0)), Table1[[#This Row],[Origin City]]),","," ",Table1[[#This Row],[Origin State]])</f>
        <v>Argyle, MN</v>
      </c>
      <c r="K35" t="s">
        <v>48</v>
      </c>
      <c r="L35" t="s">
        <v>49</v>
      </c>
      <c r="M35" t="s">
        <v>50</v>
      </c>
      <c r="N35" s="5">
        <v>1528</v>
      </c>
      <c r="O35" t="s">
        <v>51</v>
      </c>
      <c r="P35">
        <v>110</v>
      </c>
      <c r="Q35">
        <v>120</v>
      </c>
      <c r="R35" t="s">
        <v>2</v>
      </c>
      <c r="S35" t="s">
        <v>43</v>
      </c>
      <c r="T35" t="s">
        <v>52</v>
      </c>
      <c r="U35" s="35" t="s">
        <v>44</v>
      </c>
      <c r="V35" s="27" t="s">
        <v>45</v>
      </c>
      <c r="W35" s="4">
        <v>5800</v>
      </c>
      <c r="X35" s="4">
        <f>IF(Table1[[#This Row],[Commodity]]="corn",Table1[[#This Row],[Tariff per Car]]/(111*2000/56),Table1[[#This Row],[Tariff per Car]]/(111*2000/60))</f>
        <v>1.5675675675675675</v>
      </c>
      <c r="Y35" s="4">
        <f>Table1[[#This Row],[Tariff per Car]]/100.7</f>
        <v>57.596822244289967</v>
      </c>
      <c r="Z35" s="4">
        <f>(Table1[[#This Row],[Tariff per Car]]/111)</f>
        <v>52.252252252252255</v>
      </c>
      <c r="AA35" s="6">
        <f>(Table1[[#This Row],[Tariff per Car]]/111)/Table1[[#This Row],[Route Mileage]]</f>
        <v>3.4196500165086553E-2</v>
      </c>
      <c r="AB35" s="4">
        <v>0</v>
      </c>
      <c r="AC35" s="4">
        <f>Table1[[#This Row],[FSC per Mile]]*Table1[[#This Row],[Route Mileage]]</f>
        <v>0</v>
      </c>
      <c r="AD35" s="4">
        <f>Table1[[#This Row],[Tariff per Car]]+Table1[[#This Row],[FSC per Car]]</f>
        <v>5800</v>
      </c>
      <c r="AE35" s="4">
        <f>IF(Table1[[#This Row],[Commodity]]="corn",Table1[[#This Row],[Tariff + FSC per Car]]/(111*2000/56),Table1[[#This Row],[Tariff + FSC per Car]]/(111*2000/60))</f>
        <v>1.5675675675675675</v>
      </c>
      <c r="AF35" s="4">
        <f>Table1[[#This Row],[Tariff + FSC per Car]]/100.7</f>
        <v>57.596822244289967</v>
      </c>
      <c r="AG35" s="4">
        <f>(Table1[[#This Row],[Tariff + FSC per Car]]/111)</f>
        <v>52.252252252252255</v>
      </c>
      <c r="AH35" s="6">
        <f>(Table1[[#This Row],[Tariff + FSC per Car]]/111)/Table1[[#This Row],[Route Mileage]]</f>
        <v>3.4196500165086553E-2</v>
      </c>
    </row>
    <row r="36" spans="1:34" x14ac:dyDescent="0.25">
      <c r="A36" s="3">
        <v>44150</v>
      </c>
      <c r="B36" s="1" t="s">
        <v>34</v>
      </c>
      <c r="C36" s="1" t="s">
        <v>34</v>
      </c>
      <c r="D36" s="24">
        <v>4022</v>
      </c>
      <c r="E36" s="24">
        <v>69105</v>
      </c>
      <c r="F36" s="1" t="s">
        <v>72</v>
      </c>
      <c r="G36" s="1" t="s">
        <v>36</v>
      </c>
      <c r="H36" s="1" t="s">
        <v>73</v>
      </c>
      <c r="I36" t="s">
        <v>47</v>
      </c>
      <c r="J36" t="str">
        <f>_xlfn.CONCAT(IFERROR(INDEX(Lookup!B:B, MATCH(Table1[[#This Row],[Origin City]], Lookup!A:A, 0)), Table1[[#This Row],[Origin City]]),","," ",Table1[[#This Row],[Origin State]])</f>
        <v>Argyle, MN</v>
      </c>
      <c r="K36" t="s">
        <v>65</v>
      </c>
      <c r="L36" t="s">
        <v>54</v>
      </c>
      <c r="M36" t="s">
        <v>66</v>
      </c>
      <c r="N36" s="47">
        <v>1634</v>
      </c>
      <c r="O36" t="s">
        <v>51</v>
      </c>
      <c r="P36">
        <v>110</v>
      </c>
      <c r="Q36">
        <v>120</v>
      </c>
      <c r="R36" t="s">
        <v>2</v>
      </c>
      <c r="S36" t="s">
        <v>43</v>
      </c>
      <c r="T36" t="s">
        <v>52</v>
      </c>
      <c r="U36" s="36" t="s">
        <v>44</v>
      </c>
      <c r="V36" s="28" t="s">
        <v>45</v>
      </c>
      <c r="W36" s="4">
        <v>6000</v>
      </c>
      <c r="X36" s="4">
        <f>IF(Table1[[#This Row],[Commodity]]="corn",Table1[[#This Row],[Tariff per Car]]/(111*2000/56),Table1[[#This Row],[Tariff per Car]]/(111*2000/60))</f>
        <v>1.6216216216216217</v>
      </c>
      <c r="Y36" s="4">
        <f>Table1[[#This Row],[Tariff per Car]]/100.7</f>
        <v>59.582919563058589</v>
      </c>
      <c r="Z36" s="4">
        <f>(Table1[[#This Row],[Tariff per Car]]/111)</f>
        <v>54.054054054054056</v>
      </c>
      <c r="AA36" s="6">
        <f>(Table1[[#This Row],[Tariff per Car]]/111)/Table1[[#This Row],[Route Mileage]]</f>
        <v>3.3080816434549604E-2</v>
      </c>
      <c r="AB36" s="4">
        <v>0</v>
      </c>
      <c r="AC36" s="4">
        <f>Table1[[#This Row],[FSC per Mile]]*Table1[[#This Row],[Route Mileage]]</f>
        <v>0</v>
      </c>
      <c r="AD36" s="4">
        <f>Table1[[#This Row],[Tariff per Car]]+Table1[[#This Row],[FSC per Car]]</f>
        <v>6000</v>
      </c>
      <c r="AE36" s="4">
        <f>IF(Table1[[#This Row],[Commodity]]="corn",Table1[[#This Row],[Tariff + FSC per Car]]/(111*2000/56),Table1[[#This Row],[Tariff + FSC per Car]]/(111*2000/60))</f>
        <v>1.6216216216216217</v>
      </c>
      <c r="AF36" s="4">
        <f>Table1[[#This Row],[Tariff + FSC per Car]]/100.7</f>
        <v>59.582919563058589</v>
      </c>
      <c r="AG36" s="4">
        <f>(Table1[[#This Row],[Tariff + FSC per Car]]/111)</f>
        <v>54.054054054054056</v>
      </c>
      <c r="AH36" s="6">
        <f>(Table1[[#This Row],[Tariff + FSC per Car]]/111)/Table1[[#This Row],[Route Mileage]]</f>
        <v>3.3080816434549604E-2</v>
      </c>
    </row>
    <row r="37" spans="1:34" x14ac:dyDescent="0.25">
      <c r="A37" s="3">
        <v>44150</v>
      </c>
      <c r="B37" s="1" t="s">
        <v>34</v>
      </c>
      <c r="C37" s="1" t="s">
        <v>34</v>
      </c>
      <c r="D37" s="24">
        <v>4022</v>
      </c>
      <c r="E37" s="24">
        <v>69105</v>
      </c>
      <c r="F37" s="1" t="s">
        <v>72</v>
      </c>
      <c r="G37" s="1" t="s">
        <v>36</v>
      </c>
      <c r="H37" s="1" t="s">
        <v>74</v>
      </c>
      <c r="I37" t="s">
        <v>75</v>
      </c>
      <c r="J37" t="str">
        <f>_xlfn.CONCAT(IFERROR(INDEX(Lookup!B:B, MATCH(Table1[[#This Row],[Origin City]], Lookup!A:A, 0)), Table1[[#This Row],[Origin City]]),","," ",Table1[[#This Row],[Origin State]])</f>
        <v>Casselton, ND</v>
      </c>
      <c r="K37" t="s">
        <v>48</v>
      </c>
      <c r="L37" t="s">
        <v>49</v>
      </c>
      <c r="M37" t="s">
        <v>50</v>
      </c>
      <c r="N37" s="5">
        <v>1469</v>
      </c>
      <c r="O37" t="s">
        <v>51</v>
      </c>
      <c r="P37">
        <v>110</v>
      </c>
      <c r="Q37">
        <v>120</v>
      </c>
      <c r="R37" t="s">
        <v>2</v>
      </c>
      <c r="S37" t="s">
        <v>43</v>
      </c>
      <c r="T37" t="s">
        <v>52</v>
      </c>
      <c r="U37" s="35" t="s">
        <v>44</v>
      </c>
      <c r="V37" s="27" t="s">
        <v>45</v>
      </c>
      <c r="W37" s="4">
        <v>5750</v>
      </c>
      <c r="X37" s="4">
        <f>IF(Table1[[#This Row],[Commodity]]="corn",Table1[[#This Row],[Tariff per Car]]/(111*2000/56),Table1[[#This Row],[Tariff per Car]]/(111*2000/60))</f>
        <v>1.5540540540540539</v>
      </c>
      <c r="Y37" s="4">
        <f>Table1[[#This Row],[Tariff per Car]]/100.7</f>
        <v>57.10029791459781</v>
      </c>
      <c r="Z37" s="4">
        <f>(Table1[[#This Row],[Tariff per Car]]/111)</f>
        <v>51.801801801801801</v>
      </c>
      <c r="AA37" s="6">
        <f>(Table1[[#This Row],[Tariff per Car]]/111)/Table1[[#This Row],[Route Mileage]]</f>
        <v>3.5263309599592785E-2</v>
      </c>
      <c r="AB37" s="4">
        <v>0</v>
      </c>
      <c r="AC37" s="4">
        <f>Table1[[#This Row],[FSC per Mile]]*Table1[[#This Row],[Route Mileage]]</f>
        <v>0</v>
      </c>
      <c r="AD37" s="4">
        <f>Table1[[#This Row],[Tariff per Car]]+Table1[[#This Row],[FSC per Car]]</f>
        <v>5750</v>
      </c>
      <c r="AE37" s="4">
        <f>IF(Table1[[#This Row],[Commodity]]="corn",Table1[[#This Row],[Tariff + FSC per Car]]/(111*2000/56),Table1[[#This Row],[Tariff + FSC per Car]]/(111*2000/60))</f>
        <v>1.5540540540540539</v>
      </c>
      <c r="AF37" s="4">
        <f>Table1[[#This Row],[Tariff + FSC per Car]]/100.7</f>
        <v>57.10029791459781</v>
      </c>
      <c r="AG37" s="4">
        <f>(Table1[[#This Row],[Tariff + FSC per Car]]/111)</f>
        <v>51.801801801801801</v>
      </c>
      <c r="AH37" s="6">
        <f>(Table1[[#This Row],[Tariff + FSC per Car]]/111)/Table1[[#This Row],[Route Mileage]]</f>
        <v>3.5263309599592785E-2</v>
      </c>
    </row>
    <row r="38" spans="1:34" x14ac:dyDescent="0.25">
      <c r="A38" s="3">
        <v>44150</v>
      </c>
      <c r="B38" s="1" t="s">
        <v>34</v>
      </c>
      <c r="C38" s="1" t="s">
        <v>34</v>
      </c>
      <c r="D38" s="24">
        <v>4022</v>
      </c>
      <c r="E38" s="24">
        <v>69105</v>
      </c>
      <c r="F38" s="1" t="s">
        <v>72</v>
      </c>
      <c r="G38" s="1" t="s">
        <v>36</v>
      </c>
      <c r="H38" s="1" t="s">
        <v>76</v>
      </c>
      <c r="I38" t="s">
        <v>77</v>
      </c>
      <c r="J38" t="str">
        <f>_xlfn.CONCAT(IFERROR(INDEX(Lookup!B:B, MATCH(Table1[[#This Row],[Origin City]], Lookup!A:A, 0)), Table1[[#This Row],[Origin City]]),","," ",Table1[[#This Row],[Origin State]])</f>
        <v>Concordia, KS</v>
      </c>
      <c r="K38" t="s">
        <v>65</v>
      </c>
      <c r="L38" t="s">
        <v>54</v>
      </c>
      <c r="M38" t="s">
        <v>66</v>
      </c>
      <c r="N38" s="5">
        <v>742</v>
      </c>
      <c r="O38" t="s">
        <v>51</v>
      </c>
      <c r="P38">
        <v>110</v>
      </c>
      <c r="Q38">
        <v>120</v>
      </c>
      <c r="R38" t="s">
        <v>2</v>
      </c>
      <c r="S38" t="s">
        <v>43</v>
      </c>
      <c r="T38" t="s">
        <v>43</v>
      </c>
      <c r="U38" s="36" t="s">
        <v>44</v>
      </c>
      <c r="V38" s="28" t="s">
        <v>45</v>
      </c>
      <c r="W38" s="4">
        <v>4250</v>
      </c>
      <c r="X38" s="4">
        <f>IF(Table1[[#This Row],[Commodity]]="corn",Table1[[#This Row],[Tariff per Car]]/(111*2000/56),Table1[[#This Row],[Tariff per Car]]/(111*2000/60))</f>
        <v>1.1486486486486487</v>
      </c>
      <c r="Y38" s="4">
        <f>Table1[[#This Row],[Tariff per Car]]/100.7</f>
        <v>42.204568023833168</v>
      </c>
      <c r="Z38" s="4">
        <f>(Table1[[#This Row],[Tariff per Car]]/111)</f>
        <v>38.288288288288285</v>
      </c>
      <c r="AA38" s="6">
        <f>(Table1[[#This Row],[Tariff per Car]]/111)/Table1[[#This Row],[Route Mileage]]</f>
        <v>5.1601466695806314E-2</v>
      </c>
      <c r="AB38" s="4">
        <v>0</v>
      </c>
      <c r="AC38" s="4">
        <f>Table1[[#This Row],[FSC per Mile]]*Table1[[#This Row],[Route Mileage]]</f>
        <v>0</v>
      </c>
      <c r="AD38" s="4">
        <f>Table1[[#This Row],[Tariff per Car]]+Table1[[#This Row],[FSC per Car]]</f>
        <v>4250</v>
      </c>
      <c r="AE38" s="4">
        <f>IF(Table1[[#This Row],[Commodity]]="corn",Table1[[#This Row],[Tariff + FSC per Car]]/(111*2000/56),Table1[[#This Row],[Tariff + FSC per Car]]/(111*2000/60))</f>
        <v>1.1486486486486487</v>
      </c>
      <c r="AF38" s="4">
        <f>Table1[[#This Row],[Tariff + FSC per Car]]/100.7</f>
        <v>42.204568023833168</v>
      </c>
      <c r="AG38" s="4">
        <f>(Table1[[#This Row],[Tariff + FSC per Car]]/111)</f>
        <v>38.288288288288285</v>
      </c>
      <c r="AH38" s="6">
        <f>(Table1[[#This Row],[Tariff + FSC per Car]]/111)/Table1[[#This Row],[Route Mileage]]</f>
        <v>5.1601466695806314E-2</v>
      </c>
    </row>
    <row r="39" spans="1:34" x14ac:dyDescent="0.25">
      <c r="A39" s="3">
        <v>44150</v>
      </c>
      <c r="B39" s="1" t="s">
        <v>34</v>
      </c>
      <c r="C39" s="1" t="s">
        <v>34</v>
      </c>
      <c r="D39" s="24">
        <v>4022</v>
      </c>
      <c r="E39" s="24">
        <v>69105</v>
      </c>
      <c r="F39" s="1" t="s">
        <v>72</v>
      </c>
      <c r="G39" s="1" t="s">
        <v>36</v>
      </c>
      <c r="H39" s="1" t="s">
        <v>78</v>
      </c>
      <c r="I39" t="s">
        <v>68</v>
      </c>
      <c r="J39" t="str">
        <f>_xlfn.CONCAT(IFERROR(INDEX(Lookup!B:B, MATCH(Table1[[#This Row],[Origin City]], Lookup!A:A, 0)), Table1[[#This Row],[Origin City]]),","," ",Table1[[#This Row],[Origin State]])</f>
        <v>Mitchell, SD</v>
      </c>
      <c r="K39" t="s">
        <v>48</v>
      </c>
      <c r="L39" t="s">
        <v>49</v>
      </c>
      <c r="M39" t="s">
        <v>50</v>
      </c>
      <c r="N39" s="5">
        <v>1624</v>
      </c>
      <c r="O39" t="s">
        <v>51</v>
      </c>
      <c r="P39">
        <v>110</v>
      </c>
      <c r="Q39">
        <v>120</v>
      </c>
      <c r="R39" t="s">
        <v>2</v>
      </c>
      <c r="S39" t="s">
        <v>43</v>
      </c>
      <c r="T39" t="s">
        <v>52</v>
      </c>
      <c r="U39" s="35" t="s">
        <v>44</v>
      </c>
      <c r="V39" s="27" t="s">
        <v>45</v>
      </c>
      <c r="W39" s="4">
        <v>5850</v>
      </c>
      <c r="X39" s="4">
        <f>IF(Table1[[#This Row],[Commodity]]="corn",Table1[[#This Row],[Tariff per Car]]/(111*2000/56),Table1[[#This Row],[Tariff per Car]]/(111*2000/60))</f>
        <v>1.5810810810810811</v>
      </c>
      <c r="Y39" s="4">
        <f>Table1[[#This Row],[Tariff per Car]]/100.7</f>
        <v>58.093346573982124</v>
      </c>
      <c r="Z39" s="4">
        <f>(Table1[[#This Row],[Tariff per Car]]/111)</f>
        <v>52.702702702702702</v>
      </c>
      <c r="AA39" s="6">
        <f>(Table1[[#This Row],[Tariff per Car]]/111)/Table1[[#This Row],[Route Mileage]]</f>
        <v>3.2452403142058314E-2</v>
      </c>
      <c r="AB39" s="4">
        <v>0</v>
      </c>
      <c r="AC39" s="4">
        <f>Table1[[#This Row],[FSC per Mile]]*Table1[[#This Row],[Route Mileage]]</f>
        <v>0</v>
      </c>
      <c r="AD39" s="4">
        <f>Table1[[#This Row],[Tariff per Car]]+Table1[[#This Row],[FSC per Car]]</f>
        <v>5850</v>
      </c>
      <c r="AE39" s="4">
        <f>IF(Table1[[#This Row],[Commodity]]="corn",Table1[[#This Row],[Tariff + FSC per Car]]/(111*2000/56),Table1[[#This Row],[Tariff + FSC per Car]]/(111*2000/60))</f>
        <v>1.5810810810810811</v>
      </c>
      <c r="AF39" s="4">
        <f>Table1[[#This Row],[Tariff + FSC per Car]]/100.7</f>
        <v>58.093346573982124</v>
      </c>
      <c r="AG39" s="4">
        <f>(Table1[[#This Row],[Tariff + FSC per Car]]/111)</f>
        <v>52.702702702702702</v>
      </c>
      <c r="AH39" s="6">
        <f>(Table1[[#This Row],[Tariff + FSC per Car]]/111)/Table1[[#This Row],[Route Mileage]]</f>
        <v>3.2452403142058314E-2</v>
      </c>
    </row>
    <row r="40" spans="1:34" x14ac:dyDescent="0.25">
      <c r="A40" s="3">
        <v>44150</v>
      </c>
      <c r="B40" s="1" t="s">
        <v>34</v>
      </c>
      <c r="C40" s="1" t="s">
        <v>34</v>
      </c>
      <c r="D40" s="24">
        <v>4022</v>
      </c>
      <c r="E40" s="24">
        <v>69105</v>
      </c>
      <c r="F40" s="1" t="s">
        <v>72</v>
      </c>
      <c r="G40" s="1" t="s">
        <v>36</v>
      </c>
      <c r="H40" s="1" t="s">
        <v>61</v>
      </c>
      <c r="I40" t="s">
        <v>62</v>
      </c>
      <c r="J40" t="str">
        <f>_xlfn.CONCAT(IFERROR(INDEX(Lookup!B:B, MATCH(Table1[[#This Row],[Origin City]], Lookup!A:A, 0)), Table1[[#This Row],[Origin City]]),","," ",Table1[[#This Row],[Origin State]])</f>
        <v>Phelps (Rock Port), MO</v>
      </c>
      <c r="K40" t="s">
        <v>48</v>
      </c>
      <c r="L40" t="s">
        <v>49</v>
      </c>
      <c r="M40" t="s">
        <v>50</v>
      </c>
      <c r="N40" s="5">
        <v>1881</v>
      </c>
      <c r="O40" t="s">
        <v>51</v>
      </c>
      <c r="P40">
        <v>110</v>
      </c>
      <c r="Q40">
        <v>120</v>
      </c>
      <c r="R40" t="s">
        <v>2</v>
      </c>
      <c r="S40" t="s">
        <v>43</v>
      </c>
      <c r="T40" t="s">
        <v>43</v>
      </c>
      <c r="U40" s="35" t="s">
        <v>44</v>
      </c>
      <c r="V40" s="27" t="s">
        <v>45</v>
      </c>
      <c r="W40" s="4">
        <v>5800</v>
      </c>
      <c r="X40" s="4">
        <f>IF(Table1[[#This Row],[Commodity]]="corn",Table1[[#This Row],[Tariff per Car]]/(111*2000/56),Table1[[#This Row],[Tariff per Car]]/(111*2000/60))</f>
        <v>1.5675675675675675</v>
      </c>
      <c r="Y40" s="4">
        <f>Table1[[#This Row],[Tariff per Car]]/100.7</f>
        <v>57.596822244289967</v>
      </c>
      <c r="Z40" s="4">
        <f>(Table1[[#This Row],[Tariff per Car]]/111)</f>
        <v>52.252252252252255</v>
      </c>
      <c r="AA40" s="6">
        <f>(Table1[[#This Row],[Tariff per Car]]/111)/Table1[[#This Row],[Route Mileage]]</f>
        <v>2.77789751473962E-2</v>
      </c>
      <c r="AB40" s="4">
        <v>0</v>
      </c>
      <c r="AC40" s="4">
        <f>Table1[[#This Row],[FSC per Mile]]*Table1[[#This Row],[Route Mileage]]</f>
        <v>0</v>
      </c>
      <c r="AD40" s="4">
        <f>Table1[[#This Row],[Tariff per Car]]+Table1[[#This Row],[FSC per Car]]</f>
        <v>5800</v>
      </c>
      <c r="AE40" s="4">
        <f>IF(Table1[[#This Row],[Commodity]]="corn",Table1[[#This Row],[Tariff + FSC per Car]]/(111*2000/56),Table1[[#This Row],[Tariff + FSC per Car]]/(111*2000/60))</f>
        <v>1.5675675675675675</v>
      </c>
      <c r="AF40" s="4">
        <f>Table1[[#This Row],[Tariff + FSC per Car]]/100.7</f>
        <v>57.596822244289967</v>
      </c>
      <c r="AG40" s="4">
        <f>(Table1[[#This Row],[Tariff + FSC per Car]]/111)</f>
        <v>52.252252252252255</v>
      </c>
      <c r="AH40" s="6">
        <f>(Table1[[#This Row],[Tariff + FSC per Car]]/111)/Table1[[#This Row],[Route Mileage]]</f>
        <v>2.77789751473962E-2</v>
      </c>
    </row>
    <row r="41" spans="1:34" x14ac:dyDescent="0.25">
      <c r="A41" s="3">
        <v>44150</v>
      </c>
      <c r="B41" s="1" t="s">
        <v>34</v>
      </c>
      <c r="C41" s="1" t="s">
        <v>34</v>
      </c>
      <c r="D41" s="24">
        <v>4022</v>
      </c>
      <c r="E41" s="24">
        <v>69105</v>
      </c>
      <c r="F41" s="1" t="s">
        <v>72</v>
      </c>
      <c r="G41" s="1" t="s">
        <v>36</v>
      </c>
      <c r="H41" s="1" t="s">
        <v>69</v>
      </c>
      <c r="I41" t="s">
        <v>47</v>
      </c>
      <c r="J41" t="str">
        <f>_xlfn.CONCAT(IFERROR(INDEX(Lookup!B:B, MATCH(Table1[[#This Row],[Origin City]], Lookup!A:A, 0)), Table1[[#This Row],[Origin City]]),","," ",Table1[[#This Row],[Origin State]])</f>
        <v>St. Cloud, MN</v>
      </c>
      <c r="K41" t="s">
        <v>48</v>
      </c>
      <c r="L41" t="s">
        <v>49</v>
      </c>
      <c r="M41" t="s">
        <v>50</v>
      </c>
      <c r="N41" s="5">
        <v>1666</v>
      </c>
      <c r="O41" t="s">
        <v>51</v>
      </c>
      <c r="P41">
        <v>110</v>
      </c>
      <c r="Q41">
        <v>120</v>
      </c>
      <c r="R41" t="s">
        <v>2</v>
      </c>
      <c r="S41" t="s">
        <v>43</v>
      </c>
      <c r="T41" t="s">
        <v>43</v>
      </c>
      <c r="U41" s="36" t="s">
        <v>44</v>
      </c>
      <c r="V41" s="28" t="s">
        <v>45</v>
      </c>
      <c r="W41" s="4">
        <v>5900</v>
      </c>
      <c r="X41" s="4">
        <f>IF(Table1[[#This Row],[Commodity]]="corn",Table1[[#This Row],[Tariff per Car]]/(111*2000/56),Table1[[#This Row],[Tariff per Car]]/(111*2000/60))</f>
        <v>1.5945945945945945</v>
      </c>
      <c r="Y41" s="4">
        <f>Table1[[#This Row],[Tariff per Car]]/100.7</f>
        <v>58.589870903674282</v>
      </c>
      <c r="Z41" s="4">
        <f>(Table1[[#This Row],[Tariff per Car]]/111)</f>
        <v>53.153153153153156</v>
      </c>
      <c r="AA41" s="6">
        <f>(Table1[[#This Row],[Tariff per Car]]/111)/Table1[[#This Row],[Route Mileage]]</f>
        <v>3.1904653753393249E-2</v>
      </c>
      <c r="AB41" s="4">
        <v>0</v>
      </c>
      <c r="AC41" s="4">
        <f>Table1[[#This Row],[FSC per Mile]]*Table1[[#This Row],[Route Mileage]]</f>
        <v>0</v>
      </c>
      <c r="AD41" s="4">
        <f>Table1[[#This Row],[Tariff per Car]]+Table1[[#This Row],[FSC per Car]]</f>
        <v>5900</v>
      </c>
      <c r="AE41" s="4">
        <f>IF(Table1[[#This Row],[Commodity]]="corn",Table1[[#This Row],[Tariff + FSC per Car]]/(111*2000/56),Table1[[#This Row],[Tariff + FSC per Car]]/(111*2000/60))</f>
        <v>1.5945945945945945</v>
      </c>
      <c r="AF41" s="4">
        <f>Table1[[#This Row],[Tariff + FSC per Car]]/100.7</f>
        <v>58.589870903674282</v>
      </c>
      <c r="AG41" s="4">
        <f>(Table1[[#This Row],[Tariff + FSC per Car]]/111)</f>
        <v>53.153153153153156</v>
      </c>
      <c r="AH41" s="6">
        <f>(Table1[[#This Row],[Tariff + FSC per Car]]/111)/Table1[[#This Row],[Route Mileage]]</f>
        <v>3.1904653753393249E-2</v>
      </c>
    </row>
    <row r="42" spans="1:34" x14ac:dyDescent="0.25">
      <c r="A42" s="3">
        <v>44180</v>
      </c>
      <c r="B42" s="1" t="s">
        <v>34</v>
      </c>
      <c r="C42" s="1" t="s">
        <v>34</v>
      </c>
      <c r="D42" s="24">
        <v>4022</v>
      </c>
      <c r="E42" s="24">
        <v>39010</v>
      </c>
      <c r="F42" s="1" t="s">
        <v>35</v>
      </c>
      <c r="G42" s="1" t="s">
        <v>36</v>
      </c>
      <c r="H42" s="1" t="s">
        <v>37</v>
      </c>
      <c r="I42" t="s">
        <v>38</v>
      </c>
      <c r="J42" t="str">
        <f>_xlfn.CONCAT(IFERROR(INDEX(Lookup!B:B, MATCH(Table1[[#This Row],[Origin City]], Lookup!A:A, 0)), Table1[[#This Row],[Origin City]]),","," ",Table1[[#This Row],[Origin State]])</f>
        <v>Brunswick, NE</v>
      </c>
      <c r="K42" t="s">
        <v>39</v>
      </c>
      <c r="L42" t="s">
        <v>40</v>
      </c>
      <c r="M42" t="str">
        <f>_xlfn.CONCAT(IFERROR(INDEX(Lookup!B:B, MATCH(Table1[[#This Row],[Destination City]], Lookup!A:A, 0)), Table1[[#This Row],[Destination City]]),","," ",Table1[[#This Row],[Destination State]])</f>
        <v>Hanford, CA</v>
      </c>
      <c r="N42" s="5">
        <v>2122</v>
      </c>
      <c r="O42" t="s">
        <v>41</v>
      </c>
      <c r="P42">
        <v>110</v>
      </c>
      <c r="Q42">
        <v>120</v>
      </c>
      <c r="R42" t="s">
        <v>42</v>
      </c>
      <c r="S42" t="s">
        <v>43</v>
      </c>
      <c r="T42" t="s">
        <v>43</v>
      </c>
      <c r="U42" s="35" t="s">
        <v>44</v>
      </c>
      <c r="V42" s="27" t="s">
        <v>45</v>
      </c>
      <c r="W42" s="4">
        <v>5340</v>
      </c>
      <c r="X42" s="4">
        <f>IF(Table1[[#This Row],[Commodity]]="corn",Table1[[#This Row],[Tariff per Car]]/(111*2000/56),Table1[[#This Row],[Tariff per Car]]/(111*2000/60))</f>
        <v>1.347027027027027</v>
      </c>
      <c r="Y42" s="4">
        <f>Table1[[#This Row],[Tariff per Car]]/100.7</f>
        <v>53.028798411122146</v>
      </c>
      <c r="Z42" s="4">
        <f>(Table1[[#This Row],[Tariff per Car]]/111)</f>
        <v>48.108108108108105</v>
      </c>
      <c r="AA42" s="6">
        <f>(Table1[[#This Row],[Tariff per Car]]/111)/Table1[[#This Row],[Route Mileage]]</f>
        <v>2.267111597931579E-2</v>
      </c>
      <c r="AB42" s="4">
        <v>0</v>
      </c>
      <c r="AC42" s="4">
        <f>Table1[[#This Row],[FSC per Mile]]*Table1[[#This Row],[Route Mileage]]</f>
        <v>0</v>
      </c>
      <c r="AD42" s="4">
        <f>Table1[[#This Row],[Tariff per Car]]+Table1[[#This Row],[FSC per Car]]</f>
        <v>5340</v>
      </c>
      <c r="AE42" s="4">
        <f>IF(Table1[[#This Row],[Commodity]]="corn",Table1[[#This Row],[Tariff + FSC per Car]]/(111*2000/56),Table1[[#This Row],[Tariff + FSC per Car]]/(111*2000/60))</f>
        <v>1.347027027027027</v>
      </c>
      <c r="AF42" s="4">
        <f>Table1[[#This Row],[Tariff + FSC per Car]]/100.7</f>
        <v>53.028798411122146</v>
      </c>
      <c r="AG42" s="4">
        <f>(Table1[[#This Row],[Tariff + FSC per Car]]/111)</f>
        <v>48.108108108108105</v>
      </c>
      <c r="AH42" s="6">
        <f>(Table1[[#This Row],[Tariff + FSC per Car]]/111)/Table1[[#This Row],[Route Mileage]]</f>
        <v>2.267111597931579E-2</v>
      </c>
    </row>
    <row r="43" spans="1:34" x14ac:dyDescent="0.25">
      <c r="A43" s="3">
        <v>44180</v>
      </c>
      <c r="B43" s="1" t="s">
        <v>34</v>
      </c>
      <c r="C43" s="1" t="s">
        <v>34</v>
      </c>
      <c r="D43" s="24">
        <v>4022</v>
      </c>
      <c r="E43" s="24">
        <v>39013</v>
      </c>
      <c r="F43" s="1" t="s">
        <v>35</v>
      </c>
      <c r="G43" s="1" t="s">
        <v>36</v>
      </c>
      <c r="H43" s="1" t="s">
        <v>46</v>
      </c>
      <c r="I43" t="s">
        <v>47</v>
      </c>
      <c r="J43" t="str">
        <f>_xlfn.CONCAT(IFERROR(INDEX(Lookup!B:B, MATCH(Table1[[#This Row],[Origin City]], Lookup!A:A, 0)), Table1[[#This Row],[Origin City]]),","," ",Table1[[#This Row],[Origin State]])</f>
        <v>Clarkfield, MN</v>
      </c>
      <c r="K43" t="s">
        <v>48</v>
      </c>
      <c r="L43" t="s">
        <v>49</v>
      </c>
      <c r="M43" t="s">
        <v>50</v>
      </c>
      <c r="N43" s="5">
        <v>1684</v>
      </c>
      <c r="O43" t="s">
        <v>51</v>
      </c>
      <c r="P43">
        <v>110</v>
      </c>
      <c r="Q43">
        <v>120</v>
      </c>
      <c r="R43" t="s">
        <v>42</v>
      </c>
      <c r="S43" t="s">
        <v>43</v>
      </c>
      <c r="T43" t="s">
        <v>52</v>
      </c>
      <c r="U43" s="35" t="s">
        <v>44</v>
      </c>
      <c r="V43" s="27" t="s">
        <v>45</v>
      </c>
      <c r="W43" s="4">
        <v>5140</v>
      </c>
      <c r="X43" s="4">
        <f>IF(Table1[[#This Row],[Commodity]]="corn",Table1[[#This Row],[Tariff per Car]]/(111*2000/56),Table1[[#This Row],[Tariff per Car]]/(111*2000/60))</f>
        <v>1.2965765765765767</v>
      </c>
      <c r="Y43" s="4">
        <f>Table1[[#This Row],[Tariff per Car]]/100.7</f>
        <v>51.042701092353525</v>
      </c>
      <c r="Z43" s="4">
        <f>(Table1[[#This Row],[Tariff per Car]]/111)</f>
        <v>46.306306306306304</v>
      </c>
      <c r="AA43" s="6">
        <f>(Table1[[#This Row],[Tariff per Car]]/111)/Table1[[#This Row],[Route Mileage]]</f>
        <v>2.7497806595193769E-2</v>
      </c>
      <c r="AB43" s="4">
        <v>0</v>
      </c>
      <c r="AC43" s="4">
        <f>Table1[[#This Row],[FSC per Mile]]*Table1[[#This Row],[Route Mileage]]</f>
        <v>0</v>
      </c>
      <c r="AD43" s="4">
        <f>Table1[[#This Row],[Tariff per Car]]+Table1[[#This Row],[FSC per Car]]</f>
        <v>5140</v>
      </c>
      <c r="AE43" s="4">
        <f>IF(Table1[[#This Row],[Commodity]]="corn",Table1[[#This Row],[Tariff + FSC per Car]]/(111*2000/56),Table1[[#This Row],[Tariff + FSC per Car]]/(111*2000/60))</f>
        <v>1.2965765765765767</v>
      </c>
      <c r="AF43" s="4">
        <f>Table1[[#This Row],[Tariff + FSC per Car]]/100.7</f>
        <v>51.042701092353525</v>
      </c>
      <c r="AG43" s="4">
        <f>(Table1[[#This Row],[Tariff + FSC per Car]]/111)</f>
        <v>46.306306306306304</v>
      </c>
      <c r="AH43" s="6">
        <f>(Table1[[#This Row],[Tariff + FSC per Car]]/111)/Table1[[#This Row],[Route Mileage]]</f>
        <v>2.7497806595193769E-2</v>
      </c>
    </row>
    <row r="44" spans="1:34" x14ac:dyDescent="0.25">
      <c r="A44" s="3">
        <v>44180</v>
      </c>
      <c r="B44" s="1" t="s">
        <v>34</v>
      </c>
      <c r="C44" s="1" t="s">
        <v>34</v>
      </c>
      <c r="D44" s="24">
        <v>4022</v>
      </c>
      <c r="E44" s="24">
        <v>39010</v>
      </c>
      <c r="F44" s="1" t="s">
        <v>35</v>
      </c>
      <c r="G44" s="1" t="s">
        <v>36</v>
      </c>
      <c r="H44" s="1" t="s">
        <v>46</v>
      </c>
      <c r="I44" t="s">
        <v>47</v>
      </c>
      <c r="J44" t="str">
        <f>_xlfn.CONCAT(IFERROR(INDEX(Lookup!B:B, MATCH(Table1[[#This Row],[Origin City]], Lookup!A:A, 0)), Table1[[#This Row],[Origin City]]),","," ",Table1[[#This Row],[Origin State]])</f>
        <v>Clarkfield, MN</v>
      </c>
      <c r="K44" t="s">
        <v>53</v>
      </c>
      <c r="L44" t="s">
        <v>54</v>
      </c>
      <c r="M44" t="str">
        <f>_xlfn.CONCAT(IFERROR(INDEX(Lookup!B:B, MATCH(Table1[[#This Row],[Destination City]], Lookup!A:A, 0)), Table1[[#This Row],[Destination City]]),","," ",Table1[[#This Row],[Destination State]])</f>
        <v>Hereford, TX</v>
      </c>
      <c r="N44" s="5">
        <v>1066</v>
      </c>
      <c r="O44" t="s">
        <v>51</v>
      </c>
      <c r="P44">
        <v>110</v>
      </c>
      <c r="Q44">
        <v>120</v>
      </c>
      <c r="R44" t="s">
        <v>42</v>
      </c>
      <c r="S44" t="s">
        <v>43</v>
      </c>
      <c r="T44" t="s">
        <v>52</v>
      </c>
      <c r="U44" s="35" t="s">
        <v>44</v>
      </c>
      <c r="V44" s="27" t="s">
        <v>45</v>
      </c>
      <c r="W44" s="4">
        <v>4820</v>
      </c>
      <c r="X44" s="4">
        <f>IF(Table1[[#This Row],[Commodity]]="corn",Table1[[#This Row],[Tariff per Car]]/(111*2000/56),Table1[[#This Row],[Tariff per Car]]/(111*2000/60))</f>
        <v>1.2158558558558559</v>
      </c>
      <c r="Y44" s="4">
        <f>Table1[[#This Row],[Tariff per Car]]/100.7</f>
        <v>47.864945382323732</v>
      </c>
      <c r="Z44" s="4">
        <f>(Table1[[#This Row],[Tariff per Car]]/111)</f>
        <v>43.423423423423422</v>
      </c>
      <c r="AA44" s="6">
        <f>(Table1[[#This Row],[Tariff per Car]]/111)/Table1[[#This Row],[Route Mileage]]</f>
        <v>4.0734918783699267E-2</v>
      </c>
      <c r="AB44" s="4">
        <v>0</v>
      </c>
      <c r="AC44" s="4">
        <f>Table1[[#This Row],[FSC per Mile]]*Table1[[#This Row],[Route Mileage]]</f>
        <v>0</v>
      </c>
      <c r="AD44" s="4">
        <f>Table1[[#This Row],[Tariff per Car]]+Table1[[#This Row],[FSC per Car]]</f>
        <v>4820</v>
      </c>
      <c r="AE44" s="4">
        <f>IF(Table1[[#This Row],[Commodity]]="corn",Table1[[#This Row],[Tariff + FSC per Car]]/(111*2000/56),Table1[[#This Row],[Tariff + FSC per Car]]/(111*2000/60))</f>
        <v>1.2158558558558559</v>
      </c>
      <c r="AF44" s="4">
        <f>Table1[[#This Row],[Tariff + FSC per Car]]/100.7</f>
        <v>47.864945382323732</v>
      </c>
      <c r="AG44" s="4">
        <f>(Table1[[#This Row],[Tariff + FSC per Car]]/111)</f>
        <v>43.423423423423422</v>
      </c>
      <c r="AH44" s="6">
        <f>(Table1[[#This Row],[Tariff + FSC per Car]]/111)/Table1[[#This Row],[Route Mileage]]</f>
        <v>4.0734918783699267E-2</v>
      </c>
    </row>
    <row r="45" spans="1:34" x14ac:dyDescent="0.25">
      <c r="A45" s="3">
        <v>44180</v>
      </c>
      <c r="B45" s="1" t="s">
        <v>34</v>
      </c>
      <c r="C45" s="1" t="s">
        <v>34</v>
      </c>
      <c r="D45" s="24">
        <v>4022</v>
      </c>
      <c r="E45" s="24">
        <v>39010</v>
      </c>
      <c r="F45" s="1" t="s">
        <v>35</v>
      </c>
      <c r="G45" s="1" t="s">
        <v>36</v>
      </c>
      <c r="H45" s="1" t="s">
        <v>55</v>
      </c>
      <c r="I45" t="s">
        <v>38</v>
      </c>
      <c r="J45" t="str">
        <f>_xlfn.CONCAT(IFERROR(INDEX(Lookup!B:B, MATCH(Table1[[#This Row],[Origin City]], Lookup!A:A, 0)), Table1[[#This Row],[Origin City]]),","," ",Table1[[#This Row],[Origin State]])</f>
        <v>Edison, NE</v>
      </c>
      <c r="K45" t="s">
        <v>53</v>
      </c>
      <c r="L45" t="s">
        <v>54</v>
      </c>
      <c r="M45" t="str">
        <f>_xlfn.CONCAT(IFERROR(INDEX(Lookup!B:B, MATCH(Table1[[#This Row],[Destination City]], Lookup!A:A, 0)), Table1[[#This Row],[Destination City]]),","," ",Table1[[#This Row],[Destination State]])</f>
        <v>Hereford, TX</v>
      </c>
      <c r="N45" s="9">
        <v>728</v>
      </c>
      <c r="O45" t="s">
        <v>51</v>
      </c>
      <c r="P45">
        <v>110</v>
      </c>
      <c r="Q45">
        <v>120</v>
      </c>
      <c r="R45" t="s">
        <v>42</v>
      </c>
      <c r="S45" t="s">
        <v>43</v>
      </c>
      <c r="T45" t="s">
        <v>52</v>
      </c>
      <c r="U45" s="35" t="s">
        <v>44</v>
      </c>
      <c r="V45" s="27" t="s">
        <v>45</v>
      </c>
      <c r="W45" s="4">
        <v>4060</v>
      </c>
      <c r="X45" s="4">
        <f>IF(Table1[[#This Row],[Commodity]]="corn",Table1[[#This Row],[Tariff per Car]]/(111*2000/56),Table1[[#This Row],[Tariff per Car]]/(111*2000/60))</f>
        <v>1.0241441441441441</v>
      </c>
      <c r="Y45" s="4">
        <f>Table1[[#This Row],[Tariff per Car]]/100.7</f>
        <v>40.317775571002976</v>
      </c>
      <c r="Z45" s="4">
        <f>(Table1[[#This Row],[Tariff per Car]]/111)</f>
        <v>36.576576576576578</v>
      </c>
      <c r="AA45" s="6">
        <f>(Table1[[#This Row],[Tariff per Car]]/111)/Table1[[#This Row],[Route Mileage]]</f>
        <v>5.0242550242550248E-2</v>
      </c>
      <c r="AB45" s="4">
        <v>0</v>
      </c>
      <c r="AC45" s="4">
        <f>Table1[[#This Row],[FSC per Mile]]*Table1[[#This Row],[Route Mileage]]</f>
        <v>0</v>
      </c>
      <c r="AD45" s="4">
        <f>Table1[[#This Row],[Tariff per Car]]+Table1[[#This Row],[FSC per Car]]</f>
        <v>4060</v>
      </c>
      <c r="AE45" s="4">
        <f>IF(Table1[[#This Row],[Commodity]]="corn",Table1[[#This Row],[Tariff + FSC per Car]]/(111*2000/56),Table1[[#This Row],[Tariff + FSC per Car]]/(111*2000/60))</f>
        <v>1.0241441441441441</v>
      </c>
      <c r="AF45" s="4">
        <f>Table1[[#This Row],[Tariff + FSC per Car]]/100.7</f>
        <v>40.317775571002976</v>
      </c>
      <c r="AG45" s="4">
        <f>(Table1[[#This Row],[Tariff + FSC per Car]]/111)</f>
        <v>36.576576576576578</v>
      </c>
      <c r="AH45" s="6">
        <f>(Table1[[#This Row],[Tariff + FSC per Car]]/111)/Table1[[#This Row],[Route Mileage]]</f>
        <v>5.0242550242550248E-2</v>
      </c>
    </row>
    <row r="46" spans="1:34" x14ac:dyDescent="0.25">
      <c r="A46" s="3">
        <v>44180</v>
      </c>
      <c r="B46" s="1" t="s">
        <v>34</v>
      </c>
      <c r="C46" s="1" t="s">
        <v>34</v>
      </c>
      <c r="D46" s="24">
        <v>4022</v>
      </c>
      <c r="E46" s="24">
        <v>39013</v>
      </c>
      <c r="F46" s="1" t="s">
        <v>35</v>
      </c>
      <c r="G46" s="1" t="s">
        <v>36</v>
      </c>
      <c r="H46" s="1" t="s">
        <v>55</v>
      </c>
      <c r="I46" t="s">
        <v>38</v>
      </c>
      <c r="J46" t="str">
        <f>_xlfn.CONCAT(IFERROR(INDEX(Lookup!B:B, MATCH(Table1[[#This Row],[Origin City]], Lookup!A:A, 0)), Table1[[#This Row],[Origin City]]),","," ",Table1[[#This Row],[Origin State]])</f>
        <v>Edison, NE</v>
      </c>
      <c r="K46" t="s">
        <v>48</v>
      </c>
      <c r="L46" t="s">
        <v>49</v>
      </c>
      <c r="M46" t="s">
        <v>50</v>
      </c>
      <c r="N46" s="5">
        <v>1759</v>
      </c>
      <c r="O46" t="s">
        <v>51</v>
      </c>
      <c r="P46">
        <v>110</v>
      </c>
      <c r="Q46">
        <v>120</v>
      </c>
      <c r="R46" t="s">
        <v>42</v>
      </c>
      <c r="S46" t="s">
        <v>43</v>
      </c>
      <c r="T46" t="s">
        <v>52</v>
      </c>
      <c r="U46" s="35" t="s">
        <v>44</v>
      </c>
      <c r="V46" s="27" t="s">
        <v>45</v>
      </c>
      <c r="W46" s="4">
        <v>5020</v>
      </c>
      <c r="X46" s="4">
        <f>IF(Table1[[#This Row],[Commodity]]="corn",Table1[[#This Row],[Tariff per Car]]/(111*2000/56),Table1[[#This Row],[Tariff per Car]]/(111*2000/60))</f>
        <v>1.2663063063063063</v>
      </c>
      <c r="Y46" s="4">
        <f>Table1[[#This Row],[Tariff per Car]]/100.7</f>
        <v>49.851042701092354</v>
      </c>
      <c r="Z46" s="4">
        <f>(Table1[[#This Row],[Tariff per Car]]/111)</f>
        <v>45.225225225225223</v>
      </c>
      <c r="AA46" s="6">
        <f>(Table1[[#This Row],[Tariff per Car]]/111)/Table1[[#This Row],[Route Mileage]]</f>
        <v>2.5710759081992735E-2</v>
      </c>
      <c r="AB46" s="4">
        <v>0</v>
      </c>
      <c r="AC46" s="4">
        <f>Table1[[#This Row],[FSC per Mile]]*Table1[[#This Row],[Route Mileage]]</f>
        <v>0</v>
      </c>
      <c r="AD46" s="4">
        <f>Table1[[#This Row],[Tariff per Car]]+Table1[[#This Row],[FSC per Car]]</f>
        <v>5020</v>
      </c>
      <c r="AE46" s="4">
        <f>IF(Table1[[#This Row],[Commodity]]="corn",Table1[[#This Row],[Tariff + FSC per Car]]/(111*2000/56),Table1[[#This Row],[Tariff + FSC per Car]]/(111*2000/60))</f>
        <v>1.2663063063063063</v>
      </c>
      <c r="AF46" s="4">
        <f>Table1[[#This Row],[Tariff + FSC per Car]]/100.7</f>
        <v>49.851042701092354</v>
      </c>
      <c r="AG46" s="4">
        <f>(Table1[[#This Row],[Tariff + FSC per Car]]/111)</f>
        <v>45.225225225225223</v>
      </c>
      <c r="AH46" s="6">
        <f>(Table1[[#This Row],[Tariff + FSC per Car]]/111)/Table1[[#This Row],[Route Mileage]]</f>
        <v>2.5710759081992735E-2</v>
      </c>
    </row>
    <row r="47" spans="1:34" x14ac:dyDescent="0.25">
      <c r="A47" s="3">
        <v>44180</v>
      </c>
      <c r="B47" s="1" t="s">
        <v>34</v>
      </c>
      <c r="C47" s="1" t="s">
        <v>34</v>
      </c>
      <c r="D47" s="24">
        <v>4022</v>
      </c>
      <c r="E47" s="24">
        <v>39010</v>
      </c>
      <c r="F47" s="1" t="s">
        <v>35</v>
      </c>
      <c r="G47" s="1" t="s">
        <v>36</v>
      </c>
      <c r="H47" s="1" t="s">
        <v>55</v>
      </c>
      <c r="I47" t="s">
        <v>38</v>
      </c>
      <c r="J47" t="str">
        <f>_xlfn.CONCAT(IFERROR(INDEX(Lookup!B:B, MATCH(Table1[[#This Row],[Origin City]], Lookup!A:A, 0)), Table1[[#This Row],[Origin City]]),","," ",Table1[[#This Row],[Origin State]])</f>
        <v>Edison, NE</v>
      </c>
      <c r="K47" t="s">
        <v>39</v>
      </c>
      <c r="L47" t="s">
        <v>40</v>
      </c>
      <c r="M47" t="str">
        <f>_xlfn.CONCAT(IFERROR(INDEX(Lookup!B:B, MATCH(Table1[[#This Row],[Destination City]], Lookup!A:A, 0)), Table1[[#This Row],[Destination City]]),","," ",Table1[[#This Row],[Destination State]])</f>
        <v>Hanford, CA</v>
      </c>
      <c r="N47" s="5">
        <v>1776</v>
      </c>
      <c r="O47" t="s">
        <v>41</v>
      </c>
      <c r="P47">
        <v>110</v>
      </c>
      <c r="Q47">
        <v>120</v>
      </c>
      <c r="R47" t="s">
        <v>42</v>
      </c>
      <c r="S47" t="s">
        <v>43</v>
      </c>
      <c r="T47" t="s">
        <v>52</v>
      </c>
      <c r="U47" s="36" t="s">
        <v>44</v>
      </c>
      <c r="V47" s="28" t="s">
        <v>45</v>
      </c>
      <c r="W47" s="4">
        <v>5020</v>
      </c>
      <c r="X47" s="4">
        <f>IF(Table1[[#This Row],[Commodity]]="corn",Table1[[#This Row],[Tariff per Car]]/(111*2000/56),Table1[[#This Row],[Tariff per Car]]/(111*2000/60))</f>
        <v>1.2663063063063063</v>
      </c>
      <c r="Y47" s="4">
        <f>Table1[[#This Row],[Tariff per Car]]/100.7</f>
        <v>49.851042701092354</v>
      </c>
      <c r="Z47" s="4">
        <f>(Table1[[#This Row],[Tariff per Car]]/111)</f>
        <v>45.225225225225223</v>
      </c>
      <c r="AA47" s="6">
        <f>(Table1[[#This Row],[Tariff per Car]]/111)/Table1[[#This Row],[Route Mileage]]</f>
        <v>2.5464653843032221E-2</v>
      </c>
      <c r="AB47" s="4">
        <v>0</v>
      </c>
      <c r="AC47" s="4">
        <f>Table1[[#This Row],[FSC per Mile]]*Table1[[#This Row],[Route Mileage]]</f>
        <v>0</v>
      </c>
      <c r="AD47" s="4">
        <f>Table1[[#This Row],[Tariff per Car]]+Table1[[#This Row],[FSC per Car]]</f>
        <v>5020</v>
      </c>
      <c r="AE47" s="4">
        <f>IF(Table1[[#This Row],[Commodity]]="corn",Table1[[#This Row],[Tariff + FSC per Car]]/(111*2000/56),Table1[[#This Row],[Tariff + FSC per Car]]/(111*2000/60))</f>
        <v>1.2663063063063063</v>
      </c>
      <c r="AF47" s="4">
        <f>Table1[[#This Row],[Tariff + FSC per Car]]/100.7</f>
        <v>49.851042701092354</v>
      </c>
      <c r="AG47" s="4">
        <f>(Table1[[#This Row],[Tariff + FSC per Car]]/111)</f>
        <v>45.225225225225223</v>
      </c>
      <c r="AH47" s="6">
        <f>(Table1[[#This Row],[Tariff + FSC per Car]]/111)/Table1[[#This Row],[Route Mileage]]</f>
        <v>2.5464653843032221E-2</v>
      </c>
    </row>
    <row r="48" spans="1:34" x14ac:dyDescent="0.25">
      <c r="A48" s="3">
        <v>44180</v>
      </c>
      <c r="B48" t="s">
        <v>34</v>
      </c>
      <c r="C48" t="s">
        <v>34</v>
      </c>
      <c r="D48" s="24">
        <v>4022</v>
      </c>
      <c r="E48" s="24">
        <v>39010</v>
      </c>
      <c r="F48" s="1" t="s">
        <v>35</v>
      </c>
      <c r="G48" s="1" t="s">
        <v>36</v>
      </c>
      <c r="H48" s="1" t="s">
        <v>56</v>
      </c>
      <c r="I48" t="s">
        <v>57</v>
      </c>
      <c r="J48" t="str">
        <f>_xlfn.CONCAT(IFERROR(INDEX(Lookup!B:B, MATCH(Table1[[#This Row],[Origin City]], Lookup!A:A, 0)), Table1[[#This Row],[Origin City]]),","," ",Table1[[#This Row],[Origin State]])</f>
        <v>Greenwood (Mendota), IL</v>
      </c>
      <c r="K48" t="s">
        <v>53</v>
      </c>
      <c r="L48" t="s">
        <v>54</v>
      </c>
      <c r="M48" t="str">
        <f>_xlfn.CONCAT(IFERROR(INDEX(Lookup!B:B, MATCH(Table1[[#This Row],[Destination City]], Lookup!A:A, 0)), Table1[[#This Row],[Destination City]]),","," ",Table1[[#This Row],[Destination State]])</f>
        <v>Hereford, TX</v>
      </c>
      <c r="N48" s="5">
        <v>935</v>
      </c>
      <c r="O48" t="s">
        <v>41</v>
      </c>
      <c r="P48">
        <v>110</v>
      </c>
      <c r="Q48">
        <v>120</v>
      </c>
      <c r="R48" t="s">
        <v>42</v>
      </c>
      <c r="S48" t="s">
        <v>43</v>
      </c>
      <c r="T48" t="s">
        <v>52</v>
      </c>
      <c r="U48" s="35" t="s">
        <v>44</v>
      </c>
      <c r="V48" s="27" t="s">
        <v>45</v>
      </c>
      <c r="W48" s="4">
        <v>3580</v>
      </c>
      <c r="X48" s="4">
        <f>IF(Table1[[#This Row],[Commodity]]="corn",Table1[[#This Row],[Tariff per Car]]/(111*2000/56),Table1[[#This Row],[Tariff per Car]]/(111*2000/60))</f>
        <v>0.90306306306306305</v>
      </c>
      <c r="Y48" s="4">
        <f>Table1[[#This Row],[Tariff per Car]]/100.7</f>
        <v>35.55114200595829</v>
      </c>
      <c r="Z48" s="4">
        <f>(Table1[[#This Row],[Tariff per Car]]/111)</f>
        <v>32.252252252252255</v>
      </c>
      <c r="AA48" s="6">
        <f>(Table1[[#This Row],[Tariff per Car]]/111)/Table1[[#This Row],[Route Mileage]]</f>
        <v>3.4494387435563906E-2</v>
      </c>
      <c r="AB48" s="4">
        <v>0</v>
      </c>
      <c r="AC48" s="4">
        <f>Table1[[#This Row],[FSC per Mile]]*Table1[[#This Row],[Route Mileage]]</f>
        <v>0</v>
      </c>
      <c r="AD48" s="4">
        <f>Table1[[#This Row],[Tariff per Car]]+Table1[[#This Row],[FSC per Car]]</f>
        <v>3580</v>
      </c>
      <c r="AE48" s="4">
        <f>IF(Table1[[#This Row],[Commodity]]="corn",Table1[[#This Row],[Tariff + FSC per Car]]/(111*2000/56),Table1[[#This Row],[Tariff + FSC per Car]]/(111*2000/60))</f>
        <v>0.90306306306306305</v>
      </c>
      <c r="AF48" s="4">
        <f>Table1[[#This Row],[Tariff + FSC per Car]]/100.7</f>
        <v>35.55114200595829</v>
      </c>
      <c r="AG48" s="4">
        <f>(Table1[[#This Row],[Tariff + FSC per Car]]/111)</f>
        <v>32.252252252252255</v>
      </c>
      <c r="AH48" s="6">
        <f>(Table1[[#This Row],[Tariff + FSC per Car]]/111)/Table1[[#This Row],[Route Mileage]]</f>
        <v>3.4494387435563906E-2</v>
      </c>
    </row>
    <row r="49" spans="1:34" x14ac:dyDescent="0.25">
      <c r="A49" s="3">
        <v>44180</v>
      </c>
      <c r="B49" s="1" t="s">
        <v>34</v>
      </c>
      <c r="C49" s="1" t="s">
        <v>34</v>
      </c>
      <c r="D49" s="24">
        <v>4022</v>
      </c>
      <c r="E49" s="24">
        <v>39010</v>
      </c>
      <c r="F49" s="1" t="s">
        <v>35</v>
      </c>
      <c r="G49" s="1" t="s">
        <v>36</v>
      </c>
      <c r="H49" s="1" t="s">
        <v>58</v>
      </c>
      <c r="I49" t="s">
        <v>59</v>
      </c>
      <c r="J49" t="str">
        <f>_xlfn.CONCAT(IFERROR(INDEX(Lookup!B:B, MATCH(Table1[[#This Row],[Origin City]], Lookup!A:A, 0)), Table1[[#This Row],[Origin City]]),","," ",Table1[[#This Row],[Origin State]])</f>
        <v>Hancock, IA</v>
      </c>
      <c r="K49" t="s">
        <v>60</v>
      </c>
      <c r="L49" t="s">
        <v>54</v>
      </c>
      <c r="M49" t="str">
        <f>_xlfn.CONCAT(IFERROR(INDEX(Lookup!B:B, MATCH(Table1[[#This Row],[Destination City]], Lookup!A:A, 0)), Table1[[#This Row],[Destination City]]),","," ",Table1[[#This Row],[Destination State]])</f>
        <v>Plainview, TX</v>
      </c>
      <c r="N49" s="5">
        <v>832</v>
      </c>
      <c r="O49" t="s">
        <v>41</v>
      </c>
      <c r="P49">
        <v>110</v>
      </c>
      <c r="Q49">
        <v>120</v>
      </c>
      <c r="R49" t="s">
        <v>42</v>
      </c>
      <c r="S49" t="s">
        <v>43</v>
      </c>
      <c r="T49" t="s">
        <v>43</v>
      </c>
      <c r="U49" s="35" t="s">
        <v>44</v>
      </c>
      <c r="V49" s="27" t="s">
        <v>45</v>
      </c>
      <c r="W49" s="4">
        <v>4180</v>
      </c>
      <c r="X49" s="4">
        <f>IF(Table1[[#This Row],[Commodity]]="corn",Table1[[#This Row],[Tariff per Car]]/(111*2000/56),Table1[[#This Row],[Tariff per Car]]/(111*2000/60))</f>
        <v>1.0544144144144145</v>
      </c>
      <c r="Y49" s="4">
        <f>Table1[[#This Row],[Tariff per Car]]/100.7</f>
        <v>41.509433962264147</v>
      </c>
      <c r="Z49" s="4">
        <f>(Table1[[#This Row],[Tariff per Car]]/111)</f>
        <v>37.657657657657658</v>
      </c>
      <c r="AA49" s="6">
        <f>(Table1[[#This Row],[Tariff per Car]]/111)/Table1[[#This Row],[Route Mileage]]</f>
        <v>4.5261607761607765E-2</v>
      </c>
      <c r="AB49" s="4">
        <v>0</v>
      </c>
      <c r="AC49" s="4">
        <f>Table1[[#This Row],[FSC per Mile]]*Table1[[#This Row],[Route Mileage]]</f>
        <v>0</v>
      </c>
      <c r="AD49" s="4">
        <f>Table1[[#This Row],[Tariff per Car]]+Table1[[#This Row],[FSC per Car]]</f>
        <v>4180</v>
      </c>
      <c r="AE49" s="4">
        <f>IF(Table1[[#This Row],[Commodity]]="corn",Table1[[#This Row],[Tariff + FSC per Car]]/(111*2000/56),Table1[[#This Row],[Tariff + FSC per Car]]/(111*2000/60))</f>
        <v>1.0544144144144145</v>
      </c>
      <c r="AF49" s="4">
        <f>Table1[[#This Row],[Tariff + FSC per Car]]/100.7</f>
        <v>41.509433962264147</v>
      </c>
      <c r="AG49" s="4">
        <f>(Table1[[#This Row],[Tariff + FSC per Car]]/111)</f>
        <v>37.657657657657658</v>
      </c>
      <c r="AH49" s="6">
        <f>(Table1[[#This Row],[Tariff + FSC per Car]]/111)/Table1[[#This Row],[Route Mileage]]</f>
        <v>4.5261607761607765E-2</v>
      </c>
    </row>
    <row r="50" spans="1:34" x14ac:dyDescent="0.25">
      <c r="A50" s="3">
        <v>44180</v>
      </c>
      <c r="B50" s="1" t="s">
        <v>34</v>
      </c>
      <c r="C50" s="1" t="s">
        <v>34</v>
      </c>
      <c r="D50" s="24">
        <v>4022</v>
      </c>
      <c r="E50" s="24">
        <v>39010</v>
      </c>
      <c r="F50" s="1" t="s">
        <v>35</v>
      </c>
      <c r="G50" s="1" t="s">
        <v>36</v>
      </c>
      <c r="H50" s="1" t="s">
        <v>61</v>
      </c>
      <c r="I50" t="s">
        <v>62</v>
      </c>
      <c r="J50" t="str">
        <f>_xlfn.CONCAT(IFERROR(INDEX(Lookup!B:B, MATCH(Table1[[#This Row],[Origin City]], Lookup!A:A, 0)), Table1[[#This Row],[Origin City]]),","," ",Table1[[#This Row],[Origin State]])</f>
        <v>Phelps (Rock Port), MO</v>
      </c>
      <c r="K50" t="s">
        <v>63</v>
      </c>
      <c r="L50" t="s">
        <v>64</v>
      </c>
      <c r="M50" t="str">
        <f>_xlfn.CONCAT(IFERROR(INDEX(Lookup!B:B, MATCH(Table1[[#This Row],[Destination City]], Lookup!A:A, 0)), Table1[[#This Row],[Destination City]]),","," ",Table1[[#This Row],[Destination State]])</f>
        <v>Clovis, NM</v>
      </c>
      <c r="N50" s="5">
        <v>764</v>
      </c>
      <c r="O50" t="s">
        <v>41</v>
      </c>
      <c r="P50">
        <v>110</v>
      </c>
      <c r="Q50">
        <v>120</v>
      </c>
      <c r="R50" t="s">
        <v>42</v>
      </c>
      <c r="S50" t="s">
        <v>43</v>
      </c>
      <c r="T50" t="s">
        <v>52</v>
      </c>
      <c r="U50" s="35" t="s">
        <v>44</v>
      </c>
      <c r="V50" s="27" t="s">
        <v>45</v>
      </c>
      <c r="W50" s="4">
        <v>3820</v>
      </c>
      <c r="X50" s="4">
        <f>IF(Table1[[#This Row],[Commodity]]="corn",Table1[[#This Row],[Tariff per Car]]/(111*2000/56),Table1[[#This Row],[Tariff per Car]]/(111*2000/60))</f>
        <v>0.96360360360360364</v>
      </c>
      <c r="Y50" s="4">
        <f>Table1[[#This Row],[Tariff per Car]]/100.7</f>
        <v>37.934458788480633</v>
      </c>
      <c r="Z50" s="4">
        <f>(Table1[[#This Row],[Tariff per Car]]/111)</f>
        <v>34.414414414414416</v>
      </c>
      <c r="AA50" s="6">
        <f>(Table1[[#This Row],[Tariff per Car]]/111)/Table1[[#This Row],[Route Mileage]]</f>
        <v>4.504504504504505E-2</v>
      </c>
      <c r="AB50" s="4">
        <v>0</v>
      </c>
      <c r="AC50" s="4">
        <f>Table1[[#This Row],[FSC per Mile]]*Table1[[#This Row],[Route Mileage]]</f>
        <v>0</v>
      </c>
      <c r="AD50" s="4">
        <f>Table1[[#This Row],[Tariff per Car]]+Table1[[#This Row],[FSC per Car]]</f>
        <v>3820</v>
      </c>
      <c r="AE50" s="4">
        <f>IF(Table1[[#This Row],[Commodity]]="corn",Table1[[#This Row],[Tariff + FSC per Car]]/(111*2000/56),Table1[[#This Row],[Tariff + FSC per Car]]/(111*2000/60))</f>
        <v>0.96360360360360364</v>
      </c>
      <c r="AF50" s="4">
        <f>Table1[[#This Row],[Tariff + FSC per Car]]/100.7</f>
        <v>37.934458788480633</v>
      </c>
      <c r="AG50" s="4">
        <f>(Table1[[#This Row],[Tariff + FSC per Car]]/111)</f>
        <v>34.414414414414416</v>
      </c>
      <c r="AH50" s="6">
        <f>(Table1[[#This Row],[Tariff + FSC per Car]]/111)/Table1[[#This Row],[Route Mileage]]</f>
        <v>4.504504504504505E-2</v>
      </c>
    </row>
    <row r="51" spans="1:34" x14ac:dyDescent="0.25">
      <c r="A51" s="3">
        <v>44180</v>
      </c>
      <c r="B51" s="1" t="s">
        <v>34</v>
      </c>
      <c r="C51" s="1" t="s">
        <v>34</v>
      </c>
      <c r="D51" s="24">
        <v>4022</v>
      </c>
      <c r="E51" s="24">
        <v>39010</v>
      </c>
      <c r="F51" s="1" t="s">
        <v>35</v>
      </c>
      <c r="G51" s="1" t="s">
        <v>36</v>
      </c>
      <c r="H51" s="1" t="s">
        <v>61</v>
      </c>
      <c r="I51" t="s">
        <v>62</v>
      </c>
      <c r="J51" t="str">
        <f>_xlfn.CONCAT(IFERROR(INDEX(Lookup!B:B, MATCH(Table1[[#This Row],[Origin City]], Lookup!A:A, 0)), Table1[[#This Row],[Origin City]]),","," ",Table1[[#This Row],[Origin State]])</f>
        <v>Phelps (Rock Port), MO</v>
      </c>
      <c r="K51" t="s">
        <v>65</v>
      </c>
      <c r="L51" t="s">
        <v>54</v>
      </c>
      <c r="M51" t="s">
        <v>66</v>
      </c>
      <c r="N51" s="5">
        <v>937</v>
      </c>
      <c r="O51" t="s">
        <v>41</v>
      </c>
      <c r="P51">
        <v>110</v>
      </c>
      <c r="Q51">
        <v>120</v>
      </c>
      <c r="R51" t="s">
        <v>42</v>
      </c>
      <c r="S51" t="s">
        <v>43</v>
      </c>
      <c r="T51" t="s">
        <v>52</v>
      </c>
      <c r="U51" s="35" t="s">
        <v>44</v>
      </c>
      <c r="V51" s="27" t="s">
        <v>45</v>
      </c>
      <c r="W51" s="4">
        <v>3560</v>
      </c>
      <c r="X51" s="4">
        <f>IF(Table1[[#This Row],[Commodity]]="corn",Table1[[#This Row],[Tariff per Car]]/(111*2000/56),Table1[[#This Row],[Tariff per Car]]/(111*2000/60))</f>
        <v>0.89801801801801806</v>
      </c>
      <c r="Y51" s="4">
        <f>Table1[[#This Row],[Tariff per Car]]/100.7</f>
        <v>35.352532274081426</v>
      </c>
      <c r="Z51" s="4">
        <f>(Table1[[#This Row],[Tariff per Car]]/111)</f>
        <v>32.072072072072075</v>
      </c>
      <c r="AA51" s="6">
        <f>(Table1[[#This Row],[Tariff per Car]]/111)/Table1[[#This Row],[Route Mileage]]</f>
        <v>3.4228465391752484E-2</v>
      </c>
      <c r="AB51" s="4">
        <v>0</v>
      </c>
      <c r="AC51" s="4">
        <f>Table1[[#This Row],[FSC per Mile]]*Table1[[#This Row],[Route Mileage]]</f>
        <v>0</v>
      </c>
      <c r="AD51" s="4">
        <f>Table1[[#This Row],[Tariff per Car]]+Table1[[#This Row],[FSC per Car]]</f>
        <v>3560</v>
      </c>
      <c r="AE51" s="4">
        <f>IF(Table1[[#This Row],[Commodity]]="corn",Table1[[#This Row],[Tariff + FSC per Car]]/(111*2000/56),Table1[[#This Row],[Tariff + FSC per Car]]/(111*2000/60))</f>
        <v>0.89801801801801806</v>
      </c>
      <c r="AF51" s="4">
        <f>Table1[[#This Row],[Tariff + FSC per Car]]/100.7</f>
        <v>35.352532274081426</v>
      </c>
      <c r="AG51" s="4">
        <f>(Table1[[#This Row],[Tariff + FSC per Car]]/111)</f>
        <v>32.072072072072075</v>
      </c>
      <c r="AH51" s="6">
        <f>(Table1[[#This Row],[Tariff + FSC per Car]]/111)/Table1[[#This Row],[Route Mileage]]</f>
        <v>3.4228465391752484E-2</v>
      </c>
    </row>
    <row r="52" spans="1:34" x14ac:dyDescent="0.25">
      <c r="A52" s="3">
        <v>44180</v>
      </c>
      <c r="B52" s="1" t="s">
        <v>34</v>
      </c>
      <c r="C52" s="1" t="s">
        <v>34</v>
      </c>
      <c r="D52" s="24">
        <v>4022</v>
      </c>
      <c r="E52" s="24">
        <v>39013</v>
      </c>
      <c r="F52" s="1" t="s">
        <v>35</v>
      </c>
      <c r="G52" s="1" t="s">
        <v>36</v>
      </c>
      <c r="H52" s="1" t="s">
        <v>67</v>
      </c>
      <c r="I52" t="s">
        <v>68</v>
      </c>
      <c r="J52" t="str">
        <f>_xlfn.CONCAT(IFERROR(INDEX(Lookup!B:B, MATCH(Table1[[#This Row],[Origin City]], Lookup!A:A, 0)), Table1[[#This Row],[Origin City]]),","," ",Table1[[#This Row],[Origin State]])</f>
        <v>Selby, SD</v>
      </c>
      <c r="K52" t="s">
        <v>48</v>
      </c>
      <c r="L52" t="s">
        <v>49</v>
      </c>
      <c r="M52" t="s">
        <v>50</v>
      </c>
      <c r="N52" s="5">
        <v>1419</v>
      </c>
      <c r="O52" t="s">
        <v>51</v>
      </c>
      <c r="P52">
        <v>110</v>
      </c>
      <c r="Q52">
        <v>120</v>
      </c>
      <c r="R52" t="s">
        <v>42</v>
      </c>
      <c r="S52" t="s">
        <v>43</v>
      </c>
      <c r="T52" t="s">
        <v>52</v>
      </c>
      <c r="U52" s="36" t="s">
        <v>44</v>
      </c>
      <c r="V52" s="28" t="s">
        <v>45</v>
      </c>
      <c r="W52" s="4">
        <v>5100</v>
      </c>
      <c r="X52" s="4">
        <f>IF(Table1[[#This Row],[Commodity]]="corn",Table1[[#This Row],[Tariff per Car]]/(111*2000/56),Table1[[#This Row],[Tariff per Car]]/(111*2000/60))</f>
        <v>1.2864864864864864</v>
      </c>
      <c r="Y52" s="4">
        <f>Table1[[#This Row],[Tariff per Car]]/100.7</f>
        <v>50.645481628599796</v>
      </c>
      <c r="Z52" s="4">
        <f>(Table1[[#This Row],[Tariff per Car]]/111)</f>
        <v>45.945945945945944</v>
      </c>
      <c r="AA52" s="6">
        <f>(Table1[[#This Row],[Tariff per Car]]/111)/Table1[[#This Row],[Route Mileage]]</f>
        <v>3.2379102146544006E-2</v>
      </c>
      <c r="AB52" s="4">
        <v>0</v>
      </c>
      <c r="AC52" s="4">
        <f>Table1[[#This Row],[FSC per Mile]]*Table1[[#This Row],[Route Mileage]]</f>
        <v>0</v>
      </c>
      <c r="AD52" s="4">
        <f>Table1[[#This Row],[Tariff per Car]]+Table1[[#This Row],[FSC per Car]]</f>
        <v>5100</v>
      </c>
      <c r="AE52" s="4">
        <f>IF(Table1[[#This Row],[Commodity]]="corn",Table1[[#This Row],[Tariff + FSC per Car]]/(111*2000/56),Table1[[#This Row],[Tariff + FSC per Car]]/(111*2000/60))</f>
        <v>1.2864864864864864</v>
      </c>
      <c r="AF52" s="4">
        <f>Table1[[#This Row],[Tariff + FSC per Car]]/100.7</f>
        <v>50.645481628599796</v>
      </c>
      <c r="AG52" s="4">
        <f>(Table1[[#This Row],[Tariff + FSC per Car]]/111)</f>
        <v>45.945945945945944</v>
      </c>
      <c r="AH52" s="6">
        <f>(Table1[[#This Row],[Tariff + FSC per Car]]/111)/Table1[[#This Row],[Route Mileage]]</f>
        <v>3.2379102146544006E-2</v>
      </c>
    </row>
    <row r="53" spans="1:34" x14ac:dyDescent="0.25">
      <c r="A53" s="3">
        <v>44180</v>
      </c>
      <c r="B53" s="1" t="s">
        <v>34</v>
      </c>
      <c r="C53" s="1" t="s">
        <v>34</v>
      </c>
      <c r="D53" s="24">
        <v>4022</v>
      </c>
      <c r="E53" s="24">
        <v>39013</v>
      </c>
      <c r="F53" s="1" t="s">
        <v>35</v>
      </c>
      <c r="G53" s="1" t="s">
        <v>36</v>
      </c>
      <c r="H53" s="1" t="s">
        <v>69</v>
      </c>
      <c r="I53" t="s">
        <v>47</v>
      </c>
      <c r="J53" t="str">
        <f>_xlfn.CONCAT(IFERROR(INDEX(Lookup!B:B, MATCH(Table1[[#This Row],[Origin City]], Lookup!A:A, 0)), Table1[[#This Row],[Origin City]]),","," ",Table1[[#This Row],[Origin State]])</f>
        <v>St. Cloud, MN</v>
      </c>
      <c r="K53" t="s">
        <v>48</v>
      </c>
      <c r="L53" t="s">
        <v>49</v>
      </c>
      <c r="M53" t="s">
        <v>50</v>
      </c>
      <c r="N53" s="5">
        <v>1666</v>
      </c>
      <c r="O53" t="s">
        <v>51</v>
      </c>
      <c r="P53">
        <v>110</v>
      </c>
      <c r="Q53">
        <v>120</v>
      </c>
      <c r="R53" t="s">
        <v>42</v>
      </c>
      <c r="S53" t="s">
        <v>43</v>
      </c>
      <c r="T53" t="s">
        <v>52</v>
      </c>
      <c r="U53" s="36" t="s">
        <v>44</v>
      </c>
      <c r="V53" s="28" t="s">
        <v>45</v>
      </c>
      <c r="W53" s="4">
        <v>5100</v>
      </c>
      <c r="X53" s="4">
        <f>IF(Table1[[#This Row],[Commodity]]="corn",Table1[[#This Row],[Tariff per Car]]/(111*2000/56),Table1[[#This Row],[Tariff per Car]]/(111*2000/60))</f>
        <v>1.2864864864864864</v>
      </c>
      <c r="Y53" s="4">
        <f>Table1[[#This Row],[Tariff per Car]]/100.7</f>
        <v>50.645481628599796</v>
      </c>
      <c r="Z53" s="4">
        <f>(Table1[[#This Row],[Tariff per Car]]/111)</f>
        <v>45.945945945945944</v>
      </c>
      <c r="AA53" s="6">
        <f>(Table1[[#This Row],[Tariff per Car]]/111)/Table1[[#This Row],[Route Mileage]]</f>
        <v>2.7578599007170433E-2</v>
      </c>
      <c r="AB53" s="4">
        <v>0</v>
      </c>
      <c r="AC53" s="4">
        <f>Table1[[#This Row],[FSC per Mile]]*Table1[[#This Row],[Route Mileage]]</f>
        <v>0</v>
      </c>
      <c r="AD53" s="4">
        <f>Table1[[#This Row],[Tariff per Car]]+Table1[[#This Row],[FSC per Car]]</f>
        <v>5100</v>
      </c>
      <c r="AE53" s="4">
        <f>IF(Table1[[#This Row],[Commodity]]="corn",Table1[[#This Row],[Tariff + FSC per Car]]/(111*2000/56),Table1[[#This Row],[Tariff + FSC per Car]]/(111*2000/60))</f>
        <v>1.2864864864864864</v>
      </c>
      <c r="AF53" s="4">
        <f>Table1[[#This Row],[Tariff + FSC per Car]]/100.7</f>
        <v>50.645481628599796</v>
      </c>
      <c r="AG53" s="4">
        <f>(Table1[[#This Row],[Tariff + FSC per Car]]/111)</f>
        <v>45.945945945945944</v>
      </c>
      <c r="AH53" s="6">
        <f>(Table1[[#This Row],[Tariff + FSC per Car]]/111)/Table1[[#This Row],[Route Mileage]]</f>
        <v>2.7578599007170433E-2</v>
      </c>
    </row>
    <row r="54" spans="1:34" x14ac:dyDescent="0.25">
      <c r="A54" s="3">
        <v>44180</v>
      </c>
      <c r="B54" s="1" t="s">
        <v>34</v>
      </c>
      <c r="C54" s="1" t="s">
        <v>34</v>
      </c>
      <c r="D54" s="24">
        <v>4022</v>
      </c>
      <c r="E54" s="24">
        <v>39010</v>
      </c>
      <c r="F54" s="1" t="s">
        <v>35</v>
      </c>
      <c r="G54" s="1" t="s">
        <v>36</v>
      </c>
      <c r="H54" s="1" t="s">
        <v>70</v>
      </c>
      <c r="I54" t="s">
        <v>57</v>
      </c>
      <c r="J54" t="str">
        <f>_xlfn.CONCAT(IFERROR(INDEX(Lookup!B:B, MATCH(Table1[[#This Row],[Origin City]], Lookup!A:A, 0)), Table1[[#This Row],[Origin City]]),","," ",Table1[[#This Row],[Origin State]])</f>
        <v>Waverly, IL</v>
      </c>
      <c r="K54" t="s">
        <v>71</v>
      </c>
      <c r="L54" t="s">
        <v>64</v>
      </c>
      <c r="M54" t="str">
        <f>_xlfn.CONCAT(IFERROR(INDEX(Lookup!B:B, MATCH(Table1[[#This Row],[Destination City]], Lookup!A:A, 0)), Table1[[#This Row],[Destination City]]),","," ",Table1[[#This Row],[Destination State]])</f>
        <v>Dexter, NM</v>
      </c>
      <c r="N54" s="47">
        <v>1058</v>
      </c>
      <c r="O54" t="s">
        <v>41</v>
      </c>
      <c r="P54">
        <v>110</v>
      </c>
      <c r="Q54">
        <v>120</v>
      </c>
      <c r="R54" t="s">
        <v>42</v>
      </c>
      <c r="S54" t="s">
        <v>43</v>
      </c>
      <c r="T54" t="s">
        <v>43</v>
      </c>
      <c r="U54" s="36" t="s">
        <v>44</v>
      </c>
      <c r="V54" s="28" t="s">
        <v>45</v>
      </c>
      <c r="W54" s="4">
        <v>3700</v>
      </c>
      <c r="X54" s="4">
        <f>IF(Table1[[#This Row],[Commodity]]="corn",Table1[[#This Row],[Tariff per Car]]/(111*2000/56),Table1[[#This Row],[Tariff per Car]]/(111*2000/60))</f>
        <v>0.93333333333333335</v>
      </c>
      <c r="Y54" s="4">
        <f>Table1[[#This Row],[Tariff per Car]]/100.7</f>
        <v>36.742800397219462</v>
      </c>
      <c r="Z54" s="4">
        <f>(Table1[[#This Row],[Tariff per Car]]/111)</f>
        <v>33.333333333333336</v>
      </c>
      <c r="AA54" s="6">
        <f>(Table1[[#This Row],[Tariff per Car]]/111)/Table1[[#This Row],[Route Mileage]]</f>
        <v>3.1505986137366104E-2</v>
      </c>
      <c r="AB54" s="4">
        <v>0</v>
      </c>
      <c r="AC54" s="4">
        <f>Table1[[#This Row],[FSC per Mile]]*Table1[[#This Row],[Route Mileage]]</f>
        <v>0</v>
      </c>
      <c r="AD54" s="4">
        <f>Table1[[#This Row],[Tariff per Car]]+Table1[[#This Row],[FSC per Car]]</f>
        <v>3700</v>
      </c>
      <c r="AE54" s="4">
        <f>IF(Table1[[#This Row],[Commodity]]="corn",Table1[[#This Row],[Tariff + FSC per Car]]/(111*2000/56),Table1[[#This Row],[Tariff + FSC per Car]]/(111*2000/60))</f>
        <v>0.93333333333333335</v>
      </c>
      <c r="AF54" s="4">
        <f>Table1[[#This Row],[Tariff + FSC per Car]]/100.7</f>
        <v>36.742800397219462</v>
      </c>
      <c r="AG54" s="4">
        <f>(Table1[[#This Row],[Tariff + FSC per Car]]/111)</f>
        <v>33.333333333333336</v>
      </c>
      <c r="AH54" s="6">
        <f>(Table1[[#This Row],[Tariff + FSC per Car]]/111)/Table1[[#This Row],[Route Mileage]]</f>
        <v>3.1505986137366104E-2</v>
      </c>
    </row>
    <row r="55" spans="1:34" x14ac:dyDescent="0.25">
      <c r="A55" s="3">
        <v>44180</v>
      </c>
      <c r="B55" s="1" t="s">
        <v>34</v>
      </c>
      <c r="C55" s="1" t="s">
        <v>34</v>
      </c>
      <c r="D55" s="24">
        <v>4022</v>
      </c>
      <c r="E55" s="24">
        <v>69105</v>
      </c>
      <c r="F55" s="1" t="s">
        <v>72</v>
      </c>
      <c r="G55" s="1" t="s">
        <v>36</v>
      </c>
      <c r="H55" s="1" t="s">
        <v>73</v>
      </c>
      <c r="I55" t="s">
        <v>47</v>
      </c>
      <c r="J55" t="str">
        <f>_xlfn.CONCAT(IFERROR(INDEX(Lookup!B:B, MATCH(Table1[[#This Row],[Origin City]], Lookup!A:A, 0)), Table1[[#This Row],[Origin City]]),","," ",Table1[[#This Row],[Origin State]])</f>
        <v>Argyle, MN</v>
      </c>
      <c r="K55" t="s">
        <v>48</v>
      </c>
      <c r="L55" t="s">
        <v>49</v>
      </c>
      <c r="M55" t="s">
        <v>50</v>
      </c>
      <c r="N55" s="5">
        <v>1528</v>
      </c>
      <c r="O55" t="s">
        <v>51</v>
      </c>
      <c r="P55">
        <v>110</v>
      </c>
      <c r="Q55">
        <v>120</v>
      </c>
      <c r="R55" t="s">
        <v>2</v>
      </c>
      <c r="S55" t="s">
        <v>43</v>
      </c>
      <c r="T55" t="s">
        <v>52</v>
      </c>
      <c r="U55" s="35" t="s">
        <v>44</v>
      </c>
      <c r="V55" s="27" t="s">
        <v>45</v>
      </c>
      <c r="W55" s="4">
        <v>5800</v>
      </c>
      <c r="X55" s="4">
        <f>IF(Table1[[#This Row],[Commodity]]="corn",Table1[[#This Row],[Tariff per Car]]/(111*2000/56),Table1[[#This Row],[Tariff per Car]]/(111*2000/60))</f>
        <v>1.5675675675675675</v>
      </c>
      <c r="Y55" s="4">
        <f>Table1[[#This Row],[Tariff per Car]]/100.7</f>
        <v>57.596822244289967</v>
      </c>
      <c r="Z55" s="4">
        <f>(Table1[[#This Row],[Tariff per Car]]/111)</f>
        <v>52.252252252252255</v>
      </c>
      <c r="AA55" s="6">
        <f>(Table1[[#This Row],[Tariff per Car]]/111)/Table1[[#This Row],[Route Mileage]]</f>
        <v>3.4196500165086553E-2</v>
      </c>
      <c r="AB55" s="4">
        <v>0</v>
      </c>
      <c r="AC55" s="4">
        <f>Table1[[#This Row],[FSC per Mile]]*Table1[[#This Row],[Route Mileage]]</f>
        <v>0</v>
      </c>
      <c r="AD55" s="4">
        <f>Table1[[#This Row],[Tariff per Car]]+Table1[[#This Row],[FSC per Car]]</f>
        <v>5800</v>
      </c>
      <c r="AE55" s="4">
        <f>IF(Table1[[#This Row],[Commodity]]="corn",Table1[[#This Row],[Tariff + FSC per Car]]/(111*2000/56),Table1[[#This Row],[Tariff + FSC per Car]]/(111*2000/60))</f>
        <v>1.5675675675675675</v>
      </c>
      <c r="AF55" s="4">
        <f>Table1[[#This Row],[Tariff + FSC per Car]]/100.7</f>
        <v>57.596822244289967</v>
      </c>
      <c r="AG55" s="4">
        <f>(Table1[[#This Row],[Tariff + FSC per Car]]/111)</f>
        <v>52.252252252252255</v>
      </c>
      <c r="AH55" s="6">
        <f>(Table1[[#This Row],[Tariff + FSC per Car]]/111)/Table1[[#This Row],[Route Mileage]]</f>
        <v>3.4196500165086553E-2</v>
      </c>
    </row>
    <row r="56" spans="1:34" x14ac:dyDescent="0.25">
      <c r="A56" s="3">
        <v>44180</v>
      </c>
      <c r="B56" s="1" t="s">
        <v>34</v>
      </c>
      <c r="C56" s="1" t="s">
        <v>34</v>
      </c>
      <c r="D56" s="24">
        <v>4022</v>
      </c>
      <c r="E56" s="24">
        <v>69105</v>
      </c>
      <c r="F56" s="1" t="s">
        <v>72</v>
      </c>
      <c r="G56" s="1" t="s">
        <v>36</v>
      </c>
      <c r="H56" s="1" t="s">
        <v>73</v>
      </c>
      <c r="I56" t="s">
        <v>47</v>
      </c>
      <c r="J56" t="str">
        <f>_xlfn.CONCAT(IFERROR(INDEX(Lookup!B:B, MATCH(Table1[[#This Row],[Origin City]], Lookup!A:A, 0)), Table1[[#This Row],[Origin City]]),","," ",Table1[[#This Row],[Origin State]])</f>
        <v>Argyle, MN</v>
      </c>
      <c r="K56" t="s">
        <v>65</v>
      </c>
      <c r="L56" t="s">
        <v>54</v>
      </c>
      <c r="M56" t="s">
        <v>66</v>
      </c>
      <c r="N56" s="47">
        <v>1634</v>
      </c>
      <c r="O56" t="s">
        <v>51</v>
      </c>
      <c r="P56">
        <v>110</v>
      </c>
      <c r="Q56">
        <v>120</v>
      </c>
      <c r="R56" t="s">
        <v>2</v>
      </c>
      <c r="S56" t="s">
        <v>43</v>
      </c>
      <c r="T56" t="s">
        <v>52</v>
      </c>
      <c r="U56" s="36" t="s">
        <v>44</v>
      </c>
      <c r="V56" s="28" t="s">
        <v>45</v>
      </c>
      <c r="W56" s="4">
        <v>6000</v>
      </c>
      <c r="X56" s="4">
        <f>IF(Table1[[#This Row],[Commodity]]="corn",Table1[[#This Row],[Tariff per Car]]/(111*2000/56),Table1[[#This Row],[Tariff per Car]]/(111*2000/60))</f>
        <v>1.6216216216216217</v>
      </c>
      <c r="Y56" s="4">
        <f>Table1[[#This Row],[Tariff per Car]]/100.7</f>
        <v>59.582919563058589</v>
      </c>
      <c r="Z56" s="4">
        <f>(Table1[[#This Row],[Tariff per Car]]/111)</f>
        <v>54.054054054054056</v>
      </c>
      <c r="AA56" s="6">
        <f>(Table1[[#This Row],[Tariff per Car]]/111)/Table1[[#This Row],[Route Mileage]]</f>
        <v>3.3080816434549604E-2</v>
      </c>
      <c r="AB56" s="4">
        <v>0</v>
      </c>
      <c r="AC56" s="4">
        <f>Table1[[#This Row],[FSC per Mile]]*Table1[[#This Row],[Route Mileage]]</f>
        <v>0</v>
      </c>
      <c r="AD56" s="4">
        <f>Table1[[#This Row],[Tariff per Car]]+Table1[[#This Row],[FSC per Car]]</f>
        <v>6000</v>
      </c>
      <c r="AE56" s="4">
        <f>IF(Table1[[#This Row],[Commodity]]="corn",Table1[[#This Row],[Tariff + FSC per Car]]/(111*2000/56),Table1[[#This Row],[Tariff + FSC per Car]]/(111*2000/60))</f>
        <v>1.6216216216216217</v>
      </c>
      <c r="AF56" s="4">
        <f>Table1[[#This Row],[Tariff + FSC per Car]]/100.7</f>
        <v>59.582919563058589</v>
      </c>
      <c r="AG56" s="4">
        <f>(Table1[[#This Row],[Tariff + FSC per Car]]/111)</f>
        <v>54.054054054054056</v>
      </c>
      <c r="AH56" s="6">
        <f>(Table1[[#This Row],[Tariff + FSC per Car]]/111)/Table1[[#This Row],[Route Mileage]]</f>
        <v>3.3080816434549604E-2</v>
      </c>
    </row>
    <row r="57" spans="1:34" x14ac:dyDescent="0.25">
      <c r="A57" s="3">
        <v>44180</v>
      </c>
      <c r="B57" s="1" t="s">
        <v>34</v>
      </c>
      <c r="C57" s="1" t="s">
        <v>34</v>
      </c>
      <c r="D57" s="24">
        <v>4022</v>
      </c>
      <c r="E57" s="24">
        <v>69105</v>
      </c>
      <c r="F57" s="1" t="s">
        <v>72</v>
      </c>
      <c r="G57" s="1" t="s">
        <v>36</v>
      </c>
      <c r="H57" s="1" t="s">
        <v>74</v>
      </c>
      <c r="I57" t="s">
        <v>75</v>
      </c>
      <c r="J57" t="str">
        <f>_xlfn.CONCAT(IFERROR(INDEX(Lookup!B:B, MATCH(Table1[[#This Row],[Origin City]], Lookup!A:A, 0)), Table1[[#This Row],[Origin City]]),","," ",Table1[[#This Row],[Origin State]])</f>
        <v>Casselton, ND</v>
      </c>
      <c r="K57" t="s">
        <v>48</v>
      </c>
      <c r="L57" t="s">
        <v>49</v>
      </c>
      <c r="M57" t="s">
        <v>50</v>
      </c>
      <c r="N57" s="5">
        <v>1469</v>
      </c>
      <c r="O57" t="s">
        <v>51</v>
      </c>
      <c r="P57">
        <v>110</v>
      </c>
      <c r="Q57">
        <v>120</v>
      </c>
      <c r="R57" t="s">
        <v>2</v>
      </c>
      <c r="S57" t="s">
        <v>43</v>
      </c>
      <c r="T57" t="s">
        <v>52</v>
      </c>
      <c r="U57" s="35" t="s">
        <v>44</v>
      </c>
      <c r="V57" s="27" t="s">
        <v>45</v>
      </c>
      <c r="W57" s="4">
        <v>5750</v>
      </c>
      <c r="X57" s="4">
        <f>IF(Table1[[#This Row],[Commodity]]="corn",Table1[[#This Row],[Tariff per Car]]/(111*2000/56),Table1[[#This Row],[Tariff per Car]]/(111*2000/60))</f>
        <v>1.5540540540540539</v>
      </c>
      <c r="Y57" s="4">
        <f>Table1[[#This Row],[Tariff per Car]]/100.7</f>
        <v>57.10029791459781</v>
      </c>
      <c r="Z57" s="4">
        <f>(Table1[[#This Row],[Tariff per Car]]/111)</f>
        <v>51.801801801801801</v>
      </c>
      <c r="AA57" s="6">
        <f>(Table1[[#This Row],[Tariff per Car]]/111)/Table1[[#This Row],[Route Mileage]]</f>
        <v>3.5263309599592785E-2</v>
      </c>
      <c r="AB57" s="4">
        <v>0</v>
      </c>
      <c r="AC57" s="4">
        <f>Table1[[#This Row],[FSC per Mile]]*Table1[[#This Row],[Route Mileage]]</f>
        <v>0</v>
      </c>
      <c r="AD57" s="4">
        <f>Table1[[#This Row],[Tariff per Car]]+Table1[[#This Row],[FSC per Car]]</f>
        <v>5750</v>
      </c>
      <c r="AE57" s="4">
        <f>IF(Table1[[#This Row],[Commodity]]="corn",Table1[[#This Row],[Tariff + FSC per Car]]/(111*2000/56),Table1[[#This Row],[Tariff + FSC per Car]]/(111*2000/60))</f>
        <v>1.5540540540540539</v>
      </c>
      <c r="AF57" s="4">
        <f>Table1[[#This Row],[Tariff + FSC per Car]]/100.7</f>
        <v>57.10029791459781</v>
      </c>
      <c r="AG57" s="4">
        <f>(Table1[[#This Row],[Tariff + FSC per Car]]/111)</f>
        <v>51.801801801801801</v>
      </c>
      <c r="AH57" s="6">
        <f>(Table1[[#This Row],[Tariff + FSC per Car]]/111)/Table1[[#This Row],[Route Mileage]]</f>
        <v>3.5263309599592785E-2</v>
      </c>
    </row>
    <row r="58" spans="1:34" x14ac:dyDescent="0.25">
      <c r="A58" s="3">
        <v>44180</v>
      </c>
      <c r="B58" s="1" t="s">
        <v>34</v>
      </c>
      <c r="C58" s="1" t="s">
        <v>34</v>
      </c>
      <c r="D58" s="24">
        <v>4022</v>
      </c>
      <c r="E58" s="24">
        <v>69105</v>
      </c>
      <c r="F58" s="1" t="s">
        <v>72</v>
      </c>
      <c r="G58" s="1" t="s">
        <v>36</v>
      </c>
      <c r="H58" s="1" t="s">
        <v>76</v>
      </c>
      <c r="I58" t="s">
        <v>77</v>
      </c>
      <c r="J58" t="str">
        <f>_xlfn.CONCAT(IFERROR(INDEX(Lookup!B:B, MATCH(Table1[[#This Row],[Origin City]], Lookup!A:A, 0)), Table1[[#This Row],[Origin City]]),","," ",Table1[[#This Row],[Origin State]])</f>
        <v>Concordia, KS</v>
      </c>
      <c r="K58" t="s">
        <v>65</v>
      </c>
      <c r="L58" t="s">
        <v>54</v>
      </c>
      <c r="M58" t="s">
        <v>66</v>
      </c>
      <c r="N58" s="5">
        <v>742</v>
      </c>
      <c r="O58" t="s">
        <v>51</v>
      </c>
      <c r="P58">
        <v>110</v>
      </c>
      <c r="Q58">
        <v>120</v>
      </c>
      <c r="R58" t="s">
        <v>2</v>
      </c>
      <c r="S58" t="s">
        <v>43</v>
      </c>
      <c r="T58" t="s">
        <v>43</v>
      </c>
      <c r="U58" s="36" t="s">
        <v>44</v>
      </c>
      <c r="V58" s="28" t="s">
        <v>45</v>
      </c>
      <c r="W58" s="4">
        <v>4250</v>
      </c>
      <c r="X58" s="4">
        <f>IF(Table1[[#This Row],[Commodity]]="corn",Table1[[#This Row],[Tariff per Car]]/(111*2000/56),Table1[[#This Row],[Tariff per Car]]/(111*2000/60))</f>
        <v>1.1486486486486487</v>
      </c>
      <c r="Y58" s="4">
        <f>Table1[[#This Row],[Tariff per Car]]/100.7</f>
        <v>42.204568023833168</v>
      </c>
      <c r="Z58" s="4">
        <f>(Table1[[#This Row],[Tariff per Car]]/111)</f>
        <v>38.288288288288285</v>
      </c>
      <c r="AA58" s="6">
        <f>(Table1[[#This Row],[Tariff per Car]]/111)/Table1[[#This Row],[Route Mileage]]</f>
        <v>5.1601466695806314E-2</v>
      </c>
      <c r="AB58" s="4">
        <v>0</v>
      </c>
      <c r="AC58" s="4">
        <f>Table1[[#This Row],[FSC per Mile]]*Table1[[#This Row],[Route Mileage]]</f>
        <v>0</v>
      </c>
      <c r="AD58" s="4">
        <f>Table1[[#This Row],[Tariff per Car]]+Table1[[#This Row],[FSC per Car]]</f>
        <v>4250</v>
      </c>
      <c r="AE58" s="4">
        <f>IF(Table1[[#This Row],[Commodity]]="corn",Table1[[#This Row],[Tariff + FSC per Car]]/(111*2000/56),Table1[[#This Row],[Tariff + FSC per Car]]/(111*2000/60))</f>
        <v>1.1486486486486487</v>
      </c>
      <c r="AF58" s="4">
        <f>Table1[[#This Row],[Tariff + FSC per Car]]/100.7</f>
        <v>42.204568023833168</v>
      </c>
      <c r="AG58" s="4">
        <f>(Table1[[#This Row],[Tariff + FSC per Car]]/111)</f>
        <v>38.288288288288285</v>
      </c>
      <c r="AH58" s="6">
        <f>(Table1[[#This Row],[Tariff + FSC per Car]]/111)/Table1[[#This Row],[Route Mileage]]</f>
        <v>5.1601466695806314E-2</v>
      </c>
    </row>
    <row r="59" spans="1:34" x14ac:dyDescent="0.25">
      <c r="A59" s="3">
        <v>44180</v>
      </c>
      <c r="B59" s="1" t="s">
        <v>34</v>
      </c>
      <c r="C59" s="1" t="s">
        <v>34</v>
      </c>
      <c r="D59" s="24">
        <v>4022</v>
      </c>
      <c r="E59" s="24">
        <v>69105</v>
      </c>
      <c r="F59" s="1" t="s">
        <v>72</v>
      </c>
      <c r="G59" s="1" t="s">
        <v>36</v>
      </c>
      <c r="H59" s="1" t="s">
        <v>78</v>
      </c>
      <c r="I59" t="s">
        <v>68</v>
      </c>
      <c r="J59" t="str">
        <f>_xlfn.CONCAT(IFERROR(INDEX(Lookup!B:B, MATCH(Table1[[#This Row],[Origin City]], Lookup!A:A, 0)), Table1[[#This Row],[Origin City]]),","," ",Table1[[#This Row],[Origin State]])</f>
        <v>Mitchell, SD</v>
      </c>
      <c r="K59" t="s">
        <v>48</v>
      </c>
      <c r="L59" t="s">
        <v>49</v>
      </c>
      <c r="M59" t="s">
        <v>50</v>
      </c>
      <c r="N59" s="5">
        <v>1624</v>
      </c>
      <c r="O59" t="s">
        <v>51</v>
      </c>
      <c r="P59">
        <v>110</v>
      </c>
      <c r="Q59">
        <v>120</v>
      </c>
      <c r="R59" t="s">
        <v>2</v>
      </c>
      <c r="S59" t="s">
        <v>43</v>
      </c>
      <c r="T59" t="s">
        <v>52</v>
      </c>
      <c r="U59" s="35" t="s">
        <v>44</v>
      </c>
      <c r="V59" s="27" t="s">
        <v>45</v>
      </c>
      <c r="W59" s="4">
        <v>5850</v>
      </c>
      <c r="X59" s="4">
        <f>IF(Table1[[#This Row],[Commodity]]="corn",Table1[[#This Row],[Tariff per Car]]/(111*2000/56),Table1[[#This Row],[Tariff per Car]]/(111*2000/60))</f>
        <v>1.5810810810810811</v>
      </c>
      <c r="Y59" s="4">
        <f>Table1[[#This Row],[Tariff per Car]]/100.7</f>
        <v>58.093346573982124</v>
      </c>
      <c r="Z59" s="4">
        <f>(Table1[[#This Row],[Tariff per Car]]/111)</f>
        <v>52.702702702702702</v>
      </c>
      <c r="AA59" s="6">
        <f>(Table1[[#This Row],[Tariff per Car]]/111)/Table1[[#This Row],[Route Mileage]]</f>
        <v>3.2452403142058314E-2</v>
      </c>
      <c r="AB59" s="4">
        <v>0</v>
      </c>
      <c r="AC59" s="4">
        <f>Table1[[#This Row],[FSC per Mile]]*Table1[[#This Row],[Route Mileage]]</f>
        <v>0</v>
      </c>
      <c r="AD59" s="4">
        <f>Table1[[#This Row],[Tariff per Car]]+Table1[[#This Row],[FSC per Car]]</f>
        <v>5850</v>
      </c>
      <c r="AE59" s="4">
        <f>IF(Table1[[#This Row],[Commodity]]="corn",Table1[[#This Row],[Tariff + FSC per Car]]/(111*2000/56),Table1[[#This Row],[Tariff + FSC per Car]]/(111*2000/60))</f>
        <v>1.5810810810810811</v>
      </c>
      <c r="AF59" s="4">
        <f>Table1[[#This Row],[Tariff + FSC per Car]]/100.7</f>
        <v>58.093346573982124</v>
      </c>
      <c r="AG59" s="4">
        <f>(Table1[[#This Row],[Tariff + FSC per Car]]/111)</f>
        <v>52.702702702702702</v>
      </c>
      <c r="AH59" s="6">
        <f>(Table1[[#This Row],[Tariff + FSC per Car]]/111)/Table1[[#This Row],[Route Mileage]]</f>
        <v>3.2452403142058314E-2</v>
      </c>
    </row>
    <row r="60" spans="1:34" x14ac:dyDescent="0.25">
      <c r="A60" s="3">
        <v>44180</v>
      </c>
      <c r="B60" s="1" t="s">
        <v>34</v>
      </c>
      <c r="C60" s="1" t="s">
        <v>34</v>
      </c>
      <c r="D60" s="24">
        <v>4022</v>
      </c>
      <c r="E60" s="24">
        <v>69105</v>
      </c>
      <c r="F60" s="1" t="s">
        <v>72</v>
      </c>
      <c r="G60" s="1" t="s">
        <v>36</v>
      </c>
      <c r="H60" s="1" t="s">
        <v>61</v>
      </c>
      <c r="I60" t="s">
        <v>62</v>
      </c>
      <c r="J60" t="str">
        <f>_xlfn.CONCAT(IFERROR(INDEX(Lookup!B:B, MATCH(Table1[[#This Row],[Origin City]], Lookup!A:A, 0)), Table1[[#This Row],[Origin City]]),","," ",Table1[[#This Row],[Origin State]])</f>
        <v>Phelps (Rock Port), MO</v>
      </c>
      <c r="K60" t="s">
        <v>48</v>
      </c>
      <c r="L60" t="s">
        <v>49</v>
      </c>
      <c r="M60" t="s">
        <v>50</v>
      </c>
      <c r="N60" s="5">
        <v>1881</v>
      </c>
      <c r="O60" t="s">
        <v>51</v>
      </c>
      <c r="P60">
        <v>110</v>
      </c>
      <c r="Q60">
        <v>120</v>
      </c>
      <c r="R60" t="s">
        <v>2</v>
      </c>
      <c r="S60" t="s">
        <v>43</v>
      </c>
      <c r="T60" t="s">
        <v>43</v>
      </c>
      <c r="U60" s="35" t="s">
        <v>44</v>
      </c>
      <c r="V60" s="27" t="s">
        <v>45</v>
      </c>
      <c r="W60" s="4">
        <v>5800</v>
      </c>
      <c r="X60" s="4">
        <f>IF(Table1[[#This Row],[Commodity]]="corn",Table1[[#This Row],[Tariff per Car]]/(111*2000/56),Table1[[#This Row],[Tariff per Car]]/(111*2000/60))</f>
        <v>1.5675675675675675</v>
      </c>
      <c r="Y60" s="4">
        <f>Table1[[#This Row],[Tariff per Car]]/100.7</f>
        <v>57.596822244289967</v>
      </c>
      <c r="Z60" s="4">
        <f>(Table1[[#This Row],[Tariff per Car]]/111)</f>
        <v>52.252252252252255</v>
      </c>
      <c r="AA60" s="6">
        <f>(Table1[[#This Row],[Tariff per Car]]/111)/Table1[[#This Row],[Route Mileage]]</f>
        <v>2.77789751473962E-2</v>
      </c>
      <c r="AB60" s="4">
        <v>0</v>
      </c>
      <c r="AC60" s="4">
        <f>Table1[[#This Row],[FSC per Mile]]*Table1[[#This Row],[Route Mileage]]</f>
        <v>0</v>
      </c>
      <c r="AD60" s="4">
        <f>Table1[[#This Row],[Tariff per Car]]+Table1[[#This Row],[FSC per Car]]</f>
        <v>5800</v>
      </c>
      <c r="AE60" s="4">
        <f>IF(Table1[[#This Row],[Commodity]]="corn",Table1[[#This Row],[Tariff + FSC per Car]]/(111*2000/56),Table1[[#This Row],[Tariff + FSC per Car]]/(111*2000/60))</f>
        <v>1.5675675675675675</v>
      </c>
      <c r="AF60" s="4">
        <f>Table1[[#This Row],[Tariff + FSC per Car]]/100.7</f>
        <v>57.596822244289967</v>
      </c>
      <c r="AG60" s="4">
        <f>(Table1[[#This Row],[Tariff + FSC per Car]]/111)</f>
        <v>52.252252252252255</v>
      </c>
      <c r="AH60" s="6">
        <f>(Table1[[#This Row],[Tariff + FSC per Car]]/111)/Table1[[#This Row],[Route Mileage]]</f>
        <v>2.77789751473962E-2</v>
      </c>
    </row>
    <row r="61" spans="1:34" x14ac:dyDescent="0.25">
      <c r="A61" s="3">
        <v>44180</v>
      </c>
      <c r="B61" s="1" t="s">
        <v>34</v>
      </c>
      <c r="C61" s="1" t="s">
        <v>34</v>
      </c>
      <c r="D61" s="24">
        <v>4022</v>
      </c>
      <c r="E61" s="24">
        <v>69105</v>
      </c>
      <c r="F61" s="1" t="s">
        <v>72</v>
      </c>
      <c r="G61" s="1" t="s">
        <v>36</v>
      </c>
      <c r="H61" s="1" t="s">
        <v>69</v>
      </c>
      <c r="I61" t="s">
        <v>47</v>
      </c>
      <c r="J61" t="str">
        <f>_xlfn.CONCAT(IFERROR(INDEX(Lookup!B:B, MATCH(Table1[[#This Row],[Origin City]], Lookup!A:A, 0)), Table1[[#This Row],[Origin City]]),","," ",Table1[[#This Row],[Origin State]])</f>
        <v>St. Cloud, MN</v>
      </c>
      <c r="K61" t="s">
        <v>48</v>
      </c>
      <c r="L61" t="s">
        <v>49</v>
      </c>
      <c r="M61" t="s">
        <v>50</v>
      </c>
      <c r="N61" s="5">
        <v>1666</v>
      </c>
      <c r="O61" t="s">
        <v>51</v>
      </c>
      <c r="P61">
        <v>110</v>
      </c>
      <c r="Q61">
        <v>120</v>
      </c>
      <c r="R61" t="s">
        <v>2</v>
      </c>
      <c r="S61" t="s">
        <v>43</v>
      </c>
      <c r="T61" t="s">
        <v>43</v>
      </c>
      <c r="U61" s="36" t="s">
        <v>44</v>
      </c>
      <c r="V61" s="28" t="s">
        <v>45</v>
      </c>
      <c r="W61" s="4">
        <v>5900</v>
      </c>
      <c r="X61" s="4">
        <f>IF(Table1[[#This Row],[Commodity]]="corn",Table1[[#This Row],[Tariff per Car]]/(111*2000/56),Table1[[#This Row],[Tariff per Car]]/(111*2000/60))</f>
        <v>1.5945945945945945</v>
      </c>
      <c r="Y61" s="4">
        <f>Table1[[#This Row],[Tariff per Car]]/100.7</f>
        <v>58.589870903674282</v>
      </c>
      <c r="Z61" s="4">
        <f>(Table1[[#This Row],[Tariff per Car]]/111)</f>
        <v>53.153153153153156</v>
      </c>
      <c r="AA61" s="6">
        <f>(Table1[[#This Row],[Tariff per Car]]/111)/Table1[[#This Row],[Route Mileage]]</f>
        <v>3.1904653753393249E-2</v>
      </c>
      <c r="AB61" s="4">
        <v>0</v>
      </c>
      <c r="AC61" s="4">
        <f>Table1[[#This Row],[FSC per Mile]]*Table1[[#This Row],[Route Mileage]]</f>
        <v>0</v>
      </c>
      <c r="AD61" s="4">
        <f>Table1[[#This Row],[Tariff per Car]]+Table1[[#This Row],[FSC per Car]]</f>
        <v>5900</v>
      </c>
      <c r="AE61" s="4">
        <f>IF(Table1[[#This Row],[Commodity]]="corn",Table1[[#This Row],[Tariff + FSC per Car]]/(111*2000/56),Table1[[#This Row],[Tariff + FSC per Car]]/(111*2000/60))</f>
        <v>1.5945945945945945</v>
      </c>
      <c r="AF61" s="4">
        <f>Table1[[#This Row],[Tariff + FSC per Car]]/100.7</f>
        <v>58.589870903674282</v>
      </c>
      <c r="AG61" s="4">
        <f>(Table1[[#This Row],[Tariff + FSC per Car]]/111)</f>
        <v>53.153153153153156</v>
      </c>
      <c r="AH61" s="6">
        <f>(Table1[[#This Row],[Tariff + FSC per Car]]/111)/Table1[[#This Row],[Route Mileage]]</f>
        <v>3.1904653753393249E-2</v>
      </c>
    </row>
    <row r="62" spans="1:34" x14ac:dyDescent="0.25">
      <c r="A62" s="3">
        <v>44211</v>
      </c>
      <c r="B62" s="1" t="s">
        <v>34</v>
      </c>
      <c r="C62" s="1" t="s">
        <v>34</v>
      </c>
      <c r="D62" s="24">
        <v>4022</v>
      </c>
      <c r="E62" s="24">
        <v>39010</v>
      </c>
      <c r="F62" s="1" t="s">
        <v>35</v>
      </c>
      <c r="G62" s="1" t="s">
        <v>36</v>
      </c>
      <c r="H62" s="1" t="s">
        <v>37</v>
      </c>
      <c r="I62" t="s">
        <v>38</v>
      </c>
      <c r="J62" t="str">
        <f>_xlfn.CONCAT(IFERROR(INDEX(Lookup!B:B, MATCH(Table1[[#This Row],[Origin City]], Lookup!A:A, 0)), Table1[[#This Row],[Origin City]]),","," ",Table1[[#This Row],[Origin State]])</f>
        <v>Brunswick, NE</v>
      </c>
      <c r="K62" t="s">
        <v>39</v>
      </c>
      <c r="L62" t="s">
        <v>40</v>
      </c>
      <c r="M62" t="str">
        <f>_xlfn.CONCAT(IFERROR(INDEX(Lookup!B:B, MATCH(Table1[[#This Row],[Destination City]], Lookup!A:A, 0)), Table1[[#This Row],[Destination City]]),","," ",Table1[[#This Row],[Destination State]])</f>
        <v>Hanford, CA</v>
      </c>
      <c r="N62" s="5">
        <v>2122</v>
      </c>
      <c r="O62" t="s">
        <v>41</v>
      </c>
      <c r="P62">
        <v>110</v>
      </c>
      <c r="Q62">
        <v>120</v>
      </c>
      <c r="R62" t="s">
        <v>42</v>
      </c>
      <c r="S62" t="s">
        <v>43</v>
      </c>
      <c r="T62" t="s">
        <v>43</v>
      </c>
      <c r="U62" s="35" t="s">
        <v>44</v>
      </c>
      <c r="V62" s="27" t="s">
        <v>45</v>
      </c>
      <c r="W62" s="4">
        <v>5340</v>
      </c>
      <c r="X62" s="4">
        <f>IF(Table1[[#This Row],[Commodity]]="corn",Table1[[#This Row],[Tariff per Car]]/(111*2000/56),Table1[[#This Row],[Tariff per Car]]/(111*2000/60))</f>
        <v>1.347027027027027</v>
      </c>
      <c r="Y62" s="4">
        <f>Table1[[#This Row],[Tariff per Car]]/100.7</f>
        <v>53.028798411122146</v>
      </c>
      <c r="Z62" s="4">
        <f>(Table1[[#This Row],[Tariff per Car]]/111)</f>
        <v>48.108108108108105</v>
      </c>
      <c r="AA62" s="6">
        <f>(Table1[[#This Row],[Tariff per Car]]/111)/Table1[[#This Row],[Route Mileage]]</f>
        <v>2.267111597931579E-2</v>
      </c>
      <c r="AB62" s="4">
        <v>0</v>
      </c>
      <c r="AC62" s="4">
        <f>Table1[[#This Row],[FSC per Mile]]*Table1[[#This Row],[Route Mileage]]</f>
        <v>0</v>
      </c>
      <c r="AD62" s="4">
        <f>Table1[[#This Row],[Tariff per Car]]+Table1[[#This Row],[FSC per Car]]</f>
        <v>5340</v>
      </c>
      <c r="AE62" s="4">
        <f>IF(Table1[[#This Row],[Commodity]]="corn",Table1[[#This Row],[Tariff + FSC per Car]]/(111*2000/56),Table1[[#This Row],[Tariff + FSC per Car]]/(111*2000/60))</f>
        <v>1.347027027027027</v>
      </c>
      <c r="AF62" s="4">
        <f>Table1[[#This Row],[Tariff + FSC per Car]]/100.7</f>
        <v>53.028798411122146</v>
      </c>
      <c r="AG62" s="4">
        <f>(Table1[[#This Row],[Tariff + FSC per Car]]/111)</f>
        <v>48.108108108108105</v>
      </c>
      <c r="AH62" s="6">
        <f>(Table1[[#This Row],[Tariff + FSC per Car]]/111)/Table1[[#This Row],[Route Mileage]]</f>
        <v>2.267111597931579E-2</v>
      </c>
    </row>
    <row r="63" spans="1:34" x14ac:dyDescent="0.25">
      <c r="A63" s="3">
        <v>44211</v>
      </c>
      <c r="B63" s="1" t="s">
        <v>34</v>
      </c>
      <c r="C63" s="1" t="s">
        <v>34</v>
      </c>
      <c r="D63" s="24">
        <v>4022</v>
      </c>
      <c r="E63" s="24">
        <v>39013</v>
      </c>
      <c r="F63" s="1" t="s">
        <v>35</v>
      </c>
      <c r="G63" s="1" t="s">
        <v>36</v>
      </c>
      <c r="H63" s="1" t="s">
        <v>46</v>
      </c>
      <c r="I63" t="s">
        <v>47</v>
      </c>
      <c r="J63" t="str">
        <f>_xlfn.CONCAT(IFERROR(INDEX(Lookup!B:B, MATCH(Table1[[#This Row],[Origin City]], Lookup!A:A, 0)), Table1[[#This Row],[Origin City]]),","," ",Table1[[#This Row],[Origin State]])</f>
        <v>Clarkfield, MN</v>
      </c>
      <c r="K63" t="s">
        <v>48</v>
      </c>
      <c r="L63" t="s">
        <v>49</v>
      </c>
      <c r="M63" t="s">
        <v>50</v>
      </c>
      <c r="N63" s="5">
        <v>1684</v>
      </c>
      <c r="O63" t="s">
        <v>51</v>
      </c>
      <c r="P63">
        <v>110</v>
      </c>
      <c r="Q63">
        <v>120</v>
      </c>
      <c r="R63" t="s">
        <v>42</v>
      </c>
      <c r="S63" t="s">
        <v>43</v>
      </c>
      <c r="T63" t="s">
        <v>52</v>
      </c>
      <c r="U63" s="35" t="s">
        <v>44</v>
      </c>
      <c r="V63" s="27" t="s">
        <v>45</v>
      </c>
      <c r="W63" s="4">
        <v>5140</v>
      </c>
      <c r="X63" s="4">
        <f>IF(Table1[[#This Row],[Commodity]]="corn",Table1[[#This Row],[Tariff per Car]]/(111*2000/56),Table1[[#This Row],[Tariff per Car]]/(111*2000/60))</f>
        <v>1.2965765765765767</v>
      </c>
      <c r="Y63" s="4">
        <f>Table1[[#This Row],[Tariff per Car]]/100.7</f>
        <v>51.042701092353525</v>
      </c>
      <c r="Z63" s="4">
        <f>(Table1[[#This Row],[Tariff per Car]]/111)</f>
        <v>46.306306306306304</v>
      </c>
      <c r="AA63" s="6">
        <f>(Table1[[#This Row],[Tariff per Car]]/111)/Table1[[#This Row],[Route Mileage]]</f>
        <v>2.7497806595193769E-2</v>
      </c>
      <c r="AB63" s="4">
        <v>0</v>
      </c>
      <c r="AC63" s="4">
        <f>Table1[[#This Row],[FSC per Mile]]*Table1[[#This Row],[Route Mileage]]</f>
        <v>0</v>
      </c>
      <c r="AD63" s="4">
        <f>Table1[[#This Row],[Tariff per Car]]+Table1[[#This Row],[FSC per Car]]</f>
        <v>5140</v>
      </c>
      <c r="AE63" s="4">
        <f>IF(Table1[[#This Row],[Commodity]]="corn",Table1[[#This Row],[Tariff + FSC per Car]]/(111*2000/56),Table1[[#This Row],[Tariff + FSC per Car]]/(111*2000/60))</f>
        <v>1.2965765765765767</v>
      </c>
      <c r="AF63" s="4">
        <f>Table1[[#This Row],[Tariff + FSC per Car]]/100.7</f>
        <v>51.042701092353525</v>
      </c>
      <c r="AG63" s="4">
        <f>(Table1[[#This Row],[Tariff + FSC per Car]]/111)</f>
        <v>46.306306306306304</v>
      </c>
      <c r="AH63" s="6">
        <f>(Table1[[#This Row],[Tariff + FSC per Car]]/111)/Table1[[#This Row],[Route Mileage]]</f>
        <v>2.7497806595193769E-2</v>
      </c>
    </row>
    <row r="64" spans="1:34" x14ac:dyDescent="0.25">
      <c r="A64" s="3">
        <v>44211</v>
      </c>
      <c r="B64" s="1" t="s">
        <v>34</v>
      </c>
      <c r="C64" s="1" t="s">
        <v>34</v>
      </c>
      <c r="D64" s="24">
        <v>4022</v>
      </c>
      <c r="E64" s="24">
        <v>39010</v>
      </c>
      <c r="F64" s="1" t="s">
        <v>35</v>
      </c>
      <c r="G64" s="1" t="s">
        <v>36</v>
      </c>
      <c r="H64" s="1" t="s">
        <v>46</v>
      </c>
      <c r="I64" t="s">
        <v>47</v>
      </c>
      <c r="J64" t="str">
        <f>_xlfn.CONCAT(IFERROR(INDEX(Lookup!B:B, MATCH(Table1[[#This Row],[Origin City]], Lookup!A:A, 0)), Table1[[#This Row],[Origin City]]),","," ",Table1[[#This Row],[Origin State]])</f>
        <v>Clarkfield, MN</v>
      </c>
      <c r="K64" t="s">
        <v>53</v>
      </c>
      <c r="L64" t="s">
        <v>54</v>
      </c>
      <c r="M64" t="str">
        <f>_xlfn.CONCAT(IFERROR(INDEX(Lookup!B:B, MATCH(Table1[[#This Row],[Destination City]], Lookup!A:A, 0)), Table1[[#This Row],[Destination City]]),","," ",Table1[[#This Row],[Destination State]])</f>
        <v>Hereford, TX</v>
      </c>
      <c r="N64" s="5">
        <v>1066</v>
      </c>
      <c r="O64" t="s">
        <v>51</v>
      </c>
      <c r="P64">
        <v>110</v>
      </c>
      <c r="Q64">
        <v>120</v>
      </c>
      <c r="R64" t="s">
        <v>42</v>
      </c>
      <c r="S64" t="s">
        <v>43</v>
      </c>
      <c r="T64" t="s">
        <v>52</v>
      </c>
      <c r="U64" s="35" t="s">
        <v>44</v>
      </c>
      <c r="V64" s="27" t="s">
        <v>45</v>
      </c>
      <c r="W64" s="4">
        <v>4820</v>
      </c>
      <c r="X64" s="4">
        <f>IF(Table1[[#This Row],[Commodity]]="corn",Table1[[#This Row],[Tariff per Car]]/(111*2000/56),Table1[[#This Row],[Tariff per Car]]/(111*2000/60))</f>
        <v>1.2158558558558559</v>
      </c>
      <c r="Y64" s="4">
        <f>Table1[[#This Row],[Tariff per Car]]/100.7</f>
        <v>47.864945382323732</v>
      </c>
      <c r="Z64" s="4">
        <f>(Table1[[#This Row],[Tariff per Car]]/111)</f>
        <v>43.423423423423422</v>
      </c>
      <c r="AA64" s="6">
        <f>(Table1[[#This Row],[Tariff per Car]]/111)/Table1[[#This Row],[Route Mileage]]</f>
        <v>4.0734918783699267E-2</v>
      </c>
      <c r="AB64" s="4">
        <v>0</v>
      </c>
      <c r="AC64" s="4">
        <f>Table1[[#This Row],[FSC per Mile]]*Table1[[#This Row],[Route Mileage]]</f>
        <v>0</v>
      </c>
      <c r="AD64" s="4">
        <f>Table1[[#This Row],[Tariff per Car]]+Table1[[#This Row],[FSC per Car]]</f>
        <v>4820</v>
      </c>
      <c r="AE64" s="4">
        <f>IF(Table1[[#This Row],[Commodity]]="corn",Table1[[#This Row],[Tariff + FSC per Car]]/(111*2000/56),Table1[[#This Row],[Tariff + FSC per Car]]/(111*2000/60))</f>
        <v>1.2158558558558559</v>
      </c>
      <c r="AF64" s="4">
        <f>Table1[[#This Row],[Tariff + FSC per Car]]/100.7</f>
        <v>47.864945382323732</v>
      </c>
      <c r="AG64" s="4">
        <f>(Table1[[#This Row],[Tariff + FSC per Car]]/111)</f>
        <v>43.423423423423422</v>
      </c>
      <c r="AH64" s="6">
        <f>(Table1[[#This Row],[Tariff + FSC per Car]]/111)/Table1[[#This Row],[Route Mileage]]</f>
        <v>4.0734918783699267E-2</v>
      </c>
    </row>
    <row r="65" spans="1:34" x14ac:dyDescent="0.25">
      <c r="A65" s="3">
        <v>44211</v>
      </c>
      <c r="B65" s="1" t="s">
        <v>34</v>
      </c>
      <c r="C65" s="1" t="s">
        <v>34</v>
      </c>
      <c r="D65" s="24">
        <v>4022</v>
      </c>
      <c r="E65" s="24">
        <v>39010</v>
      </c>
      <c r="F65" s="1" t="s">
        <v>35</v>
      </c>
      <c r="G65" s="1" t="s">
        <v>36</v>
      </c>
      <c r="H65" s="1" t="s">
        <v>55</v>
      </c>
      <c r="I65" t="s">
        <v>38</v>
      </c>
      <c r="J65" t="str">
        <f>_xlfn.CONCAT(IFERROR(INDEX(Lookup!B:B, MATCH(Table1[[#This Row],[Origin City]], Lookup!A:A, 0)), Table1[[#This Row],[Origin City]]),","," ",Table1[[#This Row],[Origin State]])</f>
        <v>Edison, NE</v>
      </c>
      <c r="K65" t="s">
        <v>53</v>
      </c>
      <c r="L65" t="s">
        <v>54</v>
      </c>
      <c r="M65" t="str">
        <f>_xlfn.CONCAT(IFERROR(INDEX(Lookup!B:B, MATCH(Table1[[#This Row],[Destination City]], Lookup!A:A, 0)), Table1[[#This Row],[Destination City]]),","," ",Table1[[#This Row],[Destination State]])</f>
        <v>Hereford, TX</v>
      </c>
      <c r="N65" s="9">
        <v>728</v>
      </c>
      <c r="O65" t="s">
        <v>51</v>
      </c>
      <c r="P65">
        <v>110</v>
      </c>
      <c r="Q65">
        <v>120</v>
      </c>
      <c r="R65" t="s">
        <v>42</v>
      </c>
      <c r="S65" t="s">
        <v>43</v>
      </c>
      <c r="T65" t="s">
        <v>52</v>
      </c>
      <c r="U65" s="35" t="s">
        <v>44</v>
      </c>
      <c r="V65" s="27" t="s">
        <v>45</v>
      </c>
      <c r="W65" s="4">
        <v>4060</v>
      </c>
      <c r="X65" s="4">
        <f>IF(Table1[[#This Row],[Commodity]]="corn",Table1[[#This Row],[Tariff per Car]]/(111*2000/56),Table1[[#This Row],[Tariff per Car]]/(111*2000/60))</f>
        <v>1.0241441441441441</v>
      </c>
      <c r="Y65" s="4">
        <f>Table1[[#This Row],[Tariff per Car]]/100.7</f>
        <v>40.317775571002976</v>
      </c>
      <c r="Z65" s="4">
        <f>(Table1[[#This Row],[Tariff per Car]]/111)</f>
        <v>36.576576576576578</v>
      </c>
      <c r="AA65" s="6">
        <f>(Table1[[#This Row],[Tariff per Car]]/111)/Table1[[#This Row],[Route Mileage]]</f>
        <v>5.0242550242550248E-2</v>
      </c>
      <c r="AB65" s="4">
        <v>0</v>
      </c>
      <c r="AC65" s="4">
        <f>Table1[[#This Row],[FSC per Mile]]*Table1[[#This Row],[Route Mileage]]</f>
        <v>0</v>
      </c>
      <c r="AD65" s="4">
        <f>Table1[[#This Row],[Tariff per Car]]+Table1[[#This Row],[FSC per Car]]</f>
        <v>4060</v>
      </c>
      <c r="AE65" s="4">
        <f>IF(Table1[[#This Row],[Commodity]]="corn",Table1[[#This Row],[Tariff + FSC per Car]]/(111*2000/56),Table1[[#This Row],[Tariff + FSC per Car]]/(111*2000/60))</f>
        <v>1.0241441441441441</v>
      </c>
      <c r="AF65" s="4">
        <f>Table1[[#This Row],[Tariff + FSC per Car]]/100.7</f>
        <v>40.317775571002976</v>
      </c>
      <c r="AG65" s="4">
        <f>(Table1[[#This Row],[Tariff + FSC per Car]]/111)</f>
        <v>36.576576576576578</v>
      </c>
      <c r="AH65" s="6">
        <f>(Table1[[#This Row],[Tariff + FSC per Car]]/111)/Table1[[#This Row],[Route Mileage]]</f>
        <v>5.0242550242550248E-2</v>
      </c>
    </row>
    <row r="66" spans="1:34" x14ac:dyDescent="0.25">
      <c r="A66" s="3">
        <v>44211</v>
      </c>
      <c r="B66" s="1" t="s">
        <v>34</v>
      </c>
      <c r="C66" s="1" t="s">
        <v>34</v>
      </c>
      <c r="D66" s="24">
        <v>4022</v>
      </c>
      <c r="E66" s="24">
        <v>39013</v>
      </c>
      <c r="F66" s="1" t="s">
        <v>35</v>
      </c>
      <c r="G66" s="1" t="s">
        <v>36</v>
      </c>
      <c r="H66" s="1" t="s">
        <v>55</v>
      </c>
      <c r="I66" t="s">
        <v>38</v>
      </c>
      <c r="J66" t="str">
        <f>_xlfn.CONCAT(IFERROR(INDEX(Lookup!B:B, MATCH(Table1[[#This Row],[Origin City]], Lookup!A:A, 0)), Table1[[#This Row],[Origin City]]),","," ",Table1[[#This Row],[Origin State]])</f>
        <v>Edison, NE</v>
      </c>
      <c r="K66" t="s">
        <v>48</v>
      </c>
      <c r="L66" t="s">
        <v>49</v>
      </c>
      <c r="M66" t="s">
        <v>50</v>
      </c>
      <c r="N66" s="5">
        <v>1759</v>
      </c>
      <c r="O66" t="s">
        <v>51</v>
      </c>
      <c r="P66">
        <v>110</v>
      </c>
      <c r="Q66">
        <v>120</v>
      </c>
      <c r="R66" t="s">
        <v>42</v>
      </c>
      <c r="S66" t="s">
        <v>43</v>
      </c>
      <c r="T66" t="s">
        <v>52</v>
      </c>
      <c r="U66" s="35" t="s">
        <v>44</v>
      </c>
      <c r="V66" s="27" t="s">
        <v>45</v>
      </c>
      <c r="W66" s="4">
        <v>5020</v>
      </c>
      <c r="X66" s="4">
        <f>IF(Table1[[#This Row],[Commodity]]="corn",Table1[[#This Row],[Tariff per Car]]/(111*2000/56),Table1[[#This Row],[Tariff per Car]]/(111*2000/60))</f>
        <v>1.2663063063063063</v>
      </c>
      <c r="Y66" s="4">
        <f>Table1[[#This Row],[Tariff per Car]]/100.7</f>
        <v>49.851042701092354</v>
      </c>
      <c r="Z66" s="4">
        <f>(Table1[[#This Row],[Tariff per Car]]/111)</f>
        <v>45.225225225225223</v>
      </c>
      <c r="AA66" s="6">
        <f>(Table1[[#This Row],[Tariff per Car]]/111)/Table1[[#This Row],[Route Mileage]]</f>
        <v>2.5710759081992735E-2</v>
      </c>
      <c r="AB66" s="4">
        <v>0</v>
      </c>
      <c r="AC66" s="4">
        <f>Table1[[#This Row],[FSC per Mile]]*Table1[[#This Row],[Route Mileage]]</f>
        <v>0</v>
      </c>
      <c r="AD66" s="4">
        <f>Table1[[#This Row],[Tariff per Car]]+Table1[[#This Row],[FSC per Car]]</f>
        <v>5020</v>
      </c>
      <c r="AE66" s="4">
        <f>IF(Table1[[#This Row],[Commodity]]="corn",Table1[[#This Row],[Tariff + FSC per Car]]/(111*2000/56),Table1[[#This Row],[Tariff + FSC per Car]]/(111*2000/60))</f>
        <v>1.2663063063063063</v>
      </c>
      <c r="AF66" s="4">
        <f>Table1[[#This Row],[Tariff + FSC per Car]]/100.7</f>
        <v>49.851042701092354</v>
      </c>
      <c r="AG66" s="4">
        <f>(Table1[[#This Row],[Tariff + FSC per Car]]/111)</f>
        <v>45.225225225225223</v>
      </c>
      <c r="AH66" s="6">
        <f>(Table1[[#This Row],[Tariff + FSC per Car]]/111)/Table1[[#This Row],[Route Mileage]]</f>
        <v>2.5710759081992735E-2</v>
      </c>
    </row>
    <row r="67" spans="1:34" x14ac:dyDescent="0.25">
      <c r="A67" s="3">
        <v>44211</v>
      </c>
      <c r="B67" s="1" t="s">
        <v>34</v>
      </c>
      <c r="C67" s="1" t="s">
        <v>34</v>
      </c>
      <c r="D67" s="24">
        <v>4022</v>
      </c>
      <c r="E67" s="24">
        <v>39010</v>
      </c>
      <c r="F67" s="1" t="s">
        <v>35</v>
      </c>
      <c r="G67" s="1" t="s">
        <v>36</v>
      </c>
      <c r="H67" s="1" t="s">
        <v>55</v>
      </c>
      <c r="I67" t="s">
        <v>38</v>
      </c>
      <c r="J67" t="str">
        <f>_xlfn.CONCAT(IFERROR(INDEX(Lookup!B:B, MATCH(Table1[[#This Row],[Origin City]], Lookup!A:A, 0)), Table1[[#This Row],[Origin City]]),","," ",Table1[[#This Row],[Origin State]])</f>
        <v>Edison, NE</v>
      </c>
      <c r="K67" t="s">
        <v>39</v>
      </c>
      <c r="L67" t="s">
        <v>40</v>
      </c>
      <c r="M67" t="str">
        <f>_xlfn.CONCAT(IFERROR(INDEX(Lookup!B:B, MATCH(Table1[[#This Row],[Destination City]], Lookup!A:A, 0)), Table1[[#This Row],[Destination City]]),","," ",Table1[[#This Row],[Destination State]])</f>
        <v>Hanford, CA</v>
      </c>
      <c r="N67" s="5">
        <v>1776</v>
      </c>
      <c r="O67" t="s">
        <v>41</v>
      </c>
      <c r="P67">
        <v>110</v>
      </c>
      <c r="Q67">
        <v>120</v>
      </c>
      <c r="R67" t="s">
        <v>42</v>
      </c>
      <c r="S67" t="s">
        <v>43</v>
      </c>
      <c r="T67" t="s">
        <v>52</v>
      </c>
      <c r="U67" s="36" t="s">
        <v>44</v>
      </c>
      <c r="V67" s="28" t="s">
        <v>45</v>
      </c>
      <c r="W67" s="4">
        <v>5020</v>
      </c>
      <c r="X67" s="4">
        <f>IF(Table1[[#This Row],[Commodity]]="corn",Table1[[#This Row],[Tariff per Car]]/(111*2000/56),Table1[[#This Row],[Tariff per Car]]/(111*2000/60))</f>
        <v>1.2663063063063063</v>
      </c>
      <c r="Y67" s="4">
        <f>Table1[[#This Row],[Tariff per Car]]/100.7</f>
        <v>49.851042701092354</v>
      </c>
      <c r="Z67" s="4">
        <f>(Table1[[#This Row],[Tariff per Car]]/111)</f>
        <v>45.225225225225223</v>
      </c>
      <c r="AA67" s="6">
        <f>(Table1[[#This Row],[Tariff per Car]]/111)/Table1[[#This Row],[Route Mileage]]</f>
        <v>2.5464653843032221E-2</v>
      </c>
      <c r="AB67" s="4">
        <v>0</v>
      </c>
      <c r="AC67" s="4">
        <f>Table1[[#This Row],[FSC per Mile]]*Table1[[#This Row],[Route Mileage]]</f>
        <v>0</v>
      </c>
      <c r="AD67" s="4">
        <f>Table1[[#This Row],[Tariff per Car]]+Table1[[#This Row],[FSC per Car]]</f>
        <v>5020</v>
      </c>
      <c r="AE67" s="4">
        <f>IF(Table1[[#This Row],[Commodity]]="corn",Table1[[#This Row],[Tariff + FSC per Car]]/(111*2000/56),Table1[[#This Row],[Tariff + FSC per Car]]/(111*2000/60))</f>
        <v>1.2663063063063063</v>
      </c>
      <c r="AF67" s="4">
        <f>Table1[[#This Row],[Tariff + FSC per Car]]/100.7</f>
        <v>49.851042701092354</v>
      </c>
      <c r="AG67" s="4">
        <f>(Table1[[#This Row],[Tariff + FSC per Car]]/111)</f>
        <v>45.225225225225223</v>
      </c>
      <c r="AH67" s="6">
        <f>(Table1[[#This Row],[Tariff + FSC per Car]]/111)/Table1[[#This Row],[Route Mileage]]</f>
        <v>2.5464653843032221E-2</v>
      </c>
    </row>
    <row r="68" spans="1:34" x14ac:dyDescent="0.25">
      <c r="A68" s="3">
        <v>44211</v>
      </c>
      <c r="B68" t="s">
        <v>34</v>
      </c>
      <c r="C68" t="s">
        <v>34</v>
      </c>
      <c r="D68" s="24">
        <v>4022</v>
      </c>
      <c r="E68" s="24">
        <v>39010</v>
      </c>
      <c r="F68" s="1" t="s">
        <v>35</v>
      </c>
      <c r="G68" s="1" t="s">
        <v>36</v>
      </c>
      <c r="H68" s="1" t="s">
        <v>56</v>
      </c>
      <c r="I68" t="s">
        <v>57</v>
      </c>
      <c r="J68" t="str">
        <f>_xlfn.CONCAT(IFERROR(INDEX(Lookup!B:B, MATCH(Table1[[#This Row],[Origin City]], Lookup!A:A, 0)), Table1[[#This Row],[Origin City]]),","," ",Table1[[#This Row],[Origin State]])</f>
        <v>Greenwood (Mendota), IL</v>
      </c>
      <c r="K68" t="s">
        <v>53</v>
      </c>
      <c r="L68" t="s">
        <v>54</v>
      </c>
      <c r="M68" t="str">
        <f>_xlfn.CONCAT(IFERROR(INDEX(Lookup!B:B, MATCH(Table1[[#This Row],[Destination City]], Lookup!A:A, 0)), Table1[[#This Row],[Destination City]]),","," ",Table1[[#This Row],[Destination State]])</f>
        <v>Hereford, TX</v>
      </c>
      <c r="N68" s="5">
        <v>935</v>
      </c>
      <c r="O68" t="s">
        <v>41</v>
      </c>
      <c r="P68">
        <v>110</v>
      </c>
      <c r="Q68">
        <v>120</v>
      </c>
      <c r="R68" t="s">
        <v>42</v>
      </c>
      <c r="S68" t="s">
        <v>43</v>
      </c>
      <c r="T68" t="s">
        <v>52</v>
      </c>
      <c r="U68" s="35" t="s">
        <v>44</v>
      </c>
      <c r="V68" s="27" t="s">
        <v>45</v>
      </c>
      <c r="W68" s="4">
        <v>3580</v>
      </c>
      <c r="X68" s="4">
        <f>IF(Table1[[#This Row],[Commodity]]="corn",Table1[[#This Row],[Tariff per Car]]/(111*2000/56),Table1[[#This Row],[Tariff per Car]]/(111*2000/60))</f>
        <v>0.90306306306306305</v>
      </c>
      <c r="Y68" s="4">
        <f>Table1[[#This Row],[Tariff per Car]]/100.7</f>
        <v>35.55114200595829</v>
      </c>
      <c r="Z68" s="4">
        <f>(Table1[[#This Row],[Tariff per Car]]/111)</f>
        <v>32.252252252252255</v>
      </c>
      <c r="AA68" s="6">
        <f>(Table1[[#This Row],[Tariff per Car]]/111)/Table1[[#This Row],[Route Mileage]]</f>
        <v>3.4494387435563906E-2</v>
      </c>
      <c r="AB68" s="4">
        <v>0</v>
      </c>
      <c r="AC68" s="4">
        <f>Table1[[#This Row],[FSC per Mile]]*Table1[[#This Row],[Route Mileage]]</f>
        <v>0</v>
      </c>
      <c r="AD68" s="4">
        <f>Table1[[#This Row],[Tariff per Car]]+Table1[[#This Row],[FSC per Car]]</f>
        <v>3580</v>
      </c>
      <c r="AE68" s="4">
        <f>IF(Table1[[#This Row],[Commodity]]="corn",Table1[[#This Row],[Tariff + FSC per Car]]/(111*2000/56),Table1[[#This Row],[Tariff + FSC per Car]]/(111*2000/60))</f>
        <v>0.90306306306306305</v>
      </c>
      <c r="AF68" s="4">
        <f>Table1[[#This Row],[Tariff + FSC per Car]]/100.7</f>
        <v>35.55114200595829</v>
      </c>
      <c r="AG68" s="4">
        <f>(Table1[[#This Row],[Tariff + FSC per Car]]/111)</f>
        <v>32.252252252252255</v>
      </c>
      <c r="AH68" s="6">
        <f>(Table1[[#This Row],[Tariff + FSC per Car]]/111)/Table1[[#This Row],[Route Mileage]]</f>
        <v>3.4494387435563906E-2</v>
      </c>
    </row>
    <row r="69" spans="1:34" x14ac:dyDescent="0.25">
      <c r="A69" s="3">
        <v>44211</v>
      </c>
      <c r="B69" s="1" t="s">
        <v>34</v>
      </c>
      <c r="C69" s="1" t="s">
        <v>34</v>
      </c>
      <c r="D69" s="24">
        <v>4022</v>
      </c>
      <c r="E69" s="24">
        <v>39010</v>
      </c>
      <c r="F69" s="1" t="s">
        <v>35</v>
      </c>
      <c r="G69" s="1" t="s">
        <v>36</v>
      </c>
      <c r="H69" s="1" t="s">
        <v>58</v>
      </c>
      <c r="I69" t="s">
        <v>59</v>
      </c>
      <c r="J69" t="str">
        <f>_xlfn.CONCAT(IFERROR(INDEX(Lookup!B:B, MATCH(Table1[[#This Row],[Origin City]], Lookup!A:A, 0)), Table1[[#This Row],[Origin City]]),","," ",Table1[[#This Row],[Origin State]])</f>
        <v>Hancock, IA</v>
      </c>
      <c r="K69" t="s">
        <v>60</v>
      </c>
      <c r="L69" t="s">
        <v>54</v>
      </c>
      <c r="M69" t="str">
        <f>_xlfn.CONCAT(IFERROR(INDEX(Lookup!B:B, MATCH(Table1[[#This Row],[Destination City]], Lookup!A:A, 0)), Table1[[#This Row],[Destination City]]),","," ",Table1[[#This Row],[Destination State]])</f>
        <v>Plainview, TX</v>
      </c>
      <c r="N69" s="5">
        <v>832</v>
      </c>
      <c r="O69" t="s">
        <v>41</v>
      </c>
      <c r="P69">
        <v>110</v>
      </c>
      <c r="Q69">
        <v>120</v>
      </c>
      <c r="R69" t="s">
        <v>42</v>
      </c>
      <c r="S69" t="s">
        <v>43</v>
      </c>
      <c r="T69" t="s">
        <v>43</v>
      </c>
      <c r="U69" s="35" t="s">
        <v>44</v>
      </c>
      <c r="V69" s="27" t="s">
        <v>45</v>
      </c>
      <c r="W69" s="4">
        <v>4180</v>
      </c>
      <c r="X69" s="4">
        <f>IF(Table1[[#This Row],[Commodity]]="corn",Table1[[#This Row],[Tariff per Car]]/(111*2000/56),Table1[[#This Row],[Tariff per Car]]/(111*2000/60))</f>
        <v>1.0544144144144145</v>
      </c>
      <c r="Y69" s="4">
        <f>Table1[[#This Row],[Tariff per Car]]/100.7</f>
        <v>41.509433962264147</v>
      </c>
      <c r="Z69" s="4">
        <f>(Table1[[#This Row],[Tariff per Car]]/111)</f>
        <v>37.657657657657658</v>
      </c>
      <c r="AA69" s="6">
        <f>(Table1[[#This Row],[Tariff per Car]]/111)/Table1[[#This Row],[Route Mileage]]</f>
        <v>4.5261607761607765E-2</v>
      </c>
      <c r="AB69" s="4">
        <v>0</v>
      </c>
      <c r="AC69" s="4">
        <f>Table1[[#This Row],[FSC per Mile]]*Table1[[#This Row],[Route Mileage]]</f>
        <v>0</v>
      </c>
      <c r="AD69" s="4">
        <f>Table1[[#This Row],[Tariff per Car]]+Table1[[#This Row],[FSC per Car]]</f>
        <v>4180</v>
      </c>
      <c r="AE69" s="4">
        <f>IF(Table1[[#This Row],[Commodity]]="corn",Table1[[#This Row],[Tariff + FSC per Car]]/(111*2000/56),Table1[[#This Row],[Tariff + FSC per Car]]/(111*2000/60))</f>
        <v>1.0544144144144145</v>
      </c>
      <c r="AF69" s="4">
        <f>Table1[[#This Row],[Tariff + FSC per Car]]/100.7</f>
        <v>41.509433962264147</v>
      </c>
      <c r="AG69" s="4">
        <f>(Table1[[#This Row],[Tariff + FSC per Car]]/111)</f>
        <v>37.657657657657658</v>
      </c>
      <c r="AH69" s="6">
        <f>(Table1[[#This Row],[Tariff + FSC per Car]]/111)/Table1[[#This Row],[Route Mileage]]</f>
        <v>4.5261607761607765E-2</v>
      </c>
    </row>
    <row r="70" spans="1:34" x14ac:dyDescent="0.25">
      <c r="A70" s="3">
        <v>44211</v>
      </c>
      <c r="B70" s="1" t="s">
        <v>34</v>
      </c>
      <c r="C70" s="1" t="s">
        <v>34</v>
      </c>
      <c r="D70" s="24">
        <v>4022</v>
      </c>
      <c r="E70" s="24">
        <v>39010</v>
      </c>
      <c r="F70" s="1" t="s">
        <v>35</v>
      </c>
      <c r="G70" s="1" t="s">
        <v>36</v>
      </c>
      <c r="H70" s="1" t="s">
        <v>61</v>
      </c>
      <c r="I70" t="s">
        <v>62</v>
      </c>
      <c r="J70" t="str">
        <f>_xlfn.CONCAT(IFERROR(INDEX(Lookup!B:B, MATCH(Table1[[#This Row],[Origin City]], Lookup!A:A, 0)), Table1[[#This Row],[Origin City]]),","," ",Table1[[#This Row],[Origin State]])</f>
        <v>Phelps (Rock Port), MO</v>
      </c>
      <c r="K70" t="s">
        <v>63</v>
      </c>
      <c r="L70" t="s">
        <v>64</v>
      </c>
      <c r="M70" t="str">
        <f>_xlfn.CONCAT(IFERROR(INDEX(Lookup!B:B, MATCH(Table1[[#This Row],[Destination City]], Lookup!A:A, 0)), Table1[[#This Row],[Destination City]]),","," ",Table1[[#This Row],[Destination State]])</f>
        <v>Clovis, NM</v>
      </c>
      <c r="N70" s="5">
        <v>764</v>
      </c>
      <c r="O70" t="s">
        <v>41</v>
      </c>
      <c r="P70">
        <v>110</v>
      </c>
      <c r="Q70">
        <v>120</v>
      </c>
      <c r="R70" t="s">
        <v>42</v>
      </c>
      <c r="S70" t="s">
        <v>43</v>
      </c>
      <c r="T70" t="s">
        <v>52</v>
      </c>
      <c r="U70" s="35" t="s">
        <v>44</v>
      </c>
      <c r="V70" s="27" t="s">
        <v>45</v>
      </c>
      <c r="W70" s="4">
        <v>3820</v>
      </c>
      <c r="X70" s="4">
        <f>IF(Table1[[#This Row],[Commodity]]="corn",Table1[[#This Row],[Tariff per Car]]/(111*2000/56),Table1[[#This Row],[Tariff per Car]]/(111*2000/60))</f>
        <v>0.96360360360360364</v>
      </c>
      <c r="Y70" s="4">
        <f>Table1[[#This Row],[Tariff per Car]]/100.7</f>
        <v>37.934458788480633</v>
      </c>
      <c r="Z70" s="4">
        <f>(Table1[[#This Row],[Tariff per Car]]/111)</f>
        <v>34.414414414414416</v>
      </c>
      <c r="AA70" s="6">
        <f>(Table1[[#This Row],[Tariff per Car]]/111)/Table1[[#This Row],[Route Mileage]]</f>
        <v>4.504504504504505E-2</v>
      </c>
      <c r="AB70" s="4">
        <v>0</v>
      </c>
      <c r="AC70" s="4">
        <f>Table1[[#This Row],[FSC per Mile]]*Table1[[#This Row],[Route Mileage]]</f>
        <v>0</v>
      </c>
      <c r="AD70" s="4">
        <f>Table1[[#This Row],[Tariff per Car]]+Table1[[#This Row],[FSC per Car]]</f>
        <v>3820</v>
      </c>
      <c r="AE70" s="4">
        <f>IF(Table1[[#This Row],[Commodity]]="corn",Table1[[#This Row],[Tariff + FSC per Car]]/(111*2000/56),Table1[[#This Row],[Tariff + FSC per Car]]/(111*2000/60))</f>
        <v>0.96360360360360364</v>
      </c>
      <c r="AF70" s="4">
        <f>Table1[[#This Row],[Tariff + FSC per Car]]/100.7</f>
        <v>37.934458788480633</v>
      </c>
      <c r="AG70" s="4">
        <f>(Table1[[#This Row],[Tariff + FSC per Car]]/111)</f>
        <v>34.414414414414416</v>
      </c>
      <c r="AH70" s="6">
        <f>(Table1[[#This Row],[Tariff + FSC per Car]]/111)/Table1[[#This Row],[Route Mileage]]</f>
        <v>4.504504504504505E-2</v>
      </c>
    </row>
    <row r="71" spans="1:34" x14ac:dyDescent="0.25">
      <c r="A71" s="3">
        <v>44211</v>
      </c>
      <c r="B71" s="1" t="s">
        <v>34</v>
      </c>
      <c r="C71" s="1" t="s">
        <v>34</v>
      </c>
      <c r="D71" s="24">
        <v>4022</v>
      </c>
      <c r="E71" s="24">
        <v>39010</v>
      </c>
      <c r="F71" s="1" t="s">
        <v>35</v>
      </c>
      <c r="G71" s="1" t="s">
        <v>36</v>
      </c>
      <c r="H71" s="1" t="s">
        <v>61</v>
      </c>
      <c r="I71" t="s">
        <v>62</v>
      </c>
      <c r="J71" t="str">
        <f>_xlfn.CONCAT(IFERROR(INDEX(Lookup!B:B, MATCH(Table1[[#This Row],[Origin City]], Lookup!A:A, 0)), Table1[[#This Row],[Origin City]]),","," ",Table1[[#This Row],[Origin State]])</f>
        <v>Phelps (Rock Port), MO</v>
      </c>
      <c r="K71" t="s">
        <v>65</v>
      </c>
      <c r="L71" t="s">
        <v>54</v>
      </c>
      <c r="M71" t="s">
        <v>66</v>
      </c>
      <c r="N71" s="5">
        <v>937</v>
      </c>
      <c r="O71" t="s">
        <v>41</v>
      </c>
      <c r="P71">
        <v>110</v>
      </c>
      <c r="Q71">
        <v>120</v>
      </c>
      <c r="R71" t="s">
        <v>42</v>
      </c>
      <c r="S71" t="s">
        <v>43</v>
      </c>
      <c r="T71" t="s">
        <v>52</v>
      </c>
      <c r="U71" s="35" t="s">
        <v>44</v>
      </c>
      <c r="V71" s="27" t="s">
        <v>45</v>
      </c>
      <c r="W71" s="4">
        <v>3560</v>
      </c>
      <c r="X71" s="4">
        <f>IF(Table1[[#This Row],[Commodity]]="corn",Table1[[#This Row],[Tariff per Car]]/(111*2000/56),Table1[[#This Row],[Tariff per Car]]/(111*2000/60))</f>
        <v>0.89801801801801806</v>
      </c>
      <c r="Y71" s="4">
        <f>Table1[[#This Row],[Tariff per Car]]/100.7</f>
        <v>35.352532274081426</v>
      </c>
      <c r="Z71" s="4">
        <f>(Table1[[#This Row],[Tariff per Car]]/111)</f>
        <v>32.072072072072075</v>
      </c>
      <c r="AA71" s="6">
        <f>(Table1[[#This Row],[Tariff per Car]]/111)/Table1[[#This Row],[Route Mileage]]</f>
        <v>3.4228465391752484E-2</v>
      </c>
      <c r="AB71" s="4">
        <v>0</v>
      </c>
      <c r="AC71" s="4">
        <f>Table1[[#This Row],[FSC per Mile]]*Table1[[#This Row],[Route Mileage]]</f>
        <v>0</v>
      </c>
      <c r="AD71" s="4">
        <f>Table1[[#This Row],[Tariff per Car]]+Table1[[#This Row],[FSC per Car]]</f>
        <v>3560</v>
      </c>
      <c r="AE71" s="4">
        <f>IF(Table1[[#This Row],[Commodity]]="corn",Table1[[#This Row],[Tariff + FSC per Car]]/(111*2000/56),Table1[[#This Row],[Tariff + FSC per Car]]/(111*2000/60))</f>
        <v>0.89801801801801806</v>
      </c>
      <c r="AF71" s="4">
        <f>Table1[[#This Row],[Tariff + FSC per Car]]/100.7</f>
        <v>35.352532274081426</v>
      </c>
      <c r="AG71" s="4">
        <f>(Table1[[#This Row],[Tariff + FSC per Car]]/111)</f>
        <v>32.072072072072075</v>
      </c>
      <c r="AH71" s="6">
        <f>(Table1[[#This Row],[Tariff + FSC per Car]]/111)/Table1[[#This Row],[Route Mileage]]</f>
        <v>3.4228465391752484E-2</v>
      </c>
    </row>
    <row r="72" spans="1:34" x14ac:dyDescent="0.25">
      <c r="A72" s="3">
        <v>44211</v>
      </c>
      <c r="B72" s="1" t="s">
        <v>34</v>
      </c>
      <c r="C72" s="1" t="s">
        <v>34</v>
      </c>
      <c r="D72" s="24">
        <v>4022</v>
      </c>
      <c r="E72" s="24">
        <v>39013</v>
      </c>
      <c r="F72" s="1" t="s">
        <v>35</v>
      </c>
      <c r="G72" s="1" t="s">
        <v>36</v>
      </c>
      <c r="H72" s="1" t="s">
        <v>67</v>
      </c>
      <c r="I72" t="s">
        <v>68</v>
      </c>
      <c r="J72" t="str">
        <f>_xlfn.CONCAT(IFERROR(INDEX(Lookup!B:B, MATCH(Table1[[#This Row],[Origin City]], Lookup!A:A, 0)), Table1[[#This Row],[Origin City]]),","," ",Table1[[#This Row],[Origin State]])</f>
        <v>Selby, SD</v>
      </c>
      <c r="K72" t="s">
        <v>48</v>
      </c>
      <c r="L72" t="s">
        <v>49</v>
      </c>
      <c r="M72" t="s">
        <v>50</v>
      </c>
      <c r="N72" s="5">
        <v>1419</v>
      </c>
      <c r="O72" t="s">
        <v>51</v>
      </c>
      <c r="P72">
        <v>110</v>
      </c>
      <c r="Q72">
        <v>120</v>
      </c>
      <c r="R72" t="s">
        <v>42</v>
      </c>
      <c r="S72" t="s">
        <v>43</v>
      </c>
      <c r="T72" t="s">
        <v>52</v>
      </c>
      <c r="U72" s="36" t="s">
        <v>44</v>
      </c>
      <c r="V72" s="28" t="s">
        <v>45</v>
      </c>
      <c r="W72" s="4">
        <v>5100</v>
      </c>
      <c r="X72" s="4">
        <f>IF(Table1[[#This Row],[Commodity]]="corn",Table1[[#This Row],[Tariff per Car]]/(111*2000/56),Table1[[#This Row],[Tariff per Car]]/(111*2000/60))</f>
        <v>1.2864864864864864</v>
      </c>
      <c r="Y72" s="4">
        <f>Table1[[#This Row],[Tariff per Car]]/100.7</f>
        <v>50.645481628599796</v>
      </c>
      <c r="Z72" s="4">
        <f>(Table1[[#This Row],[Tariff per Car]]/111)</f>
        <v>45.945945945945944</v>
      </c>
      <c r="AA72" s="6">
        <f>(Table1[[#This Row],[Tariff per Car]]/111)/Table1[[#This Row],[Route Mileage]]</f>
        <v>3.2379102146544006E-2</v>
      </c>
      <c r="AB72" s="4">
        <v>0</v>
      </c>
      <c r="AC72" s="4">
        <f>Table1[[#This Row],[FSC per Mile]]*Table1[[#This Row],[Route Mileage]]</f>
        <v>0</v>
      </c>
      <c r="AD72" s="4">
        <f>Table1[[#This Row],[Tariff per Car]]+Table1[[#This Row],[FSC per Car]]</f>
        <v>5100</v>
      </c>
      <c r="AE72" s="4">
        <f>IF(Table1[[#This Row],[Commodity]]="corn",Table1[[#This Row],[Tariff + FSC per Car]]/(111*2000/56),Table1[[#This Row],[Tariff + FSC per Car]]/(111*2000/60))</f>
        <v>1.2864864864864864</v>
      </c>
      <c r="AF72" s="4">
        <f>Table1[[#This Row],[Tariff + FSC per Car]]/100.7</f>
        <v>50.645481628599796</v>
      </c>
      <c r="AG72" s="4">
        <f>(Table1[[#This Row],[Tariff + FSC per Car]]/111)</f>
        <v>45.945945945945944</v>
      </c>
      <c r="AH72" s="6">
        <f>(Table1[[#This Row],[Tariff + FSC per Car]]/111)/Table1[[#This Row],[Route Mileage]]</f>
        <v>3.2379102146544006E-2</v>
      </c>
    </row>
    <row r="73" spans="1:34" x14ac:dyDescent="0.25">
      <c r="A73" s="3">
        <v>44211</v>
      </c>
      <c r="B73" s="1" t="s">
        <v>34</v>
      </c>
      <c r="C73" s="1" t="s">
        <v>34</v>
      </c>
      <c r="D73" s="24">
        <v>4022</v>
      </c>
      <c r="E73" s="24">
        <v>39013</v>
      </c>
      <c r="F73" s="1" t="s">
        <v>35</v>
      </c>
      <c r="G73" s="1" t="s">
        <v>36</v>
      </c>
      <c r="H73" s="1" t="s">
        <v>69</v>
      </c>
      <c r="I73" t="s">
        <v>47</v>
      </c>
      <c r="J73" t="str">
        <f>_xlfn.CONCAT(IFERROR(INDEX(Lookup!B:B, MATCH(Table1[[#This Row],[Origin City]], Lookup!A:A, 0)), Table1[[#This Row],[Origin City]]),","," ",Table1[[#This Row],[Origin State]])</f>
        <v>St. Cloud, MN</v>
      </c>
      <c r="K73" t="s">
        <v>48</v>
      </c>
      <c r="L73" t="s">
        <v>49</v>
      </c>
      <c r="M73" t="s">
        <v>50</v>
      </c>
      <c r="N73" s="5">
        <v>1666</v>
      </c>
      <c r="O73" t="s">
        <v>51</v>
      </c>
      <c r="P73">
        <v>110</v>
      </c>
      <c r="Q73">
        <v>120</v>
      </c>
      <c r="R73" t="s">
        <v>42</v>
      </c>
      <c r="S73" t="s">
        <v>43</v>
      </c>
      <c r="T73" t="s">
        <v>52</v>
      </c>
      <c r="U73" s="36" t="s">
        <v>44</v>
      </c>
      <c r="V73" s="28" t="s">
        <v>45</v>
      </c>
      <c r="W73" s="4">
        <v>5100</v>
      </c>
      <c r="X73" s="4">
        <f>IF(Table1[[#This Row],[Commodity]]="corn",Table1[[#This Row],[Tariff per Car]]/(111*2000/56),Table1[[#This Row],[Tariff per Car]]/(111*2000/60))</f>
        <v>1.2864864864864864</v>
      </c>
      <c r="Y73" s="4">
        <f>Table1[[#This Row],[Tariff per Car]]/100.7</f>
        <v>50.645481628599796</v>
      </c>
      <c r="Z73" s="4">
        <f>(Table1[[#This Row],[Tariff per Car]]/111)</f>
        <v>45.945945945945944</v>
      </c>
      <c r="AA73" s="6">
        <f>(Table1[[#This Row],[Tariff per Car]]/111)/Table1[[#This Row],[Route Mileage]]</f>
        <v>2.7578599007170433E-2</v>
      </c>
      <c r="AB73" s="4">
        <v>0</v>
      </c>
      <c r="AC73" s="4">
        <f>Table1[[#This Row],[FSC per Mile]]*Table1[[#This Row],[Route Mileage]]</f>
        <v>0</v>
      </c>
      <c r="AD73" s="4">
        <f>Table1[[#This Row],[Tariff per Car]]+Table1[[#This Row],[FSC per Car]]</f>
        <v>5100</v>
      </c>
      <c r="AE73" s="4">
        <f>IF(Table1[[#This Row],[Commodity]]="corn",Table1[[#This Row],[Tariff + FSC per Car]]/(111*2000/56),Table1[[#This Row],[Tariff + FSC per Car]]/(111*2000/60))</f>
        <v>1.2864864864864864</v>
      </c>
      <c r="AF73" s="4">
        <f>Table1[[#This Row],[Tariff + FSC per Car]]/100.7</f>
        <v>50.645481628599796</v>
      </c>
      <c r="AG73" s="4">
        <f>(Table1[[#This Row],[Tariff + FSC per Car]]/111)</f>
        <v>45.945945945945944</v>
      </c>
      <c r="AH73" s="6">
        <f>(Table1[[#This Row],[Tariff + FSC per Car]]/111)/Table1[[#This Row],[Route Mileage]]</f>
        <v>2.7578599007170433E-2</v>
      </c>
    </row>
    <row r="74" spans="1:34" x14ac:dyDescent="0.25">
      <c r="A74" s="3">
        <v>44211</v>
      </c>
      <c r="B74" s="1" t="s">
        <v>34</v>
      </c>
      <c r="C74" s="1" t="s">
        <v>34</v>
      </c>
      <c r="D74" s="24">
        <v>4022</v>
      </c>
      <c r="E74" s="24">
        <v>39010</v>
      </c>
      <c r="F74" s="1" t="s">
        <v>35</v>
      </c>
      <c r="G74" s="1" t="s">
        <v>36</v>
      </c>
      <c r="H74" s="1" t="s">
        <v>70</v>
      </c>
      <c r="I74" t="s">
        <v>57</v>
      </c>
      <c r="J74" t="str">
        <f>_xlfn.CONCAT(IFERROR(INDEX(Lookup!B:B, MATCH(Table1[[#This Row],[Origin City]], Lookup!A:A, 0)), Table1[[#This Row],[Origin City]]),","," ",Table1[[#This Row],[Origin State]])</f>
        <v>Waverly, IL</v>
      </c>
      <c r="K74" t="s">
        <v>71</v>
      </c>
      <c r="L74" t="s">
        <v>64</v>
      </c>
      <c r="M74" t="str">
        <f>_xlfn.CONCAT(IFERROR(INDEX(Lookup!B:B, MATCH(Table1[[#This Row],[Destination City]], Lookup!A:A, 0)), Table1[[#This Row],[Destination City]]),","," ",Table1[[#This Row],[Destination State]])</f>
        <v>Dexter, NM</v>
      </c>
      <c r="N74" s="47">
        <v>1058</v>
      </c>
      <c r="O74" t="s">
        <v>41</v>
      </c>
      <c r="P74">
        <v>110</v>
      </c>
      <c r="Q74">
        <v>120</v>
      </c>
      <c r="R74" t="s">
        <v>42</v>
      </c>
      <c r="S74" t="s">
        <v>43</v>
      </c>
      <c r="T74" t="s">
        <v>43</v>
      </c>
      <c r="U74" s="36" t="s">
        <v>44</v>
      </c>
      <c r="V74" s="28" t="s">
        <v>45</v>
      </c>
      <c r="W74" s="4">
        <v>3700</v>
      </c>
      <c r="X74" s="4">
        <f>IF(Table1[[#This Row],[Commodity]]="corn",Table1[[#This Row],[Tariff per Car]]/(111*2000/56),Table1[[#This Row],[Tariff per Car]]/(111*2000/60))</f>
        <v>0.93333333333333335</v>
      </c>
      <c r="Y74" s="4">
        <f>Table1[[#This Row],[Tariff per Car]]/100.7</f>
        <v>36.742800397219462</v>
      </c>
      <c r="Z74" s="4">
        <f>(Table1[[#This Row],[Tariff per Car]]/111)</f>
        <v>33.333333333333336</v>
      </c>
      <c r="AA74" s="6">
        <f>(Table1[[#This Row],[Tariff per Car]]/111)/Table1[[#This Row],[Route Mileage]]</f>
        <v>3.1505986137366104E-2</v>
      </c>
      <c r="AB74" s="4">
        <v>0</v>
      </c>
      <c r="AC74" s="4">
        <f>Table1[[#This Row],[FSC per Mile]]*Table1[[#This Row],[Route Mileage]]</f>
        <v>0</v>
      </c>
      <c r="AD74" s="4">
        <f>Table1[[#This Row],[Tariff per Car]]+Table1[[#This Row],[FSC per Car]]</f>
        <v>3700</v>
      </c>
      <c r="AE74" s="4">
        <f>IF(Table1[[#This Row],[Commodity]]="corn",Table1[[#This Row],[Tariff + FSC per Car]]/(111*2000/56),Table1[[#This Row],[Tariff + FSC per Car]]/(111*2000/60))</f>
        <v>0.93333333333333335</v>
      </c>
      <c r="AF74" s="4">
        <f>Table1[[#This Row],[Tariff + FSC per Car]]/100.7</f>
        <v>36.742800397219462</v>
      </c>
      <c r="AG74" s="4">
        <f>(Table1[[#This Row],[Tariff + FSC per Car]]/111)</f>
        <v>33.333333333333336</v>
      </c>
      <c r="AH74" s="6">
        <f>(Table1[[#This Row],[Tariff + FSC per Car]]/111)/Table1[[#This Row],[Route Mileage]]</f>
        <v>3.1505986137366104E-2</v>
      </c>
    </row>
    <row r="75" spans="1:34" x14ac:dyDescent="0.25">
      <c r="A75" s="3">
        <v>44211</v>
      </c>
      <c r="B75" s="1" t="s">
        <v>34</v>
      </c>
      <c r="C75" s="1" t="s">
        <v>34</v>
      </c>
      <c r="D75" s="24">
        <v>4022</v>
      </c>
      <c r="E75" s="24">
        <v>69105</v>
      </c>
      <c r="F75" s="1" t="s">
        <v>72</v>
      </c>
      <c r="G75" s="1" t="s">
        <v>36</v>
      </c>
      <c r="H75" s="1" t="s">
        <v>73</v>
      </c>
      <c r="I75" t="s">
        <v>47</v>
      </c>
      <c r="J75" t="str">
        <f>_xlfn.CONCAT(IFERROR(INDEX(Lookup!B:B, MATCH(Table1[[#This Row],[Origin City]], Lookup!A:A, 0)), Table1[[#This Row],[Origin City]]),","," ",Table1[[#This Row],[Origin State]])</f>
        <v>Argyle, MN</v>
      </c>
      <c r="K75" t="s">
        <v>48</v>
      </c>
      <c r="L75" t="s">
        <v>49</v>
      </c>
      <c r="M75" t="s">
        <v>50</v>
      </c>
      <c r="N75" s="5">
        <v>1528</v>
      </c>
      <c r="O75" t="s">
        <v>51</v>
      </c>
      <c r="P75">
        <v>110</v>
      </c>
      <c r="Q75">
        <v>120</v>
      </c>
      <c r="R75" t="s">
        <v>2</v>
      </c>
      <c r="S75" t="s">
        <v>43</v>
      </c>
      <c r="T75" t="s">
        <v>52</v>
      </c>
      <c r="U75" s="35" t="s">
        <v>44</v>
      </c>
      <c r="V75" s="27" t="s">
        <v>45</v>
      </c>
      <c r="W75" s="4">
        <v>5800</v>
      </c>
      <c r="X75" s="4">
        <f>IF(Table1[[#This Row],[Commodity]]="corn",Table1[[#This Row],[Tariff per Car]]/(111*2000/56),Table1[[#This Row],[Tariff per Car]]/(111*2000/60))</f>
        <v>1.5675675675675675</v>
      </c>
      <c r="Y75" s="4">
        <f>Table1[[#This Row],[Tariff per Car]]/100.7</f>
        <v>57.596822244289967</v>
      </c>
      <c r="Z75" s="4">
        <f>(Table1[[#This Row],[Tariff per Car]]/111)</f>
        <v>52.252252252252255</v>
      </c>
      <c r="AA75" s="6">
        <f>(Table1[[#This Row],[Tariff per Car]]/111)/Table1[[#This Row],[Route Mileage]]</f>
        <v>3.4196500165086553E-2</v>
      </c>
      <c r="AB75" s="4">
        <v>0</v>
      </c>
      <c r="AC75" s="4">
        <f>Table1[[#This Row],[FSC per Mile]]*Table1[[#This Row],[Route Mileage]]</f>
        <v>0</v>
      </c>
      <c r="AD75" s="4">
        <f>Table1[[#This Row],[Tariff per Car]]+Table1[[#This Row],[FSC per Car]]</f>
        <v>5800</v>
      </c>
      <c r="AE75" s="4">
        <f>IF(Table1[[#This Row],[Commodity]]="corn",Table1[[#This Row],[Tariff + FSC per Car]]/(111*2000/56),Table1[[#This Row],[Tariff + FSC per Car]]/(111*2000/60))</f>
        <v>1.5675675675675675</v>
      </c>
      <c r="AF75" s="4">
        <f>Table1[[#This Row],[Tariff + FSC per Car]]/100.7</f>
        <v>57.596822244289967</v>
      </c>
      <c r="AG75" s="4">
        <f>(Table1[[#This Row],[Tariff + FSC per Car]]/111)</f>
        <v>52.252252252252255</v>
      </c>
      <c r="AH75" s="6">
        <f>(Table1[[#This Row],[Tariff + FSC per Car]]/111)/Table1[[#This Row],[Route Mileage]]</f>
        <v>3.4196500165086553E-2</v>
      </c>
    </row>
    <row r="76" spans="1:34" x14ac:dyDescent="0.25">
      <c r="A76" s="3">
        <v>44211</v>
      </c>
      <c r="B76" s="1" t="s">
        <v>34</v>
      </c>
      <c r="C76" s="1" t="s">
        <v>34</v>
      </c>
      <c r="D76" s="24">
        <v>4022</v>
      </c>
      <c r="E76" s="24">
        <v>69105</v>
      </c>
      <c r="F76" s="1" t="s">
        <v>72</v>
      </c>
      <c r="G76" s="1" t="s">
        <v>36</v>
      </c>
      <c r="H76" s="1" t="s">
        <v>73</v>
      </c>
      <c r="I76" t="s">
        <v>47</v>
      </c>
      <c r="J76" t="str">
        <f>_xlfn.CONCAT(IFERROR(INDEX(Lookup!B:B, MATCH(Table1[[#This Row],[Origin City]], Lookup!A:A, 0)), Table1[[#This Row],[Origin City]]),","," ",Table1[[#This Row],[Origin State]])</f>
        <v>Argyle, MN</v>
      </c>
      <c r="K76" t="s">
        <v>65</v>
      </c>
      <c r="L76" t="s">
        <v>54</v>
      </c>
      <c r="M76" t="s">
        <v>66</v>
      </c>
      <c r="N76" s="47">
        <v>1634</v>
      </c>
      <c r="O76" t="s">
        <v>51</v>
      </c>
      <c r="P76">
        <v>110</v>
      </c>
      <c r="Q76">
        <v>120</v>
      </c>
      <c r="R76" t="s">
        <v>2</v>
      </c>
      <c r="S76" t="s">
        <v>43</v>
      </c>
      <c r="T76" t="s">
        <v>52</v>
      </c>
      <c r="U76" s="36" t="s">
        <v>44</v>
      </c>
      <c r="V76" s="28" t="s">
        <v>45</v>
      </c>
      <c r="W76" s="4">
        <v>6000</v>
      </c>
      <c r="X76" s="4">
        <f>IF(Table1[[#This Row],[Commodity]]="corn",Table1[[#This Row],[Tariff per Car]]/(111*2000/56),Table1[[#This Row],[Tariff per Car]]/(111*2000/60))</f>
        <v>1.6216216216216217</v>
      </c>
      <c r="Y76" s="4">
        <f>Table1[[#This Row],[Tariff per Car]]/100.7</f>
        <v>59.582919563058589</v>
      </c>
      <c r="Z76" s="4">
        <f>(Table1[[#This Row],[Tariff per Car]]/111)</f>
        <v>54.054054054054056</v>
      </c>
      <c r="AA76" s="6">
        <f>(Table1[[#This Row],[Tariff per Car]]/111)/Table1[[#This Row],[Route Mileage]]</f>
        <v>3.3080816434549604E-2</v>
      </c>
      <c r="AB76" s="4">
        <v>0</v>
      </c>
      <c r="AC76" s="4">
        <f>Table1[[#This Row],[FSC per Mile]]*Table1[[#This Row],[Route Mileage]]</f>
        <v>0</v>
      </c>
      <c r="AD76" s="4">
        <f>Table1[[#This Row],[Tariff per Car]]+Table1[[#This Row],[FSC per Car]]</f>
        <v>6000</v>
      </c>
      <c r="AE76" s="4">
        <f>IF(Table1[[#This Row],[Commodity]]="corn",Table1[[#This Row],[Tariff + FSC per Car]]/(111*2000/56),Table1[[#This Row],[Tariff + FSC per Car]]/(111*2000/60))</f>
        <v>1.6216216216216217</v>
      </c>
      <c r="AF76" s="4">
        <f>Table1[[#This Row],[Tariff + FSC per Car]]/100.7</f>
        <v>59.582919563058589</v>
      </c>
      <c r="AG76" s="4">
        <f>(Table1[[#This Row],[Tariff + FSC per Car]]/111)</f>
        <v>54.054054054054056</v>
      </c>
      <c r="AH76" s="6">
        <f>(Table1[[#This Row],[Tariff + FSC per Car]]/111)/Table1[[#This Row],[Route Mileage]]</f>
        <v>3.3080816434549604E-2</v>
      </c>
    </row>
    <row r="77" spans="1:34" x14ac:dyDescent="0.25">
      <c r="A77" s="3">
        <v>44211</v>
      </c>
      <c r="B77" s="1" t="s">
        <v>34</v>
      </c>
      <c r="C77" s="1" t="s">
        <v>34</v>
      </c>
      <c r="D77" s="24">
        <v>4022</v>
      </c>
      <c r="E77" s="24">
        <v>69105</v>
      </c>
      <c r="F77" s="1" t="s">
        <v>72</v>
      </c>
      <c r="G77" s="1" t="s">
        <v>36</v>
      </c>
      <c r="H77" s="1" t="s">
        <v>74</v>
      </c>
      <c r="I77" t="s">
        <v>75</v>
      </c>
      <c r="J77" t="str">
        <f>_xlfn.CONCAT(IFERROR(INDEX(Lookup!B:B, MATCH(Table1[[#This Row],[Origin City]], Lookup!A:A, 0)), Table1[[#This Row],[Origin City]]),","," ",Table1[[#This Row],[Origin State]])</f>
        <v>Casselton, ND</v>
      </c>
      <c r="K77" t="s">
        <v>48</v>
      </c>
      <c r="L77" t="s">
        <v>49</v>
      </c>
      <c r="M77" t="s">
        <v>50</v>
      </c>
      <c r="N77" s="5">
        <v>1469</v>
      </c>
      <c r="O77" t="s">
        <v>51</v>
      </c>
      <c r="P77">
        <v>110</v>
      </c>
      <c r="Q77">
        <v>120</v>
      </c>
      <c r="R77" t="s">
        <v>2</v>
      </c>
      <c r="S77" t="s">
        <v>43</v>
      </c>
      <c r="T77" t="s">
        <v>52</v>
      </c>
      <c r="U77" s="35" t="s">
        <v>44</v>
      </c>
      <c r="V77" s="27" t="s">
        <v>45</v>
      </c>
      <c r="W77" s="4">
        <v>5750</v>
      </c>
      <c r="X77" s="4">
        <f>IF(Table1[[#This Row],[Commodity]]="corn",Table1[[#This Row],[Tariff per Car]]/(111*2000/56),Table1[[#This Row],[Tariff per Car]]/(111*2000/60))</f>
        <v>1.5540540540540539</v>
      </c>
      <c r="Y77" s="4">
        <f>Table1[[#This Row],[Tariff per Car]]/100.7</f>
        <v>57.10029791459781</v>
      </c>
      <c r="Z77" s="4">
        <f>(Table1[[#This Row],[Tariff per Car]]/111)</f>
        <v>51.801801801801801</v>
      </c>
      <c r="AA77" s="6">
        <f>(Table1[[#This Row],[Tariff per Car]]/111)/Table1[[#This Row],[Route Mileage]]</f>
        <v>3.5263309599592785E-2</v>
      </c>
      <c r="AB77" s="4">
        <v>0</v>
      </c>
      <c r="AC77" s="4">
        <f>Table1[[#This Row],[FSC per Mile]]*Table1[[#This Row],[Route Mileage]]</f>
        <v>0</v>
      </c>
      <c r="AD77" s="4">
        <f>Table1[[#This Row],[Tariff per Car]]+Table1[[#This Row],[FSC per Car]]</f>
        <v>5750</v>
      </c>
      <c r="AE77" s="4">
        <f>IF(Table1[[#This Row],[Commodity]]="corn",Table1[[#This Row],[Tariff + FSC per Car]]/(111*2000/56),Table1[[#This Row],[Tariff + FSC per Car]]/(111*2000/60))</f>
        <v>1.5540540540540539</v>
      </c>
      <c r="AF77" s="4">
        <f>Table1[[#This Row],[Tariff + FSC per Car]]/100.7</f>
        <v>57.10029791459781</v>
      </c>
      <c r="AG77" s="4">
        <f>(Table1[[#This Row],[Tariff + FSC per Car]]/111)</f>
        <v>51.801801801801801</v>
      </c>
      <c r="AH77" s="6">
        <f>(Table1[[#This Row],[Tariff + FSC per Car]]/111)/Table1[[#This Row],[Route Mileage]]</f>
        <v>3.5263309599592785E-2</v>
      </c>
    </row>
    <row r="78" spans="1:34" x14ac:dyDescent="0.25">
      <c r="A78" s="3">
        <v>44211</v>
      </c>
      <c r="B78" s="1" t="s">
        <v>34</v>
      </c>
      <c r="C78" s="1" t="s">
        <v>34</v>
      </c>
      <c r="D78" s="24">
        <v>4022</v>
      </c>
      <c r="E78" s="24">
        <v>69105</v>
      </c>
      <c r="F78" s="1" t="s">
        <v>72</v>
      </c>
      <c r="G78" s="1" t="s">
        <v>36</v>
      </c>
      <c r="H78" s="1" t="s">
        <v>76</v>
      </c>
      <c r="I78" t="s">
        <v>77</v>
      </c>
      <c r="J78" t="str">
        <f>_xlfn.CONCAT(IFERROR(INDEX(Lookup!B:B, MATCH(Table1[[#This Row],[Origin City]], Lookup!A:A, 0)), Table1[[#This Row],[Origin City]]),","," ",Table1[[#This Row],[Origin State]])</f>
        <v>Concordia, KS</v>
      </c>
      <c r="K78" t="s">
        <v>65</v>
      </c>
      <c r="L78" t="s">
        <v>54</v>
      </c>
      <c r="M78" t="s">
        <v>66</v>
      </c>
      <c r="N78" s="5">
        <v>742</v>
      </c>
      <c r="O78" t="s">
        <v>51</v>
      </c>
      <c r="P78">
        <v>110</v>
      </c>
      <c r="Q78">
        <v>120</v>
      </c>
      <c r="R78" t="s">
        <v>2</v>
      </c>
      <c r="S78" t="s">
        <v>43</v>
      </c>
      <c r="T78" t="s">
        <v>43</v>
      </c>
      <c r="U78" s="36" t="s">
        <v>44</v>
      </c>
      <c r="V78" s="28" t="s">
        <v>45</v>
      </c>
      <c r="W78" s="4">
        <v>4250</v>
      </c>
      <c r="X78" s="4">
        <f>IF(Table1[[#This Row],[Commodity]]="corn",Table1[[#This Row],[Tariff per Car]]/(111*2000/56),Table1[[#This Row],[Tariff per Car]]/(111*2000/60))</f>
        <v>1.1486486486486487</v>
      </c>
      <c r="Y78" s="4">
        <f>Table1[[#This Row],[Tariff per Car]]/100.7</f>
        <v>42.204568023833168</v>
      </c>
      <c r="Z78" s="4">
        <f>(Table1[[#This Row],[Tariff per Car]]/111)</f>
        <v>38.288288288288285</v>
      </c>
      <c r="AA78" s="6">
        <f>(Table1[[#This Row],[Tariff per Car]]/111)/Table1[[#This Row],[Route Mileage]]</f>
        <v>5.1601466695806314E-2</v>
      </c>
      <c r="AB78" s="4">
        <v>0</v>
      </c>
      <c r="AC78" s="4">
        <f>Table1[[#This Row],[FSC per Mile]]*Table1[[#This Row],[Route Mileage]]</f>
        <v>0</v>
      </c>
      <c r="AD78" s="4">
        <f>Table1[[#This Row],[Tariff per Car]]+Table1[[#This Row],[FSC per Car]]</f>
        <v>4250</v>
      </c>
      <c r="AE78" s="4">
        <f>IF(Table1[[#This Row],[Commodity]]="corn",Table1[[#This Row],[Tariff + FSC per Car]]/(111*2000/56),Table1[[#This Row],[Tariff + FSC per Car]]/(111*2000/60))</f>
        <v>1.1486486486486487</v>
      </c>
      <c r="AF78" s="4">
        <f>Table1[[#This Row],[Tariff + FSC per Car]]/100.7</f>
        <v>42.204568023833168</v>
      </c>
      <c r="AG78" s="4">
        <f>(Table1[[#This Row],[Tariff + FSC per Car]]/111)</f>
        <v>38.288288288288285</v>
      </c>
      <c r="AH78" s="6">
        <f>(Table1[[#This Row],[Tariff + FSC per Car]]/111)/Table1[[#This Row],[Route Mileage]]</f>
        <v>5.1601466695806314E-2</v>
      </c>
    </row>
    <row r="79" spans="1:34" x14ac:dyDescent="0.25">
      <c r="A79" s="3">
        <v>44211</v>
      </c>
      <c r="B79" s="1" t="s">
        <v>34</v>
      </c>
      <c r="C79" s="1" t="s">
        <v>34</v>
      </c>
      <c r="D79" s="24">
        <v>4022</v>
      </c>
      <c r="E79" s="24">
        <v>69105</v>
      </c>
      <c r="F79" s="1" t="s">
        <v>72</v>
      </c>
      <c r="G79" s="1" t="s">
        <v>36</v>
      </c>
      <c r="H79" s="1" t="s">
        <v>78</v>
      </c>
      <c r="I79" t="s">
        <v>68</v>
      </c>
      <c r="J79" t="str">
        <f>_xlfn.CONCAT(IFERROR(INDEX(Lookup!B:B, MATCH(Table1[[#This Row],[Origin City]], Lookup!A:A, 0)), Table1[[#This Row],[Origin City]]),","," ",Table1[[#This Row],[Origin State]])</f>
        <v>Mitchell, SD</v>
      </c>
      <c r="K79" t="s">
        <v>48</v>
      </c>
      <c r="L79" t="s">
        <v>49</v>
      </c>
      <c r="M79" t="s">
        <v>50</v>
      </c>
      <c r="N79" s="5">
        <v>1624</v>
      </c>
      <c r="O79" t="s">
        <v>51</v>
      </c>
      <c r="P79">
        <v>110</v>
      </c>
      <c r="Q79">
        <v>120</v>
      </c>
      <c r="R79" t="s">
        <v>2</v>
      </c>
      <c r="S79" t="s">
        <v>43</v>
      </c>
      <c r="T79" t="s">
        <v>52</v>
      </c>
      <c r="U79" s="35" t="s">
        <v>44</v>
      </c>
      <c r="V79" s="27" t="s">
        <v>45</v>
      </c>
      <c r="W79" s="4">
        <v>5850</v>
      </c>
      <c r="X79" s="4">
        <f>IF(Table1[[#This Row],[Commodity]]="corn",Table1[[#This Row],[Tariff per Car]]/(111*2000/56),Table1[[#This Row],[Tariff per Car]]/(111*2000/60))</f>
        <v>1.5810810810810811</v>
      </c>
      <c r="Y79" s="4">
        <f>Table1[[#This Row],[Tariff per Car]]/100.7</f>
        <v>58.093346573982124</v>
      </c>
      <c r="Z79" s="4">
        <f>(Table1[[#This Row],[Tariff per Car]]/111)</f>
        <v>52.702702702702702</v>
      </c>
      <c r="AA79" s="6">
        <f>(Table1[[#This Row],[Tariff per Car]]/111)/Table1[[#This Row],[Route Mileage]]</f>
        <v>3.2452403142058314E-2</v>
      </c>
      <c r="AB79" s="4">
        <v>0</v>
      </c>
      <c r="AC79" s="4">
        <f>Table1[[#This Row],[FSC per Mile]]*Table1[[#This Row],[Route Mileage]]</f>
        <v>0</v>
      </c>
      <c r="AD79" s="4">
        <f>Table1[[#This Row],[Tariff per Car]]+Table1[[#This Row],[FSC per Car]]</f>
        <v>5850</v>
      </c>
      <c r="AE79" s="4">
        <f>IF(Table1[[#This Row],[Commodity]]="corn",Table1[[#This Row],[Tariff + FSC per Car]]/(111*2000/56),Table1[[#This Row],[Tariff + FSC per Car]]/(111*2000/60))</f>
        <v>1.5810810810810811</v>
      </c>
      <c r="AF79" s="4">
        <f>Table1[[#This Row],[Tariff + FSC per Car]]/100.7</f>
        <v>58.093346573982124</v>
      </c>
      <c r="AG79" s="4">
        <f>(Table1[[#This Row],[Tariff + FSC per Car]]/111)</f>
        <v>52.702702702702702</v>
      </c>
      <c r="AH79" s="6">
        <f>(Table1[[#This Row],[Tariff + FSC per Car]]/111)/Table1[[#This Row],[Route Mileage]]</f>
        <v>3.2452403142058314E-2</v>
      </c>
    </row>
    <row r="80" spans="1:34" x14ac:dyDescent="0.25">
      <c r="A80" s="3">
        <v>44211</v>
      </c>
      <c r="B80" s="1" t="s">
        <v>34</v>
      </c>
      <c r="C80" s="1" t="s">
        <v>34</v>
      </c>
      <c r="D80" s="24">
        <v>4022</v>
      </c>
      <c r="E80" s="24">
        <v>69105</v>
      </c>
      <c r="F80" s="1" t="s">
        <v>72</v>
      </c>
      <c r="G80" s="1" t="s">
        <v>36</v>
      </c>
      <c r="H80" s="1" t="s">
        <v>61</v>
      </c>
      <c r="I80" t="s">
        <v>62</v>
      </c>
      <c r="J80" t="str">
        <f>_xlfn.CONCAT(IFERROR(INDEX(Lookup!B:B, MATCH(Table1[[#This Row],[Origin City]], Lookup!A:A, 0)), Table1[[#This Row],[Origin City]]),","," ",Table1[[#This Row],[Origin State]])</f>
        <v>Phelps (Rock Port), MO</v>
      </c>
      <c r="K80" t="s">
        <v>48</v>
      </c>
      <c r="L80" t="s">
        <v>49</v>
      </c>
      <c r="M80" t="s">
        <v>50</v>
      </c>
      <c r="N80" s="5">
        <v>1881</v>
      </c>
      <c r="O80" t="s">
        <v>51</v>
      </c>
      <c r="P80">
        <v>110</v>
      </c>
      <c r="Q80">
        <v>120</v>
      </c>
      <c r="R80" t="s">
        <v>2</v>
      </c>
      <c r="S80" t="s">
        <v>43</v>
      </c>
      <c r="T80" t="s">
        <v>43</v>
      </c>
      <c r="U80" s="35" t="s">
        <v>44</v>
      </c>
      <c r="V80" s="27" t="s">
        <v>45</v>
      </c>
      <c r="W80" s="4">
        <v>5800</v>
      </c>
      <c r="X80" s="4">
        <f>IF(Table1[[#This Row],[Commodity]]="corn",Table1[[#This Row],[Tariff per Car]]/(111*2000/56),Table1[[#This Row],[Tariff per Car]]/(111*2000/60))</f>
        <v>1.5675675675675675</v>
      </c>
      <c r="Y80" s="4">
        <f>Table1[[#This Row],[Tariff per Car]]/100.7</f>
        <v>57.596822244289967</v>
      </c>
      <c r="Z80" s="4">
        <f>(Table1[[#This Row],[Tariff per Car]]/111)</f>
        <v>52.252252252252255</v>
      </c>
      <c r="AA80" s="6">
        <f>(Table1[[#This Row],[Tariff per Car]]/111)/Table1[[#This Row],[Route Mileage]]</f>
        <v>2.77789751473962E-2</v>
      </c>
      <c r="AB80" s="4">
        <v>0</v>
      </c>
      <c r="AC80" s="4">
        <f>Table1[[#This Row],[FSC per Mile]]*Table1[[#This Row],[Route Mileage]]</f>
        <v>0</v>
      </c>
      <c r="AD80" s="4">
        <f>Table1[[#This Row],[Tariff per Car]]+Table1[[#This Row],[FSC per Car]]</f>
        <v>5800</v>
      </c>
      <c r="AE80" s="4">
        <f>IF(Table1[[#This Row],[Commodity]]="corn",Table1[[#This Row],[Tariff + FSC per Car]]/(111*2000/56),Table1[[#This Row],[Tariff + FSC per Car]]/(111*2000/60))</f>
        <v>1.5675675675675675</v>
      </c>
      <c r="AF80" s="4">
        <f>Table1[[#This Row],[Tariff + FSC per Car]]/100.7</f>
        <v>57.596822244289967</v>
      </c>
      <c r="AG80" s="4">
        <f>(Table1[[#This Row],[Tariff + FSC per Car]]/111)</f>
        <v>52.252252252252255</v>
      </c>
      <c r="AH80" s="6">
        <f>(Table1[[#This Row],[Tariff + FSC per Car]]/111)/Table1[[#This Row],[Route Mileage]]</f>
        <v>2.77789751473962E-2</v>
      </c>
    </row>
    <row r="81" spans="1:34" x14ac:dyDescent="0.25">
      <c r="A81" s="3">
        <v>44211</v>
      </c>
      <c r="B81" s="1" t="s">
        <v>34</v>
      </c>
      <c r="C81" s="1" t="s">
        <v>34</v>
      </c>
      <c r="D81" s="24">
        <v>4022</v>
      </c>
      <c r="E81" s="24">
        <v>69105</v>
      </c>
      <c r="F81" s="1" t="s">
        <v>72</v>
      </c>
      <c r="G81" s="1" t="s">
        <v>36</v>
      </c>
      <c r="H81" s="1" t="s">
        <v>69</v>
      </c>
      <c r="I81" t="s">
        <v>47</v>
      </c>
      <c r="J81" t="str">
        <f>_xlfn.CONCAT(IFERROR(INDEX(Lookup!B:B, MATCH(Table1[[#This Row],[Origin City]], Lookup!A:A, 0)), Table1[[#This Row],[Origin City]]),","," ",Table1[[#This Row],[Origin State]])</f>
        <v>St. Cloud, MN</v>
      </c>
      <c r="K81" t="s">
        <v>48</v>
      </c>
      <c r="L81" t="s">
        <v>49</v>
      </c>
      <c r="M81" t="s">
        <v>50</v>
      </c>
      <c r="N81" s="5">
        <v>1666</v>
      </c>
      <c r="O81" t="s">
        <v>51</v>
      </c>
      <c r="P81">
        <v>110</v>
      </c>
      <c r="Q81">
        <v>120</v>
      </c>
      <c r="R81" t="s">
        <v>2</v>
      </c>
      <c r="S81" t="s">
        <v>43</v>
      </c>
      <c r="T81" t="s">
        <v>43</v>
      </c>
      <c r="U81" s="36" t="s">
        <v>44</v>
      </c>
      <c r="V81" s="28" t="s">
        <v>45</v>
      </c>
      <c r="W81" s="4">
        <v>5900</v>
      </c>
      <c r="X81" s="4">
        <f>IF(Table1[[#This Row],[Commodity]]="corn",Table1[[#This Row],[Tariff per Car]]/(111*2000/56),Table1[[#This Row],[Tariff per Car]]/(111*2000/60))</f>
        <v>1.5945945945945945</v>
      </c>
      <c r="Y81" s="4">
        <f>Table1[[#This Row],[Tariff per Car]]/100.7</f>
        <v>58.589870903674282</v>
      </c>
      <c r="Z81" s="4">
        <f>(Table1[[#This Row],[Tariff per Car]]/111)</f>
        <v>53.153153153153156</v>
      </c>
      <c r="AA81" s="6">
        <f>(Table1[[#This Row],[Tariff per Car]]/111)/Table1[[#This Row],[Route Mileage]]</f>
        <v>3.1904653753393249E-2</v>
      </c>
      <c r="AB81" s="4">
        <v>0</v>
      </c>
      <c r="AC81" s="4">
        <f>Table1[[#This Row],[FSC per Mile]]*Table1[[#This Row],[Route Mileage]]</f>
        <v>0</v>
      </c>
      <c r="AD81" s="4">
        <f>Table1[[#This Row],[Tariff per Car]]+Table1[[#This Row],[FSC per Car]]</f>
        <v>5900</v>
      </c>
      <c r="AE81" s="4">
        <f>IF(Table1[[#This Row],[Commodity]]="corn",Table1[[#This Row],[Tariff + FSC per Car]]/(111*2000/56),Table1[[#This Row],[Tariff + FSC per Car]]/(111*2000/60))</f>
        <v>1.5945945945945945</v>
      </c>
      <c r="AF81" s="4">
        <f>Table1[[#This Row],[Tariff + FSC per Car]]/100.7</f>
        <v>58.589870903674282</v>
      </c>
      <c r="AG81" s="4">
        <f>(Table1[[#This Row],[Tariff + FSC per Car]]/111)</f>
        <v>53.153153153153156</v>
      </c>
      <c r="AH81" s="6">
        <f>(Table1[[#This Row],[Tariff + FSC per Car]]/111)/Table1[[#This Row],[Route Mileage]]</f>
        <v>3.1904653753393249E-2</v>
      </c>
    </row>
    <row r="82" spans="1:34" x14ac:dyDescent="0.25">
      <c r="A82" s="3">
        <v>44242</v>
      </c>
      <c r="B82" s="1" t="s">
        <v>34</v>
      </c>
      <c r="C82" s="1" t="s">
        <v>34</v>
      </c>
      <c r="D82" s="24">
        <v>4022</v>
      </c>
      <c r="E82" s="24">
        <v>39010</v>
      </c>
      <c r="F82" s="1" t="s">
        <v>35</v>
      </c>
      <c r="G82" s="1" t="s">
        <v>36</v>
      </c>
      <c r="H82" s="1" t="s">
        <v>37</v>
      </c>
      <c r="I82" t="s">
        <v>38</v>
      </c>
      <c r="J82" t="str">
        <f>_xlfn.CONCAT(IFERROR(INDEX(Lookup!B:B, MATCH(Table1[[#This Row],[Origin City]], Lookup!A:A, 0)), Table1[[#This Row],[Origin City]]),","," ",Table1[[#This Row],[Origin State]])</f>
        <v>Brunswick, NE</v>
      </c>
      <c r="K82" t="s">
        <v>39</v>
      </c>
      <c r="L82" t="s">
        <v>40</v>
      </c>
      <c r="M82" t="str">
        <f>_xlfn.CONCAT(IFERROR(INDEX(Lookup!B:B, MATCH(Table1[[#This Row],[Destination City]], Lookup!A:A, 0)), Table1[[#This Row],[Destination City]]),","," ",Table1[[#This Row],[Destination State]])</f>
        <v>Hanford, CA</v>
      </c>
      <c r="N82" s="5">
        <v>2122</v>
      </c>
      <c r="O82" t="s">
        <v>41</v>
      </c>
      <c r="P82">
        <v>110</v>
      </c>
      <c r="Q82">
        <v>120</v>
      </c>
      <c r="R82" t="s">
        <v>42</v>
      </c>
      <c r="S82" t="s">
        <v>43</v>
      </c>
      <c r="T82" t="s">
        <v>43</v>
      </c>
      <c r="U82" s="35" t="s">
        <v>44</v>
      </c>
      <c r="V82" s="27" t="s">
        <v>45</v>
      </c>
      <c r="W82" s="4">
        <v>5340</v>
      </c>
      <c r="X82" s="4">
        <f>IF(Table1[[#This Row],[Commodity]]="corn",Table1[[#This Row],[Tariff per Car]]/(111*2000/56),Table1[[#This Row],[Tariff per Car]]/(111*2000/60))</f>
        <v>1.347027027027027</v>
      </c>
      <c r="Y82" s="4">
        <f>Table1[[#This Row],[Tariff per Car]]/100.7</f>
        <v>53.028798411122146</v>
      </c>
      <c r="Z82" s="4">
        <f>(Table1[[#This Row],[Tariff per Car]]/111)</f>
        <v>48.108108108108105</v>
      </c>
      <c r="AA82" s="6">
        <f>(Table1[[#This Row],[Tariff per Car]]/111)/Table1[[#This Row],[Route Mileage]]</f>
        <v>2.267111597931579E-2</v>
      </c>
      <c r="AB82" s="4">
        <v>0</v>
      </c>
      <c r="AC82" s="4">
        <f>Table1[[#This Row],[FSC per Mile]]*Table1[[#This Row],[Route Mileage]]</f>
        <v>0</v>
      </c>
      <c r="AD82" s="4">
        <f>Table1[[#This Row],[Tariff per Car]]+Table1[[#This Row],[FSC per Car]]</f>
        <v>5340</v>
      </c>
      <c r="AE82" s="4">
        <f>IF(Table1[[#This Row],[Commodity]]="corn",Table1[[#This Row],[Tariff + FSC per Car]]/(111*2000/56),Table1[[#This Row],[Tariff + FSC per Car]]/(111*2000/60))</f>
        <v>1.347027027027027</v>
      </c>
      <c r="AF82" s="4">
        <f>Table1[[#This Row],[Tariff + FSC per Car]]/100.7</f>
        <v>53.028798411122146</v>
      </c>
      <c r="AG82" s="4">
        <f>(Table1[[#This Row],[Tariff + FSC per Car]]/111)</f>
        <v>48.108108108108105</v>
      </c>
      <c r="AH82" s="6">
        <f>(Table1[[#This Row],[Tariff + FSC per Car]]/111)/Table1[[#This Row],[Route Mileage]]</f>
        <v>2.267111597931579E-2</v>
      </c>
    </row>
    <row r="83" spans="1:34" x14ac:dyDescent="0.25">
      <c r="A83" s="3">
        <v>44242</v>
      </c>
      <c r="B83" s="1" t="s">
        <v>34</v>
      </c>
      <c r="C83" s="1" t="s">
        <v>34</v>
      </c>
      <c r="D83" s="24">
        <v>4022</v>
      </c>
      <c r="E83" s="24">
        <v>39013</v>
      </c>
      <c r="F83" s="1" t="s">
        <v>35</v>
      </c>
      <c r="G83" s="1" t="s">
        <v>36</v>
      </c>
      <c r="H83" s="1" t="s">
        <v>46</v>
      </c>
      <c r="I83" t="s">
        <v>47</v>
      </c>
      <c r="J83" t="str">
        <f>_xlfn.CONCAT(IFERROR(INDEX(Lookup!B:B, MATCH(Table1[[#This Row],[Origin City]], Lookup!A:A, 0)), Table1[[#This Row],[Origin City]]),","," ",Table1[[#This Row],[Origin State]])</f>
        <v>Clarkfield, MN</v>
      </c>
      <c r="K83" t="s">
        <v>48</v>
      </c>
      <c r="L83" t="s">
        <v>49</v>
      </c>
      <c r="M83" t="s">
        <v>50</v>
      </c>
      <c r="N83" s="5">
        <v>1684</v>
      </c>
      <c r="O83" t="s">
        <v>51</v>
      </c>
      <c r="P83">
        <v>110</v>
      </c>
      <c r="Q83">
        <v>120</v>
      </c>
      <c r="R83" t="s">
        <v>42</v>
      </c>
      <c r="S83" t="s">
        <v>43</v>
      </c>
      <c r="T83" t="s">
        <v>52</v>
      </c>
      <c r="U83" s="35" t="s">
        <v>44</v>
      </c>
      <c r="V83" s="27" t="s">
        <v>45</v>
      </c>
      <c r="W83" s="4">
        <v>5140</v>
      </c>
      <c r="X83" s="4">
        <f>IF(Table1[[#This Row],[Commodity]]="corn",Table1[[#This Row],[Tariff per Car]]/(111*2000/56),Table1[[#This Row],[Tariff per Car]]/(111*2000/60))</f>
        <v>1.2965765765765767</v>
      </c>
      <c r="Y83" s="4">
        <f>Table1[[#This Row],[Tariff per Car]]/100.7</f>
        <v>51.042701092353525</v>
      </c>
      <c r="Z83" s="4">
        <f>(Table1[[#This Row],[Tariff per Car]]/111)</f>
        <v>46.306306306306304</v>
      </c>
      <c r="AA83" s="6">
        <f>(Table1[[#This Row],[Tariff per Car]]/111)/Table1[[#This Row],[Route Mileage]]</f>
        <v>2.7497806595193769E-2</v>
      </c>
      <c r="AB83" s="4">
        <v>0</v>
      </c>
      <c r="AC83" s="4">
        <f>Table1[[#This Row],[FSC per Mile]]*Table1[[#This Row],[Route Mileage]]</f>
        <v>0</v>
      </c>
      <c r="AD83" s="4">
        <f>Table1[[#This Row],[Tariff per Car]]+Table1[[#This Row],[FSC per Car]]</f>
        <v>5140</v>
      </c>
      <c r="AE83" s="4">
        <f>IF(Table1[[#This Row],[Commodity]]="corn",Table1[[#This Row],[Tariff + FSC per Car]]/(111*2000/56),Table1[[#This Row],[Tariff + FSC per Car]]/(111*2000/60))</f>
        <v>1.2965765765765767</v>
      </c>
      <c r="AF83" s="4">
        <f>Table1[[#This Row],[Tariff + FSC per Car]]/100.7</f>
        <v>51.042701092353525</v>
      </c>
      <c r="AG83" s="4">
        <f>(Table1[[#This Row],[Tariff + FSC per Car]]/111)</f>
        <v>46.306306306306304</v>
      </c>
      <c r="AH83" s="6">
        <f>(Table1[[#This Row],[Tariff + FSC per Car]]/111)/Table1[[#This Row],[Route Mileage]]</f>
        <v>2.7497806595193769E-2</v>
      </c>
    </row>
    <row r="84" spans="1:34" x14ac:dyDescent="0.25">
      <c r="A84" s="3">
        <v>44242</v>
      </c>
      <c r="B84" s="1" t="s">
        <v>34</v>
      </c>
      <c r="C84" s="1" t="s">
        <v>34</v>
      </c>
      <c r="D84" s="24">
        <v>4022</v>
      </c>
      <c r="E84" s="24">
        <v>39010</v>
      </c>
      <c r="F84" s="1" t="s">
        <v>35</v>
      </c>
      <c r="G84" s="1" t="s">
        <v>36</v>
      </c>
      <c r="H84" s="1" t="s">
        <v>46</v>
      </c>
      <c r="I84" t="s">
        <v>47</v>
      </c>
      <c r="J84" t="str">
        <f>_xlfn.CONCAT(IFERROR(INDEX(Lookup!B:B, MATCH(Table1[[#This Row],[Origin City]], Lookup!A:A, 0)), Table1[[#This Row],[Origin City]]),","," ",Table1[[#This Row],[Origin State]])</f>
        <v>Clarkfield, MN</v>
      </c>
      <c r="K84" t="s">
        <v>53</v>
      </c>
      <c r="L84" t="s">
        <v>54</v>
      </c>
      <c r="M84" t="str">
        <f>_xlfn.CONCAT(IFERROR(INDEX(Lookup!B:B, MATCH(Table1[[#This Row],[Destination City]], Lookup!A:A, 0)), Table1[[#This Row],[Destination City]]),","," ",Table1[[#This Row],[Destination State]])</f>
        <v>Hereford, TX</v>
      </c>
      <c r="N84" s="5">
        <v>1066</v>
      </c>
      <c r="O84" t="s">
        <v>51</v>
      </c>
      <c r="P84">
        <v>110</v>
      </c>
      <c r="Q84">
        <v>120</v>
      </c>
      <c r="R84" t="s">
        <v>42</v>
      </c>
      <c r="S84" t="s">
        <v>43</v>
      </c>
      <c r="T84" t="s">
        <v>52</v>
      </c>
      <c r="U84" s="35" t="s">
        <v>44</v>
      </c>
      <c r="V84" s="27" t="s">
        <v>45</v>
      </c>
      <c r="W84" s="4">
        <v>4820</v>
      </c>
      <c r="X84" s="4">
        <f>IF(Table1[[#This Row],[Commodity]]="corn",Table1[[#This Row],[Tariff per Car]]/(111*2000/56),Table1[[#This Row],[Tariff per Car]]/(111*2000/60))</f>
        <v>1.2158558558558559</v>
      </c>
      <c r="Y84" s="4">
        <f>Table1[[#This Row],[Tariff per Car]]/100.7</f>
        <v>47.864945382323732</v>
      </c>
      <c r="Z84" s="4">
        <f>(Table1[[#This Row],[Tariff per Car]]/111)</f>
        <v>43.423423423423422</v>
      </c>
      <c r="AA84" s="6">
        <f>(Table1[[#This Row],[Tariff per Car]]/111)/Table1[[#This Row],[Route Mileage]]</f>
        <v>4.0734918783699267E-2</v>
      </c>
      <c r="AB84" s="4">
        <v>0</v>
      </c>
      <c r="AC84" s="4">
        <f>Table1[[#This Row],[FSC per Mile]]*Table1[[#This Row],[Route Mileage]]</f>
        <v>0</v>
      </c>
      <c r="AD84" s="4">
        <f>Table1[[#This Row],[Tariff per Car]]+Table1[[#This Row],[FSC per Car]]</f>
        <v>4820</v>
      </c>
      <c r="AE84" s="4">
        <f>IF(Table1[[#This Row],[Commodity]]="corn",Table1[[#This Row],[Tariff + FSC per Car]]/(111*2000/56),Table1[[#This Row],[Tariff + FSC per Car]]/(111*2000/60))</f>
        <v>1.2158558558558559</v>
      </c>
      <c r="AF84" s="4">
        <f>Table1[[#This Row],[Tariff + FSC per Car]]/100.7</f>
        <v>47.864945382323732</v>
      </c>
      <c r="AG84" s="4">
        <f>(Table1[[#This Row],[Tariff + FSC per Car]]/111)</f>
        <v>43.423423423423422</v>
      </c>
      <c r="AH84" s="6">
        <f>(Table1[[#This Row],[Tariff + FSC per Car]]/111)/Table1[[#This Row],[Route Mileage]]</f>
        <v>4.0734918783699267E-2</v>
      </c>
    </row>
    <row r="85" spans="1:34" x14ac:dyDescent="0.25">
      <c r="A85" s="3">
        <v>44242</v>
      </c>
      <c r="B85" s="1" t="s">
        <v>34</v>
      </c>
      <c r="C85" s="1" t="s">
        <v>34</v>
      </c>
      <c r="D85" s="24">
        <v>4022</v>
      </c>
      <c r="E85" s="24">
        <v>39010</v>
      </c>
      <c r="F85" s="1" t="s">
        <v>35</v>
      </c>
      <c r="G85" s="1" t="s">
        <v>36</v>
      </c>
      <c r="H85" s="1" t="s">
        <v>55</v>
      </c>
      <c r="I85" t="s">
        <v>38</v>
      </c>
      <c r="J85" t="str">
        <f>_xlfn.CONCAT(IFERROR(INDEX(Lookup!B:B, MATCH(Table1[[#This Row],[Origin City]], Lookup!A:A, 0)), Table1[[#This Row],[Origin City]]),","," ",Table1[[#This Row],[Origin State]])</f>
        <v>Edison, NE</v>
      </c>
      <c r="K85" t="s">
        <v>53</v>
      </c>
      <c r="L85" t="s">
        <v>54</v>
      </c>
      <c r="M85" t="str">
        <f>_xlfn.CONCAT(IFERROR(INDEX(Lookup!B:B, MATCH(Table1[[#This Row],[Destination City]], Lookup!A:A, 0)), Table1[[#This Row],[Destination City]]),","," ",Table1[[#This Row],[Destination State]])</f>
        <v>Hereford, TX</v>
      </c>
      <c r="N85" s="9">
        <v>728</v>
      </c>
      <c r="O85" t="s">
        <v>51</v>
      </c>
      <c r="P85">
        <v>110</v>
      </c>
      <c r="Q85">
        <v>120</v>
      </c>
      <c r="R85" t="s">
        <v>42</v>
      </c>
      <c r="S85" t="s">
        <v>43</v>
      </c>
      <c r="T85" t="s">
        <v>52</v>
      </c>
      <c r="U85" s="35" t="s">
        <v>44</v>
      </c>
      <c r="V85" s="27" t="s">
        <v>45</v>
      </c>
      <c r="W85" s="4">
        <v>4060</v>
      </c>
      <c r="X85" s="4">
        <f>IF(Table1[[#This Row],[Commodity]]="corn",Table1[[#This Row],[Tariff per Car]]/(111*2000/56),Table1[[#This Row],[Tariff per Car]]/(111*2000/60))</f>
        <v>1.0241441441441441</v>
      </c>
      <c r="Y85" s="4">
        <f>Table1[[#This Row],[Tariff per Car]]/100.7</f>
        <v>40.317775571002976</v>
      </c>
      <c r="Z85" s="4">
        <f>(Table1[[#This Row],[Tariff per Car]]/111)</f>
        <v>36.576576576576578</v>
      </c>
      <c r="AA85" s="6">
        <f>(Table1[[#This Row],[Tariff per Car]]/111)/Table1[[#This Row],[Route Mileage]]</f>
        <v>5.0242550242550248E-2</v>
      </c>
      <c r="AB85" s="4">
        <v>0</v>
      </c>
      <c r="AC85" s="4">
        <f>Table1[[#This Row],[FSC per Mile]]*Table1[[#This Row],[Route Mileage]]</f>
        <v>0</v>
      </c>
      <c r="AD85" s="4">
        <f>Table1[[#This Row],[Tariff per Car]]+Table1[[#This Row],[FSC per Car]]</f>
        <v>4060</v>
      </c>
      <c r="AE85" s="4">
        <f>IF(Table1[[#This Row],[Commodity]]="corn",Table1[[#This Row],[Tariff + FSC per Car]]/(111*2000/56),Table1[[#This Row],[Tariff + FSC per Car]]/(111*2000/60))</f>
        <v>1.0241441441441441</v>
      </c>
      <c r="AF85" s="4">
        <f>Table1[[#This Row],[Tariff + FSC per Car]]/100.7</f>
        <v>40.317775571002976</v>
      </c>
      <c r="AG85" s="4">
        <f>(Table1[[#This Row],[Tariff + FSC per Car]]/111)</f>
        <v>36.576576576576578</v>
      </c>
      <c r="AH85" s="6">
        <f>(Table1[[#This Row],[Tariff + FSC per Car]]/111)/Table1[[#This Row],[Route Mileage]]</f>
        <v>5.0242550242550248E-2</v>
      </c>
    </row>
    <row r="86" spans="1:34" x14ac:dyDescent="0.25">
      <c r="A86" s="3">
        <v>44242</v>
      </c>
      <c r="B86" s="1" t="s">
        <v>34</v>
      </c>
      <c r="C86" s="1" t="s">
        <v>34</v>
      </c>
      <c r="D86" s="24">
        <v>4022</v>
      </c>
      <c r="E86" s="24">
        <v>39013</v>
      </c>
      <c r="F86" s="1" t="s">
        <v>35</v>
      </c>
      <c r="G86" s="1" t="s">
        <v>36</v>
      </c>
      <c r="H86" s="1" t="s">
        <v>55</v>
      </c>
      <c r="I86" t="s">
        <v>38</v>
      </c>
      <c r="J86" t="str">
        <f>_xlfn.CONCAT(IFERROR(INDEX(Lookup!B:B, MATCH(Table1[[#This Row],[Origin City]], Lookup!A:A, 0)), Table1[[#This Row],[Origin City]]),","," ",Table1[[#This Row],[Origin State]])</f>
        <v>Edison, NE</v>
      </c>
      <c r="K86" t="s">
        <v>48</v>
      </c>
      <c r="L86" t="s">
        <v>49</v>
      </c>
      <c r="M86" t="s">
        <v>50</v>
      </c>
      <c r="N86" s="5">
        <v>1759</v>
      </c>
      <c r="O86" t="s">
        <v>51</v>
      </c>
      <c r="P86">
        <v>110</v>
      </c>
      <c r="Q86">
        <v>120</v>
      </c>
      <c r="R86" t="s">
        <v>42</v>
      </c>
      <c r="S86" t="s">
        <v>43</v>
      </c>
      <c r="T86" t="s">
        <v>52</v>
      </c>
      <c r="U86" s="35" t="s">
        <v>44</v>
      </c>
      <c r="V86" s="27" t="s">
        <v>45</v>
      </c>
      <c r="W86" s="4">
        <v>5020</v>
      </c>
      <c r="X86" s="4">
        <f>IF(Table1[[#This Row],[Commodity]]="corn",Table1[[#This Row],[Tariff per Car]]/(111*2000/56),Table1[[#This Row],[Tariff per Car]]/(111*2000/60))</f>
        <v>1.2663063063063063</v>
      </c>
      <c r="Y86" s="4">
        <f>Table1[[#This Row],[Tariff per Car]]/100.7</f>
        <v>49.851042701092354</v>
      </c>
      <c r="Z86" s="4">
        <f>(Table1[[#This Row],[Tariff per Car]]/111)</f>
        <v>45.225225225225223</v>
      </c>
      <c r="AA86" s="6">
        <f>(Table1[[#This Row],[Tariff per Car]]/111)/Table1[[#This Row],[Route Mileage]]</f>
        <v>2.5710759081992735E-2</v>
      </c>
      <c r="AB86" s="4">
        <v>0</v>
      </c>
      <c r="AC86" s="4">
        <f>Table1[[#This Row],[FSC per Mile]]*Table1[[#This Row],[Route Mileage]]</f>
        <v>0</v>
      </c>
      <c r="AD86" s="4">
        <f>Table1[[#This Row],[Tariff per Car]]+Table1[[#This Row],[FSC per Car]]</f>
        <v>5020</v>
      </c>
      <c r="AE86" s="4">
        <f>IF(Table1[[#This Row],[Commodity]]="corn",Table1[[#This Row],[Tariff + FSC per Car]]/(111*2000/56),Table1[[#This Row],[Tariff + FSC per Car]]/(111*2000/60))</f>
        <v>1.2663063063063063</v>
      </c>
      <c r="AF86" s="4">
        <f>Table1[[#This Row],[Tariff + FSC per Car]]/100.7</f>
        <v>49.851042701092354</v>
      </c>
      <c r="AG86" s="4">
        <f>(Table1[[#This Row],[Tariff + FSC per Car]]/111)</f>
        <v>45.225225225225223</v>
      </c>
      <c r="AH86" s="6">
        <f>(Table1[[#This Row],[Tariff + FSC per Car]]/111)/Table1[[#This Row],[Route Mileage]]</f>
        <v>2.5710759081992735E-2</v>
      </c>
    </row>
    <row r="87" spans="1:34" x14ac:dyDescent="0.25">
      <c r="A87" s="3">
        <v>44242</v>
      </c>
      <c r="B87" s="1" t="s">
        <v>34</v>
      </c>
      <c r="C87" s="1" t="s">
        <v>34</v>
      </c>
      <c r="D87" s="24">
        <v>4022</v>
      </c>
      <c r="E87" s="24">
        <v>39010</v>
      </c>
      <c r="F87" s="1" t="s">
        <v>35</v>
      </c>
      <c r="G87" s="1" t="s">
        <v>36</v>
      </c>
      <c r="H87" s="1" t="s">
        <v>55</v>
      </c>
      <c r="I87" t="s">
        <v>38</v>
      </c>
      <c r="J87" t="str">
        <f>_xlfn.CONCAT(IFERROR(INDEX(Lookup!B:B, MATCH(Table1[[#This Row],[Origin City]], Lookup!A:A, 0)), Table1[[#This Row],[Origin City]]),","," ",Table1[[#This Row],[Origin State]])</f>
        <v>Edison, NE</v>
      </c>
      <c r="K87" t="s">
        <v>39</v>
      </c>
      <c r="L87" t="s">
        <v>40</v>
      </c>
      <c r="M87" t="str">
        <f>_xlfn.CONCAT(IFERROR(INDEX(Lookup!B:B, MATCH(Table1[[#This Row],[Destination City]], Lookup!A:A, 0)), Table1[[#This Row],[Destination City]]),","," ",Table1[[#This Row],[Destination State]])</f>
        <v>Hanford, CA</v>
      </c>
      <c r="N87" s="5">
        <v>1776</v>
      </c>
      <c r="O87" t="s">
        <v>41</v>
      </c>
      <c r="P87">
        <v>110</v>
      </c>
      <c r="Q87">
        <v>120</v>
      </c>
      <c r="R87" t="s">
        <v>42</v>
      </c>
      <c r="S87" t="s">
        <v>43</v>
      </c>
      <c r="T87" t="s">
        <v>52</v>
      </c>
      <c r="U87" s="36" t="s">
        <v>44</v>
      </c>
      <c r="V87" s="28" t="s">
        <v>45</v>
      </c>
      <c r="W87" s="4">
        <v>5020</v>
      </c>
      <c r="X87" s="4">
        <f>IF(Table1[[#This Row],[Commodity]]="corn",Table1[[#This Row],[Tariff per Car]]/(111*2000/56),Table1[[#This Row],[Tariff per Car]]/(111*2000/60))</f>
        <v>1.2663063063063063</v>
      </c>
      <c r="Y87" s="4">
        <f>Table1[[#This Row],[Tariff per Car]]/100.7</f>
        <v>49.851042701092354</v>
      </c>
      <c r="Z87" s="4">
        <f>(Table1[[#This Row],[Tariff per Car]]/111)</f>
        <v>45.225225225225223</v>
      </c>
      <c r="AA87" s="6">
        <f>(Table1[[#This Row],[Tariff per Car]]/111)/Table1[[#This Row],[Route Mileage]]</f>
        <v>2.5464653843032221E-2</v>
      </c>
      <c r="AB87" s="4">
        <v>0</v>
      </c>
      <c r="AC87" s="4">
        <f>Table1[[#This Row],[FSC per Mile]]*Table1[[#This Row],[Route Mileage]]</f>
        <v>0</v>
      </c>
      <c r="AD87" s="4">
        <f>Table1[[#This Row],[Tariff per Car]]+Table1[[#This Row],[FSC per Car]]</f>
        <v>5020</v>
      </c>
      <c r="AE87" s="4">
        <f>IF(Table1[[#This Row],[Commodity]]="corn",Table1[[#This Row],[Tariff + FSC per Car]]/(111*2000/56),Table1[[#This Row],[Tariff + FSC per Car]]/(111*2000/60))</f>
        <v>1.2663063063063063</v>
      </c>
      <c r="AF87" s="4">
        <f>Table1[[#This Row],[Tariff + FSC per Car]]/100.7</f>
        <v>49.851042701092354</v>
      </c>
      <c r="AG87" s="4">
        <f>(Table1[[#This Row],[Tariff + FSC per Car]]/111)</f>
        <v>45.225225225225223</v>
      </c>
      <c r="AH87" s="6">
        <f>(Table1[[#This Row],[Tariff + FSC per Car]]/111)/Table1[[#This Row],[Route Mileage]]</f>
        <v>2.5464653843032221E-2</v>
      </c>
    </row>
    <row r="88" spans="1:34" x14ac:dyDescent="0.25">
      <c r="A88" s="3">
        <v>44242</v>
      </c>
      <c r="B88" t="s">
        <v>34</v>
      </c>
      <c r="C88" t="s">
        <v>34</v>
      </c>
      <c r="D88" s="24">
        <v>4022</v>
      </c>
      <c r="E88" s="24">
        <v>39010</v>
      </c>
      <c r="F88" s="1" t="s">
        <v>35</v>
      </c>
      <c r="G88" s="1" t="s">
        <v>36</v>
      </c>
      <c r="H88" s="1" t="s">
        <v>56</v>
      </c>
      <c r="I88" t="s">
        <v>57</v>
      </c>
      <c r="J88" t="str">
        <f>_xlfn.CONCAT(IFERROR(INDEX(Lookup!B:B, MATCH(Table1[[#This Row],[Origin City]], Lookup!A:A, 0)), Table1[[#This Row],[Origin City]]),","," ",Table1[[#This Row],[Origin State]])</f>
        <v>Greenwood (Mendota), IL</v>
      </c>
      <c r="K88" t="s">
        <v>53</v>
      </c>
      <c r="L88" t="s">
        <v>54</v>
      </c>
      <c r="M88" t="str">
        <f>_xlfn.CONCAT(IFERROR(INDEX(Lookup!B:B, MATCH(Table1[[#This Row],[Destination City]], Lookup!A:A, 0)), Table1[[#This Row],[Destination City]]),","," ",Table1[[#This Row],[Destination State]])</f>
        <v>Hereford, TX</v>
      </c>
      <c r="N88" s="5">
        <v>935</v>
      </c>
      <c r="O88" t="s">
        <v>41</v>
      </c>
      <c r="P88">
        <v>110</v>
      </c>
      <c r="Q88">
        <v>120</v>
      </c>
      <c r="R88" t="s">
        <v>42</v>
      </c>
      <c r="S88" t="s">
        <v>43</v>
      </c>
      <c r="T88" t="s">
        <v>52</v>
      </c>
      <c r="U88" s="35" t="s">
        <v>44</v>
      </c>
      <c r="V88" s="27" t="s">
        <v>45</v>
      </c>
      <c r="W88" s="4">
        <v>3580</v>
      </c>
      <c r="X88" s="4">
        <f>IF(Table1[[#This Row],[Commodity]]="corn",Table1[[#This Row],[Tariff per Car]]/(111*2000/56),Table1[[#This Row],[Tariff per Car]]/(111*2000/60))</f>
        <v>0.90306306306306305</v>
      </c>
      <c r="Y88" s="4">
        <f>Table1[[#This Row],[Tariff per Car]]/100.7</f>
        <v>35.55114200595829</v>
      </c>
      <c r="Z88" s="4">
        <f>(Table1[[#This Row],[Tariff per Car]]/111)</f>
        <v>32.252252252252255</v>
      </c>
      <c r="AA88" s="6">
        <f>(Table1[[#This Row],[Tariff per Car]]/111)/Table1[[#This Row],[Route Mileage]]</f>
        <v>3.4494387435563906E-2</v>
      </c>
      <c r="AB88" s="4">
        <v>0</v>
      </c>
      <c r="AC88" s="4">
        <f>Table1[[#This Row],[FSC per Mile]]*Table1[[#This Row],[Route Mileage]]</f>
        <v>0</v>
      </c>
      <c r="AD88" s="4">
        <f>Table1[[#This Row],[Tariff per Car]]+Table1[[#This Row],[FSC per Car]]</f>
        <v>3580</v>
      </c>
      <c r="AE88" s="4">
        <f>IF(Table1[[#This Row],[Commodity]]="corn",Table1[[#This Row],[Tariff + FSC per Car]]/(111*2000/56),Table1[[#This Row],[Tariff + FSC per Car]]/(111*2000/60))</f>
        <v>0.90306306306306305</v>
      </c>
      <c r="AF88" s="4">
        <f>Table1[[#This Row],[Tariff + FSC per Car]]/100.7</f>
        <v>35.55114200595829</v>
      </c>
      <c r="AG88" s="4">
        <f>(Table1[[#This Row],[Tariff + FSC per Car]]/111)</f>
        <v>32.252252252252255</v>
      </c>
      <c r="AH88" s="6">
        <f>(Table1[[#This Row],[Tariff + FSC per Car]]/111)/Table1[[#This Row],[Route Mileage]]</f>
        <v>3.4494387435563906E-2</v>
      </c>
    </row>
    <row r="89" spans="1:34" x14ac:dyDescent="0.25">
      <c r="A89" s="3">
        <v>44242</v>
      </c>
      <c r="B89" s="1" t="s">
        <v>34</v>
      </c>
      <c r="C89" s="1" t="s">
        <v>34</v>
      </c>
      <c r="D89" s="24">
        <v>4022</v>
      </c>
      <c r="E89" s="24">
        <v>39010</v>
      </c>
      <c r="F89" s="1" t="s">
        <v>35</v>
      </c>
      <c r="G89" s="1" t="s">
        <v>36</v>
      </c>
      <c r="H89" s="1" t="s">
        <v>58</v>
      </c>
      <c r="I89" t="s">
        <v>59</v>
      </c>
      <c r="J89" t="str">
        <f>_xlfn.CONCAT(IFERROR(INDEX(Lookup!B:B, MATCH(Table1[[#This Row],[Origin City]], Lookup!A:A, 0)), Table1[[#This Row],[Origin City]]),","," ",Table1[[#This Row],[Origin State]])</f>
        <v>Hancock, IA</v>
      </c>
      <c r="K89" t="s">
        <v>60</v>
      </c>
      <c r="L89" t="s">
        <v>54</v>
      </c>
      <c r="M89" t="str">
        <f>_xlfn.CONCAT(IFERROR(INDEX(Lookup!B:B, MATCH(Table1[[#This Row],[Destination City]], Lookup!A:A, 0)), Table1[[#This Row],[Destination City]]),","," ",Table1[[#This Row],[Destination State]])</f>
        <v>Plainview, TX</v>
      </c>
      <c r="N89" s="5">
        <v>832</v>
      </c>
      <c r="O89" t="s">
        <v>41</v>
      </c>
      <c r="P89">
        <v>110</v>
      </c>
      <c r="Q89">
        <v>120</v>
      </c>
      <c r="R89" t="s">
        <v>42</v>
      </c>
      <c r="S89" t="s">
        <v>43</v>
      </c>
      <c r="T89" t="s">
        <v>43</v>
      </c>
      <c r="U89" s="35" t="s">
        <v>44</v>
      </c>
      <c r="V89" s="27" t="s">
        <v>45</v>
      </c>
      <c r="W89" s="4">
        <v>4180</v>
      </c>
      <c r="X89" s="4">
        <f>IF(Table1[[#This Row],[Commodity]]="corn",Table1[[#This Row],[Tariff per Car]]/(111*2000/56),Table1[[#This Row],[Tariff per Car]]/(111*2000/60))</f>
        <v>1.0544144144144145</v>
      </c>
      <c r="Y89" s="4">
        <f>Table1[[#This Row],[Tariff per Car]]/100.7</f>
        <v>41.509433962264147</v>
      </c>
      <c r="Z89" s="4">
        <f>(Table1[[#This Row],[Tariff per Car]]/111)</f>
        <v>37.657657657657658</v>
      </c>
      <c r="AA89" s="6">
        <f>(Table1[[#This Row],[Tariff per Car]]/111)/Table1[[#This Row],[Route Mileage]]</f>
        <v>4.5261607761607765E-2</v>
      </c>
      <c r="AB89" s="4">
        <v>0</v>
      </c>
      <c r="AC89" s="4">
        <f>Table1[[#This Row],[FSC per Mile]]*Table1[[#This Row],[Route Mileage]]</f>
        <v>0</v>
      </c>
      <c r="AD89" s="4">
        <f>Table1[[#This Row],[Tariff per Car]]+Table1[[#This Row],[FSC per Car]]</f>
        <v>4180</v>
      </c>
      <c r="AE89" s="4">
        <f>IF(Table1[[#This Row],[Commodity]]="corn",Table1[[#This Row],[Tariff + FSC per Car]]/(111*2000/56),Table1[[#This Row],[Tariff + FSC per Car]]/(111*2000/60))</f>
        <v>1.0544144144144145</v>
      </c>
      <c r="AF89" s="4">
        <f>Table1[[#This Row],[Tariff + FSC per Car]]/100.7</f>
        <v>41.509433962264147</v>
      </c>
      <c r="AG89" s="4">
        <f>(Table1[[#This Row],[Tariff + FSC per Car]]/111)</f>
        <v>37.657657657657658</v>
      </c>
      <c r="AH89" s="6">
        <f>(Table1[[#This Row],[Tariff + FSC per Car]]/111)/Table1[[#This Row],[Route Mileage]]</f>
        <v>4.5261607761607765E-2</v>
      </c>
    </row>
    <row r="90" spans="1:34" x14ac:dyDescent="0.25">
      <c r="A90" s="3">
        <v>44242</v>
      </c>
      <c r="B90" s="1" t="s">
        <v>34</v>
      </c>
      <c r="C90" s="1" t="s">
        <v>34</v>
      </c>
      <c r="D90" s="24">
        <v>4022</v>
      </c>
      <c r="E90" s="24">
        <v>39010</v>
      </c>
      <c r="F90" s="1" t="s">
        <v>35</v>
      </c>
      <c r="G90" s="1" t="s">
        <v>36</v>
      </c>
      <c r="H90" s="1" t="s">
        <v>61</v>
      </c>
      <c r="I90" t="s">
        <v>62</v>
      </c>
      <c r="J90" t="str">
        <f>_xlfn.CONCAT(IFERROR(INDEX(Lookup!B:B, MATCH(Table1[[#This Row],[Origin City]], Lookup!A:A, 0)), Table1[[#This Row],[Origin City]]),","," ",Table1[[#This Row],[Origin State]])</f>
        <v>Phelps (Rock Port), MO</v>
      </c>
      <c r="K90" t="s">
        <v>63</v>
      </c>
      <c r="L90" t="s">
        <v>64</v>
      </c>
      <c r="M90" t="str">
        <f>_xlfn.CONCAT(IFERROR(INDEX(Lookup!B:B, MATCH(Table1[[#This Row],[Destination City]], Lookup!A:A, 0)), Table1[[#This Row],[Destination City]]),","," ",Table1[[#This Row],[Destination State]])</f>
        <v>Clovis, NM</v>
      </c>
      <c r="N90" s="5">
        <v>764</v>
      </c>
      <c r="O90" t="s">
        <v>41</v>
      </c>
      <c r="P90">
        <v>110</v>
      </c>
      <c r="Q90">
        <v>120</v>
      </c>
      <c r="R90" t="s">
        <v>42</v>
      </c>
      <c r="S90" t="s">
        <v>43</v>
      </c>
      <c r="T90" t="s">
        <v>52</v>
      </c>
      <c r="U90" s="35" t="s">
        <v>44</v>
      </c>
      <c r="V90" s="27" t="s">
        <v>45</v>
      </c>
      <c r="W90" s="4">
        <v>3820</v>
      </c>
      <c r="X90" s="4">
        <f>IF(Table1[[#This Row],[Commodity]]="corn",Table1[[#This Row],[Tariff per Car]]/(111*2000/56),Table1[[#This Row],[Tariff per Car]]/(111*2000/60))</f>
        <v>0.96360360360360364</v>
      </c>
      <c r="Y90" s="4">
        <f>Table1[[#This Row],[Tariff per Car]]/100.7</f>
        <v>37.934458788480633</v>
      </c>
      <c r="Z90" s="4">
        <f>(Table1[[#This Row],[Tariff per Car]]/111)</f>
        <v>34.414414414414416</v>
      </c>
      <c r="AA90" s="6">
        <f>(Table1[[#This Row],[Tariff per Car]]/111)/Table1[[#This Row],[Route Mileage]]</f>
        <v>4.504504504504505E-2</v>
      </c>
      <c r="AB90" s="4">
        <v>0</v>
      </c>
      <c r="AC90" s="4">
        <f>Table1[[#This Row],[FSC per Mile]]*Table1[[#This Row],[Route Mileage]]</f>
        <v>0</v>
      </c>
      <c r="AD90" s="4">
        <f>Table1[[#This Row],[Tariff per Car]]+Table1[[#This Row],[FSC per Car]]</f>
        <v>3820</v>
      </c>
      <c r="AE90" s="4">
        <f>IF(Table1[[#This Row],[Commodity]]="corn",Table1[[#This Row],[Tariff + FSC per Car]]/(111*2000/56),Table1[[#This Row],[Tariff + FSC per Car]]/(111*2000/60))</f>
        <v>0.96360360360360364</v>
      </c>
      <c r="AF90" s="4">
        <f>Table1[[#This Row],[Tariff + FSC per Car]]/100.7</f>
        <v>37.934458788480633</v>
      </c>
      <c r="AG90" s="4">
        <f>(Table1[[#This Row],[Tariff + FSC per Car]]/111)</f>
        <v>34.414414414414416</v>
      </c>
      <c r="AH90" s="6">
        <f>(Table1[[#This Row],[Tariff + FSC per Car]]/111)/Table1[[#This Row],[Route Mileage]]</f>
        <v>4.504504504504505E-2</v>
      </c>
    </row>
    <row r="91" spans="1:34" x14ac:dyDescent="0.25">
      <c r="A91" s="3">
        <v>44242</v>
      </c>
      <c r="B91" s="1" t="s">
        <v>34</v>
      </c>
      <c r="C91" s="1" t="s">
        <v>34</v>
      </c>
      <c r="D91" s="24">
        <v>4022</v>
      </c>
      <c r="E91" s="24">
        <v>39010</v>
      </c>
      <c r="F91" s="1" t="s">
        <v>35</v>
      </c>
      <c r="G91" s="1" t="s">
        <v>36</v>
      </c>
      <c r="H91" s="1" t="s">
        <v>61</v>
      </c>
      <c r="I91" t="s">
        <v>62</v>
      </c>
      <c r="J91" t="str">
        <f>_xlfn.CONCAT(IFERROR(INDEX(Lookup!B:B, MATCH(Table1[[#This Row],[Origin City]], Lookup!A:A, 0)), Table1[[#This Row],[Origin City]]),","," ",Table1[[#This Row],[Origin State]])</f>
        <v>Phelps (Rock Port), MO</v>
      </c>
      <c r="K91" t="s">
        <v>65</v>
      </c>
      <c r="L91" t="s">
        <v>54</v>
      </c>
      <c r="M91" t="s">
        <v>66</v>
      </c>
      <c r="N91" s="5">
        <v>937</v>
      </c>
      <c r="O91" t="s">
        <v>41</v>
      </c>
      <c r="P91">
        <v>110</v>
      </c>
      <c r="Q91">
        <v>120</v>
      </c>
      <c r="R91" t="s">
        <v>42</v>
      </c>
      <c r="S91" t="s">
        <v>43</v>
      </c>
      <c r="T91" t="s">
        <v>52</v>
      </c>
      <c r="U91" s="35" t="s">
        <v>44</v>
      </c>
      <c r="V91" s="27" t="s">
        <v>45</v>
      </c>
      <c r="W91" s="4">
        <v>3560</v>
      </c>
      <c r="X91" s="4">
        <f>IF(Table1[[#This Row],[Commodity]]="corn",Table1[[#This Row],[Tariff per Car]]/(111*2000/56),Table1[[#This Row],[Tariff per Car]]/(111*2000/60))</f>
        <v>0.89801801801801806</v>
      </c>
      <c r="Y91" s="4">
        <f>Table1[[#This Row],[Tariff per Car]]/100.7</f>
        <v>35.352532274081426</v>
      </c>
      <c r="Z91" s="4">
        <f>(Table1[[#This Row],[Tariff per Car]]/111)</f>
        <v>32.072072072072075</v>
      </c>
      <c r="AA91" s="6">
        <f>(Table1[[#This Row],[Tariff per Car]]/111)/Table1[[#This Row],[Route Mileage]]</f>
        <v>3.4228465391752484E-2</v>
      </c>
      <c r="AB91" s="4">
        <v>0</v>
      </c>
      <c r="AC91" s="4">
        <f>Table1[[#This Row],[FSC per Mile]]*Table1[[#This Row],[Route Mileage]]</f>
        <v>0</v>
      </c>
      <c r="AD91" s="4">
        <f>Table1[[#This Row],[Tariff per Car]]+Table1[[#This Row],[FSC per Car]]</f>
        <v>3560</v>
      </c>
      <c r="AE91" s="4">
        <f>IF(Table1[[#This Row],[Commodity]]="corn",Table1[[#This Row],[Tariff + FSC per Car]]/(111*2000/56),Table1[[#This Row],[Tariff + FSC per Car]]/(111*2000/60))</f>
        <v>0.89801801801801806</v>
      </c>
      <c r="AF91" s="4">
        <f>Table1[[#This Row],[Tariff + FSC per Car]]/100.7</f>
        <v>35.352532274081426</v>
      </c>
      <c r="AG91" s="4">
        <f>(Table1[[#This Row],[Tariff + FSC per Car]]/111)</f>
        <v>32.072072072072075</v>
      </c>
      <c r="AH91" s="6">
        <f>(Table1[[#This Row],[Tariff + FSC per Car]]/111)/Table1[[#This Row],[Route Mileage]]</f>
        <v>3.4228465391752484E-2</v>
      </c>
    </row>
    <row r="92" spans="1:34" x14ac:dyDescent="0.25">
      <c r="A92" s="3">
        <v>44242</v>
      </c>
      <c r="B92" s="1" t="s">
        <v>34</v>
      </c>
      <c r="C92" s="1" t="s">
        <v>34</v>
      </c>
      <c r="D92" s="24">
        <v>4022</v>
      </c>
      <c r="E92" s="24">
        <v>39013</v>
      </c>
      <c r="F92" s="1" t="s">
        <v>35</v>
      </c>
      <c r="G92" s="1" t="s">
        <v>36</v>
      </c>
      <c r="H92" s="1" t="s">
        <v>67</v>
      </c>
      <c r="I92" t="s">
        <v>68</v>
      </c>
      <c r="J92" t="str">
        <f>_xlfn.CONCAT(IFERROR(INDEX(Lookup!B:B, MATCH(Table1[[#This Row],[Origin City]], Lookup!A:A, 0)), Table1[[#This Row],[Origin City]]),","," ",Table1[[#This Row],[Origin State]])</f>
        <v>Selby, SD</v>
      </c>
      <c r="K92" t="s">
        <v>48</v>
      </c>
      <c r="L92" t="s">
        <v>49</v>
      </c>
      <c r="M92" t="s">
        <v>50</v>
      </c>
      <c r="N92" s="5">
        <v>1419</v>
      </c>
      <c r="O92" t="s">
        <v>51</v>
      </c>
      <c r="P92">
        <v>110</v>
      </c>
      <c r="Q92">
        <v>120</v>
      </c>
      <c r="R92" t="s">
        <v>42</v>
      </c>
      <c r="S92" t="s">
        <v>43</v>
      </c>
      <c r="T92" t="s">
        <v>52</v>
      </c>
      <c r="U92" s="36" t="s">
        <v>44</v>
      </c>
      <c r="V92" s="28" t="s">
        <v>45</v>
      </c>
      <c r="W92" s="4">
        <v>5100</v>
      </c>
      <c r="X92" s="4">
        <f>IF(Table1[[#This Row],[Commodity]]="corn",Table1[[#This Row],[Tariff per Car]]/(111*2000/56),Table1[[#This Row],[Tariff per Car]]/(111*2000/60))</f>
        <v>1.2864864864864864</v>
      </c>
      <c r="Y92" s="4">
        <f>Table1[[#This Row],[Tariff per Car]]/100.7</f>
        <v>50.645481628599796</v>
      </c>
      <c r="Z92" s="4">
        <f>(Table1[[#This Row],[Tariff per Car]]/111)</f>
        <v>45.945945945945944</v>
      </c>
      <c r="AA92" s="6">
        <f>(Table1[[#This Row],[Tariff per Car]]/111)/Table1[[#This Row],[Route Mileage]]</f>
        <v>3.2379102146544006E-2</v>
      </c>
      <c r="AB92" s="4">
        <v>0</v>
      </c>
      <c r="AC92" s="4">
        <f>Table1[[#This Row],[FSC per Mile]]*Table1[[#This Row],[Route Mileage]]</f>
        <v>0</v>
      </c>
      <c r="AD92" s="4">
        <f>Table1[[#This Row],[Tariff per Car]]+Table1[[#This Row],[FSC per Car]]</f>
        <v>5100</v>
      </c>
      <c r="AE92" s="4">
        <f>IF(Table1[[#This Row],[Commodity]]="corn",Table1[[#This Row],[Tariff + FSC per Car]]/(111*2000/56),Table1[[#This Row],[Tariff + FSC per Car]]/(111*2000/60))</f>
        <v>1.2864864864864864</v>
      </c>
      <c r="AF92" s="4">
        <f>Table1[[#This Row],[Tariff + FSC per Car]]/100.7</f>
        <v>50.645481628599796</v>
      </c>
      <c r="AG92" s="4">
        <f>(Table1[[#This Row],[Tariff + FSC per Car]]/111)</f>
        <v>45.945945945945944</v>
      </c>
      <c r="AH92" s="6">
        <f>(Table1[[#This Row],[Tariff + FSC per Car]]/111)/Table1[[#This Row],[Route Mileage]]</f>
        <v>3.2379102146544006E-2</v>
      </c>
    </row>
    <row r="93" spans="1:34" x14ac:dyDescent="0.25">
      <c r="A93" s="3">
        <v>44242</v>
      </c>
      <c r="B93" s="1" t="s">
        <v>34</v>
      </c>
      <c r="C93" s="1" t="s">
        <v>34</v>
      </c>
      <c r="D93" s="24">
        <v>4022</v>
      </c>
      <c r="E93" s="24">
        <v>39013</v>
      </c>
      <c r="F93" s="1" t="s">
        <v>35</v>
      </c>
      <c r="G93" s="1" t="s">
        <v>36</v>
      </c>
      <c r="H93" s="1" t="s">
        <v>69</v>
      </c>
      <c r="I93" t="s">
        <v>47</v>
      </c>
      <c r="J93" t="str">
        <f>_xlfn.CONCAT(IFERROR(INDEX(Lookup!B:B, MATCH(Table1[[#This Row],[Origin City]], Lookup!A:A, 0)), Table1[[#This Row],[Origin City]]),","," ",Table1[[#This Row],[Origin State]])</f>
        <v>St. Cloud, MN</v>
      </c>
      <c r="K93" t="s">
        <v>48</v>
      </c>
      <c r="L93" t="s">
        <v>49</v>
      </c>
      <c r="M93" t="s">
        <v>50</v>
      </c>
      <c r="N93" s="5">
        <v>1666</v>
      </c>
      <c r="O93" t="s">
        <v>51</v>
      </c>
      <c r="P93">
        <v>110</v>
      </c>
      <c r="Q93">
        <v>120</v>
      </c>
      <c r="R93" t="s">
        <v>42</v>
      </c>
      <c r="S93" t="s">
        <v>43</v>
      </c>
      <c r="T93" t="s">
        <v>52</v>
      </c>
      <c r="U93" s="36" t="s">
        <v>44</v>
      </c>
      <c r="V93" s="28" t="s">
        <v>45</v>
      </c>
      <c r="W93" s="4">
        <v>5100</v>
      </c>
      <c r="X93" s="4">
        <f>IF(Table1[[#This Row],[Commodity]]="corn",Table1[[#This Row],[Tariff per Car]]/(111*2000/56),Table1[[#This Row],[Tariff per Car]]/(111*2000/60))</f>
        <v>1.2864864864864864</v>
      </c>
      <c r="Y93" s="4">
        <f>Table1[[#This Row],[Tariff per Car]]/100.7</f>
        <v>50.645481628599796</v>
      </c>
      <c r="Z93" s="4">
        <f>(Table1[[#This Row],[Tariff per Car]]/111)</f>
        <v>45.945945945945944</v>
      </c>
      <c r="AA93" s="6">
        <f>(Table1[[#This Row],[Tariff per Car]]/111)/Table1[[#This Row],[Route Mileage]]</f>
        <v>2.7578599007170433E-2</v>
      </c>
      <c r="AB93" s="4">
        <v>0</v>
      </c>
      <c r="AC93" s="4">
        <f>Table1[[#This Row],[FSC per Mile]]*Table1[[#This Row],[Route Mileage]]</f>
        <v>0</v>
      </c>
      <c r="AD93" s="4">
        <f>Table1[[#This Row],[Tariff per Car]]+Table1[[#This Row],[FSC per Car]]</f>
        <v>5100</v>
      </c>
      <c r="AE93" s="4">
        <f>IF(Table1[[#This Row],[Commodity]]="corn",Table1[[#This Row],[Tariff + FSC per Car]]/(111*2000/56),Table1[[#This Row],[Tariff + FSC per Car]]/(111*2000/60))</f>
        <v>1.2864864864864864</v>
      </c>
      <c r="AF93" s="4">
        <f>Table1[[#This Row],[Tariff + FSC per Car]]/100.7</f>
        <v>50.645481628599796</v>
      </c>
      <c r="AG93" s="4">
        <f>(Table1[[#This Row],[Tariff + FSC per Car]]/111)</f>
        <v>45.945945945945944</v>
      </c>
      <c r="AH93" s="6">
        <f>(Table1[[#This Row],[Tariff + FSC per Car]]/111)/Table1[[#This Row],[Route Mileage]]</f>
        <v>2.7578599007170433E-2</v>
      </c>
    </row>
    <row r="94" spans="1:34" x14ac:dyDescent="0.25">
      <c r="A94" s="3">
        <v>44242</v>
      </c>
      <c r="B94" s="1" t="s">
        <v>34</v>
      </c>
      <c r="C94" s="1" t="s">
        <v>34</v>
      </c>
      <c r="D94" s="24">
        <v>4022</v>
      </c>
      <c r="E94" s="24">
        <v>39010</v>
      </c>
      <c r="F94" s="1" t="s">
        <v>35</v>
      </c>
      <c r="G94" s="1" t="s">
        <v>36</v>
      </c>
      <c r="H94" s="1" t="s">
        <v>70</v>
      </c>
      <c r="I94" t="s">
        <v>57</v>
      </c>
      <c r="J94" t="str">
        <f>_xlfn.CONCAT(IFERROR(INDEX(Lookup!B:B, MATCH(Table1[[#This Row],[Origin City]], Lookup!A:A, 0)), Table1[[#This Row],[Origin City]]),","," ",Table1[[#This Row],[Origin State]])</f>
        <v>Waverly, IL</v>
      </c>
      <c r="K94" t="s">
        <v>71</v>
      </c>
      <c r="L94" t="s">
        <v>64</v>
      </c>
      <c r="M94" t="str">
        <f>_xlfn.CONCAT(IFERROR(INDEX(Lookup!B:B, MATCH(Table1[[#This Row],[Destination City]], Lookup!A:A, 0)), Table1[[#This Row],[Destination City]]),","," ",Table1[[#This Row],[Destination State]])</f>
        <v>Dexter, NM</v>
      </c>
      <c r="N94" s="47">
        <v>1058</v>
      </c>
      <c r="O94" t="s">
        <v>41</v>
      </c>
      <c r="P94">
        <v>110</v>
      </c>
      <c r="Q94">
        <v>120</v>
      </c>
      <c r="R94" t="s">
        <v>42</v>
      </c>
      <c r="S94" t="s">
        <v>43</v>
      </c>
      <c r="T94" t="s">
        <v>43</v>
      </c>
      <c r="U94" s="36" t="s">
        <v>44</v>
      </c>
      <c r="V94" s="28" t="s">
        <v>45</v>
      </c>
      <c r="W94" s="4">
        <v>3700</v>
      </c>
      <c r="X94" s="4">
        <f>IF(Table1[[#This Row],[Commodity]]="corn",Table1[[#This Row],[Tariff per Car]]/(111*2000/56),Table1[[#This Row],[Tariff per Car]]/(111*2000/60))</f>
        <v>0.93333333333333335</v>
      </c>
      <c r="Y94" s="4">
        <f>Table1[[#This Row],[Tariff per Car]]/100.7</f>
        <v>36.742800397219462</v>
      </c>
      <c r="Z94" s="4">
        <f>(Table1[[#This Row],[Tariff per Car]]/111)</f>
        <v>33.333333333333336</v>
      </c>
      <c r="AA94" s="6">
        <f>(Table1[[#This Row],[Tariff per Car]]/111)/Table1[[#This Row],[Route Mileage]]</f>
        <v>3.1505986137366104E-2</v>
      </c>
      <c r="AB94" s="4">
        <v>0</v>
      </c>
      <c r="AC94" s="4">
        <f>Table1[[#This Row],[FSC per Mile]]*Table1[[#This Row],[Route Mileage]]</f>
        <v>0</v>
      </c>
      <c r="AD94" s="4">
        <f>Table1[[#This Row],[Tariff per Car]]+Table1[[#This Row],[FSC per Car]]</f>
        <v>3700</v>
      </c>
      <c r="AE94" s="4">
        <f>IF(Table1[[#This Row],[Commodity]]="corn",Table1[[#This Row],[Tariff + FSC per Car]]/(111*2000/56),Table1[[#This Row],[Tariff + FSC per Car]]/(111*2000/60))</f>
        <v>0.93333333333333335</v>
      </c>
      <c r="AF94" s="4">
        <f>Table1[[#This Row],[Tariff + FSC per Car]]/100.7</f>
        <v>36.742800397219462</v>
      </c>
      <c r="AG94" s="4">
        <f>(Table1[[#This Row],[Tariff + FSC per Car]]/111)</f>
        <v>33.333333333333336</v>
      </c>
      <c r="AH94" s="6">
        <f>(Table1[[#This Row],[Tariff + FSC per Car]]/111)/Table1[[#This Row],[Route Mileage]]</f>
        <v>3.1505986137366104E-2</v>
      </c>
    </row>
    <row r="95" spans="1:34" x14ac:dyDescent="0.25">
      <c r="A95" s="3">
        <v>44242</v>
      </c>
      <c r="B95" s="1" t="s">
        <v>34</v>
      </c>
      <c r="C95" s="1" t="s">
        <v>34</v>
      </c>
      <c r="D95" s="24">
        <v>4022</v>
      </c>
      <c r="E95" s="24">
        <v>69105</v>
      </c>
      <c r="F95" s="1" t="s">
        <v>72</v>
      </c>
      <c r="G95" s="1" t="s">
        <v>36</v>
      </c>
      <c r="H95" s="1" t="s">
        <v>73</v>
      </c>
      <c r="I95" t="s">
        <v>47</v>
      </c>
      <c r="J95" t="str">
        <f>_xlfn.CONCAT(IFERROR(INDEX(Lookup!B:B, MATCH(Table1[[#This Row],[Origin City]], Lookup!A:A, 0)), Table1[[#This Row],[Origin City]]),","," ",Table1[[#This Row],[Origin State]])</f>
        <v>Argyle, MN</v>
      </c>
      <c r="K95" t="s">
        <v>48</v>
      </c>
      <c r="L95" t="s">
        <v>49</v>
      </c>
      <c r="M95" t="s">
        <v>50</v>
      </c>
      <c r="N95" s="5">
        <v>1528</v>
      </c>
      <c r="O95" t="s">
        <v>51</v>
      </c>
      <c r="P95">
        <v>110</v>
      </c>
      <c r="Q95">
        <v>120</v>
      </c>
      <c r="R95" t="s">
        <v>2</v>
      </c>
      <c r="S95" t="s">
        <v>43</v>
      </c>
      <c r="T95" t="s">
        <v>52</v>
      </c>
      <c r="U95" s="35" t="s">
        <v>44</v>
      </c>
      <c r="V95" s="27" t="s">
        <v>45</v>
      </c>
      <c r="W95" s="4">
        <v>5800</v>
      </c>
      <c r="X95" s="4">
        <f>IF(Table1[[#This Row],[Commodity]]="corn",Table1[[#This Row],[Tariff per Car]]/(111*2000/56),Table1[[#This Row],[Tariff per Car]]/(111*2000/60))</f>
        <v>1.5675675675675675</v>
      </c>
      <c r="Y95" s="4">
        <f>Table1[[#This Row],[Tariff per Car]]/100.7</f>
        <v>57.596822244289967</v>
      </c>
      <c r="Z95" s="4">
        <f>(Table1[[#This Row],[Tariff per Car]]/111)</f>
        <v>52.252252252252255</v>
      </c>
      <c r="AA95" s="6">
        <f>(Table1[[#This Row],[Tariff per Car]]/111)/Table1[[#This Row],[Route Mileage]]</f>
        <v>3.4196500165086553E-2</v>
      </c>
      <c r="AB95" s="4">
        <v>0</v>
      </c>
      <c r="AC95" s="4">
        <f>Table1[[#This Row],[FSC per Mile]]*Table1[[#This Row],[Route Mileage]]</f>
        <v>0</v>
      </c>
      <c r="AD95" s="4">
        <f>Table1[[#This Row],[Tariff per Car]]+Table1[[#This Row],[FSC per Car]]</f>
        <v>5800</v>
      </c>
      <c r="AE95" s="4">
        <f>IF(Table1[[#This Row],[Commodity]]="corn",Table1[[#This Row],[Tariff + FSC per Car]]/(111*2000/56),Table1[[#This Row],[Tariff + FSC per Car]]/(111*2000/60))</f>
        <v>1.5675675675675675</v>
      </c>
      <c r="AF95" s="4">
        <f>Table1[[#This Row],[Tariff + FSC per Car]]/100.7</f>
        <v>57.596822244289967</v>
      </c>
      <c r="AG95" s="4">
        <f>(Table1[[#This Row],[Tariff + FSC per Car]]/111)</f>
        <v>52.252252252252255</v>
      </c>
      <c r="AH95" s="6">
        <f>(Table1[[#This Row],[Tariff + FSC per Car]]/111)/Table1[[#This Row],[Route Mileage]]</f>
        <v>3.4196500165086553E-2</v>
      </c>
    </row>
    <row r="96" spans="1:34" x14ac:dyDescent="0.25">
      <c r="A96" s="3">
        <v>44242</v>
      </c>
      <c r="B96" s="1" t="s">
        <v>34</v>
      </c>
      <c r="C96" s="1" t="s">
        <v>34</v>
      </c>
      <c r="D96" s="24">
        <v>4022</v>
      </c>
      <c r="E96" s="24">
        <v>69105</v>
      </c>
      <c r="F96" s="1" t="s">
        <v>72</v>
      </c>
      <c r="G96" s="1" t="s">
        <v>36</v>
      </c>
      <c r="H96" s="1" t="s">
        <v>73</v>
      </c>
      <c r="I96" t="s">
        <v>47</v>
      </c>
      <c r="J96" t="str">
        <f>_xlfn.CONCAT(IFERROR(INDEX(Lookup!B:B, MATCH(Table1[[#This Row],[Origin City]], Lookup!A:A, 0)), Table1[[#This Row],[Origin City]]),","," ",Table1[[#This Row],[Origin State]])</f>
        <v>Argyle, MN</v>
      </c>
      <c r="K96" t="s">
        <v>65</v>
      </c>
      <c r="L96" t="s">
        <v>54</v>
      </c>
      <c r="M96" t="s">
        <v>66</v>
      </c>
      <c r="N96" s="47">
        <v>1634</v>
      </c>
      <c r="O96" t="s">
        <v>51</v>
      </c>
      <c r="P96">
        <v>110</v>
      </c>
      <c r="Q96">
        <v>120</v>
      </c>
      <c r="R96" t="s">
        <v>2</v>
      </c>
      <c r="S96" t="s">
        <v>43</v>
      </c>
      <c r="T96" t="s">
        <v>52</v>
      </c>
      <c r="U96" s="36" t="s">
        <v>44</v>
      </c>
      <c r="V96" s="28" t="s">
        <v>45</v>
      </c>
      <c r="W96" s="4">
        <v>6000</v>
      </c>
      <c r="X96" s="4">
        <f>IF(Table1[[#This Row],[Commodity]]="corn",Table1[[#This Row],[Tariff per Car]]/(111*2000/56),Table1[[#This Row],[Tariff per Car]]/(111*2000/60))</f>
        <v>1.6216216216216217</v>
      </c>
      <c r="Y96" s="4">
        <f>Table1[[#This Row],[Tariff per Car]]/100.7</f>
        <v>59.582919563058589</v>
      </c>
      <c r="Z96" s="4">
        <f>(Table1[[#This Row],[Tariff per Car]]/111)</f>
        <v>54.054054054054056</v>
      </c>
      <c r="AA96" s="6">
        <f>(Table1[[#This Row],[Tariff per Car]]/111)/Table1[[#This Row],[Route Mileage]]</f>
        <v>3.3080816434549604E-2</v>
      </c>
      <c r="AB96" s="4">
        <v>0</v>
      </c>
      <c r="AC96" s="4">
        <f>Table1[[#This Row],[FSC per Mile]]*Table1[[#This Row],[Route Mileage]]</f>
        <v>0</v>
      </c>
      <c r="AD96" s="4">
        <f>Table1[[#This Row],[Tariff per Car]]+Table1[[#This Row],[FSC per Car]]</f>
        <v>6000</v>
      </c>
      <c r="AE96" s="4">
        <f>IF(Table1[[#This Row],[Commodity]]="corn",Table1[[#This Row],[Tariff + FSC per Car]]/(111*2000/56),Table1[[#This Row],[Tariff + FSC per Car]]/(111*2000/60))</f>
        <v>1.6216216216216217</v>
      </c>
      <c r="AF96" s="4">
        <f>Table1[[#This Row],[Tariff + FSC per Car]]/100.7</f>
        <v>59.582919563058589</v>
      </c>
      <c r="AG96" s="4">
        <f>(Table1[[#This Row],[Tariff + FSC per Car]]/111)</f>
        <v>54.054054054054056</v>
      </c>
      <c r="AH96" s="6">
        <f>(Table1[[#This Row],[Tariff + FSC per Car]]/111)/Table1[[#This Row],[Route Mileage]]</f>
        <v>3.3080816434549604E-2</v>
      </c>
    </row>
    <row r="97" spans="1:34" x14ac:dyDescent="0.25">
      <c r="A97" s="3">
        <v>44242</v>
      </c>
      <c r="B97" s="1" t="s">
        <v>34</v>
      </c>
      <c r="C97" s="1" t="s">
        <v>34</v>
      </c>
      <c r="D97" s="24">
        <v>4022</v>
      </c>
      <c r="E97" s="24">
        <v>69105</v>
      </c>
      <c r="F97" s="1" t="s">
        <v>72</v>
      </c>
      <c r="G97" s="1" t="s">
        <v>36</v>
      </c>
      <c r="H97" s="1" t="s">
        <v>74</v>
      </c>
      <c r="I97" t="s">
        <v>75</v>
      </c>
      <c r="J97" t="str">
        <f>_xlfn.CONCAT(IFERROR(INDEX(Lookup!B:B, MATCH(Table1[[#This Row],[Origin City]], Lookup!A:A, 0)), Table1[[#This Row],[Origin City]]),","," ",Table1[[#This Row],[Origin State]])</f>
        <v>Casselton, ND</v>
      </c>
      <c r="K97" t="s">
        <v>48</v>
      </c>
      <c r="L97" t="s">
        <v>49</v>
      </c>
      <c r="M97" t="s">
        <v>50</v>
      </c>
      <c r="N97" s="5">
        <v>1469</v>
      </c>
      <c r="O97" t="s">
        <v>51</v>
      </c>
      <c r="P97">
        <v>110</v>
      </c>
      <c r="Q97">
        <v>120</v>
      </c>
      <c r="R97" t="s">
        <v>2</v>
      </c>
      <c r="S97" t="s">
        <v>43</v>
      </c>
      <c r="T97" t="s">
        <v>52</v>
      </c>
      <c r="U97" s="35" t="s">
        <v>44</v>
      </c>
      <c r="V97" s="27" t="s">
        <v>45</v>
      </c>
      <c r="W97" s="4">
        <v>5750</v>
      </c>
      <c r="X97" s="4">
        <f>IF(Table1[[#This Row],[Commodity]]="corn",Table1[[#This Row],[Tariff per Car]]/(111*2000/56),Table1[[#This Row],[Tariff per Car]]/(111*2000/60))</f>
        <v>1.5540540540540539</v>
      </c>
      <c r="Y97" s="4">
        <f>Table1[[#This Row],[Tariff per Car]]/100.7</f>
        <v>57.10029791459781</v>
      </c>
      <c r="Z97" s="4">
        <f>(Table1[[#This Row],[Tariff per Car]]/111)</f>
        <v>51.801801801801801</v>
      </c>
      <c r="AA97" s="6">
        <f>(Table1[[#This Row],[Tariff per Car]]/111)/Table1[[#This Row],[Route Mileage]]</f>
        <v>3.5263309599592785E-2</v>
      </c>
      <c r="AB97" s="4">
        <v>0</v>
      </c>
      <c r="AC97" s="4">
        <f>Table1[[#This Row],[FSC per Mile]]*Table1[[#This Row],[Route Mileage]]</f>
        <v>0</v>
      </c>
      <c r="AD97" s="4">
        <f>Table1[[#This Row],[Tariff per Car]]+Table1[[#This Row],[FSC per Car]]</f>
        <v>5750</v>
      </c>
      <c r="AE97" s="4">
        <f>IF(Table1[[#This Row],[Commodity]]="corn",Table1[[#This Row],[Tariff + FSC per Car]]/(111*2000/56),Table1[[#This Row],[Tariff + FSC per Car]]/(111*2000/60))</f>
        <v>1.5540540540540539</v>
      </c>
      <c r="AF97" s="4">
        <f>Table1[[#This Row],[Tariff + FSC per Car]]/100.7</f>
        <v>57.10029791459781</v>
      </c>
      <c r="AG97" s="4">
        <f>(Table1[[#This Row],[Tariff + FSC per Car]]/111)</f>
        <v>51.801801801801801</v>
      </c>
      <c r="AH97" s="6">
        <f>(Table1[[#This Row],[Tariff + FSC per Car]]/111)/Table1[[#This Row],[Route Mileage]]</f>
        <v>3.5263309599592785E-2</v>
      </c>
    </row>
    <row r="98" spans="1:34" x14ac:dyDescent="0.25">
      <c r="A98" s="3">
        <v>44242</v>
      </c>
      <c r="B98" s="1" t="s">
        <v>34</v>
      </c>
      <c r="C98" s="1" t="s">
        <v>34</v>
      </c>
      <c r="D98" s="24">
        <v>4022</v>
      </c>
      <c r="E98" s="24">
        <v>69105</v>
      </c>
      <c r="F98" s="1" t="s">
        <v>72</v>
      </c>
      <c r="G98" s="1" t="s">
        <v>36</v>
      </c>
      <c r="H98" s="1" t="s">
        <v>76</v>
      </c>
      <c r="I98" t="s">
        <v>77</v>
      </c>
      <c r="J98" t="str">
        <f>_xlfn.CONCAT(IFERROR(INDEX(Lookup!B:B, MATCH(Table1[[#This Row],[Origin City]], Lookup!A:A, 0)), Table1[[#This Row],[Origin City]]),","," ",Table1[[#This Row],[Origin State]])</f>
        <v>Concordia, KS</v>
      </c>
      <c r="K98" t="s">
        <v>65</v>
      </c>
      <c r="L98" t="s">
        <v>54</v>
      </c>
      <c r="M98" t="s">
        <v>66</v>
      </c>
      <c r="N98" s="5">
        <v>742</v>
      </c>
      <c r="O98" t="s">
        <v>51</v>
      </c>
      <c r="P98">
        <v>110</v>
      </c>
      <c r="Q98">
        <v>120</v>
      </c>
      <c r="R98" t="s">
        <v>2</v>
      </c>
      <c r="S98" t="s">
        <v>43</v>
      </c>
      <c r="T98" t="s">
        <v>43</v>
      </c>
      <c r="U98" s="36" t="s">
        <v>44</v>
      </c>
      <c r="V98" s="28" t="s">
        <v>45</v>
      </c>
      <c r="W98" s="4">
        <v>4250</v>
      </c>
      <c r="X98" s="4">
        <f>IF(Table1[[#This Row],[Commodity]]="corn",Table1[[#This Row],[Tariff per Car]]/(111*2000/56),Table1[[#This Row],[Tariff per Car]]/(111*2000/60))</f>
        <v>1.1486486486486487</v>
      </c>
      <c r="Y98" s="4">
        <f>Table1[[#This Row],[Tariff per Car]]/100.7</f>
        <v>42.204568023833168</v>
      </c>
      <c r="Z98" s="4">
        <f>(Table1[[#This Row],[Tariff per Car]]/111)</f>
        <v>38.288288288288285</v>
      </c>
      <c r="AA98" s="6">
        <f>(Table1[[#This Row],[Tariff per Car]]/111)/Table1[[#This Row],[Route Mileage]]</f>
        <v>5.1601466695806314E-2</v>
      </c>
      <c r="AB98" s="4">
        <v>0</v>
      </c>
      <c r="AC98" s="4">
        <f>Table1[[#This Row],[FSC per Mile]]*Table1[[#This Row],[Route Mileage]]</f>
        <v>0</v>
      </c>
      <c r="AD98" s="4">
        <f>Table1[[#This Row],[Tariff per Car]]+Table1[[#This Row],[FSC per Car]]</f>
        <v>4250</v>
      </c>
      <c r="AE98" s="4">
        <f>IF(Table1[[#This Row],[Commodity]]="corn",Table1[[#This Row],[Tariff + FSC per Car]]/(111*2000/56),Table1[[#This Row],[Tariff + FSC per Car]]/(111*2000/60))</f>
        <v>1.1486486486486487</v>
      </c>
      <c r="AF98" s="4">
        <f>Table1[[#This Row],[Tariff + FSC per Car]]/100.7</f>
        <v>42.204568023833168</v>
      </c>
      <c r="AG98" s="4">
        <f>(Table1[[#This Row],[Tariff + FSC per Car]]/111)</f>
        <v>38.288288288288285</v>
      </c>
      <c r="AH98" s="6">
        <f>(Table1[[#This Row],[Tariff + FSC per Car]]/111)/Table1[[#This Row],[Route Mileage]]</f>
        <v>5.1601466695806314E-2</v>
      </c>
    </row>
    <row r="99" spans="1:34" x14ac:dyDescent="0.25">
      <c r="A99" s="3">
        <v>44242</v>
      </c>
      <c r="B99" s="1" t="s">
        <v>34</v>
      </c>
      <c r="C99" s="1" t="s">
        <v>34</v>
      </c>
      <c r="D99" s="24">
        <v>4022</v>
      </c>
      <c r="E99" s="24">
        <v>69105</v>
      </c>
      <c r="F99" s="1" t="s">
        <v>72</v>
      </c>
      <c r="G99" s="1" t="s">
        <v>36</v>
      </c>
      <c r="H99" s="1" t="s">
        <v>78</v>
      </c>
      <c r="I99" t="s">
        <v>68</v>
      </c>
      <c r="J99" t="str">
        <f>_xlfn.CONCAT(IFERROR(INDEX(Lookup!B:B, MATCH(Table1[[#This Row],[Origin City]], Lookup!A:A, 0)), Table1[[#This Row],[Origin City]]),","," ",Table1[[#This Row],[Origin State]])</f>
        <v>Mitchell, SD</v>
      </c>
      <c r="K99" t="s">
        <v>48</v>
      </c>
      <c r="L99" t="s">
        <v>49</v>
      </c>
      <c r="M99" t="s">
        <v>50</v>
      </c>
      <c r="N99" s="5">
        <v>1624</v>
      </c>
      <c r="O99" t="s">
        <v>51</v>
      </c>
      <c r="P99">
        <v>110</v>
      </c>
      <c r="Q99">
        <v>120</v>
      </c>
      <c r="R99" t="s">
        <v>2</v>
      </c>
      <c r="S99" t="s">
        <v>43</v>
      </c>
      <c r="T99" t="s">
        <v>52</v>
      </c>
      <c r="U99" s="35" t="s">
        <v>44</v>
      </c>
      <c r="V99" s="27" t="s">
        <v>45</v>
      </c>
      <c r="W99" s="4">
        <v>5850</v>
      </c>
      <c r="X99" s="4">
        <f>IF(Table1[[#This Row],[Commodity]]="corn",Table1[[#This Row],[Tariff per Car]]/(111*2000/56),Table1[[#This Row],[Tariff per Car]]/(111*2000/60))</f>
        <v>1.5810810810810811</v>
      </c>
      <c r="Y99" s="4">
        <f>Table1[[#This Row],[Tariff per Car]]/100.7</f>
        <v>58.093346573982124</v>
      </c>
      <c r="Z99" s="4">
        <f>(Table1[[#This Row],[Tariff per Car]]/111)</f>
        <v>52.702702702702702</v>
      </c>
      <c r="AA99" s="6">
        <f>(Table1[[#This Row],[Tariff per Car]]/111)/Table1[[#This Row],[Route Mileage]]</f>
        <v>3.2452403142058314E-2</v>
      </c>
      <c r="AB99" s="4">
        <v>0</v>
      </c>
      <c r="AC99" s="4">
        <f>Table1[[#This Row],[FSC per Mile]]*Table1[[#This Row],[Route Mileage]]</f>
        <v>0</v>
      </c>
      <c r="AD99" s="4">
        <f>Table1[[#This Row],[Tariff per Car]]+Table1[[#This Row],[FSC per Car]]</f>
        <v>5850</v>
      </c>
      <c r="AE99" s="4">
        <f>IF(Table1[[#This Row],[Commodity]]="corn",Table1[[#This Row],[Tariff + FSC per Car]]/(111*2000/56),Table1[[#This Row],[Tariff + FSC per Car]]/(111*2000/60))</f>
        <v>1.5810810810810811</v>
      </c>
      <c r="AF99" s="4">
        <f>Table1[[#This Row],[Tariff + FSC per Car]]/100.7</f>
        <v>58.093346573982124</v>
      </c>
      <c r="AG99" s="4">
        <f>(Table1[[#This Row],[Tariff + FSC per Car]]/111)</f>
        <v>52.702702702702702</v>
      </c>
      <c r="AH99" s="6">
        <f>(Table1[[#This Row],[Tariff + FSC per Car]]/111)/Table1[[#This Row],[Route Mileage]]</f>
        <v>3.2452403142058314E-2</v>
      </c>
    </row>
    <row r="100" spans="1:34" x14ac:dyDescent="0.25">
      <c r="A100" s="3">
        <v>44242</v>
      </c>
      <c r="B100" s="1" t="s">
        <v>34</v>
      </c>
      <c r="C100" s="1" t="s">
        <v>34</v>
      </c>
      <c r="D100" s="24">
        <v>4022</v>
      </c>
      <c r="E100" s="24">
        <v>69105</v>
      </c>
      <c r="F100" s="1" t="s">
        <v>72</v>
      </c>
      <c r="G100" s="1" t="s">
        <v>36</v>
      </c>
      <c r="H100" s="1" t="s">
        <v>61</v>
      </c>
      <c r="I100" t="s">
        <v>62</v>
      </c>
      <c r="J100" t="str">
        <f>_xlfn.CONCAT(IFERROR(INDEX(Lookup!B:B, MATCH(Table1[[#This Row],[Origin City]], Lookup!A:A, 0)), Table1[[#This Row],[Origin City]]),","," ",Table1[[#This Row],[Origin State]])</f>
        <v>Phelps (Rock Port), MO</v>
      </c>
      <c r="K100" t="s">
        <v>48</v>
      </c>
      <c r="L100" t="s">
        <v>49</v>
      </c>
      <c r="M100" t="s">
        <v>50</v>
      </c>
      <c r="N100" s="5">
        <v>1881</v>
      </c>
      <c r="O100" t="s">
        <v>51</v>
      </c>
      <c r="P100">
        <v>110</v>
      </c>
      <c r="Q100">
        <v>120</v>
      </c>
      <c r="R100" t="s">
        <v>2</v>
      </c>
      <c r="S100" t="s">
        <v>43</v>
      </c>
      <c r="T100" t="s">
        <v>43</v>
      </c>
      <c r="U100" s="35" t="s">
        <v>44</v>
      </c>
      <c r="V100" s="27" t="s">
        <v>45</v>
      </c>
      <c r="W100" s="4">
        <v>5800</v>
      </c>
      <c r="X100" s="4">
        <f>IF(Table1[[#This Row],[Commodity]]="corn",Table1[[#This Row],[Tariff per Car]]/(111*2000/56),Table1[[#This Row],[Tariff per Car]]/(111*2000/60))</f>
        <v>1.5675675675675675</v>
      </c>
      <c r="Y100" s="4">
        <f>Table1[[#This Row],[Tariff per Car]]/100.7</f>
        <v>57.596822244289967</v>
      </c>
      <c r="Z100" s="4">
        <f>(Table1[[#This Row],[Tariff per Car]]/111)</f>
        <v>52.252252252252255</v>
      </c>
      <c r="AA100" s="6">
        <f>(Table1[[#This Row],[Tariff per Car]]/111)/Table1[[#This Row],[Route Mileage]]</f>
        <v>2.77789751473962E-2</v>
      </c>
      <c r="AB100" s="4">
        <v>0</v>
      </c>
      <c r="AC100" s="4">
        <f>Table1[[#This Row],[FSC per Mile]]*Table1[[#This Row],[Route Mileage]]</f>
        <v>0</v>
      </c>
      <c r="AD100" s="4">
        <f>Table1[[#This Row],[Tariff per Car]]+Table1[[#This Row],[FSC per Car]]</f>
        <v>5800</v>
      </c>
      <c r="AE100" s="4">
        <f>IF(Table1[[#This Row],[Commodity]]="corn",Table1[[#This Row],[Tariff + FSC per Car]]/(111*2000/56),Table1[[#This Row],[Tariff + FSC per Car]]/(111*2000/60))</f>
        <v>1.5675675675675675</v>
      </c>
      <c r="AF100" s="4">
        <f>Table1[[#This Row],[Tariff + FSC per Car]]/100.7</f>
        <v>57.596822244289967</v>
      </c>
      <c r="AG100" s="4">
        <f>(Table1[[#This Row],[Tariff + FSC per Car]]/111)</f>
        <v>52.252252252252255</v>
      </c>
      <c r="AH100" s="6">
        <f>(Table1[[#This Row],[Tariff + FSC per Car]]/111)/Table1[[#This Row],[Route Mileage]]</f>
        <v>2.77789751473962E-2</v>
      </c>
    </row>
    <row r="101" spans="1:34" x14ac:dyDescent="0.25">
      <c r="A101" s="3">
        <v>44242</v>
      </c>
      <c r="B101" s="1" t="s">
        <v>34</v>
      </c>
      <c r="C101" s="1" t="s">
        <v>34</v>
      </c>
      <c r="D101" s="24">
        <v>4022</v>
      </c>
      <c r="E101" s="24">
        <v>69105</v>
      </c>
      <c r="F101" s="1" t="s">
        <v>72</v>
      </c>
      <c r="G101" s="1" t="s">
        <v>36</v>
      </c>
      <c r="H101" s="1" t="s">
        <v>69</v>
      </c>
      <c r="I101" t="s">
        <v>47</v>
      </c>
      <c r="J101" t="str">
        <f>_xlfn.CONCAT(IFERROR(INDEX(Lookup!B:B, MATCH(Table1[[#This Row],[Origin City]], Lookup!A:A, 0)), Table1[[#This Row],[Origin City]]),","," ",Table1[[#This Row],[Origin State]])</f>
        <v>St. Cloud, MN</v>
      </c>
      <c r="K101" t="s">
        <v>48</v>
      </c>
      <c r="L101" t="s">
        <v>49</v>
      </c>
      <c r="M101" t="s">
        <v>50</v>
      </c>
      <c r="N101" s="5">
        <v>1666</v>
      </c>
      <c r="O101" t="s">
        <v>51</v>
      </c>
      <c r="P101">
        <v>110</v>
      </c>
      <c r="Q101">
        <v>120</v>
      </c>
      <c r="R101" t="s">
        <v>2</v>
      </c>
      <c r="S101" t="s">
        <v>43</v>
      </c>
      <c r="T101" t="s">
        <v>43</v>
      </c>
      <c r="U101" s="36" t="s">
        <v>44</v>
      </c>
      <c r="V101" s="28" t="s">
        <v>45</v>
      </c>
      <c r="W101" s="4">
        <v>5900</v>
      </c>
      <c r="X101" s="4">
        <f>IF(Table1[[#This Row],[Commodity]]="corn",Table1[[#This Row],[Tariff per Car]]/(111*2000/56),Table1[[#This Row],[Tariff per Car]]/(111*2000/60))</f>
        <v>1.5945945945945945</v>
      </c>
      <c r="Y101" s="4">
        <f>Table1[[#This Row],[Tariff per Car]]/100.7</f>
        <v>58.589870903674282</v>
      </c>
      <c r="Z101" s="4">
        <f>(Table1[[#This Row],[Tariff per Car]]/111)</f>
        <v>53.153153153153156</v>
      </c>
      <c r="AA101" s="6">
        <f>(Table1[[#This Row],[Tariff per Car]]/111)/Table1[[#This Row],[Route Mileage]]</f>
        <v>3.1904653753393249E-2</v>
      </c>
      <c r="AB101" s="4">
        <v>0</v>
      </c>
      <c r="AC101" s="4">
        <f>Table1[[#This Row],[FSC per Mile]]*Table1[[#This Row],[Route Mileage]]</f>
        <v>0</v>
      </c>
      <c r="AD101" s="4">
        <f>Table1[[#This Row],[Tariff per Car]]+Table1[[#This Row],[FSC per Car]]</f>
        <v>5900</v>
      </c>
      <c r="AE101" s="4">
        <f>IF(Table1[[#This Row],[Commodity]]="corn",Table1[[#This Row],[Tariff + FSC per Car]]/(111*2000/56),Table1[[#This Row],[Tariff + FSC per Car]]/(111*2000/60))</f>
        <v>1.5945945945945945</v>
      </c>
      <c r="AF101" s="4">
        <f>Table1[[#This Row],[Tariff + FSC per Car]]/100.7</f>
        <v>58.589870903674282</v>
      </c>
      <c r="AG101" s="4">
        <f>(Table1[[#This Row],[Tariff + FSC per Car]]/111)</f>
        <v>53.153153153153156</v>
      </c>
      <c r="AH101" s="6">
        <f>(Table1[[#This Row],[Tariff + FSC per Car]]/111)/Table1[[#This Row],[Route Mileage]]</f>
        <v>3.1904653753393249E-2</v>
      </c>
    </row>
    <row r="102" spans="1:34" x14ac:dyDescent="0.25">
      <c r="A102" s="3">
        <v>44270</v>
      </c>
      <c r="B102" s="1" t="s">
        <v>34</v>
      </c>
      <c r="C102" s="1" t="s">
        <v>34</v>
      </c>
      <c r="D102" s="24">
        <v>4022</v>
      </c>
      <c r="E102" s="24">
        <v>39010</v>
      </c>
      <c r="F102" s="1" t="s">
        <v>35</v>
      </c>
      <c r="G102" s="1" t="s">
        <v>36</v>
      </c>
      <c r="H102" s="1" t="s">
        <v>37</v>
      </c>
      <c r="I102" t="s">
        <v>38</v>
      </c>
      <c r="J102" t="str">
        <f>_xlfn.CONCAT(IFERROR(INDEX(Lookup!B:B, MATCH(Table1[[#This Row],[Origin City]], Lookup!A:A, 0)), Table1[[#This Row],[Origin City]]),","," ",Table1[[#This Row],[Origin State]])</f>
        <v>Brunswick, NE</v>
      </c>
      <c r="K102" t="s">
        <v>39</v>
      </c>
      <c r="L102" t="s">
        <v>40</v>
      </c>
      <c r="M102" t="str">
        <f>_xlfn.CONCAT(IFERROR(INDEX(Lookup!B:B, MATCH(Table1[[#This Row],[Destination City]], Lookup!A:A, 0)), Table1[[#This Row],[Destination City]]),","," ",Table1[[#This Row],[Destination State]])</f>
        <v>Hanford, CA</v>
      </c>
      <c r="N102" s="5">
        <v>2122</v>
      </c>
      <c r="O102" t="s">
        <v>41</v>
      </c>
      <c r="P102">
        <v>110</v>
      </c>
      <c r="Q102">
        <v>120</v>
      </c>
      <c r="R102" t="s">
        <v>42</v>
      </c>
      <c r="S102" t="s">
        <v>43</v>
      </c>
      <c r="T102" t="s">
        <v>43</v>
      </c>
      <c r="U102" s="35" t="s">
        <v>44</v>
      </c>
      <c r="V102" s="27" t="s">
        <v>45</v>
      </c>
      <c r="W102" s="4">
        <v>5340</v>
      </c>
      <c r="X102" s="4">
        <f>IF(Table1[[#This Row],[Commodity]]="corn",Table1[[#This Row],[Tariff per Car]]/(111*2000/56),Table1[[#This Row],[Tariff per Car]]/(111*2000/60))</f>
        <v>1.347027027027027</v>
      </c>
      <c r="Y102" s="4">
        <f>Table1[[#This Row],[Tariff per Car]]/100.7</f>
        <v>53.028798411122146</v>
      </c>
      <c r="Z102" s="4">
        <f>(Table1[[#This Row],[Tariff per Car]]/111)</f>
        <v>48.108108108108105</v>
      </c>
      <c r="AA102" s="6">
        <f>(Table1[[#This Row],[Tariff per Car]]/111)/Table1[[#This Row],[Route Mileage]]</f>
        <v>2.267111597931579E-2</v>
      </c>
      <c r="AB102" s="4">
        <v>0</v>
      </c>
      <c r="AC102" s="4">
        <f>Table1[[#This Row],[FSC per Mile]]*Table1[[#This Row],[Route Mileage]]</f>
        <v>0</v>
      </c>
      <c r="AD102" s="4">
        <f>Table1[[#This Row],[Tariff per Car]]+Table1[[#This Row],[FSC per Car]]</f>
        <v>5340</v>
      </c>
      <c r="AE102" s="4">
        <f>IF(Table1[[#This Row],[Commodity]]="corn",Table1[[#This Row],[Tariff + FSC per Car]]/(111*2000/56),Table1[[#This Row],[Tariff + FSC per Car]]/(111*2000/60))</f>
        <v>1.347027027027027</v>
      </c>
      <c r="AF102" s="4">
        <f>Table1[[#This Row],[Tariff + FSC per Car]]/100.7</f>
        <v>53.028798411122146</v>
      </c>
      <c r="AG102" s="4">
        <f>(Table1[[#This Row],[Tariff + FSC per Car]]/111)</f>
        <v>48.108108108108105</v>
      </c>
      <c r="AH102" s="6">
        <f>(Table1[[#This Row],[Tariff + FSC per Car]]/111)/Table1[[#This Row],[Route Mileage]]</f>
        <v>2.267111597931579E-2</v>
      </c>
    </row>
    <row r="103" spans="1:34" x14ac:dyDescent="0.25">
      <c r="A103" s="3">
        <v>44270</v>
      </c>
      <c r="B103" s="1" t="s">
        <v>34</v>
      </c>
      <c r="C103" s="1" t="s">
        <v>34</v>
      </c>
      <c r="D103" s="24">
        <v>4022</v>
      </c>
      <c r="E103" s="24">
        <v>39013</v>
      </c>
      <c r="F103" s="1" t="s">
        <v>35</v>
      </c>
      <c r="G103" s="1" t="s">
        <v>36</v>
      </c>
      <c r="H103" s="1" t="s">
        <v>46</v>
      </c>
      <c r="I103" t="s">
        <v>47</v>
      </c>
      <c r="J103" t="str">
        <f>_xlfn.CONCAT(IFERROR(INDEX(Lookup!B:B, MATCH(Table1[[#This Row],[Origin City]], Lookup!A:A, 0)), Table1[[#This Row],[Origin City]]),","," ",Table1[[#This Row],[Origin State]])</f>
        <v>Clarkfield, MN</v>
      </c>
      <c r="K103" t="s">
        <v>48</v>
      </c>
      <c r="L103" t="s">
        <v>49</v>
      </c>
      <c r="M103" t="s">
        <v>50</v>
      </c>
      <c r="N103" s="5">
        <v>1684</v>
      </c>
      <c r="O103" t="s">
        <v>51</v>
      </c>
      <c r="P103">
        <v>110</v>
      </c>
      <c r="Q103">
        <v>120</v>
      </c>
      <c r="R103" t="s">
        <v>42</v>
      </c>
      <c r="S103" t="s">
        <v>43</v>
      </c>
      <c r="T103" t="s">
        <v>52</v>
      </c>
      <c r="U103" s="35" t="s">
        <v>44</v>
      </c>
      <c r="V103" s="27" t="s">
        <v>45</v>
      </c>
      <c r="W103" s="4">
        <v>5140</v>
      </c>
      <c r="X103" s="4">
        <f>IF(Table1[[#This Row],[Commodity]]="corn",Table1[[#This Row],[Tariff per Car]]/(111*2000/56),Table1[[#This Row],[Tariff per Car]]/(111*2000/60))</f>
        <v>1.2965765765765767</v>
      </c>
      <c r="Y103" s="4">
        <f>Table1[[#This Row],[Tariff per Car]]/100.7</f>
        <v>51.042701092353525</v>
      </c>
      <c r="Z103" s="4">
        <f>(Table1[[#This Row],[Tariff per Car]]/111)</f>
        <v>46.306306306306304</v>
      </c>
      <c r="AA103" s="6">
        <f>(Table1[[#This Row],[Tariff per Car]]/111)/Table1[[#This Row],[Route Mileage]]</f>
        <v>2.7497806595193769E-2</v>
      </c>
      <c r="AB103" s="4">
        <v>0</v>
      </c>
      <c r="AC103" s="4">
        <f>Table1[[#This Row],[FSC per Mile]]*Table1[[#This Row],[Route Mileage]]</f>
        <v>0</v>
      </c>
      <c r="AD103" s="4">
        <f>Table1[[#This Row],[Tariff per Car]]+Table1[[#This Row],[FSC per Car]]</f>
        <v>5140</v>
      </c>
      <c r="AE103" s="4">
        <f>IF(Table1[[#This Row],[Commodity]]="corn",Table1[[#This Row],[Tariff + FSC per Car]]/(111*2000/56),Table1[[#This Row],[Tariff + FSC per Car]]/(111*2000/60))</f>
        <v>1.2965765765765767</v>
      </c>
      <c r="AF103" s="4">
        <f>Table1[[#This Row],[Tariff + FSC per Car]]/100.7</f>
        <v>51.042701092353525</v>
      </c>
      <c r="AG103" s="4">
        <f>(Table1[[#This Row],[Tariff + FSC per Car]]/111)</f>
        <v>46.306306306306304</v>
      </c>
      <c r="AH103" s="6">
        <f>(Table1[[#This Row],[Tariff + FSC per Car]]/111)/Table1[[#This Row],[Route Mileage]]</f>
        <v>2.7497806595193769E-2</v>
      </c>
    </row>
    <row r="104" spans="1:34" x14ac:dyDescent="0.25">
      <c r="A104" s="3">
        <v>44270</v>
      </c>
      <c r="B104" s="1" t="s">
        <v>34</v>
      </c>
      <c r="C104" s="1" t="s">
        <v>34</v>
      </c>
      <c r="D104" s="24">
        <v>4022</v>
      </c>
      <c r="E104" s="24">
        <v>39010</v>
      </c>
      <c r="F104" s="1" t="s">
        <v>35</v>
      </c>
      <c r="G104" s="1" t="s">
        <v>36</v>
      </c>
      <c r="H104" s="1" t="s">
        <v>46</v>
      </c>
      <c r="I104" t="s">
        <v>47</v>
      </c>
      <c r="J104" t="str">
        <f>_xlfn.CONCAT(IFERROR(INDEX(Lookup!B:B, MATCH(Table1[[#This Row],[Origin City]], Lookup!A:A, 0)), Table1[[#This Row],[Origin City]]),","," ",Table1[[#This Row],[Origin State]])</f>
        <v>Clarkfield, MN</v>
      </c>
      <c r="K104" t="s">
        <v>53</v>
      </c>
      <c r="L104" t="s">
        <v>54</v>
      </c>
      <c r="M104" t="str">
        <f>_xlfn.CONCAT(IFERROR(INDEX(Lookup!B:B, MATCH(Table1[[#This Row],[Destination City]], Lookup!A:A, 0)), Table1[[#This Row],[Destination City]]),","," ",Table1[[#This Row],[Destination State]])</f>
        <v>Hereford, TX</v>
      </c>
      <c r="N104" s="5">
        <v>1066</v>
      </c>
      <c r="O104" t="s">
        <v>51</v>
      </c>
      <c r="P104">
        <v>110</v>
      </c>
      <c r="Q104">
        <v>120</v>
      </c>
      <c r="R104" t="s">
        <v>42</v>
      </c>
      <c r="S104" t="s">
        <v>43</v>
      </c>
      <c r="T104" t="s">
        <v>52</v>
      </c>
      <c r="U104" s="35" t="s">
        <v>44</v>
      </c>
      <c r="V104" s="27" t="s">
        <v>45</v>
      </c>
      <c r="W104" s="4">
        <v>4820</v>
      </c>
      <c r="X104" s="4">
        <f>IF(Table1[[#This Row],[Commodity]]="corn",Table1[[#This Row],[Tariff per Car]]/(111*2000/56),Table1[[#This Row],[Tariff per Car]]/(111*2000/60))</f>
        <v>1.2158558558558559</v>
      </c>
      <c r="Y104" s="4">
        <f>Table1[[#This Row],[Tariff per Car]]/100.7</f>
        <v>47.864945382323732</v>
      </c>
      <c r="Z104" s="4">
        <f>(Table1[[#This Row],[Tariff per Car]]/111)</f>
        <v>43.423423423423422</v>
      </c>
      <c r="AA104" s="6">
        <f>(Table1[[#This Row],[Tariff per Car]]/111)/Table1[[#This Row],[Route Mileage]]</f>
        <v>4.0734918783699267E-2</v>
      </c>
      <c r="AB104" s="4">
        <v>0</v>
      </c>
      <c r="AC104" s="4">
        <f>Table1[[#This Row],[FSC per Mile]]*Table1[[#This Row],[Route Mileage]]</f>
        <v>0</v>
      </c>
      <c r="AD104" s="4">
        <f>Table1[[#This Row],[Tariff per Car]]+Table1[[#This Row],[FSC per Car]]</f>
        <v>4820</v>
      </c>
      <c r="AE104" s="4">
        <f>IF(Table1[[#This Row],[Commodity]]="corn",Table1[[#This Row],[Tariff + FSC per Car]]/(111*2000/56),Table1[[#This Row],[Tariff + FSC per Car]]/(111*2000/60))</f>
        <v>1.2158558558558559</v>
      </c>
      <c r="AF104" s="4">
        <f>Table1[[#This Row],[Tariff + FSC per Car]]/100.7</f>
        <v>47.864945382323732</v>
      </c>
      <c r="AG104" s="4">
        <f>(Table1[[#This Row],[Tariff + FSC per Car]]/111)</f>
        <v>43.423423423423422</v>
      </c>
      <c r="AH104" s="6">
        <f>(Table1[[#This Row],[Tariff + FSC per Car]]/111)/Table1[[#This Row],[Route Mileage]]</f>
        <v>4.0734918783699267E-2</v>
      </c>
    </row>
    <row r="105" spans="1:34" x14ac:dyDescent="0.25">
      <c r="A105" s="3">
        <v>44270</v>
      </c>
      <c r="B105" s="1" t="s">
        <v>34</v>
      </c>
      <c r="C105" s="1" t="s">
        <v>34</v>
      </c>
      <c r="D105" s="24">
        <v>4022</v>
      </c>
      <c r="E105" s="24">
        <v>39010</v>
      </c>
      <c r="F105" s="1" t="s">
        <v>35</v>
      </c>
      <c r="G105" s="1" t="s">
        <v>36</v>
      </c>
      <c r="H105" s="1" t="s">
        <v>55</v>
      </c>
      <c r="I105" t="s">
        <v>38</v>
      </c>
      <c r="J105" t="str">
        <f>_xlfn.CONCAT(IFERROR(INDEX(Lookup!B:B, MATCH(Table1[[#This Row],[Origin City]], Lookup!A:A, 0)), Table1[[#This Row],[Origin City]]),","," ",Table1[[#This Row],[Origin State]])</f>
        <v>Edison, NE</v>
      </c>
      <c r="K105" t="s">
        <v>53</v>
      </c>
      <c r="L105" t="s">
        <v>54</v>
      </c>
      <c r="M105" t="str">
        <f>_xlfn.CONCAT(IFERROR(INDEX(Lookup!B:B, MATCH(Table1[[#This Row],[Destination City]], Lookup!A:A, 0)), Table1[[#This Row],[Destination City]]),","," ",Table1[[#This Row],[Destination State]])</f>
        <v>Hereford, TX</v>
      </c>
      <c r="N105" s="9">
        <v>728</v>
      </c>
      <c r="O105" t="s">
        <v>51</v>
      </c>
      <c r="P105">
        <v>110</v>
      </c>
      <c r="Q105">
        <v>120</v>
      </c>
      <c r="R105" t="s">
        <v>42</v>
      </c>
      <c r="S105" t="s">
        <v>43</v>
      </c>
      <c r="T105" t="s">
        <v>52</v>
      </c>
      <c r="U105" s="35" t="s">
        <v>44</v>
      </c>
      <c r="V105" s="27" t="s">
        <v>45</v>
      </c>
      <c r="W105" s="4">
        <v>4060</v>
      </c>
      <c r="X105" s="4">
        <f>IF(Table1[[#This Row],[Commodity]]="corn",Table1[[#This Row],[Tariff per Car]]/(111*2000/56),Table1[[#This Row],[Tariff per Car]]/(111*2000/60))</f>
        <v>1.0241441441441441</v>
      </c>
      <c r="Y105" s="4">
        <f>Table1[[#This Row],[Tariff per Car]]/100.7</f>
        <v>40.317775571002976</v>
      </c>
      <c r="Z105" s="4">
        <f>(Table1[[#This Row],[Tariff per Car]]/111)</f>
        <v>36.576576576576578</v>
      </c>
      <c r="AA105" s="6">
        <f>(Table1[[#This Row],[Tariff per Car]]/111)/Table1[[#This Row],[Route Mileage]]</f>
        <v>5.0242550242550248E-2</v>
      </c>
      <c r="AB105" s="4">
        <v>0</v>
      </c>
      <c r="AC105" s="4">
        <f>Table1[[#This Row],[FSC per Mile]]*Table1[[#This Row],[Route Mileage]]</f>
        <v>0</v>
      </c>
      <c r="AD105" s="4">
        <f>Table1[[#This Row],[Tariff per Car]]+Table1[[#This Row],[FSC per Car]]</f>
        <v>4060</v>
      </c>
      <c r="AE105" s="4">
        <f>IF(Table1[[#This Row],[Commodity]]="corn",Table1[[#This Row],[Tariff + FSC per Car]]/(111*2000/56),Table1[[#This Row],[Tariff + FSC per Car]]/(111*2000/60))</f>
        <v>1.0241441441441441</v>
      </c>
      <c r="AF105" s="4">
        <f>Table1[[#This Row],[Tariff + FSC per Car]]/100.7</f>
        <v>40.317775571002976</v>
      </c>
      <c r="AG105" s="4">
        <f>(Table1[[#This Row],[Tariff + FSC per Car]]/111)</f>
        <v>36.576576576576578</v>
      </c>
      <c r="AH105" s="6">
        <f>(Table1[[#This Row],[Tariff + FSC per Car]]/111)/Table1[[#This Row],[Route Mileage]]</f>
        <v>5.0242550242550248E-2</v>
      </c>
    </row>
    <row r="106" spans="1:34" x14ac:dyDescent="0.25">
      <c r="A106" s="3">
        <v>44270</v>
      </c>
      <c r="B106" s="1" t="s">
        <v>34</v>
      </c>
      <c r="C106" s="1" t="s">
        <v>34</v>
      </c>
      <c r="D106" s="24">
        <v>4022</v>
      </c>
      <c r="E106" s="24">
        <v>39013</v>
      </c>
      <c r="F106" s="1" t="s">
        <v>35</v>
      </c>
      <c r="G106" s="1" t="s">
        <v>36</v>
      </c>
      <c r="H106" s="1" t="s">
        <v>55</v>
      </c>
      <c r="I106" t="s">
        <v>38</v>
      </c>
      <c r="J106" t="str">
        <f>_xlfn.CONCAT(IFERROR(INDEX(Lookup!B:B, MATCH(Table1[[#This Row],[Origin City]], Lookup!A:A, 0)), Table1[[#This Row],[Origin City]]),","," ",Table1[[#This Row],[Origin State]])</f>
        <v>Edison, NE</v>
      </c>
      <c r="K106" t="s">
        <v>48</v>
      </c>
      <c r="L106" t="s">
        <v>49</v>
      </c>
      <c r="M106" t="s">
        <v>50</v>
      </c>
      <c r="N106" s="5">
        <v>1759</v>
      </c>
      <c r="O106" t="s">
        <v>51</v>
      </c>
      <c r="P106">
        <v>110</v>
      </c>
      <c r="Q106">
        <v>120</v>
      </c>
      <c r="R106" t="s">
        <v>42</v>
      </c>
      <c r="S106" t="s">
        <v>43</v>
      </c>
      <c r="T106" t="s">
        <v>52</v>
      </c>
      <c r="U106" s="35" t="s">
        <v>44</v>
      </c>
      <c r="V106" s="27" t="s">
        <v>45</v>
      </c>
      <c r="W106" s="4">
        <v>5020</v>
      </c>
      <c r="X106" s="4">
        <f>IF(Table1[[#This Row],[Commodity]]="corn",Table1[[#This Row],[Tariff per Car]]/(111*2000/56),Table1[[#This Row],[Tariff per Car]]/(111*2000/60))</f>
        <v>1.2663063063063063</v>
      </c>
      <c r="Y106" s="4">
        <f>Table1[[#This Row],[Tariff per Car]]/100.7</f>
        <v>49.851042701092354</v>
      </c>
      <c r="Z106" s="4">
        <f>(Table1[[#This Row],[Tariff per Car]]/111)</f>
        <v>45.225225225225223</v>
      </c>
      <c r="AA106" s="6">
        <f>(Table1[[#This Row],[Tariff per Car]]/111)/Table1[[#This Row],[Route Mileage]]</f>
        <v>2.5710759081992735E-2</v>
      </c>
      <c r="AB106" s="4">
        <v>0</v>
      </c>
      <c r="AC106" s="4">
        <f>Table1[[#This Row],[FSC per Mile]]*Table1[[#This Row],[Route Mileage]]</f>
        <v>0</v>
      </c>
      <c r="AD106" s="4">
        <f>Table1[[#This Row],[Tariff per Car]]+Table1[[#This Row],[FSC per Car]]</f>
        <v>5020</v>
      </c>
      <c r="AE106" s="4">
        <f>IF(Table1[[#This Row],[Commodity]]="corn",Table1[[#This Row],[Tariff + FSC per Car]]/(111*2000/56),Table1[[#This Row],[Tariff + FSC per Car]]/(111*2000/60))</f>
        <v>1.2663063063063063</v>
      </c>
      <c r="AF106" s="4">
        <f>Table1[[#This Row],[Tariff + FSC per Car]]/100.7</f>
        <v>49.851042701092354</v>
      </c>
      <c r="AG106" s="4">
        <f>(Table1[[#This Row],[Tariff + FSC per Car]]/111)</f>
        <v>45.225225225225223</v>
      </c>
      <c r="AH106" s="6">
        <f>(Table1[[#This Row],[Tariff + FSC per Car]]/111)/Table1[[#This Row],[Route Mileage]]</f>
        <v>2.5710759081992735E-2</v>
      </c>
    </row>
    <row r="107" spans="1:34" x14ac:dyDescent="0.25">
      <c r="A107" s="3">
        <v>44270</v>
      </c>
      <c r="B107" s="1" t="s">
        <v>34</v>
      </c>
      <c r="C107" s="1" t="s">
        <v>34</v>
      </c>
      <c r="D107" s="24">
        <v>4022</v>
      </c>
      <c r="E107" s="24">
        <v>39010</v>
      </c>
      <c r="F107" s="1" t="s">
        <v>35</v>
      </c>
      <c r="G107" s="1" t="s">
        <v>36</v>
      </c>
      <c r="H107" s="1" t="s">
        <v>55</v>
      </c>
      <c r="I107" t="s">
        <v>38</v>
      </c>
      <c r="J107" t="str">
        <f>_xlfn.CONCAT(IFERROR(INDEX(Lookup!B:B, MATCH(Table1[[#This Row],[Origin City]], Lookup!A:A, 0)), Table1[[#This Row],[Origin City]]),","," ",Table1[[#This Row],[Origin State]])</f>
        <v>Edison, NE</v>
      </c>
      <c r="K107" t="s">
        <v>39</v>
      </c>
      <c r="L107" t="s">
        <v>40</v>
      </c>
      <c r="M107" t="str">
        <f>_xlfn.CONCAT(IFERROR(INDEX(Lookup!B:B, MATCH(Table1[[#This Row],[Destination City]], Lookup!A:A, 0)), Table1[[#This Row],[Destination City]]),","," ",Table1[[#This Row],[Destination State]])</f>
        <v>Hanford, CA</v>
      </c>
      <c r="N107" s="5">
        <v>1776</v>
      </c>
      <c r="O107" t="s">
        <v>41</v>
      </c>
      <c r="P107">
        <v>110</v>
      </c>
      <c r="Q107">
        <v>120</v>
      </c>
      <c r="R107" t="s">
        <v>42</v>
      </c>
      <c r="S107" t="s">
        <v>43</v>
      </c>
      <c r="T107" t="s">
        <v>52</v>
      </c>
      <c r="U107" s="36" t="s">
        <v>44</v>
      </c>
      <c r="V107" s="28" t="s">
        <v>45</v>
      </c>
      <c r="W107" s="4">
        <v>5020</v>
      </c>
      <c r="X107" s="4">
        <f>IF(Table1[[#This Row],[Commodity]]="corn",Table1[[#This Row],[Tariff per Car]]/(111*2000/56),Table1[[#This Row],[Tariff per Car]]/(111*2000/60))</f>
        <v>1.2663063063063063</v>
      </c>
      <c r="Y107" s="4">
        <f>Table1[[#This Row],[Tariff per Car]]/100.7</f>
        <v>49.851042701092354</v>
      </c>
      <c r="Z107" s="4">
        <f>(Table1[[#This Row],[Tariff per Car]]/111)</f>
        <v>45.225225225225223</v>
      </c>
      <c r="AA107" s="6">
        <f>(Table1[[#This Row],[Tariff per Car]]/111)/Table1[[#This Row],[Route Mileage]]</f>
        <v>2.5464653843032221E-2</v>
      </c>
      <c r="AB107" s="4">
        <v>0</v>
      </c>
      <c r="AC107" s="4">
        <f>Table1[[#This Row],[FSC per Mile]]*Table1[[#This Row],[Route Mileage]]</f>
        <v>0</v>
      </c>
      <c r="AD107" s="4">
        <f>Table1[[#This Row],[Tariff per Car]]+Table1[[#This Row],[FSC per Car]]</f>
        <v>5020</v>
      </c>
      <c r="AE107" s="4">
        <f>IF(Table1[[#This Row],[Commodity]]="corn",Table1[[#This Row],[Tariff + FSC per Car]]/(111*2000/56),Table1[[#This Row],[Tariff + FSC per Car]]/(111*2000/60))</f>
        <v>1.2663063063063063</v>
      </c>
      <c r="AF107" s="4">
        <f>Table1[[#This Row],[Tariff + FSC per Car]]/100.7</f>
        <v>49.851042701092354</v>
      </c>
      <c r="AG107" s="4">
        <f>(Table1[[#This Row],[Tariff + FSC per Car]]/111)</f>
        <v>45.225225225225223</v>
      </c>
      <c r="AH107" s="6">
        <f>(Table1[[#This Row],[Tariff + FSC per Car]]/111)/Table1[[#This Row],[Route Mileage]]</f>
        <v>2.5464653843032221E-2</v>
      </c>
    </row>
    <row r="108" spans="1:34" x14ac:dyDescent="0.25">
      <c r="A108" s="3">
        <v>44270</v>
      </c>
      <c r="B108" t="s">
        <v>34</v>
      </c>
      <c r="C108" t="s">
        <v>34</v>
      </c>
      <c r="D108" s="24">
        <v>4022</v>
      </c>
      <c r="E108" s="24">
        <v>39010</v>
      </c>
      <c r="F108" s="1" t="s">
        <v>35</v>
      </c>
      <c r="G108" s="1" t="s">
        <v>36</v>
      </c>
      <c r="H108" s="1" t="s">
        <v>56</v>
      </c>
      <c r="I108" t="s">
        <v>57</v>
      </c>
      <c r="J108" t="str">
        <f>_xlfn.CONCAT(IFERROR(INDEX(Lookup!B:B, MATCH(Table1[[#This Row],[Origin City]], Lookup!A:A, 0)), Table1[[#This Row],[Origin City]]),","," ",Table1[[#This Row],[Origin State]])</f>
        <v>Greenwood (Mendota), IL</v>
      </c>
      <c r="K108" t="s">
        <v>53</v>
      </c>
      <c r="L108" t="s">
        <v>54</v>
      </c>
      <c r="M108" t="str">
        <f>_xlfn.CONCAT(IFERROR(INDEX(Lookup!B:B, MATCH(Table1[[#This Row],[Destination City]], Lookup!A:A, 0)), Table1[[#This Row],[Destination City]]),","," ",Table1[[#This Row],[Destination State]])</f>
        <v>Hereford, TX</v>
      </c>
      <c r="N108" s="5">
        <v>935</v>
      </c>
      <c r="O108" t="s">
        <v>41</v>
      </c>
      <c r="P108">
        <v>110</v>
      </c>
      <c r="Q108">
        <v>120</v>
      </c>
      <c r="R108" t="s">
        <v>42</v>
      </c>
      <c r="S108" t="s">
        <v>43</v>
      </c>
      <c r="T108" t="s">
        <v>52</v>
      </c>
      <c r="U108" s="35" t="s">
        <v>44</v>
      </c>
      <c r="V108" s="27" t="s">
        <v>45</v>
      </c>
      <c r="W108" s="4">
        <v>3580</v>
      </c>
      <c r="X108" s="4">
        <f>IF(Table1[[#This Row],[Commodity]]="corn",Table1[[#This Row],[Tariff per Car]]/(111*2000/56),Table1[[#This Row],[Tariff per Car]]/(111*2000/60))</f>
        <v>0.90306306306306305</v>
      </c>
      <c r="Y108" s="4">
        <f>Table1[[#This Row],[Tariff per Car]]/100.7</f>
        <v>35.55114200595829</v>
      </c>
      <c r="Z108" s="4">
        <f>(Table1[[#This Row],[Tariff per Car]]/111)</f>
        <v>32.252252252252255</v>
      </c>
      <c r="AA108" s="6">
        <f>(Table1[[#This Row],[Tariff per Car]]/111)/Table1[[#This Row],[Route Mileage]]</f>
        <v>3.4494387435563906E-2</v>
      </c>
      <c r="AB108" s="4">
        <v>0</v>
      </c>
      <c r="AC108" s="4">
        <f>Table1[[#This Row],[FSC per Mile]]*Table1[[#This Row],[Route Mileage]]</f>
        <v>0</v>
      </c>
      <c r="AD108" s="4">
        <f>Table1[[#This Row],[Tariff per Car]]+Table1[[#This Row],[FSC per Car]]</f>
        <v>3580</v>
      </c>
      <c r="AE108" s="4">
        <f>IF(Table1[[#This Row],[Commodity]]="corn",Table1[[#This Row],[Tariff + FSC per Car]]/(111*2000/56),Table1[[#This Row],[Tariff + FSC per Car]]/(111*2000/60))</f>
        <v>0.90306306306306305</v>
      </c>
      <c r="AF108" s="4">
        <f>Table1[[#This Row],[Tariff + FSC per Car]]/100.7</f>
        <v>35.55114200595829</v>
      </c>
      <c r="AG108" s="4">
        <f>(Table1[[#This Row],[Tariff + FSC per Car]]/111)</f>
        <v>32.252252252252255</v>
      </c>
      <c r="AH108" s="6">
        <f>(Table1[[#This Row],[Tariff + FSC per Car]]/111)/Table1[[#This Row],[Route Mileage]]</f>
        <v>3.4494387435563906E-2</v>
      </c>
    </row>
    <row r="109" spans="1:34" x14ac:dyDescent="0.25">
      <c r="A109" s="3">
        <v>44270</v>
      </c>
      <c r="B109" s="1" t="s">
        <v>34</v>
      </c>
      <c r="C109" s="1" t="s">
        <v>34</v>
      </c>
      <c r="D109" s="24">
        <v>4022</v>
      </c>
      <c r="E109" s="24">
        <v>39010</v>
      </c>
      <c r="F109" s="1" t="s">
        <v>35</v>
      </c>
      <c r="G109" s="1" t="s">
        <v>36</v>
      </c>
      <c r="H109" s="1" t="s">
        <v>58</v>
      </c>
      <c r="I109" t="s">
        <v>59</v>
      </c>
      <c r="J109" t="str">
        <f>_xlfn.CONCAT(IFERROR(INDEX(Lookup!B:B, MATCH(Table1[[#This Row],[Origin City]], Lookup!A:A, 0)), Table1[[#This Row],[Origin City]]),","," ",Table1[[#This Row],[Origin State]])</f>
        <v>Hancock, IA</v>
      </c>
      <c r="K109" t="s">
        <v>60</v>
      </c>
      <c r="L109" t="s">
        <v>54</v>
      </c>
      <c r="M109" t="str">
        <f>_xlfn.CONCAT(IFERROR(INDEX(Lookup!B:B, MATCH(Table1[[#This Row],[Destination City]], Lookup!A:A, 0)), Table1[[#This Row],[Destination City]]),","," ",Table1[[#This Row],[Destination State]])</f>
        <v>Plainview, TX</v>
      </c>
      <c r="N109" s="5">
        <v>832</v>
      </c>
      <c r="O109" t="s">
        <v>41</v>
      </c>
      <c r="P109">
        <v>110</v>
      </c>
      <c r="Q109">
        <v>120</v>
      </c>
      <c r="R109" t="s">
        <v>42</v>
      </c>
      <c r="S109" t="s">
        <v>43</v>
      </c>
      <c r="T109" t="s">
        <v>43</v>
      </c>
      <c r="U109" s="35" t="s">
        <v>44</v>
      </c>
      <c r="V109" s="27" t="s">
        <v>45</v>
      </c>
      <c r="W109" s="4">
        <v>4180</v>
      </c>
      <c r="X109" s="4">
        <f>IF(Table1[[#This Row],[Commodity]]="corn",Table1[[#This Row],[Tariff per Car]]/(111*2000/56),Table1[[#This Row],[Tariff per Car]]/(111*2000/60))</f>
        <v>1.0544144144144145</v>
      </c>
      <c r="Y109" s="4">
        <f>Table1[[#This Row],[Tariff per Car]]/100.7</f>
        <v>41.509433962264147</v>
      </c>
      <c r="Z109" s="4">
        <f>(Table1[[#This Row],[Tariff per Car]]/111)</f>
        <v>37.657657657657658</v>
      </c>
      <c r="AA109" s="6">
        <f>(Table1[[#This Row],[Tariff per Car]]/111)/Table1[[#This Row],[Route Mileage]]</f>
        <v>4.5261607761607765E-2</v>
      </c>
      <c r="AB109" s="4">
        <v>0</v>
      </c>
      <c r="AC109" s="4">
        <f>Table1[[#This Row],[FSC per Mile]]*Table1[[#This Row],[Route Mileage]]</f>
        <v>0</v>
      </c>
      <c r="AD109" s="4">
        <f>Table1[[#This Row],[Tariff per Car]]+Table1[[#This Row],[FSC per Car]]</f>
        <v>4180</v>
      </c>
      <c r="AE109" s="4">
        <f>IF(Table1[[#This Row],[Commodity]]="corn",Table1[[#This Row],[Tariff + FSC per Car]]/(111*2000/56),Table1[[#This Row],[Tariff + FSC per Car]]/(111*2000/60))</f>
        <v>1.0544144144144145</v>
      </c>
      <c r="AF109" s="4">
        <f>Table1[[#This Row],[Tariff + FSC per Car]]/100.7</f>
        <v>41.509433962264147</v>
      </c>
      <c r="AG109" s="4">
        <f>(Table1[[#This Row],[Tariff + FSC per Car]]/111)</f>
        <v>37.657657657657658</v>
      </c>
      <c r="AH109" s="6">
        <f>(Table1[[#This Row],[Tariff + FSC per Car]]/111)/Table1[[#This Row],[Route Mileage]]</f>
        <v>4.5261607761607765E-2</v>
      </c>
    </row>
    <row r="110" spans="1:34" x14ac:dyDescent="0.25">
      <c r="A110" s="3">
        <v>44270</v>
      </c>
      <c r="B110" s="1" t="s">
        <v>34</v>
      </c>
      <c r="C110" s="1" t="s">
        <v>34</v>
      </c>
      <c r="D110" s="24">
        <v>4022</v>
      </c>
      <c r="E110" s="24">
        <v>39010</v>
      </c>
      <c r="F110" s="1" t="s">
        <v>35</v>
      </c>
      <c r="G110" s="1" t="s">
        <v>36</v>
      </c>
      <c r="H110" s="1" t="s">
        <v>61</v>
      </c>
      <c r="I110" t="s">
        <v>62</v>
      </c>
      <c r="J110" t="str">
        <f>_xlfn.CONCAT(IFERROR(INDEX(Lookup!B:B, MATCH(Table1[[#This Row],[Origin City]], Lookup!A:A, 0)), Table1[[#This Row],[Origin City]]),","," ",Table1[[#This Row],[Origin State]])</f>
        <v>Phelps (Rock Port), MO</v>
      </c>
      <c r="K110" t="s">
        <v>63</v>
      </c>
      <c r="L110" t="s">
        <v>64</v>
      </c>
      <c r="M110" t="str">
        <f>_xlfn.CONCAT(IFERROR(INDEX(Lookup!B:B, MATCH(Table1[[#This Row],[Destination City]], Lookup!A:A, 0)), Table1[[#This Row],[Destination City]]),","," ",Table1[[#This Row],[Destination State]])</f>
        <v>Clovis, NM</v>
      </c>
      <c r="N110" s="5">
        <v>764</v>
      </c>
      <c r="O110" t="s">
        <v>41</v>
      </c>
      <c r="P110">
        <v>110</v>
      </c>
      <c r="Q110">
        <v>120</v>
      </c>
      <c r="R110" t="s">
        <v>42</v>
      </c>
      <c r="S110" t="s">
        <v>43</v>
      </c>
      <c r="T110" t="s">
        <v>52</v>
      </c>
      <c r="U110" s="35" t="s">
        <v>44</v>
      </c>
      <c r="V110" s="27" t="s">
        <v>45</v>
      </c>
      <c r="W110" s="4">
        <v>3820</v>
      </c>
      <c r="X110" s="4">
        <f>IF(Table1[[#This Row],[Commodity]]="corn",Table1[[#This Row],[Tariff per Car]]/(111*2000/56),Table1[[#This Row],[Tariff per Car]]/(111*2000/60))</f>
        <v>0.96360360360360364</v>
      </c>
      <c r="Y110" s="4">
        <f>Table1[[#This Row],[Tariff per Car]]/100.7</f>
        <v>37.934458788480633</v>
      </c>
      <c r="Z110" s="4">
        <f>(Table1[[#This Row],[Tariff per Car]]/111)</f>
        <v>34.414414414414416</v>
      </c>
      <c r="AA110" s="6">
        <f>(Table1[[#This Row],[Tariff per Car]]/111)/Table1[[#This Row],[Route Mileage]]</f>
        <v>4.504504504504505E-2</v>
      </c>
      <c r="AB110" s="4">
        <v>0</v>
      </c>
      <c r="AC110" s="4">
        <f>Table1[[#This Row],[FSC per Mile]]*Table1[[#This Row],[Route Mileage]]</f>
        <v>0</v>
      </c>
      <c r="AD110" s="4">
        <f>Table1[[#This Row],[Tariff per Car]]+Table1[[#This Row],[FSC per Car]]</f>
        <v>3820</v>
      </c>
      <c r="AE110" s="4">
        <f>IF(Table1[[#This Row],[Commodity]]="corn",Table1[[#This Row],[Tariff + FSC per Car]]/(111*2000/56),Table1[[#This Row],[Tariff + FSC per Car]]/(111*2000/60))</f>
        <v>0.96360360360360364</v>
      </c>
      <c r="AF110" s="4">
        <f>Table1[[#This Row],[Tariff + FSC per Car]]/100.7</f>
        <v>37.934458788480633</v>
      </c>
      <c r="AG110" s="4">
        <f>(Table1[[#This Row],[Tariff + FSC per Car]]/111)</f>
        <v>34.414414414414416</v>
      </c>
      <c r="AH110" s="6">
        <f>(Table1[[#This Row],[Tariff + FSC per Car]]/111)/Table1[[#This Row],[Route Mileage]]</f>
        <v>4.504504504504505E-2</v>
      </c>
    </row>
    <row r="111" spans="1:34" x14ac:dyDescent="0.25">
      <c r="A111" s="3">
        <v>44270</v>
      </c>
      <c r="B111" s="1" t="s">
        <v>34</v>
      </c>
      <c r="C111" s="1" t="s">
        <v>34</v>
      </c>
      <c r="D111" s="24">
        <v>4022</v>
      </c>
      <c r="E111" s="24">
        <v>39010</v>
      </c>
      <c r="F111" s="1" t="s">
        <v>35</v>
      </c>
      <c r="G111" s="1" t="s">
        <v>36</v>
      </c>
      <c r="H111" s="1" t="s">
        <v>61</v>
      </c>
      <c r="I111" t="s">
        <v>62</v>
      </c>
      <c r="J111" t="str">
        <f>_xlfn.CONCAT(IFERROR(INDEX(Lookup!B:B, MATCH(Table1[[#This Row],[Origin City]], Lookup!A:A, 0)), Table1[[#This Row],[Origin City]]),","," ",Table1[[#This Row],[Origin State]])</f>
        <v>Phelps (Rock Port), MO</v>
      </c>
      <c r="K111" t="s">
        <v>65</v>
      </c>
      <c r="L111" t="s">
        <v>54</v>
      </c>
      <c r="M111" t="s">
        <v>66</v>
      </c>
      <c r="N111" s="5">
        <v>937</v>
      </c>
      <c r="O111" t="s">
        <v>41</v>
      </c>
      <c r="P111">
        <v>110</v>
      </c>
      <c r="Q111">
        <v>120</v>
      </c>
      <c r="R111" t="s">
        <v>42</v>
      </c>
      <c r="S111" t="s">
        <v>43</v>
      </c>
      <c r="T111" t="s">
        <v>52</v>
      </c>
      <c r="U111" s="35" t="s">
        <v>44</v>
      </c>
      <c r="V111" s="27" t="s">
        <v>45</v>
      </c>
      <c r="W111" s="4">
        <v>3560</v>
      </c>
      <c r="X111" s="4">
        <f>IF(Table1[[#This Row],[Commodity]]="corn",Table1[[#This Row],[Tariff per Car]]/(111*2000/56),Table1[[#This Row],[Tariff per Car]]/(111*2000/60))</f>
        <v>0.89801801801801806</v>
      </c>
      <c r="Y111" s="4">
        <f>Table1[[#This Row],[Tariff per Car]]/100.7</f>
        <v>35.352532274081426</v>
      </c>
      <c r="Z111" s="4">
        <f>(Table1[[#This Row],[Tariff per Car]]/111)</f>
        <v>32.072072072072075</v>
      </c>
      <c r="AA111" s="6">
        <f>(Table1[[#This Row],[Tariff per Car]]/111)/Table1[[#This Row],[Route Mileage]]</f>
        <v>3.4228465391752484E-2</v>
      </c>
      <c r="AB111" s="4">
        <v>0</v>
      </c>
      <c r="AC111" s="4">
        <f>Table1[[#This Row],[FSC per Mile]]*Table1[[#This Row],[Route Mileage]]</f>
        <v>0</v>
      </c>
      <c r="AD111" s="4">
        <f>Table1[[#This Row],[Tariff per Car]]+Table1[[#This Row],[FSC per Car]]</f>
        <v>3560</v>
      </c>
      <c r="AE111" s="4">
        <f>IF(Table1[[#This Row],[Commodity]]="corn",Table1[[#This Row],[Tariff + FSC per Car]]/(111*2000/56),Table1[[#This Row],[Tariff + FSC per Car]]/(111*2000/60))</f>
        <v>0.89801801801801806</v>
      </c>
      <c r="AF111" s="4">
        <f>Table1[[#This Row],[Tariff + FSC per Car]]/100.7</f>
        <v>35.352532274081426</v>
      </c>
      <c r="AG111" s="4">
        <f>(Table1[[#This Row],[Tariff + FSC per Car]]/111)</f>
        <v>32.072072072072075</v>
      </c>
      <c r="AH111" s="6">
        <f>(Table1[[#This Row],[Tariff + FSC per Car]]/111)/Table1[[#This Row],[Route Mileage]]</f>
        <v>3.4228465391752484E-2</v>
      </c>
    </row>
    <row r="112" spans="1:34" x14ac:dyDescent="0.25">
      <c r="A112" s="3">
        <v>44270</v>
      </c>
      <c r="B112" s="1" t="s">
        <v>34</v>
      </c>
      <c r="C112" s="1" t="s">
        <v>34</v>
      </c>
      <c r="D112" s="24">
        <v>4022</v>
      </c>
      <c r="E112" s="24">
        <v>39013</v>
      </c>
      <c r="F112" s="1" t="s">
        <v>35</v>
      </c>
      <c r="G112" s="1" t="s">
        <v>36</v>
      </c>
      <c r="H112" s="1" t="s">
        <v>67</v>
      </c>
      <c r="I112" t="s">
        <v>68</v>
      </c>
      <c r="J112" t="str">
        <f>_xlfn.CONCAT(IFERROR(INDEX(Lookup!B:B, MATCH(Table1[[#This Row],[Origin City]], Lookup!A:A, 0)), Table1[[#This Row],[Origin City]]),","," ",Table1[[#This Row],[Origin State]])</f>
        <v>Selby, SD</v>
      </c>
      <c r="K112" t="s">
        <v>48</v>
      </c>
      <c r="L112" t="s">
        <v>49</v>
      </c>
      <c r="M112" t="s">
        <v>50</v>
      </c>
      <c r="N112" s="5">
        <v>1419</v>
      </c>
      <c r="O112" t="s">
        <v>51</v>
      </c>
      <c r="P112">
        <v>110</v>
      </c>
      <c r="Q112">
        <v>120</v>
      </c>
      <c r="R112" t="s">
        <v>42</v>
      </c>
      <c r="S112" t="s">
        <v>43</v>
      </c>
      <c r="T112" t="s">
        <v>52</v>
      </c>
      <c r="U112" s="36" t="s">
        <v>44</v>
      </c>
      <c r="V112" s="28" t="s">
        <v>45</v>
      </c>
      <c r="W112" s="4">
        <v>5100</v>
      </c>
      <c r="X112" s="4">
        <f>IF(Table1[[#This Row],[Commodity]]="corn",Table1[[#This Row],[Tariff per Car]]/(111*2000/56),Table1[[#This Row],[Tariff per Car]]/(111*2000/60))</f>
        <v>1.2864864864864864</v>
      </c>
      <c r="Y112" s="4">
        <f>Table1[[#This Row],[Tariff per Car]]/100.7</f>
        <v>50.645481628599796</v>
      </c>
      <c r="Z112" s="4">
        <f>(Table1[[#This Row],[Tariff per Car]]/111)</f>
        <v>45.945945945945944</v>
      </c>
      <c r="AA112" s="6">
        <f>(Table1[[#This Row],[Tariff per Car]]/111)/Table1[[#This Row],[Route Mileage]]</f>
        <v>3.2379102146544006E-2</v>
      </c>
      <c r="AB112" s="4">
        <v>0</v>
      </c>
      <c r="AC112" s="4">
        <f>Table1[[#This Row],[FSC per Mile]]*Table1[[#This Row],[Route Mileage]]</f>
        <v>0</v>
      </c>
      <c r="AD112" s="4">
        <f>Table1[[#This Row],[Tariff per Car]]+Table1[[#This Row],[FSC per Car]]</f>
        <v>5100</v>
      </c>
      <c r="AE112" s="4">
        <f>IF(Table1[[#This Row],[Commodity]]="corn",Table1[[#This Row],[Tariff + FSC per Car]]/(111*2000/56),Table1[[#This Row],[Tariff + FSC per Car]]/(111*2000/60))</f>
        <v>1.2864864864864864</v>
      </c>
      <c r="AF112" s="4">
        <f>Table1[[#This Row],[Tariff + FSC per Car]]/100.7</f>
        <v>50.645481628599796</v>
      </c>
      <c r="AG112" s="4">
        <f>(Table1[[#This Row],[Tariff + FSC per Car]]/111)</f>
        <v>45.945945945945944</v>
      </c>
      <c r="AH112" s="6">
        <f>(Table1[[#This Row],[Tariff + FSC per Car]]/111)/Table1[[#This Row],[Route Mileage]]</f>
        <v>3.2379102146544006E-2</v>
      </c>
    </row>
    <row r="113" spans="1:34" x14ac:dyDescent="0.25">
      <c r="A113" s="3">
        <v>44270</v>
      </c>
      <c r="B113" s="1" t="s">
        <v>34</v>
      </c>
      <c r="C113" s="1" t="s">
        <v>34</v>
      </c>
      <c r="D113" s="24">
        <v>4022</v>
      </c>
      <c r="E113" s="24">
        <v>39013</v>
      </c>
      <c r="F113" s="1" t="s">
        <v>35</v>
      </c>
      <c r="G113" s="1" t="s">
        <v>36</v>
      </c>
      <c r="H113" s="1" t="s">
        <v>69</v>
      </c>
      <c r="I113" t="s">
        <v>47</v>
      </c>
      <c r="J113" t="str">
        <f>_xlfn.CONCAT(IFERROR(INDEX(Lookup!B:B, MATCH(Table1[[#This Row],[Origin City]], Lookup!A:A, 0)), Table1[[#This Row],[Origin City]]),","," ",Table1[[#This Row],[Origin State]])</f>
        <v>St. Cloud, MN</v>
      </c>
      <c r="K113" t="s">
        <v>48</v>
      </c>
      <c r="L113" t="s">
        <v>49</v>
      </c>
      <c r="M113" t="s">
        <v>50</v>
      </c>
      <c r="N113" s="5">
        <v>1666</v>
      </c>
      <c r="O113" t="s">
        <v>51</v>
      </c>
      <c r="P113">
        <v>110</v>
      </c>
      <c r="Q113">
        <v>120</v>
      </c>
      <c r="R113" t="s">
        <v>42</v>
      </c>
      <c r="S113" t="s">
        <v>43</v>
      </c>
      <c r="T113" t="s">
        <v>52</v>
      </c>
      <c r="U113" s="36" t="s">
        <v>44</v>
      </c>
      <c r="V113" s="28" t="s">
        <v>45</v>
      </c>
      <c r="W113" s="4">
        <v>5100</v>
      </c>
      <c r="X113" s="4">
        <f>IF(Table1[[#This Row],[Commodity]]="corn",Table1[[#This Row],[Tariff per Car]]/(111*2000/56),Table1[[#This Row],[Tariff per Car]]/(111*2000/60))</f>
        <v>1.2864864864864864</v>
      </c>
      <c r="Y113" s="4">
        <f>Table1[[#This Row],[Tariff per Car]]/100.7</f>
        <v>50.645481628599796</v>
      </c>
      <c r="Z113" s="4">
        <f>(Table1[[#This Row],[Tariff per Car]]/111)</f>
        <v>45.945945945945944</v>
      </c>
      <c r="AA113" s="6">
        <f>(Table1[[#This Row],[Tariff per Car]]/111)/Table1[[#This Row],[Route Mileage]]</f>
        <v>2.7578599007170433E-2</v>
      </c>
      <c r="AB113" s="4">
        <v>0</v>
      </c>
      <c r="AC113" s="4">
        <f>Table1[[#This Row],[FSC per Mile]]*Table1[[#This Row],[Route Mileage]]</f>
        <v>0</v>
      </c>
      <c r="AD113" s="4">
        <f>Table1[[#This Row],[Tariff per Car]]+Table1[[#This Row],[FSC per Car]]</f>
        <v>5100</v>
      </c>
      <c r="AE113" s="4">
        <f>IF(Table1[[#This Row],[Commodity]]="corn",Table1[[#This Row],[Tariff + FSC per Car]]/(111*2000/56),Table1[[#This Row],[Tariff + FSC per Car]]/(111*2000/60))</f>
        <v>1.2864864864864864</v>
      </c>
      <c r="AF113" s="4">
        <f>Table1[[#This Row],[Tariff + FSC per Car]]/100.7</f>
        <v>50.645481628599796</v>
      </c>
      <c r="AG113" s="4">
        <f>(Table1[[#This Row],[Tariff + FSC per Car]]/111)</f>
        <v>45.945945945945944</v>
      </c>
      <c r="AH113" s="6">
        <f>(Table1[[#This Row],[Tariff + FSC per Car]]/111)/Table1[[#This Row],[Route Mileage]]</f>
        <v>2.7578599007170433E-2</v>
      </c>
    </row>
    <row r="114" spans="1:34" x14ac:dyDescent="0.25">
      <c r="A114" s="3">
        <v>44270</v>
      </c>
      <c r="B114" s="1" t="s">
        <v>34</v>
      </c>
      <c r="C114" s="1" t="s">
        <v>34</v>
      </c>
      <c r="D114" s="24">
        <v>4022</v>
      </c>
      <c r="E114" s="24">
        <v>39010</v>
      </c>
      <c r="F114" s="1" t="s">
        <v>35</v>
      </c>
      <c r="G114" s="1" t="s">
        <v>36</v>
      </c>
      <c r="H114" s="1" t="s">
        <v>70</v>
      </c>
      <c r="I114" t="s">
        <v>57</v>
      </c>
      <c r="J114" t="str">
        <f>_xlfn.CONCAT(IFERROR(INDEX(Lookup!B:B, MATCH(Table1[[#This Row],[Origin City]], Lookup!A:A, 0)), Table1[[#This Row],[Origin City]]),","," ",Table1[[#This Row],[Origin State]])</f>
        <v>Waverly, IL</v>
      </c>
      <c r="K114" t="s">
        <v>71</v>
      </c>
      <c r="L114" t="s">
        <v>64</v>
      </c>
      <c r="M114" t="str">
        <f>_xlfn.CONCAT(IFERROR(INDEX(Lookup!B:B, MATCH(Table1[[#This Row],[Destination City]], Lookup!A:A, 0)), Table1[[#This Row],[Destination City]]),","," ",Table1[[#This Row],[Destination State]])</f>
        <v>Dexter, NM</v>
      </c>
      <c r="N114" s="47">
        <v>1058</v>
      </c>
      <c r="O114" t="s">
        <v>41</v>
      </c>
      <c r="P114">
        <v>110</v>
      </c>
      <c r="Q114">
        <v>120</v>
      </c>
      <c r="R114" t="s">
        <v>42</v>
      </c>
      <c r="S114" t="s">
        <v>43</v>
      </c>
      <c r="T114" t="s">
        <v>43</v>
      </c>
      <c r="U114" s="36" t="s">
        <v>44</v>
      </c>
      <c r="V114" s="28" t="s">
        <v>45</v>
      </c>
      <c r="W114" s="4">
        <v>3700</v>
      </c>
      <c r="X114" s="4">
        <f>IF(Table1[[#This Row],[Commodity]]="corn",Table1[[#This Row],[Tariff per Car]]/(111*2000/56),Table1[[#This Row],[Tariff per Car]]/(111*2000/60))</f>
        <v>0.93333333333333335</v>
      </c>
      <c r="Y114" s="4">
        <f>Table1[[#This Row],[Tariff per Car]]/100.7</f>
        <v>36.742800397219462</v>
      </c>
      <c r="Z114" s="4">
        <f>(Table1[[#This Row],[Tariff per Car]]/111)</f>
        <v>33.333333333333336</v>
      </c>
      <c r="AA114" s="6">
        <f>(Table1[[#This Row],[Tariff per Car]]/111)/Table1[[#This Row],[Route Mileage]]</f>
        <v>3.1505986137366104E-2</v>
      </c>
      <c r="AB114" s="4">
        <v>0</v>
      </c>
      <c r="AC114" s="4">
        <f>Table1[[#This Row],[FSC per Mile]]*Table1[[#This Row],[Route Mileage]]</f>
        <v>0</v>
      </c>
      <c r="AD114" s="4">
        <f>Table1[[#This Row],[Tariff per Car]]+Table1[[#This Row],[FSC per Car]]</f>
        <v>3700</v>
      </c>
      <c r="AE114" s="4">
        <f>IF(Table1[[#This Row],[Commodity]]="corn",Table1[[#This Row],[Tariff + FSC per Car]]/(111*2000/56),Table1[[#This Row],[Tariff + FSC per Car]]/(111*2000/60))</f>
        <v>0.93333333333333335</v>
      </c>
      <c r="AF114" s="4">
        <f>Table1[[#This Row],[Tariff + FSC per Car]]/100.7</f>
        <v>36.742800397219462</v>
      </c>
      <c r="AG114" s="4">
        <f>(Table1[[#This Row],[Tariff + FSC per Car]]/111)</f>
        <v>33.333333333333336</v>
      </c>
      <c r="AH114" s="6">
        <f>(Table1[[#This Row],[Tariff + FSC per Car]]/111)/Table1[[#This Row],[Route Mileage]]</f>
        <v>3.1505986137366104E-2</v>
      </c>
    </row>
    <row r="115" spans="1:34" x14ac:dyDescent="0.25">
      <c r="A115" s="3">
        <v>44270</v>
      </c>
      <c r="B115" s="1" t="s">
        <v>34</v>
      </c>
      <c r="C115" s="1" t="s">
        <v>34</v>
      </c>
      <c r="D115" s="24">
        <v>4022</v>
      </c>
      <c r="E115" s="24">
        <v>69105</v>
      </c>
      <c r="F115" s="1" t="s">
        <v>72</v>
      </c>
      <c r="G115" s="1" t="s">
        <v>36</v>
      </c>
      <c r="H115" s="1" t="s">
        <v>73</v>
      </c>
      <c r="I115" t="s">
        <v>47</v>
      </c>
      <c r="J115" t="str">
        <f>_xlfn.CONCAT(IFERROR(INDEX(Lookup!B:B, MATCH(Table1[[#This Row],[Origin City]], Lookup!A:A, 0)), Table1[[#This Row],[Origin City]]),","," ",Table1[[#This Row],[Origin State]])</f>
        <v>Argyle, MN</v>
      </c>
      <c r="K115" t="s">
        <v>48</v>
      </c>
      <c r="L115" t="s">
        <v>49</v>
      </c>
      <c r="M115" t="s">
        <v>50</v>
      </c>
      <c r="N115" s="5">
        <v>1528</v>
      </c>
      <c r="O115" t="s">
        <v>51</v>
      </c>
      <c r="P115">
        <v>110</v>
      </c>
      <c r="Q115">
        <v>120</v>
      </c>
      <c r="R115" t="s">
        <v>2</v>
      </c>
      <c r="S115" t="s">
        <v>43</v>
      </c>
      <c r="T115" t="s">
        <v>52</v>
      </c>
      <c r="U115" s="35" t="s">
        <v>44</v>
      </c>
      <c r="V115" s="27" t="s">
        <v>45</v>
      </c>
      <c r="W115" s="4">
        <v>5800</v>
      </c>
      <c r="X115" s="4">
        <f>IF(Table1[[#This Row],[Commodity]]="corn",Table1[[#This Row],[Tariff per Car]]/(111*2000/56),Table1[[#This Row],[Tariff per Car]]/(111*2000/60))</f>
        <v>1.5675675675675675</v>
      </c>
      <c r="Y115" s="4">
        <f>Table1[[#This Row],[Tariff per Car]]/100.7</f>
        <v>57.596822244289967</v>
      </c>
      <c r="Z115" s="4">
        <f>(Table1[[#This Row],[Tariff per Car]]/111)</f>
        <v>52.252252252252255</v>
      </c>
      <c r="AA115" s="6">
        <f>(Table1[[#This Row],[Tariff per Car]]/111)/Table1[[#This Row],[Route Mileage]]</f>
        <v>3.4196500165086553E-2</v>
      </c>
      <c r="AB115" s="4">
        <v>0</v>
      </c>
      <c r="AC115" s="4">
        <f>Table1[[#This Row],[FSC per Mile]]*Table1[[#This Row],[Route Mileage]]</f>
        <v>0</v>
      </c>
      <c r="AD115" s="4">
        <f>Table1[[#This Row],[Tariff per Car]]+Table1[[#This Row],[FSC per Car]]</f>
        <v>5800</v>
      </c>
      <c r="AE115" s="4">
        <f>IF(Table1[[#This Row],[Commodity]]="corn",Table1[[#This Row],[Tariff + FSC per Car]]/(111*2000/56),Table1[[#This Row],[Tariff + FSC per Car]]/(111*2000/60))</f>
        <v>1.5675675675675675</v>
      </c>
      <c r="AF115" s="4">
        <f>Table1[[#This Row],[Tariff + FSC per Car]]/100.7</f>
        <v>57.596822244289967</v>
      </c>
      <c r="AG115" s="4">
        <f>(Table1[[#This Row],[Tariff + FSC per Car]]/111)</f>
        <v>52.252252252252255</v>
      </c>
      <c r="AH115" s="6">
        <f>(Table1[[#This Row],[Tariff + FSC per Car]]/111)/Table1[[#This Row],[Route Mileage]]</f>
        <v>3.4196500165086553E-2</v>
      </c>
    </row>
    <row r="116" spans="1:34" x14ac:dyDescent="0.25">
      <c r="A116" s="3">
        <v>44270</v>
      </c>
      <c r="B116" s="1" t="s">
        <v>34</v>
      </c>
      <c r="C116" s="1" t="s">
        <v>34</v>
      </c>
      <c r="D116" s="24">
        <v>4022</v>
      </c>
      <c r="E116" s="24">
        <v>69105</v>
      </c>
      <c r="F116" s="1" t="s">
        <v>72</v>
      </c>
      <c r="G116" s="1" t="s">
        <v>36</v>
      </c>
      <c r="H116" s="1" t="s">
        <v>73</v>
      </c>
      <c r="I116" t="s">
        <v>47</v>
      </c>
      <c r="J116" t="str">
        <f>_xlfn.CONCAT(IFERROR(INDEX(Lookup!B:B, MATCH(Table1[[#This Row],[Origin City]], Lookup!A:A, 0)), Table1[[#This Row],[Origin City]]),","," ",Table1[[#This Row],[Origin State]])</f>
        <v>Argyle, MN</v>
      </c>
      <c r="K116" t="s">
        <v>65</v>
      </c>
      <c r="L116" t="s">
        <v>54</v>
      </c>
      <c r="M116" t="s">
        <v>66</v>
      </c>
      <c r="N116" s="47">
        <v>1634</v>
      </c>
      <c r="O116" t="s">
        <v>51</v>
      </c>
      <c r="P116">
        <v>110</v>
      </c>
      <c r="Q116">
        <v>120</v>
      </c>
      <c r="R116" t="s">
        <v>2</v>
      </c>
      <c r="S116" t="s">
        <v>43</v>
      </c>
      <c r="T116" t="s">
        <v>52</v>
      </c>
      <c r="U116" s="36" t="s">
        <v>44</v>
      </c>
      <c r="V116" s="28" t="s">
        <v>45</v>
      </c>
      <c r="W116" s="4">
        <v>6000</v>
      </c>
      <c r="X116" s="4">
        <f>IF(Table1[[#This Row],[Commodity]]="corn",Table1[[#This Row],[Tariff per Car]]/(111*2000/56),Table1[[#This Row],[Tariff per Car]]/(111*2000/60))</f>
        <v>1.6216216216216217</v>
      </c>
      <c r="Y116" s="4">
        <f>Table1[[#This Row],[Tariff per Car]]/100.7</f>
        <v>59.582919563058589</v>
      </c>
      <c r="Z116" s="4">
        <f>(Table1[[#This Row],[Tariff per Car]]/111)</f>
        <v>54.054054054054056</v>
      </c>
      <c r="AA116" s="6">
        <f>(Table1[[#This Row],[Tariff per Car]]/111)/Table1[[#This Row],[Route Mileage]]</f>
        <v>3.3080816434549604E-2</v>
      </c>
      <c r="AB116" s="4">
        <v>0</v>
      </c>
      <c r="AC116" s="4">
        <f>Table1[[#This Row],[FSC per Mile]]*Table1[[#This Row],[Route Mileage]]</f>
        <v>0</v>
      </c>
      <c r="AD116" s="4">
        <f>Table1[[#This Row],[Tariff per Car]]+Table1[[#This Row],[FSC per Car]]</f>
        <v>6000</v>
      </c>
      <c r="AE116" s="4">
        <f>IF(Table1[[#This Row],[Commodity]]="corn",Table1[[#This Row],[Tariff + FSC per Car]]/(111*2000/56),Table1[[#This Row],[Tariff + FSC per Car]]/(111*2000/60))</f>
        <v>1.6216216216216217</v>
      </c>
      <c r="AF116" s="4">
        <f>Table1[[#This Row],[Tariff + FSC per Car]]/100.7</f>
        <v>59.582919563058589</v>
      </c>
      <c r="AG116" s="4">
        <f>(Table1[[#This Row],[Tariff + FSC per Car]]/111)</f>
        <v>54.054054054054056</v>
      </c>
      <c r="AH116" s="6">
        <f>(Table1[[#This Row],[Tariff + FSC per Car]]/111)/Table1[[#This Row],[Route Mileage]]</f>
        <v>3.3080816434549604E-2</v>
      </c>
    </row>
    <row r="117" spans="1:34" x14ac:dyDescent="0.25">
      <c r="A117" s="3">
        <v>44270</v>
      </c>
      <c r="B117" s="1" t="s">
        <v>34</v>
      </c>
      <c r="C117" s="1" t="s">
        <v>34</v>
      </c>
      <c r="D117" s="24">
        <v>4022</v>
      </c>
      <c r="E117" s="24">
        <v>69105</v>
      </c>
      <c r="F117" s="1" t="s">
        <v>72</v>
      </c>
      <c r="G117" s="1" t="s">
        <v>36</v>
      </c>
      <c r="H117" s="1" t="s">
        <v>74</v>
      </c>
      <c r="I117" t="s">
        <v>75</v>
      </c>
      <c r="J117" t="str">
        <f>_xlfn.CONCAT(IFERROR(INDEX(Lookup!B:B, MATCH(Table1[[#This Row],[Origin City]], Lookup!A:A, 0)), Table1[[#This Row],[Origin City]]),","," ",Table1[[#This Row],[Origin State]])</f>
        <v>Casselton, ND</v>
      </c>
      <c r="K117" t="s">
        <v>48</v>
      </c>
      <c r="L117" t="s">
        <v>49</v>
      </c>
      <c r="M117" t="s">
        <v>50</v>
      </c>
      <c r="N117" s="5">
        <v>1469</v>
      </c>
      <c r="O117" t="s">
        <v>51</v>
      </c>
      <c r="P117">
        <v>110</v>
      </c>
      <c r="Q117">
        <v>120</v>
      </c>
      <c r="R117" t="s">
        <v>2</v>
      </c>
      <c r="S117" t="s">
        <v>43</v>
      </c>
      <c r="T117" t="s">
        <v>52</v>
      </c>
      <c r="U117" s="35" t="s">
        <v>44</v>
      </c>
      <c r="V117" s="27" t="s">
        <v>45</v>
      </c>
      <c r="W117" s="4">
        <v>5750</v>
      </c>
      <c r="X117" s="4">
        <f>IF(Table1[[#This Row],[Commodity]]="corn",Table1[[#This Row],[Tariff per Car]]/(111*2000/56),Table1[[#This Row],[Tariff per Car]]/(111*2000/60))</f>
        <v>1.5540540540540539</v>
      </c>
      <c r="Y117" s="4">
        <f>Table1[[#This Row],[Tariff per Car]]/100.7</f>
        <v>57.10029791459781</v>
      </c>
      <c r="Z117" s="4">
        <f>(Table1[[#This Row],[Tariff per Car]]/111)</f>
        <v>51.801801801801801</v>
      </c>
      <c r="AA117" s="6">
        <f>(Table1[[#This Row],[Tariff per Car]]/111)/Table1[[#This Row],[Route Mileage]]</f>
        <v>3.5263309599592785E-2</v>
      </c>
      <c r="AB117" s="4">
        <v>0</v>
      </c>
      <c r="AC117" s="4">
        <f>Table1[[#This Row],[FSC per Mile]]*Table1[[#This Row],[Route Mileage]]</f>
        <v>0</v>
      </c>
      <c r="AD117" s="4">
        <f>Table1[[#This Row],[Tariff per Car]]+Table1[[#This Row],[FSC per Car]]</f>
        <v>5750</v>
      </c>
      <c r="AE117" s="4">
        <f>IF(Table1[[#This Row],[Commodity]]="corn",Table1[[#This Row],[Tariff + FSC per Car]]/(111*2000/56),Table1[[#This Row],[Tariff + FSC per Car]]/(111*2000/60))</f>
        <v>1.5540540540540539</v>
      </c>
      <c r="AF117" s="4">
        <f>Table1[[#This Row],[Tariff + FSC per Car]]/100.7</f>
        <v>57.10029791459781</v>
      </c>
      <c r="AG117" s="4">
        <f>(Table1[[#This Row],[Tariff + FSC per Car]]/111)</f>
        <v>51.801801801801801</v>
      </c>
      <c r="AH117" s="6">
        <f>(Table1[[#This Row],[Tariff + FSC per Car]]/111)/Table1[[#This Row],[Route Mileage]]</f>
        <v>3.5263309599592785E-2</v>
      </c>
    </row>
    <row r="118" spans="1:34" x14ac:dyDescent="0.25">
      <c r="A118" s="3">
        <v>44270</v>
      </c>
      <c r="B118" s="1" t="s">
        <v>34</v>
      </c>
      <c r="C118" s="1" t="s">
        <v>34</v>
      </c>
      <c r="D118" s="24">
        <v>4022</v>
      </c>
      <c r="E118" s="24">
        <v>69105</v>
      </c>
      <c r="F118" s="1" t="s">
        <v>72</v>
      </c>
      <c r="G118" s="1" t="s">
        <v>36</v>
      </c>
      <c r="H118" s="1" t="s">
        <v>76</v>
      </c>
      <c r="I118" t="s">
        <v>77</v>
      </c>
      <c r="J118" t="str">
        <f>_xlfn.CONCAT(IFERROR(INDEX(Lookup!B:B, MATCH(Table1[[#This Row],[Origin City]], Lookup!A:A, 0)), Table1[[#This Row],[Origin City]]),","," ",Table1[[#This Row],[Origin State]])</f>
        <v>Concordia, KS</v>
      </c>
      <c r="K118" t="s">
        <v>65</v>
      </c>
      <c r="L118" t="s">
        <v>54</v>
      </c>
      <c r="M118" t="s">
        <v>66</v>
      </c>
      <c r="N118" s="5">
        <v>742</v>
      </c>
      <c r="O118" t="s">
        <v>51</v>
      </c>
      <c r="P118">
        <v>110</v>
      </c>
      <c r="Q118">
        <v>120</v>
      </c>
      <c r="R118" t="s">
        <v>2</v>
      </c>
      <c r="S118" t="s">
        <v>43</v>
      </c>
      <c r="T118" t="s">
        <v>43</v>
      </c>
      <c r="U118" s="36" t="s">
        <v>44</v>
      </c>
      <c r="V118" s="28" t="s">
        <v>45</v>
      </c>
      <c r="W118" s="4">
        <v>4250</v>
      </c>
      <c r="X118" s="4">
        <f>IF(Table1[[#This Row],[Commodity]]="corn",Table1[[#This Row],[Tariff per Car]]/(111*2000/56),Table1[[#This Row],[Tariff per Car]]/(111*2000/60))</f>
        <v>1.1486486486486487</v>
      </c>
      <c r="Y118" s="4">
        <f>Table1[[#This Row],[Tariff per Car]]/100.7</f>
        <v>42.204568023833168</v>
      </c>
      <c r="Z118" s="4">
        <f>(Table1[[#This Row],[Tariff per Car]]/111)</f>
        <v>38.288288288288285</v>
      </c>
      <c r="AA118" s="6">
        <f>(Table1[[#This Row],[Tariff per Car]]/111)/Table1[[#This Row],[Route Mileage]]</f>
        <v>5.1601466695806314E-2</v>
      </c>
      <c r="AB118" s="4">
        <v>0</v>
      </c>
      <c r="AC118" s="4">
        <f>Table1[[#This Row],[FSC per Mile]]*Table1[[#This Row],[Route Mileage]]</f>
        <v>0</v>
      </c>
      <c r="AD118" s="4">
        <f>Table1[[#This Row],[Tariff per Car]]+Table1[[#This Row],[FSC per Car]]</f>
        <v>4250</v>
      </c>
      <c r="AE118" s="4">
        <f>IF(Table1[[#This Row],[Commodity]]="corn",Table1[[#This Row],[Tariff + FSC per Car]]/(111*2000/56),Table1[[#This Row],[Tariff + FSC per Car]]/(111*2000/60))</f>
        <v>1.1486486486486487</v>
      </c>
      <c r="AF118" s="4">
        <f>Table1[[#This Row],[Tariff + FSC per Car]]/100.7</f>
        <v>42.204568023833168</v>
      </c>
      <c r="AG118" s="4">
        <f>(Table1[[#This Row],[Tariff + FSC per Car]]/111)</f>
        <v>38.288288288288285</v>
      </c>
      <c r="AH118" s="6">
        <f>(Table1[[#This Row],[Tariff + FSC per Car]]/111)/Table1[[#This Row],[Route Mileage]]</f>
        <v>5.1601466695806314E-2</v>
      </c>
    </row>
    <row r="119" spans="1:34" x14ac:dyDescent="0.25">
      <c r="A119" s="3">
        <v>44270</v>
      </c>
      <c r="B119" s="1" t="s">
        <v>34</v>
      </c>
      <c r="C119" s="1" t="s">
        <v>34</v>
      </c>
      <c r="D119" s="24">
        <v>4022</v>
      </c>
      <c r="E119" s="24">
        <v>69105</v>
      </c>
      <c r="F119" s="1" t="s">
        <v>72</v>
      </c>
      <c r="G119" s="1" t="s">
        <v>36</v>
      </c>
      <c r="H119" s="1" t="s">
        <v>78</v>
      </c>
      <c r="I119" t="s">
        <v>68</v>
      </c>
      <c r="J119" t="str">
        <f>_xlfn.CONCAT(IFERROR(INDEX(Lookup!B:B, MATCH(Table1[[#This Row],[Origin City]], Lookup!A:A, 0)), Table1[[#This Row],[Origin City]]),","," ",Table1[[#This Row],[Origin State]])</f>
        <v>Mitchell, SD</v>
      </c>
      <c r="K119" t="s">
        <v>48</v>
      </c>
      <c r="L119" t="s">
        <v>49</v>
      </c>
      <c r="M119" t="s">
        <v>50</v>
      </c>
      <c r="N119" s="5">
        <v>1624</v>
      </c>
      <c r="O119" t="s">
        <v>51</v>
      </c>
      <c r="P119">
        <v>110</v>
      </c>
      <c r="Q119">
        <v>120</v>
      </c>
      <c r="R119" t="s">
        <v>2</v>
      </c>
      <c r="S119" t="s">
        <v>43</v>
      </c>
      <c r="T119" t="s">
        <v>52</v>
      </c>
      <c r="U119" s="35" t="s">
        <v>44</v>
      </c>
      <c r="V119" s="27" t="s">
        <v>45</v>
      </c>
      <c r="W119" s="4">
        <v>5850</v>
      </c>
      <c r="X119" s="4">
        <f>IF(Table1[[#This Row],[Commodity]]="corn",Table1[[#This Row],[Tariff per Car]]/(111*2000/56),Table1[[#This Row],[Tariff per Car]]/(111*2000/60))</f>
        <v>1.5810810810810811</v>
      </c>
      <c r="Y119" s="4">
        <f>Table1[[#This Row],[Tariff per Car]]/100.7</f>
        <v>58.093346573982124</v>
      </c>
      <c r="Z119" s="4">
        <f>(Table1[[#This Row],[Tariff per Car]]/111)</f>
        <v>52.702702702702702</v>
      </c>
      <c r="AA119" s="6">
        <f>(Table1[[#This Row],[Tariff per Car]]/111)/Table1[[#This Row],[Route Mileage]]</f>
        <v>3.2452403142058314E-2</v>
      </c>
      <c r="AB119" s="4">
        <v>0</v>
      </c>
      <c r="AC119" s="4">
        <f>Table1[[#This Row],[FSC per Mile]]*Table1[[#This Row],[Route Mileage]]</f>
        <v>0</v>
      </c>
      <c r="AD119" s="4">
        <f>Table1[[#This Row],[Tariff per Car]]+Table1[[#This Row],[FSC per Car]]</f>
        <v>5850</v>
      </c>
      <c r="AE119" s="4">
        <f>IF(Table1[[#This Row],[Commodity]]="corn",Table1[[#This Row],[Tariff + FSC per Car]]/(111*2000/56),Table1[[#This Row],[Tariff + FSC per Car]]/(111*2000/60))</f>
        <v>1.5810810810810811</v>
      </c>
      <c r="AF119" s="4">
        <f>Table1[[#This Row],[Tariff + FSC per Car]]/100.7</f>
        <v>58.093346573982124</v>
      </c>
      <c r="AG119" s="4">
        <f>(Table1[[#This Row],[Tariff + FSC per Car]]/111)</f>
        <v>52.702702702702702</v>
      </c>
      <c r="AH119" s="6">
        <f>(Table1[[#This Row],[Tariff + FSC per Car]]/111)/Table1[[#This Row],[Route Mileage]]</f>
        <v>3.2452403142058314E-2</v>
      </c>
    </row>
    <row r="120" spans="1:34" x14ac:dyDescent="0.25">
      <c r="A120" s="3">
        <v>44270</v>
      </c>
      <c r="B120" s="1" t="s">
        <v>34</v>
      </c>
      <c r="C120" s="1" t="s">
        <v>34</v>
      </c>
      <c r="D120" s="24">
        <v>4022</v>
      </c>
      <c r="E120" s="24">
        <v>69105</v>
      </c>
      <c r="F120" s="1" t="s">
        <v>72</v>
      </c>
      <c r="G120" s="1" t="s">
        <v>36</v>
      </c>
      <c r="H120" s="1" t="s">
        <v>61</v>
      </c>
      <c r="I120" t="s">
        <v>62</v>
      </c>
      <c r="J120" t="str">
        <f>_xlfn.CONCAT(IFERROR(INDEX(Lookup!B:B, MATCH(Table1[[#This Row],[Origin City]], Lookup!A:A, 0)), Table1[[#This Row],[Origin City]]),","," ",Table1[[#This Row],[Origin State]])</f>
        <v>Phelps (Rock Port), MO</v>
      </c>
      <c r="K120" t="s">
        <v>48</v>
      </c>
      <c r="L120" t="s">
        <v>49</v>
      </c>
      <c r="M120" t="s">
        <v>50</v>
      </c>
      <c r="N120" s="5">
        <v>1881</v>
      </c>
      <c r="O120" t="s">
        <v>51</v>
      </c>
      <c r="P120">
        <v>110</v>
      </c>
      <c r="Q120">
        <v>120</v>
      </c>
      <c r="R120" t="s">
        <v>2</v>
      </c>
      <c r="S120" t="s">
        <v>43</v>
      </c>
      <c r="T120" t="s">
        <v>43</v>
      </c>
      <c r="U120" s="35" t="s">
        <v>44</v>
      </c>
      <c r="V120" s="27" t="s">
        <v>45</v>
      </c>
      <c r="W120" s="4">
        <v>5800</v>
      </c>
      <c r="X120" s="4">
        <f>IF(Table1[[#This Row],[Commodity]]="corn",Table1[[#This Row],[Tariff per Car]]/(111*2000/56),Table1[[#This Row],[Tariff per Car]]/(111*2000/60))</f>
        <v>1.5675675675675675</v>
      </c>
      <c r="Y120" s="4">
        <f>Table1[[#This Row],[Tariff per Car]]/100.7</f>
        <v>57.596822244289967</v>
      </c>
      <c r="Z120" s="4">
        <f>(Table1[[#This Row],[Tariff per Car]]/111)</f>
        <v>52.252252252252255</v>
      </c>
      <c r="AA120" s="6">
        <f>(Table1[[#This Row],[Tariff per Car]]/111)/Table1[[#This Row],[Route Mileage]]</f>
        <v>2.77789751473962E-2</v>
      </c>
      <c r="AB120" s="4">
        <v>0</v>
      </c>
      <c r="AC120" s="4">
        <f>Table1[[#This Row],[FSC per Mile]]*Table1[[#This Row],[Route Mileage]]</f>
        <v>0</v>
      </c>
      <c r="AD120" s="4">
        <f>Table1[[#This Row],[Tariff per Car]]+Table1[[#This Row],[FSC per Car]]</f>
        <v>5800</v>
      </c>
      <c r="AE120" s="4">
        <f>IF(Table1[[#This Row],[Commodity]]="corn",Table1[[#This Row],[Tariff + FSC per Car]]/(111*2000/56),Table1[[#This Row],[Tariff + FSC per Car]]/(111*2000/60))</f>
        <v>1.5675675675675675</v>
      </c>
      <c r="AF120" s="4">
        <f>Table1[[#This Row],[Tariff + FSC per Car]]/100.7</f>
        <v>57.596822244289967</v>
      </c>
      <c r="AG120" s="4">
        <f>(Table1[[#This Row],[Tariff + FSC per Car]]/111)</f>
        <v>52.252252252252255</v>
      </c>
      <c r="AH120" s="6">
        <f>(Table1[[#This Row],[Tariff + FSC per Car]]/111)/Table1[[#This Row],[Route Mileage]]</f>
        <v>2.77789751473962E-2</v>
      </c>
    </row>
    <row r="121" spans="1:34" x14ac:dyDescent="0.25">
      <c r="A121" s="3">
        <v>44270</v>
      </c>
      <c r="B121" s="1" t="s">
        <v>34</v>
      </c>
      <c r="C121" s="1" t="s">
        <v>34</v>
      </c>
      <c r="D121" s="24">
        <v>4022</v>
      </c>
      <c r="E121" s="24">
        <v>69105</v>
      </c>
      <c r="F121" s="1" t="s">
        <v>72</v>
      </c>
      <c r="G121" s="1" t="s">
        <v>36</v>
      </c>
      <c r="H121" s="1" t="s">
        <v>69</v>
      </c>
      <c r="I121" t="s">
        <v>47</v>
      </c>
      <c r="J121" t="str">
        <f>_xlfn.CONCAT(IFERROR(INDEX(Lookup!B:B, MATCH(Table1[[#This Row],[Origin City]], Lookup!A:A, 0)), Table1[[#This Row],[Origin City]]),","," ",Table1[[#This Row],[Origin State]])</f>
        <v>St. Cloud, MN</v>
      </c>
      <c r="K121" t="s">
        <v>48</v>
      </c>
      <c r="L121" t="s">
        <v>49</v>
      </c>
      <c r="M121" t="s">
        <v>50</v>
      </c>
      <c r="N121" s="5">
        <v>1666</v>
      </c>
      <c r="O121" t="s">
        <v>51</v>
      </c>
      <c r="P121">
        <v>110</v>
      </c>
      <c r="Q121">
        <v>120</v>
      </c>
      <c r="R121" t="s">
        <v>2</v>
      </c>
      <c r="S121" t="s">
        <v>43</v>
      </c>
      <c r="T121" t="s">
        <v>43</v>
      </c>
      <c r="U121" s="36" t="s">
        <v>44</v>
      </c>
      <c r="V121" s="28" t="s">
        <v>45</v>
      </c>
      <c r="W121" s="4">
        <v>5900</v>
      </c>
      <c r="X121" s="4">
        <f>IF(Table1[[#This Row],[Commodity]]="corn",Table1[[#This Row],[Tariff per Car]]/(111*2000/56),Table1[[#This Row],[Tariff per Car]]/(111*2000/60))</f>
        <v>1.5945945945945945</v>
      </c>
      <c r="Y121" s="4">
        <f>Table1[[#This Row],[Tariff per Car]]/100.7</f>
        <v>58.589870903674282</v>
      </c>
      <c r="Z121" s="4">
        <f>(Table1[[#This Row],[Tariff per Car]]/111)</f>
        <v>53.153153153153156</v>
      </c>
      <c r="AA121" s="6">
        <f>(Table1[[#This Row],[Tariff per Car]]/111)/Table1[[#This Row],[Route Mileage]]</f>
        <v>3.1904653753393249E-2</v>
      </c>
      <c r="AB121" s="4">
        <v>0</v>
      </c>
      <c r="AC121" s="4">
        <f>Table1[[#This Row],[FSC per Mile]]*Table1[[#This Row],[Route Mileage]]</f>
        <v>0</v>
      </c>
      <c r="AD121" s="4">
        <f>Table1[[#This Row],[Tariff per Car]]+Table1[[#This Row],[FSC per Car]]</f>
        <v>5900</v>
      </c>
      <c r="AE121" s="4">
        <f>IF(Table1[[#This Row],[Commodity]]="corn",Table1[[#This Row],[Tariff + FSC per Car]]/(111*2000/56),Table1[[#This Row],[Tariff + FSC per Car]]/(111*2000/60))</f>
        <v>1.5945945945945945</v>
      </c>
      <c r="AF121" s="4">
        <f>Table1[[#This Row],[Tariff + FSC per Car]]/100.7</f>
        <v>58.589870903674282</v>
      </c>
      <c r="AG121" s="4">
        <f>(Table1[[#This Row],[Tariff + FSC per Car]]/111)</f>
        <v>53.153153153153156</v>
      </c>
      <c r="AH121" s="6">
        <f>(Table1[[#This Row],[Tariff + FSC per Car]]/111)/Table1[[#This Row],[Route Mileage]]</f>
        <v>3.1904653753393249E-2</v>
      </c>
    </row>
    <row r="122" spans="1:34" x14ac:dyDescent="0.25">
      <c r="A122" s="3">
        <v>44301</v>
      </c>
      <c r="B122" s="1" t="s">
        <v>34</v>
      </c>
      <c r="C122" s="1" t="s">
        <v>34</v>
      </c>
      <c r="D122" s="24">
        <v>4022</v>
      </c>
      <c r="E122" s="24">
        <v>39010</v>
      </c>
      <c r="F122" s="1" t="s">
        <v>35</v>
      </c>
      <c r="G122" s="1" t="s">
        <v>36</v>
      </c>
      <c r="H122" s="1" t="s">
        <v>37</v>
      </c>
      <c r="I122" t="s">
        <v>38</v>
      </c>
      <c r="J122" t="str">
        <f>_xlfn.CONCAT(IFERROR(INDEX(Lookup!B:B, MATCH(Table1[[#This Row],[Origin City]], Lookup!A:A, 0)), Table1[[#This Row],[Origin City]]),","," ",Table1[[#This Row],[Origin State]])</f>
        <v>Brunswick, NE</v>
      </c>
      <c r="K122" t="s">
        <v>39</v>
      </c>
      <c r="L122" t="s">
        <v>40</v>
      </c>
      <c r="M122" t="str">
        <f>_xlfn.CONCAT(IFERROR(INDEX(Lookup!B:B, MATCH(Table1[[#This Row],[Destination City]], Lookup!A:A, 0)), Table1[[#This Row],[Destination City]]),","," ",Table1[[#This Row],[Destination State]])</f>
        <v>Hanford, CA</v>
      </c>
      <c r="N122" s="5">
        <v>2122</v>
      </c>
      <c r="O122" t="s">
        <v>41</v>
      </c>
      <c r="P122">
        <v>110</v>
      </c>
      <c r="Q122">
        <v>120</v>
      </c>
      <c r="R122" t="s">
        <v>42</v>
      </c>
      <c r="S122" t="s">
        <v>43</v>
      </c>
      <c r="T122" t="s">
        <v>43</v>
      </c>
      <c r="U122" s="35" t="s">
        <v>44</v>
      </c>
      <c r="V122" s="27" t="s">
        <v>45</v>
      </c>
      <c r="W122" s="4">
        <v>5340</v>
      </c>
      <c r="X122" s="4">
        <f>IF(Table1[[#This Row],[Commodity]]="corn",Table1[[#This Row],[Tariff per Car]]/(111*2000/56),Table1[[#This Row],[Tariff per Car]]/(111*2000/60))</f>
        <v>1.347027027027027</v>
      </c>
      <c r="Y122" s="4">
        <f>Table1[[#This Row],[Tariff per Car]]/100.7</f>
        <v>53.028798411122146</v>
      </c>
      <c r="Z122" s="4">
        <f>(Table1[[#This Row],[Tariff per Car]]/111)</f>
        <v>48.108108108108105</v>
      </c>
      <c r="AA122" s="6">
        <f>(Table1[[#This Row],[Tariff per Car]]/111)/Table1[[#This Row],[Route Mileage]]</f>
        <v>2.267111597931579E-2</v>
      </c>
      <c r="AB122" s="4">
        <v>0</v>
      </c>
      <c r="AC122" s="4">
        <f>Table1[[#This Row],[FSC per Mile]]*Table1[[#This Row],[Route Mileage]]</f>
        <v>0</v>
      </c>
      <c r="AD122" s="4">
        <f>Table1[[#This Row],[Tariff per Car]]+Table1[[#This Row],[FSC per Car]]</f>
        <v>5340</v>
      </c>
      <c r="AE122" s="4">
        <f>IF(Table1[[#This Row],[Commodity]]="corn",Table1[[#This Row],[Tariff + FSC per Car]]/(111*2000/56),Table1[[#This Row],[Tariff + FSC per Car]]/(111*2000/60))</f>
        <v>1.347027027027027</v>
      </c>
      <c r="AF122" s="4">
        <f>Table1[[#This Row],[Tariff + FSC per Car]]/100.7</f>
        <v>53.028798411122146</v>
      </c>
      <c r="AG122" s="4">
        <f>(Table1[[#This Row],[Tariff + FSC per Car]]/111)</f>
        <v>48.108108108108105</v>
      </c>
      <c r="AH122" s="6">
        <f>(Table1[[#This Row],[Tariff + FSC per Car]]/111)/Table1[[#This Row],[Route Mileage]]</f>
        <v>2.267111597931579E-2</v>
      </c>
    </row>
    <row r="123" spans="1:34" x14ac:dyDescent="0.25">
      <c r="A123" s="3">
        <v>44301</v>
      </c>
      <c r="B123" s="1" t="s">
        <v>34</v>
      </c>
      <c r="C123" s="1" t="s">
        <v>34</v>
      </c>
      <c r="D123" s="24">
        <v>4022</v>
      </c>
      <c r="E123" s="24">
        <v>39013</v>
      </c>
      <c r="F123" s="1" t="s">
        <v>35</v>
      </c>
      <c r="G123" s="1" t="s">
        <v>36</v>
      </c>
      <c r="H123" s="1" t="s">
        <v>46</v>
      </c>
      <c r="I123" t="s">
        <v>47</v>
      </c>
      <c r="J123" t="str">
        <f>_xlfn.CONCAT(IFERROR(INDEX(Lookup!B:B, MATCH(Table1[[#This Row],[Origin City]], Lookup!A:A, 0)), Table1[[#This Row],[Origin City]]),","," ",Table1[[#This Row],[Origin State]])</f>
        <v>Clarkfield, MN</v>
      </c>
      <c r="K123" t="s">
        <v>48</v>
      </c>
      <c r="L123" t="s">
        <v>49</v>
      </c>
      <c r="M123" t="s">
        <v>50</v>
      </c>
      <c r="N123" s="5">
        <v>1684</v>
      </c>
      <c r="O123" t="s">
        <v>51</v>
      </c>
      <c r="P123">
        <v>110</v>
      </c>
      <c r="Q123">
        <v>120</v>
      </c>
      <c r="R123" t="s">
        <v>42</v>
      </c>
      <c r="S123" t="s">
        <v>43</v>
      </c>
      <c r="T123" t="s">
        <v>52</v>
      </c>
      <c r="U123" s="35" t="s">
        <v>44</v>
      </c>
      <c r="V123" s="27" t="s">
        <v>45</v>
      </c>
      <c r="W123" s="4">
        <v>5140</v>
      </c>
      <c r="X123" s="4">
        <f>IF(Table1[[#This Row],[Commodity]]="corn",Table1[[#This Row],[Tariff per Car]]/(111*2000/56),Table1[[#This Row],[Tariff per Car]]/(111*2000/60))</f>
        <v>1.2965765765765767</v>
      </c>
      <c r="Y123" s="4">
        <f>Table1[[#This Row],[Tariff per Car]]/100.7</f>
        <v>51.042701092353525</v>
      </c>
      <c r="Z123" s="4">
        <f>(Table1[[#This Row],[Tariff per Car]]/111)</f>
        <v>46.306306306306304</v>
      </c>
      <c r="AA123" s="6">
        <f>(Table1[[#This Row],[Tariff per Car]]/111)/Table1[[#This Row],[Route Mileage]]</f>
        <v>2.7497806595193769E-2</v>
      </c>
      <c r="AB123" s="4">
        <v>0</v>
      </c>
      <c r="AC123" s="4">
        <f>Table1[[#This Row],[FSC per Mile]]*Table1[[#This Row],[Route Mileage]]</f>
        <v>0</v>
      </c>
      <c r="AD123" s="4">
        <f>Table1[[#This Row],[Tariff per Car]]+Table1[[#This Row],[FSC per Car]]</f>
        <v>5140</v>
      </c>
      <c r="AE123" s="4">
        <f>IF(Table1[[#This Row],[Commodity]]="corn",Table1[[#This Row],[Tariff + FSC per Car]]/(111*2000/56),Table1[[#This Row],[Tariff + FSC per Car]]/(111*2000/60))</f>
        <v>1.2965765765765767</v>
      </c>
      <c r="AF123" s="4">
        <f>Table1[[#This Row],[Tariff + FSC per Car]]/100.7</f>
        <v>51.042701092353525</v>
      </c>
      <c r="AG123" s="4">
        <f>(Table1[[#This Row],[Tariff + FSC per Car]]/111)</f>
        <v>46.306306306306304</v>
      </c>
      <c r="AH123" s="6">
        <f>(Table1[[#This Row],[Tariff + FSC per Car]]/111)/Table1[[#This Row],[Route Mileage]]</f>
        <v>2.7497806595193769E-2</v>
      </c>
    </row>
    <row r="124" spans="1:34" x14ac:dyDescent="0.25">
      <c r="A124" s="3">
        <v>44301</v>
      </c>
      <c r="B124" s="1" t="s">
        <v>34</v>
      </c>
      <c r="C124" s="1" t="s">
        <v>34</v>
      </c>
      <c r="D124" s="24">
        <v>4022</v>
      </c>
      <c r="E124" s="24">
        <v>39010</v>
      </c>
      <c r="F124" s="1" t="s">
        <v>35</v>
      </c>
      <c r="G124" s="1" t="s">
        <v>36</v>
      </c>
      <c r="H124" s="1" t="s">
        <v>46</v>
      </c>
      <c r="I124" t="s">
        <v>47</v>
      </c>
      <c r="J124" t="str">
        <f>_xlfn.CONCAT(IFERROR(INDEX(Lookup!B:B, MATCH(Table1[[#This Row],[Origin City]], Lookup!A:A, 0)), Table1[[#This Row],[Origin City]]),","," ",Table1[[#This Row],[Origin State]])</f>
        <v>Clarkfield, MN</v>
      </c>
      <c r="K124" t="s">
        <v>53</v>
      </c>
      <c r="L124" t="s">
        <v>54</v>
      </c>
      <c r="M124" t="str">
        <f>_xlfn.CONCAT(IFERROR(INDEX(Lookup!B:B, MATCH(Table1[[#This Row],[Destination City]], Lookup!A:A, 0)), Table1[[#This Row],[Destination City]]),","," ",Table1[[#This Row],[Destination State]])</f>
        <v>Hereford, TX</v>
      </c>
      <c r="N124" s="5">
        <v>1066</v>
      </c>
      <c r="O124" t="s">
        <v>51</v>
      </c>
      <c r="P124">
        <v>110</v>
      </c>
      <c r="Q124">
        <v>120</v>
      </c>
      <c r="R124" t="s">
        <v>42</v>
      </c>
      <c r="S124" t="s">
        <v>43</v>
      </c>
      <c r="T124" t="s">
        <v>52</v>
      </c>
      <c r="U124" s="35" t="s">
        <v>44</v>
      </c>
      <c r="V124" s="27" t="s">
        <v>45</v>
      </c>
      <c r="W124" s="4">
        <v>4820</v>
      </c>
      <c r="X124" s="4">
        <f>IF(Table1[[#This Row],[Commodity]]="corn",Table1[[#This Row],[Tariff per Car]]/(111*2000/56),Table1[[#This Row],[Tariff per Car]]/(111*2000/60))</f>
        <v>1.2158558558558559</v>
      </c>
      <c r="Y124" s="4">
        <f>Table1[[#This Row],[Tariff per Car]]/100.7</f>
        <v>47.864945382323732</v>
      </c>
      <c r="Z124" s="4">
        <f>(Table1[[#This Row],[Tariff per Car]]/111)</f>
        <v>43.423423423423422</v>
      </c>
      <c r="AA124" s="6">
        <f>(Table1[[#This Row],[Tariff per Car]]/111)/Table1[[#This Row],[Route Mileage]]</f>
        <v>4.0734918783699267E-2</v>
      </c>
      <c r="AB124" s="4">
        <v>0</v>
      </c>
      <c r="AC124" s="4">
        <f>Table1[[#This Row],[FSC per Mile]]*Table1[[#This Row],[Route Mileage]]</f>
        <v>0</v>
      </c>
      <c r="AD124" s="4">
        <f>Table1[[#This Row],[Tariff per Car]]+Table1[[#This Row],[FSC per Car]]</f>
        <v>4820</v>
      </c>
      <c r="AE124" s="4">
        <f>IF(Table1[[#This Row],[Commodity]]="corn",Table1[[#This Row],[Tariff + FSC per Car]]/(111*2000/56),Table1[[#This Row],[Tariff + FSC per Car]]/(111*2000/60))</f>
        <v>1.2158558558558559</v>
      </c>
      <c r="AF124" s="4">
        <f>Table1[[#This Row],[Tariff + FSC per Car]]/100.7</f>
        <v>47.864945382323732</v>
      </c>
      <c r="AG124" s="4">
        <f>(Table1[[#This Row],[Tariff + FSC per Car]]/111)</f>
        <v>43.423423423423422</v>
      </c>
      <c r="AH124" s="6">
        <f>(Table1[[#This Row],[Tariff + FSC per Car]]/111)/Table1[[#This Row],[Route Mileage]]</f>
        <v>4.0734918783699267E-2</v>
      </c>
    </row>
    <row r="125" spans="1:34" x14ac:dyDescent="0.25">
      <c r="A125" s="3">
        <v>44301</v>
      </c>
      <c r="B125" s="1" t="s">
        <v>34</v>
      </c>
      <c r="C125" s="1" t="s">
        <v>34</v>
      </c>
      <c r="D125" s="24">
        <v>4022</v>
      </c>
      <c r="E125" s="24">
        <v>39010</v>
      </c>
      <c r="F125" s="1" t="s">
        <v>35</v>
      </c>
      <c r="G125" s="1" t="s">
        <v>36</v>
      </c>
      <c r="H125" s="1" t="s">
        <v>55</v>
      </c>
      <c r="I125" t="s">
        <v>38</v>
      </c>
      <c r="J125" t="str">
        <f>_xlfn.CONCAT(IFERROR(INDEX(Lookup!B:B, MATCH(Table1[[#This Row],[Origin City]], Lookup!A:A, 0)), Table1[[#This Row],[Origin City]]),","," ",Table1[[#This Row],[Origin State]])</f>
        <v>Edison, NE</v>
      </c>
      <c r="K125" t="s">
        <v>53</v>
      </c>
      <c r="L125" t="s">
        <v>54</v>
      </c>
      <c r="M125" t="str">
        <f>_xlfn.CONCAT(IFERROR(INDEX(Lookup!B:B, MATCH(Table1[[#This Row],[Destination City]], Lookup!A:A, 0)), Table1[[#This Row],[Destination City]]),","," ",Table1[[#This Row],[Destination State]])</f>
        <v>Hereford, TX</v>
      </c>
      <c r="N125" s="9">
        <v>728</v>
      </c>
      <c r="O125" t="s">
        <v>51</v>
      </c>
      <c r="P125">
        <v>110</v>
      </c>
      <c r="Q125">
        <v>120</v>
      </c>
      <c r="R125" t="s">
        <v>42</v>
      </c>
      <c r="S125" t="s">
        <v>43</v>
      </c>
      <c r="T125" t="s">
        <v>52</v>
      </c>
      <c r="U125" s="35" t="s">
        <v>44</v>
      </c>
      <c r="V125" s="27" t="s">
        <v>45</v>
      </c>
      <c r="W125" s="4">
        <v>4060</v>
      </c>
      <c r="X125" s="4">
        <f>IF(Table1[[#This Row],[Commodity]]="corn",Table1[[#This Row],[Tariff per Car]]/(111*2000/56),Table1[[#This Row],[Tariff per Car]]/(111*2000/60))</f>
        <v>1.0241441441441441</v>
      </c>
      <c r="Y125" s="4">
        <f>Table1[[#This Row],[Tariff per Car]]/100.7</f>
        <v>40.317775571002976</v>
      </c>
      <c r="Z125" s="4">
        <f>(Table1[[#This Row],[Tariff per Car]]/111)</f>
        <v>36.576576576576578</v>
      </c>
      <c r="AA125" s="6">
        <f>(Table1[[#This Row],[Tariff per Car]]/111)/Table1[[#This Row],[Route Mileage]]</f>
        <v>5.0242550242550248E-2</v>
      </c>
      <c r="AB125" s="4">
        <v>0</v>
      </c>
      <c r="AC125" s="4">
        <f>Table1[[#This Row],[FSC per Mile]]*Table1[[#This Row],[Route Mileage]]</f>
        <v>0</v>
      </c>
      <c r="AD125" s="4">
        <f>Table1[[#This Row],[Tariff per Car]]+Table1[[#This Row],[FSC per Car]]</f>
        <v>4060</v>
      </c>
      <c r="AE125" s="4">
        <f>IF(Table1[[#This Row],[Commodity]]="corn",Table1[[#This Row],[Tariff + FSC per Car]]/(111*2000/56),Table1[[#This Row],[Tariff + FSC per Car]]/(111*2000/60))</f>
        <v>1.0241441441441441</v>
      </c>
      <c r="AF125" s="4">
        <f>Table1[[#This Row],[Tariff + FSC per Car]]/100.7</f>
        <v>40.317775571002976</v>
      </c>
      <c r="AG125" s="4">
        <f>(Table1[[#This Row],[Tariff + FSC per Car]]/111)</f>
        <v>36.576576576576578</v>
      </c>
      <c r="AH125" s="6">
        <f>(Table1[[#This Row],[Tariff + FSC per Car]]/111)/Table1[[#This Row],[Route Mileage]]</f>
        <v>5.0242550242550248E-2</v>
      </c>
    </row>
    <row r="126" spans="1:34" x14ac:dyDescent="0.25">
      <c r="A126" s="3">
        <v>44301</v>
      </c>
      <c r="B126" s="1" t="s">
        <v>34</v>
      </c>
      <c r="C126" s="1" t="s">
        <v>34</v>
      </c>
      <c r="D126" s="24">
        <v>4022</v>
      </c>
      <c r="E126" s="24">
        <v>39013</v>
      </c>
      <c r="F126" s="1" t="s">
        <v>35</v>
      </c>
      <c r="G126" s="1" t="s">
        <v>36</v>
      </c>
      <c r="H126" s="1" t="s">
        <v>55</v>
      </c>
      <c r="I126" t="s">
        <v>38</v>
      </c>
      <c r="J126" t="str">
        <f>_xlfn.CONCAT(IFERROR(INDEX(Lookup!B:B, MATCH(Table1[[#This Row],[Origin City]], Lookup!A:A, 0)), Table1[[#This Row],[Origin City]]),","," ",Table1[[#This Row],[Origin State]])</f>
        <v>Edison, NE</v>
      </c>
      <c r="K126" t="s">
        <v>48</v>
      </c>
      <c r="L126" t="s">
        <v>49</v>
      </c>
      <c r="M126" t="s">
        <v>50</v>
      </c>
      <c r="N126" s="5">
        <v>1759</v>
      </c>
      <c r="O126" t="s">
        <v>51</v>
      </c>
      <c r="P126">
        <v>110</v>
      </c>
      <c r="Q126">
        <v>120</v>
      </c>
      <c r="R126" t="s">
        <v>42</v>
      </c>
      <c r="S126" t="s">
        <v>43</v>
      </c>
      <c r="T126" t="s">
        <v>52</v>
      </c>
      <c r="U126" s="35" t="s">
        <v>44</v>
      </c>
      <c r="V126" s="27" t="s">
        <v>45</v>
      </c>
      <c r="W126" s="4">
        <v>5020</v>
      </c>
      <c r="X126" s="4">
        <f>IF(Table1[[#This Row],[Commodity]]="corn",Table1[[#This Row],[Tariff per Car]]/(111*2000/56),Table1[[#This Row],[Tariff per Car]]/(111*2000/60))</f>
        <v>1.2663063063063063</v>
      </c>
      <c r="Y126" s="4">
        <f>Table1[[#This Row],[Tariff per Car]]/100.7</f>
        <v>49.851042701092354</v>
      </c>
      <c r="Z126" s="4">
        <f>(Table1[[#This Row],[Tariff per Car]]/111)</f>
        <v>45.225225225225223</v>
      </c>
      <c r="AA126" s="6">
        <f>(Table1[[#This Row],[Tariff per Car]]/111)/Table1[[#This Row],[Route Mileage]]</f>
        <v>2.5710759081992735E-2</v>
      </c>
      <c r="AB126" s="4">
        <v>0</v>
      </c>
      <c r="AC126" s="4">
        <f>Table1[[#This Row],[FSC per Mile]]*Table1[[#This Row],[Route Mileage]]</f>
        <v>0</v>
      </c>
      <c r="AD126" s="4">
        <f>Table1[[#This Row],[Tariff per Car]]+Table1[[#This Row],[FSC per Car]]</f>
        <v>5020</v>
      </c>
      <c r="AE126" s="4">
        <f>IF(Table1[[#This Row],[Commodity]]="corn",Table1[[#This Row],[Tariff + FSC per Car]]/(111*2000/56),Table1[[#This Row],[Tariff + FSC per Car]]/(111*2000/60))</f>
        <v>1.2663063063063063</v>
      </c>
      <c r="AF126" s="4">
        <f>Table1[[#This Row],[Tariff + FSC per Car]]/100.7</f>
        <v>49.851042701092354</v>
      </c>
      <c r="AG126" s="4">
        <f>(Table1[[#This Row],[Tariff + FSC per Car]]/111)</f>
        <v>45.225225225225223</v>
      </c>
      <c r="AH126" s="6">
        <f>(Table1[[#This Row],[Tariff + FSC per Car]]/111)/Table1[[#This Row],[Route Mileage]]</f>
        <v>2.5710759081992735E-2</v>
      </c>
    </row>
    <row r="127" spans="1:34" x14ac:dyDescent="0.25">
      <c r="A127" s="3">
        <v>44301</v>
      </c>
      <c r="B127" s="1" t="s">
        <v>34</v>
      </c>
      <c r="C127" s="1" t="s">
        <v>34</v>
      </c>
      <c r="D127" s="24">
        <v>4022</v>
      </c>
      <c r="E127" s="24">
        <v>39010</v>
      </c>
      <c r="F127" s="1" t="s">
        <v>35</v>
      </c>
      <c r="G127" s="1" t="s">
        <v>36</v>
      </c>
      <c r="H127" s="1" t="s">
        <v>55</v>
      </c>
      <c r="I127" t="s">
        <v>38</v>
      </c>
      <c r="J127" t="str">
        <f>_xlfn.CONCAT(IFERROR(INDEX(Lookup!B:B, MATCH(Table1[[#This Row],[Origin City]], Lookup!A:A, 0)), Table1[[#This Row],[Origin City]]),","," ",Table1[[#This Row],[Origin State]])</f>
        <v>Edison, NE</v>
      </c>
      <c r="K127" t="s">
        <v>39</v>
      </c>
      <c r="L127" t="s">
        <v>40</v>
      </c>
      <c r="M127" t="str">
        <f>_xlfn.CONCAT(IFERROR(INDEX(Lookup!B:B, MATCH(Table1[[#This Row],[Destination City]], Lookup!A:A, 0)), Table1[[#This Row],[Destination City]]),","," ",Table1[[#This Row],[Destination State]])</f>
        <v>Hanford, CA</v>
      </c>
      <c r="N127" s="5">
        <v>1776</v>
      </c>
      <c r="O127" t="s">
        <v>41</v>
      </c>
      <c r="P127">
        <v>110</v>
      </c>
      <c r="Q127">
        <v>120</v>
      </c>
      <c r="R127" t="s">
        <v>42</v>
      </c>
      <c r="S127" t="s">
        <v>43</v>
      </c>
      <c r="T127" t="s">
        <v>52</v>
      </c>
      <c r="U127" s="36" t="s">
        <v>44</v>
      </c>
      <c r="V127" s="28" t="s">
        <v>45</v>
      </c>
      <c r="W127" s="4">
        <v>5020</v>
      </c>
      <c r="X127" s="4">
        <f>IF(Table1[[#This Row],[Commodity]]="corn",Table1[[#This Row],[Tariff per Car]]/(111*2000/56),Table1[[#This Row],[Tariff per Car]]/(111*2000/60))</f>
        <v>1.2663063063063063</v>
      </c>
      <c r="Y127" s="4">
        <f>Table1[[#This Row],[Tariff per Car]]/100.7</f>
        <v>49.851042701092354</v>
      </c>
      <c r="Z127" s="4">
        <f>(Table1[[#This Row],[Tariff per Car]]/111)</f>
        <v>45.225225225225223</v>
      </c>
      <c r="AA127" s="6">
        <f>(Table1[[#This Row],[Tariff per Car]]/111)/Table1[[#This Row],[Route Mileage]]</f>
        <v>2.5464653843032221E-2</v>
      </c>
      <c r="AB127" s="4">
        <v>0</v>
      </c>
      <c r="AC127" s="4">
        <f>Table1[[#This Row],[FSC per Mile]]*Table1[[#This Row],[Route Mileage]]</f>
        <v>0</v>
      </c>
      <c r="AD127" s="4">
        <f>Table1[[#This Row],[Tariff per Car]]+Table1[[#This Row],[FSC per Car]]</f>
        <v>5020</v>
      </c>
      <c r="AE127" s="4">
        <f>IF(Table1[[#This Row],[Commodity]]="corn",Table1[[#This Row],[Tariff + FSC per Car]]/(111*2000/56),Table1[[#This Row],[Tariff + FSC per Car]]/(111*2000/60))</f>
        <v>1.2663063063063063</v>
      </c>
      <c r="AF127" s="4">
        <f>Table1[[#This Row],[Tariff + FSC per Car]]/100.7</f>
        <v>49.851042701092354</v>
      </c>
      <c r="AG127" s="4">
        <f>(Table1[[#This Row],[Tariff + FSC per Car]]/111)</f>
        <v>45.225225225225223</v>
      </c>
      <c r="AH127" s="6">
        <f>(Table1[[#This Row],[Tariff + FSC per Car]]/111)/Table1[[#This Row],[Route Mileage]]</f>
        <v>2.5464653843032221E-2</v>
      </c>
    </row>
    <row r="128" spans="1:34" x14ac:dyDescent="0.25">
      <c r="A128" s="3">
        <v>44301</v>
      </c>
      <c r="B128" t="s">
        <v>34</v>
      </c>
      <c r="C128" t="s">
        <v>34</v>
      </c>
      <c r="D128" s="24">
        <v>4022</v>
      </c>
      <c r="E128" s="24">
        <v>39010</v>
      </c>
      <c r="F128" s="1" t="s">
        <v>35</v>
      </c>
      <c r="G128" s="1" t="s">
        <v>36</v>
      </c>
      <c r="H128" s="1" t="s">
        <v>56</v>
      </c>
      <c r="I128" t="s">
        <v>57</v>
      </c>
      <c r="J128" t="str">
        <f>_xlfn.CONCAT(IFERROR(INDEX(Lookup!B:B, MATCH(Table1[[#This Row],[Origin City]], Lookup!A:A, 0)), Table1[[#This Row],[Origin City]]),","," ",Table1[[#This Row],[Origin State]])</f>
        <v>Greenwood (Mendota), IL</v>
      </c>
      <c r="K128" t="s">
        <v>53</v>
      </c>
      <c r="L128" t="s">
        <v>54</v>
      </c>
      <c r="M128" t="str">
        <f>_xlfn.CONCAT(IFERROR(INDEX(Lookup!B:B, MATCH(Table1[[#This Row],[Destination City]], Lookup!A:A, 0)), Table1[[#This Row],[Destination City]]),","," ",Table1[[#This Row],[Destination State]])</f>
        <v>Hereford, TX</v>
      </c>
      <c r="N128" s="5">
        <v>935</v>
      </c>
      <c r="O128" t="s">
        <v>41</v>
      </c>
      <c r="P128">
        <v>110</v>
      </c>
      <c r="Q128">
        <v>120</v>
      </c>
      <c r="R128" t="s">
        <v>42</v>
      </c>
      <c r="S128" t="s">
        <v>43</v>
      </c>
      <c r="T128" t="s">
        <v>52</v>
      </c>
      <c r="U128" s="35" t="s">
        <v>44</v>
      </c>
      <c r="V128" s="27" t="s">
        <v>45</v>
      </c>
      <c r="W128" s="4">
        <v>3580</v>
      </c>
      <c r="X128" s="4">
        <f>IF(Table1[[#This Row],[Commodity]]="corn",Table1[[#This Row],[Tariff per Car]]/(111*2000/56),Table1[[#This Row],[Tariff per Car]]/(111*2000/60))</f>
        <v>0.90306306306306305</v>
      </c>
      <c r="Y128" s="4">
        <f>Table1[[#This Row],[Tariff per Car]]/100.7</f>
        <v>35.55114200595829</v>
      </c>
      <c r="Z128" s="4">
        <f>(Table1[[#This Row],[Tariff per Car]]/111)</f>
        <v>32.252252252252255</v>
      </c>
      <c r="AA128" s="6">
        <f>(Table1[[#This Row],[Tariff per Car]]/111)/Table1[[#This Row],[Route Mileage]]</f>
        <v>3.4494387435563906E-2</v>
      </c>
      <c r="AB128" s="4">
        <v>0</v>
      </c>
      <c r="AC128" s="4">
        <f>Table1[[#This Row],[FSC per Mile]]*Table1[[#This Row],[Route Mileage]]</f>
        <v>0</v>
      </c>
      <c r="AD128" s="4">
        <f>Table1[[#This Row],[Tariff per Car]]+Table1[[#This Row],[FSC per Car]]</f>
        <v>3580</v>
      </c>
      <c r="AE128" s="4">
        <f>IF(Table1[[#This Row],[Commodity]]="corn",Table1[[#This Row],[Tariff + FSC per Car]]/(111*2000/56),Table1[[#This Row],[Tariff + FSC per Car]]/(111*2000/60))</f>
        <v>0.90306306306306305</v>
      </c>
      <c r="AF128" s="4">
        <f>Table1[[#This Row],[Tariff + FSC per Car]]/100.7</f>
        <v>35.55114200595829</v>
      </c>
      <c r="AG128" s="4">
        <f>(Table1[[#This Row],[Tariff + FSC per Car]]/111)</f>
        <v>32.252252252252255</v>
      </c>
      <c r="AH128" s="6">
        <f>(Table1[[#This Row],[Tariff + FSC per Car]]/111)/Table1[[#This Row],[Route Mileage]]</f>
        <v>3.4494387435563906E-2</v>
      </c>
    </row>
    <row r="129" spans="1:34" x14ac:dyDescent="0.25">
      <c r="A129" s="3">
        <v>44301</v>
      </c>
      <c r="B129" s="1" t="s">
        <v>34</v>
      </c>
      <c r="C129" s="1" t="s">
        <v>34</v>
      </c>
      <c r="D129" s="24">
        <v>4022</v>
      </c>
      <c r="E129" s="24">
        <v>39010</v>
      </c>
      <c r="F129" s="1" t="s">
        <v>35</v>
      </c>
      <c r="G129" s="1" t="s">
        <v>36</v>
      </c>
      <c r="H129" s="1" t="s">
        <v>58</v>
      </c>
      <c r="I129" t="s">
        <v>59</v>
      </c>
      <c r="J129" t="str">
        <f>_xlfn.CONCAT(IFERROR(INDEX(Lookup!B:B, MATCH(Table1[[#This Row],[Origin City]], Lookup!A:A, 0)), Table1[[#This Row],[Origin City]]),","," ",Table1[[#This Row],[Origin State]])</f>
        <v>Hancock, IA</v>
      </c>
      <c r="K129" t="s">
        <v>60</v>
      </c>
      <c r="L129" t="s">
        <v>54</v>
      </c>
      <c r="M129" t="str">
        <f>_xlfn.CONCAT(IFERROR(INDEX(Lookup!B:B, MATCH(Table1[[#This Row],[Destination City]], Lookup!A:A, 0)), Table1[[#This Row],[Destination City]]),","," ",Table1[[#This Row],[Destination State]])</f>
        <v>Plainview, TX</v>
      </c>
      <c r="N129" s="5">
        <v>832</v>
      </c>
      <c r="O129" t="s">
        <v>41</v>
      </c>
      <c r="P129">
        <v>110</v>
      </c>
      <c r="Q129">
        <v>120</v>
      </c>
      <c r="R129" t="s">
        <v>42</v>
      </c>
      <c r="S129" t="s">
        <v>43</v>
      </c>
      <c r="T129" t="s">
        <v>43</v>
      </c>
      <c r="U129" s="35" t="s">
        <v>44</v>
      </c>
      <c r="V129" s="27" t="s">
        <v>45</v>
      </c>
      <c r="W129" s="4">
        <v>4180</v>
      </c>
      <c r="X129" s="4">
        <f>IF(Table1[[#This Row],[Commodity]]="corn",Table1[[#This Row],[Tariff per Car]]/(111*2000/56),Table1[[#This Row],[Tariff per Car]]/(111*2000/60))</f>
        <v>1.0544144144144145</v>
      </c>
      <c r="Y129" s="4">
        <f>Table1[[#This Row],[Tariff per Car]]/100.7</f>
        <v>41.509433962264147</v>
      </c>
      <c r="Z129" s="4">
        <f>(Table1[[#This Row],[Tariff per Car]]/111)</f>
        <v>37.657657657657658</v>
      </c>
      <c r="AA129" s="6">
        <f>(Table1[[#This Row],[Tariff per Car]]/111)/Table1[[#This Row],[Route Mileage]]</f>
        <v>4.5261607761607765E-2</v>
      </c>
      <c r="AB129" s="4">
        <v>0</v>
      </c>
      <c r="AC129" s="4">
        <f>Table1[[#This Row],[FSC per Mile]]*Table1[[#This Row],[Route Mileage]]</f>
        <v>0</v>
      </c>
      <c r="AD129" s="4">
        <f>Table1[[#This Row],[Tariff per Car]]+Table1[[#This Row],[FSC per Car]]</f>
        <v>4180</v>
      </c>
      <c r="AE129" s="4">
        <f>IF(Table1[[#This Row],[Commodity]]="corn",Table1[[#This Row],[Tariff + FSC per Car]]/(111*2000/56),Table1[[#This Row],[Tariff + FSC per Car]]/(111*2000/60))</f>
        <v>1.0544144144144145</v>
      </c>
      <c r="AF129" s="4">
        <f>Table1[[#This Row],[Tariff + FSC per Car]]/100.7</f>
        <v>41.509433962264147</v>
      </c>
      <c r="AG129" s="4">
        <f>(Table1[[#This Row],[Tariff + FSC per Car]]/111)</f>
        <v>37.657657657657658</v>
      </c>
      <c r="AH129" s="6">
        <f>(Table1[[#This Row],[Tariff + FSC per Car]]/111)/Table1[[#This Row],[Route Mileage]]</f>
        <v>4.5261607761607765E-2</v>
      </c>
    </row>
    <row r="130" spans="1:34" x14ac:dyDescent="0.25">
      <c r="A130" s="3">
        <v>44301</v>
      </c>
      <c r="B130" s="1" t="s">
        <v>34</v>
      </c>
      <c r="C130" s="1" t="s">
        <v>34</v>
      </c>
      <c r="D130" s="24">
        <v>4022</v>
      </c>
      <c r="E130" s="24">
        <v>39010</v>
      </c>
      <c r="F130" s="1" t="s">
        <v>35</v>
      </c>
      <c r="G130" s="1" t="s">
        <v>36</v>
      </c>
      <c r="H130" s="1" t="s">
        <v>61</v>
      </c>
      <c r="I130" t="s">
        <v>62</v>
      </c>
      <c r="J130" t="str">
        <f>_xlfn.CONCAT(IFERROR(INDEX(Lookup!B:B, MATCH(Table1[[#This Row],[Origin City]], Lookup!A:A, 0)), Table1[[#This Row],[Origin City]]),","," ",Table1[[#This Row],[Origin State]])</f>
        <v>Phelps (Rock Port), MO</v>
      </c>
      <c r="K130" t="s">
        <v>63</v>
      </c>
      <c r="L130" t="s">
        <v>64</v>
      </c>
      <c r="M130" t="str">
        <f>_xlfn.CONCAT(IFERROR(INDEX(Lookup!B:B, MATCH(Table1[[#This Row],[Destination City]], Lookup!A:A, 0)), Table1[[#This Row],[Destination City]]),","," ",Table1[[#This Row],[Destination State]])</f>
        <v>Clovis, NM</v>
      </c>
      <c r="N130" s="5">
        <v>764</v>
      </c>
      <c r="O130" t="s">
        <v>41</v>
      </c>
      <c r="P130">
        <v>110</v>
      </c>
      <c r="Q130">
        <v>120</v>
      </c>
      <c r="R130" t="s">
        <v>42</v>
      </c>
      <c r="S130" t="s">
        <v>43</v>
      </c>
      <c r="T130" t="s">
        <v>52</v>
      </c>
      <c r="U130" s="35" t="s">
        <v>44</v>
      </c>
      <c r="V130" s="27" t="s">
        <v>45</v>
      </c>
      <c r="W130" s="4">
        <v>3820</v>
      </c>
      <c r="X130" s="4">
        <f>IF(Table1[[#This Row],[Commodity]]="corn",Table1[[#This Row],[Tariff per Car]]/(111*2000/56),Table1[[#This Row],[Tariff per Car]]/(111*2000/60))</f>
        <v>0.96360360360360364</v>
      </c>
      <c r="Y130" s="4">
        <f>Table1[[#This Row],[Tariff per Car]]/100.7</f>
        <v>37.934458788480633</v>
      </c>
      <c r="Z130" s="4">
        <f>(Table1[[#This Row],[Tariff per Car]]/111)</f>
        <v>34.414414414414416</v>
      </c>
      <c r="AA130" s="6">
        <f>(Table1[[#This Row],[Tariff per Car]]/111)/Table1[[#This Row],[Route Mileage]]</f>
        <v>4.504504504504505E-2</v>
      </c>
      <c r="AB130" s="4">
        <v>0</v>
      </c>
      <c r="AC130" s="4">
        <f>Table1[[#This Row],[FSC per Mile]]*Table1[[#This Row],[Route Mileage]]</f>
        <v>0</v>
      </c>
      <c r="AD130" s="4">
        <f>Table1[[#This Row],[Tariff per Car]]+Table1[[#This Row],[FSC per Car]]</f>
        <v>3820</v>
      </c>
      <c r="AE130" s="4">
        <f>IF(Table1[[#This Row],[Commodity]]="corn",Table1[[#This Row],[Tariff + FSC per Car]]/(111*2000/56),Table1[[#This Row],[Tariff + FSC per Car]]/(111*2000/60))</f>
        <v>0.96360360360360364</v>
      </c>
      <c r="AF130" s="4">
        <f>Table1[[#This Row],[Tariff + FSC per Car]]/100.7</f>
        <v>37.934458788480633</v>
      </c>
      <c r="AG130" s="4">
        <f>(Table1[[#This Row],[Tariff + FSC per Car]]/111)</f>
        <v>34.414414414414416</v>
      </c>
      <c r="AH130" s="6">
        <f>(Table1[[#This Row],[Tariff + FSC per Car]]/111)/Table1[[#This Row],[Route Mileage]]</f>
        <v>4.504504504504505E-2</v>
      </c>
    </row>
    <row r="131" spans="1:34" x14ac:dyDescent="0.25">
      <c r="A131" s="3">
        <v>44301</v>
      </c>
      <c r="B131" s="1" t="s">
        <v>34</v>
      </c>
      <c r="C131" s="1" t="s">
        <v>34</v>
      </c>
      <c r="D131" s="24">
        <v>4022</v>
      </c>
      <c r="E131" s="24">
        <v>39010</v>
      </c>
      <c r="F131" s="1" t="s">
        <v>35</v>
      </c>
      <c r="G131" s="1" t="s">
        <v>36</v>
      </c>
      <c r="H131" s="1" t="s">
        <v>61</v>
      </c>
      <c r="I131" t="s">
        <v>62</v>
      </c>
      <c r="J131" t="str">
        <f>_xlfn.CONCAT(IFERROR(INDEX(Lookup!B:B, MATCH(Table1[[#This Row],[Origin City]], Lookup!A:A, 0)), Table1[[#This Row],[Origin City]]),","," ",Table1[[#This Row],[Origin State]])</f>
        <v>Phelps (Rock Port), MO</v>
      </c>
      <c r="K131" t="s">
        <v>65</v>
      </c>
      <c r="L131" t="s">
        <v>54</v>
      </c>
      <c r="M131" t="s">
        <v>66</v>
      </c>
      <c r="N131" s="5">
        <v>937</v>
      </c>
      <c r="O131" t="s">
        <v>41</v>
      </c>
      <c r="P131">
        <v>110</v>
      </c>
      <c r="Q131">
        <v>120</v>
      </c>
      <c r="R131" t="s">
        <v>42</v>
      </c>
      <c r="S131" t="s">
        <v>43</v>
      </c>
      <c r="T131" t="s">
        <v>52</v>
      </c>
      <c r="U131" s="35" t="s">
        <v>44</v>
      </c>
      <c r="V131" s="27" t="s">
        <v>45</v>
      </c>
      <c r="W131" s="4">
        <v>3560</v>
      </c>
      <c r="X131" s="4">
        <f>IF(Table1[[#This Row],[Commodity]]="corn",Table1[[#This Row],[Tariff per Car]]/(111*2000/56),Table1[[#This Row],[Tariff per Car]]/(111*2000/60))</f>
        <v>0.89801801801801806</v>
      </c>
      <c r="Y131" s="4">
        <f>Table1[[#This Row],[Tariff per Car]]/100.7</f>
        <v>35.352532274081426</v>
      </c>
      <c r="Z131" s="4">
        <f>(Table1[[#This Row],[Tariff per Car]]/111)</f>
        <v>32.072072072072075</v>
      </c>
      <c r="AA131" s="6">
        <f>(Table1[[#This Row],[Tariff per Car]]/111)/Table1[[#This Row],[Route Mileage]]</f>
        <v>3.4228465391752484E-2</v>
      </c>
      <c r="AB131" s="4">
        <v>0</v>
      </c>
      <c r="AC131" s="4">
        <f>Table1[[#This Row],[FSC per Mile]]*Table1[[#This Row],[Route Mileage]]</f>
        <v>0</v>
      </c>
      <c r="AD131" s="4">
        <f>Table1[[#This Row],[Tariff per Car]]+Table1[[#This Row],[FSC per Car]]</f>
        <v>3560</v>
      </c>
      <c r="AE131" s="4">
        <f>IF(Table1[[#This Row],[Commodity]]="corn",Table1[[#This Row],[Tariff + FSC per Car]]/(111*2000/56),Table1[[#This Row],[Tariff + FSC per Car]]/(111*2000/60))</f>
        <v>0.89801801801801806</v>
      </c>
      <c r="AF131" s="4">
        <f>Table1[[#This Row],[Tariff + FSC per Car]]/100.7</f>
        <v>35.352532274081426</v>
      </c>
      <c r="AG131" s="4">
        <f>(Table1[[#This Row],[Tariff + FSC per Car]]/111)</f>
        <v>32.072072072072075</v>
      </c>
      <c r="AH131" s="6">
        <f>(Table1[[#This Row],[Tariff + FSC per Car]]/111)/Table1[[#This Row],[Route Mileage]]</f>
        <v>3.4228465391752484E-2</v>
      </c>
    </row>
    <row r="132" spans="1:34" x14ac:dyDescent="0.25">
      <c r="A132" s="3">
        <v>44301</v>
      </c>
      <c r="B132" s="1" t="s">
        <v>34</v>
      </c>
      <c r="C132" s="1" t="s">
        <v>34</v>
      </c>
      <c r="D132" s="24">
        <v>4022</v>
      </c>
      <c r="E132" s="24">
        <v>39013</v>
      </c>
      <c r="F132" s="1" t="s">
        <v>35</v>
      </c>
      <c r="G132" s="1" t="s">
        <v>36</v>
      </c>
      <c r="H132" s="1" t="s">
        <v>67</v>
      </c>
      <c r="I132" t="s">
        <v>68</v>
      </c>
      <c r="J132" t="str">
        <f>_xlfn.CONCAT(IFERROR(INDEX(Lookup!B:B, MATCH(Table1[[#This Row],[Origin City]], Lookup!A:A, 0)), Table1[[#This Row],[Origin City]]),","," ",Table1[[#This Row],[Origin State]])</f>
        <v>Selby, SD</v>
      </c>
      <c r="K132" t="s">
        <v>48</v>
      </c>
      <c r="L132" t="s">
        <v>49</v>
      </c>
      <c r="M132" t="s">
        <v>50</v>
      </c>
      <c r="N132" s="5">
        <v>1419</v>
      </c>
      <c r="O132" t="s">
        <v>51</v>
      </c>
      <c r="P132">
        <v>110</v>
      </c>
      <c r="Q132">
        <v>120</v>
      </c>
      <c r="R132" t="s">
        <v>42</v>
      </c>
      <c r="S132" t="s">
        <v>43</v>
      </c>
      <c r="T132" t="s">
        <v>52</v>
      </c>
      <c r="U132" s="36" t="s">
        <v>44</v>
      </c>
      <c r="V132" s="28" t="s">
        <v>45</v>
      </c>
      <c r="W132" s="4">
        <v>5100</v>
      </c>
      <c r="X132" s="4">
        <f>IF(Table1[[#This Row],[Commodity]]="corn",Table1[[#This Row],[Tariff per Car]]/(111*2000/56),Table1[[#This Row],[Tariff per Car]]/(111*2000/60))</f>
        <v>1.2864864864864864</v>
      </c>
      <c r="Y132" s="4">
        <f>Table1[[#This Row],[Tariff per Car]]/100.7</f>
        <v>50.645481628599796</v>
      </c>
      <c r="Z132" s="4">
        <f>(Table1[[#This Row],[Tariff per Car]]/111)</f>
        <v>45.945945945945944</v>
      </c>
      <c r="AA132" s="6">
        <f>(Table1[[#This Row],[Tariff per Car]]/111)/Table1[[#This Row],[Route Mileage]]</f>
        <v>3.2379102146544006E-2</v>
      </c>
      <c r="AB132" s="4">
        <v>0</v>
      </c>
      <c r="AC132" s="4">
        <f>Table1[[#This Row],[FSC per Mile]]*Table1[[#This Row],[Route Mileage]]</f>
        <v>0</v>
      </c>
      <c r="AD132" s="4">
        <f>Table1[[#This Row],[Tariff per Car]]+Table1[[#This Row],[FSC per Car]]</f>
        <v>5100</v>
      </c>
      <c r="AE132" s="4">
        <f>IF(Table1[[#This Row],[Commodity]]="corn",Table1[[#This Row],[Tariff + FSC per Car]]/(111*2000/56),Table1[[#This Row],[Tariff + FSC per Car]]/(111*2000/60))</f>
        <v>1.2864864864864864</v>
      </c>
      <c r="AF132" s="4">
        <f>Table1[[#This Row],[Tariff + FSC per Car]]/100.7</f>
        <v>50.645481628599796</v>
      </c>
      <c r="AG132" s="4">
        <f>(Table1[[#This Row],[Tariff + FSC per Car]]/111)</f>
        <v>45.945945945945944</v>
      </c>
      <c r="AH132" s="6">
        <f>(Table1[[#This Row],[Tariff + FSC per Car]]/111)/Table1[[#This Row],[Route Mileage]]</f>
        <v>3.2379102146544006E-2</v>
      </c>
    </row>
    <row r="133" spans="1:34" x14ac:dyDescent="0.25">
      <c r="A133" s="3">
        <v>44301</v>
      </c>
      <c r="B133" s="1" t="s">
        <v>34</v>
      </c>
      <c r="C133" s="1" t="s">
        <v>34</v>
      </c>
      <c r="D133" s="24">
        <v>4022</v>
      </c>
      <c r="E133" s="24">
        <v>39013</v>
      </c>
      <c r="F133" s="1" t="s">
        <v>35</v>
      </c>
      <c r="G133" s="1" t="s">
        <v>36</v>
      </c>
      <c r="H133" s="1" t="s">
        <v>69</v>
      </c>
      <c r="I133" t="s">
        <v>47</v>
      </c>
      <c r="J133" t="str">
        <f>_xlfn.CONCAT(IFERROR(INDEX(Lookup!B:B, MATCH(Table1[[#This Row],[Origin City]], Lookup!A:A, 0)), Table1[[#This Row],[Origin City]]),","," ",Table1[[#This Row],[Origin State]])</f>
        <v>St. Cloud, MN</v>
      </c>
      <c r="K133" t="s">
        <v>48</v>
      </c>
      <c r="L133" t="s">
        <v>49</v>
      </c>
      <c r="M133" t="s">
        <v>50</v>
      </c>
      <c r="N133" s="5">
        <v>1666</v>
      </c>
      <c r="O133" t="s">
        <v>51</v>
      </c>
      <c r="P133">
        <v>110</v>
      </c>
      <c r="Q133">
        <v>120</v>
      </c>
      <c r="R133" t="s">
        <v>42</v>
      </c>
      <c r="S133" t="s">
        <v>43</v>
      </c>
      <c r="T133" t="s">
        <v>52</v>
      </c>
      <c r="U133" s="36" t="s">
        <v>44</v>
      </c>
      <c r="V133" s="28" t="s">
        <v>45</v>
      </c>
      <c r="W133" s="4">
        <v>5100</v>
      </c>
      <c r="X133" s="4">
        <f>IF(Table1[[#This Row],[Commodity]]="corn",Table1[[#This Row],[Tariff per Car]]/(111*2000/56),Table1[[#This Row],[Tariff per Car]]/(111*2000/60))</f>
        <v>1.2864864864864864</v>
      </c>
      <c r="Y133" s="4">
        <f>Table1[[#This Row],[Tariff per Car]]/100.7</f>
        <v>50.645481628599796</v>
      </c>
      <c r="Z133" s="4">
        <f>(Table1[[#This Row],[Tariff per Car]]/111)</f>
        <v>45.945945945945944</v>
      </c>
      <c r="AA133" s="6">
        <f>(Table1[[#This Row],[Tariff per Car]]/111)/Table1[[#This Row],[Route Mileage]]</f>
        <v>2.7578599007170433E-2</v>
      </c>
      <c r="AB133" s="4">
        <v>0</v>
      </c>
      <c r="AC133" s="4">
        <f>Table1[[#This Row],[FSC per Mile]]*Table1[[#This Row],[Route Mileage]]</f>
        <v>0</v>
      </c>
      <c r="AD133" s="4">
        <f>Table1[[#This Row],[Tariff per Car]]+Table1[[#This Row],[FSC per Car]]</f>
        <v>5100</v>
      </c>
      <c r="AE133" s="4">
        <f>IF(Table1[[#This Row],[Commodity]]="corn",Table1[[#This Row],[Tariff + FSC per Car]]/(111*2000/56),Table1[[#This Row],[Tariff + FSC per Car]]/(111*2000/60))</f>
        <v>1.2864864864864864</v>
      </c>
      <c r="AF133" s="4">
        <f>Table1[[#This Row],[Tariff + FSC per Car]]/100.7</f>
        <v>50.645481628599796</v>
      </c>
      <c r="AG133" s="4">
        <f>(Table1[[#This Row],[Tariff + FSC per Car]]/111)</f>
        <v>45.945945945945944</v>
      </c>
      <c r="AH133" s="6">
        <f>(Table1[[#This Row],[Tariff + FSC per Car]]/111)/Table1[[#This Row],[Route Mileage]]</f>
        <v>2.7578599007170433E-2</v>
      </c>
    </row>
    <row r="134" spans="1:34" x14ac:dyDescent="0.25">
      <c r="A134" s="3">
        <v>44301</v>
      </c>
      <c r="B134" s="1" t="s">
        <v>34</v>
      </c>
      <c r="C134" s="1" t="s">
        <v>34</v>
      </c>
      <c r="D134" s="24">
        <v>4022</v>
      </c>
      <c r="E134" s="24">
        <v>39010</v>
      </c>
      <c r="F134" s="1" t="s">
        <v>35</v>
      </c>
      <c r="G134" s="1" t="s">
        <v>36</v>
      </c>
      <c r="H134" s="1" t="s">
        <v>70</v>
      </c>
      <c r="I134" t="s">
        <v>57</v>
      </c>
      <c r="J134" t="str">
        <f>_xlfn.CONCAT(IFERROR(INDEX(Lookup!B:B, MATCH(Table1[[#This Row],[Origin City]], Lookup!A:A, 0)), Table1[[#This Row],[Origin City]]),","," ",Table1[[#This Row],[Origin State]])</f>
        <v>Waverly, IL</v>
      </c>
      <c r="K134" t="s">
        <v>71</v>
      </c>
      <c r="L134" t="s">
        <v>64</v>
      </c>
      <c r="M134" t="str">
        <f>_xlfn.CONCAT(IFERROR(INDEX(Lookup!B:B, MATCH(Table1[[#This Row],[Destination City]], Lookup!A:A, 0)), Table1[[#This Row],[Destination City]]),","," ",Table1[[#This Row],[Destination State]])</f>
        <v>Dexter, NM</v>
      </c>
      <c r="N134" s="47">
        <v>1058</v>
      </c>
      <c r="O134" t="s">
        <v>41</v>
      </c>
      <c r="P134">
        <v>110</v>
      </c>
      <c r="Q134">
        <v>120</v>
      </c>
      <c r="R134" t="s">
        <v>42</v>
      </c>
      <c r="S134" t="s">
        <v>43</v>
      </c>
      <c r="T134" t="s">
        <v>43</v>
      </c>
      <c r="U134" s="36" t="s">
        <v>44</v>
      </c>
      <c r="V134" s="28" t="s">
        <v>45</v>
      </c>
      <c r="W134" s="4">
        <v>3700</v>
      </c>
      <c r="X134" s="4">
        <f>IF(Table1[[#This Row],[Commodity]]="corn",Table1[[#This Row],[Tariff per Car]]/(111*2000/56),Table1[[#This Row],[Tariff per Car]]/(111*2000/60))</f>
        <v>0.93333333333333335</v>
      </c>
      <c r="Y134" s="4">
        <f>Table1[[#This Row],[Tariff per Car]]/100.7</f>
        <v>36.742800397219462</v>
      </c>
      <c r="Z134" s="4">
        <f>(Table1[[#This Row],[Tariff per Car]]/111)</f>
        <v>33.333333333333336</v>
      </c>
      <c r="AA134" s="6">
        <f>(Table1[[#This Row],[Tariff per Car]]/111)/Table1[[#This Row],[Route Mileage]]</f>
        <v>3.1505986137366104E-2</v>
      </c>
      <c r="AB134" s="4">
        <v>0</v>
      </c>
      <c r="AC134" s="4">
        <f>Table1[[#This Row],[FSC per Mile]]*Table1[[#This Row],[Route Mileage]]</f>
        <v>0</v>
      </c>
      <c r="AD134" s="4">
        <f>Table1[[#This Row],[Tariff per Car]]+Table1[[#This Row],[FSC per Car]]</f>
        <v>3700</v>
      </c>
      <c r="AE134" s="4">
        <f>IF(Table1[[#This Row],[Commodity]]="corn",Table1[[#This Row],[Tariff + FSC per Car]]/(111*2000/56),Table1[[#This Row],[Tariff + FSC per Car]]/(111*2000/60))</f>
        <v>0.93333333333333335</v>
      </c>
      <c r="AF134" s="4">
        <f>Table1[[#This Row],[Tariff + FSC per Car]]/100.7</f>
        <v>36.742800397219462</v>
      </c>
      <c r="AG134" s="4">
        <f>(Table1[[#This Row],[Tariff + FSC per Car]]/111)</f>
        <v>33.333333333333336</v>
      </c>
      <c r="AH134" s="6">
        <f>(Table1[[#This Row],[Tariff + FSC per Car]]/111)/Table1[[#This Row],[Route Mileage]]</f>
        <v>3.1505986137366104E-2</v>
      </c>
    </row>
    <row r="135" spans="1:34" x14ac:dyDescent="0.25">
      <c r="A135" s="3">
        <v>44301</v>
      </c>
      <c r="B135" s="1" t="s">
        <v>34</v>
      </c>
      <c r="C135" s="1" t="s">
        <v>34</v>
      </c>
      <c r="D135" s="24">
        <v>4022</v>
      </c>
      <c r="E135" s="24">
        <v>69105</v>
      </c>
      <c r="F135" s="1" t="s">
        <v>72</v>
      </c>
      <c r="G135" s="1" t="s">
        <v>36</v>
      </c>
      <c r="H135" s="1" t="s">
        <v>73</v>
      </c>
      <c r="I135" t="s">
        <v>47</v>
      </c>
      <c r="J135" t="str">
        <f>_xlfn.CONCAT(IFERROR(INDEX(Lookup!B:B, MATCH(Table1[[#This Row],[Origin City]], Lookup!A:A, 0)), Table1[[#This Row],[Origin City]]),","," ",Table1[[#This Row],[Origin State]])</f>
        <v>Argyle, MN</v>
      </c>
      <c r="K135" t="s">
        <v>48</v>
      </c>
      <c r="L135" t="s">
        <v>49</v>
      </c>
      <c r="M135" t="s">
        <v>50</v>
      </c>
      <c r="N135" s="5">
        <v>1528</v>
      </c>
      <c r="O135" t="s">
        <v>51</v>
      </c>
      <c r="P135">
        <v>110</v>
      </c>
      <c r="Q135">
        <v>120</v>
      </c>
      <c r="R135" t="s">
        <v>2</v>
      </c>
      <c r="S135" t="s">
        <v>43</v>
      </c>
      <c r="T135" t="s">
        <v>52</v>
      </c>
      <c r="U135" s="35" t="s">
        <v>44</v>
      </c>
      <c r="V135" s="27" t="s">
        <v>45</v>
      </c>
      <c r="W135" s="4">
        <v>5800</v>
      </c>
      <c r="X135" s="4">
        <f>IF(Table1[[#This Row],[Commodity]]="corn",Table1[[#This Row],[Tariff per Car]]/(111*2000/56),Table1[[#This Row],[Tariff per Car]]/(111*2000/60))</f>
        <v>1.5675675675675675</v>
      </c>
      <c r="Y135" s="4">
        <f>Table1[[#This Row],[Tariff per Car]]/100.7</f>
        <v>57.596822244289967</v>
      </c>
      <c r="Z135" s="4">
        <f>(Table1[[#This Row],[Tariff per Car]]/111)</f>
        <v>52.252252252252255</v>
      </c>
      <c r="AA135" s="6">
        <f>(Table1[[#This Row],[Tariff per Car]]/111)/Table1[[#This Row],[Route Mileage]]</f>
        <v>3.4196500165086553E-2</v>
      </c>
      <c r="AB135" s="4">
        <v>0</v>
      </c>
      <c r="AC135" s="4">
        <f>Table1[[#This Row],[FSC per Mile]]*Table1[[#This Row],[Route Mileage]]</f>
        <v>0</v>
      </c>
      <c r="AD135" s="4">
        <f>Table1[[#This Row],[Tariff per Car]]+Table1[[#This Row],[FSC per Car]]</f>
        <v>5800</v>
      </c>
      <c r="AE135" s="4">
        <f>IF(Table1[[#This Row],[Commodity]]="corn",Table1[[#This Row],[Tariff + FSC per Car]]/(111*2000/56),Table1[[#This Row],[Tariff + FSC per Car]]/(111*2000/60))</f>
        <v>1.5675675675675675</v>
      </c>
      <c r="AF135" s="4">
        <f>Table1[[#This Row],[Tariff + FSC per Car]]/100.7</f>
        <v>57.596822244289967</v>
      </c>
      <c r="AG135" s="4">
        <f>(Table1[[#This Row],[Tariff + FSC per Car]]/111)</f>
        <v>52.252252252252255</v>
      </c>
      <c r="AH135" s="6">
        <f>(Table1[[#This Row],[Tariff + FSC per Car]]/111)/Table1[[#This Row],[Route Mileage]]</f>
        <v>3.4196500165086553E-2</v>
      </c>
    </row>
    <row r="136" spans="1:34" x14ac:dyDescent="0.25">
      <c r="A136" s="3">
        <v>44301</v>
      </c>
      <c r="B136" s="1" t="s">
        <v>34</v>
      </c>
      <c r="C136" s="1" t="s">
        <v>34</v>
      </c>
      <c r="D136" s="24">
        <v>4022</v>
      </c>
      <c r="E136" s="24">
        <v>69105</v>
      </c>
      <c r="F136" s="1" t="s">
        <v>72</v>
      </c>
      <c r="G136" s="1" t="s">
        <v>36</v>
      </c>
      <c r="H136" s="1" t="s">
        <v>73</v>
      </c>
      <c r="I136" t="s">
        <v>47</v>
      </c>
      <c r="J136" t="str">
        <f>_xlfn.CONCAT(IFERROR(INDEX(Lookup!B:B, MATCH(Table1[[#This Row],[Origin City]], Lookup!A:A, 0)), Table1[[#This Row],[Origin City]]),","," ",Table1[[#This Row],[Origin State]])</f>
        <v>Argyle, MN</v>
      </c>
      <c r="K136" t="s">
        <v>65</v>
      </c>
      <c r="L136" t="s">
        <v>54</v>
      </c>
      <c r="M136" t="s">
        <v>66</v>
      </c>
      <c r="N136" s="47">
        <v>1634</v>
      </c>
      <c r="O136" t="s">
        <v>51</v>
      </c>
      <c r="P136">
        <v>110</v>
      </c>
      <c r="Q136">
        <v>120</v>
      </c>
      <c r="R136" t="s">
        <v>2</v>
      </c>
      <c r="S136" t="s">
        <v>43</v>
      </c>
      <c r="T136" t="s">
        <v>52</v>
      </c>
      <c r="U136" s="36" t="s">
        <v>44</v>
      </c>
      <c r="V136" s="28" t="s">
        <v>45</v>
      </c>
      <c r="W136" s="4">
        <v>6000</v>
      </c>
      <c r="X136" s="4">
        <f>IF(Table1[[#This Row],[Commodity]]="corn",Table1[[#This Row],[Tariff per Car]]/(111*2000/56),Table1[[#This Row],[Tariff per Car]]/(111*2000/60))</f>
        <v>1.6216216216216217</v>
      </c>
      <c r="Y136" s="4">
        <f>Table1[[#This Row],[Tariff per Car]]/100.7</f>
        <v>59.582919563058589</v>
      </c>
      <c r="Z136" s="4">
        <f>(Table1[[#This Row],[Tariff per Car]]/111)</f>
        <v>54.054054054054056</v>
      </c>
      <c r="AA136" s="6">
        <f>(Table1[[#This Row],[Tariff per Car]]/111)/Table1[[#This Row],[Route Mileage]]</f>
        <v>3.3080816434549604E-2</v>
      </c>
      <c r="AB136" s="4">
        <v>0</v>
      </c>
      <c r="AC136" s="4">
        <f>Table1[[#This Row],[FSC per Mile]]*Table1[[#This Row],[Route Mileage]]</f>
        <v>0</v>
      </c>
      <c r="AD136" s="4">
        <f>Table1[[#This Row],[Tariff per Car]]+Table1[[#This Row],[FSC per Car]]</f>
        <v>6000</v>
      </c>
      <c r="AE136" s="4">
        <f>IF(Table1[[#This Row],[Commodity]]="corn",Table1[[#This Row],[Tariff + FSC per Car]]/(111*2000/56),Table1[[#This Row],[Tariff + FSC per Car]]/(111*2000/60))</f>
        <v>1.6216216216216217</v>
      </c>
      <c r="AF136" s="4">
        <f>Table1[[#This Row],[Tariff + FSC per Car]]/100.7</f>
        <v>59.582919563058589</v>
      </c>
      <c r="AG136" s="4">
        <f>(Table1[[#This Row],[Tariff + FSC per Car]]/111)</f>
        <v>54.054054054054056</v>
      </c>
      <c r="AH136" s="6">
        <f>(Table1[[#This Row],[Tariff + FSC per Car]]/111)/Table1[[#This Row],[Route Mileage]]</f>
        <v>3.3080816434549604E-2</v>
      </c>
    </row>
    <row r="137" spans="1:34" x14ac:dyDescent="0.25">
      <c r="A137" s="3">
        <v>44301</v>
      </c>
      <c r="B137" s="1" t="s">
        <v>34</v>
      </c>
      <c r="C137" s="1" t="s">
        <v>34</v>
      </c>
      <c r="D137" s="24">
        <v>4022</v>
      </c>
      <c r="E137" s="24">
        <v>69105</v>
      </c>
      <c r="F137" s="1" t="s">
        <v>72</v>
      </c>
      <c r="G137" s="1" t="s">
        <v>36</v>
      </c>
      <c r="H137" s="1" t="s">
        <v>74</v>
      </c>
      <c r="I137" t="s">
        <v>75</v>
      </c>
      <c r="J137" t="str">
        <f>_xlfn.CONCAT(IFERROR(INDEX(Lookup!B:B, MATCH(Table1[[#This Row],[Origin City]], Lookup!A:A, 0)), Table1[[#This Row],[Origin City]]),","," ",Table1[[#This Row],[Origin State]])</f>
        <v>Casselton, ND</v>
      </c>
      <c r="K137" t="s">
        <v>48</v>
      </c>
      <c r="L137" t="s">
        <v>49</v>
      </c>
      <c r="M137" t="s">
        <v>50</v>
      </c>
      <c r="N137" s="5">
        <v>1469</v>
      </c>
      <c r="O137" t="s">
        <v>51</v>
      </c>
      <c r="P137">
        <v>110</v>
      </c>
      <c r="Q137">
        <v>120</v>
      </c>
      <c r="R137" t="s">
        <v>2</v>
      </c>
      <c r="S137" t="s">
        <v>43</v>
      </c>
      <c r="T137" t="s">
        <v>52</v>
      </c>
      <c r="U137" s="35" t="s">
        <v>44</v>
      </c>
      <c r="V137" s="27" t="s">
        <v>45</v>
      </c>
      <c r="W137" s="4">
        <v>5750</v>
      </c>
      <c r="X137" s="4">
        <f>IF(Table1[[#This Row],[Commodity]]="corn",Table1[[#This Row],[Tariff per Car]]/(111*2000/56),Table1[[#This Row],[Tariff per Car]]/(111*2000/60))</f>
        <v>1.5540540540540539</v>
      </c>
      <c r="Y137" s="4">
        <f>Table1[[#This Row],[Tariff per Car]]/100.7</f>
        <v>57.10029791459781</v>
      </c>
      <c r="Z137" s="4">
        <f>(Table1[[#This Row],[Tariff per Car]]/111)</f>
        <v>51.801801801801801</v>
      </c>
      <c r="AA137" s="6">
        <f>(Table1[[#This Row],[Tariff per Car]]/111)/Table1[[#This Row],[Route Mileage]]</f>
        <v>3.5263309599592785E-2</v>
      </c>
      <c r="AB137" s="4">
        <v>0</v>
      </c>
      <c r="AC137" s="4">
        <f>Table1[[#This Row],[FSC per Mile]]*Table1[[#This Row],[Route Mileage]]</f>
        <v>0</v>
      </c>
      <c r="AD137" s="4">
        <f>Table1[[#This Row],[Tariff per Car]]+Table1[[#This Row],[FSC per Car]]</f>
        <v>5750</v>
      </c>
      <c r="AE137" s="4">
        <f>IF(Table1[[#This Row],[Commodity]]="corn",Table1[[#This Row],[Tariff + FSC per Car]]/(111*2000/56),Table1[[#This Row],[Tariff + FSC per Car]]/(111*2000/60))</f>
        <v>1.5540540540540539</v>
      </c>
      <c r="AF137" s="4">
        <f>Table1[[#This Row],[Tariff + FSC per Car]]/100.7</f>
        <v>57.10029791459781</v>
      </c>
      <c r="AG137" s="4">
        <f>(Table1[[#This Row],[Tariff + FSC per Car]]/111)</f>
        <v>51.801801801801801</v>
      </c>
      <c r="AH137" s="6">
        <f>(Table1[[#This Row],[Tariff + FSC per Car]]/111)/Table1[[#This Row],[Route Mileage]]</f>
        <v>3.5263309599592785E-2</v>
      </c>
    </row>
    <row r="138" spans="1:34" x14ac:dyDescent="0.25">
      <c r="A138" s="3">
        <v>44301</v>
      </c>
      <c r="B138" s="1" t="s">
        <v>34</v>
      </c>
      <c r="C138" s="1" t="s">
        <v>34</v>
      </c>
      <c r="D138" s="24">
        <v>4022</v>
      </c>
      <c r="E138" s="24">
        <v>69105</v>
      </c>
      <c r="F138" s="1" t="s">
        <v>72</v>
      </c>
      <c r="G138" s="1" t="s">
        <v>36</v>
      </c>
      <c r="H138" s="1" t="s">
        <v>76</v>
      </c>
      <c r="I138" t="s">
        <v>77</v>
      </c>
      <c r="J138" t="str">
        <f>_xlfn.CONCAT(IFERROR(INDEX(Lookup!B:B, MATCH(Table1[[#This Row],[Origin City]], Lookup!A:A, 0)), Table1[[#This Row],[Origin City]]),","," ",Table1[[#This Row],[Origin State]])</f>
        <v>Concordia, KS</v>
      </c>
      <c r="K138" t="s">
        <v>65</v>
      </c>
      <c r="L138" t="s">
        <v>54</v>
      </c>
      <c r="M138" t="s">
        <v>66</v>
      </c>
      <c r="N138" s="5">
        <v>742</v>
      </c>
      <c r="O138" t="s">
        <v>51</v>
      </c>
      <c r="P138">
        <v>110</v>
      </c>
      <c r="Q138">
        <v>120</v>
      </c>
      <c r="R138" t="s">
        <v>2</v>
      </c>
      <c r="S138" t="s">
        <v>43</v>
      </c>
      <c r="T138" t="s">
        <v>43</v>
      </c>
      <c r="U138" s="36" t="s">
        <v>44</v>
      </c>
      <c r="V138" s="28" t="s">
        <v>45</v>
      </c>
      <c r="W138" s="4">
        <v>4250</v>
      </c>
      <c r="X138" s="4">
        <f>IF(Table1[[#This Row],[Commodity]]="corn",Table1[[#This Row],[Tariff per Car]]/(111*2000/56),Table1[[#This Row],[Tariff per Car]]/(111*2000/60))</f>
        <v>1.1486486486486487</v>
      </c>
      <c r="Y138" s="4">
        <f>Table1[[#This Row],[Tariff per Car]]/100.7</f>
        <v>42.204568023833168</v>
      </c>
      <c r="Z138" s="4">
        <f>(Table1[[#This Row],[Tariff per Car]]/111)</f>
        <v>38.288288288288285</v>
      </c>
      <c r="AA138" s="6">
        <f>(Table1[[#This Row],[Tariff per Car]]/111)/Table1[[#This Row],[Route Mileage]]</f>
        <v>5.1601466695806314E-2</v>
      </c>
      <c r="AB138" s="4">
        <v>0</v>
      </c>
      <c r="AC138" s="4">
        <f>Table1[[#This Row],[FSC per Mile]]*Table1[[#This Row],[Route Mileage]]</f>
        <v>0</v>
      </c>
      <c r="AD138" s="4">
        <f>Table1[[#This Row],[Tariff per Car]]+Table1[[#This Row],[FSC per Car]]</f>
        <v>4250</v>
      </c>
      <c r="AE138" s="4">
        <f>IF(Table1[[#This Row],[Commodity]]="corn",Table1[[#This Row],[Tariff + FSC per Car]]/(111*2000/56),Table1[[#This Row],[Tariff + FSC per Car]]/(111*2000/60))</f>
        <v>1.1486486486486487</v>
      </c>
      <c r="AF138" s="4">
        <f>Table1[[#This Row],[Tariff + FSC per Car]]/100.7</f>
        <v>42.204568023833168</v>
      </c>
      <c r="AG138" s="4">
        <f>(Table1[[#This Row],[Tariff + FSC per Car]]/111)</f>
        <v>38.288288288288285</v>
      </c>
      <c r="AH138" s="6">
        <f>(Table1[[#This Row],[Tariff + FSC per Car]]/111)/Table1[[#This Row],[Route Mileage]]</f>
        <v>5.1601466695806314E-2</v>
      </c>
    </row>
    <row r="139" spans="1:34" x14ac:dyDescent="0.25">
      <c r="A139" s="3">
        <v>44301</v>
      </c>
      <c r="B139" s="1" t="s">
        <v>34</v>
      </c>
      <c r="C139" s="1" t="s">
        <v>34</v>
      </c>
      <c r="D139" s="24">
        <v>4022</v>
      </c>
      <c r="E139" s="24">
        <v>69105</v>
      </c>
      <c r="F139" s="1" t="s">
        <v>72</v>
      </c>
      <c r="G139" s="1" t="s">
        <v>36</v>
      </c>
      <c r="H139" s="1" t="s">
        <v>78</v>
      </c>
      <c r="I139" t="s">
        <v>68</v>
      </c>
      <c r="J139" t="str">
        <f>_xlfn.CONCAT(IFERROR(INDEX(Lookup!B:B, MATCH(Table1[[#This Row],[Origin City]], Lookup!A:A, 0)), Table1[[#This Row],[Origin City]]),","," ",Table1[[#This Row],[Origin State]])</f>
        <v>Mitchell, SD</v>
      </c>
      <c r="K139" t="s">
        <v>48</v>
      </c>
      <c r="L139" t="s">
        <v>49</v>
      </c>
      <c r="M139" t="s">
        <v>50</v>
      </c>
      <c r="N139" s="5">
        <v>1624</v>
      </c>
      <c r="O139" t="s">
        <v>51</v>
      </c>
      <c r="P139">
        <v>110</v>
      </c>
      <c r="Q139">
        <v>120</v>
      </c>
      <c r="R139" t="s">
        <v>2</v>
      </c>
      <c r="S139" t="s">
        <v>43</v>
      </c>
      <c r="T139" t="s">
        <v>52</v>
      </c>
      <c r="U139" s="35" t="s">
        <v>44</v>
      </c>
      <c r="V139" s="27" t="s">
        <v>45</v>
      </c>
      <c r="W139" s="4">
        <v>5850</v>
      </c>
      <c r="X139" s="4">
        <f>IF(Table1[[#This Row],[Commodity]]="corn",Table1[[#This Row],[Tariff per Car]]/(111*2000/56),Table1[[#This Row],[Tariff per Car]]/(111*2000/60))</f>
        <v>1.5810810810810811</v>
      </c>
      <c r="Y139" s="4">
        <f>Table1[[#This Row],[Tariff per Car]]/100.7</f>
        <v>58.093346573982124</v>
      </c>
      <c r="Z139" s="4">
        <f>(Table1[[#This Row],[Tariff per Car]]/111)</f>
        <v>52.702702702702702</v>
      </c>
      <c r="AA139" s="6">
        <f>(Table1[[#This Row],[Tariff per Car]]/111)/Table1[[#This Row],[Route Mileage]]</f>
        <v>3.2452403142058314E-2</v>
      </c>
      <c r="AB139" s="4">
        <v>0</v>
      </c>
      <c r="AC139" s="4">
        <f>Table1[[#This Row],[FSC per Mile]]*Table1[[#This Row],[Route Mileage]]</f>
        <v>0</v>
      </c>
      <c r="AD139" s="4">
        <f>Table1[[#This Row],[Tariff per Car]]+Table1[[#This Row],[FSC per Car]]</f>
        <v>5850</v>
      </c>
      <c r="AE139" s="4">
        <f>IF(Table1[[#This Row],[Commodity]]="corn",Table1[[#This Row],[Tariff + FSC per Car]]/(111*2000/56),Table1[[#This Row],[Tariff + FSC per Car]]/(111*2000/60))</f>
        <v>1.5810810810810811</v>
      </c>
      <c r="AF139" s="4">
        <f>Table1[[#This Row],[Tariff + FSC per Car]]/100.7</f>
        <v>58.093346573982124</v>
      </c>
      <c r="AG139" s="4">
        <f>(Table1[[#This Row],[Tariff + FSC per Car]]/111)</f>
        <v>52.702702702702702</v>
      </c>
      <c r="AH139" s="6">
        <f>(Table1[[#This Row],[Tariff + FSC per Car]]/111)/Table1[[#This Row],[Route Mileage]]</f>
        <v>3.2452403142058314E-2</v>
      </c>
    </row>
    <row r="140" spans="1:34" x14ac:dyDescent="0.25">
      <c r="A140" s="3">
        <v>44301</v>
      </c>
      <c r="B140" s="1" t="s">
        <v>34</v>
      </c>
      <c r="C140" s="1" t="s">
        <v>34</v>
      </c>
      <c r="D140" s="24">
        <v>4022</v>
      </c>
      <c r="E140" s="24">
        <v>69105</v>
      </c>
      <c r="F140" s="1" t="s">
        <v>72</v>
      </c>
      <c r="G140" s="1" t="s">
        <v>36</v>
      </c>
      <c r="H140" s="1" t="s">
        <v>61</v>
      </c>
      <c r="I140" t="s">
        <v>62</v>
      </c>
      <c r="J140" t="str">
        <f>_xlfn.CONCAT(IFERROR(INDEX(Lookup!B:B, MATCH(Table1[[#This Row],[Origin City]], Lookup!A:A, 0)), Table1[[#This Row],[Origin City]]),","," ",Table1[[#This Row],[Origin State]])</f>
        <v>Phelps (Rock Port), MO</v>
      </c>
      <c r="K140" t="s">
        <v>48</v>
      </c>
      <c r="L140" t="s">
        <v>49</v>
      </c>
      <c r="M140" t="s">
        <v>50</v>
      </c>
      <c r="N140" s="5">
        <v>1881</v>
      </c>
      <c r="O140" t="s">
        <v>51</v>
      </c>
      <c r="P140">
        <v>110</v>
      </c>
      <c r="Q140">
        <v>120</v>
      </c>
      <c r="R140" t="s">
        <v>2</v>
      </c>
      <c r="S140" t="s">
        <v>43</v>
      </c>
      <c r="T140" t="s">
        <v>43</v>
      </c>
      <c r="U140" s="35" t="s">
        <v>44</v>
      </c>
      <c r="V140" s="27" t="s">
        <v>45</v>
      </c>
      <c r="W140" s="4">
        <v>5800</v>
      </c>
      <c r="X140" s="4">
        <f>IF(Table1[[#This Row],[Commodity]]="corn",Table1[[#This Row],[Tariff per Car]]/(111*2000/56),Table1[[#This Row],[Tariff per Car]]/(111*2000/60))</f>
        <v>1.5675675675675675</v>
      </c>
      <c r="Y140" s="4">
        <f>Table1[[#This Row],[Tariff per Car]]/100.7</f>
        <v>57.596822244289967</v>
      </c>
      <c r="Z140" s="4">
        <f>(Table1[[#This Row],[Tariff per Car]]/111)</f>
        <v>52.252252252252255</v>
      </c>
      <c r="AA140" s="6">
        <f>(Table1[[#This Row],[Tariff per Car]]/111)/Table1[[#This Row],[Route Mileage]]</f>
        <v>2.77789751473962E-2</v>
      </c>
      <c r="AB140" s="4">
        <v>0</v>
      </c>
      <c r="AC140" s="4">
        <f>Table1[[#This Row],[FSC per Mile]]*Table1[[#This Row],[Route Mileage]]</f>
        <v>0</v>
      </c>
      <c r="AD140" s="4">
        <f>Table1[[#This Row],[Tariff per Car]]+Table1[[#This Row],[FSC per Car]]</f>
        <v>5800</v>
      </c>
      <c r="AE140" s="4">
        <f>IF(Table1[[#This Row],[Commodity]]="corn",Table1[[#This Row],[Tariff + FSC per Car]]/(111*2000/56),Table1[[#This Row],[Tariff + FSC per Car]]/(111*2000/60))</f>
        <v>1.5675675675675675</v>
      </c>
      <c r="AF140" s="4">
        <f>Table1[[#This Row],[Tariff + FSC per Car]]/100.7</f>
        <v>57.596822244289967</v>
      </c>
      <c r="AG140" s="4">
        <f>(Table1[[#This Row],[Tariff + FSC per Car]]/111)</f>
        <v>52.252252252252255</v>
      </c>
      <c r="AH140" s="6">
        <f>(Table1[[#This Row],[Tariff + FSC per Car]]/111)/Table1[[#This Row],[Route Mileage]]</f>
        <v>2.77789751473962E-2</v>
      </c>
    </row>
    <row r="141" spans="1:34" x14ac:dyDescent="0.25">
      <c r="A141" s="3">
        <v>44301</v>
      </c>
      <c r="B141" s="1" t="s">
        <v>34</v>
      </c>
      <c r="C141" s="1" t="s">
        <v>34</v>
      </c>
      <c r="D141" s="24">
        <v>4022</v>
      </c>
      <c r="E141" s="24">
        <v>69105</v>
      </c>
      <c r="F141" s="1" t="s">
        <v>72</v>
      </c>
      <c r="G141" s="1" t="s">
        <v>36</v>
      </c>
      <c r="H141" s="1" t="s">
        <v>69</v>
      </c>
      <c r="I141" t="s">
        <v>47</v>
      </c>
      <c r="J141" t="str">
        <f>_xlfn.CONCAT(IFERROR(INDEX(Lookup!B:B, MATCH(Table1[[#This Row],[Origin City]], Lookup!A:A, 0)), Table1[[#This Row],[Origin City]]),","," ",Table1[[#This Row],[Origin State]])</f>
        <v>St. Cloud, MN</v>
      </c>
      <c r="K141" t="s">
        <v>48</v>
      </c>
      <c r="L141" t="s">
        <v>49</v>
      </c>
      <c r="M141" t="s">
        <v>50</v>
      </c>
      <c r="N141" s="5">
        <v>1666</v>
      </c>
      <c r="O141" t="s">
        <v>51</v>
      </c>
      <c r="P141">
        <v>110</v>
      </c>
      <c r="Q141">
        <v>120</v>
      </c>
      <c r="R141" t="s">
        <v>2</v>
      </c>
      <c r="S141" t="s">
        <v>43</v>
      </c>
      <c r="T141" t="s">
        <v>43</v>
      </c>
      <c r="U141" s="36" t="s">
        <v>44</v>
      </c>
      <c r="V141" s="28" t="s">
        <v>45</v>
      </c>
      <c r="W141" s="4">
        <v>5900</v>
      </c>
      <c r="X141" s="4">
        <f>IF(Table1[[#This Row],[Commodity]]="corn",Table1[[#This Row],[Tariff per Car]]/(111*2000/56),Table1[[#This Row],[Tariff per Car]]/(111*2000/60))</f>
        <v>1.5945945945945945</v>
      </c>
      <c r="Y141" s="4">
        <f>Table1[[#This Row],[Tariff per Car]]/100.7</f>
        <v>58.589870903674282</v>
      </c>
      <c r="Z141" s="4">
        <f>(Table1[[#This Row],[Tariff per Car]]/111)</f>
        <v>53.153153153153156</v>
      </c>
      <c r="AA141" s="6">
        <f>(Table1[[#This Row],[Tariff per Car]]/111)/Table1[[#This Row],[Route Mileage]]</f>
        <v>3.1904653753393249E-2</v>
      </c>
      <c r="AB141" s="4">
        <v>0</v>
      </c>
      <c r="AC141" s="4">
        <f>Table1[[#This Row],[FSC per Mile]]*Table1[[#This Row],[Route Mileage]]</f>
        <v>0</v>
      </c>
      <c r="AD141" s="4">
        <f>Table1[[#This Row],[Tariff per Car]]+Table1[[#This Row],[FSC per Car]]</f>
        <v>5900</v>
      </c>
      <c r="AE141" s="4">
        <f>IF(Table1[[#This Row],[Commodity]]="corn",Table1[[#This Row],[Tariff + FSC per Car]]/(111*2000/56),Table1[[#This Row],[Tariff + FSC per Car]]/(111*2000/60))</f>
        <v>1.5945945945945945</v>
      </c>
      <c r="AF141" s="4">
        <f>Table1[[#This Row],[Tariff + FSC per Car]]/100.7</f>
        <v>58.589870903674282</v>
      </c>
      <c r="AG141" s="4">
        <f>(Table1[[#This Row],[Tariff + FSC per Car]]/111)</f>
        <v>53.153153153153156</v>
      </c>
      <c r="AH141" s="6">
        <f>(Table1[[#This Row],[Tariff + FSC per Car]]/111)/Table1[[#This Row],[Route Mileage]]</f>
        <v>3.1904653753393249E-2</v>
      </c>
    </row>
    <row r="142" spans="1:34" x14ac:dyDescent="0.25">
      <c r="A142" s="3">
        <v>44331</v>
      </c>
      <c r="B142" s="1" t="s">
        <v>34</v>
      </c>
      <c r="C142" s="1" t="s">
        <v>34</v>
      </c>
      <c r="D142" s="24">
        <v>4022</v>
      </c>
      <c r="E142" s="24">
        <v>39010</v>
      </c>
      <c r="F142" s="1" t="s">
        <v>35</v>
      </c>
      <c r="G142" s="1" t="s">
        <v>36</v>
      </c>
      <c r="H142" s="1" t="s">
        <v>37</v>
      </c>
      <c r="I142" t="s">
        <v>38</v>
      </c>
      <c r="J142" t="str">
        <f>_xlfn.CONCAT(IFERROR(INDEX(Lookup!B:B, MATCH(Table1[[#This Row],[Origin City]], Lookup!A:A, 0)), Table1[[#This Row],[Origin City]]),","," ",Table1[[#This Row],[Origin State]])</f>
        <v>Brunswick, NE</v>
      </c>
      <c r="K142" t="s">
        <v>39</v>
      </c>
      <c r="L142" t="s">
        <v>40</v>
      </c>
      <c r="M142" t="str">
        <f>_xlfn.CONCAT(IFERROR(INDEX(Lookup!B:B, MATCH(Table1[[#This Row],[Destination City]], Lookup!A:A, 0)), Table1[[#This Row],[Destination City]]),","," ",Table1[[#This Row],[Destination State]])</f>
        <v>Hanford, CA</v>
      </c>
      <c r="N142" s="5">
        <v>2122</v>
      </c>
      <c r="O142" t="s">
        <v>41</v>
      </c>
      <c r="P142">
        <v>110</v>
      </c>
      <c r="Q142">
        <v>120</v>
      </c>
      <c r="R142" t="s">
        <v>42</v>
      </c>
      <c r="S142" t="s">
        <v>43</v>
      </c>
      <c r="T142" t="s">
        <v>43</v>
      </c>
      <c r="U142" s="35" t="s">
        <v>44</v>
      </c>
      <c r="V142" s="27" t="s">
        <v>45</v>
      </c>
      <c r="W142" s="4">
        <v>5340</v>
      </c>
      <c r="X142" s="4">
        <f>IF(Table1[[#This Row],[Commodity]]="corn",Table1[[#This Row],[Tariff per Car]]/(111*2000/56),Table1[[#This Row],[Tariff per Car]]/(111*2000/60))</f>
        <v>1.347027027027027</v>
      </c>
      <c r="Y142" s="4">
        <f>Table1[[#This Row],[Tariff per Car]]/100.7</f>
        <v>53.028798411122146</v>
      </c>
      <c r="Z142" s="4">
        <f>(Table1[[#This Row],[Tariff per Car]]/111)</f>
        <v>48.108108108108105</v>
      </c>
      <c r="AA142" s="6">
        <f>(Table1[[#This Row],[Tariff per Car]]/111)/Table1[[#This Row],[Route Mileage]]</f>
        <v>2.267111597931579E-2</v>
      </c>
      <c r="AB142" s="4">
        <v>0</v>
      </c>
      <c r="AC142" s="4">
        <f>Table1[[#This Row],[FSC per Mile]]*Table1[[#This Row],[Route Mileage]]</f>
        <v>0</v>
      </c>
      <c r="AD142" s="4">
        <f>Table1[[#This Row],[Tariff per Car]]+Table1[[#This Row],[FSC per Car]]</f>
        <v>5340</v>
      </c>
      <c r="AE142" s="4">
        <f>IF(Table1[[#This Row],[Commodity]]="corn",Table1[[#This Row],[Tariff + FSC per Car]]/(111*2000/56),Table1[[#This Row],[Tariff + FSC per Car]]/(111*2000/60))</f>
        <v>1.347027027027027</v>
      </c>
      <c r="AF142" s="4">
        <f>Table1[[#This Row],[Tariff + FSC per Car]]/100.7</f>
        <v>53.028798411122146</v>
      </c>
      <c r="AG142" s="4">
        <f>(Table1[[#This Row],[Tariff + FSC per Car]]/111)</f>
        <v>48.108108108108105</v>
      </c>
      <c r="AH142" s="6">
        <f>(Table1[[#This Row],[Tariff + FSC per Car]]/111)/Table1[[#This Row],[Route Mileage]]</f>
        <v>2.267111597931579E-2</v>
      </c>
    </row>
    <row r="143" spans="1:34" x14ac:dyDescent="0.25">
      <c r="A143" s="3">
        <v>44331</v>
      </c>
      <c r="B143" s="1" t="s">
        <v>34</v>
      </c>
      <c r="C143" s="1" t="s">
        <v>34</v>
      </c>
      <c r="D143" s="24">
        <v>4022</v>
      </c>
      <c r="E143" s="24">
        <v>39013</v>
      </c>
      <c r="F143" s="1" t="s">
        <v>35</v>
      </c>
      <c r="G143" s="1" t="s">
        <v>36</v>
      </c>
      <c r="H143" s="1" t="s">
        <v>46</v>
      </c>
      <c r="I143" t="s">
        <v>47</v>
      </c>
      <c r="J143" t="str">
        <f>_xlfn.CONCAT(IFERROR(INDEX(Lookup!B:B, MATCH(Table1[[#This Row],[Origin City]], Lookup!A:A, 0)), Table1[[#This Row],[Origin City]]),","," ",Table1[[#This Row],[Origin State]])</f>
        <v>Clarkfield, MN</v>
      </c>
      <c r="K143" t="s">
        <v>48</v>
      </c>
      <c r="L143" t="s">
        <v>49</v>
      </c>
      <c r="M143" t="s">
        <v>50</v>
      </c>
      <c r="N143" s="5">
        <v>1684</v>
      </c>
      <c r="O143" t="s">
        <v>51</v>
      </c>
      <c r="P143">
        <v>110</v>
      </c>
      <c r="Q143">
        <v>120</v>
      </c>
      <c r="R143" t="s">
        <v>42</v>
      </c>
      <c r="S143" t="s">
        <v>43</v>
      </c>
      <c r="T143" t="s">
        <v>52</v>
      </c>
      <c r="U143" s="35" t="s">
        <v>44</v>
      </c>
      <c r="V143" s="27" t="s">
        <v>45</v>
      </c>
      <c r="W143" s="4">
        <v>5140</v>
      </c>
      <c r="X143" s="4">
        <f>IF(Table1[[#This Row],[Commodity]]="corn",Table1[[#This Row],[Tariff per Car]]/(111*2000/56),Table1[[#This Row],[Tariff per Car]]/(111*2000/60))</f>
        <v>1.2965765765765767</v>
      </c>
      <c r="Y143" s="4">
        <f>Table1[[#This Row],[Tariff per Car]]/100.7</f>
        <v>51.042701092353525</v>
      </c>
      <c r="Z143" s="4">
        <f>(Table1[[#This Row],[Tariff per Car]]/111)</f>
        <v>46.306306306306304</v>
      </c>
      <c r="AA143" s="6">
        <f>(Table1[[#This Row],[Tariff per Car]]/111)/Table1[[#This Row],[Route Mileage]]</f>
        <v>2.7497806595193769E-2</v>
      </c>
      <c r="AB143" s="4">
        <v>0</v>
      </c>
      <c r="AC143" s="4">
        <f>Table1[[#This Row],[FSC per Mile]]*Table1[[#This Row],[Route Mileage]]</f>
        <v>0</v>
      </c>
      <c r="AD143" s="4">
        <f>Table1[[#This Row],[Tariff per Car]]+Table1[[#This Row],[FSC per Car]]</f>
        <v>5140</v>
      </c>
      <c r="AE143" s="4">
        <f>IF(Table1[[#This Row],[Commodity]]="corn",Table1[[#This Row],[Tariff + FSC per Car]]/(111*2000/56),Table1[[#This Row],[Tariff + FSC per Car]]/(111*2000/60))</f>
        <v>1.2965765765765767</v>
      </c>
      <c r="AF143" s="4">
        <f>Table1[[#This Row],[Tariff + FSC per Car]]/100.7</f>
        <v>51.042701092353525</v>
      </c>
      <c r="AG143" s="4">
        <f>(Table1[[#This Row],[Tariff + FSC per Car]]/111)</f>
        <v>46.306306306306304</v>
      </c>
      <c r="AH143" s="6">
        <f>(Table1[[#This Row],[Tariff + FSC per Car]]/111)/Table1[[#This Row],[Route Mileage]]</f>
        <v>2.7497806595193769E-2</v>
      </c>
    </row>
    <row r="144" spans="1:34" x14ac:dyDescent="0.25">
      <c r="A144" s="3">
        <v>44331</v>
      </c>
      <c r="B144" s="1" t="s">
        <v>34</v>
      </c>
      <c r="C144" s="1" t="s">
        <v>34</v>
      </c>
      <c r="D144" s="24">
        <v>4022</v>
      </c>
      <c r="E144" s="24">
        <v>39010</v>
      </c>
      <c r="F144" s="1" t="s">
        <v>35</v>
      </c>
      <c r="G144" s="1" t="s">
        <v>36</v>
      </c>
      <c r="H144" s="1" t="s">
        <v>46</v>
      </c>
      <c r="I144" t="s">
        <v>47</v>
      </c>
      <c r="J144" t="str">
        <f>_xlfn.CONCAT(IFERROR(INDEX(Lookup!B:B, MATCH(Table1[[#This Row],[Origin City]], Lookup!A:A, 0)), Table1[[#This Row],[Origin City]]),","," ",Table1[[#This Row],[Origin State]])</f>
        <v>Clarkfield, MN</v>
      </c>
      <c r="K144" t="s">
        <v>53</v>
      </c>
      <c r="L144" t="s">
        <v>54</v>
      </c>
      <c r="M144" t="str">
        <f>_xlfn.CONCAT(IFERROR(INDEX(Lookup!B:B, MATCH(Table1[[#This Row],[Destination City]], Lookup!A:A, 0)), Table1[[#This Row],[Destination City]]),","," ",Table1[[#This Row],[Destination State]])</f>
        <v>Hereford, TX</v>
      </c>
      <c r="N144" s="5">
        <v>1066</v>
      </c>
      <c r="O144" t="s">
        <v>51</v>
      </c>
      <c r="P144">
        <v>110</v>
      </c>
      <c r="Q144">
        <v>120</v>
      </c>
      <c r="R144" t="s">
        <v>42</v>
      </c>
      <c r="S144" t="s">
        <v>43</v>
      </c>
      <c r="T144" t="s">
        <v>52</v>
      </c>
      <c r="U144" s="35" t="s">
        <v>44</v>
      </c>
      <c r="V144" s="27" t="s">
        <v>45</v>
      </c>
      <c r="W144" s="4">
        <v>4820</v>
      </c>
      <c r="X144" s="4">
        <f>IF(Table1[[#This Row],[Commodity]]="corn",Table1[[#This Row],[Tariff per Car]]/(111*2000/56),Table1[[#This Row],[Tariff per Car]]/(111*2000/60))</f>
        <v>1.2158558558558559</v>
      </c>
      <c r="Y144" s="4">
        <f>Table1[[#This Row],[Tariff per Car]]/100.7</f>
        <v>47.864945382323732</v>
      </c>
      <c r="Z144" s="4">
        <f>(Table1[[#This Row],[Tariff per Car]]/111)</f>
        <v>43.423423423423422</v>
      </c>
      <c r="AA144" s="6">
        <f>(Table1[[#This Row],[Tariff per Car]]/111)/Table1[[#This Row],[Route Mileage]]</f>
        <v>4.0734918783699267E-2</v>
      </c>
      <c r="AB144" s="4">
        <v>0</v>
      </c>
      <c r="AC144" s="4">
        <f>Table1[[#This Row],[FSC per Mile]]*Table1[[#This Row],[Route Mileage]]</f>
        <v>0</v>
      </c>
      <c r="AD144" s="4">
        <f>Table1[[#This Row],[Tariff per Car]]+Table1[[#This Row],[FSC per Car]]</f>
        <v>4820</v>
      </c>
      <c r="AE144" s="4">
        <f>IF(Table1[[#This Row],[Commodity]]="corn",Table1[[#This Row],[Tariff + FSC per Car]]/(111*2000/56),Table1[[#This Row],[Tariff + FSC per Car]]/(111*2000/60))</f>
        <v>1.2158558558558559</v>
      </c>
      <c r="AF144" s="4">
        <f>Table1[[#This Row],[Tariff + FSC per Car]]/100.7</f>
        <v>47.864945382323732</v>
      </c>
      <c r="AG144" s="4">
        <f>(Table1[[#This Row],[Tariff + FSC per Car]]/111)</f>
        <v>43.423423423423422</v>
      </c>
      <c r="AH144" s="6">
        <f>(Table1[[#This Row],[Tariff + FSC per Car]]/111)/Table1[[#This Row],[Route Mileage]]</f>
        <v>4.0734918783699267E-2</v>
      </c>
    </row>
    <row r="145" spans="1:34" x14ac:dyDescent="0.25">
      <c r="A145" s="3">
        <v>44331</v>
      </c>
      <c r="B145" s="1" t="s">
        <v>34</v>
      </c>
      <c r="C145" s="1" t="s">
        <v>34</v>
      </c>
      <c r="D145" s="24">
        <v>4022</v>
      </c>
      <c r="E145" s="24">
        <v>39010</v>
      </c>
      <c r="F145" s="1" t="s">
        <v>35</v>
      </c>
      <c r="G145" s="1" t="s">
        <v>36</v>
      </c>
      <c r="H145" s="1" t="s">
        <v>55</v>
      </c>
      <c r="I145" t="s">
        <v>38</v>
      </c>
      <c r="J145" t="str">
        <f>_xlfn.CONCAT(IFERROR(INDEX(Lookup!B:B, MATCH(Table1[[#This Row],[Origin City]], Lookup!A:A, 0)), Table1[[#This Row],[Origin City]]),","," ",Table1[[#This Row],[Origin State]])</f>
        <v>Edison, NE</v>
      </c>
      <c r="K145" t="s">
        <v>53</v>
      </c>
      <c r="L145" t="s">
        <v>54</v>
      </c>
      <c r="M145" t="str">
        <f>_xlfn.CONCAT(IFERROR(INDEX(Lookup!B:B, MATCH(Table1[[#This Row],[Destination City]], Lookup!A:A, 0)), Table1[[#This Row],[Destination City]]),","," ",Table1[[#This Row],[Destination State]])</f>
        <v>Hereford, TX</v>
      </c>
      <c r="N145" s="9">
        <v>728</v>
      </c>
      <c r="O145" t="s">
        <v>51</v>
      </c>
      <c r="P145">
        <v>110</v>
      </c>
      <c r="Q145">
        <v>120</v>
      </c>
      <c r="R145" t="s">
        <v>42</v>
      </c>
      <c r="S145" t="s">
        <v>43</v>
      </c>
      <c r="T145" t="s">
        <v>52</v>
      </c>
      <c r="U145" s="35" t="s">
        <v>44</v>
      </c>
      <c r="V145" s="27" t="s">
        <v>45</v>
      </c>
      <c r="W145" s="4">
        <v>4060</v>
      </c>
      <c r="X145" s="4">
        <f>IF(Table1[[#This Row],[Commodity]]="corn",Table1[[#This Row],[Tariff per Car]]/(111*2000/56),Table1[[#This Row],[Tariff per Car]]/(111*2000/60))</f>
        <v>1.0241441441441441</v>
      </c>
      <c r="Y145" s="4">
        <f>Table1[[#This Row],[Tariff per Car]]/100.7</f>
        <v>40.317775571002976</v>
      </c>
      <c r="Z145" s="4">
        <f>(Table1[[#This Row],[Tariff per Car]]/111)</f>
        <v>36.576576576576578</v>
      </c>
      <c r="AA145" s="6">
        <f>(Table1[[#This Row],[Tariff per Car]]/111)/Table1[[#This Row],[Route Mileage]]</f>
        <v>5.0242550242550248E-2</v>
      </c>
      <c r="AB145" s="4">
        <v>0</v>
      </c>
      <c r="AC145" s="4">
        <f>Table1[[#This Row],[FSC per Mile]]*Table1[[#This Row],[Route Mileage]]</f>
        <v>0</v>
      </c>
      <c r="AD145" s="4">
        <f>Table1[[#This Row],[Tariff per Car]]+Table1[[#This Row],[FSC per Car]]</f>
        <v>4060</v>
      </c>
      <c r="AE145" s="4">
        <f>IF(Table1[[#This Row],[Commodity]]="corn",Table1[[#This Row],[Tariff + FSC per Car]]/(111*2000/56),Table1[[#This Row],[Tariff + FSC per Car]]/(111*2000/60))</f>
        <v>1.0241441441441441</v>
      </c>
      <c r="AF145" s="4">
        <f>Table1[[#This Row],[Tariff + FSC per Car]]/100.7</f>
        <v>40.317775571002976</v>
      </c>
      <c r="AG145" s="4">
        <f>(Table1[[#This Row],[Tariff + FSC per Car]]/111)</f>
        <v>36.576576576576578</v>
      </c>
      <c r="AH145" s="6">
        <f>(Table1[[#This Row],[Tariff + FSC per Car]]/111)/Table1[[#This Row],[Route Mileage]]</f>
        <v>5.0242550242550248E-2</v>
      </c>
    </row>
    <row r="146" spans="1:34" x14ac:dyDescent="0.25">
      <c r="A146" s="3">
        <v>44331</v>
      </c>
      <c r="B146" s="1" t="s">
        <v>34</v>
      </c>
      <c r="C146" s="1" t="s">
        <v>34</v>
      </c>
      <c r="D146" s="24">
        <v>4022</v>
      </c>
      <c r="E146" s="24">
        <v>39013</v>
      </c>
      <c r="F146" s="1" t="s">
        <v>35</v>
      </c>
      <c r="G146" s="1" t="s">
        <v>36</v>
      </c>
      <c r="H146" s="1" t="s">
        <v>55</v>
      </c>
      <c r="I146" t="s">
        <v>38</v>
      </c>
      <c r="J146" t="str">
        <f>_xlfn.CONCAT(IFERROR(INDEX(Lookup!B:B, MATCH(Table1[[#This Row],[Origin City]], Lookup!A:A, 0)), Table1[[#This Row],[Origin City]]),","," ",Table1[[#This Row],[Origin State]])</f>
        <v>Edison, NE</v>
      </c>
      <c r="K146" t="s">
        <v>48</v>
      </c>
      <c r="L146" t="s">
        <v>49</v>
      </c>
      <c r="M146" t="s">
        <v>50</v>
      </c>
      <c r="N146" s="5">
        <v>1759</v>
      </c>
      <c r="O146" t="s">
        <v>51</v>
      </c>
      <c r="P146">
        <v>110</v>
      </c>
      <c r="Q146">
        <v>120</v>
      </c>
      <c r="R146" t="s">
        <v>42</v>
      </c>
      <c r="S146" t="s">
        <v>43</v>
      </c>
      <c r="T146" t="s">
        <v>52</v>
      </c>
      <c r="U146" s="35" t="s">
        <v>44</v>
      </c>
      <c r="V146" s="27" t="s">
        <v>45</v>
      </c>
      <c r="W146" s="4">
        <v>5020</v>
      </c>
      <c r="X146" s="4">
        <f>IF(Table1[[#This Row],[Commodity]]="corn",Table1[[#This Row],[Tariff per Car]]/(111*2000/56),Table1[[#This Row],[Tariff per Car]]/(111*2000/60))</f>
        <v>1.2663063063063063</v>
      </c>
      <c r="Y146" s="4">
        <f>Table1[[#This Row],[Tariff per Car]]/100.7</f>
        <v>49.851042701092354</v>
      </c>
      <c r="Z146" s="4">
        <f>(Table1[[#This Row],[Tariff per Car]]/111)</f>
        <v>45.225225225225223</v>
      </c>
      <c r="AA146" s="6">
        <f>(Table1[[#This Row],[Tariff per Car]]/111)/Table1[[#This Row],[Route Mileage]]</f>
        <v>2.5710759081992735E-2</v>
      </c>
      <c r="AB146" s="4">
        <v>0</v>
      </c>
      <c r="AC146" s="4">
        <f>Table1[[#This Row],[FSC per Mile]]*Table1[[#This Row],[Route Mileage]]</f>
        <v>0</v>
      </c>
      <c r="AD146" s="4">
        <f>Table1[[#This Row],[Tariff per Car]]+Table1[[#This Row],[FSC per Car]]</f>
        <v>5020</v>
      </c>
      <c r="AE146" s="4">
        <f>IF(Table1[[#This Row],[Commodity]]="corn",Table1[[#This Row],[Tariff + FSC per Car]]/(111*2000/56),Table1[[#This Row],[Tariff + FSC per Car]]/(111*2000/60))</f>
        <v>1.2663063063063063</v>
      </c>
      <c r="AF146" s="4">
        <f>Table1[[#This Row],[Tariff + FSC per Car]]/100.7</f>
        <v>49.851042701092354</v>
      </c>
      <c r="AG146" s="4">
        <f>(Table1[[#This Row],[Tariff + FSC per Car]]/111)</f>
        <v>45.225225225225223</v>
      </c>
      <c r="AH146" s="6">
        <f>(Table1[[#This Row],[Tariff + FSC per Car]]/111)/Table1[[#This Row],[Route Mileage]]</f>
        <v>2.5710759081992735E-2</v>
      </c>
    </row>
    <row r="147" spans="1:34" x14ac:dyDescent="0.25">
      <c r="A147" s="3">
        <v>44331</v>
      </c>
      <c r="B147" s="1" t="s">
        <v>34</v>
      </c>
      <c r="C147" s="1" t="s">
        <v>34</v>
      </c>
      <c r="D147" s="24">
        <v>4022</v>
      </c>
      <c r="E147" s="24">
        <v>39010</v>
      </c>
      <c r="F147" s="1" t="s">
        <v>35</v>
      </c>
      <c r="G147" s="1" t="s">
        <v>36</v>
      </c>
      <c r="H147" s="1" t="s">
        <v>55</v>
      </c>
      <c r="I147" t="s">
        <v>38</v>
      </c>
      <c r="J147" t="str">
        <f>_xlfn.CONCAT(IFERROR(INDEX(Lookup!B:B, MATCH(Table1[[#This Row],[Origin City]], Lookup!A:A, 0)), Table1[[#This Row],[Origin City]]),","," ",Table1[[#This Row],[Origin State]])</f>
        <v>Edison, NE</v>
      </c>
      <c r="K147" t="s">
        <v>39</v>
      </c>
      <c r="L147" t="s">
        <v>40</v>
      </c>
      <c r="M147" t="str">
        <f>_xlfn.CONCAT(IFERROR(INDEX(Lookup!B:B, MATCH(Table1[[#This Row],[Destination City]], Lookup!A:A, 0)), Table1[[#This Row],[Destination City]]),","," ",Table1[[#This Row],[Destination State]])</f>
        <v>Hanford, CA</v>
      </c>
      <c r="N147" s="5">
        <v>1776</v>
      </c>
      <c r="O147" t="s">
        <v>41</v>
      </c>
      <c r="P147">
        <v>110</v>
      </c>
      <c r="Q147">
        <v>120</v>
      </c>
      <c r="R147" t="s">
        <v>42</v>
      </c>
      <c r="S147" t="s">
        <v>43</v>
      </c>
      <c r="T147" t="s">
        <v>52</v>
      </c>
      <c r="U147" s="36" t="s">
        <v>44</v>
      </c>
      <c r="V147" s="28" t="s">
        <v>45</v>
      </c>
      <c r="W147" s="4">
        <v>5020</v>
      </c>
      <c r="X147" s="4">
        <f>IF(Table1[[#This Row],[Commodity]]="corn",Table1[[#This Row],[Tariff per Car]]/(111*2000/56),Table1[[#This Row],[Tariff per Car]]/(111*2000/60))</f>
        <v>1.2663063063063063</v>
      </c>
      <c r="Y147" s="4">
        <f>Table1[[#This Row],[Tariff per Car]]/100.7</f>
        <v>49.851042701092354</v>
      </c>
      <c r="Z147" s="4">
        <f>(Table1[[#This Row],[Tariff per Car]]/111)</f>
        <v>45.225225225225223</v>
      </c>
      <c r="AA147" s="6">
        <f>(Table1[[#This Row],[Tariff per Car]]/111)/Table1[[#This Row],[Route Mileage]]</f>
        <v>2.5464653843032221E-2</v>
      </c>
      <c r="AB147" s="4">
        <v>0</v>
      </c>
      <c r="AC147" s="4">
        <f>Table1[[#This Row],[FSC per Mile]]*Table1[[#This Row],[Route Mileage]]</f>
        <v>0</v>
      </c>
      <c r="AD147" s="4">
        <f>Table1[[#This Row],[Tariff per Car]]+Table1[[#This Row],[FSC per Car]]</f>
        <v>5020</v>
      </c>
      <c r="AE147" s="4">
        <f>IF(Table1[[#This Row],[Commodity]]="corn",Table1[[#This Row],[Tariff + FSC per Car]]/(111*2000/56),Table1[[#This Row],[Tariff + FSC per Car]]/(111*2000/60))</f>
        <v>1.2663063063063063</v>
      </c>
      <c r="AF147" s="4">
        <f>Table1[[#This Row],[Tariff + FSC per Car]]/100.7</f>
        <v>49.851042701092354</v>
      </c>
      <c r="AG147" s="4">
        <f>(Table1[[#This Row],[Tariff + FSC per Car]]/111)</f>
        <v>45.225225225225223</v>
      </c>
      <c r="AH147" s="6">
        <f>(Table1[[#This Row],[Tariff + FSC per Car]]/111)/Table1[[#This Row],[Route Mileage]]</f>
        <v>2.5464653843032221E-2</v>
      </c>
    </row>
    <row r="148" spans="1:34" x14ac:dyDescent="0.25">
      <c r="A148" s="3">
        <v>44331</v>
      </c>
      <c r="B148" t="s">
        <v>34</v>
      </c>
      <c r="C148" t="s">
        <v>34</v>
      </c>
      <c r="D148" s="24">
        <v>4022</v>
      </c>
      <c r="E148" s="24">
        <v>39010</v>
      </c>
      <c r="F148" s="1" t="s">
        <v>35</v>
      </c>
      <c r="G148" s="1" t="s">
        <v>36</v>
      </c>
      <c r="H148" s="1" t="s">
        <v>56</v>
      </c>
      <c r="I148" t="s">
        <v>57</v>
      </c>
      <c r="J148" t="str">
        <f>_xlfn.CONCAT(IFERROR(INDEX(Lookup!B:B, MATCH(Table1[[#This Row],[Origin City]], Lookup!A:A, 0)), Table1[[#This Row],[Origin City]]),","," ",Table1[[#This Row],[Origin State]])</f>
        <v>Greenwood (Mendota), IL</v>
      </c>
      <c r="K148" t="s">
        <v>53</v>
      </c>
      <c r="L148" t="s">
        <v>54</v>
      </c>
      <c r="M148" t="str">
        <f>_xlfn.CONCAT(IFERROR(INDEX(Lookup!B:B, MATCH(Table1[[#This Row],[Destination City]], Lookup!A:A, 0)), Table1[[#This Row],[Destination City]]),","," ",Table1[[#This Row],[Destination State]])</f>
        <v>Hereford, TX</v>
      </c>
      <c r="N148" s="5">
        <v>935</v>
      </c>
      <c r="O148" t="s">
        <v>41</v>
      </c>
      <c r="P148">
        <v>110</v>
      </c>
      <c r="Q148">
        <v>120</v>
      </c>
      <c r="R148" t="s">
        <v>42</v>
      </c>
      <c r="S148" t="s">
        <v>43</v>
      </c>
      <c r="T148" t="s">
        <v>52</v>
      </c>
      <c r="U148" s="35" t="s">
        <v>44</v>
      </c>
      <c r="V148" s="27" t="s">
        <v>45</v>
      </c>
      <c r="W148" s="4">
        <v>3580</v>
      </c>
      <c r="X148" s="4">
        <f>IF(Table1[[#This Row],[Commodity]]="corn",Table1[[#This Row],[Tariff per Car]]/(111*2000/56),Table1[[#This Row],[Tariff per Car]]/(111*2000/60))</f>
        <v>0.90306306306306305</v>
      </c>
      <c r="Y148" s="4">
        <f>Table1[[#This Row],[Tariff per Car]]/100.7</f>
        <v>35.55114200595829</v>
      </c>
      <c r="Z148" s="4">
        <f>(Table1[[#This Row],[Tariff per Car]]/111)</f>
        <v>32.252252252252255</v>
      </c>
      <c r="AA148" s="6">
        <f>(Table1[[#This Row],[Tariff per Car]]/111)/Table1[[#This Row],[Route Mileage]]</f>
        <v>3.4494387435563906E-2</v>
      </c>
      <c r="AB148" s="4">
        <v>0</v>
      </c>
      <c r="AC148" s="4">
        <f>Table1[[#This Row],[FSC per Mile]]*Table1[[#This Row],[Route Mileage]]</f>
        <v>0</v>
      </c>
      <c r="AD148" s="4">
        <f>Table1[[#This Row],[Tariff per Car]]+Table1[[#This Row],[FSC per Car]]</f>
        <v>3580</v>
      </c>
      <c r="AE148" s="4">
        <f>IF(Table1[[#This Row],[Commodity]]="corn",Table1[[#This Row],[Tariff + FSC per Car]]/(111*2000/56),Table1[[#This Row],[Tariff + FSC per Car]]/(111*2000/60))</f>
        <v>0.90306306306306305</v>
      </c>
      <c r="AF148" s="4">
        <f>Table1[[#This Row],[Tariff + FSC per Car]]/100.7</f>
        <v>35.55114200595829</v>
      </c>
      <c r="AG148" s="4">
        <f>(Table1[[#This Row],[Tariff + FSC per Car]]/111)</f>
        <v>32.252252252252255</v>
      </c>
      <c r="AH148" s="6">
        <f>(Table1[[#This Row],[Tariff + FSC per Car]]/111)/Table1[[#This Row],[Route Mileage]]</f>
        <v>3.4494387435563906E-2</v>
      </c>
    </row>
    <row r="149" spans="1:34" x14ac:dyDescent="0.25">
      <c r="A149" s="3">
        <v>44331</v>
      </c>
      <c r="B149" s="1" t="s">
        <v>34</v>
      </c>
      <c r="C149" s="1" t="s">
        <v>34</v>
      </c>
      <c r="D149" s="24">
        <v>4022</v>
      </c>
      <c r="E149" s="24">
        <v>39010</v>
      </c>
      <c r="F149" s="1" t="s">
        <v>35</v>
      </c>
      <c r="G149" s="1" t="s">
        <v>36</v>
      </c>
      <c r="H149" s="1" t="s">
        <v>58</v>
      </c>
      <c r="I149" t="s">
        <v>59</v>
      </c>
      <c r="J149" t="str">
        <f>_xlfn.CONCAT(IFERROR(INDEX(Lookup!B:B, MATCH(Table1[[#This Row],[Origin City]], Lookup!A:A, 0)), Table1[[#This Row],[Origin City]]),","," ",Table1[[#This Row],[Origin State]])</f>
        <v>Hancock, IA</v>
      </c>
      <c r="K149" t="s">
        <v>60</v>
      </c>
      <c r="L149" t="s">
        <v>54</v>
      </c>
      <c r="M149" t="str">
        <f>_xlfn.CONCAT(IFERROR(INDEX(Lookup!B:B, MATCH(Table1[[#This Row],[Destination City]], Lookup!A:A, 0)), Table1[[#This Row],[Destination City]]),","," ",Table1[[#This Row],[Destination State]])</f>
        <v>Plainview, TX</v>
      </c>
      <c r="N149" s="5">
        <v>832</v>
      </c>
      <c r="O149" t="s">
        <v>41</v>
      </c>
      <c r="P149">
        <v>110</v>
      </c>
      <c r="Q149">
        <v>120</v>
      </c>
      <c r="R149" t="s">
        <v>42</v>
      </c>
      <c r="S149" t="s">
        <v>43</v>
      </c>
      <c r="T149" t="s">
        <v>43</v>
      </c>
      <c r="U149" s="35" t="s">
        <v>44</v>
      </c>
      <c r="V149" s="27" t="s">
        <v>45</v>
      </c>
      <c r="W149" s="4">
        <v>4180</v>
      </c>
      <c r="X149" s="4">
        <f>IF(Table1[[#This Row],[Commodity]]="corn",Table1[[#This Row],[Tariff per Car]]/(111*2000/56),Table1[[#This Row],[Tariff per Car]]/(111*2000/60))</f>
        <v>1.0544144144144145</v>
      </c>
      <c r="Y149" s="4">
        <f>Table1[[#This Row],[Tariff per Car]]/100.7</f>
        <v>41.509433962264147</v>
      </c>
      <c r="Z149" s="4">
        <f>(Table1[[#This Row],[Tariff per Car]]/111)</f>
        <v>37.657657657657658</v>
      </c>
      <c r="AA149" s="6">
        <f>(Table1[[#This Row],[Tariff per Car]]/111)/Table1[[#This Row],[Route Mileage]]</f>
        <v>4.5261607761607765E-2</v>
      </c>
      <c r="AB149" s="4">
        <v>0</v>
      </c>
      <c r="AC149" s="4">
        <f>Table1[[#This Row],[FSC per Mile]]*Table1[[#This Row],[Route Mileage]]</f>
        <v>0</v>
      </c>
      <c r="AD149" s="4">
        <f>Table1[[#This Row],[Tariff per Car]]+Table1[[#This Row],[FSC per Car]]</f>
        <v>4180</v>
      </c>
      <c r="AE149" s="4">
        <f>IF(Table1[[#This Row],[Commodity]]="corn",Table1[[#This Row],[Tariff + FSC per Car]]/(111*2000/56),Table1[[#This Row],[Tariff + FSC per Car]]/(111*2000/60))</f>
        <v>1.0544144144144145</v>
      </c>
      <c r="AF149" s="4">
        <f>Table1[[#This Row],[Tariff + FSC per Car]]/100.7</f>
        <v>41.509433962264147</v>
      </c>
      <c r="AG149" s="4">
        <f>(Table1[[#This Row],[Tariff + FSC per Car]]/111)</f>
        <v>37.657657657657658</v>
      </c>
      <c r="AH149" s="6">
        <f>(Table1[[#This Row],[Tariff + FSC per Car]]/111)/Table1[[#This Row],[Route Mileage]]</f>
        <v>4.5261607761607765E-2</v>
      </c>
    </row>
    <row r="150" spans="1:34" x14ac:dyDescent="0.25">
      <c r="A150" s="3">
        <v>44331</v>
      </c>
      <c r="B150" s="1" t="s">
        <v>34</v>
      </c>
      <c r="C150" s="1" t="s">
        <v>34</v>
      </c>
      <c r="D150" s="24">
        <v>4022</v>
      </c>
      <c r="E150" s="24">
        <v>39010</v>
      </c>
      <c r="F150" s="1" t="s">
        <v>35</v>
      </c>
      <c r="G150" s="1" t="s">
        <v>36</v>
      </c>
      <c r="H150" s="1" t="s">
        <v>61</v>
      </c>
      <c r="I150" t="s">
        <v>62</v>
      </c>
      <c r="J150" t="str">
        <f>_xlfn.CONCAT(IFERROR(INDEX(Lookup!B:B, MATCH(Table1[[#This Row],[Origin City]], Lookup!A:A, 0)), Table1[[#This Row],[Origin City]]),","," ",Table1[[#This Row],[Origin State]])</f>
        <v>Phelps (Rock Port), MO</v>
      </c>
      <c r="K150" t="s">
        <v>63</v>
      </c>
      <c r="L150" t="s">
        <v>64</v>
      </c>
      <c r="M150" t="str">
        <f>_xlfn.CONCAT(IFERROR(INDEX(Lookup!B:B, MATCH(Table1[[#This Row],[Destination City]], Lookup!A:A, 0)), Table1[[#This Row],[Destination City]]),","," ",Table1[[#This Row],[Destination State]])</f>
        <v>Clovis, NM</v>
      </c>
      <c r="N150" s="5">
        <v>764</v>
      </c>
      <c r="O150" t="s">
        <v>41</v>
      </c>
      <c r="P150">
        <v>110</v>
      </c>
      <c r="Q150">
        <v>120</v>
      </c>
      <c r="R150" t="s">
        <v>42</v>
      </c>
      <c r="S150" t="s">
        <v>43</v>
      </c>
      <c r="T150" t="s">
        <v>52</v>
      </c>
      <c r="U150" s="35" t="s">
        <v>44</v>
      </c>
      <c r="V150" s="27" t="s">
        <v>45</v>
      </c>
      <c r="W150" s="4">
        <v>3820</v>
      </c>
      <c r="X150" s="4">
        <f>IF(Table1[[#This Row],[Commodity]]="corn",Table1[[#This Row],[Tariff per Car]]/(111*2000/56),Table1[[#This Row],[Tariff per Car]]/(111*2000/60))</f>
        <v>0.96360360360360364</v>
      </c>
      <c r="Y150" s="4">
        <f>Table1[[#This Row],[Tariff per Car]]/100.7</f>
        <v>37.934458788480633</v>
      </c>
      <c r="Z150" s="4">
        <f>(Table1[[#This Row],[Tariff per Car]]/111)</f>
        <v>34.414414414414416</v>
      </c>
      <c r="AA150" s="6">
        <f>(Table1[[#This Row],[Tariff per Car]]/111)/Table1[[#This Row],[Route Mileage]]</f>
        <v>4.504504504504505E-2</v>
      </c>
      <c r="AB150" s="4">
        <v>0</v>
      </c>
      <c r="AC150" s="4">
        <f>Table1[[#This Row],[FSC per Mile]]*Table1[[#This Row],[Route Mileage]]</f>
        <v>0</v>
      </c>
      <c r="AD150" s="4">
        <f>Table1[[#This Row],[Tariff per Car]]+Table1[[#This Row],[FSC per Car]]</f>
        <v>3820</v>
      </c>
      <c r="AE150" s="4">
        <f>IF(Table1[[#This Row],[Commodity]]="corn",Table1[[#This Row],[Tariff + FSC per Car]]/(111*2000/56),Table1[[#This Row],[Tariff + FSC per Car]]/(111*2000/60))</f>
        <v>0.96360360360360364</v>
      </c>
      <c r="AF150" s="4">
        <f>Table1[[#This Row],[Tariff + FSC per Car]]/100.7</f>
        <v>37.934458788480633</v>
      </c>
      <c r="AG150" s="4">
        <f>(Table1[[#This Row],[Tariff + FSC per Car]]/111)</f>
        <v>34.414414414414416</v>
      </c>
      <c r="AH150" s="6">
        <f>(Table1[[#This Row],[Tariff + FSC per Car]]/111)/Table1[[#This Row],[Route Mileage]]</f>
        <v>4.504504504504505E-2</v>
      </c>
    </row>
    <row r="151" spans="1:34" x14ac:dyDescent="0.25">
      <c r="A151" s="3">
        <v>44331</v>
      </c>
      <c r="B151" s="1" t="s">
        <v>34</v>
      </c>
      <c r="C151" s="1" t="s">
        <v>34</v>
      </c>
      <c r="D151" s="24">
        <v>4022</v>
      </c>
      <c r="E151" s="24">
        <v>39010</v>
      </c>
      <c r="F151" s="1" t="s">
        <v>35</v>
      </c>
      <c r="G151" s="1" t="s">
        <v>36</v>
      </c>
      <c r="H151" s="1" t="s">
        <v>61</v>
      </c>
      <c r="I151" t="s">
        <v>62</v>
      </c>
      <c r="J151" t="str">
        <f>_xlfn.CONCAT(IFERROR(INDEX(Lookup!B:B, MATCH(Table1[[#This Row],[Origin City]], Lookup!A:A, 0)), Table1[[#This Row],[Origin City]]),","," ",Table1[[#This Row],[Origin State]])</f>
        <v>Phelps (Rock Port), MO</v>
      </c>
      <c r="K151" t="s">
        <v>65</v>
      </c>
      <c r="L151" t="s">
        <v>54</v>
      </c>
      <c r="M151" t="s">
        <v>66</v>
      </c>
      <c r="N151" s="5">
        <v>937</v>
      </c>
      <c r="O151" t="s">
        <v>41</v>
      </c>
      <c r="P151">
        <v>110</v>
      </c>
      <c r="Q151">
        <v>120</v>
      </c>
      <c r="R151" t="s">
        <v>42</v>
      </c>
      <c r="S151" t="s">
        <v>43</v>
      </c>
      <c r="T151" t="s">
        <v>52</v>
      </c>
      <c r="U151" s="35" t="s">
        <v>44</v>
      </c>
      <c r="V151" s="27" t="s">
        <v>45</v>
      </c>
      <c r="W151" s="4">
        <v>3560</v>
      </c>
      <c r="X151" s="4">
        <f>IF(Table1[[#This Row],[Commodity]]="corn",Table1[[#This Row],[Tariff per Car]]/(111*2000/56),Table1[[#This Row],[Tariff per Car]]/(111*2000/60))</f>
        <v>0.89801801801801806</v>
      </c>
      <c r="Y151" s="4">
        <f>Table1[[#This Row],[Tariff per Car]]/100.7</f>
        <v>35.352532274081426</v>
      </c>
      <c r="Z151" s="4">
        <f>(Table1[[#This Row],[Tariff per Car]]/111)</f>
        <v>32.072072072072075</v>
      </c>
      <c r="AA151" s="6">
        <f>(Table1[[#This Row],[Tariff per Car]]/111)/Table1[[#This Row],[Route Mileage]]</f>
        <v>3.4228465391752484E-2</v>
      </c>
      <c r="AB151" s="4">
        <v>0</v>
      </c>
      <c r="AC151" s="4">
        <f>Table1[[#This Row],[FSC per Mile]]*Table1[[#This Row],[Route Mileage]]</f>
        <v>0</v>
      </c>
      <c r="AD151" s="4">
        <f>Table1[[#This Row],[Tariff per Car]]+Table1[[#This Row],[FSC per Car]]</f>
        <v>3560</v>
      </c>
      <c r="AE151" s="4">
        <f>IF(Table1[[#This Row],[Commodity]]="corn",Table1[[#This Row],[Tariff + FSC per Car]]/(111*2000/56),Table1[[#This Row],[Tariff + FSC per Car]]/(111*2000/60))</f>
        <v>0.89801801801801806</v>
      </c>
      <c r="AF151" s="4">
        <f>Table1[[#This Row],[Tariff + FSC per Car]]/100.7</f>
        <v>35.352532274081426</v>
      </c>
      <c r="AG151" s="4">
        <f>(Table1[[#This Row],[Tariff + FSC per Car]]/111)</f>
        <v>32.072072072072075</v>
      </c>
      <c r="AH151" s="6">
        <f>(Table1[[#This Row],[Tariff + FSC per Car]]/111)/Table1[[#This Row],[Route Mileage]]</f>
        <v>3.4228465391752484E-2</v>
      </c>
    </row>
    <row r="152" spans="1:34" x14ac:dyDescent="0.25">
      <c r="A152" s="3">
        <v>44331</v>
      </c>
      <c r="B152" s="1" t="s">
        <v>34</v>
      </c>
      <c r="C152" s="1" t="s">
        <v>34</v>
      </c>
      <c r="D152" s="24">
        <v>4022</v>
      </c>
      <c r="E152" s="24">
        <v>39013</v>
      </c>
      <c r="F152" s="1" t="s">
        <v>35</v>
      </c>
      <c r="G152" s="1" t="s">
        <v>36</v>
      </c>
      <c r="H152" s="1" t="s">
        <v>67</v>
      </c>
      <c r="I152" t="s">
        <v>68</v>
      </c>
      <c r="J152" t="str">
        <f>_xlfn.CONCAT(IFERROR(INDEX(Lookup!B:B, MATCH(Table1[[#This Row],[Origin City]], Lookup!A:A, 0)), Table1[[#This Row],[Origin City]]),","," ",Table1[[#This Row],[Origin State]])</f>
        <v>Selby, SD</v>
      </c>
      <c r="K152" t="s">
        <v>48</v>
      </c>
      <c r="L152" t="s">
        <v>49</v>
      </c>
      <c r="M152" t="s">
        <v>50</v>
      </c>
      <c r="N152" s="5">
        <v>1419</v>
      </c>
      <c r="O152" t="s">
        <v>51</v>
      </c>
      <c r="P152">
        <v>110</v>
      </c>
      <c r="Q152">
        <v>120</v>
      </c>
      <c r="R152" t="s">
        <v>42</v>
      </c>
      <c r="S152" t="s">
        <v>43</v>
      </c>
      <c r="T152" t="s">
        <v>52</v>
      </c>
      <c r="U152" s="36" t="s">
        <v>44</v>
      </c>
      <c r="V152" s="28" t="s">
        <v>45</v>
      </c>
      <c r="W152" s="4">
        <v>5100</v>
      </c>
      <c r="X152" s="4">
        <f>IF(Table1[[#This Row],[Commodity]]="corn",Table1[[#This Row],[Tariff per Car]]/(111*2000/56),Table1[[#This Row],[Tariff per Car]]/(111*2000/60))</f>
        <v>1.2864864864864864</v>
      </c>
      <c r="Y152" s="4">
        <f>Table1[[#This Row],[Tariff per Car]]/100.7</f>
        <v>50.645481628599796</v>
      </c>
      <c r="Z152" s="4">
        <f>(Table1[[#This Row],[Tariff per Car]]/111)</f>
        <v>45.945945945945944</v>
      </c>
      <c r="AA152" s="6">
        <f>(Table1[[#This Row],[Tariff per Car]]/111)/Table1[[#This Row],[Route Mileage]]</f>
        <v>3.2379102146544006E-2</v>
      </c>
      <c r="AB152" s="4">
        <v>0</v>
      </c>
      <c r="AC152" s="4">
        <f>Table1[[#This Row],[FSC per Mile]]*Table1[[#This Row],[Route Mileage]]</f>
        <v>0</v>
      </c>
      <c r="AD152" s="4">
        <f>Table1[[#This Row],[Tariff per Car]]+Table1[[#This Row],[FSC per Car]]</f>
        <v>5100</v>
      </c>
      <c r="AE152" s="4">
        <f>IF(Table1[[#This Row],[Commodity]]="corn",Table1[[#This Row],[Tariff + FSC per Car]]/(111*2000/56),Table1[[#This Row],[Tariff + FSC per Car]]/(111*2000/60))</f>
        <v>1.2864864864864864</v>
      </c>
      <c r="AF152" s="4">
        <f>Table1[[#This Row],[Tariff + FSC per Car]]/100.7</f>
        <v>50.645481628599796</v>
      </c>
      <c r="AG152" s="4">
        <f>(Table1[[#This Row],[Tariff + FSC per Car]]/111)</f>
        <v>45.945945945945944</v>
      </c>
      <c r="AH152" s="6">
        <f>(Table1[[#This Row],[Tariff + FSC per Car]]/111)/Table1[[#This Row],[Route Mileage]]</f>
        <v>3.2379102146544006E-2</v>
      </c>
    </row>
    <row r="153" spans="1:34" x14ac:dyDescent="0.25">
      <c r="A153" s="3">
        <v>44331</v>
      </c>
      <c r="B153" s="1" t="s">
        <v>34</v>
      </c>
      <c r="C153" s="1" t="s">
        <v>34</v>
      </c>
      <c r="D153" s="24">
        <v>4022</v>
      </c>
      <c r="E153" s="24">
        <v>39013</v>
      </c>
      <c r="F153" s="1" t="s">
        <v>35</v>
      </c>
      <c r="G153" s="1" t="s">
        <v>36</v>
      </c>
      <c r="H153" s="1" t="s">
        <v>69</v>
      </c>
      <c r="I153" t="s">
        <v>47</v>
      </c>
      <c r="J153" t="str">
        <f>_xlfn.CONCAT(IFERROR(INDEX(Lookup!B:B, MATCH(Table1[[#This Row],[Origin City]], Lookup!A:A, 0)), Table1[[#This Row],[Origin City]]),","," ",Table1[[#This Row],[Origin State]])</f>
        <v>St. Cloud, MN</v>
      </c>
      <c r="K153" t="s">
        <v>48</v>
      </c>
      <c r="L153" t="s">
        <v>49</v>
      </c>
      <c r="M153" t="s">
        <v>50</v>
      </c>
      <c r="N153" s="5">
        <v>1666</v>
      </c>
      <c r="O153" t="s">
        <v>51</v>
      </c>
      <c r="P153">
        <v>110</v>
      </c>
      <c r="Q153">
        <v>120</v>
      </c>
      <c r="R153" t="s">
        <v>42</v>
      </c>
      <c r="S153" t="s">
        <v>43</v>
      </c>
      <c r="T153" t="s">
        <v>52</v>
      </c>
      <c r="U153" s="36" t="s">
        <v>44</v>
      </c>
      <c r="V153" s="28" t="s">
        <v>45</v>
      </c>
      <c r="W153" s="4">
        <v>5100</v>
      </c>
      <c r="X153" s="4">
        <f>IF(Table1[[#This Row],[Commodity]]="corn",Table1[[#This Row],[Tariff per Car]]/(111*2000/56),Table1[[#This Row],[Tariff per Car]]/(111*2000/60))</f>
        <v>1.2864864864864864</v>
      </c>
      <c r="Y153" s="4">
        <f>Table1[[#This Row],[Tariff per Car]]/100.7</f>
        <v>50.645481628599796</v>
      </c>
      <c r="Z153" s="4">
        <f>(Table1[[#This Row],[Tariff per Car]]/111)</f>
        <v>45.945945945945944</v>
      </c>
      <c r="AA153" s="6">
        <f>(Table1[[#This Row],[Tariff per Car]]/111)/Table1[[#This Row],[Route Mileage]]</f>
        <v>2.7578599007170433E-2</v>
      </c>
      <c r="AB153" s="4">
        <v>0</v>
      </c>
      <c r="AC153" s="4">
        <f>Table1[[#This Row],[FSC per Mile]]*Table1[[#This Row],[Route Mileage]]</f>
        <v>0</v>
      </c>
      <c r="AD153" s="4">
        <f>Table1[[#This Row],[Tariff per Car]]+Table1[[#This Row],[FSC per Car]]</f>
        <v>5100</v>
      </c>
      <c r="AE153" s="4">
        <f>IF(Table1[[#This Row],[Commodity]]="corn",Table1[[#This Row],[Tariff + FSC per Car]]/(111*2000/56),Table1[[#This Row],[Tariff + FSC per Car]]/(111*2000/60))</f>
        <v>1.2864864864864864</v>
      </c>
      <c r="AF153" s="4">
        <f>Table1[[#This Row],[Tariff + FSC per Car]]/100.7</f>
        <v>50.645481628599796</v>
      </c>
      <c r="AG153" s="4">
        <f>(Table1[[#This Row],[Tariff + FSC per Car]]/111)</f>
        <v>45.945945945945944</v>
      </c>
      <c r="AH153" s="6">
        <f>(Table1[[#This Row],[Tariff + FSC per Car]]/111)/Table1[[#This Row],[Route Mileage]]</f>
        <v>2.7578599007170433E-2</v>
      </c>
    </row>
    <row r="154" spans="1:34" x14ac:dyDescent="0.25">
      <c r="A154" s="3">
        <v>44331</v>
      </c>
      <c r="B154" s="1" t="s">
        <v>34</v>
      </c>
      <c r="C154" s="1" t="s">
        <v>34</v>
      </c>
      <c r="D154" s="24">
        <v>4022</v>
      </c>
      <c r="E154" s="24">
        <v>39010</v>
      </c>
      <c r="F154" s="1" t="s">
        <v>35</v>
      </c>
      <c r="G154" s="1" t="s">
        <v>36</v>
      </c>
      <c r="H154" s="1" t="s">
        <v>70</v>
      </c>
      <c r="I154" t="s">
        <v>57</v>
      </c>
      <c r="J154" t="str">
        <f>_xlfn.CONCAT(IFERROR(INDEX(Lookup!B:B, MATCH(Table1[[#This Row],[Origin City]], Lookup!A:A, 0)), Table1[[#This Row],[Origin City]]),","," ",Table1[[#This Row],[Origin State]])</f>
        <v>Waverly, IL</v>
      </c>
      <c r="K154" t="s">
        <v>71</v>
      </c>
      <c r="L154" t="s">
        <v>64</v>
      </c>
      <c r="M154" t="str">
        <f>_xlfn.CONCAT(IFERROR(INDEX(Lookup!B:B, MATCH(Table1[[#This Row],[Destination City]], Lookup!A:A, 0)), Table1[[#This Row],[Destination City]]),","," ",Table1[[#This Row],[Destination State]])</f>
        <v>Dexter, NM</v>
      </c>
      <c r="N154" s="47">
        <v>1058</v>
      </c>
      <c r="O154" t="s">
        <v>41</v>
      </c>
      <c r="P154">
        <v>110</v>
      </c>
      <c r="Q154">
        <v>120</v>
      </c>
      <c r="R154" t="s">
        <v>42</v>
      </c>
      <c r="S154" t="s">
        <v>43</v>
      </c>
      <c r="T154" t="s">
        <v>43</v>
      </c>
      <c r="U154" s="36" t="s">
        <v>44</v>
      </c>
      <c r="V154" s="28" t="s">
        <v>45</v>
      </c>
      <c r="W154" s="4">
        <v>3700</v>
      </c>
      <c r="X154" s="4">
        <f>IF(Table1[[#This Row],[Commodity]]="corn",Table1[[#This Row],[Tariff per Car]]/(111*2000/56),Table1[[#This Row],[Tariff per Car]]/(111*2000/60))</f>
        <v>0.93333333333333335</v>
      </c>
      <c r="Y154" s="4">
        <f>Table1[[#This Row],[Tariff per Car]]/100.7</f>
        <v>36.742800397219462</v>
      </c>
      <c r="Z154" s="4">
        <f>(Table1[[#This Row],[Tariff per Car]]/111)</f>
        <v>33.333333333333336</v>
      </c>
      <c r="AA154" s="6">
        <f>(Table1[[#This Row],[Tariff per Car]]/111)/Table1[[#This Row],[Route Mileage]]</f>
        <v>3.1505986137366104E-2</v>
      </c>
      <c r="AB154" s="4">
        <v>0</v>
      </c>
      <c r="AC154" s="4">
        <f>Table1[[#This Row],[FSC per Mile]]*Table1[[#This Row],[Route Mileage]]</f>
        <v>0</v>
      </c>
      <c r="AD154" s="4">
        <f>Table1[[#This Row],[Tariff per Car]]+Table1[[#This Row],[FSC per Car]]</f>
        <v>3700</v>
      </c>
      <c r="AE154" s="4">
        <f>IF(Table1[[#This Row],[Commodity]]="corn",Table1[[#This Row],[Tariff + FSC per Car]]/(111*2000/56),Table1[[#This Row],[Tariff + FSC per Car]]/(111*2000/60))</f>
        <v>0.93333333333333335</v>
      </c>
      <c r="AF154" s="4">
        <f>Table1[[#This Row],[Tariff + FSC per Car]]/100.7</f>
        <v>36.742800397219462</v>
      </c>
      <c r="AG154" s="4">
        <f>(Table1[[#This Row],[Tariff + FSC per Car]]/111)</f>
        <v>33.333333333333336</v>
      </c>
      <c r="AH154" s="6">
        <f>(Table1[[#This Row],[Tariff + FSC per Car]]/111)/Table1[[#This Row],[Route Mileage]]</f>
        <v>3.1505986137366104E-2</v>
      </c>
    </row>
    <row r="155" spans="1:34" x14ac:dyDescent="0.25">
      <c r="A155" s="3">
        <v>44331</v>
      </c>
      <c r="B155" s="1" t="s">
        <v>34</v>
      </c>
      <c r="C155" s="1" t="s">
        <v>34</v>
      </c>
      <c r="D155" s="24">
        <v>4022</v>
      </c>
      <c r="E155" s="24">
        <v>69105</v>
      </c>
      <c r="F155" s="1" t="s">
        <v>72</v>
      </c>
      <c r="G155" s="1" t="s">
        <v>36</v>
      </c>
      <c r="H155" s="1" t="s">
        <v>73</v>
      </c>
      <c r="I155" t="s">
        <v>47</v>
      </c>
      <c r="J155" t="str">
        <f>_xlfn.CONCAT(IFERROR(INDEX(Lookup!B:B, MATCH(Table1[[#This Row],[Origin City]], Lookup!A:A, 0)), Table1[[#This Row],[Origin City]]),","," ",Table1[[#This Row],[Origin State]])</f>
        <v>Argyle, MN</v>
      </c>
      <c r="K155" t="s">
        <v>48</v>
      </c>
      <c r="L155" t="s">
        <v>49</v>
      </c>
      <c r="M155" t="s">
        <v>50</v>
      </c>
      <c r="N155" s="5">
        <v>1528</v>
      </c>
      <c r="O155" t="s">
        <v>51</v>
      </c>
      <c r="P155">
        <v>110</v>
      </c>
      <c r="Q155">
        <v>120</v>
      </c>
      <c r="R155" t="s">
        <v>2</v>
      </c>
      <c r="S155" t="s">
        <v>43</v>
      </c>
      <c r="T155" t="s">
        <v>52</v>
      </c>
      <c r="U155" s="35" t="s">
        <v>44</v>
      </c>
      <c r="V155" s="27" t="s">
        <v>45</v>
      </c>
      <c r="W155" s="4">
        <v>5800</v>
      </c>
      <c r="X155" s="4">
        <f>IF(Table1[[#This Row],[Commodity]]="corn",Table1[[#This Row],[Tariff per Car]]/(111*2000/56),Table1[[#This Row],[Tariff per Car]]/(111*2000/60))</f>
        <v>1.5675675675675675</v>
      </c>
      <c r="Y155" s="4">
        <f>Table1[[#This Row],[Tariff per Car]]/100.7</f>
        <v>57.596822244289967</v>
      </c>
      <c r="Z155" s="4">
        <f>(Table1[[#This Row],[Tariff per Car]]/111)</f>
        <v>52.252252252252255</v>
      </c>
      <c r="AA155" s="6">
        <f>(Table1[[#This Row],[Tariff per Car]]/111)/Table1[[#This Row],[Route Mileage]]</f>
        <v>3.4196500165086553E-2</v>
      </c>
      <c r="AB155" s="4">
        <v>0</v>
      </c>
      <c r="AC155" s="4">
        <f>Table1[[#This Row],[FSC per Mile]]*Table1[[#This Row],[Route Mileage]]</f>
        <v>0</v>
      </c>
      <c r="AD155" s="4">
        <f>Table1[[#This Row],[Tariff per Car]]+Table1[[#This Row],[FSC per Car]]</f>
        <v>5800</v>
      </c>
      <c r="AE155" s="4">
        <f>IF(Table1[[#This Row],[Commodity]]="corn",Table1[[#This Row],[Tariff + FSC per Car]]/(111*2000/56),Table1[[#This Row],[Tariff + FSC per Car]]/(111*2000/60))</f>
        <v>1.5675675675675675</v>
      </c>
      <c r="AF155" s="4">
        <f>Table1[[#This Row],[Tariff + FSC per Car]]/100.7</f>
        <v>57.596822244289967</v>
      </c>
      <c r="AG155" s="4">
        <f>(Table1[[#This Row],[Tariff + FSC per Car]]/111)</f>
        <v>52.252252252252255</v>
      </c>
      <c r="AH155" s="6">
        <f>(Table1[[#This Row],[Tariff + FSC per Car]]/111)/Table1[[#This Row],[Route Mileage]]</f>
        <v>3.4196500165086553E-2</v>
      </c>
    </row>
    <row r="156" spans="1:34" x14ac:dyDescent="0.25">
      <c r="A156" s="3">
        <v>44331</v>
      </c>
      <c r="B156" s="1" t="s">
        <v>34</v>
      </c>
      <c r="C156" s="1" t="s">
        <v>34</v>
      </c>
      <c r="D156" s="24">
        <v>4022</v>
      </c>
      <c r="E156" s="24">
        <v>69105</v>
      </c>
      <c r="F156" s="1" t="s">
        <v>72</v>
      </c>
      <c r="G156" s="1" t="s">
        <v>36</v>
      </c>
      <c r="H156" s="1" t="s">
        <v>73</v>
      </c>
      <c r="I156" t="s">
        <v>47</v>
      </c>
      <c r="J156" t="str">
        <f>_xlfn.CONCAT(IFERROR(INDEX(Lookup!B:B, MATCH(Table1[[#This Row],[Origin City]], Lookup!A:A, 0)), Table1[[#This Row],[Origin City]]),","," ",Table1[[#This Row],[Origin State]])</f>
        <v>Argyle, MN</v>
      </c>
      <c r="K156" t="s">
        <v>65</v>
      </c>
      <c r="L156" t="s">
        <v>54</v>
      </c>
      <c r="M156" t="s">
        <v>66</v>
      </c>
      <c r="N156" s="47">
        <v>1634</v>
      </c>
      <c r="O156" t="s">
        <v>51</v>
      </c>
      <c r="P156">
        <v>110</v>
      </c>
      <c r="Q156">
        <v>120</v>
      </c>
      <c r="R156" t="s">
        <v>2</v>
      </c>
      <c r="S156" t="s">
        <v>43</v>
      </c>
      <c r="T156" t="s">
        <v>52</v>
      </c>
      <c r="U156" s="36" t="s">
        <v>44</v>
      </c>
      <c r="V156" s="28" t="s">
        <v>45</v>
      </c>
      <c r="W156" s="4">
        <v>6000</v>
      </c>
      <c r="X156" s="4">
        <f>IF(Table1[[#This Row],[Commodity]]="corn",Table1[[#This Row],[Tariff per Car]]/(111*2000/56),Table1[[#This Row],[Tariff per Car]]/(111*2000/60))</f>
        <v>1.6216216216216217</v>
      </c>
      <c r="Y156" s="4">
        <f>Table1[[#This Row],[Tariff per Car]]/100.7</f>
        <v>59.582919563058589</v>
      </c>
      <c r="Z156" s="4">
        <f>(Table1[[#This Row],[Tariff per Car]]/111)</f>
        <v>54.054054054054056</v>
      </c>
      <c r="AA156" s="6">
        <f>(Table1[[#This Row],[Tariff per Car]]/111)/Table1[[#This Row],[Route Mileage]]</f>
        <v>3.3080816434549604E-2</v>
      </c>
      <c r="AB156" s="4">
        <v>0</v>
      </c>
      <c r="AC156" s="4">
        <f>Table1[[#This Row],[FSC per Mile]]*Table1[[#This Row],[Route Mileage]]</f>
        <v>0</v>
      </c>
      <c r="AD156" s="4">
        <f>Table1[[#This Row],[Tariff per Car]]+Table1[[#This Row],[FSC per Car]]</f>
        <v>6000</v>
      </c>
      <c r="AE156" s="4">
        <f>IF(Table1[[#This Row],[Commodity]]="corn",Table1[[#This Row],[Tariff + FSC per Car]]/(111*2000/56),Table1[[#This Row],[Tariff + FSC per Car]]/(111*2000/60))</f>
        <v>1.6216216216216217</v>
      </c>
      <c r="AF156" s="4">
        <f>Table1[[#This Row],[Tariff + FSC per Car]]/100.7</f>
        <v>59.582919563058589</v>
      </c>
      <c r="AG156" s="4">
        <f>(Table1[[#This Row],[Tariff + FSC per Car]]/111)</f>
        <v>54.054054054054056</v>
      </c>
      <c r="AH156" s="6">
        <f>(Table1[[#This Row],[Tariff + FSC per Car]]/111)/Table1[[#This Row],[Route Mileage]]</f>
        <v>3.3080816434549604E-2</v>
      </c>
    </row>
    <row r="157" spans="1:34" x14ac:dyDescent="0.25">
      <c r="A157" s="3">
        <v>44331</v>
      </c>
      <c r="B157" s="1" t="s">
        <v>34</v>
      </c>
      <c r="C157" s="1" t="s">
        <v>34</v>
      </c>
      <c r="D157" s="24">
        <v>4022</v>
      </c>
      <c r="E157" s="24">
        <v>69105</v>
      </c>
      <c r="F157" s="1" t="s">
        <v>72</v>
      </c>
      <c r="G157" s="1" t="s">
        <v>36</v>
      </c>
      <c r="H157" s="1" t="s">
        <v>74</v>
      </c>
      <c r="I157" t="s">
        <v>75</v>
      </c>
      <c r="J157" t="str">
        <f>_xlfn.CONCAT(IFERROR(INDEX(Lookup!B:B, MATCH(Table1[[#This Row],[Origin City]], Lookup!A:A, 0)), Table1[[#This Row],[Origin City]]),","," ",Table1[[#This Row],[Origin State]])</f>
        <v>Casselton, ND</v>
      </c>
      <c r="K157" t="s">
        <v>48</v>
      </c>
      <c r="L157" t="s">
        <v>49</v>
      </c>
      <c r="M157" t="s">
        <v>50</v>
      </c>
      <c r="N157" s="5">
        <v>1469</v>
      </c>
      <c r="O157" t="s">
        <v>51</v>
      </c>
      <c r="P157">
        <v>110</v>
      </c>
      <c r="Q157">
        <v>120</v>
      </c>
      <c r="R157" t="s">
        <v>2</v>
      </c>
      <c r="S157" t="s">
        <v>43</v>
      </c>
      <c r="T157" t="s">
        <v>52</v>
      </c>
      <c r="U157" s="35" t="s">
        <v>44</v>
      </c>
      <c r="V157" s="27" t="s">
        <v>45</v>
      </c>
      <c r="W157" s="4">
        <v>5750</v>
      </c>
      <c r="X157" s="4">
        <f>IF(Table1[[#This Row],[Commodity]]="corn",Table1[[#This Row],[Tariff per Car]]/(111*2000/56),Table1[[#This Row],[Tariff per Car]]/(111*2000/60))</f>
        <v>1.5540540540540539</v>
      </c>
      <c r="Y157" s="4">
        <f>Table1[[#This Row],[Tariff per Car]]/100.7</f>
        <v>57.10029791459781</v>
      </c>
      <c r="Z157" s="4">
        <f>(Table1[[#This Row],[Tariff per Car]]/111)</f>
        <v>51.801801801801801</v>
      </c>
      <c r="AA157" s="6">
        <f>(Table1[[#This Row],[Tariff per Car]]/111)/Table1[[#This Row],[Route Mileage]]</f>
        <v>3.5263309599592785E-2</v>
      </c>
      <c r="AB157" s="4">
        <v>0</v>
      </c>
      <c r="AC157" s="4">
        <f>Table1[[#This Row],[FSC per Mile]]*Table1[[#This Row],[Route Mileage]]</f>
        <v>0</v>
      </c>
      <c r="AD157" s="4">
        <f>Table1[[#This Row],[Tariff per Car]]+Table1[[#This Row],[FSC per Car]]</f>
        <v>5750</v>
      </c>
      <c r="AE157" s="4">
        <f>IF(Table1[[#This Row],[Commodity]]="corn",Table1[[#This Row],[Tariff + FSC per Car]]/(111*2000/56),Table1[[#This Row],[Tariff + FSC per Car]]/(111*2000/60))</f>
        <v>1.5540540540540539</v>
      </c>
      <c r="AF157" s="4">
        <f>Table1[[#This Row],[Tariff + FSC per Car]]/100.7</f>
        <v>57.10029791459781</v>
      </c>
      <c r="AG157" s="4">
        <f>(Table1[[#This Row],[Tariff + FSC per Car]]/111)</f>
        <v>51.801801801801801</v>
      </c>
      <c r="AH157" s="6">
        <f>(Table1[[#This Row],[Tariff + FSC per Car]]/111)/Table1[[#This Row],[Route Mileage]]</f>
        <v>3.5263309599592785E-2</v>
      </c>
    </row>
    <row r="158" spans="1:34" x14ac:dyDescent="0.25">
      <c r="A158" s="3">
        <v>44331</v>
      </c>
      <c r="B158" s="1" t="s">
        <v>34</v>
      </c>
      <c r="C158" s="1" t="s">
        <v>34</v>
      </c>
      <c r="D158" s="24">
        <v>4022</v>
      </c>
      <c r="E158" s="24">
        <v>69105</v>
      </c>
      <c r="F158" s="1" t="s">
        <v>72</v>
      </c>
      <c r="G158" s="1" t="s">
        <v>36</v>
      </c>
      <c r="H158" s="1" t="s">
        <v>76</v>
      </c>
      <c r="I158" t="s">
        <v>77</v>
      </c>
      <c r="J158" t="str">
        <f>_xlfn.CONCAT(IFERROR(INDEX(Lookup!B:B, MATCH(Table1[[#This Row],[Origin City]], Lookup!A:A, 0)), Table1[[#This Row],[Origin City]]),","," ",Table1[[#This Row],[Origin State]])</f>
        <v>Concordia, KS</v>
      </c>
      <c r="K158" t="s">
        <v>65</v>
      </c>
      <c r="L158" t="s">
        <v>54</v>
      </c>
      <c r="M158" t="s">
        <v>66</v>
      </c>
      <c r="N158" s="5">
        <v>742</v>
      </c>
      <c r="O158" t="s">
        <v>51</v>
      </c>
      <c r="P158">
        <v>110</v>
      </c>
      <c r="Q158">
        <v>120</v>
      </c>
      <c r="R158" t="s">
        <v>2</v>
      </c>
      <c r="S158" t="s">
        <v>43</v>
      </c>
      <c r="T158" t="s">
        <v>43</v>
      </c>
      <c r="U158" s="36" t="s">
        <v>44</v>
      </c>
      <c r="V158" s="28" t="s">
        <v>45</v>
      </c>
      <c r="W158" s="4">
        <v>4250</v>
      </c>
      <c r="X158" s="4">
        <f>IF(Table1[[#This Row],[Commodity]]="corn",Table1[[#This Row],[Tariff per Car]]/(111*2000/56),Table1[[#This Row],[Tariff per Car]]/(111*2000/60))</f>
        <v>1.1486486486486487</v>
      </c>
      <c r="Y158" s="4">
        <f>Table1[[#This Row],[Tariff per Car]]/100.7</f>
        <v>42.204568023833168</v>
      </c>
      <c r="Z158" s="4">
        <f>(Table1[[#This Row],[Tariff per Car]]/111)</f>
        <v>38.288288288288285</v>
      </c>
      <c r="AA158" s="6">
        <f>(Table1[[#This Row],[Tariff per Car]]/111)/Table1[[#This Row],[Route Mileage]]</f>
        <v>5.1601466695806314E-2</v>
      </c>
      <c r="AB158" s="4">
        <v>0</v>
      </c>
      <c r="AC158" s="4">
        <f>Table1[[#This Row],[FSC per Mile]]*Table1[[#This Row],[Route Mileage]]</f>
        <v>0</v>
      </c>
      <c r="AD158" s="4">
        <f>Table1[[#This Row],[Tariff per Car]]+Table1[[#This Row],[FSC per Car]]</f>
        <v>4250</v>
      </c>
      <c r="AE158" s="4">
        <f>IF(Table1[[#This Row],[Commodity]]="corn",Table1[[#This Row],[Tariff + FSC per Car]]/(111*2000/56),Table1[[#This Row],[Tariff + FSC per Car]]/(111*2000/60))</f>
        <v>1.1486486486486487</v>
      </c>
      <c r="AF158" s="4">
        <f>Table1[[#This Row],[Tariff + FSC per Car]]/100.7</f>
        <v>42.204568023833168</v>
      </c>
      <c r="AG158" s="4">
        <f>(Table1[[#This Row],[Tariff + FSC per Car]]/111)</f>
        <v>38.288288288288285</v>
      </c>
      <c r="AH158" s="6">
        <f>(Table1[[#This Row],[Tariff + FSC per Car]]/111)/Table1[[#This Row],[Route Mileage]]</f>
        <v>5.1601466695806314E-2</v>
      </c>
    </row>
    <row r="159" spans="1:34" x14ac:dyDescent="0.25">
      <c r="A159" s="3">
        <v>44331</v>
      </c>
      <c r="B159" s="1" t="s">
        <v>34</v>
      </c>
      <c r="C159" s="1" t="s">
        <v>34</v>
      </c>
      <c r="D159" s="24">
        <v>4022</v>
      </c>
      <c r="E159" s="24">
        <v>69105</v>
      </c>
      <c r="F159" s="1" t="s">
        <v>72</v>
      </c>
      <c r="G159" s="1" t="s">
        <v>36</v>
      </c>
      <c r="H159" s="1" t="s">
        <v>78</v>
      </c>
      <c r="I159" t="s">
        <v>68</v>
      </c>
      <c r="J159" t="str">
        <f>_xlfn.CONCAT(IFERROR(INDEX(Lookup!B:B, MATCH(Table1[[#This Row],[Origin City]], Lookup!A:A, 0)), Table1[[#This Row],[Origin City]]),","," ",Table1[[#This Row],[Origin State]])</f>
        <v>Mitchell, SD</v>
      </c>
      <c r="K159" t="s">
        <v>48</v>
      </c>
      <c r="L159" t="s">
        <v>49</v>
      </c>
      <c r="M159" t="s">
        <v>50</v>
      </c>
      <c r="N159" s="5">
        <v>1624</v>
      </c>
      <c r="O159" t="s">
        <v>51</v>
      </c>
      <c r="P159">
        <v>110</v>
      </c>
      <c r="Q159">
        <v>120</v>
      </c>
      <c r="R159" t="s">
        <v>2</v>
      </c>
      <c r="S159" t="s">
        <v>43</v>
      </c>
      <c r="T159" t="s">
        <v>52</v>
      </c>
      <c r="U159" s="35" t="s">
        <v>44</v>
      </c>
      <c r="V159" s="27" t="s">
        <v>45</v>
      </c>
      <c r="W159" s="4">
        <v>5850</v>
      </c>
      <c r="X159" s="4">
        <f>IF(Table1[[#This Row],[Commodity]]="corn",Table1[[#This Row],[Tariff per Car]]/(111*2000/56),Table1[[#This Row],[Tariff per Car]]/(111*2000/60))</f>
        <v>1.5810810810810811</v>
      </c>
      <c r="Y159" s="4">
        <f>Table1[[#This Row],[Tariff per Car]]/100.7</f>
        <v>58.093346573982124</v>
      </c>
      <c r="Z159" s="4">
        <f>(Table1[[#This Row],[Tariff per Car]]/111)</f>
        <v>52.702702702702702</v>
      </c>
      <c r="AA159" s="6">
        <f>(Table1[[#This Row],[Tariff per Car]]/111)/Table1[[#This Row],[Route Mileage]]</f>
        <v>3.2452403142058314E-2</v>
      </c>
      <c r="AB159" s="4">
        <v>0</v>
      </c>
      <c r="AC159" s="4">
        <f>Table1[[#This Row],[FSC per Mile]]*Table1[[#This Row],[Route Mileage]]</f>
        <v>0</v>
      </c>
      <c r="AD159" s="4">
        <f>Table1[[#This Row],[Tariff per Car]]+Table1[[#This Row],[FSC per Car]]</f>
        <v>5850</v>
      </c>
      <c r="AE159" s="4">
        <f>IF(Table1[[#This Row],[Commodity]]="corn",Table1[[#This Row],[Tariff + FSC per Car]]/(111*2000/56),Table1[[#This Row],[Tariff + FSC per Car]]/(111*2000/60))</f>
        <v>1.5810810810810811</v>
      </c>
      <c r="AF159" s="4">
        <f>Table1[[#This Row],[Tariff + FSC per Car]]/100.7</f>
        <v>58.093346573982124</v>
      </c>
      <c r="AG159" s="4">
        <f>(Table1[[#This Row],[Tariff + FSC per Car]]/111)</f>
        <v>52.702702702702702</v>
      </c>
      <c r="AH159" s="6">
        <f>(Table1[[#This Row],[Tariff + FSC per Car]]/111)/Table1[[#This Row],[Route Mileage]]</f>
        <v>3.2452403142058314E-2</v>
      </c>
    </row>
    <row r="160" spans="1:34" x14ac:dyDescent="0.25">
      <c r="A160" s="3">
        <v>44331</v>
      </c>
      <c r="B160" s="1" t="s">
        <v>34</v>
      </c>
      <c r="C160" s="1" t="s">
        <v>34</v>
      </c>
      <c r="D160" s="24">
        <v>4022</v>
      </c>
      <c r="E160" s="24">
        <v>69105</v>
      </c>
      <c r="F160" s="1" t="s">
        <v>72</v>
      </c>
      <c r="G160" s="1" t="s">
        <v>36</v>
      </c>
      <c r="H160" s="1" t="s">
        <v>61</v>
      </c>
      <c r="I160" t="s">
        <v>62</v>
      </c>
      <c r="J160" t="str">
        <f>_xlfn.CONCAT(IFERROR(INDEX(Lookup!B:B, MATCH(Table1[[#This Row],[Origin City]], Lookup!A:A, 0)), Table1[[#This Row],[Origin City]]),","," ",Table1[[#This Row],[Origin State]])</f>
        <v>Phelps (Rock Port), MO</v>
      </c>
      <c r="K160" t="s">
        <v>48</v>
      </c>
      <c r="L160" t="s">
        <v>49</v>
      </c>
      <c r="M160" t="s">
        <v>50</v>
      </c>
      <c r="N160" s="5">
        <v>1881</v>
      </c>
      <c r="O160" t="s">
        <v>51</v>
      </c>
      <c r="P160">
        <v>110</v>
      </c>
      <c r="Q160">
        <v>120</v>
      </c>
      <c r="R160" t="s">
        <v>2</v>
      </c>
      <c r="S160" t="s">
        <v>43</v>
      </c>
      <c r="T160" t="s">
        <v>43</v>
      </c>
      <c r="U160" s="35" t="s">
        <v>44</v>
      </c>
      <c r="V160" s="27" t="s">
        <v>45</v>
      </c>
      <c r="W160" s="4">
        <v>5800</v>
      </c>
      <c r="X160" s="4">
        <f>IF(Table1[[#This Row],[Commodity]]="corn",Table1[[#This Row],[Tariff per Car]]/(111*2000/56),Table1[[#This Row],[Tariff per Car]]/(111*2000/60))</f>
        <v>1.5675675675675675</v>
      </c>
      <c r="Y160" s="4">
        <f>Table1[[#This Row],[Tariff per Car]]/100.7</f>
        <v>57.596822244289967</v>
      </c>
      <c r="Z160" s="4">
        <f>(Table1[[#This Row],[Tariff per Car]]/111)</f>
        <v>52.252252252252255</v>
      </c>
      <c r="AA160" s="6">
        <f>(Table1[[#This Row],[Tariff per Car]]/111)/Table1[[#This Row],[Route Mileage]]</f>
        <v>2.77789751473962E-2</v>
      </c>
      <c r="AB160" s="4">
        <v>0</v>
      </c>
      <c r="AC160" s="4">
        <f>Table1[[#This Row],[FSC per Mile]]*Table1[[#This Row],[Route Mileage]]</f>
        <v>0</v>
      </c>
      <c r="AD160" s="4">
        <f>Table1[[#This Row],[Tariff per Car]]+Table1[[#This Row],[FSC per Car]]</f>
        <v>5800</v>
      </c>
      <c r="AE160" s="4">
        <f>IF(Table1[[#This Row],[Commodity]]="corn",Table1[[#This Row],[Tariff + FSC per Car]]/(111*2000/56),Table1[[#This Row],[Tariff + FSC per Car]]/(111*2000/60))</f>
        <v>1.5675675675675675</v>
      </c>
      <c r="AF160" s="4">
        <f>Table1[[#This Row],[Tariff + FSC per Car]]/100.7</f>
        <v>57.596822244289967</v>
      </c>
      <c r="AG160" s="4">
        <f>(Table1[[#This Row],[Tariff + FSC per Car]]/111)</f>
        <v>52.252252252252255</v>
      </c>
      <c r="AH160" s="6">
        <f>(Table1[[#This Row],[Tariff + FSC per Car]]/111)/Table1[[#This Row],[Route Mileage]]</f>
        <v>2.77789751473962E-2</v>
      </c>
    </row>
    <row r="161" spans="1:34" x14ac:dyDescent="0.25">
      <c r="A161" s="3">
        <v>44331</v>
      </c>
      <c r="B161" s="1" t="s">
        <v>34</v>
      </c>
      <c r="C161" s="1" t="s">
        <v>34</v>
      </c>
      <c r="D161" s="24">
        <v>4022</v>
      </c>
      <c r="E161" s="24">
        <v>69105</v>
      </c>
      <c r="F161" s="1" t="s">
        <v>72</v>
      </c>
      <c r="G161" s="1" t="s">
        <v>36</v>
      </c>
      <c r="H161" s="1" t="s">
        <v>69</v>
      </c>
      <c r="I161" t="s">
        <v>47</v>
      </c>
      <c r="J161" t="str">
        <f>_xlfn.CONCAT(IFERROR(INDEX(Lookup!B:B, MATCH(Table1[[#This Row],[Origin City]], Lookup!A:A, 0)), Table1[[#This Row],[Origin City]]),","," ",Table1[[#This Row],[Origin State]])</f>
        <v>St. Cloud, MN</v>
      </c>
      <c r="K161" t="s">
        <v>48</v>
      </c>
      <c r="L161" t="s">
        <v>49</v>
      </c>
      <c r="M161" t="s">
        <v>50</v>
      </c>
      <c r="N161" s="5">
        <v>1666</v>
      </c>
      <c r="O161" t="s">
        <v>51</v>
      </c>
      <c r="P161">
        <v>110</v>
      </c>
      <c r="Q161">
        <v>120</v>
      </c>
      <c r="R161" t="s">
        <v>2</v>
      </c>
      <c r="S161" t="s">
        <v>43</v>
      </c>
      <c r="T161" t="s">
        <v>43</v>
      </c>
      <c r="U161" s="36" t="s">
        <v>44</v>
      </c>
      <c r="V161" s="28" t="s">
        <v>45</v>
      </c>
      <c r="W161" s="4">
        <v>5900</v>
      </c>
      <c r="X161" s="4">
        <f>IF(Table1[[#This Row],[Commodity]]="corn",Table1[[#This Row],[Tariff per Car]]/(111*2000/56),Table1[[#This Row],[Tariff per Car]]/(111*2000/60))</f>
        <v>1.5945945945945945</v>
      </c>
      <c r="Y161" s="4">
        <f>Table1[[#This Row],[Tariff per Car]]/100.7</f>
        <v>58.589870903674282</v>
      </c>
      <c r="Z161" s="4">
        <f>(Table1[[#This Row],[Tariff per Car]]/111)</f>
        <v>53.153153153153156</v>
      </c>
      <c r="AA161" s="6">
        <f>(Table1[[#This Row],[Tariff per Car]]/111)/Table1[[#This Row],[Route Mileage]]</f>
        <v>3.1904653753393249E-2</v>
      </c>
      <c r="AB161" s="4">
        <v>0</v>
      </c>
      <c r="AC161" s="4">
        <f>Table1[[#This Row],[FSC per Mile]]*Table1[[#This Row],[Route Mileage]]</f>
        <v>0</v>
      </c>
      <c r="AD161" s="4">
        <f>Table1[[#This Row],[Tariff per Car]]+Table1[[#This Row],[FSC per Car]]</f>
        <v>5900</v>
      </c>
      <c r="AE161" s="4">
        <f>IF(Table1[[#This Row],[Commodity]]="corn",Table1[[#This Row],[Tariff + FSC per Car]]/(111*2000/56),Table1[[#This Row],[Tariff + FSC per Car]]/(111*2000/60))</f>
        <v>1.5945945945945945</v>
      </c>
      <c r="AF161" s="4">
        <f>Table1[[#This Row],[Tariff + FSC per Car]]/100.7</f>
        <v>58.589870903674282</v>
      </c>
      <c r="AG161" s="4">
        <f>(Table1[[#This Row],[Tariff + FSC per Car]]/111)</f>
        <v>53.153153153153156</v>
      </c>
      <c r="AH161" s="6">
        <f>(Table1[[#This Row],[Tariff + FSC per Car]]/111)/Table1[[#This Row],[Route Mileage]]</f>
        <v>3.1904653753393249E-2</v>
      </c>
    </row>
    <row r="162" spans="1:34" x14ac:dyDescent="0.25">
      <c r="A162" s="3">
        <v>44362</v>
      </c>
      <c r="B162" s="1" t="s">
        <v>34</v>
      </c>
      <c r="C162" s="1" t="s">
        <v>34</v>
      </c>
      <c r="D162" s="24">
        <v>4022</v>
      </c>
      <c r="E162" s="24">
        <v>39010</v>
      </c>
      <c r="F162" s="1" t="s">
        <v>35</v>
      </c>
      <c r="G162" s="1" t="s">
        <v>36</v>
      </c>
      <c r="H162" s="1" t="s">
        <v>37</v>
      </c>
      <c r="I162" t="s">
        <v>38</v>
      </c>
      <c r="J162" t="str">
        <f>_xlfn.CONCAT(IFERROR(INDEX(Lookup!B:B, MATCH(Table1[[#This Row],[Origin City]], Lookup!A:A, 0)), Table1[[#This Row],[Origin City]]),","," ",Table1[[#This Row],[Origin State]])</f>
        <v>Brunswick, NE</v>
      </c>
      <c r="K162" t="s">
        <v>39</v>
      </c>
      <c r="L162" t="s">
        <v>40</v>
      </c>
      <c r="M162" t="str">
        <f>_xlfn.CONCAT(IFERROR(INDEX(Lookup!B:B, MATCH(Table1[[#This Row],[Destination City]], Lookup!A:A, 0)), Table1[[#This Row],[Destination City]]),","," ",Table1[[#This Row],[Destination State]])</f>
        <v>Hanford, CA</v>
      </c>
      <c r="N162" s="5">
        <v>2122</v>
      </c>
      <c r="O162" t="s">
        <v>41</v>
      </c>
      <c r="P162">
        <v>110</v>
      </c>
      <c r="Q162">
        <v>120</v>
      </c>
      <c r="R162" t="s">
        <v>42</v>
      </c>
      <c r="S162" t="s">
        <v>43</v>
      </c>
      <c r="T162" t="s">
        <v>43</v>
      </c>
      <c r="U162" s="35" t="s">
        <v>44</v>
      </c>
      <c r="V162" s="27" t="s">
        <v>45</v>
      </c>
      <c r="W162" s="4">
        <v>5340</v>
      </c>
      <c r="X162" s="4">
        <f>IF(Table1[[#This Row],[Commodity]]="corn",Table1[[#This Row],[Tariff per Car]]/(111*2000/56),Table1[[#This Row],[Tariff per Car]]/(111*2000/60))</f>
        <v>1.347027027027027</v>
      </c>
      <c r="Y162" s="4">
        <f>Table1[[#This Row],[Tariff per Car]]/100.7</f>
        <v>53.028798411122146</v>
      </c>
      <c r="Z162" s="4">
        <f>(Table1[[#This Row],[Tariff per Car]]/111)</f>
        <v>48.108108108108105</v>
      </c>
      <c r="AA162" s="6">
        <f>(Table1[[#This Row],[Tariff per Car]]/111)/Table1[[#This Row],[Route Mileage]]</f>
        <v>2.267111597931579E-2</v>
      </c>
      <c r="AB162" s="4">
        <v>0</v>
      </c>
      <c r="AC162" s="4">
        <f>Table1[[#This Row],[FSC per Mile]]*Table1[[#This Row],[Route Mileage]]</f>
        <v>0</v>
      </c>
      <c r="AD162" s="4">
        <f>Table1[[#This Row],[Tariff per Car]]+Table1[[#This Row],[FSC per Car]]</f>
        <v>5340</v>
      </c>
      <c r="AE162" s="4">
        <f>IF(Table1[[#This Row],[Commodity]]="corn",Table1[[#This Row],[Tariff + FSC per Car]]/(111*2000/56),Table1[[#This Row],[Tariff + FSC per Car]]/(111*2000/60))</f>
        <v>1.347027027027027</v>
      </c>
      <c r="AF162" s="4">
        <f>Table1[[#This Row],[Tariff + FSC per Car]]/100.7</f>
        <v>53.028798411122146</v>
      </c>
      <c r="AG162" s="4">
        <f>(Table1[[#This Row],[Tariff + FSC per Car]]/111)</f>
        <v>48.108108108108105</v>
      </c>
      <c r="AH162" s="6">
        <f>(Table1[[#This Row],[Tariff + FSC per Car]]/111)/Table1[[#This Row],[Route Mileage]]</f>
        <v>2.267111597931579E-2</v>
      </c>
    </row>
    <row r="163" spans="1:34" x14ac:dyDescent="0.25">
      <c r="A163" s="3">
        <v>44362</v>
      </c>
      <c r="B163" s="1" t="s">
        <v>34</v>
      </c>
      <c r="C163" s="1" t="s">
        <v>34</v>
      </c>
      <c r="D163" s="24">
        <v>4022</v>
      </c>
      <c r="E163" s="24">
        <v>39013</v>
      </c>
      <c r="F163" s="1" t="s">
        <v>35</v>
      </c>
      <c r="G163" s="1" t="s">
        <v>36</v>
      </c>
      <c r="H163" s="1" t="s">
        <v>46</v>
      </c>
      <c r="I163" t="s">
        <v>47</v>
      </c>
      <c r="J163" t="str">
        <f>_xlfn.CONCAT(IFERROR(INDEX(Lookup!B:B, MATCH(Table1[[#This Row],[Origin City]], Lookup!A:A, 0)), Table1[[#This Row],[Origin City]]),","," ",Table1[[#This Row],[Origin State]])</f>
        <v>Clarkfield, MN</v>
      </c>
      <c r="K163" t="s">
        <v>48</v>
      </c>
      <c r="L163" t="s">
        <v>49</v>
      </c>
      <c r="M163" t="s">
        <v>50</v>
      </c>
      <c r="N163" s="5">
        <v>1684</v>
      </c>
      <c r="O163" t="s">
        <v>51</v>
      </c>
      <c r="P163">
        <v>110</v>
      </c>
      <c r="Q163">
        <v>120</v>
      </c>
      <c r="R163" t="s">
        <v>42</v>
      </c>
      <c r="S163" t="s">
        <v>43</v>
      </c>
      <c r="T163" t="s">
        <v>52</v>
      </c>
      <c r="U163" s="35" t="s">
        <v>44</v>
      </c>
      <c r="V163" s="27" t="s">
        <v>45</v>
      </c>
      <c r="W163" s="4">
        <v>5140</v>
      </c>
      <c r="X163" s="4">
        <f>IF(Table1[[#This Row],[Commodity]]="corn",Table1[[#This Row],[Tariff per Car]]/(111*2000/56),Table1[[#This Row],[Tariff per Car]]/(111*2000/60))</f>
        <v>1.2965765765765767</v>
      </c>
      <c r="Y163" s="4">
        <f>Table1[[#This Row],[Tariff per Car]]/100.7</f>
        <v>51.042701092353525</v>
      </c>
      <c r="Z163" s="4">
        <f>(Table1[[#This Row],[Tariff per Car]]/111)</f>
        <v>46.306306306306304</v>
      </c>
      <c r="AA163" s="6">
        <f>(Table1[[#This Row],[Tariff per Car]]/111)/Table1[[#This Row],[Route Mileage]]</f>
        <v>2.7497806595193769E-2</v>
      </c>
      <c r="AB163" s="4">
        <v>0</v>
      </c>
      <c r="AC163" s="4">
        <f>Table1[[#This Row],[FSC per Mile]]*Table1[[#This Row],[Route Mileage]]</f>
        <v>0</v>
      </c>
      <c r="AD163" s="4">
        <f>Table1[[#This Row],[Tariff per Car]]+Table1[[#This Row],[FSC per Car]]</f>
        <v>5140</v>
      </c>
      <c r="AE163" s="4">
        <f>IF(Table1[[#This Row],[Commodity]]="corn",Table1[[#This Row],[Tariff + FSC per Car]]/(111*2000/56),Table1[[#This Row],[Tariff + FSC per Car]]/(111*2000/60))</f>
        <v>1.2965765765765767</v>
      </c>
      <c r="AF163" s="4">
        <f>Table1[[#This Row],[Tariff + FSC per Car]]/100.7</f>
        <v>51.042701092353525</v>
      </c>
      <c r="AG163" s="4">
        <f>(Table1[[#This Row],[Tariff + FSC per Car]]/111)</f>
        <v>46.306306306306304</v>
      </c>
      <c r="AH163" s="6">
        <f>(Table1[[#This Row],[Tariff + FSC per Car]]/111)/Table1[[#This Row],[Route Mileage]]</f>
        <v>2.7497806595193769E-2</v>
      </c>
    </row>
    <row r="164" spans="1:34" x14ac:dyDescent="0.25">
      <c r="A164" s="3">
        <v>44362</v>
      </c>
      <c r="B164" s="1" t="s">
        <v>34</v>
      </c>
      <c r="C164" s="1" t="s">
        <v>34</v>
      </c>
      <c r="D164" s="24">
        <v>4022</v>
      </c>
      <c r="E164" s="24">
        <v>39010</v>
      </c>
      <c r="F164" s="1" t="s">
        <v>35</v>
      </c>
      <c r="G164" s="1" t="s">
        <v>36</v>
      </c>
      <c r="H164" s="1" t="s">
        <v>46</v>
      </c>
      <c r="I164" t="s">
        <v>47</v>
      </c>
      <c r="J164" t="str">
        <f>_xlfn.CONCAT(IFERROR(INDEX(Lookup!B:B, MATCH(Table1[[#This Row],[Origin City]], Lookup!A:A, 0)), Table1[[#This Row],[Origin City]]),","," ",Table1[[#This Row],[Origin State]])</f>
        <v>Clarkfield, MN</v>
      </c>
      <c r="K164" t="s">
        <v>53</v>
      </c>
      <c r="L164" t="s">
        <v>54</v>
      </c>
      <c r="M164" t="str">
        <f>_xlfn.CONCAT(IFERROR(INDEX(Lookup!B:B, MATCH(Table1[[#This Row],[Destination City]], Lookup!A:A, 0)), Table1[[#This Row],[Destination City]]),","," ",Table1[[#This Row],[Destination State]])</f>
        <v>Hereford, TX</v>
      </c>
      <c r="N164" s="5">
        <v>1066</v>
      </c>
      <c r="O164" t="s">
        <v>51</v>
      </c>
      <c r="P164">
        <v>110</v>
      </c>
      <c r="Q164">
        <v>120</v>
      </c>
      <c r="R164" t="s">
        <v>42</v>
      </c>
      <c r="S164" t="s">
        <v>43</v>
      </c>
      <c r="T164" t="s">
        <v>52</v>
      </c>
      <c r="U164" s="35" t="s">
        <v>44</v>
      </c>
      <c r="V164" s="27" t="s">
        <v>45</v>
      </c>
      <c r="W164" s="4">
        <v>4820</v>
      </c>
      <c r="X164" s="4">
        <f>IF(Table1[[#This Row],[Commodity]]="corn",Table1[[#This Row],[Tariff per Car]]/(111*2000/56),Table1[[#This Row],[Tariff per Car]]/(111*2000/60))</f>
        <v>1.2158558558558559</v>
      </c>
      <c r="Y164" s="4">
        <f>Table1[[#This Row],[Tariff per Car]]/100.7</f>
        <v>47.864945382323732</v>
      </c>
      <c r="Z164" s="4">
        <f>(Table1[[#This Row],[Tariff per Car]]/111)</f>
        <v>43.423423423423422</v>
      </c>
      <c r="AA164" s="6">
        <f>(Table1[[#This Row],[Tariff per Car]]/111)/Table1[[#This Row],[Route Mileage]]</f>
        <v>4.0734918783699267E-2</v>
      </c>
      <c r="AB164" s="4">
        <v>0</v>
      </c>
      <c r="AC164" s="4">
        <f>Table1[[#This Row],[FSC per Mile]]*Table1[[#This Row],[Route Mileage]]</f>
        <v>0</v>
      </c>
      <c r="AD164" s="4">
        <f>Table1[[#This Row],[Tariff per Car]]+Table1[[#This Row],[FSC per Car]]</f>
        <v>4820</v>
      </c>
      <c r="AE164" s="4">
        <f>IF(Table1[[#This Row],[Commodity]]="corn",Table1[[#This Row],[Tariff + FSC per Car]]/(111*2000/56),Table1[[#This Row],[Tariff + FSC per Car]]/(111*2000/60))</f>
        <v>1.2158558558558559</v>
      </c>
      <c r="AF164" s="4">
        <f>Table1[[#This Row],[Tariff + FSC per Car]]/100.7</f>
        <v>47.864945382323732</v>
      </c>
      <c r="AG164" s="4">
        <f>(Table1[[#This Row],[Tariff + FSC per Car]]/111)</f>
        <v>43.423423423423422</v>
      </c>
      <c r="AH164" s="6">
        <f>(Table1[[#This Row],[Tariff + FSC per Car]]/111)/Table1[[#This Row],[Route Mileage]]</f>
        <v>4.0734918783699267E-2</v>
      </c>
    </row>
    <row r="165" spans="1:34" x14ac:dyDescent="0.25">
      <c r="A165" s="3">
        <v>44362</v>
      </c>
      <c r="B165" s="1" t="s">
        <v>34</v>
      </c>
      <c r="C165" s="1" t="s">
        <v>34</v>
      </c>
      <c r="D165" s="24">
        <v>4022</v>
      </c>
      <c r="E165" s="24">
        <v>39010</v>
      </c>
      <c r="F165" s="1" t="s">
        <v>35</v>
      </c>
      <c r="G165" s="1" t="s">
        <v>36</v>
      </c>
      <c r="H165" s="1" t="s">
        <v>55</v>
      </c>
      <c r="I165" t="s">
        <v>38</v>
      </c>
      <c r="J165" t="str">
        <f>_xlfn.CONCAT(IFERROR(INDEX(Lookup!B:B, MATCH(Table1[[#This Row],[Origin City]], Lookup!A:A, 0)), Table1[[#This Row],[Origin City]]),","," ",Table1[[#This Row],[Origin State]])</f>
        <v>Edison, NE</v>
      </c>
      <c r="K165" t="s">
        <v>53</v>
      </c>
      <c r="L165" t="s">
        <v>54</v>
      </c>
      <c r="M165" t="str">
        <f>_xlfn.CONCAT(IFERROR(INDEX(Lookup!B:B, MATCH(Table1[[#This Row],[Destination City]], Lookup!A:A, 0)), Table1[[#This Row],[Destination City]]),","," ",Table1[[#This Row],[Destination State]])</f>
        <v>Hereford, TX</v>
      </c>
      <c r="N165" s="9">
        <v>728</v>
      </c>
      <c r="O165" t="s">
        <v>51</v>
      </c>
      <c r="P165">
        <v>110</v>
      </c>
      <c r="Q165">
        <v>120</v>
      </c>
      <c r="R165" t="s">
        <v>42</v>
      </c>
      <c r="S165" t="s">
        <v>43</v>
      </c>
      <c r="T165" t="s">
        <v>52</v>
      </c>
      <c r="U165" s="35" t="s">
        <v>44</v>
      </c>
      <c r="V165" s="27" t="s">
        <v>45</v>
      </c>
      <c r="W165" s="4">
        <v>4060</v>
      </c>
      <c r="X165" s="4">
        <f>IF(Table1[[#This Row],[Commodity]]="corn",Table1[[#This Row],[Tariff per Car]]/(111*2000/56),Table1[[#This Row],[Tariff per Car]]/(111*2000/60))</f>
        <v>1.0241441441441441</v>
      </c>
      <c r="Y165" s="4">
        <f>Table1[[#This Row],[Tariff per Car]]/100.7</f>
        <v>40.317775571002976</v>
      </c>
      <c r="Z165" s="4">
        <f>(Table1[[#This Row],[Tariff per Car]]/111)</f>
        <v>36.576576576576578</v>
      </c>
      <c r="AA165" s="6">
        <f>(Table1[[#This Row],[Tariff per Car]]/111)/Table1[[#This Row],[Route Mileage]]</f>
        <v>5.0242550242550248E-2</v>
      </c>
      <c r="AB165" s="4">
        <v>0</v>
      </c>
      <c r="AC165" s="4">
        <f>Table1[[#This Row],[FSC per Mile]]*Table1[[#This Row],[Route Mileage]]</f>
        <v>0</v>
      </c>
      <c r="AD165" s="4">
        <f>Table1[[#This Row],[Tariff per Car]]+Table1[[#This Row],[FSC per Car]]</f>
        <v>4060</v>
      </c>
      <c r="AE165" s="4">
        <f>IF(Table1[[#This Row],[Commodity]]="corn",Table1[[#This Row],[Tariff + FSC per Car]]/(111*2000/56),Table1[[#This Row],[Tariff + FSC per Car]]/(111*2000/60))</f>
        <v>1.0241441441441441</v>
      </c>
      <c r="AF165" s="4">
        <f>Table1[[#This Row],[Tariff + FSC per Car]]/100.7</f>
        <v>40.317775571002976</v>
      </c>
      <c r="AG165" s="4">
        <f>(Table1[[#This Row],[Tariff + FSC per Car]]/111)</f>
        <v>36.576576576576578</v>
      </c>
      <c r="AH165" s="6">
        <f>(Table1[[#This Row],[Tariff + FSC per Car]]/111)/Table1[[#This Row],[Route Mileage]]</f>
        <v>5.0242550242550248E-2</v>
      </c>
    </row>
    <row r="166" spans="1:34" x14ac:dyDescent="0.25">
      <c r="A166" s="3">
        <v>44362</v>
      </c>
      <c r="B166" s="1" t="s">
        <v>34</v>
      </c>
      <c r="C166" s="1" t="s">
        <v>34</v>
      </c>
      <c r="D166" s="24">
        <v>4022</v>
      </c>
      <c r="E166" s="24">
        <v>39013</v>
      </c>
      <c r="F166" s="1" t="s">
        <v>35</v>
      </c>
      <c r="G166" s="1" t="s">
        <v>36</v>
      </c>
      <c r="H166" s="1" t="s">
        <v>55</v>
      </c>
      <c r="I166" t="s">
        <v>38</v>
      </c>
      <c r="J166" t="str">
        <f>_xlfn.CONCAT(IFERROR(INDEX(Lookup!B:B, MATCH(Table1[[#This Row],[Origin City]], Lookup!A:A, 0)), Table1[[#This Row],[Origin City]]),","," ",Table1[[#This Row],[Origin State]])</f>
        <v>Edison, NE</v>
      </c>
      <c r="K166" t="s">
        <v>48</v>
      </c>
      <c r="L166" t="s">
        <v>49</v>
      </c>
      <c r="M166" t="s">
        <v>50</v>
      </c>
      <c r="N166" s="5">
        <v>1759</v>
      </c>
      <c r="O166" t="s">
        <v>51</v>
      </c>
      <c r="P166">
        <v>110</v>
      </c>
      <c r="Q166">
        <v>120</v>
      </c>
      <c r="R166" t="s">
        <v>42</v>
      </c>
      <c r="S166" t="s">
        <v>43</v>
      </c>
      <c r="T166" t="s">
        <v>52</v>
      </c>
      <c r="U166" s="35" t="s">
        <v>44</v>
      </c>
      <c r="V166" s="27" t="s">
        <v>45</v>
      </c>
      <c r="W166" s="4">
        <v>5020</v>
      </c>
      <c r="X166" s="4">
        <f>IF(Table1[[#This Row],[Commodity]]="corn",Table1[[#This Row],[Tariff per Car]]/(111*2000/56),Table1[[#This Row],[Tariff per Car]]/(111*2000/60))</f>
        <v>1.2663063063063063</v>
      </c>
      <c r="Y166" s="4">
        <f>Table1[[#This Row],[Tariff per Car]]/100.7</f>
        <v>49.851042701092354</v>
      </c>
      <c r="Z166" s="4">
        <f>(Table1[[#This Row],[Tariff per Car]]/111)</f>
        <v>45.225225225225223</v>
      </c>
      <c r="AA166" s="6">
        <f>(Table1[[#This Row],[Tariff per Car]]/111)/Table1[[#This Row],[Route Mileage]]</f>
        <v>2.5710759081992735E-2</v>
      </c>
      <c r="AB166" s="4">
        <v>0</v>
      </c>
      <c r="AC166" s="4">
        <f>Table1[[#This Row],[FSC per Mile]]*Table1[[#This Row],[Route Mileage]]</f>
        <v>0</v>
      </c>
      <c r="AD166" s="4">
        <f>Table1[[#This Row],[Tariff per Car]]+Table1[[#This Row],[FSC per Car]]</f>
        <v>5020</v>
      </c>
      <c r="AE166" s="4">
        <f>IF(Table1[[#This Row],[Commodity]]="corn",Table1[[#This Row],[Tariff + FSC per Car]]/(111*2000/56),Table1[[#This Row],[Tariff + FSC per Car]]/(111*2000/60))</f>
        <v>1.2663063063063063</v>
      </c>
      <c r="AF166" s="4">
        <f>Table1[[#This Row],[Tariff + FSC per Car]]/100.7</f>
        <v>49.851042701092354</v>
      </c>
      <c r="AG166" s="4">
        <f>(Table1[[#This Row],[Tariff + FSC per Car]]/111)</f>
        <v>45.225225225225223</v>
      </c>
      <c r="AH166" s="6">
        <f>(Table1[[#This Row],[Tariff + FSC per Car]]/111)/Table1[[#This Row],[Route Mileage]]</f>
        <v>2.5710759081992735E-2</v>
      </c>
    </row>
    <row r="167" spans="1:34" x14ac:dyDescent="0.25">
      <c r="A167" s="3">
        <v>44362</v>
      </c>
      <c r="B167" s="1" t="s">
        <v>34</v>
      </c>
      <c r="C167" s="1" t="s">
        <v>34</v>
      </c>
      <c r="D167" s="24">
        <v>4022</v>
      </c>
      <c r="E167" s="24">
        <v>39010</v>
      </c>
      <c r="F167" s="1" t="s">
        <v>35</v>
      </c>
      <c r="G167" s="1" t="s">
        <v>36</v>
      </c>
      <c r="H167" s="1" t="s">
        <v>55</v>
      </c>
      <c r="I167" t="s">
        <v>38</v>
      </c>
      <c r="J167" t="str">
        <f>_xlfn.CONCAT(IFERROR(INDEX(Lookup!B:B, MATCH(Table1[[#This Row],[Origin City]], Lookup!A:A, 0)), Table1[[#This Row],[Origin City]]),","," ",Table1[[#This Row],[Origin State]])</f>
        <v>Edison, NE</v>
      </c>
      <c r="K167" t="s">
        <v>39</v>
      </c>
      <c r="L167" t="s">
        <v>40</v>
      </c>
      <c r="M167" t="str">
        <f>_xlfn.CONCAT(IFERROR(INDEX(Lookup!B:B, MATCH(Table1[[#This Row],[Destination City]], Lookup!A:A, 0)), Table1[[#This Row],[Destination City]]),","," ",Table1[[#This Row],[Destination State]])</f>
        <v>Hanford, CA</v>
      </c>
      <c r="N167" s="5">
        <v>1776</v>
      </c>
      <c r="O167" t="s">
        <v>41</v>
      </c>
      <c r="P167">
        <v>110</v>
      </c>
      <c r="Q167">
        <v>120</v>
      </c>
      <c r="R167" t="s">
        <v>42</v>
      </c>
      <c r="S167" t="s">
        <v>43</v>
      </c>
      <c r="T167" t="s">
        <v>52</v>
      </c>
      <c r="U167" s="36" t="s">
        <v>44</v>
      </c>
      <c r="V167" s="28" t="s">
        <v>45</v>
      </c>
      <c r="W167" s="4">
        <v>5020</v>
      </c>
      <c r="X167" s="4">
        <f>IF(Table1[[#This Row],[Commodity]]="corn",Table1[[#This Row],[Tariff per Car]]/(111*2000/56),Table1[[#This Row],[Tariff per Car]]/(111*2000/60))</f>
        <v>1.2663063063063063</v>
      </c>
      <c r="Y167" s="4">
        <f>Table1[[#This Row],[Tariff per Car]]/100.7</f>
        <v>49.851042701092354</v>
      </c>
      <c r="Z167" s="4">
        <f>(Table1[[#This Row],[Tariff per Car]]/111)</f>
        <v>45.225225225225223</v>
      </c>
      <c r="AA167" s="6">
        <f>(Table1[[#This Row],[Tariff per Car]]/111)/Table1[[#This Row],[Route Mileage]]</f>
        <v>2.5464653843032221E-2</v>
      </c>
      <c r="AB167" s="4">
        <v>0</v>
      </c>
      <c r="AC167" s="4">
        <f>Table1[[#This Row],[FSC per Mile]]*Table1[[#This Row],[Route Mileage]]</f>
        <v>0</v>
      </c>
      <c r="AD167" s="4">
        <f>Table1[[#This Row],[Tariff per Car]]+Table1[[#This Row],[FSC per Car]]</f>
        <v>5020</v>
      </c>
      <c r="AE167" s="4">
        <f>IF(Table1[[#This Row],[Commodity]]="corn",Table1[[#This Row],[Tariff + FSC per Car]]/(111*2000/56),Table1[[#This Row],[Tariff + FSC per Car]]/(111*2000/60))</f>
        <v>1.2663063063063063</v>
      </c>
      <c r="AF167" s="4">
        <f>Table1[[#This Row],[Tariff + FSC per Car]]/100.7</f>
        <v>49.851042701092354</v>
      </c>
      <c r="AG167" s="4">
        <f>(Table1[[#This Row],[Tariff + FSC per Car]]/111)</f>
        <v>45.225225225225223</v>
      </c>
      <c r="AH167" s="6">
        <f>(Table1[[#This Row],[Tariff + FSC per Car]]/111)/Table1[[#This Row],[Route Mileage]]</f>
        <v>2.5464653843032221E-2</v>
      </c>
    </row>
    <row r="168" spans="1:34" x14ac:dyDescent="0.25">
      <c r="A168" s="3">
        <v>44362</v>
      </c>
      <c r="B168" t="s">
        <v>34</v>
      </c>
      <c r="C168" t="s">
        <v>34</v>
      </c>
      <c r="D168" s="24">
        <v>4022</v>
      </c>
      <c r="E168" s="24">
        <v>39010</v>
      </c>
      <c r="F168" s="1" t="s">
        <v>35</v>
      </c>
      <c r="G168" s="1" t="s">
        <v>36</v>
      </c>
      <c r="H168" s="1" t="s">
        <v>56</v>
      </c>
      <c r="I168" t="s">
        <v>57</v>
      </c>
      <c r="J168" t="str">
        <f>_xlfn.CONCAT(IFERROR(INDEX(Lookup!B:B, MATCH(Table1[[#This Row],[Origin City]], Lookup!A:A, 0)), Table1[[#This Row],[Origin City]]),","," ",Table1[[#This Row],[Origin State]])</f>
        <v>Greenwood (Mendota), IL</v>
      </c>
      <c r="K168" t="s">
        <v>53</v>
      </c>
      <c r="L168" t="s">
        <v>54</v>
      </c>
      <c r="M168" t="str">
        <f>_xlfn.CONCAT(IFERROR(INDEX(Lookup!B:B, MATCH(Table1[[#This Row],[Destination City]], Lookup!A:A, 0)), Table1[[#This Row],[Destination City]]),","," ",Table1[[#This Row],[Destination State]])</f>
        <v>Hereford, TX</v>
      </c>
      <c r="N168" s="5">
        <v>935</v>
      </c>
      <c r="O168" t="s">
        <v>41</v>
      </c>
      <c r="P168">
        <v>110</v>
      </c>
      <c r="Q168">
        <v>120</v>
      </c>
      <c r="R168" t="s">
        <v>42</v>
      </c>
      <c r="S168" t="s">
        <v>43</v>
      </c>
      <c r="T168" t="s">
        <v>52</v>
      </c>
      <c r="U168" s="35" t="s">
        <v>44</v>
      </c>
      <c r="V168" s="27" t="s">
        <v>45</v>
      </c>
      <c r="W168" s="4">
        <v>3580</v>
      </c>
      <c r="X168" s="4">
        <f>IF(Table1[[#This Row],[Commodity]]="corn",Table1[[#This Row],[Tariff per Car]]/(111*2000/56),Table1[[#This Row],[Tariff per Car]]/(111*2000/60))</f>
        <v>0.90306306306306305</v>
      </c>
      <c r="Y168" s="4">
        <f>Table1[[#This Row],[Tariff per Car]]/100.7</f>
        <v>35.55114200595829</v>
      </c>
      <c r="Z168" s="4">
        <f>(Table1[[#This Row],[Tariff per Car]]/111)</f>
        <v>32.252252252252255</v>
      </c>
      <c r="AA168" s="6">
        <f>(Table1[[#This Row],[Tariff per Car]]/111)/Table1[[#This Row],[Route Mileage]]</f>
        <v>3.4494387435563906E-2</v>
      </c>
      <c r="AB168" s="4">
        <v>0</v>
      </c>
      <c r="AC168" s="4">
        <f>Table1[[#This Row],[FSC per Mile]]*Table1[[#This Row],[Route Mileage]]</f>
        <v>0</v>
      </c>
      <c r="AD168" s="4">
        <f>Table1[[#This Row],[Tariff per Car]]+Table1[[#This Row],[FSC per Car]]</f>
        <v>3580</v>
      </c>
      <c r="AE168" s="4">
        <f>IF(Table1[[#This Row],[Commodity]]="corn",Table1[[#This Row],[Tariff + FSC per Car]]/(111*2000/56),Table1[[#This Row],[Tariff + FSC per Car]]/(111*2000/60))</f>
        <v>0.90306306306306305</v>
      </c>
      <c r="AF168" s="4">
        <f>Table1[[#This Row],[Tariff + FSC per Car]]/100.7</f>
        <v>35.55114200595829</v>
      </c>
      <c r="AG168" s="4">
        <f>(Table1[[#This Row],[Tariff + FSC per Car]]/111)</f>
        <v>32.252252252252255</v>
      </c>
      <c r="AH168" s="6">
        <f>(Table1[[#This Row],[Tariff + FSC per Car]]/111)/Table1[[#This Row],[Route Mileage]]</f>
        <v>3.4494387435563906E-2</v>
      </c>
    </row>
    <row r="169" spans="1:34" x14ac:dyDescent="0.25">
      <c r="A169" s="3">
        <v>44362</v>
      </c>
      <c r="B169" s="1" t="s">
        <v>34</v>
      </c>
      <c r="C169" s="1" t="s">
        <v>34</v>
      </c>
      <c r="D169" s="24">
        <v>4022</v>
      </c>
      <c r="E169" s="24">
        <v>39010</v>
      </c>
      <c r="F169" s="1" t="s">
        <v>35</v>
      </c>
      <c r="G169" s="1" t="s">
        <v>36</v>
      </c>
      <c r="H169" s="1" t="s">
        <v>58</v>
      </c>
      <c r="I169" t="s">
        <v>59</v>
      </c>
      <c r="J169" t="str">
        <f>_xlfn.CONCAT(IFERROR(INDEX(Lookup!B:B, MATCH(Table1[[#This Row],[Origin City]], Lookup!A:A, 0)), Table1[[#This Row],[Origin City]]),","," ",Table1[[#This Row],[Origin State]])</f>
        <v>Hancock, IA</v>
      </c>
      <c r="K169" t="s">
        <v>60</v>
      </c>
      <c r="L169" t="s">
        <v>54</v>
      </c>
      <c r="M169" t="str">
        <f>_xlfn.CONCAT(IFERROR(INDEX(Lookup!B:B, MATCH(Table1[[#This Row],[Destination City]], Lookup!A:A, 0)), Table1[[#This Row],[Destination City]]),","," ",Table1[[#This Row],[Destination State]])</f>
        <v>Plainview, TX</v>
      </c>
      <c r="N169" s="5">
        <v>832</v>
      </c>
      <c r="O169" t="s">
        <v>41</v>
      </c>
      <c r="P169">
        <v>110</v>
      </c>
      <c r="Q169">
        <v>120</v>
      </c>
      <c r="R169" t="s">
        <v>42</v>
      </c>
      <c r="S169" t="s">
        <v>43</v>
      </c>
      <c r="T169" t="s">
        <v>43</v>
      </c>
      <c r="U169" s="35" t="s">
        <v>44</v>
      </c>
      <c r="V169" s="27" t="s">
        <v>45</v>
      </c>
      <c r="W169" s="4">
        <v>4180</v>
      </c>
      <c r="X169" s="4">
        <f>IF(Table1[[#This Row],[Commodity]]="corn",Table1[[#This Row],[Tariff per Car]]/(111*2000/56),Table1[[#This Row],[Tariff per Car]]/(111*2000/60))</f>
        <v>1.0544144144144145</v>
      </c>
      <c r="Y169" s="4">
        <f>Table1[[#This Row],[Tariff per Car]]/100.7</f>
        <v>41.509433962264147</v>
      </c>
      <c r="Z169" s="4">
        <f>(Table1[[#This Row],[Tariff per Car]]/111)</f>
        <v>37.657657657657658</v>
      </c>
      <c r="AA169" s="6">
        <f>(Table1[[#This Row],[Tariff per Car]]/111)/Table1[[#This Row],[Route Mileage]]</f>
        <v>4.5261607761607765E-2</v>
      </c>
      <c r="AB169" s="4">
        <v>0</v>
      </c>
      <c r="AC169" s="4">
        <f>Table1[[#This Row],[FSC per Mile]]*Table1[[#This Row],[Route Mileage]]</f>
        <v>0</v>
      </c>
      <c r="AD169" s="4">
        <f>Table1[[#This Row],[Tariff per Car]]+Table1[[#This Row],[FSC per Car]]</f>
        <v>4180</v>
      </c>
      <c r="AE169" s="4">
        <f>IF(Table1[[#This Row],[Commodity]]="corn",Table1[[#This Row],[Tariff + FSC per Car]]/(111*2000/56),Table1[[#This Row],[Tariff + FSC per Car]]/(111*2000/60))</f>
        <v>1.0544144144144145</v>
      </c>
      <c r="AF169" s="4">
        <f>Table1[[#This Row],[Tariff + FSC per Car]]/100.7</f>
        <v>41.509433962264147</v>
      </c>
      <c r="AG169" s="4">
        <f>(Table1[[#This Row],[Tariff + FSC per Car]]/111)</f>
        <v>37.657657657657658</v>
      </c>
      <c r="AH169" s="6">
        <f>(Table1[[#This Row],[Tariff + FSC per Car]]/111)/Table1[[#This Row],[Route Mileage]]</f>
        <v>4.5261607761607765E-2</v>
      </c>
    </row>
    <row r="170" spans="1:34" x14ac:dyDescent="0.25">
      <c r="A170" s="3">
        <v>44362</v>
      </c>
      <c r="B170" s="1" t="s">
        <v>34</v>
      </c>
      <c r="C170" s="1" t="s">
        <v>34</v>
      </c>
      <c r="D170" s="24">
        <v>4022</v>
      </c>
      <c r="E170" s="24">
        <v>39010</v>
      </c>
      <c r="F170" s="1" t="s">
        <v>35</v>
      </c>
      <c r="G170" s="1" t="s">
        <v>36</v>
      </c>
      <c r="H170" s="1" t="s">
        <v>61</v>
      </c>
      <c r="I170" t="s">
        <v>62</v>
      </c>
      <c r="J170" t="str">
        <f>_xlfn.CONCAT(IFERROR(INDEX(Lookup!B:B, MATCH(Table1[[#This Row],[Origin City]], Lookup!A:A, 0)), Table1[[#This Row],[Origin City]]),","," ",Table1[[#This Row],[Origin State]])</f>
        <v>Phelps (Rock Port), MO</v>
      </c>
      <c r="K170" t="s">
        <v>63</v>
      </c>
      <c r="L170" t="s">
        <v>64</v>
      </c>
      <c r="M170" t="str">
        <f>_xlfn.CONCAT(IFERROR(INDEX(Lookup!B:B, MATCH(Table1[[#This Row],[Destination City]], Lookup!A:A, 0)), Table1[[#This Row],[Destination City]]),","," ",Table1[[#This Row],[Destination State]])</f>
        <v>Clovis, NM</v>
      </c>
      <c r="N170" s="5">
        <v>764</v>
      </c>
      <c r="O170" t="s">
        <v>41</v>
      </c>
      <c r="P170">
        <v>110</v>
      </c>
      <c r="Q170">
        <v>120</v>
      </c>
      <c r="R170" t="s">
        <v>42</v>
      </c>
      <c r="S170" t="s">
        <v>43</v>
      </c>
      <c r="T170" t="s">
        <v>52</v>
      </c>
      <c r="U170" s="35" t="s">
        <v>44</v>
      </c>
      <c r="V170" s="27" t="s">
        <v>45</v>
      </c>
      <c r="W170" s="4">
        <v>3820</v>
      </c>
      <c r="X170" s="4">
        <f>IF(Table1[[#This Row],[Commodity]]="corn",Table1[[#This Row],[Tariff per Car]]/(111*2000/56),Table1[[#This Row],[Tariff per Car]]/(111*2000/60))</f>
        <v>0.96360360360360364</v>
      </c>
      <c r="Y170" s="4">
        <f>Table1[[#This Row],[Tariff per Car]]/100.7</f>
        <v>37.934458788480633</v>
      </c>
      <c r="Z170" s="4">
        <f>(Table1[[#This Row],[Tariff per Car]]/111)</f>
        <v>34.414414414414416</v>
      </c>
      <c r="AA170" s="6">
        <f>(Table1[[#This Row],[Tariff per Car]]/111)/Table1[[#This Row],[Route Mileage]]</f>
        <v>4.504504504504505E-2</v>
      </c>
      <c r="AB170" s="4">
        <v>0</v>
      </c>
      <c r="AC170" s="4">
        <f>Table1[[#This Row],[FSC per Mile]]*Table1[[#This Row],[Route Mileage]]</f>
        <v>0</v>
      </c>
      <c r="AD170" s="4">
        <f>Table1[[#This Row],[Tariff per Car]]+Table1[[#This Row],[FSC per Car]]</f>
        <v>3820</v>
      </c>
      <c r="AE170" s="4">
        <f>IF(Table1[[#This Row],[Commodity]]="corn",Table1[[#This Row],[Tariff + FSC per Car]]/(111*2000/56),Table1[[#This Row],[Tariff + FSC per Car]]/(111*2000/60))</f>
        <v>0.96360360360360364</v>
      </c>
      <c r="AF170" s="4">
        <f>Table1[[#This Row],[Tariff + FSC per Car]]/100.7</f>
        <v>37.934458788480633</v>
      </c>
      <c r="AG170" s="4">
        <f>(Table1[[#This Row],[Tariff + FSC per Car]]/111)</f>
        <v>34.414414414414416</v>
      </c>
      <c r="AH170" s="6">
        <f>(Table1[[#This Row],[Tariff + FSC per Car]]/111)/Table1[[#This Row],[Route Mileage]]</f>
        <v>4.504504504504505E-2</v>
      </c>
    </row>
    <row r="171" spans="1:34" x14ac:dyDescent="0.25">
      <c r="A171" s="3">
        <v>44362</v>
      </c>
      <c r="B171" s="1" t="s">
        <v>34</v>
      </c>
      <c r="C171" s="1" t="s">
        <v>34</v>
      </c>
      <c r="D171" s="24">
        <v>4022</v>
      </c>
      <c r="E171" s="24">
        <v>39010</v>
      </c>
      <c r="F171" s="1" t="s">
        <v>35</v>
      </c>
      <c r="G171" s="1" t="s">
        <v>36</v>
      </c>
      <c r="H171" s="1" t="s">
        <v>61</v>
      </c>
      <c r="I171" t="s">
        <v>62</v>
      </c>
      <c r="J171" t="str">
        <f>_xlfn.CONCAT(IFERROR(INDEX(Lookup!B:B, MATCH(Table1[[#This Row],[Origin City]], Lookup!A:A, 0)), Table1[[#This Row],[Origin City]]),","," ",Table1[[#This Row],[Origin State]])</f>
        <v>Phelps (Rock Port), MO</v>
      </c>
      <c r="K171" t="s">
        <v>65</v>
      </c>
      <c r="L171" t="s">
        <v>54</v>
      </c>
      <c r="M171" t="s">
        <v>66</v>
      </c>
      <c r="N171" s="5">
        <v>937</v>
      </c>
      <c r="O171" t="s">
        <v>41</v>
      </c>
      <c r="P171">
        <v>110</v>
      </c>
      <c r="Q171">
        <v>120</v>
      </c>
      <c r="R171" t="s">
        <v>42</v>
      </c>
      <c r="S171" t="s">
        <v>43</v>
      </c>
      <c r="T171" t="s">
        <v>52</v>
      </c>
      <c r="U171" s="35" t="s">
        <v>44</v>
      </c>
      <c r="V171" s="27" t="s">
        <v>45</v>
      </c>
      <c r="W171" s="4">
        <v>3560</v>
      </c>
      <c r="X171" s="4">
        <f>IF(Table1[[#This Row],[Commodity]]="corn",Table1[[#This Row],[Tariff per Car]]/(111*2000/56),Table1[[#This Row],[Tariff per Car]]/(111*2000/60))</f>
        <v>0.89801801801801806</v>
      </c>
      <c r="Y171" s="4">
        <f>Table1[[#This Row],[Tariff per Car]]/100.7</f>
        <v>35.352532274081426</v>
      </c>
      <c r="Z171" s="4">
        <f>(Table1[[#This Row],[Tariff per Car]]/111)</f>
        <v>32.072072072072075</v>
      </c>
      <c r="AA171" s="6">
        <f>(Table1[[#This Row],[Tariff per Car]]/111)/Table1[[#This Row],[Route Mileage]]</f>
        <v>3.4228465391752484E-2</v>
      </c>
      <c r="AB171" s="4">
        <v>0</v>
      </c>
      <c r="AC171" s="4">
        <f>Table1[[#This Row],[FSC per Mile]]*Table1[[#This Row],[Route Mileage]]</f>
        <v>0</v>
      </c>
      <c r="AD171" s="4">
        <f>Table1[[#This Row],[Tariff per Car]]+Table1[[#This Row],[FSC per Car]]</f>
        <v>3560</v>
      </c>
      <c r="AE171" s="4">
        <f>IF(Table1[[#This Row],[Commodity]]="corn",Table1[[#This Row],[Tariff + FSC per Car]]/(111*2000/56),Table1[[#This Row],[Tariff + FSC per Car]]/(111*2000/60))</f>
        <v>0.89801801801801806</v>
      </c>
      <c r="AF171" s="4">
        <f>Table1[[#This Row],[Tariff + FSC per Car]]/100.7</f>
        <v>35.352532274081426</v>
      </c>
      <c r="AG171" s="4">
        <f>(Table1[[#This Row],[Tariff + FSC per Car]]/111)</f>
        <v>32.072072072072075</v>
      </c>
      <c r="AH171" s="6">
        <f>(Table1[[#This Row],[Tariff + FSC per Car]]/111)/Table1[[#This Row],[Route Mileage]]</f>
        <v>3.4228465391752484E-2</v>
      </c>
    </row>
    <row r="172" spans="1:34" x14ac:dyDescent="0.25">
      <c r="A172" s="3">
        <v>44362</v>
      </c>
      <c r="B172" s="1" t="s">
        <v>34</v>
      </c>
      <c r="C172" s="1" t="s">
        <v>34</v>
      </c>
      <c r="D172" s="24">
        <v>4022</v>
      </c>
      <c r="E172" s="24">
        <v>39013</v>
      </c>
      <c r="F172" s="1" t="s">
        <v>35</v>
      </c>
      <c r="G172" s="1" t="s">
        <v>36</v>
      </c>
      <c r="H172" s="1" t="s">
        <v>67</v>
      </c>
      <c r="I172" t="s">
        <v>68</v>
      </c>
      <c r="J172" t="str">
        <f>_xlfn.CONCAT(IFERROR(INDEX(Lookup!B:B, MATCH(Table1[[#This Row],[Origin City]], Lookup!A:A, 0)), Table1[[#This Row],[Origin City]]),","," ",Table1[[#This Row],[Origin State]])</f>
        <v>Selby, SD</v>
      </c>
      <c r="K172" t="s">
        <v>48</v>
      </c>
      <c r="L172" t="s">
        <v>49</v>
      </c>
      <c r="M172" t="s">
        <v>50</v>
      </c>
      <c r="N172" s="5">
        <v>1419</v>
      </c>
      <c r="O172" t="s">
        <v>51</v>
      </c>
      <c r="P172">
        <v>110</v>
      </c>
      <c r="Q172">
        <v>120</v>
      </c>
      <c r="R172" t="s">
        <v>42</v>
      </c>
      <c r="S172" t="s">
        <v>43</v>
      </c>
      <c r="T172" t="s">
        <v>52</v>
      </c>
      <c r="U172" s="36" t="s">
        <v>44</v>
      </c>
      <c r="V172" s="28" t="s">
        <v>45</v>
      </c>
      <c r="W172" s="4">
        <v>5100</v>
      </c>
      <c r="X172" s="4">
        <f>IF(Table1[[#This Row],[Commodity]]="corn",Table1[[#This Row],[Tariff per Car]]/(111*2000/56),Table1[[#This Row],[Tariff per Car]]/(111*2000/60))</f>
        <v>1.2864864864864864</v>
      </c>
      <c r="Y172" s="4">
        <f>Table1[[#This Row],[Tariff per Car]]/100.7</f>
        <v>50.645481628599796</v>
      </c>
      <c r="Z172" s="4">
        <f>(Table1[[#This Row],[Tariff per Car]]/111)</f>
        <v>45.945945945945944</v>
      </c>
      <c r="AA172" s="6">
        <f>(Table1[[#This Row],[Tariff per Car]]/111)/Table1[[#This Row],[Route Mileage]]</f>
        <v>3.2379102146544006E-2</v>
      </c>
      <c r="AB172" s="4">
        <v>0</v>
      </c>
      <c r="AC172" s="4">
        <f>Table1[[#This Row],[FSC per Mile]]*Table1[[#This Row],[Route Mileage]]</f>
        <v>0</v>
      </c>
      <c r="AD172" s="4">
        <f>Table1[[#This Row],[Tariff per Car]]+Table1[[#This Row],[FSC per Car]]</f>
        <v>5100</v>
      </c>
      <c r="AE172" s="4">
        <f>IF(Table1[[#This Row],[Commodity]]="corn",Table1[[#This Row],[Tariff + FSC per Car]]/(111*2000/56),Table1[[#This Row],[Tariff + FSC per Car]]/(111*2000/60))</f>
        <v>1.2864864864864864</v>
      </c>
      <c r="AF172" s="4">
        <f>Table1[[#This Row],[Tariff + FSC per Car]]/100.7</f>
        <v>50.645481628599796</v>
      </c>
      <c r="AG172" s="4">
        <f>(Table1[[#This Row],[Tariff + FSC per Car]]/111)</f>
        <v>45.945945945945944</v>
      </c>
      <c r="AH172" s="6">
        <f>(Table1[[#This Row],[Tariff + FSC per Car]]/111)/Table1[[#This Row],[Route Mileage]]</f>
        <v>3.2379102146544006E-2</v>
      </c>
    </row>
    <row r="173" spans="1:34" x14ac:dyDescent="0.25">
      <c r="A173" s="3">
        <v>44362</v>
      </c>
      <c r="B173" s="1" t="s">
        <v>34</v>
      </c>
      <c r="C173" s="1" t="s">
        <v>34</v>
      </c>
      <c r="D173" s="24">
        <v>4022</v>
      </c>
      <c r="E173" s="24">
        <v>39013</v>
      </c>
      <c r="F173" s="1" t="s">
        <v>35</v>
      </c>
      <c r="G173" s="1" t="s">
        <v>36</v>
      </c>
      <c r="H173" s="1" t="s">
        <v>69</v>
      </c>
      <c r="I173" t="s">
        <v>47</v>
      </c>
      <c r="J173" t="str">
        <f>_xlfn.CONCAT(IFERROR(INDEX(Lookup!B:B, MATCH(Table1[[#This Row],[Origin City]], Lookup!A:A, 0)), Table1[[#This Row],[Origin City]]),","," ",Table1[[#This Row],[Origin State]])</f>
        <v>St. Cloud, MN</v>
      </c>
      <c r="K173" t="s">
        <v>48</v>
      </c>
      <c r="L173" t="s">
        <v>49</v>
      </c>
      <c r="M173" t="s">
        <v>50</v>
      </c>
      <c r="N173" s="5">
        <v>1666</v>
      </c>
      <c r="O173" t="s">
        <v>51</v>
      </c>
      <c r="P173">
        <v>110</v>
      </c>
      <c r="Q173">
        <v>120</v>
      </c>
      <c r="R173" t="s">
        <v>42</v>
      </c>
      <c r="S173" t="s">
        <v>43</v>
      </c>
      <c r="T173" t="s">
        <v>52</v>
      </c>
      <c r="U173" s="36" t="s">
        <v>44</v>
      </c>
      <c r="V173" s="28" t="s">
        <v>45</v>
      </c>
      <c r="W173" s="4">
        <v>5100</v>
      </c>
      <c r="X173" s="4">
        <f>IF(Table1[[#This Row],[Commodity]]="corn",Table1[[#This Row],[Tariff per Car]]/(111*2000/56),Table1[[#This Row],[Tariff per Car]]/(111*2000/60))</f>
        <v>1.2864864864864864</v>
      </c>
      <c r="Y173" s="4">
        <f>Table1[[#This Row],[Tariff per Car]]/100.7</f>
        <v>50.645481628599796</v>
      </c>
      <c r="Z173" s="4">
        <f>(Table1[[#This Row],[Tariff per Car]]/111)</f>
        <v>45.945945945945944</v>
      </c>
      <c r="AA173" s="6">
        <f>(Table1[[#This Row],[Tariff per Car]]/111)/Table1[[#This Row],[Route Mileage]]</f>
        <v>2.7578599007170433E-2</v>
      </c>
      <c r="AB173" s="4">
        <v>0</v>
      </c>
      <c r="AC173" s="4">
        <f>Table1[[#This Row],[FSC per Mile]]*Table1[[#This Row],[Route Mileage]]</f>
        <v>0</v>
      </c>
      <c r="AD173" s="4">
        <f>Table1[[#This Row],[Tariff per Car]]+Table1[[#This Row],[FSC per Car]]</f>
        <v>5100</v>
      </c>
      <c r="AE173" s="4">
        <f>IF(Table1[[#This Row],[Commodity]]="corn",Table1[[#This Row],[Tariff + FSC per Car]]/(111*2000/56),Table1[[#This Row],[Tariff + FSC per Car]]/(111*2000/60))</f>
        <v>1.2864864864864864</v>
      </c>
      <c r="AF173" s="4">
        <f>Table1[[#This Row],[Tariff + FSC per Car]]/100.7</f>
        <v>50.645481628599796</v>
      </c>
      <c r="AG173" s="4">
        <f>(Table1[[#This Row],[Tariff + FSC per Car]]/111)</f>
        <v>45.945945945945944</v>
      </c>
      <c r="AH173" s="6">
        <f>(Table1[[#This Row],[Tariff + FSC per Car]]/111)/Table1[[#This Row],[Route Mileage]]</f>
        <v>2.7578599007170433E-2</v>
      </c>
    </row>
    <row r="174" spans="1:34" x14ac:dyDescent="0.25">
      <c r="A174" s="3">
        <v>44362</v>
      </c>
      <c r="B174" s="1" t="s">
        <v>34</v>
      </c>
      <c r="C174" s="1" t="s">
        <v>34</v>
      </c>
      <c r="D174" s="24">
        <v>4022</v>
      </c>
      <c r="E174" s="24">
        <v>39010</v>
      </c>
      <c r="F174" s="1" t="s">
        <v>35</v>
      </c>
      <c r="G174" s="1" t="s">
        <v>36</v>
      </c>
      <c r="H174" s="1" t="s">
        <v>70</v>
      </c>
      <c r="I174" t="s">
        <v>57</v>
      </c>
      <c r="J174" t="str">
        <f>_xlfn.CONCAT(IFERROR(INDEX(Lookup!B:B, MATCH(Table1[[#This Row],[Origin City]], Lookup!A:A, 0)), Table1[[#This Row],[Origin City]]),","," ",Table1[[#This Row],[Origin State]])</f>
        <v>Waverly, IL</v>
      </c>
      <c r="K174" t="s">
        <v>71</v>
      </c>
      <c r="L174" t="s">
        <v>64</v>
      </c>
      <c r="M174" t="str">
        <f>_xlfn.CONCAT(IFERROR(INDEX(Lookup!B:B, MATCH(Table1[[#This Row],[Destination City]], Lookup!A:A, 0)), Table1[[#This Row],[Destination City]]),","," ",Table1[[#This Row],[Destination State]])</f>
        <v>Dexter, NM</v>
      </c>
      <c r="N174" s="47">
        <v>1058</v>
      </c>
      <c r="O174" t="s">
        <v>41</v>
      </c>
      <c r="P174">
        <v>110</v>
      </c>
      <c r="Q174">
        <v>120</v>
      </c>
      <c r="R174" t="s">
        <v>42</v>
      </c>
      <c r="S174" t="s">
        <v>43</v>
      </c>
      <c r="T174" t="s">
        <v>43</v>
      </c>
      <c r="U174" s="36" t="s">
        <v>44</v>
      </c>
      <c r="V174" s="28" t="s">
        <v>45</v>
      </c>
      <c r="W174" s="4">
        <v>3700</v>
      </c>
      <c r="X174" s="4">
        <f>IF(Table1[[#This Row],[Commodity]]="corn",Table1[[#This Row],[Tariff per Car]]/(111*2000/56),Table1[[#This Row],[Tariff per Car]]/(111*2000/60))</f>
        <v>0.93333333333333335</v>
      </c>
      <c r="Y174" s="4">
        <f>Table1[[#This Row],[Tariff per Car]]/100.7</f>
        <v>36.742800397219462</v>
      </c>
      <c r="Z174" s="4">
        <f>(Table1[[#This Row],[Tariff per Car]]/111)</f>
        <v>33.333333333333336</v>
      </c>
      <c r="AA174" s="6">
        <f>(Table1[[#This Row],[Tariff per Car]]/111)/Table1[[#This Row],[Route Mileage]]</f>
        <v>3.1505986137366104E-2</v>
      </c>
      <c r="AB174" s="4">
        <v>0</v>
      </c>
      <c r="AC174" s="4">
        <f>Table1[[#This Row],[FSC per Mile]]*Table1[[#This Row],[Route Mileage]]</f>
        <v>0</v>
      </c>
      <c r="AD174" s="4">
        <f>Table1[[#This Row],[Tariff per Car]]+Table1[[#This Row],[FSC per Car]]</f>
        <v>3700</v>
      </c>
      <c r="AE174" s="4">
        <f>IF(Table1[[#This Row],[Commodity]]="corn",Table1[[#This Row],[Tariff + FSC per Car]]/(111*2000/56),Table1[[#This Row],[Tariff + FSC per Car]]/(111*2000/60))</f>
        <v>0.93333333333333335</v>
      </c>
      <c r="AF174" s="4">
        <f>Table1[[#This Row],[Tariff + FSC per Car]]/100.7</f>
        <v>36.742800397219462</v>
      </c>
      <c r="AG174" s="4">
        <f>(Table1[[#This Row],[Tariff + FSC per Car]]/111)</f>
        <v>33.333333333333336</v>
      </c>
      <c r="AH174" s="6">
        <f>(Table1[[#This Row],[Tariff + FSC per Car]]/111)/Table1[[#This Row],[Route Mileage]]</f>
        <v>3.1505986137366104E-2</v>
      </c>
    </row>
    <row r="175" spans="1:34" x14ac:dyDescent="0.25">
      <c r="A175" s="3">
        <v>44362</v>
      </c>
      <c r="B175" s="1" t="s">
        <v>34</v>
      </c>
      <c r="C175" s="1" t="s">
        <v>34</v>
      </c>
      <c r="D175" s="24">
        <v>4022</v>
      </c>
      <c r="E175" s="24">
        <v>69105</v>
      </c>
      <c r="F175" s="1" t="s">
        <v>72</v>
      </c>
      <c r="G175" s="1" t="s">
        <v>36</v>
      </c>
      <c r="H175" s="1" t="s">
        <v>73</v>
      </c>
      <c r="I175" t="s">
        <v>47</v>
      </c>
      <c r="J175" t="str">
        <f>_xlfn.CONCAT(IFERROR(INDEX(Lookup!B:B, MATCH(Table1[[#This Row],[Origin City]], Lookup!A:A, 0)), Table1[[#This Row],[Origin City]]),","," ",Table1[[#This Row],[Origin State]])</f>
        <v>Argyle, MN</v>
      </c>
      <c r="K175" t="s">
        <v>48</v>
      </c>
      <c r="L175" t="s">
        <v>49</v>
      </c>
      <c r="M175" t="s">
        <v>50</v>
      </c>
      <c r="N175" s="5">
        <v>1528</v>
      </c>
      <c r="O175" t="s">
        <v>51</v>
      </c>
      <c r="P175">
        <v>110</v>
      </c>
      <c r="Q175">
        <v>120</v>
      </c>
      <c r="R175" t="s">
        <v>2</v>
      </c>
      <c r="S175" t="s">
        <v>43</v>
      </c>
      <c r="T175" t="s">
        <v>52</v>
      </c>
      <c r="U175" s="35" t="s">
        <v>44</v>
      </c>
      <c r="V175" s="27" t="s">
        <v>45</v>
      </c>
      <c r="W175" s="4">
        <v>5800</v>
      </c>
      <c r="X175" s="4">
        <f>IF(Table1[[#This Row],[Commodity]]="corn",Table1[[#This Row],[Tariff per Car]]/(111*2000/56),Table1[[#This Row],[Tariff per Car]]/(111*2000/60))</f>
        <v>1.5675675675675675</v>
      </c>
      <c r="Y175" s="4">
        <f>Table1[[#This Row],[Tariff per Car]]/100.7</f>
        <v>57.596822244289967</v>
      </c>
      <c r="Z175" s="4">
        <f>(Table1[[#This Row],[Tariff per Car]]/111)</f>
        <v>52.252252252252255</v>
      </c>
      <c r="AA175" s="6">
        <f>(Table1[[#This Row],[Tariff per Car]]/111)/Table1[[#This Row],[Route Mileage]]</f>
        <v>3.4196500165086553E-2</v>
      </c>
      <c r="AB175" s="4">
        <v>0</v>
      </c>
      <c r="AC175" s="4">
        <f>Table1[[#This Row],[FSC per Mile]]*Table1[[#This Row],[Route Mileage]]</f>
        <v>0</v>
      </c>
      <c r="AD175" s="4">
        <f>Table1[[#This Row],[Tariff per Car]]+Table1[[#This Row],[FSC per Car]]</f>
        <v>5800</v>
      </c>
      <c r="AE175" s="4">
        <f>IF(Table1[[#This Row],[Commodity]]="corn",Table1[[#This Row],[Tariff + FSC per Car]]/(111*2000/56),Table1[[#This Row],[Tariff + FSC per Car]]/(111*2000/60))</f>
        <v>1.5675675675675675</v>
      </c>
      <c r="AF175" s="4">
        <f>Table1[[#This Row],[Tariff + FSC per Car]]/100.7</f>
        <v>57.596822244289967</v>
      </c>
      <c r="AG175" s="4">
        <f>(Table1[[#This Row],[Tariff + FSC per Car]]/111)</f>
        <v>52.252252252252255</v>
      </c>
      <c r="AH175" s="6">
        <f>(Table1[[#This Row],[Tariff + FSC per Car]]/111)/Table1[[#This Row],[Route Mileage]]</f>
        <v>3.4196500165086553E-2</v>
      </c>
    </row>
    <row r="176" spans="1:34" x14ac:dyDescent="0.25">
      <c r="A176" s="3">
        <v>44362</v>
      </c>
      <c r="B176" s="1" t="s">
        <v>34</v>
      </c>
      <c r="C176" s="1" t="s">
        <v>34</v>
      </c>
      <c r="D176" s="24">
        <v>4022</v>
      </c>
      <c r="E176" s="24">
        <v>69105</v>
      </c>
      <c r="F176" s="1" t="s">
        <v>72</v>
      </c>
      <c r="G176" s="1" t="s">
        <v>36</v>
      </c>
      <c r="H176" s="1" t="s">
        <v>73</v>
      </c>
      <c r="I176" t="s">
        <v>47</v>
      </c>
      <c r="J176" t="str">
        <f>_xlfn.CONCAT(IFERROR(INDEX(Lookup!B:B, MATCH(Table1[[#This Row],[Origin City]], Lookup!A:A, 0)), Table1[[#This Row],[Origin City]]),","," ",Table1[[#This Row],[Origin State]])</f>
        <v>Argyle, MN</v>
      </c>
      <c r="K176" t="s">
        <v>65</v>
      </c>
      <c r="L176" t="s">
        <v>54</v>
      </c>
      <c r="M176" t="s">
        <v>66</v>
      </c>
      <c r="N176" s="47">
        <v>1634</v>
      </c>
      <c r="O176" t="s">
        <v>51</v>
      </c>
      <c r="P176">
        <v>110</v>
      </c>
      <c r="Q176">
        <v>120</v>
      </c>
      <c r="R176" t="s">
        <v>2</v>
      </c>
      <c r="S176" t="s">
        <v>43</v>
      </c>
      <c r="T176" t="s">
        <v>52</v>
      </c>
      <c r="U176" s="36" t="s">
        <v>44</v>
      </c>
      <c r="V176" s="28" t="s">
        <v>45</v>
      </c>
      <c r="W176" s="4">
        <v>6000</v>
      </c>
      <c r="X176" s="4">
        <f>IF(Table1[[#This Row],[Commodity]]="corn",Table1[[#This Row],[Tariff per Car]]/(111*2000/56),Table1[[#This Row],[Tariff per Car]]/(111*2000/60))</f>
        <v>1.6216216216216217</v>
      </c>
      <c r="Y176" s="4">
        <f>Table1[[#This Row],[Tariff per Car]]/100.7</f>
        <v>59.582919563058589</v>
      </c>
      <c r="Z176" s="4">
        <f>(Table1[[#This Row],[Tariff per Car]]/111)</f>
        <v>54.054054054054056</v>
      </c>
      <c r="AA176" s="6">
        <f>(Table1[[#This Row],[Tariff per Car]]/111)/Table1[[#This Row],[Route Mileage]]</f>
        <v>3.3080816434549604E-2</v>
      </c>
      <c r="AB176" s="4">
        <v>0</v>
      </c>
      <c r="AC176" s="4">
        <f>Table1[[#This Row],[FSC per Mile]]*Table1[[#This Row],[Route Mileage]]</f>
        <v>0</v>
      </c>
      <c r="AD176" s="4">
        <f>Table1[[#This Row],[Tariff per Car]]+Table1[[#This Row],[FSC per Car]]</f>
        <v>6000</v>
      </c>
      <c r="AE176" s="4">
        <f>IF(Table1[[#This Row],[Commodity]]="corn",Table1[[#This Row],[Tariff + FSC per Car]]/(111*2000/56),Table1[[#This Row],[Tariff + FSC per Car]]/(111*2000/60))</f>
        <v>1.6216216216216217</v>
      </c>
      <c r="AF176" s="4">
        <f>Table1[[#This Row],[Tariff + FSC per Car]]/100.7</f>
        <v>59.582919563058589</v>
      </c>
      <c r="AG176" s="4">
        <f>(Table1[[#This Row],[Tariff + FSC per Car]]/111)</f>
        <v>54.054054054054056</v>
      </c>
      <c r="AH176" s="6">
        <f>(Table1[[#This Row],[Tariff + FSC per Car]]/111)/Table1[[#This Row],[Route Mileage]]</f>
        <v>3.3080816434549604E-2</v>
      </c>
    </row>
    <row r="177" spans="1:34" x14ac:dyDescent="0.25">
      <c r="A177" s="3">
        <v>44362</v>
      </c>
      <c r="B177" s="1" t="s">
        <v>34</v>
      </c>
      <c r="C177" s="1" t="s">
        <v>34</v>
      </c>
      <c r="D177" s="24">
        <v>4022</v>
      </c>
      <c r="E177" s="24">
        <v>69105</v>
      </c>
      <c r="F177" s="1" t="s">
        <v>72</v>
      </c>
      <c r="G177" s="1" t="s">
        <v>36</v>
      </c>
      <c r="H177" s="1" t="s">
        <v>74</v>
      </c>
      <c r="I177" t="s">
        <v>75</v>
      </c>
      <c r="J177" t="str">
        <f>_xlfn.CONCAT(IFERROR(INDEX(Lookup!B:B, MATCH(Table1[[#This Row],[Origin City]], Lookup!A:A, 0)), Table1[[#This Row],[Origin City]]),","," ",Table1[[#This Row],[Origin State]])</f>
        <v>Casselton, ND</v>
      </c>
      <c r="K177" t="s">
        <v>48</v>
      </c>
      <c r="L177" t="s">
        <v>49</v>
      </c>
      <c r="M177" t="s">
        <v>50</v>
      </c>
      <c r="N177" s="5">
        <v>1469</v>
      </c>
      <c r="O177" t="s">
        <v>51</v>
      </c>
      <c r="P177">
        <v>110</v>
      </c>
      <c r="Q177">
        <v>120</v>
      </c>
      <c r="R177" t="s">
        <v>2</v>
      </c>
      <c r="S177" t="s">
        <v>43</v>
      </c>
      <c r="T177" t="s">
        <v>52</v>
      </c>
      <c r="U177" s="35" t="s">
        <v>44</v>
      </c>
      <c r="V177" s="27" t="s">
        <v>45</v>
      </c>
      <c r="W177" s="4">
        <v>5750</v>
      </c>
      <c r="X177" s="4">
        <f>IF(Table1[[#This Row],[Commodity]]="corn",Table1[[#This Row],[Tariff per Car]]/(111*2000/56),Table1[[#This Row],[Tariff per Car]]/(111*2000/60))</f>
        <v>1.5540540540540539</v>
      </c>
      <c r="Y177" s="4">
        <f>Table1[[#This Row],[Tariff per Car]]/100.7</f>
        <v>57.10029791459781</v>
      </c>
      <c r="Z177" s="4">
        <f>(Table1[[#This Row],[Tariff per Car]]/111)</f>
        <v>51.801801801801801</v>
      </c>
      <c r="AA177" s="6">
        <f>(Table1[[#This Row],[Tariff per Car]]/111)/Table1[[#This Row],[Route Mileage]]</f>
        <v>3.5263309599592785E-2</v>
      </c>
      <c r="AB177" s="4">
        <v>0</v>
      </c>
      <c r="AC177" s="4">
        <f>Table1[[#This Row],[FSC per Mile]]*Table1[[#This Row],[Route Mileage]]</f>
        <v>0</v>
      </c>
      <c r="AD177" s="4">
        <f>Table1[[#This Row],[Tariff per Car]]+Table1[[#This Row],[FSC per Car]]</f>
        <v>5750</v>
      </c>
      <c r="AE177" s="4">
        <f>IF(Table1[[#This Row],[Commodity]]="corn",Table1[[#This Row],[Tariff + FSC per Car]]/(111*2000/56),Table1[[#This Row],[Tariff + FSC per Car]]/(111*2000/60))</f>
        <v>1.5540540540540539</v>
      </c>
      <c r="AF177" s="4">
        <f>Table1[[#This Row],[Tariff + FSC per Car]]/100.7</f>
        <v>57.10029791459781</v>
      </c>
      <c r="AG177" s="4">
        <f>(Table1[[#This Row],[Tariff + FSC per Car]]/111)</f>
        <v>51.801801801801801</v>
      </c>
      <c r="AH177" s="6">
        <f>(Table1[[#This Row],[Tariff + FSC per Car]]/111)/Table1[[#This Row],[Route Mileage]]</f>
        <v>3.5263309599592785E-2</v>
      </c>
    </row>
    <row r="178" spans="1:34" x14ac:dyDescent="0.25">
      <c r="A178" s="3">
        <v>44362</v>
      </c>
      <c r="B178" s="1" t="s">
        <v>34</v>
      </c>
      <c r="C178" s="1" t="s">
        <v>34</v>
      </c>
      <c r="D178" s="24">
        <v>4022</v>
      </c>
      <c r="E178" s="24">
        <v>69105</v>
      </c>
      <c r="F178" s="1" t="s">
        <v>72</v>
      </c>
      <c r="G178" s="1" t="s">
        <v>36</v>
      </c>
      <c r="H178" s="1" t="s">
        <v>76</v>
      </c>
      <c r="I178" t="s">
        <v>77</v>
      </c>
      <c r="J178" t="str">
        <f>_xlfn.CONCAT(IFERROR(INDEX(Lookup!B:B, MATCH(Table1[[#This Row],[Origin City]], Lookup!A:A, 0)), Table1[[#This Row],[Origin City]]),","," ",Table1[[#This Row],[Origin State]])</f>
        <v>Concordia, KS</v>
      </c>
      <c r="K178" t="s">
        <v>65</v>
      </c>
      <c r="L178" t="s">
        <v>54</v>
      </c>
      <c r="M178" t="s">
        <v>66</v>
      </c>
      <c r="N178" s="5">
        <v>742</v>
      </c>
      <c r="O178" t="s">
        <v>51</v>
      </c>
      <c r="P178">
        <v>110</v>
      </c>
      <c r="Q178">
        <v>120</v>
      </c>
      <c r="R178" t="s">
        <v>2</v>
      </c>
      <c r="S178" t="s">
        <v>43</v>
      </c>
      <c r="T178" t="s">
        <v>43</v>
      </c>
      <c r="U178" s="36" t="s">
        <v>44</v>
      </c>
      <c r="V178" s="28" t="s">
        <v>45</v>
      </c>
      <c r="W178" s="4">
        <v>4250</v>
      </c>
      <c r="X178" s="4">
        <f>IF(Table1[[#This Row],[Commodity]]="corn",Table1[[#This Row],[Tariff per Car]]/(111*2000/56),Table1[[#This Row],[Tariff per Car]]/(111*2000/60))</f>
        <v>1.1486486486486487</v>
      </c>
      <c r="Y178" s="4">
        <f>Table1[[#This Row],[Tariff per Car]]/100.7</f>
        <v>42.204568023833168</v>
      </c>
      <c r="Z178" s="4">
        <f>(Table1[[#This Row],[Tariff per Car]]/111)</f>
        <v>38.288288288288285</v>
      </c>
      <c r="AA178" s="6">
        <f>(Table1[[#This Row],[Tariff per Car]]/111)/Table1[[#This Row],[Route Mileage]]</f>
        <v>5.1601466695806314E-2</v>
      </c>
      <c r="AB178" s="4">
        <v>0</v>
      </c>
      <c r="AC178" s="4">
        <f>Table1[[#This Row],[FSC per Mile]]*Table1[[#This Row],[Route Mileage]]</f>
        <v>0</v>
      </c>
      <c r="AD178" s="4">
        <f>Table1[[#This Row],[Tariff per Car]]+Table1[[#This Row],[FSC per Car]]</f>
        <v>4250</v>
      </c>
      <c r="AE178" s="4">
        <f>IF(Table1[[#This Row],[Commodity]]="corn",Table1[[#This Row],[Tariff + FSC per Car]]/(111*2000/56),Table1[[#This Row],[Tariff + FSC per Car]]/(111*2000/60))</f>
        <v>1.1486486486486487</v>
      </c>
      <c r="AF178" s="4">
        <f>Table1[[#This Row],[Tariff + FSC per Car]]/100.7</f>
        <v>42.204568023833168</v>
      </c>
      <c r="AG178" s="4">
        <f>(Table1[[#This Row],[Tariff + FSC per Car]]/111)</f>
        <v>38.288288288288285</v>
      </c>
      <c r="AH178" s="6">
        <f>(Table1[[#This Row],[Tariff + FSC per Car]]/111)/Table1[[#This Row],[Route Mileage]]</f>
        <v>5.1601466695806314E-2</v>
      </c>
    </row>
    <row r="179" spans="1:34" x14ac:dyDescent="0.25">
      <c r="A179" s="3">
        <v>44362</v>
      </c>
      <c r="B179" s="1" t="s">
        <v>34</v>
      </c>
      <c r="C179" s="1" t="s">
        <v>34</v>
      </c>
      <c r="D179" s="24">
        <v>4022</v>
      </c>
      <c r="E179" s="24">
        <v>69105</v>
      </c>
      <c r="F179" s="1" t="s">
        <v>72</v>
      </c>
      <c r="G179" s="1" t="s">
        <v>36</v>
      </c>
      <c r="H179" s="1" t="s">
        <v>78</v>
      </c>
      <c r="I179" t="s">
        <v>68</v>
      </c>
      <c r="J179" t="str">
        <f>_xlfn.CONCAT(IFERROR(INDEX(Lookup!B:B, MATCH(Table1[[#This Row],[Origin City]], Lookup!A:A, 0)), Table1[[#This Row],[Origin City]]),","," ",Table1[[#This Row],[Origin State]])</f>
        <v>Mitchell, SD</v>
      </c>
      <c r="K179" t="s">
        <v>48</v>
      </c>
      <c r="L179" t="s">
        <v>49</v>
      </c>
      <c r="M179" t="s">
        <v>50</v>
      </c>
      <c r="N179" s="5">
        <v>1624</v>
      </c>
      <c r="O179" t="s">
        <v>51</v>
      </c>
      <c r="P179">
        <v>110</v>
      </c>
      <c r="Q179">
        <v>120</v>
      </c>
      <c r="R179" t="s">
        <v>2</v>
      </c>
      <c r="S179" t="s">
        <v>43</v>
      </c>
      <c r="T179" t="s">
        <v>52</v>
      </c>
      <c r="U179" s="35" t="s">
        <v>44</v>
      </c>
      <c r="V179" s="27" t="s">
        <v>45</v>
      </c>
      <c r="W179" s="4">
        <v>5850</v>
      </c>
      <c r="X179" s="4">
        <f>IF(Table1[[#This Row],[Commodity]]="corn",Table1[[#This Row],[Tariff per Car]]/(111*2000/56),Table1[[#This Row],[Tariff per Car]]/(111*2000/60))</f>
        <v>1.5810810810810811</v>
      </c>
      <c r="Y179" s="4">
        <f>Table1[[#This Row],[Tariff per Car]]/100.7</f>
        <v>58.093346573982124</v>
      </c>
      <c r="Z179" s="4">
        <f>(Table1[[#This Row],[Tariff per Car]]/111)</f>
        <v>52.702702702702702</v>
      </c>
      <c r="AA179" s="6">
        <f>(Table1[[#This Row],[Tariff per Car]]/111)/Table1[[#This Row],[Route Mileage]]</f>
        <v>3.2452403142058314E-2</v>
      </c>
      <c r="AB179" s="4">
        <v>0</v>
      </c>
      <c r="AC179" s="4">
        <f>Table1[[#This Row],[FSC per Mile]]*Table1[[#This Row],[Route Mileage]]</f>
        <v>0</v>
      </c>
      <c r="AD179" s="4">
        <f>Table1[[#This Row],[Tariff per Car]]+Table1[[#This Row],[FSC per Car]]</f>
        <v>5850</v>
      </c>
      <c r="AE179" s="4">
        <f>IF(Table1[[#This Row],[Commodity]]="corn",Table1[[#This Row],[Tariff + FSC per Car]]/(111*2000/56),Table1[[#This Row],[Tariff + FSC per Car]]/(111*2000/60))</f>
        <v>1.5810810810810811</v>
      </c>
      <c r="AF179" s="4">
        <f>Table1[[#This Row],[Tariff + FSC per Car]]/100.7</f>
        <v>58.093346573982124</v>
      </c>
      <c r="AG179" s="4">
        <f>(Table1[[#This Row],[Tariff + FSC per Car]]/111)</f>
        <v>52.702702702702702</v>
      </c>
      <c r="AH179" s="6">
        <f>(Table1[[#This Row],[Tariff + FSC per Car]]/111)/Table1[[#This Row],[Route Mileage]]</f>
        <v>3.2452403142058314E-2</v>
      </c>
    </row>
    <row r="180" spans="1:34" x14ac:dyDescent="0.25">
      <c r="A180" s="3">
        <v>44362</v>
      </c>
      <c r="B180" s="1" t="s">
        <v>34</v>
      </c>
      <c r="C180" s="1" t="s">
        <v>34</v>
      </c>
      <c r="D180" s="24">
        <v>4022</v>
      </c>
      <c r="E180" s="24">
        <v>69105</v>
      </c>
      <c r="F180" s="1" t="s">
        <v>72</v>
      </c>
      <c r="G180" s="1" t="s">
        <v>36</v>
      </c>
      <c r="H180" s="1" t="s">
        <v>61</v>
      </c>
      <c r="I180" t="s">
        <v>62</v>
      </c>
      <c r="J180" t="str">
        <f>_xlfn.CONCAT(IFERROR(INDEX(Lookup!B:B, MATCH(Table1[[#This Row],[Origin City]], Lookup!A:A, 0)), Table1[[#This Row],[Origin City]]),","," ",Table1[[#This Row],[Origin State]])</f>
        <v>Phelps (Rock Port), MO</v>
      </c>
      <c r="K180" t="s">
        <v>48</v>
      </c>
      <c r="L180" t="s">
        <v>49</v>
      </c>
      <c r="M180" t="s">
        <v>50</v>
      </c>
      <c r="N180" s="5">
        <v>1881</v>
      </c>
      <c r="O180" t="s">
        <v>51</v>
      </c>
      <c r="P180">
        <v>110</v>
      </c>
      <c r="Q180">
        <v>120</v>
      </c>
      <c r="R180" t="s">
        <v>2</v>
      </c>
      <c r="S180" t="s">
        <v>43</v>
      </c>
      <c r="T180" t="s">
        <v>43</v>
      </c>
      <c r="U180" s="35" t="s">
        <v>44</v>
      </c>
      <c r="V180" s="27" t="s">
        <v>45</v>
      </c>
      <c r="W180" s="4">
        <v>5800</v>
      </c>
      <c r="X180" s="4">
        <f>IF(Table1[[#This Row],[Commodity]]="corn",Table1[[#This Row],[Tariff per Car]]/(111*2000/56),Table1[[#This Row],[Tariff per Car]]/(111*2000/60))</f>
        <v>1.5675675675675675</v>
      </c>
      <c r="Y180" s="4">
        <f>Table1[[#This Row],[Tariff per Car]]/100.7</f>
        <v>57.596822244289967</v>
      </c>
      <c r="Z180" s="4">
        <f>(Table1[[#This Row],[Tariff per Car]]/111)</f>
        <v>52.252252252252255</v>
      </c>
      <c r="AA180" s="6">
        <f>(Table1[[#This Row],[Tariff per Car]]/111)/Table1[[#This Row],[Route Mileage]]</f>
        <v>2.77789751473962E-2</v>
      </c>
      <c r="AB180" s="4">
        <v>0</v>
      </c>
      <c r="AC180" s="4">
        <f>Table1[[#This Row],[FSC per Mile]]*Table1[[#This Row],[Route Mileage]]</f>
        <v>0</v>
      </c>
      <c r="AD180" s="4">
        <f>Table1[[#This Row],[Tariff per Car]]+Table1[[#This Row],[FSC per Car]]</f>
        <v>5800</v>
      </c>
      <c r="AE180" s="4">
        <f>IF(Table1[[#This Row],[Commodity]]="corn",Table1[[#This Row],[Tariff + FSC per Car]]/(111*2000/56),Table1[[#This Row],[Tariff + FSC per Car]]/(111*2000/60))</f>
        <v>1.5675675675675675</v>
      </c>
      <c r="AF180" s="4">
        <f>Table1[[#This Row],[Tariff + FSC per Car]]/100.7</f>
        <v>57.596822244289967</v>
      </c>
      <c r="AG180" s="4">
        <f>(Table1[[#This Row],[Tariff + FSC per Car]]/111)</f>
        <v>52.252252252252255</v>
      </c>
      <c r="AH180" s="6">
        <f>(Table1[[#This Row],[Tariff + FSC per Car]]/111)/Table1[[#This Row],[Route Mileage]]</f>
        <v>2.77789751473962E-2</v>
      </c>
    </row>
    <row r="181" spans="1:34" x14ac:dyDescent="0.25">
      <c r="A181" s="3">
        <v>44362</v>
      </c>
      <c r="B181" s="1" t="s">
        <v>34</v>
      </c>
      <c r="C181" s="1" t="s">
        <v>34</v>
      </c>
      <c r="D181" s="24">
        <v>4022</v>
      </c>
      <c r="E181" s="24">
        <v>69105</v>
      </c>
      <c r="F181" s="1" t="s">
        <v>72</v>
      </c>
      <c r="G181" s="1" t="s">
        <v>36</v>
      </c>
      <c r="H181" s="1" t="s">
        <v>69</v>
      </c>
      <c r="I181" t="s">
        <v>47</v>
      </c>
      <c r="J181" t="str">
        <f>_xlfn.CONCAT(IFERROR(INDEX(Lookup!B:B, MATCH(Table1[[#This Row],[Origin City]], Lookup!A:A, 0)), Table1[[#This Row],[Origin City]]),","," ",Table1[[#This Row],[Origin State]])</f>
        <v>St. Cloud, MN</v>
      </c>
      <c r="K181" t="s">
        <v>48</v>
      </c>
      <c r="L181" t="s">
        <v>49</v>
      </c>
      <c r="M181" t="s">
        <v>50</v>
      </c>
      <c r="N181" s="5">
        <v>1666</v>
      </c>
      <c r="O181" t="s">
        <v>51</v>
      </c>
      <c r="P181">
        <v>110</v>
      </c>
      <c r="Q181">
        <v>120</v>
      </c>
      <c r="R181" t="s">
        <v>2</v>
      </c>
      <c r="S181" t="s">
        <v>43</v>
      </c>
      <c r="T181" t="s">
        <v>43</v>
      </c>
      <c r="U181" s="36" t="s">
        <v>44</v>
      </c>
      <c r="V181" s="28" t="s">
        <v>45</v>
      </c>
      <c r="W181" s="4">
        <v>5900</v>
      </c>
      <c r="X181" s="4">
        <f>IF(Table1[[#This Row],[Commodity]]="corn",Table1[[#This Row],[Tariff per Car]]/(111*2000/56),Table1[[#This Row],[Tariff per Car]]/(111*2000/60))</f>
        <v>1.5945945945945945</v>
      </c>
      <c r="Y181" s="4">
        <f>Table1[[#This Row],[Tariff per Car]]/100.7</f>
        <v>58.589870903674282</v>
      </c>
      <c r="Z181" s="4">
        <f>(Table1[[#This Row],[Tariff per Car]]/111)</f>
        <v>53.153153153153156</v>
      </c>
      <c r="AA181" s="6">
        <f>(Table1[[#This Row],[Tariff per Car]]/111)/Table1[[#This Row],[Route Mileage]]</f>
        <v>3.1904653753393249E-2</v>
      </c>
      <c r="AB181" s="4">
        <v>0</v>
      </c>
      <c r="AC181" s="4">
        <f>Table1[[#This Row],[FSC per Mile]]*Table1[[#This Row],[Route Mileage]]</f>
        <v>0</v>
      </c>
      <c r="AD181" s="4">
        <f>Table1[[#This Row],[Tariff per Car]]+Table1[[#This Row],[FSC per Car]]</f>
        <v>5900</v>
      </c>
      <c r="AE181" s="4">
        <f>IF(Table1[[#This Row],[Commodity]]="corn",Table1[[#This Row],[Tariff + FSC per Car]]/(111*2000/56),Table1[[#This Row],[Tariff + FSC per Car]]/(111*2000/60))</f>
        <v>1.5945945945945945</v>
      </c>
      <c r="AF181" s="4">
        <f>Table1[[#This Row],[Tariff + FSC per Car]]/100.7</f>
        <v>58.589870903674282</v>
      </c>
      <c r="AG181" s="4">
        <f>(Table1[[#This Row],[Tariff + FSC per Car]]/111)</f>
        <v>53.153153153153156</v>
      </c>
      <c r="AH181" s="6">
        <f>(Table1[[#This Row],[Tariff + FSC per Car]]/111)/Table1[[#This Row],[Route Mileage]]</f>
        <v>3.1904653753393249E-2</v>
      </c>
    </row>
    <row r="182" spans="1:34" x14ac:dyDescent="0.25">
      <c r="A182" s="3">
        <v>44392</v>
      </c>
      <c r="B182" s="1" t="s">
        <v>34</v>
      </c>
      <c r="C182" s="1" t="s">
        <v>34</v>
      </c>
      <c r="D182" s="24">
        <v>4022</v>
      </c>
      <c r="E182" s="24">
        <v>39010</v>
      </c>
      <c r="F182" s="1" t="s">
        <v>35</v>
      </c>
      <c r="G182" s="1" t="s">
        <v>36</v>
      </c>
      <c r="H182" s="1" t="s">
        <v>37</v>
      </c>
      <c r="I182" t="s">
        <v>38</v>
      </c>
      <c r="J182" t="str">
        <f>_xlfn.CONCAT(IFERROR(INDEX(Lookup!B:B, MATCH(Table1[[#This Row],[Origin City]], Lookup!A:A, 0)), Table1[[#This Row],[Origin City]]),","," ",Table1[[#This Row],[Origin State]])</f>
        <v>Brunswick, NE</v>
      </c>
      <c r="K182" t="s">
        <v>39</v>
      </c>
      <c r="L182" t="s">
        <v>40</v>
      </c>
      <c r="M182" t="str">
        <f>_xlfn.CONCAT(IFERROR(INDEX(Lookup!B:B, MATCH(Table1[[#This Row],[Destination City]], Lookup!A:A, 0)), Table1[[#This Row],[Destination City]]),","," ",Table1[[#This Row],[Destination State]])</f>
        <v>Hanford, CA</v>
      </c>
      <c r="N182" s="5">
        <v>2122</v>
      </c>
      <c r="O182" t="s">
        <v>41</v>
      </c>
      <c r="P182">
        <v>110</v>
      </c>
      <c r="Q182">
        <v>120</v>
      </c>
      <c r="R182" t="s">
        <v>42</v>
      </c>
      <c r="S182" t="s">
        <v>43</v>
      </c>
      <c r="T182" t="s">
        <v>43</v>
      </c>
      <c r="U182" s="35" t="s">
        <v>44</v>
      </c>
      <c r="V182" s="27" t="s">
        <v>45</v>
      </c>
      <c r="W182" s="4">
        <v>5340</v>
      </c>
      <c r="X182" s="4">
        <f>IF(Table1[[#This Row],[Commodity]]="corn",Table1[[#This Row],[Tariff per Car]]/(111*2000/56),Table1[[#This Row],[Tariff per Car]]/(111*2000/60))</f>
        <v>1.347027027027027</v>
      </c>
      <c r="Y182" s="4">
        <f>Table1[[#This Row],[Tariff per Car]]/100.7</f>
        <v>53.028798411122146</v>
      </c>
      <c r="Z182" s="4">
        <f>(Table1[[#This Row],[Tariff per Car]]/111)</f>
        <v>48.108108108108105</v>
      </c>
      <c r="AA182" s="6">
        <f>(Table1[[#This Row],[Tariff per Car]]/111)/Table1[[#This Row],[Route Mileage]]</f>
        <v>2.267111597931579E-2</v>
      </c>
      <c r="AB182" s="4">
        <v>0</v>
      </c>
      <c r="AC182" s="4">
        <f>Table1[[#This Row],[FSC per Mile]]*Table1[[#This Row],[Route Mileage]]</f>
        <v>0</v>
      </c>
      <c r="AD182" s="4">
        <f>Table1[[#This Row],[Tariff per Car]]+Table1[[#This Row],[FSC per Car]]</f>
        <v>5340</v>
      </c>
      <c r="AE182" s="4">
        <f>IF(Table1[[#This Row],[Commodity]]="corn",Table1[[#This Row],[Tariff + FSC per Car]]/(111*2000/56),Table1[[#This Row],[Tariff + FSC per Car]]/(111*2000/60))</f>
        <v>1.347027027027027</v>
      </c>
      <c r="AF182" s="4">
        <f>Table1[[#This Row],[Tariff + FSC per Car]]/100.7</f>
        <v>53.028798411122146</v>
      </c>
      <c r="AG182" s="4">
        <f>(Table1[[#This Row],[Tariff + FSC per Car]]/111)</f>
        <v>48.108108108108105</v>
      </c>
      <c r="AH182" s="6">
        <f>(Table1[[#This Row],[Tariff + FSC per Car]]/111)/Table1[[#This Row],[Route Mileage]]</f>
        <v>2.267111597931579E-2</v>
      </c>
    </row>
    <row r="183" spans="1:34" x14ac:dyDescent="0.25">
      <c r="A183" s="3">
        <v>44392</v>
      </c>
      <c r="B183" s="1" t="s">
        <v>34</v>
      </c>
      <c r="C183" s="1" t="s">
        <v>34</v>
      </c>
      <c r="D183" s="24">
        <v>4022</v>
      </c>
      <c r="E183" s="24">
        <v>39013</v>
      </c>
      <c r="F183" s="1" t="s">
        <v>35</v>
      </c>
      <c r="G183" s="1" t="s">
        <v>36</v>
      </c>
      <c r="H183" s="1" t="s">
        <v>46</v>
      </c>
      <c r="I183" t="s">
        <v>47</v>
      </c>
      <c r="J183" t="str">
        <f>_xlfn.CONCAT(IFERROR(INDEX(Lookup!B:B, MATCH(Table1[[#This Row],[Origin City]], Lookup!A:A, 0)), Table1[[#This Row],[Origin City]]),","," ",Table1[[#This Row],[Origin State]])</f>
        <v>Clarkfield, MN</v>
      </c>
      <c r="K183" t="s">
        <v>48</v>
      </c>
      <c r="L183" t="s">
        <v>49</v>
      </c>
      <c r="M183" t="s">
        <v>50</v>
      </c>
      <c r="N183" s="5">
        <v>1684</v>
      </c>
      <c r="O183" t="s">
        <v>51</v>
      </c>
      <c r="P183">
        <v>110</v>
      </c>
      <c r="Q183">
        <v>120</v>
      </c>
      <c r="R183" t="s">
        <v>42</v>
      </c>
      <c r="S183" t="s">
        <v>43</v>
      </c>
      <c r="T183" t="s">
        <v>52</v>
      </c>
      <c r="U183" s="35" t="s">
        <v>44</v>
      </c>
      <c r="V183" s="27" t="s">
        <v>45</v>
      </c>
      <c r="W183" s="4">
        <v>5140</v>
      </c>
      <c r="X183" s="4">
        <f>IF(Table1[[#This Row],[Commodity]]="corn",Table1[[#This Row],[Tariff per Car]]/(111*2000/56),Table1[[#This Row],[Tariff per Car]]/(111*2000/60))</f>
        <v>1.2965765765765767</v>
      </c>
      <c r="Y183" s="4">
        <f>Table1[[#This Row],[Tariff per Car]]/100.7</f>
        <v>51.042701092353525</v>
      </c>
      <c r="Z183" s="4">
        <f>(Table1[[#This Row],[Tariff per Car]]/111)</f>
        <v>46.306306306306304</v>
      </c>
      <c r="AA183" s="6">
        <f>(Table1[[#This Row],[Tariff per Car]]/111)/Table1[[#This Row],[Route Mileage]]</f>
        <v>2.7497806595193769E-2</v>
      </c>
      <c r="AB183" s="4">
        <v>0</v>
      </c>
      <c r="AC183" s="4">
        <f>Table1[[#This Row],[FSC per Mile]]*Table1[[#This Row],[Route Mileage]]</f>
        <v>0</v>
      </c>
      <c r="AD183" s="4">
        <f>Table1[[#This Row],[Tariff per Car]]+Table1[[#This Row],[FSC per Car]]</f>
        <v>5140</v>
      </c>
      <c r="AE183" s="4">
        <f>IF(Table1[[#This Row],[Commodity]]="corn",Table1[[#This Row],[Tariff + FSC per Car]]/(111*2000/56),Table1[[#This Row],[Tariff + FSC per Car]]/(111*2000/60))</f>
        <v>1.2965765765765767</v>
      </c>
      <c r="AF183" s="4">
        <f>Table1[[#This Row],[Tariff + FSC per Car]]/100.7</f>
        <v>51.042701092353525</v>
      </c>
      <c r="AG183" s="4">
        <f>(Table1[[#This Row],[Tariff + FSC per Car]]/111)</f>
        <v>46.306306306306304</v>
      </c>
      <c r="AH183" s="6">
        <f>(Table1[[#This Row],[Tariff + FSC per Car]]/111)/Table1[[#This Row],[Route Mileage]]</f>
        <v>2.7497806595193769E-2</v>
      </c>
    </row>
    <row r="184" spans="1:34" x14ac:dyDescent="0.25">
      <c r="A184" s="3">
        <v>44392</v>
      </c>
      <c r="B184" s="1" t="s">
        <v>34</v>
      </c>
      <c r="C184" s="1" t="s">
        <v>34</v>
      </c>
      <c r="D184" s="24">
        <v>4022</v>
      </c>
      <c r="E184" s="24">
        <v>39010</v>
      </c>
      <c r="F184" s="1" t="s">
        <v>35</v>
      </c>
      <c r="G184" s="1" t="s">
        <v>36</v>
      </c>
      <c r="H184" s="1" t="s">
        <v>46</v>
      </c>
      <c r="I184" t="s">
        <v>47</v>
      </c>
      <c r="J184" t="str">
        <f>_xlfn.CONCAT(IFERROR(INDEX(Lookup!B:B, MATCH(Table1[[#This Row],[Origin City]], Lookup!A:A, 0)), Table1[[#This Row],[Origin City]]),","," ",Table1[[#This Row],[Origin State]])</f>
        <v>Clarkfield, MN</v>
      </c>
      <c r="K184" t="s">
        <v>53</v>
      </c>
      <c r="L184" t="s">
        <v>54</v>
      </c>
      <c r="M184" t="str">
        <f>_xlfn.CONCAT(IFERROR(INDEX(Lookup!B:B, MATCH(Table1[[#This Row],[Destination City]], Lookup!A:A, 0)), Table1[[#This Row],[Destination City]]),","," ",Table1[[#This Row],[Destination State]])</f>
        <v>Hereford, TX</v>
      </c>
      <c r="N184" s="5">
        <v>1066</v>
      </c>
      <c r="O184" t="s">
        <v>51</v>
      </c>
      <c r="P184">
        <v>110</v>
      </c>
      <c r="Q184">
        <v>120</v>
      </c>
      <c r="R184" t="s">
        <v>42</v>
      </c>
      <c r="S184" t="s">
        <v>43</v>
      </c>
      <c r="T184" t="s">
        <v>52</v>
      </c>
      <c r="U184" s="35" t="s">
        <v>44</v>
      </c>
      <c r="V184" s="27" t="s">
        <v>45</v>
      </c>
      <c r="W184" s="4">
        <v>4820</v>
      </c>
      <c r="X184" s="4">
        <f>IF(Table1[[#This Row],[Commodity]]="corn",Table1[[#This Row],[Tariff per Car]]/(111*2000/56),Table1[[#This Row],[Tariff per Car]]/(111*2000/60))</f>
        <v>1.2158558558558559</v>
      </c>
      <c r="Y184" s="4">
        <f>Table1[[#This Row],[Tariff per Car]]/100.7</f>
        <v>47.864945382323732</v>
      </c>
      <c r="Z184" s="4">
        <f>(Table1[[#This Row],[Tariff per Car]]/111)</f>
        <v>43.423423423423422</v>
      </c>
      <c r="AA184" s="6">
        <f>(Table1[[#This Row],[Tariff per Car]]/111)/Table1[[#This Row],[Route Mileage]]</f>
        <v>4.0734918783699267E-2</v>
      </c>
      <c r="AB184" s="4">
        <v>0</v>
      </c>
      <c r="AC184" s="4">
        <f>Table1[[#This Row],[FSC per Mile]]*Table1[[#This Row],[Route Mileage]]</f>
        <v>0</v>
      </c>
      <c r="AD184" s="4">
        <f>Table1[[#This Row],[Tariff per Car]]+Table1[[#This Row],[FSC per Car]]</f>
        <v>4820</v>
      </c>
      <c r="AE184" s="4">
        <f>IF(Table1[[#This Row],[Commodity]]="corn",Table1[[#This Row],[Tariff + FSC per Car]]/(111*2000/56),Table1[[#This Row],[Tariff + FSC per Car]]/(111*2000/60))</f>
        <v>1.2158558558558559</v>
      </c>
      <c r="AF184" s="4">
        <f>Table1[[#This Row],[Tariff + FSC per Car]]/100.7</f>
        <v>47.864945382323732</v>
      </c>
      <c r="AG184" s="4">
        <f>(Table1[[#This Row],[Tariff + FSC per Car]]/111)</f>
        <v>43.423423423423422</v>
      </c>
      <c r="AH184" s="6">
        <f>(Table1[[#This Row],[Tariff + FSC per Car]]/111)/Table1[[#This Row],[Route Mileage]]</f>
        <v>4.0734918783699267E-2</v>
      </c>
    </row>
    <row r="185" spans="1:34" x14ac:dyDescent="0.25">
      <c r="A185" s="3">
        <v>44392</v>
      </c>
      <c r="B185" s="1" t="s">
        <v>34</v>
      </c>
      <c r="C185" s="1" t="s">
        <v>34</v>
      </c>
      <c r="D185" s="24">
        <v>4022</v>
      </c>
      <c r="E185" s="24">
        <v>39010</v>
      </c>
      <c r="F185" s="1" t="s">
        <v>35</v>
      </c>
      <c r="G185" s="1" t="s">
        <v>36</v>
      </c>
      <c r="H185" s="1" t="s">
        <v>55</v>
      </c>
      <c r="I185" t="s">
        <v>38</v>
      </c>
      <c r="J185" t="str">
        <f>_xlfn.CONCAT(IFERROR(INDEX(Lookup!B:B, MATCH(Table1[[#This Row],[Origin City]], Lookup!A:A, 0)), Table1[[#This Row],[Origin City]]),","," ",Table1[[#This Row],[Origin State]])</f>
        <v>Edison, NE</v>
      </c>
      <c r="K185" t="s">
        <v>53</v>
      </c>
      <c r="L185" t="s">
        <v>54</v>
      </c>
      <c r="M185" t="str">
        <f>_xlfn.CONCAT(IFERROR(INDEX(Lookup!B:B, MATCH(Table1[[#This Row],[Destination City]], Lookup!A:A, 0)), Table1[[#This Row],[Destination City]]),","," ",Table1[[#This Row],[Destination State]])</f>
        <v>Hereford, TX</v>
      </c>
      <c r="N185" s="9">
        <v>728</v>
      </c>
      <c r="O185" t="s">
        <v>51</v>
      </c>
      <c r="P185">
        <v>110</v>
      </c>
      <c r="Q185">
        <v>120</v>
      </c>
      <c r="R185" t="s">
        <v>42</v>
      </c>
      <c r="S185" t="s">
        <v>43</v>
      </c>
      <c r="T185" t="s">
        <v>52</v>
      </c>
      <c r="U185" s="35" t="s">
        <v>44</v>
      </c>
      <c r="V185" s="27" t="s">
        <v>45</v>
      </c>
      <c r="W185" s="4">
        <v>4060</v>
      </c>
      <c r="X185" s="4">
        <f>IF(Table1[[#This Row],[Commodity]]="corn",Table1[[#This Row],[Tariff per Car]]/(111*2000/56),Table1[[#This Row],[Tariff per Car]]/(111*2000/60))</f>
        <v>1.0241441441441441</v>
      </c>
      <c r="Y185" s="4">
        <f>Table1[[#This Row],[Tariff per Car]]/100.7</f>
        <v>40.317775571002976</v>
      </c>
      <c r="Z185" s="4">
        <f>(Table1[[#This Row],[Tariff per Car]]/111)</f>
        <v>36.576576576576578</v>
      </c>
      <c r="AA185" s="6">
        <f>(Table1[[#This Row],[Tariff per Car]]/111)/Table1[[#This Row],[Route Mileage]]</f>
        <v>5.0242550242550248E-2</v>
      </c>
      <c r="AB185" s="4">
        <v>0</v>
      </c>
      <c r="AC185" s="4">
        <f>Table1[[#This Row],[FSC per Mile]]*Table1[[#This Row],[Route Mileage]]</f>
        <v>0</v>
      </c>
      <c r="AD185" s="4">
        <f>Table1[[#This Row],[Tariff per Car]]+Table1[[#This Row],[FSC per Car]]</f>
        <v>4060</v>
      </c>
      <c r="AE185" s="4">
        <f>IF(Table1[[#This Row],[Commodity]]="corn",Table1[[#This Row],[Tariff + FSC per Car]]/(111*2000/56),Table1[[#This Row],[Tariff + FSC per Car]]/(111*2000/60))</f>
        <v>1.0241441441441441</v>
      </c>
      <c r="AF185" s="4">
        <f>Table1[[#This Row],[Tariff + FSC per Car]]/100.7</f>
        <v>40.317775571002976</v>
      </c>
      <c r="AG185" s="4">
        <f>(Table1[[#This Row],[Tariff + FSC per Car]]/111)</f>
        <v>36.576576576576578</v>
      </c>
      <c r="AH185" s="6">
        <f>(Table1[[#This Row],[Tariff + FSC per Car]]/111)/Table1[[#This Row],[Route Mileage]]</f>
        <v>5.0242550242550248E-2</v>
      </c>
    </row>
    <row r="186" spans="1:34" x14ac:dyDescent="0.25">
      <c r="A186" s="3">
        <v>44392</v>
      </c>
      <c r="B186" s="1" t="s">
        <v>34</v>
      </c>
      <c r="C186" s="1" t="s">
        <v>34</v>
      </c>
      <c r="D186" s="24">
        <v>4022</v>
      </c>
      <c r="E186" s="24">
        <v>39013</v>
      </c>
      <c r="F186" s="1" t="s">
        <v>35</v>
      </c>
      <c r="G186" s="1" t="s">
        <v>36</v>
      </c>
      <c r="H186" s="1" t="s">
        <v>55</v>
      </c>
      <c r="I186" t="s">
        <v>38</v>
      </c>
      <c r="J186" t="str">
        <f>_xlfn.CONCAT(IFERROR(INDEX(Lookup!B:B, MATCH(Table1[[#This Row],[Origin City]], Lookup!A:A, 0)), Table1[[#This Row],[Origin City]]),","," ",Table1[[#This Row],[Origin State]])</f>
        <v>Edison, NE</v>
      </c>
      <c r="K186" t="s">
        <v>48</v>
      </c>
      <c r="L186" t="s">
        <v>49</v>
      </c>
      <c r="M186" t="s">
        <v>50</v>
      </c>
      <c r="N186" s="5">
        <v>1759</v>
      </c>
      <c r="O186" t="s">
        <v>51</v>
      </c>
      <c r="P186">
        <v>110</v>
      </c>
      <c r="Q186">
        <v>120</v>
      </c>
      <c r="R186" t="s">
        <v>42</v>
      </c>
      <c r="S186" t="s">
        <v>43</v>
      </c>
      <c r="T186" t="s">
        <v>52</v>
      </c>
      <c r="U186" s="35" t="s">
        <v>44</v>
      </c>
      <c r="V186" s="27" t="s">
        <v>45</v>
      </c>
      <c r="W186" s="4">
        <v>5020</v>
      </c>
      <c r="X186" s="4">
        <f>IF(Table1[[#This Row],[Commodity]]="corn",Table1[[#This Row],[Tariff per Car]]/(111*2000/56),Table1[[#This Row],[Tariff per Car]]/(111*2000/60))</f>
        <v>1.2663063063063063</v>
      </c>
      <c r="Y186" s="4">
        <f>Table1[[#This Row],[Tariff per Car]]/100.7</f>
        <v>49.851042701092354</v>
      </c>
      <c r="Z186" s="4">
        <f>(Table1[[#This Row],[Tariff per Car]]/111)</f>
        <v>45.225225225225223</v>
      </c>
      <c r="AA186" s="6">
        <f>(Table1[[#This Row],[Tariff per Car]]/111)/Table1[[#This Row],[Route Mileage]]</f>
        <v>2.5710759081992735E-2</v>
      </c>
      <c r="AB186" s="4">
        <v>0</v>
      </c>
      <c r="AC186" s="4">
        <f>Table1[[#This Row],[FSC per Mile]]*Table1[[#This Row],[Route Mileage]]</f>
        <v>0</v>
      </c>
      <c r="AD186" s="4">
        <f>Table1[[#This Row],[Tariff per Car]]+Table1[[#This Row],[FSC per Car]]</f>
        <v>5020</v>
      </c>
      <c r="AE186" s="4">
        <f>IF(Table1[[#This Row],[Commodity]]="corn",Table1[[#This Row],[Tariff + FSC per Car]]/(111*2000/56),Table1[[#This Row],[Tariff + FSC per Car]]/(111*2000/60))</f>
        <v>1.2663063063063063</v>
      </c>
      <c r="AF186" s="4">
        <f>Table1[[#This Row],[Tariff + FSC per Car]]/100.7</f>
        <v>49.851042701092354</v>
      </c>
      <c r="AG186" s="4">
        <f>(Table1[[#This Row],[Tariff + FSC per Car]]/111)</f>
        <v>45.225225225225223</v>
      </c>
      <c r="AH186" s="6">
        <f>(Table1[[#This Row],[Tariff + FSC per Car]]/111)/Table1[[#This Row],[Route Mileage]]</f>
        <v>2.5710759081992735E-2</v>
      </c>
    </row>
    <row r="187" spans="1:34" x14ac:dyDescent="0.25">
      <c r="A187" s="3">
        <v>44392</v>
      </c>
      <c r="B187" s="1" t="s">
        <v>34</v>
      </c>
      <c r="C187" s="1" t="s">
        <v>34</v>
      </c>
      <c r="D187" s="24">
        <v>4022</v>
      </c>
      <c r="E187" s="24">
        <v>39010</v>
      </c>
      <c r="F187" s="1" t="s">
        <v>35</v>
      </c>
      <c r="G187" s="1" t="s">
        <v>36</v>
      </c>
      <c r="H187" s="1" t="s">
        <v>55</v>
      </c>
      <c r="I187" t="s">
        <v>38</v>
      </c>
      <c r="J187" t="str">
        <f>_xlfn.CONCAT(IFERROR(INDEX(Lookup!B:B, MATCH(Table1[[#This Row],[Origin City]], Lookup!A:A, 0)), Table1[[#This Row],[Origin City]]),","," ",Table1[[#This Row],[Origin State]])</f>
        <v>Edison, NE</v>
      </c>
      <c r="K187" t="s">
        <v>39</v>
      </c>
      <c r="L187" t="s">
        <v>40</v>
      </c>
      <c r="M187" t="str">
        <f>_xlfn.CONCAT(IFERROR(INDEX(Lookup!B:B, MATCH(Table1[[#This Row],[Destination City]], Lookup!A:A, 0)), Table1[[#This Row],[Destination City]]),","," ",Table1[[#This Row],[Destination State]])</f>
        <v>Hanford, CA</v>
      </c>
      <c r="N187" s="5">
        <v>1776</v>
      </c>
      <c r="O187" t="s">
        <v>41</v>
      </c>
      <c r="P187">
        <v>110</v>
      </c>
      <c r="Q187">
        <v>120</v>
      </c>
      <c r="R187" t="s">
        <v>42</v>
      </c>
      <c r="S187" t="s">
        <v>43</v>
      </c>
      <c r="T187" t="s">
        <v>52</v>
      </c>
      <c r="U187" s="36" t="s">
        <v>44</v>
      </c>
      <c r="V187" s="28" t="s">
        <v>45</v>
      </c>
      <c r="W187" s="4">
        <v>5020</v>
      </c>
      <c r="X187" s="4">
        <f>IF(Table1[[#This Row],[Commodity]]="corn",Table1[[#This Row],[Tariff per Car]]/(111*2000/56),Table1[[#This Row],[Tariff per Car]]/(111*2000/60))</f>
        <v>1.2663063063063063</v>
      </c>
      <c r="Y187" s="4">
        <f>Table1[[#This Row],[Tariff per Car]]/100.7</f>
        <v>49.851042701092354</v>
      </c>
      <c r="Z187" s="4">
        <f>(Table1[[#This Row],[Tariff per Car]]/111)</f>
        <v>45.225225225225223</v>
      </c>
      <c r="AA187" s="6">
        <f>(Table1[[#This Row],[Tariff per Car]]/111)/Table1[[#This Row],[Route Mileage]]</f>
        <v>2.5464653843032221E-2</v>
      </c>
      <c r="AB187" s="4">
        <v>0</v>
      </c>
      <c r="AC187" s="4">
        <f>Table1[[#This Row],[FSC per Mile]]*Table1[[#This Row],[Route Mileage]]</f>
        <v>0</v>
      </c>
      <c r="AD187" s="4">
        <f>Table1[[#This Row],[Tariff per Car]]+Table1[[#This Row],[FSC per Car]]</f>
        <v>5020</v>
      </c>
      <c r="AE187" s="4">
        <f>IF(Table1[[#This Row],[Commodity]]="corn",Table1[[#This Row],[Tariff + FSC per Car]]/(111*2000/56),Table1[[#This Row],[Tariff + FSC per Car]]/(111*2000/60))</f>
        <v>1.2663063063063063</v>
      </c>
      <c r="AF187" s="4">
        <f>Table1[[#This Row],[Tariff + FSC per Car]]/100.7</f>
        <v>49.851042701092354</v>
      </c>
      <c r="AG187" s="4">
        <f>(Table1[[#This Row],[Tariff + FSC per Car]]/111)</f>
        <v>45.225225225225223</v>
      </c>
      <c r="AH187" s="6">
        <f>(Table1[[#This Row],[Tariff + FSC per Car]]/111)/Table1[[#This Row],[Route Mileage]]</f>
        <v>2.5464653843032221E-2</v>
      </c>
    </row>
    <row r="188" spans="1:34" x14ac:dyDescent="0.25">
      <c r="A188" s="3">
        <v>44392</v>
      </c>
      <c r="B188" t="s">
        <v>34</v>
      </c>
      <c r="C188" t="s">
        <v>34</v>
      </c>
      <c r="D188" s="24">
        <v>4022</v>
      </c>
      <c r="E188" s="24">
        <v>39010</v>
      </c>
      <c r="F188" s="1" t="s">
        <v>35</v>
      </c>
      <c r="G188" s="1" t="s">
        <v>36</v>
      </c>
      <c r="H188" s="1" t="s">
        <v>56</v>
      </c>
      <c r="I188" t="s">
        <v>57</v>
      </c>
      <c r="J188" t="str">
        <f>_xlfn.CONCAT(IFERROR(INDEX(Lookup!B:B, MATCH(Table1[[#This Row],[Origin City]], Lookup!A:A, 0)), Table1[[#This Row],[Origin City]]),","," ",Table1[[#This Row],[Origin State]])</f>
        <v>Greenwood (Mendota), IL</v>
      </c>
      <c r="K188" t="s">
        <v>53</v>
      </c>
      <c r="L188" t="s">
        <v>54</v>
      </c>
      <c r="M188" t="str">
        <f>_xlfn.CONCAT(IFERROR(INDEX(Lookup!B:B, MATCH(Table1[[#This Row],[Destination City]], Lookup!A:A, 0)), Table1[[#This Row],[Destination City]]),","," ",Table1[[#This Row],[Destination State]])</f>
        <v>Hereford, TX</v>
      </c>
      <c r="N188" s="5">
        <v>935</v>
      </c>
      <c r="O188" t="s">
        <v>41</v>
      </c>
      <c r="P188">
        <v>110</v>
      </c>
      <c r="Q188">
        <v>120</v>
      </c>
      <c r="R188" t="s">
        <v>42</v>
      </c>
      <c r="S188" t="s">
        <v>43</v>
      </c>
      <c r="T188" t="s">
        <v>52</v>
      </c>
      <c r="U188" s="35" t="s">
        <v>44</v>
      </c>
      <c r="V188" s="27" t="s">
        <v>45</v>
      </c>
      <c r="W188" s="4">
        <v>3580</v>
      </c>
      <c r="X188" s="4">
        <f>IF(Table1[[#This Row],[Commodity]]="corn",Table1[[#This Row],[Tariff per Car]]/(111*2000/56),Table1[[#This Row],[Tariff per Car]]/(111*2000/60))</f>
        <v>0.90306306306306305</v>
      </c>
      <c r="Y188" s="4">
        <f>Table1[[#This Row],[Tariff per Car]]/100.7</f>
        <v>35.55114200595829</v>
      </c>
      <c r="Z188" s="4">
        <f>(Table1[[#This Row],[Tariff per Car]]/111)</f>
        <v>32.252252252252255</v>
      </c>
      <c r="AA188" s="6">
        <f>(Table1[[#This Row],[Tariff per Car]]/111)/Table1[[#This Row],[Route Mileage]]</f>
        <v>3.4494387435563906E-2</v>
      </c>
      <c r="AB188" s="4">
        <v>0</v>
      </c>
      <c r="AC188" s="4">
        <f>Table1[[#This Row],[FSC per Mile]]*Table1[[#This Row],[Route Mileage]]</f>
        <v>0</v>
      </c>
      <c r="AD188" s="4">
        <f>Table1[[#This Row],[Tariff per Car]]+Table1[[#This Row],[FSC per Car]]</f>
        <v>3580</v>
      </c>
      <c r="AE188" s="4">
        <f>IF(Table1[[#This Row],[Commodity]]="corn",Table1[[#This Row],[Tariff + FSC per Car]]/(111*2000/56),Table1[[#This Row],[Tariff + FSC per Car]]/(111*2000/60))</f>
        <v>0.90306306306306305</v>
      </c>
      <c r="AF188" s="4">
        <f>Table1[[#This Row],[Tariff + FSC per Car]]/100.7</f>
        <v>35.55114200595829</v>
      </c>
      <c r="AG188" s="4">
        <f>(Table1[[#This Row],[Tariff + FSC per Car]]/111)</f>
        <v>32.252252252252255</v>
      </c>
      <c r="AH188" s="6">
        <f>(Table1[[#This Row],[Tariff + FSC per Car]]/111)/Table1[[#This Row],[Route Mileage]]</f>
        <v>3.4494387435563906E-2</v>
      </c>
    </row>
    <row r="189" spans="1:34" x14ac:dyDescent="0.25">
      <c r="A189" s="3">
        <v>44392</v>
      </c>
      <c r="B189" s="1" t="s">
        <v>34</v>
      </c>
      <c r="C189" s="1" t="s">
        <v>34</v>
      </c>
      <c r="D189" s="24">
        <v>4022</v>
      </c>
      <c r="E189" s="24">
        <v>39010</v>
      </c>
      <c r="F189" s="1" t="s">
        <v>35</v>
      </c>
      <c r="G189" s="1" t="s">
        <v>36</v>
      </c>
      <c r="H189" s="1" t="s">
        <v>58</v>
      </c>
      <c r="I189" t="s">
        <v>59</v>
      </c>
      <c r="J189" t="str">
        <f>_xlfn.CONCAT(IFERROR(INDEX(Lookup!B:B, MATCH(Table1[[#This Row],[Origin City]], Lookup!A:A, 0)), Table1[[#This Row],[Origin City]]),","," ",Table1[[#This Row],[Origin State]])</f>
        <v>Hancock, IA</v>
      </c>
      <c r="K189" t="s">
        <v>60</v>
      </c>
      <c r="L189" t="s">
        <v>54</v>
      </c>
      <c r="M189" t="str">
        <f>_xlfn.CONCAT(IFERROR(INDEX(Lookup!B:B, MATCH(Table1[[#This Row],[Destination City]], Lookup!A:A, 0)), Table1[[#This Row],[Destination City]]),","," ",Table1[[#This Row],[Destination State]])</f>
        <v>Plainview, TX</v>
      </c>
      <c r="N189" s="5">
        <v>832</v>
      </c>
      <c r="O189" t="s">
        <v>41</v>
      </c>
      <c r="P189">
        <v>110</v>
      </c>
      <c r="Q189">
        <v>120</v>
      </c>
      <c r="R189" t="s">
        <v>42</v>
      </c>
      <c r="S189" t="s">
        <v>43</v>
      </c>
      <c r="T189" t="s">
        <v>43</v>
      </c>
      <c r="U189" s="35" t="s">
        <v>44</v>
      </c>
      <c r="V189" s="27" t="s">
        <v>45</v>
      </c>
      <c r="W189" s="4">
        <v>4180</v>
      </c>
      <c r="X189" s="4">
        <f>IF(Table1[[#This Row],[Commodity]]="corn",Table1[[#This Row],[Tariff per Car]]/(111*2000/56),Table1[[#This Row],[Tariff per Car]]/(111*2000/60))</f>
        <v>1.0544144144144145</v>
      </c>
      <c r="Y189" s="4">
        <f>Table1[[#This Row],[Tariff per Car]]/100.7</f>
        <v>41.509433962264147</v>
      </c>
      <c r="Z189" s="4">
        <f>(Table1[[#This Row],[Tariff per Car]]/111)</f>
        <v>37.657657657657658</v>
      </c>
      <c r="AA189" s="6">
        <f>(Table1[[#This Row],[Tariff per Car]]/111)/Table1[[#This Row],[Route Mileage]]</f>
        <v>4.5261607761607765E-2</v>
      </c>
      <c r="AB189" s="4">
        <v>0</v>
      </c>
      <c r="AC189" s="4">
        <f>Table1[[#This Row],[FSC per Mile]]*Table1[[#This Row],[Route Mileage]]</f>
        <v>0</v>
      </c>
      <c r="AD189" s="4">
        <f>Table1[[#This Row],[Tariff per Car]]+Table1[[#This Row],[FSC per Car]]</f>
        <v>4180</v>
      </c>
      <c r="AE189" s="4">
        <f>IF(Table1[[#This Row],[Commodity]]="corn",Table1[[#This Row],[Tariff + FSC per Car]]/(111*2000/56),Table1[[#This Row],[Tariff + FSC per Car]]/(111*2000/60))</f>
        <v>1.0544144144144145</v>
      </c>
      <c r="AF189" s="4">
        <f>Table1[[#This Row],[Tariff + FSC per Car]]/100.7</f>
        <v>41.509433962264147</v>
      </c>
      <c r="AG189" s="4">
        <f>(Table1[[#This Row],[Tariff + FSC per Car]]/111)</f>
        <v>37.657657657657658</v>
      </c>
      <c r="AH189" s="6">
        <f>(Table1[[#This Row],[Tariff + FSC per Car]]/111)/Table1[[#This Row],[Route Mileage]]</f>
        <v>4.5261607761607765E-2</v>
      </c>
    </row>
    <row r="190" spans="1:34" x14ac:dyDescent="0.25">
      <c r="A190" s="3">
        <v>44392</v>
      </c>
      <c r="B190" s="1" t="s">
        <v>34</v>
      </c>
      <c r="C190" s="1" t="s">
        <v>34</v>
      </c>
      <c r="D190" s="24">
        <v>4022</v>
      </c>
      <c r="E190" s="24">
        <v>39010</v>
      </c>
      <c r="F190" s="1" t="s">
        <v>35</v>
      </c>
      <c r="G190" s="1" t="s">
        <v>36</v>
      </c>
      <c r="H190" s="1" t="s">
        <v>61</v>
      </c>
      <c r="I190" t="s">
        <v>62</v>
      </c>
      <c r="J190" t="str">
        <f>_xlfn.CONCAT(IFERROR(INDEX(Lookup!B:B, MATCH(Table1[[#This Row],[Origin City]], Lookup!A:A, 0)), Table1[[#This Row],[Origin City]]),","," ",Table1[[#This Row],[Origin State]])</f>
        <v>Phelps (Rock Port), MO</v>
      </c>
      <c r="K190" t="s">
        <v>63</v>
      </c>
      <c r="L190" t="s">
        <v>64</v>
      </c>
      <c r="M190" t="str">
        <f>_xlfn.CONCAT(IFERROR(INDEX(Lookup!B:B, MATCH(Table1[[#This Row],[Destination City]], Lookup!A:A, 0)), Table1[[#This Row],[Destination City]]),","," ",Table1[[#This Row],[Destination State]])</f>
        <v>Clovis, NM</v>
      </c>
      <c r="N190" s="5">
        <v>764</v>
      </c>
      <c r="O190" t="s">
        <v>41</v>
      </c>
      <c r="P190">
        <v>110</v>
      </c>
      <c r="Q190">
        <v>120</v>
      </c>
      <c r="R190" t="s">
        <v>42</v>
      </c>
      <c r="S190" t="s">
        <v>43</v>
      </c>
      <c r="T190" t="s">
        <v>52</v>
      </c>
      <c r="U190" s="35" t="s">
        <v>44</v>
      </c>
      <c r="V190" s="27" t="s">
        <v>45</v>
      </c>
      <c r="W190" s="4">
        <v>3820</v>
      </c>
      <c r="X190" s="4">
        <f>IF(Table1[[#This Row],[Commodity]]="corn",Table1[[#This Row],[Tariff per Car]]/(111*2000/56),Table1[[#This Row],[Tariff per Car]]/(111*2000/60))</f>
        <v>0.96360360360360364</v>
      </c>
      <c r="Y190" s="4">
        <f>Table1[[#This Row],[Tariff per Car]]/100.7</f>
        <v>37.934458788480633</v>
      </c>
      <c r="Z190" s="4">
        <f>(Table1[[#This Row],[Tariff per Car]]/111)</f>
        <v>34.414414414414416</v>
      </c>
      <c r="AA190" s="6">
        <f>(Table1[[#This Row],[Tariff per Car]]/111)/Table1[[#This Row],[Route Mileage]]</f>
        <v>4.504504504504505E-2</v>
      </c>
      <c r="AB190" s="4">
        <v>0</v>
      </c>
      <c r="AC190" s="4">
        <f>Table1[[#This Row],[FSC per Mile]]*Table1[[#This Row],[Route Mileage]]</f>
        <v>0</v>
      </c>
      <c r="AD190" s="4">
        <f>Table1[[#This Row],[Tariff per Car]]+Table1[[#This Row],[FSC per Car]]</f>
        <v>3820</v>
      </c>
      <c r="AE190" s="4">
        <f>IF(Table1[[#This Row],[Commodity]]="corn",Table1[[#This Row],[Tariff + FSC per Car]]/(111*2000/56),Table1[[#This Row],[Tariff + FSC per Car]]/(111*2000/60))</f>
        <v>0.96360360360360364</v>
      </c>
      <c r="AF190" s="4">
        <f>Table1[[#This Row],[Tariff + FSC per Car]]/100.7</f>
        <v>37.934458788480633</v>
      </c>
      <c r="AG190" s="4">
        <f>(Table1[[#This Row],[Tariff + FSC per Car]]/111)</f>
        <v>34.414414414414416</v>
      </c>
      <c r="AH190" s="6">
        <f>(Table1[[#This Row],[Tariff + FSC per Car]]/111)/Table1[[#This Row],[Route Mileage]]</f>
        <v>4.504504504504505E-2</v>
      </c>
    </row>
    <row r="191" spans="1:34" x14ac:dyDescent="0.25">
      <c r="A191" s="3">
        <v>44392</v>
      </c>
      <c r="B191" s="1" t="s">
        <v>34</v>
      </c>
      <c r="C191" s="1" t="s">
        <v>34</v>
      </c>
      <c r="D191" s="24">
        <v>4022</v>
      </c>
      <c r="E191" s="24">
        <v>39010</v>
      </c>
      <c r="F191" s="1" t="s">
        <v>35</v>
      </c>
      <c r="G191" s="1" t="s">
        <v>36</v>
      </c>
      <c r="H191" s="1" t="s">
        <v>61</v>
      </c>
      <c r="I191" t="s">
        <v>62</v>
      </c>
      <c r="J191" t="str">
        <f>_xlfn.CONCAT(IFERROR(INDEX(Lookup!B:B, MATCH(Table1[[#This Row],[Origin City]], Lookup!A:A, 0)), Table1[[#This Row],[Origin City]]),","," ",Table1[[#This Row],[Origin State]])</f>
        <v>Phelps (Rock Port), MO</v>
      </c>
      <c r="K191" t="s">
        <v>65</v>
      </c>
      <c r="L191" t="s">
        <v>54</v>
      </c>
      <c r="M191" t="s">
        <v>66</v>
      </c>
      <c r="N191" s="5">
        <v>937</v>
      </c>
      <c r="O191" t="s">
        <v>41</v>
      </c>
      <c r="P191">
        <v>110</v>
      </c>
      <c r="Q191">
        <v>120</v>
      </c>
      <c r="R191" t="s">
        <v>42</v>
      </c>
      <c r="S191" t="s">
        <v>43</v>
      </c>
      <c r="T191" t="s">
        <v>52</v>
      </c>
      <c r="U191" s="35" t="s">
        <v>44</v>
      </c>
      <c r="V191" s="27" t="s">
        <v>45</v>
      </c>
      <c r="W191" s="4">
        <v>3560</v>
      </c>
      <c r="X191" s="4">
        <f>IF(Table1[[#This Row],[Commodity]]="corn",Table1[[#This Row],[Tariff per Car]]/(111*2000/56),Table1[[#This Row],[Tariff per Car]]/(111*2000/60))</f>
        <v>0.89801801801801806</v>
      </c>
      <c r="Y191" s="4">
        <f>Table1[[#This Row],[Tariff per Car]]/100.7</f>
        <v>35.352532274081426</v>
      </c>
      <c r="Z191" s="4">
        <f>(Table1[[#This Row],[Tariff per Car]]/111)</f>
        <v>32.072072072072075</v>
      </c>
      <c r="AA191" s="6">
        <f>(Table1[[#This Row],[Tariff per Car]]/111)/Table1[[#This Row],[Route Mileage]]</f>
        <v>3.4228465391752484E-2</v>
      </c>
      <c r="AB191" s="4">
        <v>0</v>
      </c>
      <c r="AC191" s="4">
        <f>Table1[[#This Row],[FSC per Mile]]*Table1[[#This Row],[Route Mileage]]</f>
        <v>0</v>
      </c>
      <c r="AD191" s="4">
        <f>Table1[[#This Row],[Tariff per Car]]+Table1[[#This Row],[FSC per Car]]</f>
        <v>3560</v>
      </c>
      <c r="AE191" s="4">
        <f>IF(Table1[[#This Row],[Commodity]]="corn",Table1[[#This Row],[Tariff + FSC per Car]]/(111*2000/56),Table1[[#This Row],[Tariff + FSC per Car]]/(111*2000/60))</f>
        <v>0.89801801801801806</v>
      </c>
      <c r="AF191" s="4">
        <f>Table1[[#This Row],[Tariff + FSC per Car]]/100.7</f>
        <v>35.352532274081426</v>
      </c>
      <c r="AG191" s="4">
        <f>(Table1[[#This Row],[Tariff + FSC per Car]]/111)</f>
        <v>32.072072072072075</v>
      </c>
      <c r="AH191" s="6">
        <f>(Table1[[#This Row],[Tariff + FSC per Car]]/111)/Table1[[#This Row],[Route Mileage]]</f>
        <v>3.4228465391752484E-2</v>
      </c>
    </row>
    <row r="192" spans="1:34" x14ac:dyDescent="0.25">
      <c r="A192" s="3">
        <v>44392</v>
      </c>
      <c r="B192" s="1" t="s">
        <v>34</v>
      </c>
      <c r="C192" s="1" t="s">
        <v>34</v>
      </c>
      <c r="D192" s="24">
        <v>4022</v>
      </c>
      <c r="E192" s="24">
        <v>39013</v>
      </c>
      <c r="F192" s="1" t="s">
        <v>35</v>
      </c>
      <c r="G192" s="1" t="s">
        <v>36</v>
      </c>
      <c r="H192" s="1" t="s">
        <v>67</v>
      </c>
      <c r="I192" t="s">
        <v>68</v>
      </c>
      <c r="J192" t="str">
        <f>_xlfn.CONCAT(IFERROR(INDEX(Lookup!B:B, MATCH(Table1[[#This Row],[Origin City]], Lookup!A:A, 0)), Table1[[#This Row],[Origin City]]),","," ",Table1[[#This Row],[Origin State]])</f>
        <v>Selby, SD</v>
      </c>
      <c r="K192" t="s">
        <v>48</v>
      </c>
      <c r="L192" t="s">
        <v>49</v>
      </c>
      <c r="M192" t="s">
        <v>50</v>
      </c>
      <c r="N192" s="5">
        <v>1419</v>
      </c>
      <c r="O192" t="s">
        <v>51</v>
      </c>
      <c r="P192">
        <v>110</v>
      </c>
      <c r="Q192">
        <v>120</v>
      </c>
      <c r="R192" t="s">
        <v>42</v>
      </c>
      <c r="S192" t="s">
        <v>43</v>
      </c>
      <c r="T192" t="s">
        <v>52</v>
      </c>
      <c r="U192" s="36" t="s">
        <v>44</v>
      </c>
      <c r="V192" s="28" t="s">
        <v>45</v>
      </c>
      <c r="W192" s="4">
        <v>5100</v>
      </c>
      <c r="X192" s="4">
        <f>IF(Table1[[#This Row],[Commodity]]="corn",Table1[[#This Row],[Tariff per Car]]/(111*2000/56),Table1[[#This Row],[Tariff per Car]]/(111*2000/60))</f>
        <v>1.2864864864864864</v>
      </c>
      <c r="Y192" s="4">
        <f>Table1[[#This Row],[Tariff per Car]]/100.7</f>
        <v>50.645481628599796</v>
      </c>
      <c r="Z192" s="4">
        <f>(Table1[[#This Row],[Tariff per Car]]/111)</f>
        <v>45.945945945945944</v>
      </c>
      <c r="AA192" s="6">
        <f>(Table1[[#This Row],[Tariff per Car]]/111)/Table1[[#This Row],[Route Mileage]]</f>
        <v>3.2379102146544006E-2</v>
      </c>
      <c r="AB192" s="4">
        <v>0</v>
      </c>
      <c r="AC192" s="4">
        <f>Table1[[#This Row],[FSC per Mile]]*Table1[[#This Row],[Route Mileage]]</f>
        <v>0</v>
      </c>
      <c r="AD192" s="4">
        <f>Table1[[#This Row],[Tariff per Car]]+Table1[[#This Row],[FSC per Car]]</f>
        <v>5100</v>
      </c>
      <c r="AE192" s="4">
        <f>IF(Table1[[#This Row],[Commodity]]="corn",Table1[[#This Row],[Tariff + FSC per Car]]/(111*2000/56),Table1[[#This Row],[Tariff + FSC per Car]]/(111*2000/60))</f>
        <v>1.2864864864864864</v>
      </c>
      <c r="AF192" s="4">
        <f>Table1[[#This Row],[Tariff + FSC per Car]]/100.7</f>
        <v>50.645481628599796</v>
      </c>
      <c r="AG192" s="4">
        <f>(Table1[[#This Row],[Tariff + FSC per Car]]/111)</f>
        <v>45.945945945945944</v>
      </c>
      <c r="AH192" s="6">
        <f>(Table1[[#This Row],[Tariff + FSC per Car]]/111)/Table1[[#This Row],[Route Mileage]]</f>
        <v>3.2379102146544006E-2</v>
      </c>
    </row>
    <row r="193" spans="1:34" x14ac:dyDescent="0.25">
      <c r="A193" s="3">
        <v>44392</v>
      </c>
      <c r="B193" s="1" t="s">
        <v>34</v>
      </c>
      <c r="C193" s="1" t="s">
        <v>34</v>
      </c>
      <c r="D193" s="24">
        <v>4022</v>
      </c>
      <c r="E193" s="24">
        <v>39013</v>
      </c>
      <c r="F193" s="1" t="s">
        <v>35</v>
      </c>
      <c r="G193" s="1" t="s">
        <v>36</v>
      </c>
      <c r="H193" s="1" t="s">
        <v>69</v>
      </c>
      <c r="I193" t="s">
        <v>47</v>
      </c>
      <c r="J193" t="str">
        <f>_xlfn.CONCAT(IFERROR(INDEX(Lookup!B:B, MATCH(Table1[[#This Row],[Origin City]], Lookup!A:A, 0)), Table1[[#This Row],[Origin City]]),","," ",Table1[[#This Row],[Origin State]])</f>
        <v>St. Cloud, MN</v>
      </c>
      <c r="K193" t="s">
        <v>48</v>
      </c>
      <c r="L193" t="s">
        <v>49</v>
      </c>
      <c r="M193" t="s">
        <v>50</v>
      </c>
      <c r="N193" s="5">
        <v>1666</v>
      </c>
      <c r="O193" t="s">
        <v>51</v>
      </c>
      <c r="P193">
        <v>110</v>
      </c>
      <c r="Q193">
        <v>120</v>
      </c>
      <c r="R193" t="s">
        <v>42</v>
      </c>
      <c r="S193" t="s">
        <v>43</v>
      </c>
      <c r="T193" t="s">
        <v>52</v>
      </c>
      <c r="U193" s="36" t="s">
        <v>44</v>
      </c>
      <c r="V193" s="28" t="s">
        <v>45</v>
      </c>
      <c r="W193" s="4">
        <v>5100</v>
      </c>
      <c r="X193" s="4">
        <f>IF(Table1[[#This Row],[Commodity]]="corn",Table1[[#This Row],[Tariff per Car]]/(111*2000/56),Table1[[#This Row],[Tariff per Car]]/(111*2000/60))</f>
        <v>1.2864864864864864</v>
      </c>
      <c r="Y193" s="4">
        <f>Table1[[#This Row],[Tariff per Car]]/100.7</f>
        <v>50.645481628599796</v>
      </c>
      <c r="Z193" s="4">
        <f>(Table1[[#This Row],[Tariff per Car]]/111)</f>
        <v>45.945945945945944</v>
      </c>
      <c r="AA193" s="6">
        <f>(Table1[[#This Row],[Tariff per Car]]/111)/Table1[[#This Row],[Route Mileage]]</f>
        <v>2.7578599007170433E-2</v>
      </c>
      <c r="AB193" s="4">
        <v>0</v>
      </c>
      <c r="AC193" s="4">
        <f>Table1[[#This Row],[FSC per Mile]]*Table1[[#This Row],[Route Mileage]]</f>
        <v>0</v>
      </c>
      <c r="AD193" s="4">
        <f>Table1[[#This Row],[Tariff per Car]]+Table1[[#This Row],[FSC per Car]]</f>
        <v>5100</v>
      </c>
      <c r="AE193" s="4">
        <f>IF(Table1[[#This Row],[Commodity]]="corn",Table1[[#This Row],[Tariff + FSC per Car]]/(111*2000/56),Table1[[#This Row],[Tariff + FSC per Car]]/(111*2000/60))</f>
        <v>1.2864864864864864</v>
      </c>
      <c r="AF193" s="4">
        <f>Table1[[#This Row],[Tariff + FSC per Car]]/100.7</f>
        <v>50.645481628599796</v>
      </c>
      <c r="AG193" s="4">
        <f>(Table1[[#This Row],[Tariff + FSC per Car]]/111)</f>
        <v>45.945945945945944</v>
      </c>
      <c r="AH193" s="6">
        <f>(Table1[[#This Row],[Tariff + FSC per Car]]/111)/Table1[[#This Row],[Route Mileage]]</f>
        <v>2.7578599007170433E-2</v>
      </c>
    </row>
    <row r="194" spans="1:34" x14ac:dyDescent="0.25">
      <c r="A194" s="3">
        <v>44392</v>
      </c>
      <c r="B194" s="1" t="s">
        <v>34</v>
      </c>
      <c r="C194" s="1" t="s">
        <v>34</v>
      </c>
      <c r="D194" s="24">
        <v>4022</v>
      </c>
      <c r="E194" s="24">
        <v>39010</v>
      </c>
      <c r="F194" s="1" t="s">
        <v>35</v>
      </c>
      <c r="G194" s="1" t="s">
        <v>36</v>
      </c>
      <c r="H194" s="1" t="s">
        <v>70</v>
      </c>
      <c r="I194" t="s">
        <v>57</v>
      </c>
      <c r="J194" t="str">
        <f>_xlfn.CONCAT(IFERROR(INDEX(Lookup!B:B, MATCH(Table1[[#This Row],[Origin City]], Lookup!A:A, 0)), Table1[[#This Row],[Origin City]]),","," ",Table1[[#This Row],[Origin State]])</f>
        <v>Waverly, IL</v>
      </c>
      <c r="K194" t="s">
        <v>71</v>
      </c>
      <c r="L194" t="s">
        <v>64</v>
      </c>
      <c r="M194" t="str">
        <f>_xlfn.CONCAT(IFERROR(INDEX(Lookup!B:B, MATCH(Table1[[#This Row],[Destination City]], Lookup!A:A, 0)), Table1[[#This Row],[Destination City]]),","," ",Table1[[#This Row],[Destination State]])</f>
        <v>Dexter, NM</v>
      </c>
      <c r="N194" s="47">
        <v>1058</v>
      </c>
      <c r="O194" t="s">
        <v>41</v>
      </c>
      <c r="P194">
        <v>110</v>
      </c>
      <c r="Q194">
        <v>120</v>
      </c>
      <c r="R194" t="s">
        <v>42</v>
      </c>
      <c r="S194" t="s">
        <v>43</v>
      </c>
      <c r="T194" t="s">
        <v>43</v>
      </c>
      <c r="U194" s="36" t="s">
        <v>44</v>
      </c>
      <c r="V194" s="28" t="s">
        <v>45</v>
      </c>
      <c r="W194" s="4">
        <v>3700</v>
      </c>
      <c r="X194" s="4">
        <f>IF(Table1[[#This Row],[Commodity]]="corn",Table1[[#This Row],[Tariff per Car]]/(111*2000/56),Table1[[#This Row],[Tariff per Car]]/(111*2000/60))</f>
        <v>0.93333333333333335</v>
      </c>
      <c r="Y194" s="4">
        <f>Table1[[#This Row],[Tariff per Car]]/100.7</f>
        <v>36.742800397219462</v>
      </c>
      <c r="Z194" s="4">
        <f>(Table1[[#This Row],[Tariff per Car]]/111)</f>
        <v>33.333333333333336</v>
      </c>
      <c r="AA194" s="6">
        <f>(Table1[[#This Row],[Tariff per Car]]/111)/Table1[[#This Row],[Route Mileage]]</f>
        <v>3.1505986137366104E-2</v>
      </c>
      <c r="AB194" s="4">
        <v>0</v>
      </c>
      <c r="AC194" s="4">
        <f>Table1[[#This Row],[FSC per Mile]]*Table1[[#This Row],[Route Mileage]]</f>
        <v>0</v>
      </c>
      <c r="AD194" s="4">
        <f>Table1[[#This Row],[Tariff per Car]]+Table1[[#This Row],[FSC per Car]]</f>
        <v>3700</v>
      </c>
      <c r="AE194" s="4">
        <f>IF(Table1[[#This Row],[Commodity]]="corn",Table1[[#This Row],[Tariff + FSC per Car]]/(111*2000/56),Table1[[#This Row],[Tariff + FSC per Car]]/(111*2000/60))</f>
        <v>0.93333333333333335</v>
      </c>
      <c r="AF194" s="4">
        <f>Table1[[#This Row],[Tariff + FSC per Car]]/100.7</f>
        <v>36.742800397219462</v>
      </c>
      <c r="AG194" s="4">
        <f>(Table1[[#This Row],[Tariff + FSC per Car]]/111)</f>
        <v>33.333333333333336</v>
      </c>
      <c r="AH194" s="6">
        <f>(Table1[[#This Row],[Tariff + FSC per Car]]/111)/Table1[[#This Row],[Route Mileage]]</f>
        <v>3.1505986137366104E-2</v>
      </c>
    </row>
    <row r="195" spans="1:34" x14ac:dyDescent="0.25">
      <c r="A195" s="3">
        <v>44392</v>
      </c>
      <c r="B195" s="1" t="s">
        <v>34</v>
      </c>
      <c r="C195" s="1" t="s">
        <v>34</v>
      </c>
      <c r="D195" s="24">
        <v>4022</v>
      </c>
      <c r="E195" s="24">
        <v>69105</v>
      </c>
      <c r="F195" s="1" t="s">
        <v>72</v>
      </c>
      <c r="G195" s="1" t="s">
        <v>36</v>
      </c>
      <c r="H195" s="1" t="s">
        <v>73</v>
      </c>
      <c r="I195" t="s">
        <v>47</v>
      </c>
      <c r="J195" t="str">
        <f>_xlfn.CONCAT(IFERROR(INDEX(Lookup!B:B, MATCH(Table1[[#This Row],[Origin City]], Lookup!A:A, 0)), Table1[[#This Row],[Origin City]]),","," ",Table1[[#This Row],[Origin State]])</f>
        <v>Argyle, MN</v>
      </c>
      <c r="K195" t="s">
        <v>48</v>
      </c>
      <c r="L195" t="s">
        <v>49</v>
      </c>
      <c r="M195" t="s">
        <v>50</v>
      </c>
      <c r="N195" s="5">
        <v>1528</v>
      </c>
      <c r="O195" t="s">
        <v>51</v>
      </c>
      <c r="P195">
        <v>110</v>
      </c>
      <c r="Q195">
        <v>120</v>
      </c>
      <c r="R195" t="s">
        <v>2</v>
      </c>
      <c r="S195" t="s">
        <v>43</v>
      </c>
      <c r="T195" t="s">
        <v>52</v>
      </c>
      <c r="U195" s="35" t="s">
        <v>44</v>
      </c>
      <c r="V195" s="27" t="s">
        <v>45</v>
      </c>
      <c r="W195" s="4">
        <v>5800</v>
      </c>
      <c r="X195" s="4">
        <f>IF(Table1[[#This Row],[Commodity]]="corn",Table1[[#This Row],[Tariff per Car]]/(111*2000/56),Table1[[#This Row],[Tariff per Car]]/(111*2000/60))</f>
        <v>1.5675675675675675</v>
      </c>
      <c r="Y195" s="4">
        <f>Table1[[#This Row],[Tariff per Car]]/100.7</f>
        <v>57.596822244289967</v>
      </c>
      <c r="Z195" s="4">
        <f>(Table1[[#This Row],[Tariff per Car]]/111)</f>
        <v>52.252252252252255</v>
      </c>
      <c r="AA195" s="6">
        <f>(Table1[[#This Row],[Tariff per Car]]/111)/Table1[[#This Row],[Route Mileage]]</f>
        <v>3.4196500165086553E-2</v>
      </c>
      <c r="AB195" s="4">
        <v>0</v>
      </c>
      <c r="AC195" s="4">
        <f>Table1[[#This Row],[FSC per Mile]]*Table1[[#This Row],[Route Mileage]]</f>
        <v>0</v>
      </c>
      <c r="AD195" s="4">
        <f>Table1[[#This Row],[Tariff per Car]]+Table1[[#This Row],[FSC per Car]]</f>
        <v>5800</v>
      </c>
      <c r="AE195" s="4">
        <f>IF(Table1[[#This Row],[Commodity]]="corn",Table1[[#This Row],[Tariff + FSC per Car]]/(111*2000/56),Table1[[#This Row],[Tariff + FSC per Car]]/(111*2000/60))</f>
        <v>1.5675675675675675</v>
      </c>
      <c r="AF195" s="4">
        <f>Table1[[#This Row],[Tariff + FSC per Car]]/100.7</f>
        <v>57.596822244289967</v>
      </c>
      <c r="AG195" s="4">
        <f>(Table1[[#This Row],[Tariff + FSC per Car]]/111)</f>
        <v>52.252252252252255</v>
      </c>
      <c r="AH195" s="6">
        <f>(Table1[[#This Row],[Tariff + FSC per Car]]/111)/Table1[[#This Row],[Route Mileage]]</f>
        <v>3.4196500165086553E-2</v>
      </c>
    </row>
    <row r="196" spans="1:34" x14ac:dyDescent="0.25">
      <c r="A196" s="3">
        <v>44392</v>
      </c>
      <c r="B196" s="1" t="s">
        <v>34</v>
      </c>
      <c r="C196" s="1" t="s">
        <v>34</v>
      </c>
      <c r="D196" s="24">
        <v>4022</v>
      </c>
      <c r="E196" s="24">
        <v>69105</v>
      </c>
      <c r="F196" s="1" t="s">
        <v>72</v>
      </c>
      <c r="G196" s="1" t="s">
        <v>36</v>
      </c>
      <c r="H196" s="1" t="s">
        <v>73</v>
      </c>
      <c r="I196" t="s">
        <v>47</v>
      </c>
      <c r="J196" t="str">
        <f>_xlfn.CONCAT(IFERROR(INDEX(Lookup!B:B, MATCH(Table1[[#This Row],[Origin City]], Lookup!A:A, 0)), Table1[[#This Row],[Origin City]]),","," ",Table1[[#This Row],[Origin State]])</f>
        <v>Argyle, MN</v>
      </c>
      <c r="K196" t="s">
        <v>65</v>
      </c>
      <c r="L196" t="s">
        <v>54</v>
      </c>
      <c r="M196" t="s">
        <v>66</v>
      </c>
      <c r="N196" s="47">
        <v>1634</v>
      </c>
      <c r="O196" t="s">
        <v>51</v>
      </c>
      <c r="P196">
        <v>110</v>
      </c>
      <c r="Q196">
        <v>120</v>
      </c>
      <c r="R196" t="s">
        <v>2</v>
      </c>
      <c r="S196" t="s">
        <v>43</v>
      </c>
      <c r="T196" t="s">
        <v>52</v>
      </c>
      <c r="U196" s="36" t="s">
        <v>44</v>
      </c>
      <c r="V196" s="28" t="s">
        <v>45</v>
      </c>
      <c r="W196" s="4">
        <v>6000</v>
      </c>
      <c r="X196" s="4">
        <f>IF(Table1[[#This Row],[Commodity]]="corn",Table1[[#This Row],[Tariff per Car]]/(111*2000/56),Table1[[#This Row],[Tariff per Car]]/(111*2000/60))</f>
        <v>1.6216216216216217</v>
      </c>
      <c r="Y196" s="4">
        <f>Table1[[#This Row],[Tariff per Car]]/100.7</f>
        <v>59.582919563058589</v>
      </c>
      <c r="Z196" s="4">
        <f>(Table1[[#This Row],[Tariff per Car]]/111)</f>
        <v>54.054054054054056</v>
      </c>
      <c r="AA196" s="6">
        <f>(Table1[[#This Row],[Tariff per Car]]/111)/Table1[[#This Row],[Route Mileage]]</f>
        <v>3.3080816434549604E-2</v>
      </c>
      <c r="AB196" s="4">
        <v>0</v>
      </c>
      <c r="AC196" s="4">
        <f>Table1[[#This Row],[FSC per Mile]]*Table1[[#This Row],[Route Mileage]]</f>
        <v>0</v>
      </c>
      <c r="AD196" s="4">
        <f>Table1[[#This Row],[Tariff per Car]]+Table1[[#This Row],[FSC per Car]]</f>
        <v>6000</v>
      </c>
      <c r="AE196" s="4">
        <f>IF(Table1[[#This Row],[Commodity]]="corn",Table1[[#This Row],[Tariff + FSC per Car]]/(111*2000/56),Table1[[#This Row],[Tariff + FSC per Car]]/(111*2000/60))</f>
        <v>1.6216216216216217</v>
      </c>
      <c r="AF196" s="4">
        <f>Table1[[#This Row],[Tariff + FSC per Car]]/100.7</f>
        <v>59.582919563058589</v>
      </c>
      <c r="AG196" s="4">
        <f>(Table1[[#This Row],[Tariff + FSC per Car]]/111)</f>
        <v>54.054054054054056</v>
      </c>
      <c r="AH196" s="6">
        <f>(Table1[[#This Row],[Tariff + FSC per Car]]/111)/Table1[[#This Row],[Route Mileage]]</f>
        <v>3.3080816434549604E-2</v>
      </c>
    </row>
    <row r="197" spans="1:34" x14ac:dyDescent="0.25">
      <c r="A197" s="3">
        <v>44392</v>
      </c>
      <c r="B197" s="1" t="s">
        <v>34</v>
      </c>
      <c r="C197" s="1" t="s">
        <v>34</v>
      </c>
      <c r="D197" s="24">
        <v>4022</v>
      </c>
      <c r="E197" s="24">
        <v>69105</v>
      </c>
      <c r="F197" s="1" t="s">
        <v>72</v>
      </c>
      <c r="G197" s="1" t="s">
        <v>36</v>
      </c>
      <c r="H197" s="1" t="s">
        <v>74</v>
      </c>
      <c r="I197" t="s">
        <v>75</v>
      </c>
      <c r="J197" t="str">
        <f>_xlfn.CONCAT(IFERROR(INDEX(Lookup!B:B, MATCH(Table1[[#This Row],[Origin City]], Lookup!A:A, 0)), Table1[[#This Row],[Origin City]]),","," ",Table1[[#This Row],[Origin State]])</f>
        <v>Casselton, ND</v>
      </c>
      <c r="K197" t="s">
        <v>48</v>
      </c>
      <c r="L197" t="s">
        <v>49</v>
      </c>
      <c r="M197" t="s">
        <v>50</v>
      </c>
      <c r="N197" s="5">
        <v>1469</v>
      </c>
      <c r="O197" t="s">
        <v>51</v>
      </c>
      <c r="P197">
        <v>110</v>
      </c>
      <c r="Q197">
        <v>120</v>
      </c>
      <c r="R197" t="s">
        <v>2</v>
      </c>
      <c r="S197" t="s">
        <v>43</v>
      </c>
      <c r="T197" t="s">
        <v>52</v>
      </c>
      <c r="U197" s="35" t="s">
        <v>44</v>
      </c>
      <c r="V197" s="27" t="s">
        <v>45</v>
      </c>
      <c r="W197" s="4">
        <v>5750</v>
      </c>
      <c r="X197" s="4">
        <f>IF(Table1[[#This Row],[Commodity]]="corn",Table1[[#This Row],[Tariff per Car]]/(111*2000/56),Table1[[#This Row],[Tariff per Car]]/(111*2000/60))</f>
        <v>1.5540540540540539</v>
      </c>
      <c r="Y197" s="4">
        <f>Table1[[#This Row],[Tariff per Car]]/100.7</f>
        <v>57.10029791459781</v>
      </c>
      <c r="Z197" s="4">
        <f>(Table1[[#This Row],[Tariff per Car]]/111)</f>
        <v>51.801801801801801</v>
      </c>
      <c r="AA197" s="6">
        <f>(Table1[[#This Row],[Tariff per Car]]/111)/Table1[[#This Row],[Route Mileage]]</f>
        <v>3.5263309599592785E-2</v>
      </c>
      <c r="AB197" s="4">
        <v>0</v>
      </c>
      <c r="AC197" s="4">
        <f>Table1[[#This Row],[FSC per Mile]]*Table1[[#This Row],[Route Mileage]]</f>
        <v>0</v>
      </c>
      <c r="AD197" s="4">
        <f>Table1[[#This Row],[Tariff per Car]]+Table1[[#This Row],[FSC per Car]]</f>
        <v>5750</v>
      </c>
      <c r="AE197" s="4">
        <f>IF(Table1[[#This Row],[Commodity]]="corn",Table1[[#This Row],[Tariff + FSC per Car]]/(111*2000/56),Table1[[#This Row],[Tariff + FSC per Car]]/(111*2000/60))</f>
        <v>1.5540540540540539</v>
      </c>
      <c r="AF197" s="4">
        <f>Table1[[#This Row],[Tariff + FSC per Car]]/100.7</f>
        <v>57.10029791459781</v>
      </c>
      <c r="AG197" s="4">
        <f>(Table1[[#This Row],[Tariff + FSC per Car]]/111)</f>
        <v>51.801801801801801</v>
      </c>
      <c r="AH197" s="6">
        <f>(Table1[[#This Row],[Tariff + FSC per Car]]/111)/Table1[[#This Row],[Route Mileage]]</f>
        <v>3.5263309599592785E-2</v>
      </c>
    </row>
    <row r="198" spans="1:34" x14ac:dyDescent="0.25">
      <c r="A198" s="3">
        <v>44392</v>
      </c>
      <c r="B198" s="1" t="s">
        <v>34</v>
      </c>
      <c r="C198" s="1" t="s">
        <v>34</v>
      </c>
      <c r="D198" s="24">
        <v>4022</v>
      </c>
      <c r="E198" s="24">
        <v>69105</v>
      </c>
      <c r="F198" s="1" t="s">
        <v>72</v>
      </c>
      <c r="G198" s="1" t="s">
        <v>36</v>
      </c>
      <c r="H198" s="1" t="s">
        <v>76</v>
      </c>
      <c r="I198" t="s">
        <v>77</v>
      </c>
      <c r="J198" t="str">
        <f>_xlfn.CONCAT(IFERROR(INDEX(Lookup!B:B, MATCH(Table1[[#This Row],[Origin City]], Lookup!A:A, 0)), Table1[[#This Row],[Origin City]]),","," ",Table1[[#This Row],[Origin State]])</f>
        <v>Concordia, KS</v>
      </c>
      <c r="K198" t="s">
        <v>65</v>
      </c>
      <c r="L198" t="s">
        <v>54</v>
      </c>
      <c r="M198" t="s">
        <v>66</v>
      </c>
      <c r="N198" s="5">
        <v>742</v>
      </c>
      <c r="O198" t="s">
        <v>51</v>
      </c>
      <c r="P198">
        <v>110</v>
      </c>
      <c r="Q198">
        <v>120</v>
      </c>
      <c r="R198" t="s">
        <v>2</v>
      </c>
      <c r="S198" t="s">
        <v>43</v>
      </c>
      <c r="T198" t="s">
        <v>43</v>
      </c>
      <c r="U198" s="36" t="s">
        <v>44</v>
      </c>
      <c r="V198" s="28" t="s">
        <v>45</v>
      </c>
      <c r="W198" s="4">
        <v>4250</v>
      </c>
      <c r="X198" s="4">
        <f>IF(Table1[[#This Row],[Commodity]]="corn",Table1[[#This Row],[Tariff per Car]]/(111*2000/56),Table1[[#This Row],[Tariff per Car]]/(111*2000/60))</f>
        <v>1.1486486486486487</v>
      </c>
      <c r="Y198" s="4">
        <f>Table1[[#This Row],[Tariff per Car]]/100.7</f>
        <v>42.204568023833168</v>
      </c>
      <c r="Z198" s="4">
        <f>(Table1[[#This Row],[Tariff per Car]]/111)</f>
        <v>38.288288288288285</v>
      </c>
      <c r="AA198" s="6">
        <f>(Table1[[#This Row],[Tariff per Car]]/111)/Table1[[#This Row],[Route Mileage]]</f>
        <v>5.1601466695806314E-2</v>
      </c>
      <c r="AB198" s="4">
        <v>0</v>
      </c>
      <c r="AC198" s="4">
        <f>Table1[[#This Row],[FSC per Mile]]*Table1[[#This Row],[Route Mileage]]</f>
        <v>0</v>
      </c>
      <c r="AD198" s="4">
        <f>Table1[[#This Row],[Tariff per Car]]+Table1[[#This Row],[FSC per Car]]</f>
        <v>4250</v>
      </c>
      <c r="AE198" s="4">
        <f>IF(Table1[[#This Row],[Commodity]]="corn",Table1[[#This Row],[Tariff + FSC per Car]]/(111*2000/56),Table1[[#This Row],[Tariff + FSC per Car]]/(111*2000/60))</f>
        <v>1.1486486486486487</v>
      </c>
      <c r="AF198" s="4">
        <f>Table1[[#This Row],[Tariff + FSC per Car]]/100.7</f>
        <v>42.204568023833168</v>
      </c>
      <c r="AG198" s="4">
        <f>(Table1[[#This Row],[Tariff + FSC per Car]]/111)</f>
        <v>38.288288288288285</v>
      </c>
      <c r="AH198" s="6">
        <f>(Table1[[#This Row],[Tariff + FSC per Car]]/111)/Table1[[#This Row],[Route Mileage]]</f>
        <v>5.1601466695806314E-2</v>
      </c>
    </row>
    <row r="199" spans="1:34" x14ac:dyDescent="0.25">
      <c r="A199" s="3">
        <v>44392</v>
      </c>
      <c r="B199" s="1" t="s">
        <v>34</v>
      </c>
      <c r="C199" s="1" t="s">
        <v>34</v>
      </c>
      <c r="D199" s="24">
        <v>4022</v>
      </c>
      <c r="E199" s="24">
        <v>69105</v>
      </c>
      <c r="F199" s="1" t="s">
        <v>72</v>
      </c>
      <c r="G199" s="1" t="s">
        <v>36</v>
      </c>
      <c r="H199" s="1" t="s">
        <v>78</v>
      </c>
      <c r="I199" t="s">
        <v>68</v>
      </c>
      <c r="J199" t="str">
        <f>_xlfn.CONCAT(IFERROR(INDEX(Lookup!B:B, MATCH(Table1[[#This Row],[Origin City]], Lookup!A:A, 0)), Table1[[#This Row],[Origin City]]),","," ",Table1[[#This Row],[Origin State]])</f>
        <v>Mitchell, SD</v>
      </c>
      <c r="K199" t="s">
        <v>48</v>
      </c>
      <c r="L199" t="s">
        <v>49</v>
      </c>
      <c r="M199" t="s">
        <v>50</v>
      </c>
      <c r="N199" s="5">
        <v>1624</v>
      </c>
      <c r="O199" t="s">
        <v>51</v>
      </c>
      <c r="P199">
        <v>110</v>
      </c>
      <c r="Q199">
        <v>120</v>
      </c>
      <c r="R199" t="s">
        <v>2</v>
      </c>
      <c r="S199" t="s">
        <v>43</v>
      </c>
      <c r="T199" t="s">
        <v>52</v>
      </c>
      <c r="U199" s="35" t="s">
        <v>44</v>
      </c>
      <c r="V199" s="27" t="s">
        <v>45</v>
      </c>
      <c r="W199" s="4">
        <v>5850</v>
      </c>
      <c r="X199" s="4">
        <f>IF(Table1[[#This Row],[Commodity]]="corn",Table1[[#This Row],[Tariff per Car]]/(111*2000/56),Table1[[#This Row],[Tariff per Car]]/(111*2000/60))</f>
        <v>1.5810810810810811</v>
      </c>
      <c r="Y199" s="4">
        <f>Table1[[#This Row],[Tariff per Car]]/100.7</f>
        <v>58.093346573982124</v>
      </c>
      <c r="Z199" s="4">
        <f>(Table1[[#This Row],[Tariff per Car]]/111)</f>
        <v>52.702702702702702</v>
      </c>
      <c r="AA199" s="6">
        <f>(Table1[[#This Row],[Tariff per Car]]/111)/Table1[[#This Row],[Route Mileage]]</f>
        <v>3.2452403142058314E-2</v>
      </c>
      <c r="AB199" s="4">
        <v>0</v>
      </c>
      <c r="AC199" s="4">
        <f>Table1[[#This Row],[FSC per Mile]]*Table1[[#This Row],[Route Mileage]]</f>
        <v>0</v>
      </c>
      <c r="AD199" s="4">
        <f>Table1[[#This Row],[Tariff per Car]]+Table1[[#This Row],[FSC per Car]]</f>
        <v>5850</v>
      </c>
      <c r="AE199" s="4">
        <f>IF(Table1[[#This Row],[Commodity]]="corn",Table1[[#This Row],[Tariff + FSC per Car]]/(111*2000/56),Table1[[#This Row],[Tariff + FSC per Car]]/(111*2000/60))</f>
        <v>1.5810810810810811</v>
      </c>
      <c r="AF199" s="4">
        <f>Table1[[#This Row],[Tariff + FSC per Car]]/100.7</f>
        <v>58.093346573982124</v>
      </c>
      <c r="AG199" s="4">
        <f>(Table1[[#This Row],[Tariff + FSC per Car]]/111)</f>
        <v>52.702702702702702</v>
      </c>
      <c r="AH199" s="6">
        <f>(Table1[[#This Row],[Tariff + FSC per Car]]/111)/Table1[[#This Row],[Route Mileage]]</f>
        <v>3.2452403142058314E-2</v>
      </c>
    </row>
    <row r="200" spans="1:34" x14ac:dyDescent="0.25">
      <c r="A200" s="3">
        <v>44392</v>
      </c>
      <c r="B200" s="1" t="s">
        <v>34</v>
      </c>
      <c r="C200" s="1" t="s">
        <v>34</v>
      </c>
      <c r="D200" s="24">
        <v>4022</v>
      </c>
      <c r="E200" s="24">
        <v>69105</v>
      </c>
      <c r="F200" s="1" t="s">
        <v>72</v>
      </c>
      <c r="G200" s="1" t="s">
        <v>36</v>
      </c>
      <c r="H200" s="1" t="s">
        <v>61</v>
      </c>
      <c r="I200" t="s">
        <v>62</v>
      </c>
      <c r="J200" t="str">
        <f>_xlfn.CONCAT(IFERROR(INDEX(Lookup!B:B, MATCH(Table1[[#This Row],[Origin City]], Lookup!A:A, 0)), Table1[[#This Row],[Origin City]]),","," ",Table1[[#This Row],[Origin State]])</f>
        <v>Phelps (Rock Port), MO</v>
      </c>
      <c r="K200" t="s">
        <v>48</v>
      </c>
      <c r="L200" t="s">
        <v>49</v>
      </c>
      <c r="M200" t="s">
        <v>50</v>
      </c>
      <c r="N200" s="5">
        <v>1881</v>
      </c>
      <c r="O200" t="s">
        <v>51</v>
      </c>
      <c r="P200">
        <v>110</v>
      </c>
      <c r="Q200">
        <v>120</v>
      </c>
      <c r="R200" t="s">
        <v>2</v>
      </c>
      <c r="S200" t="s">
        <v>43</v>
      </c>
      <c r="T200" t="s">
        <v>43</v>
      </c>
      <c r="U200" s="35" t="s">
        <v>44</v>
      </c>
      <c r="V200" s="27" t="s">
        <v>45</v>
      </c>
      <c r="W200" s="4">
        <v>5800</v>
      </c>
      <c r="X200" s="4">
        <f>IF(Table1[[#This Row],[Commodity]]="corn",Table1[[#This Row],[Tariff per Car]]/(111*2000/56),Table1[[#This Row],[Tariff per Car]]/(111*2000/60))</f>
        <v>1.5675675675675675</v>
      </c>
      <c r="Y200" s="4">
        <f>Table1[[#This Row],[Tariff per Car]]/100.7</f>
        <v>57.596822244289967</v>
      </c>
      <c r="Z200" s="4">
        <f>(Table1[[#This Row],[Tariff per Car]]/111)</f>
        <v>52.252252252252255</v>
      </c>
      <c r="AA200" s="6">
        <f>(Table1[[#This Row],[Tariff per Car]]/111)/Table1[[#This Row],[Route Mileage]]</f>
        <v>2.77789751473962E-2</v>
      </c>
      <c r="AB200" s="4">
        <v>0</v>
      </c>
      <c r="AC200" s="4">
        <f>Table1[[#This Row],[FSC per Mile]]*Table1[[#This Row],[Route Mileage]]</f>
        <v>0</v>
      </c>
      <c r="AD200" s="4">
        <f>Table1[[#This Row],[Tariff per Car]]+Table1[[#This Row],[FSC per Car]]</f>
        <v>5800</v>
      </c>
      <c r="AE200" s="4">
        <f>IF(Table1[[#This Row],[Commodity]]="corn",Table1[[#This Row],[Tariff + FSC per Car]]/(111*2000/56),Table1[[#This Row],[Tariff + FSC per Car]]/(111*2000/60))</f>
        <v>1.5675675675675675</v>
      </c>
      <c r="AF200" s="4">
        <f>Table1[[#This Row],[Tariff + FSC per Car]]/100.7</f>
        <v>57.596822244289967</v>
      </c>
      <c r="AG200" s="4">
        <f>(Table1[[#This Row],[Tariff + FSC per Car]]/111)</f>
        <v>52.252252252252255</v>
      </c>
      <c r="AH200" s="6">
        <f>(Table1[[#This Row],[Tariff + FSC per Car]]/111)/Table1[[#This Row],[Route Mileage]]</f>
        <v>2.77789751473962E-2</v>
      </c>
    </row>
    <row r="201" spans="1:34" x14ac:dyDescent="0.25">
      <c r="A201" s="3">
        <v>44392</v>
      </c>
      <c r="B201" s="1" t="s">
        <v>34</v>
      </c>
      <c r="C201" s="1" t="s">
        <v>34</v>
      </c>
      <c r="D201" s="24">
        <v>4022</v>
      </c>
      <c r="E201" s="24">
        <v>69105</v>
      </c>
      <c r="F201" s="1" t="s">
        <v>72</v>
      </c>
      <c r="G201" s="1" t="s">
        <v>36</v>
      </c>
      <c r="H201" s="1" t="s">
        <v>69</v>
      </c>
      <c r="I201" t="s">
        <v>47</v>
      </c>
      <c r="J201" t="str">
        <f>_xlfn.CONCAT(IFERROR(INDEX(Lookup!B:B, MATCH(Table1[[#This Row],[Origin City]], Lookup!A:A, 0)), Table1[[#This Row],[Origin City]]),","," ",Table1[[#This Row],[Origin State]])</f>
        <v>St. Cloud, MN</v>
      </c>
      <c r="K201" t="s">
        <v>48</v>
      </c>
      <c r="L201" t="s">
        <v>49</v>
      </c>
      <c r="M201" t="s">
        <v>50</v>
      </c>
      <c r="N201" s="5">
        <v>1666</v>
      </c>
      <c r="O201" t="s">
        <v>51</v>
      </c>
      <c r="P201">
        <v>110</v>
      </c>
      <c r="Q201">
        <v>120</v>
      </c>
      <c r="R201" t="s">
        <v>2</v>
      </c>
      <c r="S201" t="s">
        <v>43</v>
      </c>
      <c r="T201" t="s">
        <v>43</v>
      </c>
      <c r="U201" s="36" t="s">
        <v>44</v>
      </c>
      <c r="V201" s="28" t="s">
        <v>45</v>
      </c>
      <c r="W201" s="4">
        <v>5900</v>
      </c>
      <c r="X201" s="4">
        <f>IF(Table1[[#This Row],[Commodity]]="corn",Table1[[#This Row],[Tariff per Car]]/(111*2000/56),Table1[[#This Row],[Tariff per Car]]/(111*2000/60))</f>
        <v>1.5945945945945945</v>
      </c>
      <c r="Y201" s="4">
        <f>Table1[[#This Row],[Tariff per Car]]/100.7</f>
        <v>58.589870903674282</v>
      </c>
      <c r="Z201" s="4">
        <f>(Table1[[#This Row],[Tariff per Car]]/111)</f>
        <v>53.153153153153156</v>
      </c>
      <c r="AA201" s="6">
        <f>(Table1[[#This Row],[Tariff per Car]]/111)/Table1[[#This Row],[Route Mileage]]</f>
        <v>3.1904653753393249E-2</v>
      </c>
      <c r="AB201" s="4">
        <v>0</v>
      </c>
      <c r="AC201" s="4">
        <f>Table1[[#This Row],[FSC per Mile]]*Table1[[#This Row],[Route Mileage]]</f>
        <v>0</v>
      </c>
      <c r="AD201" s="4">
        <f>Table1[[#This Row],[Tariff per Car]]+Table1[[#This Row],[FSC per Car]]</f>
        <v>5900</v>
      </c>
      <c r="AE201" s="4">
        <f>IF(Table1[[#This Row],[Commodity]]="corn",Table1[[#This Row],[Tariff + FSC per Car]]/(111*2000/56),Table1[[#This Row],[Tariff + FSC per Car]]/(111*2000/60))</f>
        <v>1.5945945945945945</v>
      </c>
      <c r="AF201" s="4">
        <f>Table1[[#This Row],[Tariff + FSC per Car]]/100.7</f>
        <v>58.589870903674282</v>
      </c>
      <c r="AG201" s="4">
        <f>(Table1[[#This Row],[Tariff + FSC per Car]]/111)</f>
        <v>53.153153153153156</v>
      </c>
      <c r="AH201" s="6">
        <f>(Table1[[#This Row],[Tariff + FSC per Car]]/111)/Table1[[#This Row],[Route Mileage]]</f>
        <v>3.1904653753393249E-2</v>
      </c>
    </row>
    <row r="202" spans="1:34" x14ac:dyDescent="0.25">
      <c r="A202" s="3">
        <v>44423</v>
      </c>
      <c r="B202" s="1" t="s">
        <v>34</v>
      </c>
      <c r="C202" s="1" t="s">
        <v>34</v>
      </c>
      <c r="D202" s="24">
        <v>4022</v>
      </c>
      <c r="E202" s="24">
        <v>39010</v>
      </c>
      <c r="F202" s="1" t="s">
        <v>35</v>
      </c>
      <c r="G202" s="1" t="s">
        <v>36</v>
      </c>
      <c r="H202" s="1" t="s">
        <v>37</v>
      </c>
      <c r="I202" t="s">
        <v>38</v>
      </c>
      <c r="J202" t="str">
        <f>_xlfn.CONCAT(IFERROR(INDEX(Lookup!B:B, MATCH(Table1[[#This Row],[Origin City]], Lookup!A:A, 0)), Table1[[#This Row],[Origin City]]),","," ",Table1[[#This Row],[Origin State]])</f>
        <v>Brunswick, NE</v>
      </c>
      <c r="K202" t="s">
        <v>39</v>
      </c>
      <c r="L202" t="s">
        <v>40</v>
      </c>
      <c r="M202" t="str">
        <f>_xlfn.CONCAT(IFERROR(INDEX(Lookup!B:B, MATCH(Table1[[#This Row],[Destination City]], Lookup!A:A, 0)), Table1[[#This Row],[Destination City]]),","," ",Table1[[#This Row],[Destination State]])</f>
        <v>Hanford, CA</v>
      </c>
      <c r="N202" s="5">
        <v>2122</v>
      </c>
      <c r="O202" t="s">
        <v>41</v>
      </c>
      <c r="P202">
        <v>110</v>
      </c>
      <c r="Q202">
        <v>120</v>
      </c>
      <c r="R202" t="s">
        <v>42</v>
      </c>
      <c r="S202" t="s">
        <v>43</v>
      </c>
      <c r="T202" t="s">
        <v>43</v>
      </c>
      <c r="U202" s="35" t="s">
        <v>44</v>
      </c>
      <c r="V202" s="27" t="s">
        <v>45</v>
      </c>
      <c r="W202" s="4">
        <v>5340</v>
      </c>
      <c r="X202" s="4">
        <f>IF(Table1[[#This Row],[Commodity]]="corn",Table1[[#This Row],[Tariff per Car]]/(111*2000/56),Table1[[#This Row],[Tariff per Car]]/(111*2000/60))</f>
        <v>1.347027027027027</v>
      </c>
      <c r="Y202" s="4">
        <f>Table1[[#This Row],[Tariff per Car]]/100.7</f>
        <v>53.028798411122146</v>
      </c>
      <c r="Z202" s="4">
        <f>(Table1[[#This Row],[Tariff per Car]]/111)</f>
        <v>48.108108108108105</v>
      </c>
      <c r="AA202" s="6">
        <f>(Table1[[#This Row],[Tariff per Car]]/111)/Table1[[#This Row],[Route Mileage]]</f>
        <v>2.267111597931579E-2</v>
      </c>
      <c r="AB202" s="4">
        <v>0</v>
      </c>
      <c r="AC202" s="4">
        <f>Table1[[#This Row],[FSC per Mile]]*Table1[[#This Row],[Route Mileage]]</f>
        <v>0</v>
      </c>
      <c r="AD202" s="4">
        <f>Table1[[#This Row],[Tariff per Car]]+Table1[[#This Row],[FSC per Car]]</f>
        <v>5340</v>
      </c>
      <c r="AE202" s="4">
        <f>IF(Table1[[#This Row],[Commodity]]="corn",Table1[[#This Row],[Tariff + FSC per Car]]/(111*2000/56),Table1[[#This Row],[Tariff + FSC per Car]]/(111*2000/60))</f>
        <v>1.347027027027027</v>
      </c>
      <c r="AF202" s="4">
        <f>Table1[[#This Row],[Tariff + FSC per Car]]/100.7</f>
        <v>53.028798411122146</v>
      </c>
      <c r="AG202" s="4">
        <f>(Table1[[#This Row],[Tariff + FSC per Car]]/111)</f>
        <v>48.108108108108105</v>
      </c>
      <c r="AH202" s="6">
        <f>(Table1[[#This Row],[Tariff + FSC per Car]]/111)/Table1[[#This Row],[Route Mileage]]</f>
        <v>2.267111597931579E-2</v>
      </c>
    </row>
    <row r="203" spans="1:34" x14ac:dyDescent="0.25">
      <c r="A203" s="3">
        <v>44423</v>
      </c>
      <c r="B203" s="1" t="s">
        <v>34</v>
      </c>
      <c r="C203" s="1" t="s">
        <v>34</v>
      </c>
      <c r="D203" s="24">
        <v>4022</v>
      </c>
      <c r="E203" s="24">
        <v>39013</v>
      </c>
      <c r="F203" s="1" t="s">
        <v>35</v>
      </c>
      <c r="G203" s="1" t="s">
        <v>36</v>
      </c>
      <c r="H203" s="1" t="s">
        <v>46</v>
      </c>
      <c r="I203" t="s">
        <v>47</v>
      </c>
      <c r="J203" t="str">
        <f>_xlfn.CONCAT(IFERROR(INDEX(Lookup!B:B, MATCH(Table1[[#This Row],[Origin City]], Lookup!A:A, 0)), Table1[[#This Row],[Origin City]]),","," ",Table1[[#This Row],[Origin State]])</f>
        <v>Clarkfield, MN</v>
      </c>
      <c r="K203" t="s">
        <v>48</v>
      </c>
      <c r="L203" t="s">
        <v>49</v>
      </c>
      <c r="M203" t="s">
        <v>50</v>
      </c>
      <c r="N203" s="5">
        <v>1684</v>
      </c>
      <c r="O203" t="s">
        <v>51</v>
      </c>
      <c r="P203">
        <v>110</v>
      </c>
      <c r="Q203">
        <v>120</v>
      </c>
      <c r="R203" t="s">
        <v>42</v>
      </c>
      <c r="S203" t="s">
        <v>43</v>
      </c>
      <c r="T203" t="s">
        <v>52</v>
      </c>
      <c r="U203" s="35" t="s">
        <v>44</v>
      </c>
      <c r="V203" s="27" t="s">
        <v>45</v>
      </c>
      <c r="W203" s="4">
        <v>5140</v>
      </c>
      <c r="X203" s="4">
        <f>IF(Table1[[#This Row],[Commodity]]="corn",Table1[[#This Row],[Tariff per Car]]/(111*2000/56),Table1[[#This Row],[Tariff per Car]]/(111*2000/60))</f>
        <v>1.2965765765765767</v>
      </c>
      <c r="Y203" s="4">
        <f>Table1[[#This Row],[Tariff per Car]]/100.7</f>
        <v>51.042701092353525</v>
      </c>
      <c r="Z203" s="4">
        <f>(Table1[[#This Row],[Tariff per Car]]/111)</f>
        <v>46.306306306306304</v>
      </c>
      <c r="AA203" s="6">
        <f>(Table1[[#This Row],[Tariff per Car]]/111)/Table1[[#This Row],[Route Mileage]]</f>
        <v>2.7497806595193769E-2</v>
      </c>
      <c r="AB203" s="4">
        <v>0</v>
      </c>
      <c r="AC203" s="4">
        <f>Table1[[#This Row],[FSC per Mile]]*Table1[[#This Row],[Route Mileage]]</f>
        <v>0</v>
      </c>
      <c r="AD203" s="4">
        <f>Table1[[#This Row],[Tariff per Car]]+Table1[[#This Row],[FSC per Car]]</f>
        <v>5140</v>
      </c>
      <c r="AE203" s="4">
        <f>IF(Table1[[#This Row],[Commodity]]="corn",Table1[[#This Row],[Tariff + FSC per Car]]/(111*2000/56),Table1[[#This Row],[Tariff + FSC per Car]]/(111*2000/60))</f>
        <v>1.2965765765765767</v>
      </c>
      <c r="AF203" s="4">
        <f>Table1[[#This Row],[Tariff + FSC per Car]]/100.7</f>
        <v>51.042701092353525</v>
      </c>
      <c r="AG203" s="4">
        <f>(Table1[[#This Row],[Tariff + FSC per Car]]/111)</f>
        <v>46.306306306306304</v>
      </c>
      <c r="AH203" s="6">
        <f>(Table1[[#This Row],[Tariff + FSC per Car]]/111)/Table1[[#This Row],[Route Mileage]]</f>
        <v>2.7497806595193769E-2</v>
      </c>
    </row>
    <row r="204" spans="1:34" x14ac:dyDescent="0.25">
      <c r="A204" s="3">
        <v>44423</v>
      </c>
      <c r="B204" s="1" t="s">
        <v>34</v>
      </c>
      <c r="C204" s="1" t="s">
        <v>34</v>
      </c>
      <c r="D204" s="24">
        <v>4022</v>
      </c>
      <c r="E204" s="24">
        <v>39010</v>
      </c>
      <c r="F204" s="1" t="s">
        <v>35</v>
      </c>
      <c r="G204" s="1" t="s">
        <v>36</v>
      </c>
      <c r="H204" s="1" t="s">
        <v>46</v>
      </c>
      <c r="I204" t="s">
        <v>47</v>
      </c>
      <c r="J204" t="str">
        <f>_xlfn.CONCAT(IFERROR(INDEX(Lookup!B:B, MATCH(Table1[[#This Row],[Origin City]], Lookup!A:A, 0)), Table1[[#This Row],[Origin City]]),","," ",Table1[[#This Row],[Origin State]])</f>
        <v>Clarkfield, MN</v>
      </c>
      <c r="K204" t="s">
        <v>53</v>
      </c>
      <c r="L204" t="s">
        <v>54</v>
      </c>
      <c r="M204" t="str">
        <f>_xlfn.CONCAT(IFERROR(INDEX(Lookup!B:B, MATCH(Table1[[#This Row],[Destination City]], Lookup!A:A, 0)), Table1[[#This Row],[Destination City]]),","," ",Table1[[#This Row],[Destination State]])</f>
        <v>Hereford, TX</v>
      </c>
      <c r="N204" s="5">
        <v>1066</v>
      </c>
      <c r="O204" t="s">
        <v>51</v>
      </c>
      <c r="P204">
        <v>110</v>
      </c>
      <c r="Q204">
        <v>120</v>
      </c>
      <c r="R204" t="s">
        <v>42</v>
      </c>
      <c r="S204" t="s">
        <v>43</v>
      </c>
      <c r="T204" t="s">
        <v>52</v>
      </c>
      <c r="U204" s="35" t="s">
        <v>44</v>
      </c>
      <c r="V204" s="27" t="s">
        <v>45</v>
      </c>
      <c r="W204" s="4">
        <v>4820</v>
      </c>
      <c r="X204" s="4">
        <f>IF(Table1[[#This Row],[Commodity]]="corn",Table1[[#This Row],[Tariff per Car]]/(111*2000/56),Table1[[#This Row],[Tariff per Car]]/(111*2000/60))</f>
        <v>1.2158558558558559</v>
      </c>
      <c r="Y204" s="4">
        <f>Table1[[#This Row],[Tariff per Car]]/100.7</f>
        <v>47.864945382323732</v>
      </c>
      <c r="Z204" s="4">
        <f>(Table1[[#This Row],[Tariff per Car]]/111)</f>
        <v>43.423423423423422</v>
      </c>
      <c r="AA204" s="6">
        <f>(Table1[[#This Row],[Tariff per Car]]/111)/Table1[[#This Row],[Route Mileage]]</f>
        <v>4.0734918783699267E-2</v>
      </c>
      <c r="AB204" s="4">
        <v>0</v>
      </c>
      <c r="AC204" s="4">
        <f>Table1[[#This Row],[FSC per Mile]]*Table1[[#This Row],[Route Mileage]]</f>
        <v>0</v>
      </c>
      <c r="AD204" s="4">
        <f>Table1[[#This Row],[Tariff per Car]]+Table1[[#This Row],[FSC per Car]]</f>
        <v>4820</v>
      </c>
      <c r="AE204" s="4">
        <f>IF(Table1[[#This Row],[Commodity]]="corn",Table1[[#This Row],[Tariff + FSC per Car]]/(111*2000/56),Table1[[#This Row],[Tariff + FSC per Car]]/(111*2000/60))</f>
        <v>1.2158558558558559</v>
      </c>
      <c r="AF204" s="4">
        <f>Table1[[#This Row],[Tariff + FSC per Car]]/100.7</f>
        <v>47.864945382323732</v>
      </c>
      <c r="AG204" s="4">
        <f>(Table1[[#This Row],[Tariff + FSC per Car]]/111)</f>
        <v>43.423423423423422</v>
      </c>
      <c r="AH204" s="6">
        <f>(Table1[[#This Row],[Tariff + FSC per Car]]/111)/Table1[[#This Row],[Route Mileage]]</f>
        <v>4.0734918783699267E-2</v>
      </c>
    </row>
    <row r="205" spans="1:34" x14ac:dyDescent="0.25">
      <c r="A205" s="3">
        <v>44423</v>
      </c>
      <c r="B205" s="1" t="s">
        <v>34</v>
      </c>
      <c r="C205" s="1" t="s">
        <v>34</v>
      </c>
      <c r="D205" s="24">
        <v>4022</v>
      </c>
      <c r="E205" s="24">
        <v>39010</v>
      </c>
      <c r="F205" s="1" t="s">
        <v>35</v>
      </c>
      <c r="G205" s="1" t="s">
        <v>36</v>
      </c>
      <c r="H205" s="1" t="s">
        <v>55</v>
      </c>
      <c r="I205" t="s">
        <v>38</v>
      </c>
      <c r="J205" t="str">
        <f>_xlfn.CONCAT(IFERROR(INDEX(Lookup!B:B, MATCH(Table1[[#This Row],[Origin City]], Lookup!A:A, 0)), Table1[[#This Row],[Origin City]]),","," ",Table1[[#This Row],[Origin State]])</f>
        <v>Edison, NE</v>
      </c>
      <c r="K205" t="s">
        <v>53</v>
      </c>
      <c r="L205" t="s">
        <v>54</v>
      </c>
      <c r="M205" t="str">
        <f>_xlfn.CONCAT(IFERROR(INDEX(Lookup!B:B, MATCH(Table1[[#This Row],[Destination City]], Lookup!A:A, 0)), Table1[[#This Row],[Destination City]]),","," ",Table1[[#This Row],[Destination State]])</f>
        <v>Hereford, TX</v>
      </c>
      <c r="N205" s="9">
        <v>728</v>
      </c>
      <c r="O205" t="s">
        <v>51</v>
      </c>
      <c r="P205">
        <v>110</v>
      </c>
      <c r="Q205">
        <v>120</v>
      </c>
      <c r="R205" t="s">
        <v>42</v>
      </c>
      <c r="S205" t="s">
        <v>43</v>
      </c>
      <c r="T205" t="s">
        <v>52</v>
      </c>
      <c r="U205" s="35" t="s">
        <v>44</v>
      </c>
      <c r="V205" s="27" t="s">
        <v>45</v>
      </c>
      <c r="W205" s="4">
        <v>4060</v>
      </c>
      <c r="X205" s="4">
        <f>IF(Table1[[#This Row],[Commodity]]="corn",Table1[[#This Row],[Tariff per Car]]/(111*2000/56),Table1[[#This Row],[Tariff per Car]]/(111*2000/60))</f>
        <v>1.0241441441441441</v>
      </c>
      <c r="Y205" s="4">
        <f>Table1[[#This Row],[Tariff per Car]]/100.7</f>
        <v>40.317775571002976</v>
      </c>
      <c r="Z205" s="4">
        <f>(Table1[[#This Row],[Tariff per Car]]/111)</f>
        <v>36.576576576576578</v>
      </c>
      <c r="AA205" s="6">
        <f>(Table1[[#This Row],[Tariff per Car]]/111)/Table1[[#This Row],[Route Mileage]]</f>
        <v>5.0242550242550248E-2</v>
      </c>
      <c r="AB205" s="4">
        <v>0</v>
      </c>
      <c r="AC205" s="4">
        <f>Table1[[#This Row],[FSC per Mile]]*Table1[[#This Row],[Route Mileage]]</f>
        <v>0</v>
      </c>
      <c r="AD205" s="4">
        <f>Table1[[#This Row],[Tariff per Car]]+Table1[[#This Row],[FSC per Car]]</f>
        <v>4060</v>
      </c>
      <c r="AE205" s="4">
        <f>IF(Table1[[#This Row],[Commodity]]="corn",Table1[[#This Row],[Tariff + FSC per Car]]/(111*2000/56),Table1[[#This Row],[Tariff + FSC per Car]]/(111*2000/60))</f>
        <v>1.0241441441441441</v>
      </c>
      <c r="AF205" s="4">
        <f>Table1[[#This Row],[Tariff + FSC per Car]]/100.7</f>
        <v>40.317775571002976</v>
      </c>
      <c r="AG205" s="4">
        <f>(Table1[[#This Row],[Tariff + FSC per Car]]/111)</f>
        <v>36.576576576576578</v>
      </c>
      <c r="AH205" s="6">
        <f>(Table1[[#This Row],[Tariff + FSC per Car]]/111)/Table1[[#This Row],[Route Mileage]]</f>
        <v>5.0242550242550248E-2</v>
      </c>
    </row>
    <row r="206" spans="1:34" x14ac:dyDescent="0.25">
      <c r="A206" s="3">
        <v>44423</v>
      </c>
      <c r="B206" s="1" t="s">
        <v>34</v>
      </c>
      <c r="C206" s="1" t="s">
        <v>34</v>
      </c>
      <c r="D206" s="24">
        <v>4022</v>
      </c>
      <c r="E206" s="24">
        <v>39013</v>
      </c>
      <c r="F206" s="1" t="s">
        <v>35</v>
      </c>
      <c r="G206" s="1" t="s">
        <v>36</v>
      </c>
      <c r="H206" s="1" t="s">
        <v>55</v>
      </c>
      <c r="I206" t="s">
        <v>38</v>
      </c>
      <c r="J206" t="str">
        <f>_xlfn.CONCAT(IFERROR(INDEX(Lookup!B:B, MATCH(Table1[[#This Row],[Origin City]], Lookup!A:A, 0)), Table1[[#This Row],[Origin City]]),","," ",Table1[[#This Row],[Origin State]])</f>
        <v>Edison, NE</v>
      </c>
      <c r="K206" t="s">
        <v>48</v>
      </c>
      <c r="L206" t="s">
        <v>49</v>
      </c>
      <c r="M206" t="s">
        <v>50</v>
      </c>
      <c r="N206" s="5">
        <v>1759</v>
      </c>
      <c r="O206" t="s">
        <v>51</v>
      </c>
      <c r="P206">
        <v>110</v>
      </c>
      <c r="Q206">
        <v>120</v>
      </c>
      <c r="R206" t="s">
        <v>42</v>
      </c>
      <c r="S206" t="s">
        <v>43</v>
      </c>
      <c r="T206" t="s">
        <v>52</v>
      </c>
      <c r="U206" s="35" t="s">
        <v>44</v>
      </c>
      <c r="V206" s="27" t="s">
        <v>45</v>
      </c>
      <c r="W206" s="4">
        <v>5020</v>
      </c>
      <c r="X206" s="4">
        <f>IF(Table1[[#This Row],[Commodity]]="corn",Table1[[#This Row],[Tariff per Car]]/(111*2000/56),Table1[[#This Row],[Tariff per Car]]/(111*2000/60))</f>
        <v>1.2663063063063063</v>
      </c>
      <c r="Y206" s="4">
        <f>Table1[[#This Row],[Tariff per Car]]/100.7</f>
        <v>49.851042701092354</v>
      </c>
      <c r="Z206" s="4">
        <f>(Table1[[#This Row],[Tariff per Car]]/111)</f>
        <v>45.225225225225223</v>
      </c>
      <c r="AA206" s="6">
        <f>(Table1[[#This Row],[Tariff per Car]]/111)/Table1[[#This Row],[Route Mileage]]</f>
        <v>2.5710759081992735E-2</v>
      </c>
      <c r="AB206" s="4">
        <v>0</v>
      </c>
      <c r="AC206" s="4">
        <f>Table1[[#This Row],[FSC per Mile]]*Table1[[#This Row],[Route Mileage]]</f>
        <v>0</v>
      </c>
      <c r="AD206" s="4">
        <f>Table1[[#This Row],[Tariff per Car]]+Table1[[#This Row],[FSC per Car]]</f>
        <v>5020</v>
      </c>
      <c r="AE206" s="4">
        <f>IF(Table1[[#This Row],[Commodity]]="corn",Table1[[#This Row],[Tariff + FSC per Car]]/(111*2000/56),Table1[[#This Row],[Tariff + FSC per Car]]/(111*2000/60))</f>
        <v>1.2663063063063063</v>
      </c>
      <c r="AF206" s="4">
        <f>Table1[[#This Row],[Tariff + FSC per Car]]/100.7</f>
        <v>49.851042701092354</v>
      </c>
      <c r="AG206" s="4">
        <f>(Table1[[#This Row],[Tariff + FSC per Car]]/111)</f>
        <v>45.225225225225223</v>
      </c>
      <c r="AH206" s="6">
        <f>(Table1[[#This Row],[Tariff + FSC per Car]]/111)/Table1[[#This Row],[Route Mileage]]</f>
        <v>2.5710759081992735E-2</v>
      </c>
    </row>
    <row r="207" spans="1:34" x14ac:dyDescent="0.25">
      <c r="A207" s="3">
        <v>44423</v>
      </c>
      <c r="B207" s="1" t="s">
        <v>34</v>
      </c>
      <c r="C207" s="1" t="s">
        <v>34</v>
      </c>
      <c r="D207" s="24">
        <v>4022</v>
      </c>
      <c r="E207" s="24">
        <v>39010</v>
      </c>
      <c r="F207" s="1" t="s">
        <v>35</v>
      </c>
      <c r="G207" s="1" t="s">
        <v>36</v>
      </c>
      <c r="H207" s="1" t="s">
        <v>55</v>
      </c>
      <c r="I207" t="s">
        <v>38</v>
      </c>
      <c r="J207" t="str">
        <f>_xlfn.CONCAT(IFERROR(INDEX(Lookup!B:B, MATCH(Table1[[#This Row],[Origin City]], Lookup!A:A, 0)), Table1[[#This Row],[Origin City]]),","," ",Table1[[#This Row],[Origin State]])</f>
        <v>Edison, NE</v>
      </c>
      <c r="K207" t="s">
        <v>39</v>
      </c>
      <c r="L207" t="s">
        <v>40</v>
      </c>
      <c r="M207" t="str">
        <f>_xlfn.CONCAT(IFERROR(INDEX(Lookup!B:B, MATCH(Table1[[#This Row],[Destination City]], Lookup!A:A, 0)), Table1[[#This Row],[Destination City]]),","," ",Table1[[#This Row],[Destination State]])</f>
        <v>Hanford, CA</v>
      </c>
      <c r="N207" s="5">
        <v>1776</v>
      </c>
      <c r="O207" t="s">
        <v>41</v>
      </c>
      <c r="P207">
        <v>110</v>
      </c>
      <c r="Q207">
        <v>120</v>
      </c>
      <c r="R207" t="s">
        <v>42</v>
      </c>
      <c r="S207" t="s">
        <v>43</v>
      </c>
      <c r="T207" t="s">
        <v>52</v>
      </c>
      <c r="U207" s="36" t="s">
        <v>44</v>
      </c>
      <c r="V207" s="28" t="s">
        <v>45</v>
      </c>
      <c r="W207" s="4">
        <v>5020</v>
      </c>
      <c r="X207" s="4">
        <f>IF(Table1[[#This Row],[Commodity]]="corn",Table1[[#This Row],[Tariff per Car]]/(111*2000/56),Table1[[#This Row],[Tariff per Car]]/(111*2000/60))</f>
        <v>1.2663063063063063</v>
      </c>
      <c r="Y207" s="4">
        <f>Table1[[#This Row],[Tariff per Car]]/100.7</f>
        <v>49.851042701092354</v>
      </c>
      <c r="Z207" s="4">
        <f>(Table1[[#This Row],[Tariff per Car]]/111)</f>
        <v>45.225225225225223</v>
      </c>
      <c r="AA207" s="6">
        <f>(Table1[[#This Row],[Tariff per Car]]/111)/Table1[[#This Row],[Route Mileage]]</f>
        <v>2.5464653843032221E-2</v>
      </c>
      <c r="AB207" s="4">
        <v>0</v>
      </c>
      <c r="AC207" s="4">
        <f>Table1[[#This Row],[FSC per Mile]]*Table1[[#This Row],[Route Mileage]]</f>
        <v>0</v>
      </c>
      <c r="AD207" s="4">
        <f>Table1[[#This Row],[Tariff per Car]]+Table1[[#This Row],[FSC per Car]]</f>
        <v>5020</v>
      </c>
      <c r="AE207" s="4">
        <f>IF(Table1[[#This Row],[Commodity]]="corn",Table1[[#This Row],[Tariff + FSC per Car]]/(111*2000/56),Table1[[#This Row],[Tariff + FSC per Car]]/(111*2000/60))</f>
        <v>1.2663063063063063</v>
      </c>
      <c r="AF207" s="4">
        <f>Table1[[#This Row],[Tariff + FSC per Car]]/100.7</f>
        <v>49.851042701092354</v>
      </c>
      <c r="AG207" s="4">
        <f>(Table1[[#This Row],[Tariff + FSC per Car]]/111)</f>
        <v>45.225225225225223</v>
      </c>
      <c r="AH207" s="6">
        <f>(Table1[[#This Row],[Tariff + FSC per Car]]/111)/Table1[[#This Row],[Route Mileage]]</f>
        <v>2.5464653843032221E-2</v>
      </c>
    </row>
    <row r="208" spans="1:34" x14ac:dyDescent="0.25">
      <c r="A208" s="3">
        <v>44423</v>
      </c>
      <c r="B208" t="s">
        <v>34</v>
      </c>
      <c r="C208" t="s">
        <v>34</v>
      </c>
      <c r="D208" s="24">
        <v>4022</v>
      </c>
      <c r="E208" s="24">
        <v>39010</v>
      </c>
      <c r="F208" s="1" t="s">
        <v>35</v>
      </c>
      <c r="G208" s="1" t="s">
        <v>36</v>
      </c>
      <c r="H208" s="1" t="s">
        <v>56</v>
      </c>
      <c r="I208" t="s">
        <v>57</v>
      </c>
      <c r="J208" t="str">
        <f>_xlfn.CONCAT(IFERROR(INDEX(Lookup!B:B, MATCH(Table1[[#This Row],[Origin City]], Lookup!A:A, 0)), Table1[[#This Row],[Origin City]]),","," ",Table1[[#This Row],[Origin State]])</f>
        <v>Greenwood (Mendota), IL</v>
      </c>
      <c r="K208" t="s">
        <v>53</v>
      </c>
      <c r="L208" t="s">
        <v>54</v>
      </c>
      <c r="M208" t="str">
        <f>_xlfn.CONCAT(IFERROR(INDEX(Lookup!B:B, MATCH(Table1[[#This Row],[Destination City]], Lookup!A:A, 0)), Table1[[#This Row],[Destination City]]),","," ",Table1[[#This Row],[Destination State]])</f>
        <v>Hereford, TX</v>
      </c>
      <c r="N208" s="5">
        <v>935</v>
      </c>
      <c r="O208" t="s">
        <v>41</v>
      </c>
      <c r="P208">
        <v>110</v>
      </c>
      <c r="Q208">
        <v>120</v>
      </c>
      <c r="R208" t="s">
        <v>42</v>
      </c>
      <c r="S208" t="s">
        <v>43</v>
      </c>
      <c r="T208" t="s">
        <v>52</v>
      </c>
      <c r="U208" s="35" t="s">
        <v>44</v>
      </c>
      <c r="V208" s="27" t="s">
        <v>45</v>
      </c>
      <c r="W208" s="4">
        <v>3580</v>
      </c>
      <c r="X208" s="4">
        <f>IF(Table1[[#This Row],[Commodity]]="corn",Table1[[#This Row],[Tariff per Car]]/(111*2000/56),Table1[[#This Row],[Tariff per Car]]/(111*2000/60))</f>
        <v>0.90306306306306305</v>
      </c>
      <c r="Y208" s="4">
        <f>Table1[[#This Row],[Tariff per Car]]/100.7</f>
        <v>35.55114200595829</v>
      </c>
      <c r="Z208" s="4">
        <f>(Table1[[#This Row],[Tariff per Car]]/111)</f>
        <v>32.252252252252255</v>
      </c>
      <c r="AA208" s="6">
        <f>(Table1[[#This Row],[Tariff per Car]]/111)/Table1[[#This Row],[Route Mileage]]</f>
        <v>3.4494387435563906E-2</v>
      </c>
      <c r="AB208" s="4">
        <v>0</v>
      </c>
      <c r="AC208" s="4">
        <f>Table1[[#This Row],[FSC per Mile]]*Table1[[#This Row],[Route Mileage]]</f>
        <v>0</v>
      </c>
      <c r="AD208" s="4">
        <f>Table1[[#This Row],[Tariff per Car]]+Table1[[#This Row],[FSC per Car]]</f>
        <v>3580</v>
      </c>
      <c r="AE208" s="4">
        <f>IF(Table1[[#This Row],[Commodity]]="corn",Table1[[#This Row],[Tariff + FSC per Car]]/(111*2000/56),Table1[[#This Row],[Tariff + FSC per Car]]/(111*2000/60))</f>
        <v>0.90306306306306305</v>
      </c>
      <c r="AF208" s="4">
        <f>Table1[[#This Row],[Tariff + FSC per Car]]/100.7</f>
        <v>35.55114200595829</v>
      </c>
      <c r="AG208" s="4">
        <f>(Table1[[#This Row],[Tariff + FSC per Car]]/111)</f>
        <v>32.252252252252255</v>
      </c>
      <c r="AH208" s="6">
        <f>(Table1[[#This Row],[Tariff + FSC per Car]]/111)/Table1[[#This Row],[Route Mileage]]</f>
        <v>3.4494387435563906E-2</v>
      </c>
    </row>
    <row r="209" spans="1:34" x14ac:dyDescent="0.25">
      <c r="A209" s="3">
        <v>44423</v>
      </c>
      <c r="B209" s="1" t="s">
        <v>34</v>
      </c>
      <c r="C209" s="1" t="s">
        <v>34</v>
      </c>
      <c r="D209" s="24">
        <v>4022</v>
      </c>
      <c r="E209" s="24">
        <v>39010</v>
      </c>
      <c r="F209" s="1" t="s">
        <v>35</v>
      </c>
      <c r="G209" s="1" t="s">
        <v>36</v>
      </c>
      <c r="H209" s="1" t="s">
        <v>58</v>
      </c>
      <c r="I209" t="s">
        <v>59</v>
      </c>
      <c r="J209" t="str">
        <f>_xlfn.CONCAT(IFERROR(INDEX(Lookup!B:B, MATCH(Table1[[#This Row],[Origin City]], Lookup!A:A, 0)), Table1[[#This Row],[Origin City]]),","," ",Table1[[#This Row],[Origin State]])</f>
        <v>Hancock, IA</v>
      </c>
      <c r="K209" t="s">
        <v>60</v>
      </c>
      <c r="L209" t="s">
        <v>54</v>
      </c>
      <c r="M209" t="str">
        <f>_xlfn.CONCAT(IFERROR(INDEX(Lookup!B:B, MATCH(Table1[[#This Row],[Destination City]], Lookup!A:A, 0)), Table1[[#This Row],[Destination City]]),","," ",Table1[[#This Row],[Destination State]])</f>
        <v>Plainview, TX</v>
      </c>
      <c r="N209" s="5">
        <v>832</v>
      </c>
      <c r="O209" t="s">
        <v>41</v>
      </c>
      <c r="P209">
        <v>110</v>
      </c>
      <c r="Q209">
        <v>120</v>
      </c>
      <c r="R209" t="s">
        <v>42</v>
      </c>
      <c r="S209" t="s">
        <v>43</v>
      </c>
      <c r="T209" t="s">
        <v>43</v>
      </c>
      <c r="U209" s="35" t="s">
        <v>44</v>
      </c>
      <c r="V209" s="27" t="s">
        <v>45</v>
      </c>
      <c r="W209" s="4">
        <v>4180</v>
      </c>
      <c r="X209" s="4">
        <f>IF(Table1[[#This Row],[Commodity]]="corn",Table1[[#This Row],[Tariff per Car]]/(111*2000/56),Table1[[#This Row],[Tariff per Car]]/(111*2000/60))</f>
        <v>1.0544144144144145</v>
      </c>
      <c r="Y209" s="4">
        <f>Table1[[#This Row],[Tariff per Car]]/100.7</f>
        <v>41.509433962264147</v>
      </c>
      <c r="Z209" s="4">
        <f>(Table1[[#This Row],[Tariff per Car]]/111)</f>
        <v>37.657657657657658</v>
      </c>
      <c r="AA209" s="6">
        <f>(Table1[[#This Row],[Tariff per Car]]/111)/Table1[[#This Row],[Route Mileage]]</f>
        <v>4.5261607761607765E-2</v>
      </c>
      <c r="AB209" s="4">
        <v>0</v>
      </c>
      <c r="AC209" s="4">
        <f>Table1[[#This Row],[FSC per Mile]]*Table1[[#This Row],[Route Mileage]]</f>
        <v>0</v>
      </c>
      <c r="AD209" s="4">
        <f>Table1[[#This Row],[Tariff per Car]]+Table1[[#This Row],[FSC per Car]]</f>
        <v>4180</v>
      </c>
      <c r="AE209" s="4">
        <f>IF(Table1[[#This Row],[Commodity]]="corn",Table1[[#This Row],[Tariff + FSC per Car]]/(111*2000/56),Table1[[#This Row],[Tariff + FSC per Car]]/(111*2000/60))</f>
        <v>1.0544144144144145</v>
      </c>
      <c r="AF209" s="4">
        <f>Table1[[#This Row],[Tariff + FSC per Car]]/100.7</f>
        <v>41.509433962264147</v>
      </c>
      <c r="AG209" s="4">
        <f>(Table1[[#This Row],[Tariff + FSC per Car]]/111)</f>
        <v>37.657657657657658</v>
      </c>
      <c r="AH209" s="6">
        <f>(Table1[[#This Row],[Tariff + FSC per Car]]/111)/Table1[[#This Row],[Route Mileage]]</f>
        <v>4.5261607761607765E-2</v>
      </c>
    </row>
    <row r="210" spans="1:34" x14ac:dyDescent="0.25">
      <c r="A210" s="3">
        <v>44423</v>
      </c>
      <c r="B210" s="1" t="s">
        <v>34</v>
      </c>
      <c r="C210" s="1" t="s">
        <v>34</v>
      </c>
      <c r="D210" s="24">
        <v>4022</v>
      </c>
      <c r="E210" s="24">
        <v>39010</v>
      </c>
      <c r="F210" s="1" t="s">
        <v>35</v>
      </c>
      <c r="G210" s="1" t="s">
        <v>36</v>
      </c>
      <c r="H210" s="1" t="s">
        <v>61</v>
      </c>
      <c r="I210" t="s">
        <v>62</v>
      </c>
      <c r="J210" t="str">
        <f>_xlfn.CONCAT(IFERROR(INDEX(Lookup!B:B, MATCH(Table1[[#This Row],[Origin City]], Lookup!A:A, 0)), Table1[[#This Row],[Origin City]]),","," ",Table1[[#This Row],[Origin State]])</f>
        <v>Phelps (Rock Port), MO</v>
      </c>
      <c r="K210" t="s">
        <v>63</v>
      </c>
      <c r="L210" t="s">
        <v>64</v>
      </c>
      <c r="M210" t="str">
        <f>_xlfn.CONCAT(IFERROR(INDEX(Lookup!B:B, MATCH(Table1[[#This Row],[Destination City]], Lookup!A:A, 0)), Table1[[#This Row],[Destination City]]),","," ",Table1[[#This Row],[Destination State]])</f>
        <v>Clovis, NM</v>
      </c>
      <c r="N210" s="5">
        <v>764</v>
      </c>
      <c r="O210" t="s">
        <v>41</v>
      </c>
      <c r="P210">
        <v>110</v>
      </c>
      <c r="Q210">
        <v>120</v>
      </c>
      <c r="R210" t="s">
        <v>42</v>
      </c>
      <c r="S210" t="s">
        <v>43</v>
      </c>
      <c r="T210" t="s">
        <v>52</v>
      </c>
      <c r="U210" s="35" t="s">
        <v>44</v>
      </c>
      <c r="V210" s="27" t="s">
        <v>45</v>
      </c>
      <c r="W210" s="4">
        <v>3820</v>
      </c>
      <c r="X210" s="4">
        <f>IF(Table1[[#This Row],[Commodity]]="corn",Table1[[#This Row],[Tariff per Car]]/(111*2000/56),Table1[[#This Row],[Tariff per Car]]/(111*2000/60))</f>
        <v>0.96360360360360364</v>
      </c>
      <c r="Y210" s="4">
        <f>Table1[[#This Row],[Tariff per Car]]/100.7</f>
        <v>37.934458788480633</v>
      </c>
      <c r="Z210" s="4">
        <f>(Table1[[#This Row],[Tariff per Car]]/111)</f>
        <v>34.414414414414416</v>
      </c>
      <c r="AA210" s="6">
        <f>(Table1[[#This Row],[Tariff per Car]]/111)/Table1[[#This Row],[Route Mileage]]</f>
        <v>4.504504504504505E-2</v>
      </c>
      <c r="AB210" s="4">
        <v>0</v>
      </c>
      <c r="AC210" s="4">
        <f>Table1[[#This Row],[FSC per Mile]]*Table1[[#This Row],[Route Mileage]]</f>
        <v>0</v>
      </c>
      <c r="AD210" s="4">
        <f>Table1[[#This Row],[Tariff per Car]]+Table1[[#This Row],[FSC per Car]]</f>
        <v>3820</v>
      </c>
      <c r="AE210" s="4">
        <f>IF(Table1[[#This Row],[Commodity]]="corn",Table1[[#This Row],[Tariff + FSC per Car]]/(111*2000/56),Table1[[#This Row],[Tariff + FSC per Car]]/(111*2000/60))</f>
        <v>0.96360360360360364</v>
      </c>
      <c r="AF210" s="4">
        <f>Table1[[#This Row],[Tariff + FSC per Car]]/100.7</f>
        <v>37.934458788480633</v>
      </c>
      <c r="AG210" s="4">
        <f>(Table1[[#This Row],[Tariff + FSC per Car]]/111)</f>
        <v>34.414414414414416</v>
      </c>
      <c r="AH210" s="6">
        <f>(Table1[[#This Row],[Tariff + FSC per Car]]/111)/Table1[[#This Row],[Route Mileage]]</f>
        <v>4.504504504504505E-2</v>
      </c>
    </row>
    <row r="211" spans="1:34" x14ac:dyDescent="0.25">
      <c r="A211" s="3">
        <v>44423</v>
      </c>
      <c r="B211" s="1" t="s">
        <v>34</v>
      </c>
      <c r="C211" s="1" t="s">
        <v>34</v>
      </c>
      <c r="D211" s="24">
        <v>4022</v>
      </c>
      <c r="E211" s="24">
        <v>39010</v>
      </c>
      <c r="F211" s="1" t="s">
        <v>35</v>
      </c>
      <c r="G211" s="1" t="s">
        <v>36</v>
      </c>
      <c r="H211" s="1" t="s">
        <v>61</v>
      </c>
      <c r="I211" t="s">
        <v>62</v>
      </c>
      <c r="J211" t="str">
        <f>_xlfn.CONCAT(IFERROR(INDEX(Lookup!B:B, MATCH(Table1[[#This Row],[Origin City]], Lookup!A:A, 0)), Table1[[#This Row],[Origin City]]),","," ",Table1[[#This Row],[Origin State]])</f>
        <v>Phelps (Rock Port), MO</v>
      </c>
      <c r="K211" t="s">
        <v>65</v>
      </c>
      <c r="L211" t="s">
        <v>54</v>
      </c>
      <c r="M211" t="s">
        <v>66</v>
      </c>
      <c r="N211" s="5">
        <v>937</v>
      </c>
      <c r="O211" t="s">
        <v>41</v>
      </c>
      <c r="P211">
        <v>110</v>
      </c>
      <c r="Q211">
        <v>120</v>
      </c>
      <c r="R211" t="s">
        <v>42</v>
      </c>
      <c r="S211" t="s">
        <v>43</v>
      </c>
      <c r="T211" t="s">
        <v>52</v>
      </c>
      <c r="U211" s="35" t="s">
        <v>44</v>
      </c>
      <c r="V211" s="27" t="s">
        <v>45</v>
      </c>
      <c r="W211" s="4">
        <v>3560</v>
      </c>
      <c r="X211" s="4">
        <f>IF(Table1[[#This Row],[Commodity]]="corn",Table1[[#This Row],[Tariff per Car]]/(111*2000/56),Table1[[#This Row],[Tariff per Car]]/(111*2000/60))</f>
        <v>0.89801801801801806</v>
      </c>
      <c r="Y211" s="4">
        <f>Table1[[#This Row],[Tariff per Car]]/100.7</f>
        <v>35.352532274081426</v>
      </c>
      <c r="Z211" s="4">
        <f>(Table1[[#This Row],[Tariff per Car]]/111)</f>
        <v>32.072072072072075</v>
      </c>
      <c r="AA211" s="6">
        <f>(Table1[[#This Row],[Tariff per Car]]/111)/Table1[[#This Row],[Route Mileage]]</f>
        <v>3.4228465391752484E-2</v>
      </c>
      <c r="AB211" s="4">
        <v>0</v>
      </c>
      <c r="AC211" s="4">
        <f>Table1[[#This Row],[FSC per Mile]]*Table1[[#This Row],[Route Mileage]]</f>
        <v>0</v>
      </c>
      <c r="AD211" s="4">
        <f>Table1[[#This Row],[Tariff per Car]]+Table1[[#This Row],[FSC per Car]]</f>
        <v>3560</v>
      </c>
      <c r="AE211" s="4">
        <f>IF(Table1[[#This Row],[Commodity]]="corn",Table1[[#This Row],[Tariff + FSC per Car]]/(111*2000/56),Table1[[#This Row],[Tariff + FSC per Car]]/(111*2000/60))</f>
        <v>0.89801801801801806</v>
      </c>
      <c r="AF211" s="4">
        <f>Table1[[#This Row],[Tariff + FSC per Car]]/100.7</f>
        <v>35.352532274081426</v>
      </c>
      <c r="AG211" s="4">
        <f>(Table1[[#This Row],[Tariff + FSC per Car]]/111)</f>
        <v>32.072072072072075</v>
      </c>
      <c r="AH211" s="6">
        <f>(Table1[[#This Row],[Tariff + FSC per Car]]/111)/Table1[[#This Row],[Route Mileage]]</f>
        <v>3.4228465391752484E-2</v>
      </c>
    </row>
    <row r="212" spans="1:34" x14ac:dyDescent="0.25">
      <c r="A212" s="3">
        <v>44423</v>
      </c>
      <c r="B212" s="1" t="s">
        <v>34</v>
      </c>
      <c r="C212" s="1" t="s">
        <v>34</v>
      </c>
      <c r="D212" s="24">
        <v>4022</v>
      </c>
      <c r="E212" s="24">
        <v>39013</v>
      </c>
      <c r="F212" s="1" t="s">
        <v>35</v>
      </c>
      <c r="G212" s="1" t="s">
        <v>36</v>
      </c>
      <c r="H212" s="1" t="s">
        <v>67</v>
      </c>
      <c r="I212" t="s">
        <v>68</v>
      </c>
      <c r="J212" t="str">
        <f>_xlfn.CONCAT(IFERROR(INDEX(Lookup!B:B, MATCH(Table1[[#This Row],[Origin City]], Lookup!A:A, 0)), Table1[[#This Row],[Origin City]]),","," ",Table1[[#This Row],[Origin State]])</f>
        <v>Selby, SD</v>
      </c>
      <c r="K212" t="s">
        <v>48</v>
      </c>
      <c r="L212" t="s">
        <v>49</v>
      </c>
      <c r="M212" t="s">
        <v>50</v>
      </c>
      <c r="N212" s="5">
        <v>1419</v>
      </c>
      <c r="O212" t="s">
        <v>51</v>
      </c>
      <c r="P212">
        <v>110</v>
      </c>
      <c r="Q212">
        <v>120</v>
      </c>
      <c r="R212" t="s">
        <v>42</v>
      </c>
      <c r="S212" t="s">
        <v>43</v>
      </c>
      <c r="T212" t="s">
        <v>52</v>
      </c>
      <c r="U212" s="36" t="s">
        <v>44</v>
      </c>
      <c r="V212" s="28" t="s">
        <v>45</v>
      </c>
      <c r="W212" s="4">
        <v>5100</v>
      </c>
      <c r="X212" s="4">
        <f>IF(Table1[[#This Row],[Commodity]]="corn",Table1[[#This Row],[Tariff per Car]]/(111*2000/56),Table1[[#This Row],[Tariff per Car]]/(111*2000/60))</f>
        <v>1.2864864864864864</v>
      </c>
      <c r="Y212" s="4">
        <f>Table1[[#This Row],[Tariff per Car]]/100.7</f>
        <v>50.645481628599796</v>
      </c>
      <c r="Z212" s="4">
        <f>(Table1[[#This Row],[Tariff per Car]]/111)</f>
        <v>45.945945945945944</v>
      </c>
      <c r="AA212" s="6">
        <f>(Table1[[#This Row],[Tariff per Car]]/111)/Table1[[#This Row],[Route Mileage]]</f>
        <v>3.2379102146544006E-2</v>
      </c>
      <c r="AB212" s="4">
        <v>0</v>
      </c>
      <c r="AC212" s="4">
        <f>Table1[[#This Row],[FSC per Mile]]*Table1[[#This Row],[Route Mileage]]</f>
        <v>0</v>
      </c>
      <c r="AD212" s="4">
        <f>Table1[[#This Row],[Tariff per Car]]+Table1[[#This Row],[FSC per Car]]</f>
        <v>5100</v>
      </c>
      <c r="AE212" s="4">
        <f>IF(Table1[[#This Row],[Commodity]]="corn",Table1[[#This Row],[Tariff + FSC per Car]]/(111*2000/56),Table1[[#This Row],[Tariff + FSC per Car]]/(111*2000/60))</f>
        <v>1.2864864864864864</v>
      </c>
      <c r="AF212" s="4">
        <f>Table1[[#This Row],[Tariff + FSC per Car]]/100.7</f>
        <v>50.645481628599796</v>
      </c>
      <c r="AG212" s="4">
        <f>(Table1[[#This Row],[Tariff + FSC per Car]]/111)</f>
        <v>45.945945945945944</v>
      </c>
      <c r="AH212" s="6">
        <f>(Table1[[#This Row],[Tariff + FSC per Car]]/111)/Table1[[#This Row],[Route Mileage]]</f>
        <v>3.2379102146544006E-2</v>
      </c>
    </row>
    <row r="213" spans="1:34" x14ac:dyDescent="0.25">
      <c r="A213" s="3">
        <v>44423</v>
      </c>
      <c r="B213" s="1" t="s">
        <v>34</v>
      </c>
      <c r="C213" s="1" t="s">
        <v>34</v>
      </c>
      <c r="D213" s="24">
        <v>4022</v>
      </c>
      <c r="E213" s="24">
        <v>39013</v>
      </c>
      <c r="F213" s="1" t="s">
        <v>35</v>
      </c>
      <c r="G213" s="1" t="s">
        <v>36</v>
      </c>
      <c r="H213" s="1" t="s">
        <v>69</v>
      </c>
      <c r="I213" t="s">
        <v>47</v>
      </c>
      <c r="J213" t="str">
        <f>_xlfn.CONCAT(IFERROR(INDEX(Lookup!B:B, MATCH(Table1[[#This Row],[Origin City]], Lookup!A:A, 0)), Table1[[#This Row],[Origin City]]),","," ",Table1[[#This Row],[Origin State]])</f>
        <v>St. Cloud, MN</v>
      </c>
      <c r="K213" t="s">
        <v>48</v>
      </c>
      <c r="L213" t="s">
        <v>49</v>
      </c>
      <c r="M213" t="s">
        <v>50</v>
      </c>
      <c r="N213" s="5">
        <v>1666</v>
      </c>
      <c r="O213" t="s">
        <v>51</v>
      </c>
      <c r="P213">
        <v>110</v>
      </c>
      <c r="Q213">
        <v>120</v>
      </c>
      <c r="R213" t="s">
        <v>42</v>
      </c>
      <c r="S213" t="s">
        <v>43</v>
      </c>
      <c r="T213" t="s">
        <v>52</v>
      </c>
      <c r="U213" s="36" t="s">
        <v>44</v>
      </c>
      <c r="V213" s="28" t="s">
        <v>45</v>
      </c>
      <c r="W213" s="4">
        <v>5100</v>
      </c>
      <c r="X213" s="4">
        <f>IF(Table1[[#This Row],[Commodity]]="corn",Table1[[#This Row],[Tariff per Car]]/(111*2000/56),Table1[[#This Row],[Tariff per Car]]/(111*2000/60))</f>
        <v>1.2864864864864864</v>
      </c>
      <c r="Y213" s="4">
        <f>Table1[[#This Row],[Tariff per Car]]/100.7</f>
        <v>50.645481628599796</v>
      </c>
      <c r="Z213" s="4">
        <f>(Table1[[#This Row],[Tariff per Car]]/111)</f>
        <v>45.945945945945944</v>
      </c>
      <c r="AA213" s="6">
        <f>(Table1[[#This Row],[Tariff per Car]]/111)/Table1[[#This Row],[Route Mileage]]</f>
        <v>2.7578599007170433E-2</v>
      </c>
      <c r="AB213" s="4">
        <v>0</v>
      </c>
      <c r="AC213" s="4">
        <f>Table1[[#This Row],[FSC per Mile]]*Table1[[#This Row],[Route Mileage]]</f>
        <v>0</v>
      </c>
      <c r="AD213" s="4">
        <f>Table1[[#This Row],[Tariff per Car]]+Table1[[#This Row],[FSC per Car]]</f>
        <v>5100</v>
      </c>
      <c r="AE213" s="4">
        <f>IF(Table1[[#This Row],[Commodity]]="corn",Table1[[#This Row],[Tariff + FSC per Car]]/(111*2000/56),Table1[[#This Row],[Tariff + FSC per Car]]/(111*2000/60))</f>
        <v>1.2864864864864864</v>
      </c>
      <c r="AF213" s="4">
        <f>Table1[[#This Row],[Tariff + FSC per Car]]/100.7</f>
        <v>50.645481628599796</v>
      </c>
      <c r="AG213" s="4">
        <f>(Table1[[#This Row],[Tariff + FSC per Car]]/111)</f>
        <v>45.945945945945944</v>
      </c>
      <c r="AH213" s="6">
        <f>(Table1[[#This Row],[Tariff + FSC per Car]]/111)/Table1[[#This Row],[Route Mileage]]</f>
        <v>2.7578599007170433E-2</v>
      </c>
    </row>
    <row r="214" spans="1:34" x14ac:dyDescent="0.25">
      <c r="A214" s="3">
        <v>44423</v>
      </c>
      <c r="B214" s="1" t="s">
        <v>34</v>
      </c>
      <c r="C214" s="1" t="s">
        <v>34</v>
      </c>
      <c r="D214" s="24">
        <v>4022</v>
      </c>
      <c r="E214" s="24">
        <v>39010</v>
      </c>
      <c r="F214" s="1" t="s">
        <v>35</v>
      </c>
      <c r="G214" s="1" t="s">
        <v>36</v>
      </c>
      <c r="H214" s="1" t="s">
        <v>70</v>
      </c>
      <c r="I214" t="s">
        <v>57</v>
      </c>
      <c r="J214" t="str">
        <f>_xlfn.CONCAT(IFERROR(INDEX(Lookup!B:B, MATCH(Table1[[#This Row],[Origin City]], Lookup!A:A, 0)), Table1[[#This Row],[Origin City]]),","," ",Table1[[#This Row],[Origin State]])</f>
        <v>Waverly, IL</v>
      </c>
      <c r="K214" t="s">
        <v>71</v>
      </c>
      <c r="L214" t="s">
        <v>64</v>
      </c>
      <c r="M214" t="str">
        <f>_xlfn.CONCAT(IFERROR(INDEX(Lookup!B:B, MATCH(Table1[[#This Row],[Destination City]], Lookup!A:A, 0)), Table1[[#This Row],[Destination City]]),","," ",Table1[[#This Row],[Destination State]])</f>
        <v>Dexter, NM</v>
      </c>
      <c r="N214" s="47">
        <v>1058</v>
      </c>
      <c r="O214" t="s">
        <v>41</v>
      </c>
      <c r="P214">
        <v>110</v>
      </c>
      <c r="Q214">
        <v>120</v>
      </c>
      <c r="R214" t="s">
        <v>42</v>
      </c>
      <c r="S214" t="s">
        <v>43</v>
      </c>
      <c r="T214" t="s">
        <v>43</v>
      </c>
      <c r="U214" s="36" t="s">
        <v>44</v>
      </c>
      <c r="V214" s="28" t="s">
        <v>45</v>
      </c>
      <c r="W214" s="4">
        <v>3700</v>
      </c>
      <c r="X214" s="4">
        <f>IF(Table1[[#This Row],[Commodity]]="corn",Table1[[#This Row],[Tariff per Car]]/(111*2000/56),Table1[[#This Row],[Tariff per Car]]/(111*2000/60))</f>
        <v>0.93333333333333335</v>
      </c>
      <c r="Y214" s="4">
        <f>Table1[[#This Row],[Tariff per Car]]/100.7</f>
        <v>36.742800397219462</v>
      </c>
      <c r="Z214" s="4">
        <f>(Table1[[#This Row],[Tariff per Car]]/111)</f>
        <v>33.333333333333336</v>
      </c>
      <c r="AA214" s="6">
        <f>(Table1[[#This Row],[Tariff per Car]]/111)/Table1[[#This Row],[Route Mileage]]</f>
        <v>3.1505986137366104E-2</v>
      </c>
      <c r="AB214" s="4">
        <v>0</v>
      </c>
      <c r="AC214" s="4">
        <f>Table1[[#This Row],[FSC per Mile]]*Table1[[#This Row],[Route Mileage]]</f>
        <v>0</v>
      </c>
      <c r="AD214" s="4">
        <f>Table1[[#This Row],[Tariff per Car]]+Table1[[#This Row],[FSC per Car]]</f>
        <v>3700</v>
      </c>
      <c r="AE214" s="4">
        <f>IF(Table1[[#This Row],[Commodity]]="corn",Table1[[#This Row],[Tariff + FSC per Car]]/(111*2000/56),Table1[[#This Row],[Tariff + FSC per Car]]/(111*2000/60))</f>
        <v>0.93333333333333335</v>
      </c>
      <c r="AF214" s="4">
        <f>Table1[[#This Row],[Tariff + FSC per Car]]/100.7</f>
        <v>36.742800397219462</v>
      </c>
      <c r="AG214" s="4">
        <f>(Table1[[#This Row],[Tariff + FSC per Car]]/111)</f>
        <v>33.333333333333336</v>
      </c>
      <c r="AH214" s="6">
        <f>(Table1[[#This Row],[Tariff + FSC per Car]]/111)/Table1[[#This Row],[Route Mileage]]</f>
        <v>3.1505986137366104E-2</v>
      </c>
    </row>
    <row r="215" spans="1:34" x14ac:dyDescent="0.25">
      <c r="A215" s="3">
        <v>44423</v>
      </c>
      <c r="B215" s="1" t="s">
        <v>34</v>
      </c>
      <c r="C215" s="1" t="s">
        <v>34</v>
      </c>
      <c r="D215" s="24">
        <v>4022</v>
      </c>
      <c r="E215" s="24">
        <v>69105</v>
      </c>
      <c r="F215" s="1" t="s">
        <v>72</v>
      </c>
      <c r="G215" s="1" t="s">
        <v>36</v>
      </c>
      <c r="H215" s="1" t="s">
        <v>73</v>
      </c>
      <c r="I215" t="s">
        <v>47</v>
      </c>
      <c r="J215" t="str">
        <f>_xlfn.CONCAT(IFERROR(INDEX(Lookup!B:B, MATCH(Table1[[#This Row],[Origin City]], Lookup!A:A, 0)), Table1[[#This Row],[Origin City]]),","," ",Table1[[#This Row],[Origin State]])</f>
        <v>Argyle, MN</v>
      </c>
      <c r="K215" t="s">
        <v>48</v>
      </c>
      <c r="L215" t="s">
        <v>49</v>
      </c>
      <c r="M215" t="s">
        <v>50</v>
      </c>
      <c r="N215" s="5">
        <v>1528</v>
      </c>
      <c r="O215" t="s">
        <v>51</v>
      </c>
      <c r="P215">
        <v>110</v>
      </c>
      <c r="Q215">
        <v>120</v>
      </c>
      <c r="R215" t="s">
        <v>2</v>
      </c>
      <c r="S215" t="s">
        <v>43</v>
      </c>
      <c r="T215" t="s">
        <v>52</v>
      </c>
      <c r="U215" s="35" t="s">
        <v>44</v>
      </c>
      <c r="V215" s="27" t="s">
        <v>45</v>
      </c>
      <c r="W215" s="4">
        <v>5800</v>
      </c>
      <c r="X215" s="4">
        <f>IF(Table1[[#This Row],[Commodity]]="corn",Table1[[#This Row],[Tariff per Car]]/(111*2000/56),Table1[[#This Row],[Tariff per Car]]/(111*2000/60))</f>
        <v>1.5675675675675675</v>
      </c>
      <c r="Y215" s="4">
        <f>Table1[[#This Row],[Tariff per Car]]/100.7</f>
        <v>57.596822244289967</v>
      </c>
      <c r="Z215" s="4">
        <f>(Table1[[#This Row],[Tariff per Car]]/111)</f>
        <v>52.252252252252255</v>
      </c>
      <c r="AA215" s="6">
        <f>(Table1[[#This Row],[Tariff per Car]]/111)/Table1[[#This Row],[Route Mileage]]</f>
        <v>3.4196500165086553E-2</v>
      </c>
      <c r="AB215" s="4">
        <v>0</v>
      </c>
      <c r="AC215" s="4">
        <f>Table1[[#This Row],[FSC per Mile]]*Table1[[#This Row],[Route Mileage]]</f>
        <v>0</v>
      </c>
      <c r="AD215" s="4">
        <f>Table1[[#This Row],[Tariff per Car]]+Table1[[#This Row],[FSC per Car]]</f>
        <v>5800</v>
      </c>
      <c r="AE215" s="4">
        <f>IF(Table1[[#This Row],[Commodity]]="corn",Table1[[#This Row],[Tariff + FSC per Car]]/(111*2000/56),Table1[[#This Row],[Tariff + FSC per Car]]/(111*2000/60))</f>
        <v>1.5675675675675675</v>
      </c>
      <c r="AF215" s="4">
        <f>Table1[[#This Row],[Tariff + FSC per Car]]/100.7</f>
        <v>57.596822244289967</v>
      </c>
      <c r="AG215" s="4">
        <f>(Table1[[#This Row],[Tariff + FSC per Car]]/111)</f>
        <v>52.252252252252255</v>
      </c>
      <c r="AH215" s="6">
        <f>(Table1[[#This Row],[Tariff + FSC per Car]]/111)/Table1[[#This Row],[Route Mileage]]</f>
        <v>3.4196500165086553E-2</v>
      </c>
    </row>
    <row r="216" spans="1:34" x14ac:dyDescent="0.25">
      <c r="A216" s="3">
        <v>44423</v>
      </c>
      <c r="B216" s="1" t="s">
        <v>34</v>
      </c>
      <c r="C216" s="1" t="s">
        <v>34</v>
      </c>
      <c r="D216" s="24">
        <v>4022</v>
      </c>
      <c r="E216" s="24">
        <v>69105</v>
      </c>
      <c r="F216" s="1" t="s">
        <v>72</v>
      </c>
      <c r="G216" s="1" t="s">
        <v>36</v>
      </c>
      <c r="H216" s="1" t="s">
        <v>73</v>
      </c>
      <c r="I216" t="s">
        <v>47</v>
      </c>
      <c r="J216" t="str">
        <f>_xlfn.CONCAT(IFERROR(INDEX(Lookup!B:B, MATCH(Table1[[#This Row],[Origin City]], Lookup!A:A, 0)), Table1[[#This Row],[Origin City]]),","," ",Table1[[#This Row],[Origin State]])</f>
        <v>Argyle, MN</v>
      </c>
      <c r="K216" t="s">
        <v>65</v>
      </c>
      <c r="L216" t="s">
        <v>54</v>
      </c>
      <c r="M216" t="s">
        <v>66</v>
      </c>
      <c r="N216" s="47">
        <v>1634</v>
      </c>
      <c r="O216" t="s">
        <v>51</v>
      </c>
      <c r="P216">
        <v>110</v>
      </c>
      <c r="Q216">
        <v>120</v>
      </c>
      <c r="R216" t="s">
        <v>2</v>
      </c>
      <c r="S216" t="s">
        <v>43</v>
      </c>
      <c r="T216" t="s">
        <v>52</v>
      </c>
      <c r="U216" s="36" t="s">
        <v>44</v>
      </c>
      <c r="V216" s="28" t="s">
        <v>45</v>
      </c>
      <c r="W216" s="4">
        <v>6000</v>
      </c>
      <c r="X216" s="4">
        <f>IF(Table1[[#This Row],[Commodity]]="corn",Table1[[#This Row],[Tariff per Car]]/(111*2000/56),Table1[[#This Row],[Tariff per Car]]/(111*2000/60))</f>
        <v>1.6216216216216217</v>
      </c>
      <c r="Y216" s="4">
        <f>Table1[[#This Row],[Tariff per Car]]/100.7</f>
        <v>59.582919563058589</v>
      </c>
      <c r="Z216" s="4">
        <f>(Table1[[#This Row],[Tariff per Car]]/111)</f>
        <v>54.054054054054056</v>
      </c>
      <c r="AA216" s="6">
        <f>(Table1[[#This Row],[Tariff per Car]]/111)/Table1[[#This Row],[Route Mileage]]</f>
        <v>3.3080816434549604E-2</v>
      </c>
      <c r="AB216" s="4">
        <v>0</v>
      </c>
      <c r="AC216" s="4">
        <f>Table1[[#This Row],[FSC per Mile]]*Table1[[#This Row],[Route Mileage]]</f>
        <v>0</v>
      </c>
      <c r="AD216" s="4">
        <f>Table1[[#This Row],[Tariff per Car]]+Table1[[#This Row],[FSC per Car]]</f>
        <v>6000</v>
      </c>
      <c r="AE216" s="4">
        <f>IF(Table1[[#This Row],[Commodity]]="corn",Table1[[#This Row],[Tariff + FSC per Car]]/(111*2000/56),Table1[[#This Row],[Tariff + FSC per Car]]/(111*2000/60))</f>
        <v>1.6216216216216217</v>
      </c>
      <c r="AF216" s="4">
        <f>Table1[[#This Row],[Tariff + FSC per Car]]/100.7</f>
        <v>59.582919563058589</v>
      </c>
      <c r="AG216" s="4">
        <f>(Table1[[#This Row],[Tariff + FSC per Car]]/111)</f>
        <v>54.054054054054056</v>
      </c>
      <c r="AH216" s="6">
        <f>(Table1[[#This Row],[Tariff + FSC per Car]]/111)/Table1[[#This Row],[Route Mileage]]</f>
        <v>3.3080816434549604E-2</v>
      </c>
    </row>
    <row r="217" spans="1:34" x14ac:dyDescent="0.25">
      <c r="A217" s="3">
        <v>44423</v>
      </c>
      <c r="B217" s="1" t="s">
        <v>34</v>
      </c>
      <c r="C217" s="1" t="s">
        <v>34</v>
      </c>
      <c r="D217" s="24">
        <v>4022</v>
      </c>
      <c r="E217" s="24">
        <v>69105</v>
      </c>
      <c r="F217" s="1" t="s">
        <v>72</v>
      </c>
      <c r="G217" s="1" t="s">
        <v>36</v>
      </c>
      <c r="H217" s="1" t="s">
        <v>74</v>
      </c>
      <c r="I217" t="s">
        <v>75</v>
      </c>
      <c r="J217" t="str">
        <f>_xlfn.CONCAT(IFERROR(INDEX(Lookup!B:B, MATCH(Table1[[#This Row],[Origin City]], Lookup!A:A, 0)), Table1[[#This Row],[Origin City]]),","," ",Table1[[#This Row],[Origin State]])</f>
        <v>Casselton, ND</v>
      </c>
      <c r="K217" t="s">
        <v>48</v>
      </c>
      <c r="L217" t="s">
        <v>49</v>
      </c>
      <c r="M217" t="s">
        <v>50</v>
      </c>
      <c r="N217" s="5">
        <v>1469</v>
      </c>
      <c r="O217" t="s">
        <v>51</v>
      </c>
      <c r="P217">
        <v>110</v>
      </c>
      <c r="Q217">
        <v>120</v>
      </c>
      <c r="R217" t="s">
        <v>2</v>
      </c>
      <c r="S217" t="s">
        <v>43</v>
      </c>
      <c r="T217" t="s">
        <v>52</v>
      </c>
      <c r="U217" s="35" t="s">
        <v>44</v>
      </c>
      <c r="V217" s="27" t="s">
        <v>45</v>
      </c>
      <c r="W217" s="4">
        <v>5750</v>
      </c>
      <c r="X217" s="4">
        <f>IF(Table1[[#This Row],[Commodity]]="corn",Table1[[#This Row],[Tariff per Car]]/(111*2000/56),Table1[[#This Row],[Tariff per Car]]/(111*2000/60))</f>
        <v>1.5540540540540539</v>
      </c>
      <c r="Y217" s="4">
        <f>Table1[[#This Row],[Tariff per Car]]/100.7</f>
        <v>57.10029791459781</v>
      </c>
      <c r="Z217" s="4">
        <f>(Table1[[#This Row],[Tariff per Car]]/111)</f>
        <v>51.801801801801801</v>
      </c>
      <c r="AA217" s="6">
        <f>(Table1[[#This Row],[Tariff per Car]]/111)/Table1[[#This Row],[Route Mileage]]</f>
        <v>3.5263309599592785E-2</v>
      </c>
      <c r="AB217" s="4">
        <v>0</v>
      </c>
      <c r="AC217" s="4">
        <f>Table1[[#This Row],[FSC per Mile]]*Table1[[#This Row],[Route Mileage]]</f>
        <v>0</v>
      </c>
      <c r="AD217" s="4">
        <f>Table1[[#This Row],[Tariff per Car]]+Table1[[#This Row],[FSC per Car]]</f>
        <v>5750</v>
      </c>
      <c r="AE217" s="4">
        <f>IF(Table1[[#This Row],[Commodity]]="corn",Table1[[#This Row],[Tariff + FSC per Car]]/(111*2000/56),Table1[[#This Row],[Tariff + FSC per Car]]/(111*2000/60))</f>
        <v>1.5540540540540539</v>
      </c>
      <c r="AF217" s="4">
        <f>Table1[[#This Row],[Tariff + FSC per Car]]/100.7</f>
        <v>57.10029791459781</v>
      </c>
      <c r="AG217" s="4">
        <f>(Table1[[#This Row],[Tariff + FSC per Car]]/111)</f>
        <v>51.801801801801801</v>
      </c>
      <c r="AH217" s="6">
        <f>(Table1[[#This Row],[Tariff + FSC per Car]]/111)/Table1[[#This Row],[Route Mileage]]</f>
        <v>3.5263309599592785E-2</v>
      </c>
    </row>
    <row r="218" spans="1:34" x14ac:dyDescent="0.25">
      <c r="A218" s="3">
        <v>44423</v>
      </c>
      <c r="B218" s="1" t="s">
        <v>34</v>
      </c>
      <c r="C218" s="1" t="s">
        <v>34</v>
      </c>
      <c r="D218" s="24">
        <v>4022</v>
      </c>
      <c r="E218" s="24">
        <v>69105</v>
      </c>
      <c r="F218" s="1" t="s">
        <v>72</v>
      </c>
      <c r="G218" s="1" t="s">
        <v>36</v>
      </c>
      <c r="H218" s="1" t="s">
        <v>76</v>
      </c>
      <c r="I218" t="s">
        <v>77</v>
      </c>
      <c r="J218" t="str">
        <f>_xlfn.CONCAT(IFERROR(INDEX(Lookup!B:B, MATCH(Table1[[#This Row],[Origin City]], Lookup!A:A, 0)), Table1[[#This Row],[Origin City]]),","," ",Table1[[#This Row],[Origin State]])</f>
        <v>Concordia, KS</v>
      </c>
      <c r="K218" t="s">
        <v>65</v>
      </c>
      <c r="L218" t="s">
        <v>54</v>
      </c>
      <c r="M218" t="s">
        <v>66</v>
      </c>
      <c r="N218" s="5">
        <v>742</v>
      </c>
      <c r="O218" t="s">
        <v>51</v>
      </c>
      <c r="P218">
        <v>110</v>
      </c>
      <c r="Q218">
        <v>120</v>
      </c>
      <c r="R218" t="s">
        <v>2</v>
      </c>
      <c r="S218" t="s">
        <v>43</v>
      </c>
      <c r="T218" t="s">
        <v>43</v>
      </c>
      <c r="U218" s="36" t="s">
        <v>44</v>
      </c>
      <c r="V218" s="28" t="s">
        <v>45</v>
      </c>
      <c r="W218" s="4">
        <v>4250</v>
      </c>
      <c r="X218" s="4">
        <f>IF(Table1[[#This Row],[Commodity]]="corn",Table1[[#This Row],[Tariff per Car]]/(111*2000/56),Table1[[#This Row],[Tariff per Car]]/(111*2000/60))</f>
        <v>1.1486486486486487</v>
      </c>
      <c r="Y218" s="4">
        <f>Table1[[#This Row],[Tariff per Car]]/100.7</f>
        <v>42.204568023833168</v>
      </c>
      <c r="Z218" s="4">
        <f>(Table1[[#This Row],[Tariff per Car]]/111)</f>
        <v>38.288288288288285</v>
      </c>
      <c r="AA218" s="6">
        <f>(Table1[[#This Row],[Tariff per Car]]/111)/Table1[[#This Row],[Route Mileage]]</f>
        <v>5.1601466695806314E-2</v>
      </c>
      <c r="AB218" s="4">
        <v>0</v>
      </c>
      <c r="AC218" s="4">
        <f>Table1[[#This Row],[FSC per Mile]]*Table1[[#This Row],[Route Mileage]]</f>
        <v>0</v>
      </c>
      <c r="AD218" s="4">
        <f>Table1[[#This Row],[Tariff per Car]]+Table1[[#This Row],[FSC per Car]]</f>
        <v>4250</v>
      </c>
      <c r="AE218" s="4">
        <f>IF(Table1[[#This Row],[Commodity]]="corn",Table1[[#This Row],[Tariff + FSC per Car]]/(111*2000/56),Table1[[#This Row],[Tariff + FSC per Car]]/(111*2000/60))</f>
        <v>1.1486486486486487</v>
      </c>
      <c r="AF218" s="4">
        <f>Table1[[#This Row],[Tariff + FSC per Car]]/100.7</f>
        <v>42.204568023833168</v>
      </c>
      <c r="AG218" s="4">
        <f>(Table1[[#This Row],[Tariff + FSC per Car]]/111)</f>
        <v>38.288288288288285</v>
      </c>
      <c r="AH218" s="6">
        <f>(Table1[[#This Row],[Tariff + FSC per Car]]/111)/Table1[[#This Row],[Route Mileage]]</f>
        <v>5.1601466695806314E-2</v>
      </c>
    </row>
    <row r="219" spans="1:34" x14ac:dyDescent="0.25">
      <c r="A219" s="3">
        <v>44423</v>
      </c>
      <c r="B219" s="1" t="s">
        <v>34</v>
      </c>
      <c r="C219" s="1" t="s">
        <v>34</v>
      </c>
      <c r="D219" s="24">
        <v>4022</v>
      </c>
      <c r="E219" s="24">
        <v>69105</v>
      </c>
      <c r="F219" s="1" t="s">
        <v>72</v>
      </c>
      <c r="G219" s="1" t="s">
        <v>36</v>
      </c>
      <c r="H219" s="1" t="s">
        <v>78</v>
      </c>
      <c r="I219" t="s">
        <v>68</v>
      </c>
      <c r="J219" t="str">
        <f>_xlfn.CONCAT(IFERROR(INDEX(Lookup!B:B, MATCH(Table1[[#This Row],[Origin City]], Lookup!A:A, 0)), Table1[[#This Row],[Origin City]]),","," ",Table1[[#This Row],[Origin State]])</f>
        <v>Mitchell, SD</v>
      </c>
      <c r="K219" t="s">
        <v>48</v>
      </c>
      <c r="L219" t="s">
        <v>49</v>
      </c>
      <c r="M219" t="s">
        <v>50</v>
      </c>
      <c r="N219" s="5">
        <v>1624</v>
      </c>
      <c r="O219" t="s">
        <v>51</v>
      </c>
      <c r="P219">
        <v>110</v>
      </c>
      <c r="Q219">
        <v>120</v>
      </c>
      <c r="R219" t="s">
        <v>2</v>
      </c>
      <c r="S219" t="s">
        <v>43</v>
      </c>
      <c r="T219" t="s">
        <v>52</v>
      </c>
      <c r="U219" s="35" t="s">
        <v>44</v>
      </c>
      <c r="V219" s="27" t="s">
        <v>45</v>
      </c>
      <c r="W219" s="4">
        <v>5850</v>
      </c>
      <c r="X219" s="4">
        <f>IF(Table1[[#This Row],[Commodity]]="corn",Table1[[#This Row],[Tariff per Car]]/(111*2000/56),Table1[[#This Row],[Tariff per Car]]/(111*2000/60))</f>
        <v>1.5810810810810811</v>
      </c>
      <c r="Y219" s="4">
        <f>Table1[[#This Row],[Tariff per Car]]/100.7</f>
        <v>58.093346573982124</v>
      </c>
      <c r="Z219" s="4">
        <f>(Table1[[#This Row],[Tariff per Car]]/111)</f>
        <v>52.702702702702702</v>
      </c>
      <c r="AA219" s="6">
        <f>(Table1[[#This Row],[Tariff per Car]]/111)/Table1[[#This Row],[Route Mileage]]</f>
        <v>3.2452403142058314E-2</v>
      </c>
      <c r="AB219" s="4">
        <v>0</v>
      </c>
      <c r="AC219" s="4">
        <f>Table1[[#This Row],[FSC per Mile]]*Table1[[#This Row],[Route Mileage]]</f>
        <v>0</v>
      </c>
      <c r="AD219" s="4">
        <f>Table1[[#This Row],[Tariff per Car]]+Table1[[#This Row],[FSC per Car]]</f>
        <v>5850</v>
      </c>
      <c r="AE219" s="4">
        <f>IF(Table1[[#This Row],[Commodity]]="corn",Table1[[#This Row],[Tariff + FSC per Car]]/(111*2000/56),Table1[[#This Row],[Tariff + FSC per Car]]/(111*2000/60))</f>
        <v>1.5810810810810811</v>
      </c>
      <c r="AF219" s="4">
        <f>Table1[[#This Row],[Tariff + FSC per Car]]/100.7</f>
        <v>58.093346573982124</v>
      </c>
      <c r="AG219" s="4">
        <f>(Table1[[#This Row],[Tariff + FSC per Car]]/111)</f>
        <v>52.702702702702702</v>
      </c>
      <c r="AH219" s="6">
        <f>(Table1[[#This Row],[Tariff + FSC per Car]]/111)/Table1[[#This Row],[Route Mileage]]</f>
        <v>3.2452403142058314E-2</v>
      </c>
    </row>
    <row r="220" spans="1:34" x14ac:dyDescent="0.25">
      <c r="A220" s="3">
        <v>44423</v>
      </c>
      <c r="B220" s="1" t="s">
        <v>34</v>
      </c>
      <c r="C220" s="1" t="s">
        <v>34</v>
      </c>
      <c r="D220" s="24">
        <v>4022</v>
      </c>
      <c r="E220" s="24">
        <v>69105</v>
      </c>
      <c r="F220" s="1" t="s">
        <v>72</v>
      </c>
      <c r="G220" s="1" t="s">
        <v>36</v>
      </c>
      <c r="H220" s="1" t="s">
        <v>61</v>
      </c>
      <c r="I220" t="s">
        <v>62</v>
      </c>
      <c r="J220" t="str">
        <f>_xlfn.CONCAT(IFERROR(INDEX(Lookup!B:B, MATCH(Table1[[#This Row],[Origin City]], Lookup!A:A, 0)), Table1[[#This Row],[Origin City]]),","," ",Table1[[#This Row],[Origin State]])</f>
        <v>Phelps (Rock Port), MO</v>
      </c>
      <c r="K220" t="s">
        <v>48</v>
      </c>
      <c r="L220" t="s">
        <v>49</v>
      </c>
      <c r="M220" t="s">
        <v>50</v>
      </c>
      <c r="N220" s="5">
        <v>1881</v>
      </c>
      <c r="O220" t="s">
        <v>51</v>
      </c>
      <c r="P220">
        <v>110</v>
      </c>
      <c r="Q220">
        <v>120</v>
      </c>
      <c r="R220" t="s">
        <v>2</v>
      </c>
      <c r="S220" t="s">
        <v>43</v>
      </c>
      <c r="T220" t="s">
        <v>43</v>
      </c>
      <c r="U220" s="35" t="s">
        <v>44</v>
      </c>
      <c r="V220" s="27" t="s">
        <v>45</v>
      </c>
      <c r="W220" s="4">
        <v>5800</v>
      </c>
      <c r="X220" s="4">
        <f>IF(Table1[[#This Row],[Commodity]]="corn",Table1[[#This Row],[Tariff per Car]]/(111*2000/56),Table1[[#This Row],[Tariff per Car]]/(111*2000/60))</f>
        <v>1.5675675675675675</v>
      </c>
      <c r="Y220" s="4">
        <f>Table1[[#This Row],[Tariff per Car]]/100.7</f>
        <v>57.596822244289967</v>
      </c>
      <c r="Z220" s="4">
        <f>(Table1[[#This Row],[Tariff per Car]]/111)</f>
        <v>52.252252252252255</v>
      </c>
      <c r="AA220" s="6">
        <f>(Table1[[#This Row],[Tariff per Car]]/111)/Table1[[#This Row],[Route Mileage]]</f>
        <v>2.77789751473962E-2</v>
      </c>
      <c r="AB220" s="4">
        <v>0</v>
      </c>
      <c r="AC220" s="4">
        <f>Table1[[#This Row],[FSC per Mile]]*Table1[[#This Row],[Route Mileage]]</f>
        <v>0</v>
      </c>
      <c r="AD220" s="4">
        <f>Table1[[#This Row],[Tariff per Car]]+Table1[[#This Row],[FSC per Car]]</f>
        <v>5800</v>
      </c>
      <c r="AE220" s="4">
        <f>IF(Table1[[#This Row],[Commodity]]="corn",Table1[[#This Row],[Tariff + FSC per Car]]/(111*2000/56),Table1[[#This Row],[Tariff + FSC per Car]]/(111*2000/60))</f>
        <v>1.5675675675675675</v>
      </c>
      <c r="AF220" s="4">
        <f>Table1[[#This Row],[Tariff + FSC per Car]]/100.7</f>
        <v>57.596822244289967</v>
      </c>
      <c r="AG220" s="4">
        <f>(Table1[[#This Row],[Tariff + FSC per Car]]/111)</f>
        <v>52.252252252252255</v>
      </c>
      <c r="AH220" s="6">
        <f>(Table1[[#This Row],[Tariff + FSC per Car]]/111)/Table1[[#This Row],[Route Mileage]]</f>
        <v>2.77789751473962E-2</v>
      </c>
    </row>
    <row r="221" spans="1:34" x14ac:dyDescent="0.25">
      <c r="A221" s="3">
        <v>44423</v>
      </c>
      <c r="B221" s="1" t="s">
        <v>34</v>
      </c>
      <c r="C221" s="1" t="s">
        <v>34</v>
      </c>
      <c r="D221" s="24">
        <v>4022</v>
      </c>
      <c r="E221" s="24">
        <v>69105</v>
      </c>
      <c r="F221" s="1" t="s">
        <v>72</v>
      </c>
      <c r="G221" s="1" t="s">
        <v>36</v>
      </c>
      <c r="H221" s="1" t="s">
        <v>69</v>
      </c>
      <c r="I221" t="s">
        <v>47</v>
      </c>
      <c r="J221" t="str">
        <f>_xlfn.CONCAT(IFERROR(INDEX(Lookup!B:B, MATCH(Table1[[#This Row],[Origin City]], Lookup!A:A, 0)), Table1[[#This Row],[Origin City]]),","," ",Table1[[#This Row],[Origin State]])</f>
        <v>St. Cloud, MN</v>
      </c>
      <c r="K221" t="s">
        <v>48</v>
      </c>
      <c r="L221" t="s">
        <v>49</v>
      </c>
      <c r="M221" t="s">
        <v>50</v>
      </c>
      <c r="N221" s="5">
        <v>1666</v>
      </c>
      <c r="O221" t="s">
        <v>51</v>
      </c>
      <c r="P221">
        <v>110</v>
      </c>
      <c r="Q221">
        <v>120</v>
      </c>
      <c r="R221" t="s">
        <v>2</v>
      </c>
      <c r="S221" t="s">
        <v>43</v>
      </c>
      <c r="T221" t="s">
        <v>43</v>
      </c>
      <c r="U221" s="36" t="s">
        <v>44</v>
      </c>
      <c r="V221" s="28" t="s">
        <v>45</v>
      </c>
      <c r="W221" s="4">
        <v>5900</v>
      </c>
      <c r="X221" s="4">
        <f>IF(Table1[[#This Row],[Commodity]]="corn",Table1[[#This Row],[Tariff per Car]]/(111*2000/56),Table1[[#This Row],[Tariff per Car]]/(111*2000/60))</f>
        <v>1.5945945945945945</v>
      </c>
      <c r="Y221" s="4">
        <f>Table1[[#This Row],[Tariff per Car]]/100.7</f>
        <v>58.589870903674282</v>
      </c>
      <c r="Z221" s="4">
        <f>(Table1[[#This Row],[Tariff per Car]]/111)</f>
        <v>53.153153153153156</v>
      </c>
      <c r="AA221" s="6">
        <f>(Table1[[#This Row],[Tariff per Car]]/111)/Table1[[#This Row],[Route Mileage]]</f>
        <v>3.1904653753393249E-2</v>
      </c>
      <c r="AB221" s="4">
        <v>0</v>
      </c>
      <c r="AC221" s="4">
        <f>Table1[[#This Row],[FSC per Mile]]*Table1[[#This Row],[Route Mileage]]</f>
        <v>0</v>
      </c>
      <c r="AD221" s="4">
        <f>Table1[[#This Row],[Tariff per Car]]+Table1[[#This Row],[FSC per Car]]</f>
        <v>5900</v>
      </c>
      <c r="AE221" s="4">
        <f>IF(Table1[[#This Row],[Commodity]]="corn",Table1[[#This Row],[Tariff + FSC per Car]]/(111*2000/56),Table1[[#This Row],[Tariff + FSC per Car]]/(111*2000/60))</f>
        <v>1.5945945945945945</v>
      </c>
      <c r="AF221" s="4">
        <f>Table1[[#This Row],[Tariff + FSC per Car]]/100.7</f>
        <v>58.589870903674282</v>
      </c>
      <c r="AG221" s="4">
        <f>(Table1[[#This Row],[Tariff + FSC per Car]]/111)</f>
        <v>53.153153153153156</v>
      </c>
      <c r="AH221" s="6">
        <f>(Table1[[#This Row],[Tariff + FSC per Car]]/111)/Table1[[#This Row],[Route Mileage]]</f>
        <v>3.1904653753393249E-2</v>
      </c>
    </row>
    <row r="222" spans="1:34" x14ac:dyDescent="0.25">
      <c r="A222" s="3">
        <v>44454</v>
      </c>
      <c r="B222" s="1" t="s">
        <v>34</v>
      </c>
      <c r="C222" s="1" t="s">
        <v>34</v>
      </c>
      <c r="D222" s="24">
        <v>4022</v>
      </c>
      <c r="E222" s="24">
        <v>39010</v>
      </c>
      <c r="F222" s="1" t="s">
        <v>35</v>
      </c>
      <c r="G222" s="1" t="s">
        <v>36</v>
      </c>
      <c r="H222" s="1" t="s">
        <v>37</v>
      </c>
      <c r="I222" t="s">
        <v>38</v>
      </c>
      <c r="J222" t="str">
        <f>_xlfn.CONCAT(IFERROR(INDEX(Lookup!B:B, MATCH(Table1[[#This Row],[Origin City]], Lookup!A:A, 0)), Table1[[#This Row],[Origin City]]),","," ",Table1[[#This Row],[Origin State]])</f>
        <v>Brunswick, NE</v>
      </c>
      <c r="K222" t="s">
        <v>39</v>
      </c>
      <c r="L222" t="s">
        <v>40</v>
      </c>
      <c r="M222" t="str">
        <f>_xlfn.CONCAT(IFERROR(INDEX(Lookup!B:B, MATCH(Table1[[#This Row],[Destination City]], Lookup!A:A, 0)), Table1[[#This Row],[Destination City]]),","," ",Table1[[#This Row],[Destination State]])</f>
        <v>Hanford, CA</v>
      </c>
      <c r="N222" s="5">
        <v>2122</v>
      </c>
      <c r="O222" t="s">
        <v>41</v>
      </c>
      <c r="P222">
        <v>110</v>
      </c>
      <c r="Q222">
        <v>120</v>
      </c>
      <c r="R222" t="s">
        <v>42</v>
      </c>
      <c r="S222" t="s">
        <v>43</v>
      </c>
      <c r="T222" t="s">
        <v>43</v>
      </c>
      <c r="U222" s="35" t="s">
        <v>44</v>
      </c>
      <c r="V222" s="27" t="s">
        <v>45</v>
      </c>
      <c r="W222" s="4">
        <v>5340</v>
      </c>
      <c r="X222" s="4">
        <f>IF(Table1[[#This Row],[Commodity]]="corn",Table1[[#This Row],[Tariff per Car]]/(111*2000/56),Table1[[#This Row],[Tariff per Car]]/(111*2000/60))</f>
        <v>1.347027027027027</v>
      </c>
      <c r="Y222" s="4">
        <f>Table1[[#This Row],[Tariff per Car]]/100.7</f>
        <v>53.028798411122146</v>
      </c>
      <c r="Z222" s="4">
        <f>(Table1[[#This Row],[Tariff per Car]]/111)</f>
        <v>48.108108108108105</v>
      </c>
      <c r="AA222" s="6">
        <f>(Table1[[#This Row],[Tariff per Car]]/111)/Table1[[#This Row],[Route Mileage]]</f>
        <v>2.267111597931579E-2</v>
      </c>
      <c r="AB222" s="4">
        <v>0</v>
      </c>
      <c r="AC222" s="4">
        <f>Table1[[#This Row],[FSC per Mile]]*Table1[[#This Row],[Route Mileage]]</f>
        <v>0</v>
      </c>
      <c r="AD222" s="4">
        <f>Table1[[#This Row],[Tariff per Car]]+Table1[[#This Row],[FSC per Car]]</f>
        <v>5340</v>
      </c>
      <c r="AE222" s="4">
        <f>IF(Table1[[#This Row],[Commodity]]="corn",Table1[[#This Row],[Tariff + FSC per Car]]/(111*2000/56),Table1[[#This Row],[Tariff + FSC per Car]]/(111*2000/60))</f>
        <v>1.347027027027027</v>
      </c>
      <c r="AF222" s="4">
        <f>Table1[[#This Row],[Tariff + FSC per Car]]/100.7</f>
        <v>53.028798411122146</v>
      </c>
      <c r="AG222" s="4">
        <f>(Table1[[#This Row],[Tariff + FSC per Car]]/111)</f>
        <v>48.108108108108105</v>
      </c>
      <c r="AH222" s="6">
        <f>(Table1[[#This Row],[Tariff + FSC per Car]]/111)/Table1[[#This Row],[Route Mileage]]</f>
        <v>2.267111597931579E-2</v>
      </c>
    </row>
    <row r="223" spans="1:34" x14ac:dyDescent="0.25">
      <c r="A223" s="3">
        <v>44454</v>
      </c>
      <c r="B223" s="1" t="s">
        <v>34</v>
      </c>
      <c r="C223" s="1" t="s">
        <v>34</v>
      </c>
      <c r="D223" s="24">
        <v>4022</v>
      </c>
      <c r="E223" s="24">
        <v>39013</v>
      </c>
      <c r="F223" s="1" t="s">
        <v>35</v>
      </c>
      <c r="G223" s="1" t="s">
        <v>36</v>
      </c>
      <c r="H223" s="1" t="s">
        <v>46</v>
      </c>
      <c r="I223" t="s">
        <v>47</v>
      </c>
      <c r="J223" t="str">
        <f>_xlfn.CONCAT(IFERROR(INDEX(Lookup!B:B, MATCH(Table1[[#This Row],[Origin City]], Lookup!A:A, 0)), Table1[[#This Row],[Origin City]]),","," ",Table1[[#This Row],[Origin State]])</f>
        <v>Clarkfield, MN</v>
      </c>
      <c r="K223" t="s">
        <v>48</v>
      </c>
      <c r="L223" t="s">
        <v>49</v>
      </c>
      <c r="M223" t="s">
        <v>50</v>
      </c>
      <c r="N223" s="5">
        <v>1684</v>
      </c>
      <c r="O223" t="s">
        <v>51</v>
      </c>
      <c r="P223">
        <v>110</v>
      </c>
      <c r="Q223">
        <v>120</v>
      </c>
      <c r="R223" t="s">
        <v>42</v>
      </c>
      <c r="S223" t="s">
        <v>43</v>
      </c>
      <c r="T223" t="s">
        <v>52</v>
      </c>
      <c r="U223" s="35" t="s">
        <v>44</v>
      </c>
      <c r="V223" s="27" t="s">
        <v>45</v>
      </c>
      <c r="W223" s="4">
        <v>5140</v>
      </c>
      <c r="X223" s="4">
        <f>IF(Table1[[#This Row],[Commodity]]="corn",Table1[[#This Row],[Tariff per Car]]/(111*2000/56),Table1[[#This Row],[Tariff per Car]]/(111*2000/60))</f>
        <v>1.2965765765765767</v>
      </c>
      <c r="Y223" s="4">
        <f>Table1[[#This Row],[Tariff per Car]]/100.7</f>
        <v>51.042701092353525</v>
      </c>
      <c r="Z223" s="4">
        <f>(Table1[[#This Row],[Tariff per Car]]/111)</f>
        <v>46.306306306306304</v>
      </c>
      <c r="AA223" s="6">
        <f>(Table1[[#This Row],[Tariff per Car]]/111)/Table1[[#This Row],[Route Mileage]]</f>
        <v>2.7497806595193769E-2</v>
      </c>
      <c r="AB223" s="4">
        <v>0</v>
      </c>
      <c r="AC223" s="4">
        <f>Table1[[#This Row],[FSC per Mile]]*Table1[[#This Row],[Route Mileage]]</f>
        <v>0</v>
      </c>
      <c r="AD223" s="4">
        <f>Table1[[#This Row],[Tariff per Car]]+Table1[[#This Row],[FSC per Car]]</f>
        <v>5140</v>
      </c>
      <c r="AE223" s="4">
        <f>IF(Table1[[#This Row],[Commodity]]="corn",Table1[[#This Row],[Tariff + FSC per Car]]/(111*2000/56),Table1[[#This Row],[Tariff + FSC per Car]]/(111*2000/60))</f>
        <v>1.2965765765765767</v>
      </c>
      <c r="AF223" s="4">
        <f>Table1[[#This Row],[Tariff + FSC per Car]]/100.7</f>
        <v>51.042701092353525</v>
      </c>
      <c r="AG223" s="4">
        <f>(Table1[[#This Row],[Tariff + FSC per Car]]/111)</f>
        <v>46.306306306306304</v>
      </c>
      <c r="AH223" s="6">
        <f>(Table1[[#This Row],[Tariff + FSC per Car]]/111)/Table1[[#This Row],[Route Mileage]]</f>
        <v>2.7497806595193769E-2</v>
      </c>
    </row>
    <row r="224" spans="1:34" x14ac:dyDescent="0.25">
      <c r="A224" s="3">
        <v>44454</v>
      </c>
      <c r="B224" s="1" t="s">
        <v>34</v>
      </c>
      <c r="C224" s="1" t="s">
        <v>34</v>
      </c>
      <c r="D224" s="24">
        <v>4022</v>
      </c>
      <c r="E224" s="24">
        <v>39010</v>
      </c>
      <c r="F224" s="1" t="s">
        <v>35</v>
      </c>
      <c r="G224" s="1" t="s">
        <v>36</v>
      </c>
      <c r="H224" s="1" t="s">
        <v>46</v>
      </c>
      <c r="I224" t="s">
        <v>47</v>
      </c>
      <c r="J224" t="str">
        <f>_xlfn.CONCAT(IFERROR(INDEX(Lookup!B:B, MATCH(Table1[[#This Row],[Origin City]], Lookup!A:A, 0)), Table1[[#This Row],[Origin City]]),","," ",Table1[[#This Row],[Origin State]])</f>
        <v>Clarkfield, MN</v>
      </c>
      <c r="K224" t="s">
        <v>53</v>
      </c>
      <c r="L224" t="s">
        <v>54</v>
      </c>
      <c r="M224" t="str">
        <f>_xlfn.CONCAT(IFERROR(INDEX(Lookup!B:B, MATCH(Table1[[#This Row],[Destination City]], Lookup!A:A, 0)), Table1[[#This Row],[Destination City]]),","," ",Table1[[#This Row],[Destination State]])</f>
        <v>Hereford, TX</v>
      </c>
      <c r="N224" s="5">
        <v>1066</v>
      </c>
      <c r="O224" t="s">
        <v>51</v>
      </c>
      <c r="P224">
        <v>110</v>
      </c>
      <c r="Q224">
        <v>120</v>
      </c>
      <c r="R224" t="s">
        <v>42</v>
      </c>
      <c r="S224" t="s">
        <v>43</v>
      </c>
      <c r="T224" t="s">
        <v>52</v>
      </c>
      <c r="U224" s="35" t="s">
        <v>44</v>
      </c>
      <c r="V224" s="27" t="s">
        <v>45</v>
      </c>
      <c r="W224" s="4">
        <v>4820</v>
      </c>
      <c r="X224" s="4">
        <f>IF(Table1[[#This Row],[Commodity]]="corn",Table1[[#This Row],[Tariff per Car]]/(111*2000/56),Table1[[#This Row],[Tariff per Car]]/(111*2000/60))</f>
        <v>1.2158558558558559</v>
      </c>
      <c r="Y224" s="4">
        <f>Table1[[#This Row],[Tariff per Car]]/100.7</f>
        <v>47.864945382323732</v>
      </c>
      <c r="Z224" s="4">
        <f>(Table1[[#This Row],[Tariff per Car]]/111)</f>
        <v>43.423423423423422</v>
      </c>
      <c r="AA224" s="6">
        <f>(Table1[[#This Row],[Tariff per Car]]/111)/Table1[[#This Row],[Route Mileage]]</f>
        <v>4.0734918783699267E-2</v>
      </c>
      <c r="AB224" s="4">
        <v>0</v>
      </c>
      <c r="AC224" s="4">
        <f>Table1[[#This Row],[FSC per Mile]]*Table1[[#This Row],[Route Mileage]]</f>
        <v>0</v>
      </c>
      <c r="AD224" s="4">
        <f>Table1[[#This Row],[Tariff per Car]]+Table1[[#This Row],[FSC per Car]]</f>
        <v>4820</v>
      </c>
      <c r="AE224" s="4">
        <f>IF(Table1[[#This Row],[Commodity]]="corn",Table1[[#This Row],[Tariff + FSC per Car]]/(111*2000/56),Table1[[#This Row],[Tariff + FSC per Car]]/(111*2000/60))</f>
        <v>1.2158558558558559</v>
      </c>
      <c r="AF224" s="4">
        <f>Table1[[#This Row],[Tariff + FSC per Car]]/100.7</f>
        <v>47.864945382323732</v>
      </c>
      <c r="AG224" s="4">
        <f>(Table1[[#This Row],[Tariff + FSC per Car]]/111)</f>
        <v>43.423423423423422</v>
      </c>
      <c r="AH224" s="6">
        <f>(Table1[[#This Row],[Tariff + FSC per Car]]/111)/Table1[[#This Row],[Route Mileage]]</f>
        <v>4.0734918783699267E-2</v>
      </c>
    </row>
    <row r="225" spans="1:34" x14ac:dyDescent="0.25">
      <c r="A225" s="3">
        <v>44454</v>
      </c>
      <c r="B225" s="1" t="s">
        <v>34</v>
      </c>
      <c r="C225" s="1" t="s">
        <v>34</v>
      </c>
      <c r="D225" s="24">
        <v>4022</v>
      </c>
      <c r="E225" s="24">
        <v>39010</v>
      </c>
      <c r="F225" s="1" t="s">
        <v>35</v>
      </c>
      <c r="G225" s="1" t="s">
        <v>36</v>
      </c>
      <c r="H225" s="1" t="s">
        <v>55</v>
      </c>
      <c r="I225" t="s">
        <v>38</v>
      </c>
      <c r="J225" t="str">
        <f>_xlfn.CONCAT(IFERROR(INDEX(Lookup!B:B, MATCH(Table1[[#This Row],[Origin City]], Lookup!A:A, 0)), Table1[[#This Row],[Origin City]]),","," ",Table1[[#This Row],[Origin State]])</f>
        <v>Edison, NE</v>
      </c>
      <c r="K225" t="s">
        <v>53</v>
      </c>
      <c r="L225" t="s">
        <v>54</v>
      </c>
      <c r="M225" t="str">
        <f>_xlfn.CONCAT(IFERROR(INDEX(Lookup!B:B, MATCH(Table1[[#This Row],[Destination City]], Lookup!A:A, 0)), Table1[[#This Row],[Destination City]]),","," ",Table1[[#This Row],[Destination State]])</f>
        <v>Hereford, TX</v>
      </c>
      <c r="N225" s="9">
        <v>728</v>
      </c>
      <c r="O225" t="s">
        <v>51</v>
      </c>
      <c r="P225">
        <v>110</v>
      </c>
      <c r="Q225">
        <v>120</v>
      </c>
      <c r="R225" t="s">
        <v>42</v>
      </c>
      <c r="S225" t="s">
        <v>43</v>
      </c>
      <c r="T225" t="s">
        <v>52</v>
      </c>
      <c r="U225" s="35" t="s">
        <v>44</v>
      </c>
      <c r="V225" s="27" t="s">
        <v>45</v>
      </c>
      <c r="W225" s="4">
        <v>4060</v>
      </c>
      <c r="X225" s="4">
        <f>IF(Table1[[#This Row],[Commodity]]="corn",Table1[[#This Row],[Tariff per Car]]/(111*2000/56),Table1[[#This Row],[Tariff per Car]]/(111*2000/60))</f>
        <v>1.0241441441441441</v>
      </c>
      <c r="Y225" s="4">
        <f>Table1[[#This Row],[Tariff per Car]]/100.7</f>
        <v>40.317775571002976</v>
      </c>
      <c r="Z225" s="4">
        <f>(Table1[[#This Row],[Tariff per Car]]/111)</f>
        <v>36.576576576576578</v>
      </c>
      <c r="AA225" s="6">
        <f>(Table1[[#This Row],[Tariff per Car]]/111)/Table1[[#This Row],[Route Mileage]]</f>
        <v>5.0242550242550248E-2</v>
      </c>
      <c r="AB225" s="4">
        <v>0</v>
      </c>
      <c r="AC225" s="4">
        <f>Table1[[#This Row],[FSC per Mile]]*Table1[[#This Row],[Route Mileage]]</f>
        <v>0</v>
      </c>
      <c r="AD225" s="4">
        <f>Table1[[#This Row],[Tariff per Car]]+Table1[[#This Row],[FSC per Car]]</f>
        <v>4060</v>
      </c>
      <c r="AE225" s="4">
        <f>IF(Table1[[#This Row],[Commodity]]="corn",Table1[[#This Row],[Tariff + FSC per Car]]/(111*2000/56),Table1[[#This Row],[Tariff + FSC per Car]]/(111*2000/60))</f>
        <v>1.0241441441441441</v>
      </c>
      <c r="AF225" s="4">
        <f>Table1[[#This Row],[Tariff + FSC per Car]]/100.7</f>
        <v>40.317775571002976</v>
      </c>
      <c r="AG225" s="4">
        <f>(Table1[[#This Row],[Tariff + FSC per Car]]/111)</f>
        <v>36.576576576576578</v>
      </c>
      <c r="AH225" s="6">
        <f>(Table1[[#This Row],[Tariff + FSC per Car]]/111)/Table1[[#This Row],[Route Mileage]]</f>
        <v>5.0242550242550248E-2</v>
      </c>
    </row>
    <row r="226" spans="1:34" x14ac:dyDescent="0.25">
      <c r="A226" s="3">
        <v>44454</v>
      </c>
      <c r="B226" s="1" t="s">
        <v>34</v>
      </c>
      <c r="C226" s="1" t="s">
        <v>34</v>
      </c>
      <c r="D226" s="24">
        <v>4022</v>
      </c>
      <c r="E226" s="24">
        <v>39013</v>
      </c>
      <c r="F226" s="1" t="s">
        <v>35</v>
      </c>
      <c r="G226" s="1" t="s">
        <v>36</v>
      </c>
      <c r="H226" s="1" t="s">
        <v>55</v>
      </c>
      <c r="I226" t="s">
        <v>38</v>
      </c>
      <c r="J226" t="str">
        <f>_xlfn.CONCAT(IFERROR(INDEX(Lookup!B:B, MATCH(Table1[[#This Row],[Origin City]], Lookup!A:A, 0)), Table1[[#This Row],[Origin City]]),","," ",Table1[[#This Row],[Origin State]])</f>
        <v>Edison, NE</v>
      </c>
      <c r="K226" t="s">
        <v>48</v>
      </c>
      <c r="L226" t="s">
        <v>49</v>
      </c>
      <c r="M226" t="s">
        <v>50</v>
      </c>
      <c r="N226" s="5">
        <v>1759</v>
      </c>
      <c r="O226" t="s">
        <v>51</v>
      </c>
      <c r="P226">
        <v>110</v>
      </c>
      <c r="Q226">
        <v>120</v>
      </c>
      <c r="R226" t="s">
        <v>42</v>
      </c>
      <c r="S226" t="s">
        <v>43</v>
      </c>
      <c r="T226" t="s">
        <v>52</v>
      </c>
      <c r="U226" s="35" t="s">
        <v>44</v>
      </c>
      <c r="V226" s="27" t="s">
        <v>45</v>
      </c>
      <c r="W226" s="4">
        <v>5020</v>
      </c>
      <c r="X226" s="4">
        <f>IF(Table1[[#This Row],[Commodity]]="corn",Table1[[#This Row],[Tariff per Car]]/(111*2000/56),Table1[[#This Row],[Tariff per Car]]/(111*2000/60))</f>
        <v>1.2663063063063063</v>
      </c>
      <c r="Y226" s="4">
        <f>Table1[[#This Row],[Tariff per Car]]/100.7</f>
        <v>49.851042701092354</v>
      </c>
      <c r="Z226" s="4">
        <f>(Table1[[#This Row],[Tariff per Car]]/111)</f>
        <v>45.225225225225223</v>
      </c>
      <c r="AA226" s="6">
        <f>(Table1[[#This Row],[Tariff per Car]]/111)/Table1[[#This Row],[Route Mileage]]</f>
        <v>2.5710759081992735E-2</v>
      </c>
      <c r="AB226" s="4">
        <v>0</v>
      </c>
      <c r="AC226" s="4">
        <f>Table1[[#This Row],[FSC per Mile]]*Table1[[#This Row],[Route Mileage]]</f>
        <v>0</v>
      </c>
      <c r="AD226" s="4">
        <f>Table1[[#This Row],[Tariff per Car]]+Table1[[#This Row],[FSC per Car]]</f>
        <v>5020</v>
      </c>
      <c r="AE226" s="4">
        <f>IF(Table1[[#This Row],[Commodity]]="corn",Table1[[#This Row],[Tariff + FSC per Car]]/(111*2000/56),Table1[[#This Row],[Tariff + FSC per Car]]/(111*2000/60))</f>
        <v>1.2663063063063063</v>
      </c>
      <c r="AF226" s="4">
        <f>Table1[[#This Row],[Tariff + FSC per Car]]/100.7</f>
        <v>49.851042701092354</v>
      </c>
      <c r="AG226" s="4">
        <f>(Table1[[#This Row],[Tariff + FSC per Car]]/111)</f>
        <v>45.225225225225223</v>
      </c>
      <c r="AH226" s="6">
        <f>(Table1[[#This Row],[Tariff + FSC per Car]]/111)/Table1[[#This Row],[Route Mileage]]</f>
        <v>2.5710759081992735E-2</v>
      </c>
    </row>
    <row r="227" spans="1:34" x14ac:dyDescent="0.25">
      <c r="A227" s="3">
        <v>44454</v>
      </c>
      <c r="B227" s="1" t="s">
        <v>34</v>
      </c>
      <c r="C227" s="1" t="s">
        <v>34</v>
      </c>
      <c r="D227" s="24">
        <v>4022</v>
      </c>
      <c r="E227" s="24">
        <v>39010</v>
      </c>
      <c r="F227" s="1" t="s">
        <v>35</v>
      </c>
      <c r="G227" s="1" t="s">
        <v>36</v>
      </c>
      <c r="H227" s="1" t="s">
        <v>55</v>
      </c>
      <c r="I227" t="s">
        <v>38</v>
      </c>
      <c r="J227" t="str">
        <f>_xlfn.CONCAT(IFERROR(INDEX(Lookup!B:B, MATCH(Table1[[#This Row],[Origin City]], Lookup!A:A, 0)), Table1[[#This Row],[Origin City]]),","," ",Table1[[#This Row],[Origin State]])</f>
        <v>Edison, NE</v>
      </c>
      <c r="K227" t="s">
        <v>39</v>
      </c>
      <c r="L227" t="s">
        <v>40</v>
      </c>
      <c r="M227" t="str">
        <f>_xlfn.CONCAT(IFERROR(INDEX(Lookup!B:B, MATCH(Table1[[#This Row],[Destination City]], Lookup!A:A, 0)), Table1[[#This Row],[Destination City]]),","," ",Table1[[#This Row],[Destination State]])</f>
        <v>Hanford, CA</v>
      </c>
      <c r="N227" s="5">
        <v>1776</v>
      </c>
      <c r="O227" t="s">
        <v>41</v>
      </c>
      <c r="P227">
        <v>110</v>
      </c>
      <c r="Q227">
        <v>120</v>
      </c>
      <c r="R227" t="s">
        <v>42</v>
      </c>
      <c r="S227" t="s">
        <v>43</v>
      </c>
      <c r="T227" t="s">
        <v>52</v>
      </c>
      <c r="U227" s="36" t="s">
        <v>44</v>
      </c>
      <c r="V227" s="28" t="s">
        <v>45</v>
      </c>
      <c r="W227" s="4">
        <v>5020</v>
      </c>
      <c r="X227" s="4">
        <f>IF(Table1[[#This Row],[Commodity]]="corn",Table1[[#This Row],[Tariff per Car]]/(111*2000/56),Table1[[#This Row],[Tariff per Car]]/(111*2000/60))</f>
        <v>1.2663063063063063</v>
      </c>
      <c r="Y227" s="4">
        <f>Table1[[#This Row],[Tariff per Car]]/100.7</f>
        <v>49.851042701092354</v>
      </c>
      <c r="Z227" s="4">
        <f>(Table1[[#This Row],[Tariff per Car]]/111)</f>
        <v>45.225225225225223</v>
      </c>
      <c r="AA227" s="6">
        <f>(Table1[[#This Row],[Tariff per Car]]/111)/Table1[[#This Row],[Route Mileage]]</f>
        <v>2.5464653843032221E-2</v>
      </c>
      <c r="AB227" s="4">
        <v>0</v>
      </c>
      <c r="AC227" s="4">
        <f>Table1[[#This Row],[FSC per Mile]]*Table1[[#This Row],[Route Mileage]]</f>
        <v>0</v>
      </c>
      <c r="AD227" s="4">
        <f>Table1[[#This Row],[Tariff per Car]]+Table1[[#This Row],[FSC per Car]]</f>
        <v>5020</v>
      </c>
      <c r="AE227" s="4">
        <f>IF(Table1[[#This Row],[Commodity]]="corn",Table1[[#This Row],[Tariff + FSC per Car]]/(111*2000/56),Table1[[#This Row],[Tariff + FSC per Car]]/(111*2000/60))</f>
        <v>1.2663063063063063</v>
      </c>
      <c r="AF227" s="4">
        <f>Table1[[#This Row],[Tariff + FSC per Car]]/100.7</f>
        <v>49.851042701092354</v>
      </c>
      <c r="AG227" s="4">
        <f>(Table1[[#This Row],[Tariff + FSC per Car]]/111)</f>
        <v>45.225225225225223</v>
      </c>
      <c r="AH227" s="6">
        <f>(Table1[[#This Row],[Tariff + FSC per Car]]/111)/Table1[[#This Row],[Route Mileage]]</f>
        <v>2.5464653843032221E-2</v>
      </c>
    </row>
    <row r="228" spans="1:34" x14ac:dyDescent="0.25">
      <c r="A228" s="3">
        <v>44454</v>
      </c>
      <c r="B228" t="s">
        <v>34</v>
      </c>
      <c r="C228" t="s">
        <v>34</v>
      </c>
      <c r="D228" s="24">
        <v>4022</v>
      </c>
      <c r="E228" s="24">
        <v>39010</v>
      </c>
      <c r="F228" s="1" t="s">
        <v>35</v>
      </c>
      <c r="G228" s="1" t="s">
        <v>36</v>
      </c>
      <c r="H228" s="1" t="s">
        <v>56</v>
      </c>
      <c r="I228" t="s">
        <v>57</v>
      </c>
      <c r="J228" t="str">
        <f>_xlfn.CONCAT(IFERROR(INDEX(Lookup!B:B, MATCH(Table1[[#This Row],[Origin City]], Lookup!A:A, 0)), Table1[[#This Row],[Origin City]]),","," ",Table1[[#This Row],[Origin State]])</f>
        <v>Greenwood (Mendota), IL</v>
      </c>
      <c r="K228" t="s">
        <v>53</v>
      </c>
      <c r="L228" t="s">
        <v>54</v>
      </c>
      <c r="M228" t="str">
        <f>_xlfn.CONCAT(IFERROR(INDEX(Lookup!B:B, MATCH(Table1[[#This Row],[Destination City]], Lookup!A:A, 0)), Table1[[#This Row],[Destination City]]),","," ",Table1[[#This Row],[Destination State]])</f>
        <v>Hereford, TX</v>
      </c>
      <c r="N228" s="5">
        <v>935</v>
      </c>
      <c r="O228" t="s">
        <v>41</v>
      </c>
      <c r="P228">
        <v>110</v>
      </c>
      <c r="Q228">
        <v>120</v>
      </c>
      <c r="R228" t="s">
        <v>42</v>
      </c>
      <c r="S228" t="s">
        <v>43</v>
      </c>
      <c r="T228" t="s">
        <v>52</v>
      </c>
      <c r="U228" s="35" t="s">
        <v>44</v>
      </c>
      <c r="V228" s="27" t="s">
        <v>45</v>
      </c>
      <c r="W228" s="4">
        <v>3580</v>
      </c>
      <c r="X228" s="4">
        <f>IF(Table1[[#This Row],[Commodity]]="corn",Table1[[#This Row],[Tariff per Car]]/(111*2000/56),Table1[[#This Row],[Tariff per Car]]/(111*2000/60))</f>
        <v>0.90306306306306305</v>
      </c>
      <c r="Y228" s="4">
        <f>Table1[[#This Row],[Tariff per Car]]/100.7</f>
        <v>35.55114200595829</v>
      </c>
      <c r="Z228" s="4">
        <f>(Table1[[#This Row],[Tariff per Car]]/111)</f>
        <v>32.252252252252255</v>
      </c>
      <c r="AA228" s="6">
        <f>(Table1[[#This Row],[Tariff per Car]]/111)/Table1[[#This Row],[Route Mileage]]</f>
        <v>3.4494387435563906E-2</v>
      </c>
      <c r="AB228" s="4">
        <v>0</v>
      </c>
      <c r="AC228" s="4">
        <f>Table1[[#This Row],[FSC per Mile]]*Table1[[#This Row],[Route Mileage]]</f>
        <v>0</v>
      </c>
      <c r="AD228" s="4">
        <f>Table1[[#This Row],[Tariff per Car]]+Table1[[#This Row],[FSC per Car]]</f>
        <v>3580</v>
      </c>
      <c r="AE228" s="4">
        <f>IF(Table1[[#This Row],[Commodity]]="corn",Table1[[#This Row],[Tariff + FSC per Car]]/(111*2000/56),Table1[[#This Row],[Tariff + FSC per Car]]/(111*2000/60))</f>
        <v>0.90306306306306305</v>
      </c>
      <c r="AF228" s="4">
        <f>Table1[[#This Row],[Tariff + FSC per Car]]/100.7</f>
        <v>35.55114200595829</v>
      </c>
      <c r="AG228" s="4">
        <f>(Table1[[#This Row],[Tariff + FSC per Car]]/111)</f>
        <v>32.252252252252255</v>
      </c>
      <c r="AH228" s="6">
        <f>(Table1[[#This Row],[Tariff + FSC per Car]]/111)/Table1[[#This Row],[Route Mileage]]</f>
        <v>3.4494387435563906E-2</v>
      </c>
    </row>
    <row r="229" spans="1:34" x14ac:dyDescent="0.25">
      <c r="A229" s="3">
        <v>44454</v>
      </c>
      <c r="B229" s="1" t="s">
        <v>34</v>
      </c>
      <c r="C229" s="1" t="s">
        <v>34</v>
      </c>
      <c r="D229" s="24">
        <v>4022</v>
      </c>
      <c r="E229" s="24">
        <v>39010</v>
      </c>
      <c r="F229" s="1" t="s">
        <v>35</v>
      </c>
      <c r="G229" s="1" t="s">
        <v>36</v>
      </c>
      <c r="H229" s="1" t="s">
        <v>58</v>
      </c>
      <c r="I229" t="s">
        <v>59</v>
      </c>
      <c r="J229" t="str">
        <f>_xlfn.CONCAT(IFERROR(INDEX(Lookup!B:B, MATCH(Table1[[#This Row],[Origin City]], Lookup!A:A, 0)), Table1[[#This Row],[Origin City]]),","," ",Table1[[#This Row],[Origin State]])</f>
        <v>Hancock, IA</v>
      </c>
      <c r="K229" t="s">
        <v>60</v>
      </c>
      <c r="L229" t="s">
        <v>54</v>
      </c>
      <c r="M229" t="str">
        <f>_xlfn.CONCAT(IFERROR(INDEX(Lookup!B:B, MATCH(Table1[[#This Row],[Destination City]], Lookup!A:A, 0)), Table1[[#This Row],[Destination City]]),","," ",Table1[[#This Row],[Destination State]])</f>
        <v>Plainview, TX</v>
      </c>
      <c r="N229" s="5">
        <v>832</v>
      </c>
      <c r="O229" t="s">
        <v>41</v>
      </c>
      <c r="P229">
        <v>110</v>
      </c>
      <c r="Q229">
        <v>120</v>
      </c>
      <c r="R229" t="s">
        <v>42</v>
      </c>
      <c r="S229" t="s">
        <v>43</v>
      </c>
      <c r="T229" t="s">
        <v>43</v>
      </c>
      <c r="U229" s="35" t="s">
        <v>44</v>
      </c>
      <c r="V229" s="27" t="s">
        <v>45</v>
      </c>
      <c r="W229" s="4">
        <v>4180</v>
      </c>
      <c r="X229" s="4">
        <f>IF(Table1[[#This Row],[Commodity]]="corn",Table1[[#This Row],[Tariff per Car]]/(111*2000/56),Table1[[#This Row],[Tariff per Car]]/(111*2000/60))</f>
        <v>1.0544144144144145</v>
      </c>
      <c r="Y229" s="4">
        <f>Table1[[#This Row],[Tariff per Car]]/100.7</f>
        <v>41.509433962264147</v>
      </c>
      <c r="Z229" s="4">
        <f>(Table1[[#This Row],[Tariff per Car]]/111)</f>
        <v>37.657657657657658</v>
      </c>
      <c r="AA229" s="6">
        <f>(Table1[[#This Row],[Tariff per Car]]/111)/Table1[[#This Row],[Route Mileage]]</f>
        <v>4.5261607761607765E-2</v>
      </c>
      <c r="AB229" s="4">
        <v>0</v>
      </c>
      <c r="AC229" s="4">
        <f>Table1[[#This Row],[FSC per Mile]]*Table1[[#This Row],[Route Mileage]]</f>
        <v>0</v>
      </c>
      <c r="AD229" s="4">
        <f>Table1[[#This Row],[Tariff per Car]]+Table1[[#This Row],[FSC per Car]]</f>
        <v>4180</v>
      </c>
      <c r="AE229" s="4">
        <f>IF(Table1[[#This Row],[Commodity]]="corn",Table1[[#This Row],[Tariff + FSC per Car]]/(111*2000/56),Table1[[#This Row],[Tariff + FSC per Car]]/(111*2000/60))</f>
        <v>1.0544144144144145</v>
      </c>
      <c r="AF229" s="4">
        <f>Table1[[#This Row],[Tariff + FSC per Car]]/100.7</f>
        <v>41.509433962264147</v>
      </c>
      <c r="AG229" s="4">
        <f>(Table1[[#This Row],[Tariff + FSC per Car]]/111)</f>
        <v>37.657657657657658</v>
      </c>
      <c r="AH229" s="6">
        <f>(Table1[[#This Row],[Tariff + FSC per Car]]/111)/Table1[[#This Row],[Route Mileage]]</f>
        <v>4.5261607761607765E-2</v>
      </c>
    </row>
    <row r="230" spans="1:34" x14ac:dyDescent="0.25">
      <c r="A230" s="3">
        <v>44454</v>
      </c>
      <c r="B230" s="1" t="s">
        <v>34</v>
      </c>
      <c r="C230" s="1" t="s">
        <v>34</v>
      </c>
      <c r="D230" s="24">
        <v>4022</v>
      </c>
      <c r="E230" s="24">
        <v>39010</v>
      </c>
      <c r="F230" s="1" t="s">
        <v>35</v>
      </c>
      <c r="G230" s="1" t="s">
        <v>36</v>
      </c>
      <c r="H230" s="1" t="s">
        <v>61</v>
      </c>
      <c r="I230" t="s">
        <v>62</v>
      </c>
      <c r="J230" t="str">
        <f>_xlfn.CONCAT(IFERROR(INDEX(Lookup!B:B, MATCH(Table1[[#This Row],[Origin City]], Lookup!A:A, 0)), Table1[[#This Row],[Origin City]]),","," ",Table1[[#This Row],[Origin State]])</f>
        <v>Phelps (Rock Port), MO</v>
      </c>
      <c r="K230" t="s">
        <v>63</v>
      </c>
      <c r="L230" t="s">
        <v>64</v>
      </c>
      <c r="M230" t="str">
        <f>_xlfn.CONCAT(IFERROR(INDEX(Lookup!B:B, MATCH(Table1[[#This Row],[Destination City]], Lookup!A:A, 0)), Table1[[#This Row],[Destination City]]),","," ",Table1[[#This Row],[Destination State]])</f>
        <v>Clovis, NM</v>
      </c>
      <c r="N230" s="5">
        <v>764</v>
      </c>
      <c r="O230" t="s">
        <v>41</v>
      </c>
      <c r="P230">
        <v>110</v>
      </c>
      <c r="Q230">
        <v>120</v>
      </c>
      <c r="R230" t="s">
        <v>42</v>
      </c>
      <c r="S230" t="s">
        <v>43</v>
      </c>
      <c r="T230" t="s">
        <v>52</v>
      </c>
      <c r="U230" s="35" t="s">
        <v>44</v>
      </c>
      <c r="V230" s="27" t="s">
        <v>45</v>
      </c>
      <c r="W230" s="4">
        <v>3820</v>
      </c>
      <c r="X230" s="4">
        <f>IF(Table1[[#This Row],[Commodity]]="corn",Table1[[#This Row],[Tariff per Car]]/(111*2000/56),Table1[[#This Row],[Tariff per Car]]/(111*2000/60))</f>
        <v>0.96360360360360364</v>
      </c>
      <c r="Y230" s="4">
        <f>Table1[[#This Row],[Tariff per Car]]/100.7</f>
        <v>37.934458788480633</v>
      </c>
      <c r="Z230" s="4">
        <f>(Table1[[#This Row],[Tariff per Car]]/111)</f>
        <v>34.414414414414416</v>
      </c>
      <c r="AA230" s="6">
        <f>(Table1[[#This Row],[Tariff per Car]]/111)/Table1[[#This Row],[Route Mileage]]</f>
        <v>4.504504504504505E-2</v>
      </c>
      <c r="AB230" s="4">
        <v>0</v>
      </c>
      <c r="AC230" s="4">
        <f>Table1[[#This Row],[FSC per Mile]]*Table1[[#This Row],[Route Mileage]]</f>
        <v>0</v>
      </c>
      <c r="AD230" s="4">
        <f>Table1[[#This Row],[Tariff per Car]]+Table1[[#This Row],[FSC per Car]]</f>
        <v>3820</v>
      </c>
      <c r="AE230" s="4">
        <f>IF(Table1[[#This Row],[Commodity]]="corn",Table1[[#This Row],[Tariff + FSC per Car]]/(111*2000/56),Table1[[#This Row],[Tariff + FSC per Car]]/(111*2000/60))</f>
        <v>0.96360360360360364</v>
      </c>
      <c r="AF230" s="4">
        <f>Table1[[#This Row],[Tariff + FSC per Car]]/100.7</f>
        <v>37.934458788480633</v>
      </c>
      <c r="AG230" s="4">
        <f>(Table1[[#This Row],[Tariff + FSC per Car]]/111)</f>
        <v>34.414414414414416</v>
      </c>
      <c r="AH230" s="6">
        <f>(Table1[[#This Row],[Tariff + FSC per Car]]/111)/Table1[[#This Row],[Route Mileage]]</f>
        <v>4.504504504504505E-2</v>
      </c>
    </row>
    <row r="231" spans="1:34" x14ac:dyDescent="0.25">
      <c r="A231" s="3">
        <v>44454</v>
      </c>
      <c r="B231" s="1" t="s">
        <v>34</v>
      </c>
      <c r="C231" s="1" t="s">
        <v>34</v>
      </c>
      <c r="D231" s="24">
        <v>4022</v>
      </c>
      <c r="E231" s="24">
        <v>39010</v>
      </c>
      <c r="F231" s="1" t="s">
        <v>35</v>
      </c>
      <c r="G231" s="1" t="s">
        <v>36</v>
      </c>
      <c r="H231" s="1" t="s">
        <v>61</v>
      </c>
      <c r="I231" t="s">
        <v>62</v>
      </c>
      <c r="J231" t="str">
        <f>_xlfn.CONCAT(IFERROR(INDEX(Lookup!B:B, MATCH(Table1[[#This Row],[Origin City]], Lookup!A:A, 0)), Table1[[#This Row],[Origin City]]),","," ",Table1[[#This Row],[Origin State]])</f>
        <v>Phelps (Rock Port), MO</v>
      </c>
      <c r="K231" t="s">
        <v>65</v>
      </c>
      <c r="L231" t="s">
        <v>54</v>
      </c>
      <c r="M231" t="s">
        <v>66</v>
      </c>
      <c r="N231" s="5">
        <v>937</v>
      </c>
      <c r="O231" t="s">
        <v>41</v>
      </c>
      <c r="P231">
        <v>110</v>
      </c>
      <c r="Q231">
        <v>120</v>
      </c>
      <c r="R231" t="s">
        <v>42</v>
      </c>
      <c r="S231" t="s">
        <v>43</v>
      </c>
      <c r="T231" t="s">
        <v>52</v>
      </c>
      <c r="U231" s="35" t="s">
        <v>44</v>
      </c>
      <c r="V231" s="27" t="s">
        <v>45</v>
      </c>
      <c r="W231" s="4">
        <v>3560</v>
      </c>
      <c r="X231" s="4">
        <f>IF(Table1[[#This Row],[Commodity]]="corn",Table1[[#This Row],[Tariff per Car]]/(111*2000/56),Table1[[#This Row],[Tariff per Car]]/(111*2000/60))</f>
        <v>0.89801801801801806</v>
      </c>
      <c r="Y231" s="4">
        <f>Table1[[#This Row],[Tariff per Car]]/100.7</f>
        <v>35.352532274081426</v>
      </c>
      <c r="Z231" s="4">
        <f>(Table1[[#This Row],[Tariff per Car]]/111)</f>
        <v>32.072072072072075</v>
      </c>
      <c r="AA231" s="6">
        <f>(Table1[[#This Row],[Tariff per Car]]/111)/Table1[[#This Row],[Route Mileage]]</f>
        <v>3.4228465391752484E-2</v>
      </c>
      <c r="AB231" s="4">
        <v>0</v>
      </c>
      <c r="AC231" s="4">
        <f>Table1[[#This Row],[FSC per Mile]]*Table1[[#This Row],[Route Mileage]]</f>
        <v>0</v>
      </c>
      <c r="AD231" s="4">
        <f>Table1[[#This Row],[Tariff per Car]]+Table1[[#This Row],[FSC per Car]]</f>
        <v>3560</v>
      </c>
      <c r="AE231" s="4">
        <f>IF(Table1[[#This Row],[Commodity]]="corn",Table1[[#This Row],[Tariff + FSC per Car]]/(111*2000/56),Table1[[#This Row],[Tariff + FSC per Car]]/(111*2000/60))</f>
        <v>0.89801801801801806</v>
      </c>
      <c r="AF231" s="4">
        <f>Table1[[#This Row],[Tariff + FSC per Car]]/100.7</f>
        <v>35.352532274081426</v>
      </c>
      <c r="AG231" s="4">
        <f>(Table1[[#This Row],[Tariff + FSC per Car]]/111)</f>
        <v>32.072072072072075</v>
      </c>
      <c r="AH231" s="6">
        <f>(Table1[[#This Row],[Tariff + FSC per Car]]/111)/Table1[[#This Row],[Route Mileage]]</f>
        <v>3.4228465391752484E-2</v>
      </c>
    </row>
    <row r="232" spans="1:34" x14ac:dyDescent="0.25">
      <c r="A232" s="3">
        <v>44454</v>
      </c>
      <c r="B232" s="1" t="s">
        <v>34</v>
      </c>
      <c r="C232" s="1" t="s">
        <v>34</v>
      </c>
      <c r="D232" s="24">
        <v>4022</v>
      </c>
      <c r="E232" s="24">
        <v>39013</v>
      </c>
      <c r="F232" s="1" t="s">
        <v>35</v>
      </c>
      <c r="G232" s="1" t="s">
        <v>36</v>
      </c>
      <c r="H232" s="1" t="s">
        <v>67</v>
      </c>
      <c r="I232" t="s">
        <v>68</v>
      </c>
      <c r="J232" t="str">
        <f>_xlfn.CONCAT(IFERROR(INDEX(Lookup!B:B, MATCH(Table1[[#This Row],[Origin City]], Lookup!A:A, 0)), Table1[[#This Row],[Origin City]]),","," ",Table1[[#This Row],[Origin State]])</f>
        <v>Selby, SD</v>
      </c>
      <c r="K232" t="s">
        <v>48</v>
      </c>
      <c r="L232" t="s">
        <v>49</v>
      </c>
      <c r="M232" t="s">
        <v>50</v>
      </c>
      <c r="N232" s="5">
        <v>1419</v>
      </c>
      <c r="O232" t="s">
        <v>51</v>
      </c>
      <c r="P232">
        <v>110</v>
      </c>
      <c r="Q232">
        <v>120</v>
      </c>
      <c r="R232" t="s">
        <v>42</v>
      </c>
      <c r="S232" t="s">
        <v>43</v>
      </c>
      <c r="T232" t="s">
        <v>52</v>
      </c>
      <c r="U232" s="36" t="s">
        <v>44</v>
      </c>
      <c r="V232" s="28" t="s">
        <v>45</v>
      </c>
      <c r="W232" s="4">
        <v>5100</v>
      </c>
      <c r="X232" s="4">
        <f>IF(Table1[[#This Row],[Commodity]]="corn",Table1[[#This Row],[Tariff per Car]]/(111*2000/56),Table1[[#This Row],[Tariff per Car]]/(111*2000/60))</f>
        <v>1.2864864864864864</v>
      </c>
      <c r="Y232" s="4">
        <f>Table1[[#This Row],[Tariff per Car]]/100.7</f>
        <v>50.645481628599796</v>
      </c>
      <c r="Z232" s="4">
        <f>(Table1[[#This Row],[Tariff per Car]]/111)</f>
        <v>45.945945945945944</v>
      </c>
      <c r="AA232" s="6">
        <f>(Table1[[#This Row],[Tariff per Car]]/111)/Table1[[#This Row],[Route Mileage]]</f>
        <v>3.2379102146544006E-2</v>
      </c>
      <c r="AB232" s="4">
        <v>0</v>
      </c>
      <c r="AC232" s="4">
        <f>Table1[[#This Row],[FSC per Mile]]*Table1[[#This Row],[Route Mileage]]</f>
        <v>0</v>
      </c>
      <c r="AD232" s="4">
        <f>Table1[[#This Row],[Tariff per Car]]+Table1[[#This Row],[FSC per Car]]</f>
        <v>5100</v>
      </c>
      <c r="AE232" s="4">
        <f>IF(Table1[[#This Row],[Commodity]]="corn",Table1[[#This Row],[Tariff + FSC per Car]]/(111*2000/56),Table1[[#This Row],[Tariff + FSC per Car]]/(111*2000/60))</f>
        <v>1.2864864864864864</v>
      </c>
      <c r="AF232" s="4">
        <f>Table1[[#This Row],[Tariff + FSC per Car]]/100.7</f>
        <v>50.645481628599796</v>
      </c>
      <c r="AG232" s="4">
        <f>(Table1[[#This Row],[Tariff + FSC per Car]]/111)</f>
        <v>45.945945945945944</v>
      </c>
      <c r="AH232" s="6">
        <f>(Table1[[#This Row],[Tariff + FSC per Car]]/111)/Table1[[#This Row],[Route Mileage]]</f>
        <v>3.2379102146544006E-2</v>
      </c>
    </row>
    <row r="233" spans="1:34" x14ac:dyDescent="0.25">
      <c r="A233" s="3">
        <v>44454</v>
      </c>
      <c r="B233" s="1" t="s">
        <v>34</v>
      </c>
      <c r="C233" s="1" t="s">
        <v>34</v>
      </c>
      <c r="D233" s="24">
        <v>4022</v>
      </c>
      <c r="E233" s="24">
        <v>39013</v>
      </c>
      <c r="F233" s="1" t="s">
        <v>35</v>
      </c>
      <c r="G233" s="1" t="s">
        <v>36</v>
      </c>
      <c r="H233" s="1" t="s">
        <v>69</v>
      </c>
      <c r="I233" t="s">
        <v>47</v>
      </c>
      <c r="J233" t="str">
        <f>_xlfn.CONCAT(IFERROR(INDEX(Lookup!B:B, MATCH(Table1[[#This Row],[Origin City]], Lookup!A:A, 0)), Table1[[#This Row],[Origin City]]),","," ",Table1[[#This Row],[Origin State]])</f>
        <v>St. Cloud, MN</v>
      </c>
      <c r="K233" t="s">
        <v>48</v>
      </c>
      <c r="L233" t="s">
        <v>49</v>
      </c>
      <c r="M233" t="s">
        <v>50</v>
      </c>
      <c r="N233" s="5">
        <v>1666</v>
      </c>
      <c r="O233" t="s">
        <v>51</v>
      </c>
      <c r="P233">
        <v>110</v>
      </c>
      <c r="Q233">
        <v>120</v>
      </c>
      <c r="R233" t="s">
        <v>42</v>
      </c>
      <c r="S233" t="s">
        <v>43</v>
      </c>
      <c r="T233" t="s">
        <v>52</v>
      </c>
      <c r="U233" s="36" t="s">
        <v>44</v>
      </c>
      <c r="V233" s="28" t="s">
        <v>45</v>
      </c>
      <c r="W233" s="4">
        <v>5100</v>
      </c>
      <c r="X233" s="4">
        <f>IF(Table1[[#This Row],[Commodity]]="corn",Table1[[#This Row],[Tariff per Car]]/(111*2000/56),Table1[[#This Row],[Tariff per Car]]/(111*2000/60))</f>
        <v>1.2864864864864864</v>
      </c>
      <c r="Y233" s="4">
        <f>Table1[[#This Row],[Tariff per Car]]/100.7</f>
        <v>50.645481628599796</v>
      </c>
      <c r="Z233" s="4">
        <f>(Table1[[#This Row],[Tariff per Car]]/111)</f>
        <v>45.945945945945944</v>
      </c>
      <c r="AA233" s="6">
        <f>(Table1[[#This Row],[Tariff per Car]]/111)/Table1[[#This Row],[Route Mileage]]</f>
        <v>2.7578599007170433E-2</v>
      </c>
      <c r="AB233" s="4">
        <v>0</v>
      </c>
      <c r="AC233" s="4">
        <f>Table1[[#This Row],[FSC per Mile]]*Table1[[#This Row],[Route Mileage]]</f>
        <v>0</v>
      </c>
      <c r="AD233" s="4">
        <f>Table1[[#This Row],[Tariff per Car]]+Table1[[#This Row],[FSC per Car]]</f>
        <v>5100</v>
      </c>
      <c r="AE233" s="4">
        <f>IF(Table1[[#This Row],[Commodity]]="corn",Table1[[#This Row],[Tariff + FSC per Car]]/(111*2000/56),Table1[[#This Row],[Tariff + FSC per Car]]/(111*2000/60))</f>
        <v>1.2864864864864864</v>
      </c>
      <c r="AF233" s="4">
        <f>Table1[[#This Row],[Tariff + FSC per Car]]/100.7</f>
        <v>50.645481628599796</v>
      </c>
      <c r="AG233" s="4">
        <f>(Table1[[#This Row],[Tariff + FSC per Car]]/111)</f>
        <v>45.945945945945944</v>
      </c>
      <c r="AH233" s="6">
        <f>(Table1[[#This Row],[Tariff + FSC per Car]]/111)/Table1[[#This Row],[Route Mileage]]</f>
        <v>2.7578599007170433E-2</v>
      </c>
    </row>
    <row r="234" spans="1:34" x14ac:dyDescent="0.25">
      <c r="A234" s="3">
        <v>44454</v>
      </c>
      <c r="B234" s="1" t="s">
        <v>34</v>
      </c>
      <c r="C234" s="1" t="s">
        <v>34</v>
      </c>
      <c r="D234" s="24">
        <v>4022</v>
      </c>
      <c r="E234" s="24">
        <v>39010</v>
      </c>
      <c r="F234" s="1" t="s">
        <v>35</v>
      </c>
      <c r="G234" s="1" t="s">
        <v>36</v>
      </c>
      <c r="H234" s="1" t="s">
        <v>70</v>
      </c>
      <c r="I234" t="s">
        <v>57</v>
      </c>
      <c r="J234" t="str">
        <f>_xlfn.CONCAT(IFERROR(INDEX(Lookup!B:B, MATCH(Table1[[#This Row],[Origin City]], Lookup!A:A, 0)), Table1[[#This Row],[Origin City]]),","," ",Table1[[#This Row],[Origin State]])</f>
        <v>Waverly, IL</v>
      </c>
      <c r="K234" t="s">
        <v>71</v>
      </c>
      <c r="L234" t="s">
        <v>64</v>
      </c>
      <c r="M234" t="str">
        <f>_xlfn.CONCAT(IFERROR(INDEX(Lookup!B:B, MATCH(Table1[[#This Row],[Destination City]], Lookup!A:A, 0)), Table1[[#This Row],[Destination City]]),","," ",Table1[[#This Row],[Destination State]])</f>
        <v>Dexter, NM</v>
      </c>
      <c r="N234" s="47">
        <v>1058</v>
      </c>
      <c r="O234" t="s">
        <v>41</v>
      </c>
      <c r="P234">
        <v>110</v>
      </c>
      <c r="Q234">
        <v>120</v>
      </c>
      <c r="R234" t="s">
        <v>42</v>
      </c>
      <c r="S234" t="s">
        <v>43</v>
      </c>
      <c r="T234" t="s">
        <v>43</v>
      </c>
      <c r="U234" s="36" t="s">
        <v>44</v>
      </c>
      <c r="V234" s="28" t="s">
        <v>45</v>
      </c>
      <c r="W234" s="4">
        <v>3700</v>
      </c>
      <c r="X234" s="4">
        <f>IF(Table1[[#This Row],[Commodity]]="corn",Table1[[#This Row],[Tariff per Car]]/(111*2000/56),Table1[[#This Row],[Tariff per Car]]/(111*2000/60))</f>
        <v>0.93333333333333335</v>
      </c>
      <c r="Y234" s="4">
        <f>Table1[[#This Row],[Tariff per Car]]/100.7</f>
        <v>36.742800397219462</v>
      </c>
      <c r="Z234" s="4">
        <f>(Table1[[#This Row],[Tariff per Car]]/111)</f>
        <v>33.333333333333336</v>
      </c>
      <c r="AA234" s="6">
        <f>(Table1[[#This Row],[Tariff per Car]]/111)/Table1[[#This Row],[Route Mileage]]</f>
        <v>3.1505986137366104E-2</v>
      </c>
      <c r="AB234" s="4">
        <v>0</v>
      </c>
      <c r="AC234" s="4">
        <f>Table1[[#This Row],[FSC per Mile]]*Table1[[#This Row],[Route Mileage]]</f>
        <v>0</v>
      </c>
      <c r="AD234" s="4">
        <f>Table1[[#This Row],[Tariff per Car]]+Table1[[#This Row],[FSC per Car]]</f>
        <v>3700</v>
      </c>
      <c r="AE234" s="4">
        <f>IF(Table1[[#This Row],[Commodity]]="corn",Table1[[#This Row],[Tariff + FSC per Car]]/(111*2000/56),Table1[[#This Row],[Tariff + FSC per Car]]/(111*2000/60))</f>
        <v>0.93333333333333335</v>
      </c>
      <c r="AF234" s="4">
        <f>Table1[[#This Row],[Tariff + FSC per Car]]/100.7</f>
        <v>36.742800397219462</v>
      </c>
      <c r="AG234" s="4">
        <f>(Table1[[#This Row],[Tariff + FSC per Car]]/111)</f>
        <v>33.333333333333336</v>
      </c>
      <c r="AH234" s="6">
        <f>(Table1[[#This Row],[Tariff + FSC per Car]]/111)/Table1[[#This Row],[Route Mileage]]</f>
        <v>3.1505986137366104E-2</v>
      </c>
    </row>
    <row r="235" spans="1:34" x14ac:dyDescent="0.25">
      <c r="A235" s="3">
        <v>44454</v>
      </c>
      <c r="B235" s="1" t="s">
        <v>34</v>
      </c>
      <c r="C235" s="1" t="s">
        <v>34</v>
      </c>
      <c r="D235" s="24">
        <v>4022</v>
      </c>
      <c r="E235" s="24">
        <v>69105</v>
      </c>
      <c r="F235" s="1" t="s">
        <v>72</v>
      </c>
      <c r="G235" s="1" t="s">
        <v>36</v>
      </c>
      <c r="H235" s="1" t="s">
        <v>73</v>
      </c>
      <c r="I235" t="s">
        <v>47</v>
      </c>
      <c r="J235" t="str">
        <f>_xlfn.CONCAT(IFERROR(INDEX(Lookup!B:B, MATCH(Table1[[#This Row],[Origin City]], Lookup!A:A, 0)), Table1[[#This Row],[Origin City]]),","," ",Table1[[#This Row],[Origin State]])</f>
        <v>Argyle, MN</v>
      </c>
      <c r="K235" t="s">
        <v>48</v>
      </c>
      <c r="L235" t="s">
        <v>49</v>
      </c>
      <c r="M235" t="s">
        <v>50</v>
      </c>
      <c r="N235" s="5">
        <v>1528</v>
      </c>
      <c r="O235" t="s">
        <v>51</v>
      </c>
      <c r="P235">
        <v>110</v>
      </c>
      <c r="Q235">
        <v>120</v>
      </c>
      <c r="R235" t="s">
        <v>2</v>
      </c>
      <c r="S235" t="s">
        <v>43</v>
      </c>
      <c r="T235" t="s">
        <v>52</v>
      </c>
      <c r="U235" s="35" t="s">
        <v>44</v>
      </c>
      <c r="V235" s="27" t="s">
        <v>45</v>
      </c>
      <c r="W235" s="4">
        <v>6000</v>
      </c>
      <c r="X235" s="4">
        <f>IF(Table1[[#This Row],[Commodity]]="corn",Table1[[#This Row],[Tariff per Car]]/(111*2000/56),Table1[[#This Row],[Tariff per Car]]/(111*2000/60))</f>
        <v>1.6216216216216217</v>
      </c>
      <c r="Y235" s="4">
        <f>Table1[[#This Row],[Tariff per Car]]/100.7</f>
        <v>59.582919563058589</v>
      </c>
      <c r="Z235" s="4">
        <f>(Table1[[#This Row],[Tariff per Car]]/111)</f>
        <v>54.054054054054056</v>
      </c>
      <c r="AA235" s="6">
        <f>(Table1[[#This Row],[Tariff per Car]]/111)/Table1[[#This Row],[Route Mileage]]</f>
        <v>3.5375689825951608E-2</v>
      </c>
      <c r="AB235" s="4">
        <v>0</v>
      </c>
      <c r="AC235" s="4">
        <f>Table1[[#This Row],[FSC per Mile]]*Table1[[#This Row],[Route Mileage]]</f>
        <v>0</v>
      </c>
      <c r="AD235" s="4">
        <f>Table1[[#This Row],[Tariff per Car]]+Table1[[#This Row],[FSC per Car]]</f>
        <v>6000</v>
      </c>
      <c r="AE235" s="4">
        <f>IF(Table1[[#This Row],[Commodity]]="corn",Table1[[#This Row],[Tariff + FSC per Car]]/(111*2000/56),Table1[[#This Row],[Tariff + FSC per Car]]/(111*2000/60))</f>
        <v>1.6216216216216217</v>
      </c>
      <c r="AF235" s="4">
        <f>Table1[[#This Row],[Tariff + FSC per Car]]/100.7</f>
        <v>59.582919563058589</v>
      </c>
      <c r="AG235" s="4">
        <f>(Table1[[#This Row],[Tariff + FSC per Car]]/111)</f>
        <v>54.054054054054056</v>
      </c>
      <c r="AH235" s="6">
        <f>(Table1[[#This Row],[Tariff + FSC per Car]]/111)/Table1[[#This Row],[Route Mileage]]</f>
        <v>3.5375689825951608E-2</v>
      </c>
    </row>
    <row r="236" spans="1:34" x14ac:dyDescent="0.25">
      <c r="A236" s="3">
        <v>44454</v>
      </c>
      <c r="B236" s="1" t="s">
        <v>34</v>
      </c>
      <c r="C236" s="1" t="s">
        <v>34</v>
      </c>
      <c r="D236" s="24">
        <v>4022</v>
      </c>
      <c r="E236" s="24">
        <v>69105</v>
      </c>
      <c r="F236" s="1" t="s">
        <v>72</v>
      </c>
      <c r="G236" s="1" t="s">
        <v>36</v>
      </c>
      <c r="H236" s="1" t="s">
        <v>73</v>
      </c>
      <c r="I236" t="s">
        <v>47</v>
      </c>
      <c r="J236" t="str">
        <f>_xlfn.CONCAT(IFERROR(INDEX(Lookup!B:B, MATCH(Table1[[#This Row],[Origin City]], Lookup!A:A, 0)), Table1[[#This Row],[Origin City]]),","," ",Table1[[#This Row],[Origin State]])</f>
        <v>Argyle, MN</v>
      </c>
      <c r="K236" t="s">
        <v>65</v>
      </c>
      <c r="L236" t="s">
        <v>54</v>
      </c>
      <c r="M236" t="s">
        <v>66</v>
      </c>
      <c r="N236" s="47">
        <v>1634</v>
      </c>
      <c r="O236" t="s">
        <v>51</v>
      </c>
      <c r="P236">
        <v>110</v>
      </c>
      <c r="Q236">
        <v>120</v>
      </c>
      <c r="R236" t="s">
        <v>2</v>
      </c>
      <c r="S236" t="s">
        <v>43</v>
      </c>
      <c r="T236" t="s">
        <v>52</v>
      </c>
      <c r="U236" s="36" t="s">
        <v>44</v>
      </c>
      <c r="V236" s="28" t="s">
        <v>45</v>
      </c>
      <c r="W236" s="4">
        <v>6200</v>
      </c>
      <c r="X236" s="4">
        <f>IF(Table1[[#This Row],[Commodity]]="corn",Table1[[#This Row],[Tariff per Car]]/(111*2000/56),Table1[[#This Row],[Tariff per Car]]/(111*2000/60))</f>
        <v>1.6756756756756757</v>
      </c>
      <c r="Y236" s="4">
        <f>Table1[[#This Row],[Tariff per Car]]/100.7</f>
        <v>61.56901688182721</v>
      </c>
      <c r="Z236" s="4">
        <f>(Table1[[#This Row],[Tariff per Car]]/111)</f>
        <v>55.855855855855857</v>
      </c>
      <c r="AA236" s="6">
        <f>(Table1[[#This Row],[Tariff per Car]]/111)/Table1[[#This Row],[Route Mileage]]</f>
        <v>3.4183510315701257E-2</v>
      </c>
      <c r="AB236" s="4">
        <v>0</v>
      </c>
      <c r="AC236" s="4">
        <f>Table1[[#This Row],[FSC per Mile]]*Table1[[#This Row],[Route Mileage]]</f>
        <v>0</v>
      </c>
      <c r="AD236" s="4">
        <f>Table1[[#This Row],[Tariff per Car]]+Table1[[#This Row],[FSC per Car]]</f>
        <v>6200</v>
      </c>
      <c r="AE236" s="4">
        <f>IF(Table1[[#This Row],[Commodity]]="corn",Table1[[#This Row],[Tariff + FSC per Car]]/(111*2000/56),Table1[[#This Row],[Tariff + FSC per Car]]/(111*2000/60))</f>
        <v>1.6756756756756757</v>
      </c>
      <c r="AF236" s="4">
        <f>Table1[[#This Row],[Tariff + FSC per Car]]/100.7</f>
        <v>61.56901688182721</v>
      </c>
      <c r="AG236" s="4">
        <f>(Table1[[#This Row],[Tariff + FSC per Car]]/111)</f>
        <v>55.855855855855857</v>
      </c>
      <c r="AH236" s="6">
        <f>(Table1[[#This Row],[Tariff + FSC per Car]]/111)/Table1[[#This Row],[Route Mileage]]</f>
        <v>3.4183510315701257E-2</v>
      </c>
    </row>
    <row r="237" spans="1:34" x14ac:dyDescent="0.25">
      <c r="A237" s="3">
        <v>44454</v>
      </c>
      <c r="B237" s="1" t="s">
        <v>34</v>
      </c>
      <c r="C237" s="1" t="s">
        <v>34</v>
      </c>
      <c r="D237" s="24">
        <v>4022</v>
      </c>
      <c r="E237" s="24">
        <v>69105</v>
      </c>
      <c r="F237" s="1" t="s">
        <v>72</v>
      </c>
      <c r="G237" s="1" t="s">
        <v>36</v>
      </c>
      <c r="H237" s="1" t="s">
        <v>74</v>
      </c>
      <c r="I237" t="s">
        <v>75</v>
      </c>
      <c r="J237" t="str">
        <f>_xlfn.CONCAT(IFERROR(INDEX(Lookup!B:B, MATCH(Table1[[#This Row],[Origin City]], Lookup!A:A, 0)), Table1[[#This Row],[Origin City]]),","," ",Table1[[#This Row],[Origin State]])</f>
        <v>Casselton, ND</v>
      </c>
      <c r="K237" t="s">
        <v>48</v>
      </c>
      <c r="L237" t="s">
        <v>49</v>
      </c>
      <c r="M237" t="s">
        <v>50</v>
      </c>
      <c r="N237" s="5">
        <v>1469</v>
      </c>
      <c r="O237" t="s">
        <v>51</v>
      </c>
      <c r="P237">
        <v>110</v>
      </c>
      <c r="Q237">
        <v>120</v>
      </c>
      <c r="R237" t="s">
        <v>2</v>
      </c>
      <c r="S237" t="s">
        <v>43</v>
      </c>
      <c r="T237" t="s">
        <v>52</v>
      </c>
      <c r="U237" s="35" t="s">
        <v>44</v>
      </c>
      <c r="V237" s="27" t="s">
        <v>45</v>
      </c>
      <c r="W237" s="4">
        <v>5950</v>
      </c>
      <c r="X237" s="4">
        <f>IF(Table1[[#This Row],[Commodity]]="corn",Table1[[#This Row],[Tariff per Car]]/(111*2000/56),Table1[[#This Row],[Tariff per Car]]/(111*2000/60))</f>
        <v>1.6081081081081081</v>
      </c>
      <c r="Y237" s="4">
        <f>Table1[[#This Row],[Tariff per Car]]/100.7</f>
        <v>59.086395233366432</v>
      </c>
      <c r="Z237" s="4">
        <f>(Table1[[#This Row],[Tariff per Car]]/111)</f>
        <v>53.603603603603602</v>
      </c>
      <c r="AA237" s="6">
        <f>(Table1[[#This Row],[Tariff per Car]]/111)/Table1[[#This Row],[Route Mileage]]</f>
        <v>3.6489859498709053E-2</v>
      </c>
      <c r="AB237" s="4">
        <v>0</v>
      </c>
      <c r="AC237" s="4">
        <f>Table1[[#This Row],[FSC per Mile]]*Table1[[#This Row],[Route Mileage]]</f>
        <v>0</v>
      </c>
      <c r="AD237" s="4">
        <f>Table1[[#This Row],[Tariff per Car]]+Table1[[#This Row],[FSC per Car]]</f>
        <v>5950</v>
      </c>
      <c r="AE237" s="4">
        <f>IF(Table1[[#This Row],[Commodity]]="corn",Table1[[#This Row],[Tariff + FSC per Car]]/(111*2000/56),Table1[[#This Row],[Tariff + FSC per Car]]/(111*2000/60))</f>
        <v>1.6081081081081081</v>
      </c>
      <c r="AF237" s="4">
        <f>Table1[[#This Row],[Tariff + FSC per Car]]/100.7</f>
        <v>59.086395233366432</v>
      </c>
      <c r="AG237" s="4">
        <f>(Table1[[#This Row],[Tariff + FSC per Car]]/111)</f>
        <v>53.603603603603602</v>
      </c>
      <c r="AH237" s="6">
        <f>(Table1[[#This Row],[Tariff + FSC per Car]]/111)/Table1[[#This Row],[Route Mileage]]</f>
        <v>3.6489859498709053E-2</v>
      </c>
    </row>
    <row r="238" spans="1:34" x14ac:dyDescent="0.25">
      <c r="A238" s="3">
        <v>44454</v>
      </c>
      <c r="B238" s="1" t="s">
        <v>34</v>
      </c>
      <c r="C238" s="1" t="s">
        <v>34</v>
      </c>
      <c r="D238" s="24">
        <v>4022</v>
      </c>
      <c r="E238" s="24">
        <v>69902</v>
      </c>
      <c r="F238" s="1" t="s">
        <v>72</v>
      </c>
      <c r="G238" s="1" t="s">
        <v>36</v>
      </c>
      <c r="H238" s="1" t="s">
        <v>74</v>
      </c>
      <c r="I238" t="s">
        <v>75</v>
      </c>
      <c r="J238" t="str">
        <f>_xlfn.CONCAT(IFERROR(INDEX(Lookup!B:B, MATCH(Table1[[#This Row],[Origin City]], Lookup!A:A, 0)), Table1[[#This Row],[Origin City]]),","," ",Table1[[#This Row],[Origin State]])</f>
        <v>Casselton, ND</v>
      </c>
      <c r="K238" t="s">
        <v>79</v>
      </c>
      <c r="L238" t="s">
        <v>62</v>
      </c>
      <c r="M238" t="str">
        <f>_xlfn.CONCAT(IFERROR(INDEX(Lookup!B:B, MATCH(Table1[[#This Row],[Destination City]], Lookup!A:A, 0)), Table1[[#This Row],[Destination City]]),","," ",Table1[[#This Row],[Destination State]])</f>
        <v>St. Louis, MO</v>
      </c>
      <c r="N238" s="5">
        <v>855</v>
      </c>
      <c r="O238" t="s">
        <v>51</v>
      </c>
      <c r="P238">
        <v>110</v>
      </c>
      <c r="Q238">
        <v>120</v>
      </c>
      <c r="R238" t="s">
        <v>2</v>
      </c>
      <c r="S238" t="s">
        <v>43</v>
      </c>
      <c r="T238" t="s">
        <v>52</v>
      </c>
      <c r="U238" s="35" t="s">
        <v>44</v>
      </c>
      <c r="V238" s="27" t="s">
        <v>45</v>
      </c>
      <c r="W238" s="4">
        <v>4000</v>
      </c>
      <c r="X238" s="4">
        <f>IF(Table1[[#This Row],[Commodity]]="corn",Table1[[#This Row],[Tariff per Car]]/(111*2000/56),Table1[[#This Row],[Tariff per Car]]/(111*2000/60))</f>
        <v>1.0810810810810811</v>
      </c>
      <c r="Y238" s="4">
        <f>Table1[[#This Row],[Tariff per Car]]/100.7</f>
        <v>39.72194637537239</v>
      </c>
      <c r="Z238" s="4">
        <f>(Table1[[#This Row],[Tariff per Car]]/111)</f>
        <v>36.036036036036037</v>
      </c>
      <c r="AA238" s="6">
        <f>(Table1[[#This Row],[Tariff per Car]]/111)/Table1[[#This Row],[Route Mileage]]</f>
        <v>4.2147410568463203E-2</v>
      </c>
      <c r="AB238" s="4">
        <v>0</v>
      </c>
      <c r="AC238" s="4">
        <f>Table1[[#This Row],[FSC per Mile]]*Table1[[#This Row],[Route Mileage]]</f>
        <v>0</v>
      </c>
      <c r="AD238" s="4">
        <f>Table1[[#This Row],[Tariff per Car]]+Table1[[#This Row],[FSC per Car]]</f>
        <v>4000</v>
      </c>
      <c r="AE238" s="4">
        <f>IF(Table1[[#This Row],[Commodity]]="corn",Table1[[#This Row],[Tariff + FSC per Car]]/(111*2000/56),Table1[[#This Row],[Tariff + FSC per Car]]/(111*2000/60))</f>
        <v>1.0810810810810811</v>
      </c>
      <c r="AF238" s="4">
        <f>Table1[[#This Row],[Tariff + FSC per Car]]/100.7</f>
        <v>39.72194637537239</v>
      </c>
      <c r="AG238" s="4">
        <f>(Table1[[#This Row],[Tariff + FSC per Car]]/111)</f>
        <v>36.036036036036037</v>
      </c>
      <c r="AH238" s="6">
        <f>(Table1[[#This Row],[Tariff + FSC per Car]]/111)/Table1[[#This Row],[Route Mileage]]</f>
        <v>4.2147410568463203E-2</v>
      </c>
    </row>
    <row r="239" spans="1:34" x14ac:dyDescent="0.25">
      <c r="A239" s="3">
        <v>44454</v>
      </c>
      <c r="B239" s="1" t="s">
        <v>34</v>
      </c>
      <c r="C239" s="1" t="s">
        <v>34</v>
      </c>
      <c r="D239" s="24">
        <v>4022</v>
      </c>
      <c r="E239" s="24">
        <v>69105</v>
      </c>
      <c r="F239" s="1" t="s">
        <v>72</v>
      </c>
      <c r="G239" s="1" t="s">
        <v>36</v>
      </c>
      <c r="H239" s="1" t="s">
        <v>76</v>
      </c>
      <c r="I239" t="s">
        <v>77</v>
      </c>
      <c r="J239" t="str">
        <f>_xlfn.CONCAT(IFERROR(INDEX(Lookup!B:B, MATCH(Table1[[#This Row],[Origin City]], Lookup!A:A, 0)), Table1[[#This Row],[Origin City]]),","," ",Table1[[#This Row],[Origin State]])</f>
        <v>Concordia, KS</v>
      </c>
      <c r="K239" t="s">
        <v>65</v>
      </c>
      <c r="L239" t="s">
        <v>54</v>
      </c>
      <c r="M239" t="s">
        <v>66</v>
      </c>
      <c r="N239" s="5">
        <v>742</v>
      </c>
      <c r="O239" t="s">
        <v>51</v>
      </c>
      <c r="P239">
        <v>110</v>
      </c>
      <c r="Q239">
        <v>120</v>
      </c>
      <c r="R239" t="s">
        <v>2</v>
      </c>
      <c r="S239" t="s">
        <v>43</v>
      </c>
      <c r="T239" t="s">
        <v>43</v>
      </c>
      <c r="U239" s="36" t="s">
        <v>44</v>
      </c>
      <c r="V239" s="28" t="s">
        <v>45</v>
      </c>
      <c r="W239" s="4">
        <v>4450</v>
      </c>
      <c r="X239" s="4">
        <f>IF(Table1[[#This Row],[Commodity]]="corn",Table1[[#This Row],[Tariff per Car]]/(111*2000/56),Table1[[#This Row],[Tariff per Car]]/(111*2000/60))</f>
        <v>1.2027027027027026</v>
      </c>
      <c r="Y239" s="4">
        <f>Table1[[#This Row],[Tariff per Car]]/100.7</f>
        <v>44.19066534260179</v>
      </c>
      <c r="Z239" s="4">
        <f>(Table1[[#This Row],[Tariff per Car]]/111)</f>
        <v>40.090090090090094</v>
      </c>
      <c r="AA239" s="6">
        <f>(Table1[[#This Row],[Tariff per Car]]/111)/Table1[[#This Row],[Route Mileage]]</f>
        <v>5.4029771010903088E-2</v>
      </c>
      <c r="AB239" s="4">
        <v>0</v>
      </c>
      <c r="AC239" s="4">
        <f>Table1[[#This Row],[FSC per Mile]]*Table1[[#This Row],[Route Mileage]]</f>
        <v>0</v>
      </c>
      <c r="AD239" s="4">
        <f>Table1[[#This Row],[Tariff per Car]]+Table1[[#This Row],[FSC per Car]]</f>
        <v>4450</v>
      </c>
      <c r="AE239" s="4">
        <f>IF(Table1[[#This Row],[Commodity]]="corn",Table1[[#This Row],[Tariff + FSC per Car]]/(111*2000/56),Table1[[#This Row],[Tariff + FSC per Car]]/(111*2000/60))</f>
        <v>1.2027027027027026</v>
      </c>
      <c r="AF239" s="4">
        <f>Table1[[#This Row],[Tariff + FSC per Car]]/100.7</f>
        <v>44.19066534260179</v>
      </c>
      <c r="AG239" s="4">
        <f>(Table1[[#This Row],[Tariff + FSC per Car]]/111)</f>
        <v>40.090090090090094</v>
      </c>
      <c r="AH239" s="6">
        <f>(Table1[[#This Row],[Tariff + FSC per Car]]/111)/Table1[[#This Row],[Route Mileage]]</f>
        <v>5.4029771010903088E-2</v>
      </c>
    </row>
    <row r="240" spans="1:34" x14ac:dyDescent="0.25">
      <c r="A240" s="3">
        <v>44454</v>
      </c>
      <c r="B240" s="1" t="s">
        <v>34</v>
      </c>
      <c r="C240" s="1" t="s">
        <v>34</v>
      </c>
      <c r="D240" s="24">
        <v>4022</v>
      </c>
      <c r="E240" s="24">
        <v>69105</v>
      </c>
      <c r="F240" s="1" t="s">
        <v>72</v>
      </c>
      <c r="G240" s="1" t="s">
        <v>36</v>
      </c>
      <c r="H240" s="1" t="s">
        <v>78</v>
      </c>
      <c r="I240" t="s">
        <v>68</v>
      </c>
      <c r="J240" t="str">
        <f>_xlfn.CONCAT(IFERROR(INDEX(Lookup!B:B, MATCH(Table1[[#This Row],[Origin City]], Lookup!A:A, 0)), Table1[[#This Row],[Origin City]]),","," ",Table1[[#This Row],[Origin State]])</f>
        <v>Mitchell, SD</v>
      </c>
      <c r="K240" t="s">
        <v>48</v>
      </c>
      <c r="L240" t="s">
        <v>49</v>
      </c>
      <c r="M240" t="s">
        <v>50</v>
      </c>
      <c r="N240" s="5">
        <v>1624</v>
      </c>
      <c r="O240" t="s">
        <v>51</v>
      </c>
      <c r="P240">
        <v>110</v>
      </c>
      <c r="Q240">
        <v>120</v>
      </c>
      <c r="R240" t="s">
        <v>2</v>
      </c>
      <c r="S240" t="s">
        <v>43</v>
      </c>
      <c r="T240" t="s">
        <v>52</v>
      </c>
      <c r="U240" s="35" t="s">
        <v>44</v>
      </c>
      <c r="V240" s="27" t="s">
        <v>45</v>
      </c>
      <c r="W240" s="4">
        <v>6050</v>
      </c>
      <c r="X240" s="4">
        <f>IF(Table1[[#This Row],[Commodity]]="corn",Table1[[#This Row],[Tariff per Car]]/(111*2000/56),Table1[[#This Row],[Tariff per Car]]/(111*2000/60))</f>
        <v>1.6351351351351351</v>
      </c>
      <c r="Y240" s="4">
        <f>Table1[[#This Row],[Tariff per Car]]/100.7</f>
        <v>60.079443892750746</v>
      </c>
      <c r="Z240" s="4">
        <f>(Table1[[#This Row],[Tariff per Car]]/111)</f>
        <v>54.504504504504503</v>
      </c>
      <c r="AA240" s="6">
        <f>(Table1[[#This Row],[Tariff per Car]]/111)/Table1[[#This Row],[Route Mileage]]</f>
        <v>3.3561887010162869E-2</v>
      </c>
      <c r="AB240" s="4">
        <v>0</v>
      </c>
      <c r="AC240" s="4">
        <f>Table1[[#This Row],[FSC per Mile]]*Table1[[#This Row],[Route Mileage]]</f>
        <v>0</v>
      </c>
      <c r="AD240" s="4">
        <f>Table1[[#This Row],[Tariff per Car]]+Table1[[#This Row],[FSC per Car]]</f>
        <v>6050</v>
      </c>
      <c r="AE240" s="4">
        <f>IF(Table1[[#This Row],[Commodity]]="corn",Table1[[#This Row],[Tariff + FSC per Car]]/(111*2000/56),Table1[[#This Row],[Tariff + FSC per Car]]/(111*2000/60))</f>
        <v>1.6351351351351351</v>
      </c>
      <c r="AF240" s="4">
        <f>Table1[[#This Row],[Tariff + FSC per Car]]/100.7</f>
        <v>60.079443892750746</v>
      </c>
      <c r="AG240" s="4">
        <f>(Table1[[#This Row],[Tariff + FSC per Car]]/111)</f>
        <v>54.504504504504503</v>
      </c>
      <c r="AH240" s="6">
        <f>(Table1[[#This Row],[Tariff + FSC per Car]]/111)/Table1[[#This Row],[Route Mileage]]</f>
        <v>3.3561887010162869E-2</v>
      </c>
    </row>
    <row r="241" spans="1:34" x14ac:dyDescent="0.25">
      <c r="A241" s="3">
        <v>44454</v>
      </c>
      <c r="B241" s="1" t="s">
        <v>34</v>
      </c>
      <c r="C241" s="1" t="s">
        <v>34</v>
      </c>
      <c r="D241" s="24">
        <v>4022</v>
      </c>
      <c r="E241" s="24">
        <v>69105</v>
      </c>
      <c r="F241" s="1" t="s">
        <v>72</v>
      </c>
      <c r="G241" s="1" t="s">
        <v>36</v>
      </c>
      <c r="H241" s="1" t="s">
        <v>61</v>
      </c>
      <c r="I241" t="s">
        <v>62</v>
      </c>
      <c r="J241" t="str">
        <f>_xlfn.CONCAT(IFERROR(INDEX(Lookup!B:B, MATCH(Table1[[#This Row],[Origin City]], Lookup!A:A, 0)), Table1[[#This Row],[Origin City]]),","," ",Table1[[#This Row],[Origin State]])</f>
        <v>Phelps (Rock Port), MO</v>
      </c>
      <c r="K241" t="s">
        <v>48</v>
      </c>
      <c r="L241" t="s">
        <v>49</v>
      </c>
      <c r="M241" t="s">
        <v>50</v>
      </c>
      <c r="N241" s="5">
        <v>1881</v>
      </c>
      <c r="O241" t="s">
        <v>51</v>
      </c>
      <c r="P241">
        <v>110</v>
      </c>
      <c r="Q241">
        <v>120</v>
      </c>
      <c r="R241" t="s">
        <v>2</v>
      </c>
      <c r="S241" t="s">
        <v>43</v>
      </c>
      <c r="T241" t="s">
        <v>43</v>
      </c>
      <c r="U241" s="35" t="s">
        <v>44</v>
      </c>
      <c r="V241" s="27" t="s">
        <v>45</v>
      </c>
      <c r="W241" s="4">
        <v>6000</v>
      </c>
      <c r="X241" s="4">
        <f>IF(Table1[[#This Row],[Commodity]]="corn",Table1[[#This Row],[Tariff per Car]]/(111*2000/56),Table1[[#This Row],[Tariff per Car]]/(111*2000/60))</f>
        <v>1.6216216216216217</v>
      </c>
      <c r="Y241" s="4">
        <f>Table1[[#This Row],[Tariff per Car]]/100.7</f>
        <v>59.582919563058589</v>
      </c>
      <c r="Z241" s="4">
        <f>(Table1[[#This Row],[Tariff per Car]]/111)</f>
        <v>54.054054054054056</v>
      </c>
      <c r="AA241" s="6">
        <f>(Table1[[#This Row],[Tariff per Car]]/111)/Table1[[#This Row],[Route Mileage]]</f>
        <v>2.8736870842134003E-2</v>
      </c>
      <c r="AB241" s="4">
        <v>0</v>
      </c>
      <c r="AC241" s="4">
        <f>Table1[[#This Row],[FSC per Mile]]*Table1[[#This Row],[Route Mileage]]</f>
        <v>0</v>
      </c>
      <c r="AD241" s="4">
        <f>Table1[[#This Row],[Tariff per Car]]+Table1[[#This Row],[FSC per Car]]</f>
        <v>6000</v>
      </c>
      <c r="AE241" s="4">
        <f>IF(Table1[[#This Row],[Commodity]]="corn",Table1[[#This Row],[Tariff + FSC per Car]]/(111*2000/56),Table1[[#This Row],[Tariff + FSC per Car]]/(111*2000/60))</f>
        <v>1.6216216216216217</v>
      </c>
      <c r="AF241" s="4">
        <f>Table1[[#This Row],[Tariff + FSC per Car]]/100.7</f>
        <v>59.582919563058589</v>
      </c>
      <c r="AG241" s="4">
        <f>(Table1[[#This Row],[Tariff + FSC per Car]]/111)</f>
        <v>54.054054054054056</v>
      </c>
      <c r="AH241" s="6">
        <f>(Table1[[#This Row],[Tariff + FSC per Car]]/111)/Table1[[#This Row],[Route Mileage]]</f>
        <v>2.8736870842134003E-2</v>
      </c>
    </row>
    <row r="242" spans="1:34" x14ac:dyDescent="0.25">
      <c r="A242" s="3">
        <v>44454</v>
      </c>
      <c r="B242" s="1" t="s">
        <v>34</v>
      </c>
      <c r="C242" s="1" t="s">
        <v>34</v>
      </c>
      <c r="D242" s="24">
        <v>4022</v>
      </c>
      <c r="E242" s="24">
        <v>69105</v>
      </c>
      <c r="F242" s="1" t="s">
        <v>72</v>
      </c>
      <c r="G242" s="1" t="s">
        <v>36</v>
      </c>
      <c r="H242" s="1" t="s">
        <v>69</v>
      </c>
      <c r="I242" t="s">
        <v>47</v>
      </c>
      <c r="J242" t="str">
        <f>_xlfn.CONCAT(IFERROR(INDEX(Lookup!B:B, MATCH(Table1[[#This Row],[Origin City]], Lookup!A:A, 0)), Table1[[#This Row],[Origin City]]),","," ",Table1[[#This Row],[Origin State]])</f>
        <v>St. Cloud, MN</v>
      </c>
      <c r="K242" t="s">
        <v>48</v>
      </c>
      <c r="L242" t="s">
        <v>49</v>
      </c>
      <c r="M242" t="s">
        <v>50</v>
      </c>
      <c r="N242" s="5">
        <v>1666</v>
      </c>
      <c r="O242" t="s">
        <v>51</v>
      </c>
      <c r="P242">
        <v>110</v>
      </c>
      <c r="Q242">
        <v>120</v>
      </c>
      <c r="R242" t="s">
        <v>2</v>
      </c>
      <c r="S242" t="s">
        <v>43</v>
      </c>
      <c r="T242" t="s">
        <v>43</v>
      </c>
      <c r="U242" s="36" t="s">
        <v>44</v>
      </c>
      <c r="V242" s="28" t="s">
        <v>45</v>
      </c>
      <c r="W242" s="4">
        <v>6100</v>
      </c>
      <c r="X242" s="4">
        <f>IF(Table1[[#This Row],[Commodity]]="corn",Table1[[#This Row],[Tariff per Car]]/(111*2000/56),Table1[[#This Row],[Tariff per Car]]/(111*2000/60))</f>
        <v>1.6486486486486487</v>
      </c>
      <c r="Y242" s="4">
        <f>Table1[[#This Row],[Tariff per Car]]/100.7</f>
        <v>60.575968222442896</v>
      </c>
      <c r="Z242" s="4">
        <f>(Table1[[#This Row],[Tariff per Car]]/111)</f>
        <v>54.954954954954957</v>
      </c>
      <c r="AA242" s="6">
        <f>(Table1[[#This Row],[Tariff per Car]]/111)/Table1[[#This Row],[Route Mileage]]</f>
        <v>3.2986167439948956E-2</v>
      </c>
      <c r="AB242" s="4">
        <v>0</v>
      </c>
      <c r="AC242" s="4">
        <f>Table1[[#This Row],[FSC per Mile]]*Table1[[#This Row],[Route Mileage]]</f>
        <v>0</v>
      </c>
      <c r="AD242" s="4">
        <f>Table1[[#This Row],[Tariff per Car]]+Table1[[#This Row],[FSC per Car]]</f>
        <v>6100</v>
      </c>
      <c r="AE242" s="4">
        <f>IF(Table1[[#This Row],[Commodity]]="corn",Table1[[#This Row],[Tariff + FSC per Car]]/(111*2000/56),Table1[[#This Row],[Tariff + FSC per Car]]/(111*2000/60))</f>
        <v>1.6486486486486487</v>
      </c>
      <c r="AF242" s="4">
        <f>Table1[[#This Row],[Tariff + FSC per Car]]/100.7</f>
        <v>60.575968222442896</v>
      </c>
      <c r="AG242" s="4">
        <f>(Table1[[#This Row],[Tariff + FSC per Car]]/111)</f>
        <v>54.954954954954957</v>
      </c>
      <c r="AH242" s="6">
        <f>(Table1[[#This Row],[Tariff + FSC per Car]]/111)/Table1[[#This Row],[Route Mileage]]</f>
        <v>3.2986167439948956E-2</v>
      </c>
    </row>
    <row r="243" spans="1:34" x14ac:dyDescent="0.25">
      <c r="A243" s="3">
        <v>44484</v>
      </c>
      <c r="B243" s="1" t="s">
        <v>34</v>
      </c>
      <c r="C243" s="1" t="s">
        <v>34</v>
      </c>
      <c r="D243" s="24">
        <v>4022</v>
      </c>
      <c r="E243" s="24">
        <v>39010</v>
      </c>
      <c r="F243" s="1" t="s">
        <v>35</v>
      </c>
      <c r="G243" s="1" t="s">
        <v>36</v>
      </c>
      <c r="H243" s="1" t="s">
        <v>37</v>
      </c>
      <c r="I243" t="s">
        <v>38</v>
      </c>
      <c r="J243" t="str">
        <f>_xlfn.CONCAT(IFERROR(INDEX(Lookup!B:B, MATCH(Table1[[#This Row],[Origin City]], Lookup!A:A, 0)), Table1[[#This Row],[Origin City]]),","," ",Table1[[#This Row],[Origin State]])</f>
        <v>Brunswick, NE</v>
      </c>
      <c r="K243" t="s">
        <v>39</v>
      </c>
      <c r="L243" t="s">
        <v>40</v>
      </c>
      <c r="M243" t="str">
        <f>_xlfn.CONCAT(IFERROR(INDEX(Lookup!B:B, MATCH(Table1[[#This Row],[Destination City]], Lookup!A:A, 0)), Table1[[#This Row],[Destination City]]),","," ",Table1[[#This Row],[Destination State]])</f>
        <v>Hanford, CA</v>
      </c>
      <c r="N243" s="5">
        <v>2122</v>
      </c>
      <c r="O243" t="s">
        <v>41</v>
      </c>
      <c r="P243">
        <v>110</v>
      </c>
      <c r="Q243">
        <v>120</v>
      </c>
      <c r="R243" t="s">
        <v>42</v>
      </c>
      <c r="S243" t="s">
        <v>43</v>
      </c>
      <c r="T243" t="s">
        <v>43</v>
      </c>
      <c r="U243" s="35" t="s">
        <v>44</v>
      </c>
      <c r="V243" s="27" t="s">
        <v>45</v>
      </c>
      <c r="W243" s="4">
        <v>5540</v>
      </c>
      <c r="X243" s="4">
        <f>IF(Table1[[#This Row],[Commodity]]="corn",Table1[[#This Row],[Tariff per Car]]/(111*2000/56),Table1[[#This Row],[Tariff per Car]]/(111*2000/60))</f>
        <v>1.3974774774774774</v>
      </c>
      <c r="Y243" s="4">
        <f>Table1[[#This Row],[Tariff per Car]]/100.7</f>
        <v>55.01489572989076</v>
      </c>
      <c r="Z243" s="4">
        <f>(Table1[[#This Row],[Tariff per Car]]/111)</f>
        <v>49.909909909909906</v>
      </c>
      <c r="AA243" s="6">
        <f>(Table1[[#This Row],[Tariff per Car]]/111)/Table1[[#This Row],[Route Mileage]]</f>
        <v>2.3520221446705895E-2</v>
      </c>
      <c r="AB243" s="4">
        <v>0</v>
      </c>
      <c r="AC243" s="4">
        <f>Table1[[#This Row],[FSC per Mile]]*Table1[[#This Row],[Route Mileage]]</f>
        <v>0</v>
      </c>
      <c r="AD243" s="4">
        <f>Table1[[#This Row],[Tariff per Car]]+Table1[[#This Row],[FSC per Car]]</f>
        <v>5540</v>
      </c>
      <c r="AE243" s="4">
        <f>IF(Table1[[#This Row],[Commodity]]="corn",Table1[[#This Row],[Tariff + FSC per Car]]/(111*2000/56),Table1[[#This Row],[Tariff + FSC per Car]]/(111*2000/60))</f>
        <v>1.3974774774774774</v>
      </c>
      <c r="AF243" s="4">
        <f>Table1[[#This Row],[Tariff + FSC per Car]]/100.7</f>
        <v>55.01489572989076</v>
      </c>
      <c r="AG243" s="4">
        <f>(Table1[[#This Row],[Tariff + FSC per Car]]/111)</f>
        <v>49.909909909909906</v>
      </c>
      <c r="AH243" s="6">
        <f>(Table1[[#This Row],[Tariff + FSC per Car]]/111)/Table1[[#This Row],[Route Mileage]]</f>
        <v>2.3520221446705895E-2</v>
      </c>
    </row>
    <row r="244" spans="1:34" x14ac:dyDescent="0.25">
      <c r="A244" s="3">
        <v>44484</v>
      </c>
      <c r="B244" s="1" t="s">
        <v>34</v>
      </c>
      <c r="C244" s="1" t="s">
        <v>34</v>
      </c>
      <c r="D244" s="24">
        <v>4022</v>
      </c>
      <c r="E244" s="24">
        <v>39013</v>
      </c>
      <c r="F244" s="1" t="s">
        <v>35</v>
      </c>
      <c r="G244" s="1" t="s">
        <v>36</v>
      </c>
      <c r="H244" s="1" t="s">
        <v>46</v>
      </c>
      <c r="I244" t="s">
        <v>47</v>
      </c>
      <c r="J244" t="str">
        <f>_xlfn.CONCAT(IFERROR(INDEX(Lookup!B:B, MATCH(Table1[[#This Row],[Origin City]], Lookup!A:A, 0)), Table1[[#This Row],[Origin City]]),","," ",Table1[[#This Row],[Origin State]])</f>
        <v>Clarkfield, MN</v>
      </c>
      <c r="K244" t="s">
        <v>48</v>
      </c>
      <c r="L244" t="s">
        <v>49</v>
      </c>
      <c r="M244" t="s">
        <v>50</v>
      </c>
      <c r="N244" s="5">
        <v>1684</v>
      </c>
      <c r="O244" t="s">
        <v>51</v>
      </c>
      <c r="P244">
        <v>110</v>
      </c>
      <c r="Q244">
        <v>120</v>
      </c>
      <c r="R244" t="s">
        <v>42</v>
      </c>
      <c r="S244" t="s">
        <v>43</v>
      </c>
      <c r="T244" t="s">
        <v>52</v>
      </c>
      <c r="U244" s="35" t="s">
        <v>44</v>
      </c>
      <c r="V244" s="27" t="s">
        <v>45</v>
      </c>
      <c r="W244" s="4">
        <v>5340</v>
      </c>
      <c r="X244" s="4">
        <f>IF(Table1[[#This Row],[Commodity]]="corn",Table1[[#This Row],[Tariff per Car]]/(111*2000/56),Table1[[#This Row],[Tariff per Car]]/(111*2000/60))</f>
        <v>1.347027027027027</v>
      </c>
      <c r="Y244" s="4">
        <f>Table1[[#This Row],[Tariff per Car]]/100.7</f>
        <v>53.028798411122146</v>
      </c>
      <c r="Z244" s="4">
        <f>(Table1[[#This Row],[Tariff per Car]]/111)</f>
        <v>48.108108108108105</v>
      </c>
      <c r="AA244" s="6">
        <f>(Table1[[#This Row],[Tariff per Car]]/111)/Table1[[#This Row],[Route Mileage]]</f>
        <v>2.8567760159209088E-2</v>
      </c>
      <c r="AB244" s="4">
        <v>0</v>
      </c>
      <c r="AC244" s="4">
        <f>Table1[[#This Row],[FSC per Mile]]*Table1[[#This Row],[Route Mileage]]</f>
        <v>0</v>
      </c>
      <c r="AD244" s="4">
        <f>Table1[[#This Row],[Tariff per Car]]+Table1[[#This Row],[FSC per Car]]</f>
        <v>5340</v>
      </c>
      <c r="AE244" s="4">
        <f>IF(Table1[[#This Row],[Commodity]]="corn",Table1[[#This Row],[Tariff + FSC per Car]]/(111*2000/56),Table1[[#This Row],[Tariff + FSC per Car]]/(111*2000/60))</f>
        <v>1.347027027027027</v>
      </c>
      <c r="AF244" s="4">
        <f>Table1[[#This Row],[Tariff + FSC per Car]]/100.7</f>
        <v>53.028798411122146</v>
      </c>
      <c r="AG244" s="4">
        <f>(Table1[[#This Row],[Tariff + FSC per Car]]/111)</f>
        <v>48.108108108108105</v>
      </c>
      <c r="AH244" s="6">
        <f>(Table1[[#This Row],[Tariff + FSC per Car]]/111)/Table1[[#This Row],[Route Mileage]]</f>
        <v>2.8567760159209088E-2</v>
      </c>
    </row>
    <row r="245" spans="1:34" x14ac:dyDescent="0.25">
      <c r="A245" s="3">
        <v>44484</v>
      </c>
      <c r="B245" s="1" t="s">
        <v>34</v>
      </c>
      <c r="C245" s="1" t="s">
        <v>34</v>
      </c>
      <c r="D245" s="24">
        <v>4022</v>
      </c>
      <c r="E245" s="24">
        <v>39010</v>
      </c>
      <c r="F245" s="1" t="s">
        <v>35</v>
      </c>
      <c r="G245" s="1" t="s">
        <v>36</v>
      </c>
      <c r="H245" s="1" t="s">
        <v>46</v>
      </c>
      <c r="I245" t="s">
        <v>47</v>
      </c>
      <c r="J245" t="str">
        <f>_xlfn.CONCAT(IFERROR(INDEX(Lookup!B:B, MATCH(Table1[[#This Row],[Origin City]], Lookup!A:A, 0)), Table1[[#This Row],[Origin City]]),","," ",Table1[[#This Row],[Origin State]])</f>
        <v>Clarkfield, MN</v>
      </c>
      <c r="K245" t="s">
        <v>53</v>
      </c>
      <c r="L245" t="s">
        <v>54</v>
      </c>
      <c r="M245" t="str">
        <f>_xlfn.CONCAT(IFERROR(INDEX(Lookup!B:B, MATCH(Table1[[#This Row],[Destination City]], Lookup!A:A, 0)), Table1[[#This Row],[Destination City]]),","," ",Table1[[#This Row],[Destination State]])</f>
        <v>Hereford, TX</v>
      </c>
      <c r="N245" s="5">
        <v>1066</v>
      </c>
      <c r="O245" t="s">
        <v>51</v>
      </c>
      <c r="P245">
        <v>110</v>
      </c>
      <c r="Q245">
        <v>120</v>
      </c>
      <c r="R245" t="s">
        <v>42</v>
      </c>
      <c r="S245" t="s">
        <v>43</v>
      </c>
      <c r="T245" t="s">
        <v>52</v>
      </c>
      <c r="U245" s="35" t="s">
        <v>44</v>
      </c>
      <c r="V245" s="27" t="s">
        <v>45</v>
      </c>
      <c r="W245" s="4">
        <v>5020</v>
      </c>
      <c r="X245" s="4">
        <f>IF(Table1[[#This Row],[Commodity]]="corn",Table1[[#This Row],[Tariff per Car]]/(111*2000/56),Table1[[#This Row],[Tariff per Car]]/(111*2000/60))</f>
        <v>1.2663063063063063</v>
      </c>
      <c r="Y245" s="4">
        <f>Table1[[#This Row],[Tariff per Car]]/100.7</f>
        <v>49.851042701092354</v>
      </c>
      <c r="Z245" s="4">
        <f>(Table1[[#This Row],[Tariff per Car]]/111)</f>
        <v>45.225225225225223</v>
      </c>
      <c r="AA245" s="6">
        <f>(Table1[[#This Row],[Tariff per Car]]/111)/Table1[[#This Row],[Route Mileage]]</f>
        <v>4.2425164376383884E-2</v>
      </c>
      <c r="AB245" s="4">
        <v>0</v>
      </c>
      <c r="AC245" s="4">
        <f>Table1[[#This Row],[FSC per Mile]]*Table1[[#This Row],[Route Mileage]]</f>
        <v>0</v>
      </c>
      <c r="AD245" s="4">
        <f>Table1[[#This Row],[Tariff per Car]]+Table1[[#This Row],[FSC per Car]]</f>
        <v>5020</v>
      </c>
      <c r="AE245" s="4">
        <f>IF(Table1[[#This Row],[Commodity]]="corn",Table1[[#This Row],[Tariff + FSC per Car]]/(111*2000/56),Table1[[#This Row],[Tariff + FSC per Car]]/(111*2000/60))</f>
        <v>1.2663063063063063</v>
      </c>
      <c r="AF245" s="4">
        <f>Table1[[#This Row],[Tariff + FSC per Car]]/100.7</f>
        <v>49.851042701092354</v>
      </c>
      <c r="AG245" s="4">
        <f>(Table1[[#This Row],[Tariff + FSC per Car]]/111)</f>
        <v>45.225225225225223</v>
      </c>
      <c r="AH245" s="6">
        <f>(Table1[[#This Row],[Tariff + FSC per Car]]/111)/Table1[[#This Row],[Route Mileage]]</f>
        <v>4.2425164376383884E-2</v>
      </c>
    </row>
    <row r="246" spans="1:34" x14ac:dyDescent="0.25">
      <c r="A246" s="3">
        <v>44484</v>
      </c>
      <c r="B246" s="1" t="s">
        <v>34</v>
      </c>
      <c r="C246" s="1" t="s">
        <v>34</v>
      </c>
      <c r="D246" s="24">
        <v>4022</v>
      </c>
      <c r="E246" s="24">
        <v>39010</v>
      </c>
      <c r="F246" s="1" t="s">
        <v>35</v>
      </c>
      <c r="G246" s="1" t="s">
        <v>36</v>
      </c>
      <c r="H246" s="1" t="s">
        <v>55</v>
      </c>
      <c r="I246" t="s">
        <v>38</v>
      </c>
      <c r="J246" t="str">
        <f>_xlfn.CONCAT(IFERROR(INDEX(Lookup!B:B, MATCH(Table1[[#This Row],[Origin City]], Lookup!A:A, 0)), Table1[[#This Row],[Origin City]]),","," ",Table1[[#This Row],[Origin State]])</f>
        <v>Edison, NE</v>
      </c>
      <c r="K246" t="s">
        <v>53</v>
      </c>
      <c r="L246" t="s">
        <v>54</v>
      </c>
      <c r="M246" t="str">
        <f>_xlfn.CONCAT(IFERROR(INDEX(Lookup!B:B, MATCH(Table1[[#This Row],[Destination City]], Lookup!A:A, 0)), Table1[[#This Row],[Destination City]]),","," ",Table1[[#This Row],[Destination State]])</f>
        <v>Hereford, TX</v>
      </c>
      <c r="N246" s="9">
        <v>728</v>
      </c>
      <c r="O246" t="s">
        <v>51</v>
      </c>
      <c r="P246">
        <v>110</v>
      </c>
      <c r="Q246">
        <v>120</v>
      </c>
      <c r="R246" t="s">
        <v>42</v>
      </c>
      <c r="S246" t="s">
        <v>43</v>
      </c>
      <c r="T246" t="s">
        <v>52</v>
      </c>
      <c r="U246" s="35" t="s">
        <v>44</v>
      </c>
      <c r="V246" s="27" t="s">
        <v>45</v>
      </c>
      <c r="W246" s="4">
        <v>4260</v>
      </c>
      <c r="X246" s="4">
        <f>IF(Table1[[#This Row],[Commodity]]="corn",Table1[[#This Row],[Tariff per Car]]/(111*2000/56),Table1[[#This Row],[Tariff per Car]]/(111*2000/60))</f>
        <v>1.0745945945945947</v>
      </c>
      <c r="Y246" s="4">
        <f>Table1[[#This Row],[Tariff per Car]]/100.7</f>
        <v>42.303872889771597</v>
      </c>
      <c r="Z246" s="4">
        <f>(Table1[[#This Row],[Tariff per Car]]/111)</f>
        <v>38.378378378378379</v>
      </c>
      <c r="AA246" s="6">
        <f>(Table1[[#This Row],[Tariff per Car]]/111)/Table1[[#This Row],[Route Mileage]]</f>
        <v>5.2717552717552719E-2</v>
      </c>
      <c r="AB246" s="4">
        <v>0</v>
      </c>
      <c r="AC246" s="4">
        <f>Table1[[#This Row],[FSC per Mile]]*Table1[[#This Row],[Route Mileage]]</f>
        <v>0</v>
      </c>
      <c r="AD246" s="4">
        <f>Table1[[#This Row],[Tariff per Car]]+Table1[[#This Row],[FSC per Car]]</f>
        <v>4260</v>
      </c>
      <c r="AE246" s="4">
        <f>IF(Table1[[#This Row],[Commodity]]="corn",Table1[[#This Row],[Tariff + FSC per Car]]/(111*2000/56),Table1[[#This Row],[Tariff + FSC per Car]]/(111*2000/60))</f>
        <v>1.0745945945945947</v>
      </c>
      <c r="AF246" s="4">
        <f>Table1[[#This Row],[Tariff + FSC per Car]]/100.7</f>
        <v>42.303872889771597</v>
      </c>
      <c r="AG246" s="4">
        <f>(Table1[[#This Row],[Tariff + FSC per Car]]/111)</f>
        <v>38.378378378378379</v>
      </c>
      <c r="AH246" s="6">
        <f>(Table1[[#This Row],[Tariff + FSC per Car]]/111)/Table1[[#This Row],[Route Mileage]]</f>
        <v>5.2717552717552719E-2</v>
      </c>
    </row>
    <row r="247" spans="1:34" x14ac:dyDescent="0.25">
      <c r="A247" s="3">
        <v>44484</v>
      </c>
      <c r="B247" s="1" t="s">
        <v>34</v>
      </c>
      <c r="C247" s="1" t="s">
        <v>34</v>
      </c>
      <c r="D247" s="24">
        <v>4022</v>
      </c>
      <c r="E247" s="24">
        <v>39013</v>
      </c>
      <c r="F247" s="1" t="s">
        <v>35</v>
      </c>
      <c r="G247" s="1" t="s">
        <v>36</v>
      </c>
      <c r="H247" s="1" t="s">
        <v>55</v>
      </c>
      <c r="I247" t="s">
        <v>38</v>
      </c>
      <c r="J247" t="str">
        <f>_xlfn.CONCAT(IFERROR(INDEX(Lookup!B:B, MATCH(Table1[[#This Row],[Origin City]], Lookup!A:A, 0)), Table1[[#This Row],[Origin City]]),","," ",Table1[[#This Row],[Origin State]])</f>
        <v>Edison, NE</v>
      </c>
      <c r="K247" t="s">
        <v>48</v>
      </c>
      <c r="L247" t="s">
        <v>49</v>
      </c>
      <c r="M247" t="s">
        <v>50</v>
      </c>
      <c r="N247" s="5">
        <v>1759</v>
      </c>
      <c r="O247" t="s">
        <v>51</v>
      </c>
      <c r="P247">
        <v>110</v>
      </c>
      <c r="Q247">
        <v>120</v>
      </c>
      <c r="R247" t="s">
        <v>42</v>
      </c>
      <c r="S247" t="s">
        <v>43</v>
      </c>
      <c r="T247" t="s">
        <v>52</v>
      </c>
      <c r="U247" s="35" t="s">
        <v>44</v>
      </c>
      <c r="V247" s="27" t="s">
        <v>45</v>
      </c>
      <c r="W247" s="4">
        <v>5220</v>
      </c>
      <c r="X247" s="4">
        <f>IF(Table1[[#This Row],[Commodity]]="corn",Table1[[#This Row],[Tariff per Car]]/(111*2000/56),Table1[[#This Row],[Tariff per Car]]/(111*2000/60))</f>
        <v>1.3167567567567569</v>
      </c>
      <c r="Y247" s="4">
        <f>Table1[[#This Row],[Tariff per Car]]/100.7</f>
        <v>51.837140019860975</v>
      </c>
      <c r="Z247" s="4">
        <f>(Table1[[#This Row],[Tariff per Car]]/111)</f>
        <v>47.027027027027025</v>
      </c>
      <c r="AA247" s="6">
        <f>(Table1[[#This Row],[Tariff per Car]]/111)/Table1[[#This Row],[Route Mileage]]</f>
        <v>2.6735092113147826E-2</v>
      </c>
      <c r="AB247" s="4">
        <v>0</v>
      </c>
      <c r="AC247" s="4">
        <f>Table1[[#This Row],[FSC per Mile]]*Table1[[#This Row],[Route Mileage]]</f>
        <v>0</v>
      </c>
      <c r="AD247" s="4">
        <f>Table1[[#This Row],[Tariff per Car]]+Table1[[#This Row],[FSC per Car]]</f>
        <v>5220</v>
      </c>
      <c r="AE247" s="4">
        <f>IF(Table1[[#This Row],[Commodity]]="corn",Table1[[#This Row],[Tariff + FSC per Car]]/(111*2000/56),Table1[[#This Row],[Tariff + FSC per Car]]/(111*2000/60))</f>
        <v>1.3167567567567569</v>
      </c>
      <c r="AF247" s="4">
        <f>Table1[[#This Row],[Tariff + FSC per Car]]/100.7</f>
        <v>51.837140019860975</v>
      </c>
      <c r="AG247" s="4">
        <f>(Table1[[#This Row],[Tariff + FSC per Car]]/111)</f>
        <v>47.027027027027025</v>
      </c>
      <c r="AH247" s="6">
        <f>(Table1[[#This Row],[Tariff + FSC per Car]]/111)/Table1[[#This Row],[Route Mileage]]</f>
        <v>2.6735092113147826E-2</v>
      </c>
    </row>
    <row r="248" spans="1:34" x14ac:dyDescent="0.25">
      <c r="A248" s="3">
        <v>44484</v>
      </c>
      <c r="B248" s="1" t="s">
        <v>34</v>
      </c>
      <c r="C248" s="1" t="s">
        <v>34</v>
      </c>
      <c r="D248" s="24">
        <v>4022</v>
      </c>
      <c r="E248" s="24">
        <v>39010</v>
      </c>
      <c r="F248" s="1" t="s">
        <v>35</v>
      </c>
      <c r="G248" s="1" t="s">
        <v>36</v>
      </c>
      <c r="H248" s="1" t="s">
        <v>55</v>
      </c>
      <c r="I248" t="s">
        <v>38</v>
      </c>
      <c r="J248" t="str">
        <f>_xlfn.CONCAT(IFERROR(INDEX(Lookup!B:B, MATCH(Table1[[#This Row],[Origin City]], Lookup!A:A, 0)), Table1[[#This Row],[Origin City]]),","," ",Table1[[#This Row],[Origin State]])</f>
        <v>Edison, NE</v>
      </c>
      <c r="K248" t="s">
        <v>39</v>
      </c>
      <c r="L248" t="s">
        <v>40</v>
      </c>
      <c r="M248" t="str">
        <f>_xlfn.CONCAT(IFERROR(INDEX(Lookup!B:B, MATCH(Table1[[#This Row],[Destination City]], Lookup!A:A, 0)), Table1[[#This Row],[Destination City]]),","," ",Table1[[#This Row],[Destination State]])</f>
        <v>Hanford, CA</v>
      </c>
      <c r="N248" s="5">
        <v>1776</v>
      </c>
      <c r="O248" t="s">
        <v>41</v>
      </c>
      <c r="P248">
        <v>110</v>
      </c>
      <c r="Q248">
        <v>120</v>
      </c>
      <c r="R248" t="s">
        <v>42</v>
      </c>
      <c r="S248" t="s">
        <v>43</v>
      </c>
      <c r="T248" t="s">
        <v>52</v>
      </c>
      <c r="U248" s="36" t="s">
        <v>44</v>
      </c>
      <c r="V248" s="28" t="s">
        <v>45</v>
      </c>
      <c r="W248" s="4">
        <v>5220</v>
      </c>
      <c r="X248" s="4">
        <f>IF(Table1[[#This Row],[Commodity]]="corn",Table1[[#This Row],[Tariff per Car]]/(111*2000/56),Table1[[#This Row],[Tariff per Car]]/(111*2000/60))</f>
        <v>1.3167567567567569</v>
      </c>
      <c r="Y248" s="4">
        <f>Table1[[#This Row],[Tariff per Car]]/100.7</f>
        <v>51.837140019860975</v>
      </c>
      <c r="Z248" s="4">
        <f>(Table1[[#This Row],[Tariff per Car]]/111)</f>
        <v>47.027027027027025</v>
      </c>
      <c r="AA248" s="6">
        <f>(Table1[[#This Row],[Tariff per Car]]/111)/Table1[[#This Row],[Route Mileage]]</f>
        <v>2.647918188458729E-2</v>
      </c>
      <c r="AB248" s="4">
        <v>0</v>
      </c>
      <c r="AC248" s="4">
        <f>Table1[[#This Row],[FSC per Mile]]*Table1[[#This Row],[Route Mileage]]</f>
        <v>0</v>
      </c>
      <c r="AD248" s="4">
        <f>Table1[[#This Row],[Tariff per Car]]+Table1[[#This Row],[FSC per Car]]</f>
        <v>5220</v>
      </c>
      <c r="AE248" s="4">
        <f>IF(Table1[[#This Row],[Commodity]]="corn",Table1[[#This Row],[Tariff + FSC per Car]]/(111*2000/56),Table1[[#This Row],[Tariff + FSC per Car]]/(111*2000/60))</f>
        <v>1.3167567567567569</v>
      </c>
      <c r="AF248" s="4">
        <f>Table1[[#This Row],[Tariff + FSC per Car]]/100.7</f>
        <v>51.837140019860975</v>
      </c>
      <c r="AG248" s="4">
        <f>(Table1[[#This Row],[Tariff + FSC per Car]]/111)</f>
        <v>47.027027027027025</v>
      </c>
      <c r="AH248" s="6">
        <f>(Table1[[#This Row],[Tariff + FSC per Car]]/111)/Table1[[#This Row],[Route Mileage]]</f>
        <v>2.647918188458729E-2</v>
      </c>
    </row>
    <row r="249" spans="1:34" x14ac:dyDescent="0.25">
      <c r="A249" s="3">
        <v>44484</v>
      </c>
      <c r="B249" t="s">
        <v>34</v>
      </c>
      <c r="C249" t="s">
        <v>34</v>
      </c>
      <c r="D249" s="24">
        <v>4022</v>
      </c>
      <c r="E249" s="24">
        <v>39010</v>
      </c>
      <c r="F249" s="1" t="s">
        <v>35</v>
      </c>
      <c r="G249" s="1" t="s">
        <v>36</v>
      </c>
      <c r="H249" s="1" t="s">
        <v>56</v>
      </c>
      <c r="I249" t="s">
        <v>57</v>
      </c>
      <c r="J249" t="str">
        <f>_xlfn.CONCAT(IFERROR(INDEX(Lookup!B:B, MATCH(Table1[[#This Row],[Origin City]], Lookup!A:A, 0)), Table1[[#This Row],[Origin City]]),","," ",Table1[[#This Row],[Origin State]])</f>
        <v>Greenwood (Mendota), IL</v>
      </c>
      <c r="K249" t="s">
        <v>53</v>
      </c>
      <c r="L249" t="s">
        <v>54</v>
      </c>
      <c r="M249" t="str">
        <f>_xlfn.CONCAT(IFERROR(INDEX(Lookup!B:B, MATCH(Table1[[#This Row],[Destination City]], Lookup!A:A, 0)), Table1[[#This Row],[Destination City]]),","," ",Table1[[#This Row],[Destination State]])</f>
        <v>Hereford, TX</v>
      </c>
      <c r="N249" s="5">
        <v>935</v>
      </c>
      <c r="O249" t="s">
        <v>41</v>
      </c>
      <c r="P249">
        <v>110</v>
      </c>
      <c r="Q249">
        <v>120</v>
      </c>
      <c r="R249" t="s">
        <v>42</v>
      </c>
      <c r="S249" t="s">
        <v>43</v>
      </c>
      <c r="T249" t="s">
        <v>52</v>
      </c>
      <c r="U249" s="35" t="s">
        <v>44</v>
      </c>
      <c r="V249" s="27" t="s">
        <v>45</v>
      </c>
      <c r="W249" s="4">
        <v>3780</v>
      </c>
      <c r="X249" s="4">
        <f>IF(Table1[[#This Row],[Commodity]]="corn",Table1[[#This Row],[Tariff per Car]]/(111*2000/56),Table1[[#This Row],[Tariff per Car]]/(111*2000/60))</f>
        <v>0.95351351351351354</v>
      </c>
      <c r="Y249" s="4">
        <f>Table1[[#This Row],[Tariff per Car]]/100.7</f>
        <v>37.537239324726912</v>
      </c>
      <c r="Z249" s="4">
        <f>(Table1[[#This Row],[Tariff per Car]]/111)</f>
        <v>34.054054054054056</v>
      </c>
      <c r="AA249" s="6">
        <f>(Table1[[#This Row],[Tariff per Car]]/111)/Table1[[#This Row],[Route Mileage]]</f>
        <v>3.6421448186154073E-2</v>
      </c>
      <c r="AB249" s="4">
        <v>0</v>
      </c>
      <c r="AC249" s="4">
        <f>Table1[[#This Row],[FSC per Mile]]*Table1[[#This Row],[Route Mileage]]</f>
        <v>0</v>
      </c>
      <c r="AD249" s="4">
        <f>Table1[[#This Row],[Tariff per Car]]+Table1[[#This Row],[FSC per Car]]</f>
        <v>3780</v>
      </c>
      <c r="AE249" s="4">
        <f>IF(Table1[[#This Row],[Commodity]]="corn",Table1[[#This Row],[Tariff + FSC per Car]]/(111*2000/56),Table1[[#This Row],[Tariff + FSC per Car]]/(111*2000/60))</f>
        <v>0.95351351351351354</v>
      </c>
      <c r="AF249" s="4">
        <f>Table1[[#This Row],[Tariff + FSC per Car]]/100.7</f>
        <v>37.537239324726912</v>
      </c>
      <c r="AG249" s="4">
        <f>(Table1[[#This Row],[Tariff + FSC per Car]]/111)</f>
        <v>34.054054054054056</v>
      </c>
      <c r="AH249" s="6">
        <f>(Table1[[#This Row],[Tariff + FSC per Car]]/111)/Table1[[#This Row],[Route Mileage]]</f>
        <v>3.6421448186154073E-2</v>
      </c>
    </row>
    <row r="250" spans="1:34" x14ac:dyDescent="0.25">
      <c r="A250" s="3">
        <v>44484</v>
      </c>
      <c r="B250" s="1" t="s">
        <v>34</v>
      </c>
      <c r="C250" s="1" t="s">
        <v>34</v>
      </c>
      <c r="D250" s="24">
        <v>4022</v>
      </c>
      <c r="E250" s="24">
        <v>39010</v>
      </c>
      <c r="F250" s="1" t="s">
        <v>35</v>
      </c>
      <c r="G250" s="1" t="s">
        <v>36</v>
      </c>
      <c r="H250" s="1" t="s">
        <v>58</v>
      </c>
      <c r="I250" t="s">
        <v>59</v>
      </c>
      <c r="J250" t="str">
        <f>_xlfn.CONCAT(IFERROR(INDEX(Lookup!B:B, MATCH(Table1[[#This Row],[Origin City]], Lookup!A:A, 0)), Table1[[#This Row],[Origin City]]),","," ",Table1[[#This Row],[Origin State]])</f>
        <v>Hancock, IA</v>
      </c>
      <c r="K250" t="s">
        <v>60</v>
      </c>
      <c r="L250" t="s">
        <v>54</v>
      </c>
      <c r="M250" t="str">
        <f>_xlfn.CONCAT(IFERROR(INDEX(Lookup!B:B, MATCH(Table1[[#This Row],[Destination City]], Lookup!A:A, 0)), Table1[[#This Row],[Destination City]]),","," ",Table1[[#This Row],[Destination State]])</f>
        <v>Plainview, TX</v>
      </c>
      <c r="N250" s="5">
        <v>832</v>
      </c>
      <c r="O250" t="s">
        <v>41</v>
      </c>
      <c r="P250">
        <v>110</v>
      </c>
      <c r="Q250">
        <v>120</v>
      </c>
      <c r="R250" t="s">
        <v>42</v>
      </c>
      <c r="S250" t="s">
        <v>43</v>
      </c>
      <c r="T250" t="s">
        <v>43</v>
      </c>
      <c r="U250" s="35" t="s">
        <v>44</v>
      </c>
      <c r="V250" s="27" t="s">
        <v>45</v>
      </c>
      <c r="W250" s="4">
        <v>4380</v>
      </c>
      <c r="X250" s="4">
        <f>IF(Table1[[#This Row],[Commodity]]="corn",Table1[[#This Row],[Tariff per Car]]/(111*2000/56),Table1[[#This Row],[Tariff per Car]]/(111*2000/60))</f>
        <v>1.1048648648648649</v>
      </c>
      <c r="Y250" s="4">
        <f>Table1[[#This Row],[Tariff per Car]]/100.7</f>
        <v>43.495531281032768</v>
      </c>
      <c r="Z250" s="4">
        <f>(Table1[[#This Row],[Tariff per Car]]/111)</f>
        <v>39.45945945945946</v>
      </c>
      <c r="AA250" s="6">
        <f>(Table1[[#This Row],[Tariff per Car]]/111)/Table1[[#This Row],[Route Mileage]]</f>
        <v>4.7427234927234926E-2</v>
      </c>
      <c r="AB250" s="4">
        <v>0</v>
      </c>
      <c r="AC250" s="4">
        <f>Table1[[#This Row],[FSC per Mile]]*Table1[[#This Row],[Route Mileage]]</f>
        <v>0</v>
      </c>
      <c r="AD250" s="4">
        <f>Table1[[#This Row],[Tariff per Car]]+Table1[[#This Row],[FSC per Car]]</f>
        <v>4380</v>
      </c>
      <c r="AE250" s="4">
        <f>IF(Table1[[#This Row],[Commodity]]="corn",Table1[[#This Row],[Tariff + FSC per Car]]/(111*2000/56),Table1[[#This Row],[Tariff + FSC per Car]]/(111*2000/60))</f>
        <v>1.1048648648648649</v>
      </c>
      <c r="AF250" s="4">
        <f>Table1[[#This Row],[Tariff + FSC per Car]]/100.7</f>
        <v>43.495531281032768</v>
      </c>
      <c r="AG250" s="4">
        <f>(Table1[[#This Row],[Tariff + FSC per Car]]/111)</f>
        <v>39.45945945945946</v>
      </c>
      <c r="AH250" s="6">
        <f>(Table1[[#This Row],[Tariff + FSC per Car]]/111)/Table1[[#This Row],[Route Mileage]]</f>
        <v>4.7427234927234926E-2</v>
      </c>
    </row>
    <row r="251" spans="1:34" x14ac:dyDescent="0.25">
      <c r="A251" s="3">
        <v>44484</v>
      </c>
      <c r="B251" s="1" t="s">
        <v>34</v>
      </c>
      <c r="C251" s="1" t="s">
        <v>34</v>
      </c>
      <c r="D251" s="24">
        <v>4022</v>
      </c>
      <c r="E251" s="24">
        <v>39010</v>
      </c>
      <c r="F251" s="1" t="s">
        <v>35</v>
      </c>
      <c r="G251" s="1" t="s">
        <v>36</v>
      </c>
      <c r="H251" s="1" t="s">
        <v>61</v>
      </c>
      <c r="I251" t="s">
        <v>62</v>
      </c>
      <c r="J251" t="str">
        <f>_xlfn.CONCAT(IFERROR(INDEX(Lookup!B:B, MATCH(Table1[[#This Row],[Origin City]], Lookup!A:A, 0)), Table1[[#This Row],[Origin City]]),","," ",Table1[[#This Row],[Origin State]])</f>
        <v>Phelps (Rock Port), MO</v>
      </c>
      <c r="K251" t="s">
        <v>63</v>
      </c>
      <c r="L251" t="s">
        <v>64</v>
      </c>
      <c r="M251" t="str">
        <f>_xlfn.CONCAT(IFERROR(INDEX(Lookup!B:B, MATCH(Table1[[#This Row],[Destination City]], Lookup!A:A, 0)), Table1[[#This Row],[Destination City]]),","," ",Table1[[#This Row],[Destination State]])</f>
        <v>Clovis, NM</v>
      </c>
      <c r="N251" s="5">
        <v>764</v>
      </c>
      <c r="O251" t="s">
        <v>41</v>
      </c>
      <c r="P251">
        <v>110</v>
      </c>
      <c r="Q251">
        <v>120</v>
      </c>
      <c r="R251" t="s">
        <v>42</v>
      </c>
      <c r="S251" t="s">
        <v>43</v>
      </c>
      <c r="T251" t="s">
        <v>52</v>
      </c>
      <c r="U251" s="35" t="s">
        <v>44</v>
      </c>
      <c r="V251" s="27" t="s">
        <v>45</v>
      </c>
      <c r="W251" s="4">
        <v>4020</v>
      </c>
      <c r="X251" s="4">
        <f>IF(Table1[[#This Row],[Commodity]]="corn",Table1[[#This Row],[Tariff per Car]]/(111*2000/56),Table1[[#This Row],[Tariff per Car]]/(111*2000/60))</f>
        <v>1.0140540540540541</v>
      </c>
      <c r="Y251" s="4">
        <f>Table1[[#This Row],[Tariff per Car]]/100.7</f>
        <v>39.920556107249254</v>
      </c>
      <c r="Z251" s="4">
        <f>(Table1[[#This Row],[Tariff per Car]]/111)</f>
        <v>36.216216216216218</v>
      </c>
      <c r="AA251" s="6">
        <f>(Table1[[#This Row],[Tariff per Car]]/111)/Table1[[#This Row],[Route Mileage]]</f>
        <v>4.7403424366775151E-2</v>
      </c>
      <c r="AB251" s="4">
        <v>0</v>
      </c>
      <c r="AC251" s="4">
        <f>Table1[[#This Row],[FSC per Mile]]*Table1[[#This Row],[Route Mileage]]</f>
        <v>0</v>
      </c>
      <c r="AD251" s="4">
        <f>Table1[[#This Row],[Tariff per Car]]+Table1[[#This Row],[FSC per Car]]</f>
        <v>4020</v>
      </c>
      <c r="AE251" s="4">
        <f>IF(Table1[[#This Row],[Commodity]]="corn",Table1[[#This Row],[Tariff + FSC per Car]]/(111*2000/56),Table1[[#This Row],[Tariff + FSC per Car]]/(111*2000/60))</f>
        <v>1.0140540540540541</v>
      </c>
      <c r="AF251" s="4">
        <f>Table1[[#This Row],[Tariff + FSC per Car]]/100.7</f>
        <v>39.920556107249254</v>
      </c>
      <c r="AG251" s="4">
        <f>(Table1[[#This Row],[Tariff + FSC per Car]]/111)</f>
        <v>36.216216216216218</v>
      </c>
      <c r="AH251" s="6">
        <f>(Table1[[#This Row],[Tariff + FSC per Car]]/111)/Table1[[#This Row],[Route Mileage]]</f>
        <v>4.7403424366775151E-2</v>
      </c>
    </row>
    <row r="252" spans="1:34" x14ac:dyDescent="0.25">
      <c r="A252" s="3">
        <v>44484</v>
      </c>
      <c r="B252" s="1" t="s">
        <v>34</v>
      </c>
      <c r="C252" s="1" t="s">
        <v>34</v>
      </c>
      <c r="D252" s="24">
        <v>4022</v>
      </c>
      <c r="E252" s="24">
        <v>39010</v>
      </c>
      <c r="F252" s="1" t="s">
        <v>35</v>
      </c>
      <c r="G252" s="1" t="s">
        <v>36</v>
      </c>
      <c r="H252" s="1" t="s">
        <v>61</v>
      </c>
      <c r="I252" t="s">
        <v>62</v>
      </c>
      <c r="J252" t="str">
        <f>_xlfn.CONCAT(IFERROR(INDEX(Lookup!B:B, MATCH(Table1[[#This Row],[Origin City]], Lookup!A:A, 0)), Table1[[#This Row],[Origin City]]),","," ",Table1[[#This Row],[Origin State]])</f>
        <v>Phelps (Rock Port), MO</v>
      </c>
      <c r="K252" t="s">
        <v>65</v>
      </c>
      <c r="L252" t="s">
        <v>54</v>
      </c>
      <c r="M252" t="s">
        <v>66</v>
      </c>
      <c r="N252" s="5">
        <v>937</v>
      </c>
      <c r="O252" t="s">
        <v>41</v>
      </c>
      <c r="P252">
        <v>110</v>
      </c>
      <c r="Q252">
        <v>120</v>
      </c>
      <c r="R252" t="s">
        <v>42</v>
      </c>
      <c r="S252" t="s">
        <v>43</v>
      </c>
      <c r="T252" t="s">
        <v>52</v>
      </c>
      <c r="U252" s="35" t="s">
        <v>44</v>
      </c>
      <c r="V252" s="27" t="s">
        <v>45</v>
      </c>
      <c r="W252" s="4">
        <v>3760</v>
      </c>
      <c r="X252" s="4">
        <f>IF(Table1[[#This Row],[Commodity]]="corn",Table1[[#This Row],[Tariff per Car]]/(111*2000/56),Table1[[#This Row],[Tariff per Car]]/(111*2000/60))</f>
        <v>0.94846846846846844</v>
      </c>
      <c r="Y252" s="4">
        <f>Table1[[#This Row],[Tariff per Car]]/100.7</f>
        <v>37.338629592850047</v>
      </c>
      <c r="Z252" s="4">
        <f>(Table1[[#This Row],[Tariff per Car]]/111)</f>
        <v>33.873873873873876</v>
      </c>
      <c r="AA252" s="6">
        <f>(Table1[[#This Row],[Tariff per Car]]/111)/Table1[[#This Row],[Route Mileage]]</f>
        <v>3.6151412885671162E-2</v>
      </c>
      <c r="AB252" s="4">
        <v>0</v>
      </c>
      <c r="AC252" s="4">
        <f>Table1[[#This Row],[FSC per Mile]]*Table1[[#This Row],[Route Mileage]]</f>
        <v>0</v>
      </c>
      <c r="AD252" s="4">
        <f>Table1[[#This Row],[Tariff per Car]]+Table1[[#This Row],[FSC per Car]]</f>
        <v>3760</v>
      </c>
      <c r="AE252" s="4">
        <f>IF(Table1[[#This Row],[Commodity]]="corn",Table1[[#This Row],[Tariff + FSC per Car]]/(111*2000/56),Table1[[#This Row],[Tariff + FSC per Car]]/(111*2000/60))</f>
        <v>0.94846846846846844</v>
      </c>
      <c r="AF252" s="4">
        <f>Table1[[#This Row],[Tariff + FSC per Car]]/100.7</f>
        <v>37.338629592850047</v>
      </c>
      <c r="AG252" s="4">
        <f>(Table1[[#This Row],[Tariff + FSC per Car]]/111)</f>
        <v>33.873873873873876</v>
      </c>
      <c r="AH252" s="6">
        <f>(Table1[[#This Row],[Tariff + FSC per Car]]/111)/Table1[[#This Row],[Route Mileage]]</f>
        <v>3.6151412885671162E-2</v>
      </c>
    </row>
    <row r="253" spans="1:34" x14ac:dyDescent="0.25">
      <c r="A253" s="3">
        <v>44484</v>
      </c>
      <c r="B253" s="1" t="s">
        <v>34</v>
      </c>
      <c r="C253" s="1" t="s">
        <v>34</v>
      </c>
      <c r="D253" s="24">
        <v>4022</v>
      </c>
      <c r="E253" s="24">
        <v>39013</v>
      </c>
      <c r="F253" s="1" t="s">
        <v>35</v>
      </c>
      <c r="G253" s="1" t="s">
        <v>36</v>
      </c>
      <c r="H253" s="1" t="s">
        <v>67</v>
      </c>
      <c r="I253" t="s">
        <v>68</v>
      </c>
      <c r="J253" t="str">
        <f>_xlfn.CONCAT(IFERROR(INDEX(Lookup!B:B, MATCH(Table1[[#This Row],[Origin City]], Lookup!A:A, 0)), Table1[[#This Row],[Origin City]]),","," ",Table1[[#This Row],[Origin State]])</f>
        <v>Selby, SD</v>
      </c>
      <c r="K253" t="s">
        <v>48</v>
      </c>
      <c r="L253" t="s">
        <v>49</v>
      </c>
      <c r="M253" t="s">
        <v>50</v>
      </c>
      <c r="N253" s="5">
        <v>1419</v>
      </c>
      <c r="O253" t="s">
        <v>51</v>
      </c>
      <c r="P253">
        <v>110</v>
      </c>
      <c r="Q253">
        <v>120</v>
      </c>
      <c r="R253" t="s">
        <v>42</v>
      </c>
      <c r="S253" t="s">
        <v>43</v>
      </c>
      <c r="T253" t="s">
        <v>52</v>
      </c>
      <c r="U253" s="36" t="s">
        <v>44</v>
      </c>
      <c r="V253" s="28" t="s">
        <v>45</v>
      </c>
      <c r="W253" s="4">
        <v>5300</v>
      </c>
      <c r="X253" s="4">
        <f>IF(Table1[[#This Row],[Commodity]]="corn",Table1[[#This Row],[Tariff per Car]]/(111*2000/56),Table1[[#This Row],[Tariff per Car]]/(111*2000/60))</f>
        <v>1.336936936936937</v>
      </c>
      <c r="Y253" s="4">
        <f>Table1[[#This Row],[Tariff per Car]]/100.7</f>
        <v>52.631578947368418</v>
      </c>
      <c r="Z253" s="4">
        <f>(Table1[[#This Row],[Tariff per Car]]/111)</f>
        <v>47.747747747747745</v>
      </c>
      <c r="AA253" s="6">
        <f>(Table1[[#This Row],[Tariff per Car]]/111)/Table1[[#This Row],[Route Mileage]]</f>
        <v>3.3648870858173183E-2</v>
      </c>
      <c r="AB253" s="4">
        <v>0</v>
      </c>
      <c r="AC253" s="4">
        <f>Table1[[#This Row],[FSC per Mile]]*Table1[[#This Row],[Route Mileage]]</f>
        <v>0</v>
      </c>
      <c r="AD253" s="4">
        <f>Table1[[#This Row],[Tariff per Car]]+Table1[[#This Row],[FSC per Car]]</f>
        <v>5300</v>
      </c>
      <c r="AE253" s="4">
        <f>IF(Table1[[#This Row],[Commodity]]="corn",Table1[[#This Row],[Tariff + FSC per Car]]/(111*2000/56),Table1[[#This Row],[Tariff + FSC per Car]]/(111*2000/60))</f>
        <v>1.336936936936937</v>
      </c>
      <c r="AF253" s="4">
        <f>Table1[[#This Row],[Tariff + FSC per Car]]/100.7</f>
        <v>52.631578947368418</v>
      </c>
      <c r="AG253" s="4">
        <f>(Table1[[#This Row],[Tariff + FSC per Car]]/111)</f>
        <v>47.747747747747745</v>
      </c>
      <c r="AH253" s="6">
        <f>(Table1[[#This Row],[Tariff + FSC per Car]]/111)/Table1[[#This Row],[Route Mileage]]</f>
        <v>3.3648870858173183E-2</v>
      </c>
    </row>
    <row r="254" spans="1:34" x14ac:dyDescent="0.25">
      <c r="A254" s="3">
        <v>44484</v>
      </c>
      <c r="B254" s="1" t="s">
        <v>34</v>
      </c>
      <c r="C254" s="1" t="s">
        <v>34</v>
      </c>
      <c r="D254" s="24">
        <v>4022</v>
      </c>
      <c r="E254" s="24">
        <v>39013</v>
      </c>
      <c r="F254" s="1" t="s">
        <v>35</v>
      </c>
      <c r="G254" s="1" t="s">
        <v>36</v>
      </c>
      <c r="H254" s="1" t="s">
        <v>69</v>
      </c>
      <c r="I254" t="s">
        <v>47</v>
      </c>
      <c r="J254" t="str">
        <f>_xlfn.CONCAT(IFERROR(INDEX(Lookup!B:B, MATCH(Table1[[#This Row],[Origin City]], Lookup!A:A, 0)), Table1[[#This Row],[Origin City]]),","," ",Table1[[#This Row],[Origin State]])</f>
        <v>St. Cloud, MN</v>
      </c>
      <c r="K254" t="s">
        <v>48</v>
      </c>
      <c r="L254" t="s">
        <v>49</v>
      </c>
      <c r="M254" t="s">
        <v>50</v>
      </c>
      <c r="N254" s="5">
        <v>1666</v>
      </c>
      <c r="O254" t="s">
        <v>51</v>
      </c>
      <c r="P254">
        <v>110</v>
      </c>
      <c r="Q254">
        <v>120</v>
      </c>
      <c r="R254" t="s">
        <v>42</v>
      </c>
      <c r="S254" t="s">
        <v>43</v>
      </c>
      <c r="T254" t="s">
        <v>52</v>
      </c>
      <c r="U254" s="36" t="s">
        <v>44</v>
      </c>
      <c r="V254" s="28" t="s">
        <v>45</v>
      </c>
      <c r="W254" s="4">
        <v>5300</v>
      </c>
      <c r="X254" s="4">
        <f>IF(Table1[[#This Row],[Commodity]]="corn",Table1[[#This Row],[Tariff per Car]]/(111*2000/56),Table1[[#This Row],[Tariff per Car]]/(111*2000/60))</f>
        <v>1.336936936936937</v>
      </c>
      <c r="Y254" s="4">
        <f>Table1[[#This Row],[Tariff per Car]]/100.7</f>
        <v>52.631578947368418</v>
      </c>
      <c r="Z254" s="4">
        <f>(Table1[[#This Row],[Tariff per Car]]/111)</f>
        <v>47.747747747747745</v>
      </c>
      <c r="AA254" s="6">
        <f>(Table1[[#This Row],[Tariff per Car]]/111)/Table1[[#This Row],[Route Mileage]]</f>
        <v>2.8660112693726137E-2</v>
      </c>
      <c r="AB254" s="4">
        <v>0</v>
      </c>
      <c r="AC254" s="4">
        <f>Table1[[#This Row],[FSC per Mile]]*Table1[[#This Row],[Route Mileage]]</f>
        <v>0</v>
      </c>
      <c r="AD254" s="4">
        <f>Table1[[#This Row],[Tariff per Car]]+Table1[[#This Row],[FSC per Car]]</f>
        <v>5300</v>
      </c>
      <c r="AE254" s="4">
        <f>IF(Table1[[#This Row],[Commodity]]="corn",Table1[[#This Row],[Tariff + FSC per Car]]/(111*2000/56),Table1[[#This Row],[Tariff + FSC per Car]]/(111*2000/60))</f>
        <v>1.336936936936937</v>
      </c>
      <c r="AF254" s="4">
        <f>Table1[[#This Row],[Tariff + FSC per Car]]/100.7</f>
        <v>52.631578947368418</v>
      </c>
      <c r="AG254" s="4">
        <f>(Table1[[#This Row],[Tariff + FSC per Car]]/111)</f>
        <v>47.747747747747745</v>
      </c>
      <c r="AH254" s="6">
        <f>(Table1[[#This Row],[Tariff + FSC per Car]]/111)/Table1[[#This Row],[Route Mileage]]</f>
        <v>2.8660112693726137E-2</v>
      </c>
    </row>
    <row r="255" spans="1:34" x14ac:dyDescent="0.25">
      <c r="A255" s="3">
        <v>44484</v>
      </c>
      <c r="B255" s="1" t="s">
        <v>34</v>
      </c>
      <c r="C255" s="1" t="s">
        <v>34</v>
      </c>
      <c r="D255" s="24">
        <v>4022</v>
      </c>
      <c r="E255" s="24">
        <v>39010</v>
      </c>
      <c r="F255" s="1" t="s">
        <v>35</v>
      </c>
      <c r="G255" s="1" t="s">
        <v>36</v>
      </c>
      <c r="H255" s="1" t="s">
        <v>70</v>
      </c>
      <c r="I255" t="s">
        <v>57</v>
      </c>
      <c r="J255" t="str">
        <f>_xlfn.CONCAT(IFERROR(INDEX(Lookup!B:B, MATCH(Table1[[#This Row],[Origin City]], Lookup!A:A, 0)), Table1[[#This Row],[Origin City]]),","," ",Table1[[#This Row],[Origin State]])</f>
        <v>Waverly, IL</v>
      </c>
      <c r="K255" t="s">
        <v>71</v>
      </c>
      <c r="L255" t="s">
        <v>64</v>
      </c>
      <c r="M255" t="str">
        <f>_xlfn.CONCAT(IFERROR(INDEX(Lookup!B:B, MATCH(Table1[[#This Row],[Destination City]], Lookup!A:A, 0)), Table1[[#This Row],[Destination City]]),","," ",Table1[[#This Row],[Destination State]])</f>
        <v>Dexter, NM</v>
      </c>
      <c r="N255" s="47">
        <v>1058</v>
      </c>
      <c r="O255" t="s">
        <v>41</v>
      </c>
      <c r="P255">
        <v>110</v>
      </c>
      <c r="Q255">
        <v>120</v>
      </c>
      <c r="R255" t="s">
        <v>42</v>
      </c>
      <c r="S255" t="s">
        <v>43</v>
      </c>
      <c r="T255" t="s">
        <v>43</v>
      </c>
      <c r="U255" s="36" t="s">
        <v>44</v>
      </c>
      <c r="V255" s="28" t="s">
        <v>45</v>
      </c>
      <c r="W255" s="4">
        <v>3900</v>
      </c>
      <c r="X255" s="4">
        <f>IF(Table1[[#This Row],[Commodity]]="corn",Table1[[#This Row],[Tariff per Car]]/(111*2000/56),Table1[[#This Row],[Tariff per Car]]/(111*2000/60))</f>
        <v>0.98378378378378384</v>
      </c>
      <c r="Y255" s="4">
        <f>Table1[[#This Row],[Tariff per Car]]/100.7</f>
        <v>38.728897715988083</v>
      </c>
      <c r="Z255" s="4">
        <f>(Table1[[#This Row],[Tariff per Car]]/111)</f>
        <v>35.135135135135137</v>
      </c>
      <c r="AA255" s="6">
        <f>(Table1[[#This Row],[Tariff per Car]]/111)/Table1[[#This Row],[Route Mileage]]</f>
        <v>3.3209012415061565E-2</v>
      </c>
      <c r="AB255" s="4">
        <v>0</v>
      </c>
      <c r="AC255" s="4">
        <f>Table1[[#This Row],[FSC per Mile]]*Table1[[#This Row],[Route Mileage]]</f>
        <v>0</v>
      </c>
      <c r="AD255" s="4">
        <f>Table1[[#This Row],[Tariff per Car]]+Table1[[#This Row],[FSC per Car]]</f>
        <v>3900</v>
      </c>
      <c r="AE255" s="4">
        <f>IF(Table1[[#This Row],[Commodity]]="corn",Table1[[#This Row],[Tariff + FSC per Car]]/(111*2000/56),Table1[[#This Row],[Tariff + FSC per Car]]/(111*2000/60))</f>
        <v>0.98378378378378384</v>
      </c>
      <c r="AF255" s="4">
        <f>Table1[[#This Row],[Tariff + FSC per Car]]/100.7</f>
        <v>38.728897715988083</v>
      </c>
      <c r="AG255" s="4">
        <f>(Table1[[#This Row],[Tariff + FSC per Car]]/111)</f>
        <v>35.135135135135137</v>
      </c>
      <c r="AH255" s="6">
        <f>(Table1[[#This Row],[Tariff + FSC per Car]]/111)/Table1[[#This Row],[Route Mileage]]</f>
        <v>3.3209012415061565E-2</v>
      </c>
    </row>
    <row r="256" spans="1:34" x14ac:dyDescent="0.25">
      <c r="A256" s="3">
        <v>44484</v>
      </c>
      <c r="B256" s="1" t="s">
        <v>80</v>
      </c>
      <c r="C256" s="1" t="s">
        <v>81</v>
      </c>
      <c r="D256" s="24">
        <v>4032</v>
      </c>
      <c r="E256" s="24">
        <v>1182</v>
      </c>
      <c r="F256" s="1" t="s">
        <v>35</v>
      </c>
      <c r="G256" s="1" t="s">
        <v>36</v>
      </c>
      <c r="H256" s="1" t="s">
        <v>82</v>
      </c>
      <c r="I256" t="s">
        <v>83</v>
      </c>
      <c r="J256" t="str">
        <f>_xlfn.CONCAT(IFERROR(INDEX(Lookup!B:B, MATCH(Table1[[#This Row],[Origin City]], Lookup!A:A, 0)), Table1[[#This Row],[Origin City]]),","," ",Table1[[#This Row],[Origin State]])</f>
        <v>Delhi, LA</v>
      </c>
      <c r="K256" t="s">
        <v>84</v>
      </c>
      <c r="L256" t="s">
        <v>85</v>
      </c>
      <c r="M256" t="str">
        <f>_xlfn.CONCAT(IFERROR(INDEX(Lookup!B:B, MATCH(Table1[[#This Row],[Destination City]], Lookup!A:A, 0)), Table1[[#This Row],[Destination City]]),","," ",Table1[[#This Row],[Destination State]])</f>
        <v>Morton, MS</v>
      </c>
      <c r="N256" s="5">
        <v>120</v>
      </c>
      <c r="O256" t="s">
        <v>86</v>
      </c>
      <c r="P256">
        <v>100</v>
      </c>
      <c r="R256" t="s">
        <v>42</v>
      </c>
      <c r="S256" t="s">
        <v>43</v>
      </c>
      <c r="T256" t="s">
        <v>52</v>
      </c>
      <c r="U256" s="26"/>
      <c r="V256" s="27" t="s">
        <v>87</v>
      </c>
      <c r="W256" s="4">
        <v>1435</v>
      </c>
      <c r="X256" s="4">
        <f>IF(Table1[[#This Row],[Commodity]]="corn",Table1[[#This Row],[Tariff per Car]]/(111*2000/56),Table1[[#This Row],[Tariff per Car]]/(111*2000/60))</f>
        <v>0.361981981981982</v>
      </c>
      <c r="Y256" s="4">
        <f>Table1[[#This Row],[Tariff per Car]]/100.7</f>
        <v>14.250248262164845</v>
      </c>
      <c r="Z256" s="4">
        <f>(Table1[[#This Row],[Tariff per Car]]/111)</f>
        <v>12.927927927927929</v>
      </c>
      <c r="AA256" s="6">
        <f>(Table1[[#This Row],[Tariff per Car]]/111)/Table1[[#This Row],[Route Mileage]]</f>
        <v>0.10773273273273273</v>
      </c>
      <c r="AB256" s="4">
        <v>0.31</v>
      </c>
      <c r="AC256" s="4">
        <f>Table1[[#This Row],[FSC per Mile]]*Table1[[#This Row],[Route Mileage]]</f>
        <v>37.200000000000003</v>
      </c>
      <c r="AD256" s="4">
        <f>Table1[[#This Row],[Tariff per Car]]+Table1[[#This Row],[FSC per Car]]</f>
        <v>1472.2</v>
      </c>
      <c r="AE256" s="4">
        <f>IF(Table1[[#This Row],[Commodity]]="corn",Table1[[#This Row],[Tariff + FSC per Car]]/(111*2000/56),Table1[[#This Row],[Tariff + FSC per Car]]/(111*2000/60))</f>
        <v>0.3713657657657658</v>
      </c>
      <c r="AF256" s="4">
        <f>Table1[[#This Row],[Tariff + FSC per Car]]/100.7</f>
        <v>14.619662363455809</v>
      </c>
      <c r="AG256" s="4">
        <f>(Table1[[#This Row],[Tariff + FSC per Car]]/111)</f>
        <v>13.263063063063063</v>
      </c>
      <c r="AH256" s="6">
        <f>(Table1[[#This Row],[Tariff + FSC per Car]]/111)/Table1[[#This Row],[Route Mileage]]</f>
        <v>0.11052552552552553</v>
      </c>
    </row>
    <row r="257" spans="1:34" x14ac:dyDescent="0.25">
      <c r="A257" s="3">
        <v>44484</v>
      </c>
      <c r="B257" s="1" t="s">
        <v>88</v>
      </c>
      <c r="C257" s="1" t="s">
        <v>81</v>
      </c>
      <c r="D257" s="24">
        <v>4444</v>
      </c>
      <c r="E257" s="24">
        <v>45646</v>
      </c>
      <c r="F257" s="1" t="s">
        <v>35</v>
      </c>
      <c r="G257" s="1" t="s">
        <v>36</v>
      </c>
      <c r="H257" s="1" t="s">
        <v>89</v>
      </c>
      <c r="I257" t="s">
        <v>75</v>
      </c>
      <c r="J257" t="str">
        <f>_xlfn.CONCAT(IFERROR(INDEX(Lookup!B:B, MATCH(Table1[[#This Row],[Origin City]], Lookup!A:A, 0)), Table1[[#This Row],[Origin City]]),","," ",Table1[[#This Row],[Origin State]])</f>
        <v>Enderlin, ND</v>
      </c>
      <c r="K257" t="s">
        <v>90</v>
      </c>
      <c r="L257" t="s">
        <v>49</v>
      </c>
      <c r="M257" t="str">
        <f>_xlfn.CONCAT(IFERROR(INDEX(Lookup!B:B, MATCH(Table1[[#This Row],[Destination City]], Lookup!A:A, 0)), Table1[[#This Row],[Destination City]]),","," ",Table1[[#This Row],[Destination State]])</f>
        <v>Kalama, WA</v>
      </c>
      <c r="N257" s="5">
        <v>1617</v>
      </c>
      <c r="O257" t="s">
        <v>86</v>
      </c>
      <c r="P257">
        <v>110</v>
      </c>
      <c r="Q257">
        <v>110</v>
      </c>
      <c r="R257" t="s">
        <v>42</v>
      </c>
      <c r="S257" t="s">
        <v>43</v>
      </c>
      <c r="T257" t="s">
        <v>52</v>
      </c>
      <c r="U257" s="26"/>
      <c r="V257" s="27" t="s">
        <v>87</v>
      </c>
      <c r="W257" s="4">
        <v>4847</v>
      </c>
      <c r="X257" s="4">
        <f>IF(Table1[[#This Row],[Commodity]]="corn",Table1[[#This Row],[Tariff per Car]]/(111*2000/56),Table1[[#This Row],[Tariff per Car]]/(111*2000/60))</f>
        <v>1.2226666666666668</v>
      </c>
      <c r="Y257" s="4">
        <f>Table1[[#This Row],[Tariff per Car]]/100.7</f>
        <v>48.133068520357497</v>
      </c>
      <c r="Z257" s="4">
        <f>(Table1[[#This Row],[Tariff per Car]]/111)</f>
        <v>43.666666666666664</v>
      </c>
      <c r="AA257" s="6">
        <f>(Table1[[#This Row],[Tariff per Car]]/111)/Table1[[#This Row],[Route Mileage]]</f>
        <v>2.7004741290455575E-2</v>
      </c>
      <c r="AB257" s="4">
        <v>0.23749999999999999</v>
      </c>
      <c r="AC257" s="4">
        <f>Table1[[#This Row],[FSC per Mile]]*Table1[[#This Row],[Route Mileage]]</f>
        <v>384.03749999999997</v>
      </c>
      <c r="AD257" s="4">
        <f>Table1[[#This Row],[Tariff per Car]]+Table1[[#This Row],[FSC per Car]]</f>
        <v>5231.0375000000004</v>
      </c>
      <c r="AE257" s="4">
        <f>IF(Table1[[#This Row],[Commodity]]="corn",Table1[[#This Row],[Tariff + FSC per Car]]/(111*2000/56),Table1[[#This Row],[Tariff + FSC per Car]]/(111*2000/60))</f>
        <v>1.3195409909909912</v>
      </c>
      <c r="AF257" s="4">
        <f>Table1[[#This Row],[Tariff + FSC per Car]]/100.7</f>
        <v>51.946747765640517</v>
      </c>
      <c r="AG257" s="4">
        <f>(Table1[[#This Row],[Tariff + FSC per Car]]/111)</f>
        <v>47.126463963963964</v>
      </c>
      <c r="AH257" s="6">
        <f>(Table1[[#This Row],[Tariff + FSC per Car]]/111)/Table1[[#This Row],[Route Mileage]]</f>
        <v>2.9144380930095217E-2</v>
      </c>
    </row>
    <row r="258" spans="1:34" x14ac:dyDescent="0.25">
      <c r="A258" s="3">
        <v>44484</v>
      </c>
      <c r="B258" s="1" t="s">
        <v>88</v>
      </c>
      <c r="C258" s="1" t="s">
        <v>81</v>
      </c>
      <c r="D258" s="24">
        <v>4444</v>
      </c>
      <c r="E258" s="24">
        <v>45558</v>
      </c>
      <c r="F258" s="1" t="s">
        <v>35</v>
      </c>
      <c r="G258" s="1" t="s">
        <v>36</v>
      </c>
      <c r="H258" s="1" t="s">
        <v>91</v>
      </c>
      <c r="I258" t="s">
        <v>47</v>
      </c>
      <c r="J258" t="str">
        <f>_xlfn.CONCAT(IFERROR(INDEX(Lookup!B:B, MATCH(Table1[[#This Row],[Origin City]], Lookup!A:A, 0)), Table1[[#This Row],[Origin City]]),","," ",Table1[[#This Row],[Origin State]])</f>
        <v>Glenwood, MN</v>
      </c>
      <c r="K258" t="s">
        <v>92</v>
      </c>
      <c r="L258" t="s">
        <v>93</v>
      </c>
      <c r="M258" t="str">
        <f>_xlfn.CONCAT(IFERROR(INDEX(Lookup!B:B, MATCH(Table1[[#This Row],[Destination City]], Lookup!A:A, 0)), Table1[[#This Row],[Destination City]]),","," ",Table1[[#This Row],[Destination State]])</f>
        <v>Boardman, OR</v>
      </c>
      <c r="N258" s="5">
        <v>1556</v>
      </c>
      <c r="O258" t="s">
        <v>86</v>
      </c>
      <c r="P258">
        <v>110</v>
      </c>
      <c r="Q258">
        <v>110</v>
      </c>
      <c r="R258" t="s">
        <v>42</v>
      </c>
      <c r="S258" t="s">
        <v>43</v>
      </c>
      <c r="T258" t="s">
        <v>52</v>
      </c>
      <c r="U258" s="26"/>
      <c r="V258" s="27" t="s">
        <v>87</v>
      </c>
      <c r="W258" s="4">
        <v>4663</v>
      </c>
      <c r="X258" s="4">
        <f>IF(Table1[[#This Row],[Commodity]]="corn",Table1[[#This Row],[Tariff per Car]]/(111*2000/56),Table1[[#This Row],[Tariff per Car]]/(111*2000/60))</f>
        <v>1.1762522522522523</v>
      </c>
      <c r="Y258" s="4">
        <f>Table1[[#This Row],[Tariff per Car]]/100.7</f>
        <v>46.305858987090367</v>
      </c>
      <c r="Z258" s="4">
        <f>(Table1[[#This Row],[Tariff per Car]]/111)</f>
        <v>42.009009009009006</v>
      </c>
      <c r="AA258" s="6">
        <f>(Table1[[#This Row],[Tariff per Car]]/111)/Table1[[#This Row],[Route Mileage]]</f>
        <v>2.6998077769285995E-2</v>
      </c>
      <c r="AB258" s="4">
        <v>0.23749999999999999</v>
      </c>
      <c r="AC258" s="4">
        <f>Table1[[#This Row],[FSC per Mile]]*Table1[[#This Row],[Route Mileage]]</f>
        <v>369.54999999999995</v>
      </c>
      <c r="AD258" s="4">
        <f>Table1[[#This Row],[Tariff per Car]]+Table1[[#This Row],[FSC per Car]]</f>
        <v>5032.55</v>
      </c>
      <c r="AE258" s="4">
        <f>IF(Table1[[#This Row],[Commodity]]="corn",Table1[[#This Row],[Tariff + FSC per Car]]/(111*2000/56),Table1[[#This Row],[Tariff + FSC per Car]]/(111*2000/60))</f>
        <v>1.2694720720720722</v>
      </c>
      <c r="AF258" s="4">
        <f>Table1[[#This Row],[Tariff + FSC per Car]]/100.7</f>
        <v>49.975670307845085</v>
      </c>
      <c r="AG258" s="4">
        <f>(Table1[[#This Row],[Tariff + FSC per Car]]/111)</f>
        <v>45.33828828828829</v>
      </c>
      <c r="AH258" s="6">
        <f>(Table1[[#This Row],[Tariff + FSC per Car]]/111)/Table1[[#This Row],[Route Mileage]]</f>
        <v>2.9137717408925637E-2</v>
      </c>
    </row>
    <row r="259" spans="1:34" x14ac:dyDescent="0.25">
      <c r="A259" s="3">
        <v>44484</v>
      </c>
      <c r="B259" s="1" t="s">
        <v>94</v>
      </c>
      <c r="C259" s="1" t="s">
        <v>94</v>
      </c>
      <c r="D259" s="24">
        <v>4315</v>
      </c>
      <c r="F259" s="1" t="s">
        <v>35</v>
      </c>
      <c r="G259" s="1" t="s">
        <v>36</v>
      </c>
      <c r="H259" s="1" t="s">
        <v>95</v>
      </c>
      <c r="I259" t="s">
        <v>96</v>
      </c>
      <c r="J259" t="str">
        <f>_xlfn.CONCAT(IFERROR(INDEX(Lookup!B:B, MATCH(Table1[[#This Row],[Origin City]], Lookup!A:A, 0)), Table1[[#This Row],[Origin City]]),","," ",Table1[[#This Row],[Origin State]])</f>
        <v>Haw Creek (Ladoga), IN</v>
      </c>
      <c r="K259" t="s">
        <v>97</v>
      </c>
      <c r="L259" t="s">
        <v>98</v>
      </c>
      <c r="M259" t="str">
        <f>_xlfn.CONCAT(IFERROR(INDEX(Lookup!B:B, MATCH(Table1[[#This Row],[Destination City]], Lookup!A:A, 0)), Table1[[#This Row],[Destination City]]),","," ",Table1[[#This Row],[Destination State]])</f>
        <v>Ozark, AL</v>
      </c>
      <c r="N259" s="9">
        <v>707</v>
      </c>
      <c r="O259" t="s">
        <v>86</v>
      </c>
      <c r="P259">
        <v>90</v>
      </c>
      <c r="Q259">
        <v>90</v>
      </c>
      <c r="R259" t="s">
        <v>42</v>
      </c>
      <c r="S259" t="s">
        <v>43</v>
      </c>
      <c r="T259" t="s">
        <v>52</v>
      </c>
      <c r="U259" s="29"/>
      <c r="V259" s="30" t="s">
        <v>87</v>
      </c>
      <c r="W259" s="4">
        <v>5561</v>
      </c>
      <c r="X259" s="4">
        <f>IF(Table1[[#This Row],[Commodity]]="corn",Table1[[#This Row],[Tariff per Car]]/(111*2000/56),Table1[[#This Row],[Tariff per Car]]/(111*2000/60))</f>
        <v>1.4027747747747747</v>
      </c>
      <c r="Y259" s="4">
        <f>Table1[[#This Row],[Tariff per Car]]/100.7</f>
        <v>55.22343594836147</v>
      </c>
      <c r="Z259" s="4">
        <f>(Table1[[#This Row],[Tariff per Car]]/111)</f>
        <v>50.099099099099099</v>
      </c>
      <c r="AA259" s="6">
        <f>(Table1[[#This Row],[Tariff per Car]]/111)/Table1[[#This Row],[Route Mileage]]</f>
        <v>7.0861526307070863E-2</v>
      </c>
      <c r="AB259" s="4">
        <v>0</v>
      </c>
      <c r="AC259" s="4">
        <f>Table1[[#This Row],[FSC per Mile]]*Table1[[#This Row],[Route Mileage]]</f>
        <v>0</v>
      </c>
      <c r="AD259" s="4">
        <f>Table1[[#This Row],[Tariff per Car]]+Table1[[#This Row],[FSC per Car]]</f>
        <v>5561</v>
      </c>
      <c r="AE259" s="4">
        <f>IF(Table1[[#This Row],[Commodity]]="corn",Table1[[#This Row],[Tariff + FSC per Car]]/(111*2000/56),Table1[[#This Row],[Tariff + FSC per Car]]/(111*2000/60))</f>
        <v>1.4027747747747747</v>
      </c>
      <c r="AF259" s="4">
        <f>Table1[[#This Row],[Tariff + FSC per Car]]/100.7</f>
        <v>55.22343594836147</v>
      </c>
      <c r="AG259" s="4">
        <f>(Table1[[#This Row],[Tariff + FSC per Car]]/111)</f>
        <v>50.099099099099099</v>
      </c>
      <c r="AH259" s="6">
        <f>(Table1[[#This Row],[Tariff + FSC per Car]]/111)/Table1[[#This Row],[Route Mileage]]</f>
        <v>7.0861526307070863E-2</v>
      </c>
    </row>
    <row r="260" spans="1:34" x14ac:dyDescent="0.25">
      <c r="A260" s="3">
        <v>44484</v>
      </c>
      <c r="B260" s="1" t="s">
        <v>94</v>
      </c>
      <c r="C260" s="1" t="s">
        <v>94</v>
      </c>
      <c r="D260" s="24">
        <v>4315</v>
      </c>
      <c r="F260" s="1" t="s">
        <v>35</v>
      </c>
      <c r="G260" s="1" t="s">
        <v>36</v>
      </c>
      <c r="H260" s="1" t="s">
        <v>99</v>
      </c>
      <c r="I260" t="s">
        <v>100</v>
      </c>
      <c r="J260" t="str">
        <f>_xlfn.CONCAT(IFERROR(INDEX(Lookup!B:B, MATCH(Table1[[#This Row],[Origin City]], Lookup!A:A, 0)), Table1[[#This Row],[Origin City]]),","," ",Table1[[#This Row],[Origin State]])</f>
        <v>Marysville, OH</v>
      </c>
      <c r="K260" t="s">
        <v>101</v>
      </c>
      <c r="L260" t="s">
        <v>102</v>
      </c>
      <c r="M260" t="str">
        <f>_xlfn.CONCAT(IFERROR(INDEX(Lookup!B:B, MATCH(Table1[[#This Row],[Destination City]], Lookup!A:A, 0)), Table1[[#This Row],[Destination City]]),","," ",Table1[[#This Row],[Destination State]])</f>
        <v>Rose Hill, NC</v>
      </c>
      <c r="N260" s="9">
        <v>781</v>
      </c>
      <c r="O260" t="s">
        <v>86</v>
      </c>
      <c r="P260">
        <v>90</v>
      </c>
      <c r="Q260">
        <v>90</v>
      </c>
      <c r="R260" t="s">
        <v>42</v>
      </c>
      <c r="S260" t="s">
        <v>43</v>
      </c>
      <c r="T260" t="s">
        <v>52</v>
      </c>
      <c r="U260" s="29"/>
      <c r="V260" s="30" t="s">
        <v>87</v>
      </c>
      <c r="W260" s="4">
        <v>5457</v>
      </c>
      <c r="X260" s="4">
        <f>IF(Table1[[#This Row],[Commodity]]="corn",Table1[[#This Row],[Tariff per Car]]/(111*2000/56),Table1[[#This Row],[Tariff per Car]]/(111*2000/60))</f>
        <v>1.3765405405405406</v>
      </c>
      <c r="Y260" s="4">
        <f>Table1[[#This Row],[Tariff per Car]]/100.7</f>
        <v>54.190665342601783</v>
      </c>
      <c r="Z260" s="4">
        <f>(Table1[[#This Row],[Tariff per Car]]/111)</f>
        <v>49.162162162162161</v>
      </c>
      <c r="AA260" s="6">
        <f>(Table1[[#This Row],[Tariff per Car]]/111)/Table1[[#This Row],[Route Mileage]]</f>
        <v>6.2947710835034781E-2</v>
      </c>
      <c r="AB260" s="4">
        <v>0</v>
      </c>
      <c r="AC260" s="4">
        <f>Table1[[#This Row],[FSC per Mile]]*Table1[[#This Row],[Route Mileage]]</f>
        <v>0</v>
      </c>
      <c r="AD260" s="4">
        <f>Table1[[#This Row],[Tariff per Car]]+Table1[[#This Row],[FSC per Car]]</f>
        <v>5457</v>
      </c>
      <c r="AE260" s="4">
        <f>IF(Table1[[#This Row],[Commodity]]="corn",Table1[[#This Row],[Tariff + FSC per Car]]/(111*2000/56),Table1[[#This Row],[Tariff + FSC per Car]]/(111*2000/60))</f>
        <v>1.3765405405405406</v>
      </c>
      <c r="AF260" s="4">
        <f>Table1[[#This Row],[Tariff + FSC per Car]]/100.7</f>
        <v>54.190665342601783</v>
      </c>
      <c r="AG260" s="4">
        <f>(Table1[[#This Row],[Tariff + FSC per Car]]/111)</f>
        <v>49.162162162162161</v>
      </c>
      <c r="AH260" s="6">
        <f>(Table1[[#This Row],[Tariff + FSC per Car]]/111)/Table1[[#This Row],[Route Mileage]]</f>
        <v>6.2947710835034781E-2</v>
      </c>
    </row>
    <row r="261" spans="1:34" x14ac:dyDescent="0.25">
      <c r="A261" s="3">
        <v>44484</v>
      </c>
      <c r="B261" s="1" t="s">
        <v>94</v>
      </c>
      <c r="C261" s="1" t="s">
        <v>94</v>
      </c>
      <c r="D261" s="24">
        <v>4315</v>
      </c>
      <c r="F261" s="1" t="s">
        <v>35</v>
      </c>
      <c r="G261" s="1" t="s">
        <v>36</v>
      </c>
      <c r="H261" s="1" t="s">
        <v>103</v>
      </c>
      <c r="I261" t="s">
        <v>57</v>
      </c>
      <c r="J261" t="str">
        <f>_xlfn.CONCAT(IFERROR(INDEX(Lookup!B:B, MATCH(Table1[[#This Row],[Origin City]], Lookup!A:A, 0)), Table1[[#This Row],[Origin City]]),","," ",Table1[[#This Row],[Origin State]])</f>
        <v>Olney, IL</v>
      </c>
      <c r="K261" t="s">
        <v>104</v>
      </c>
      <c r="L261" t="s">
        <v>105</v>
      </c>
      <c r="M261" t="str">
        <f>_xlfn.CONCAT(IFERROR(INDEX(Lookup!B:B, MATCH(Table1[[#This Row],[Destination City]], Lookup!A:A, 0)), Table1[[#This Row],[Destination City]]),","," ",Table1[[#This Row],[Destination State]])</f>
        <v>Fairmount, GA</v>
      </c>
      <c r="N261" s="9">
        <v>496</v>
      </c>
      <c r="O261" t="s">
        <v>86</v>
      </c>
      <c r="P261">
        <v>90</v>
      </c>
      <c r="Q261">
        <v>90</v>
      </c>
      <c r="R261" t="s">
        <v>42</v>
      </c>
      <c r="S261" t="s">
        <v>43</v>
      </c>
      <c r="T261" t="s">
        <v>52</v>
      </c>
      <c r="U261" s="45"/>
      <c r="V261" s="46" t="s">
        <v>87</v>
      </c>
      <c r="W261" s="4">
        <v>4160</v>
      </c>
      <c r="X261" s="4">
        <f>IF(Table1[[#This Row],[Commodity]]="corn",Table1[[#This Row],[Tariff per Car]]/(111*2000/56),Table1[[#This Row],[Tariff per Car]]/(111*2000/60))</f>
        <v>1.0493693693693693</v>
      </c>
      <c r="Y261" s="4">
        <f>Table1[[#This Row],[Tariff per Car]]/100.7</f>
        <v>41.31082423038729</v>
      </c>
      <c r="Z261" s="4">
        <f>(Table1[[#This Row],[Tariff per Car]]/111)</f>
        <v>37.477477477477478</v>
      </c>
      <c r="AA261" s="6">
        <f>(Table1[[#This Row],[Tariff per Car]]/111)/Table1[[#This Row],[Route Mileage]]</f>
        <v>7.5559430398140073E-2</v>
      </c>
      <c r="AB261" s="4">
        <v>0</v>
      </c>
      <c r="AC261" s="4">
        <f>Table1[[#This Row],[FSC per Mile]]*Table1[[#This Row],[Route Mileage]]</f>
        <v>0</v>
      </c>
      <c r="AD261" s="4">
        <f>Table1[[#This Row],[Tariff per Car]]+Table1[[#This Row],[FSC per Car]]</f>
        <v>4160</v>
      </c>
      <c r="AE261" s="4">
        <f>IF(Table1[[#This Row],[Commodity]]="corn",Table1[[#This Row],[Tariff + FSC per Car]]/(111*2000/56),Table1[[#This Row],[Tariff + FSC per Car]]/(111*2000/60))</f>
        <v>1.0493693693693693</v>
      </c>
      <c r="AF261" s="4">
        <f>Table1[[#This Row],[Tariff + FSC per Car]]/100.7</f>
        <v>41.31082423038729</v>
      </c>
      <c r="AG261" s="4">
        <f>(Table1[[#This Row],[Tariff + FSC per Car]]/111)</f>
        <v>37.477477477477478</v>
      </c>
      <c r="AH261" s="6">
        <f>(Table1[[#This Row],[Tariff + FSC per Car]]/111)/Table1[[#This Row],[Route Mileage]]</f>
        <v>7.5559430398140073E-2</v>
      </c>
    </row>
    <row r="262" spans="1:34" x14ac:dyDescent="0.25">
      <c r="A262" s="3">
        <v>44484</v>
      </c>
      <c r="B262" s="1" t="s">
        <v>34</v>
      </c>
      <c r="C262" s="1" t="s">
        <v>34</v>
      </c>
      <c r="D262" s="24">
        <v>4022</v>
      </c>
      <c r="E262" s="24">
        <v>69105</v>
      </c>
      <c r="F262" s="1" t="s">
        <v>72</v>
      </c>
      <c r="G262" s="1" t="s">
        <v>36</v>
      </c>
      <c r="H262" s="1" t="s">
        <v>73</v>
      </c>
      <c r="I262" t="s">
        <v>47</v>
      </c>
      <c r="J262" t="str">
        <f>_xlfn.CONCAT(IFERROR(INDEX(Lookup!B:B, MATCH(Table1[[#This Row],[Origin City]], Lookup!A:A, 0)), Table1[[#This Row],[Origin City]]),","," ",Table1[[#This Row],[Origin State]])</f>
        <v>Argyle, MN</v>
      </c>
      <c r="K262" t="s">
        <v>48</v>
      </c>
      <c r="L262" t="s">
        <v>49</v>
      </c>
      <c r="M262" t="s">
        <v>50</v>
      </c>
      <c r="N262" s="5">
        <v>1528</v>
      </c>
      <c r="O262" t="s">
        <v>51</v>
      </c>
      <c r="P262">
        <v>110</v>
      </c>
      <c r="Q262">
        <v>120</v>
      </c>
      <c r="R262" t="s">
        <v>2</v>
      </c>
      <c r="S262" t="s">
        <v>43</v>
      </c>
      <c r="T262" t="s">
        <v>52</v>
      </c>
      <c r="U262" s="35" t="s">
        <v>44</v>
      </c>
      <c r="V262" s="27" t="s">
        <v>45</v>
      </c>
      <c r="W262" s="4">
        <v>6000</v>
      </c>
      <c r="X262" s="4">
        <f>IF(Table1[[#This Row],[Commodity]]="corn",Table1[[#This Row],[Tariff per Car]]/(111*2000/56),Table1[[#This Row],[Tariff per Car]]/(111*2000/60))</f>
        <v>1.6216216216216217</v>
      </c>
      <c r="Y262" s="4">
        <f>Table1[[#This Row],[Tariff per Car]]/100.7</f>
        <v>59.582919563058589</v>
      </c>
      <c r="Z262" s="4">
        <f>(Table1[[#This Row],[Tariff per Car]]/111)</f>
        <v>54.054054054054056</v>
      </c>
      <c r="AA262" s="6">
        <f>(Table1[[#This Row],[Tariff per Car]]/111)/Table1[[#This Row],[Route Mileage]]</f>
        <v>3.5375689825951608E-2</v>
      </c>
      <c r="AB262" s="4">
        <v>0</v>
      </c>
      <c r="AC262" s="4">
        <f>Table1[[#This Row],[FSC per Mile]]*Table1[[#This Row],[Route Mileage]]</f>
        <v>0</v>
      </c>
      <c r="AD262" s="4">
        <f>Table1[[#This Row],[Tariff per Car]]+Table1[[#This Row],[FSC per Car]]</f>
        <v>6000</v>
      </c>
      <c r="AE262" s="4">
        <f>IF(Table1[[#This Row],[Commodity]]="corn",Table1[[#This Row],[Tariff + FSC per Car]]/(111*2000/56),Table1[[#This Row],[Tariff + FSC per Car]]/(111*2000/60))</f>
        <v>1.6216216216216217</v>
      </c>
      <c r="AF262" s="4">
        <f>Table1[[#This Row],[Tariff + FSC per Car]]/100.7</f>
        <v>59.582919563058589</v>
      </c>
      <c r="AG262" s="4">
        <f>(Table1[[#This Row],[Tariff + FSC per Car]]/111)</f>
        <v>54.054054054054056</v>
      </c>
      <c r="AH262" s="6">
        <f>(Table1[[#This Row],[Tariff + FSC per Car]]/111)/Table1[[#This Row],[Route Mileage]]</f>
        <v>3.5375689825951608E-2</v>
      </c>
    </row>
    <row r="263" spans="1:34" x14ac:dyDescent="0.25">
      <c r="A263" s="3">
        <v>44484</v>
      </c>
      <c r="B263" s="1" t="s">
        <v>34</v>
      </c>
      <c r="C263" s="1" t="s">
        <v>34</v>
      </c>
      <c r="D263" s="24">
        <v>4022</v>
      </c>
      <c r="E263" s="24">
        <v>69105</v>
      </c>
      <c r="F263" s="1" t="s">
        <v>72</v>
      </c>
      <c r="G263" s="1" t="s">
        <v>36</v>
      </c>
      <c r="H263" s="1" t="s">
        <v>73</v>
      </c>
      <c r="I263" t="s">
        <v>47</v>
      </c>
      <c r="J263" t="str">
        <f>_xlfn.CONCAT(IFERROR(INDEX(Lookup!B:B, MATCH(Table1[[#This Row],[Origin City]], Lookup!A:A, 0)), Table1[[#This Row],[Origin City]]),","," ",Table1[[#This Row],[Origin State]])</f>
        <v>Argyle, MN</v>
      </c>
      <c r="K263" t="s">
        <v>65</v>
      </c>
      <c r="L263" t="s">
        <v>54</v>
      </c>
      <c r="M263" t="s">
        <v>66</v>
      </c>
      <c r="N263" s="47">
        <v>1634</v>
      </c>
      <c r="O263" t="s">
        <v>51</v>
      </c>
      <c r="P263">
        <v>110</v>
      </c>
      <c r="Q263">
        <v>120</v>
      </c>
      <c r="R263" t="s">
        <v>2</v>
      </c>
      <c r="S263" t="s">
        <v>43</v>
      </c>
      <c r="T263" t="s">
        <v>52</v>
      </c>
      <c r="U263" s="36" t="s">
        <v>44</v>
      </c>
      <c r="V263" s="28" t="s">
        <v>45</v>
      </c>
      <c r="W263" s="4">
        <v>6200</v>
      </c>
      <c r="X263" s="4">
        <f>IF(Table1[[#This Row],[Commodity]]="corn",Table1[[#This Row],[Tariff per Car]]/(111*2000/56),Table1[[#This Row],[Tariff per Car]]/(111*2000/60))</f>
        <v>1.6756756756756757</v>
      </c>
      <c r="Y263" s="4">
        <f>Table1[[#This Row],[Tariff per Car]]/100.7</f>
        <v>61.56901688182721</v>
      </c>
      <c r="Z263" s="4">
        <f>(Table1[[#This Row],[Tariff per Car]]/111)</f>
        <v>55.855855855855857</v>
      </c>
      <c r="AA263" s="6">
        <f>(Table1[[#This Row],[Tariff per Car]]/111)/Table1[[#This Row],[Route Mileage]]</f>
        <v>3.4183510315701257E-2</v>
      </c>
      <c r="AB263" s="4">
        <v>0</v>
      </c>
      <c r="AC263" s="4">
        <f>Table1[[#This Row],[FSC per Mile]]*Table1[[#This Row],[Route Mileage]]</f>
        <v>0</v>
      </c>
      <c r="AD263" s="4">
        <f>Table1[[#This Row],[Tariff per Car]]+Table1[[#This Row],[FSC per Car]]</f>
        <v>6200</v>
      </c>
      <c r="AE263" s="4">
        <f>IF(Table1[[#This Row],[Commodity]]="corn",Table1[[#This Row],[Tariff + FSC per Car]]/(111*2000/56),Table1[[#This Row],[Tariff + FSC per Car]]/(111*2000/60))</f>
        <v>1.6756756756756757</v>
      </c>
      <c r="AF263" s="4">
        <f>Table1[[#This Row],[Tariff + FSC per Car]]/100.7</f>
        <v>61.56901688182721</v>
      </c>
      <c r="AG263" s="4">
        <f>(Table1[[#This Row],[Tariff + FSC per Car]]/111)</f>
        <v>55.855855855855857</v>
      </c>
      <c r="AH263" s="6">
        <f>(Table1[[#This Row],[Tariff + FSC per Car]]/111)/Table1[[#This Row],[Route Mileage]]</f>
        <v>3.4183510315701257E-2</v>
      </c>
    </row>
    <row r="264" spans="1:34" x14ac:dyDescent="0.25">
      <c r="A264" s="3">
        <v>44484</v>
      </c>
      <c r="B264" s="1" t="s">
        <v>34</v>
      </c>
      <c r="C264" s="1" t="s">
        <v>34</v>
      </c>
      <c r="D264" s="24">
        <v>4022</v>
      </c>
      <c r="E264" s="24">
        <v>69105</v>
      </c>
      <c r="F264" s="1" t="s">
        <v>72</v>
      </c>
      <c r="G264" s="1" t="s">
        <v>36</v>
      </c>
      <c r="H264" s="1" t="s">
        <v>74</v>
      </c>
      <c r="I264" t="s">
        <v>75</v>
      </c>
      <c r="J264" t="str">
        <f>_xlfn.CONCAT(IFERROR(INDEX(Lookup!B:B, MATCH(Table1[[#This Row],[Origin City]], Lookup!A:A, 0)), Table1[[#This Row],[Origin City]]),","," ",Table1[[#This Row],[Origin State]])</f>
        <v>Casselton, ND</v>
      </c>
      <c r="K264" t="s">
        <v>48</v>
      </c>
      <c r="L264" t="s">
        <v>49</v>
      </c>
      <c r="M264" t="s">
        <v>50</v>
      </c>
      <c r="N264" s="5">
        <v>1469</v>
      </c>
      <c r="O264" t="s">
        <v>51</v>
      </c>
      <c r="P264">
        <v>110</v>
      </c>
      <c r="Q264">
        <v>120</v>
      </c>
      <c r="R264" t="s">
        <v>2</v>
      </c>
      <c r="S264" t="s">
        <v>43</v>
      </c>
      <c r="T264" t="s">
        <v>52</v>
      </c>
      <c r="U264" s="35" t="s">
        <v>44</v>
      </c>
      <c r="V264" s="27" t="s">
        <v>45</v>
      </c>
      <c r="W264" s="4">
        <v>5950</v>
      </c>
      <c r="X264" s="4">
        <f>IF(Table1[[#This Row],[Commodity]]="corn",Table1[[#This Row],[Tariff per Car]]/(111*2000/56),Table1[[#This Row],[Tariff per Car]]/(111*2000/60))</f>
        <v>1.6081081081081081</v>
      </c>
      <c r="Y264" s="4">
        <f>Table1[[#This Row],[Tariff per Car]]/100.7</f>
        <v>59.086395233366432</v>
      </c>
      <c r="Z264" s="4">
        <f>(Table1[[#This Row],[Tariff per Car]]/111)</f>
        <v>53.603603603603602</v>
      </c>
      <c r="AA264" s="6">
        <f>(Table1[[#This Row],[Tariff per Car]]/111)/Table1[[#This Row],[Route Mileage]]</f>
        <v>3.6489859498709053E-2</v>
      </c>
      <c r="AB264" s="4">
        <v>0</v>
      </c>
      <c r="AC264" s="4">
        <f>Table1[[#This Row],[FSC per Mile]]*Table1[[#This Row],[Route Mileage]]</f>
        <v>0</v>
      </c>
      <c r="AD264" s="4">
        <f>Table1[[#This Row],[Tariff per Car]]+Table1[[#This Row],[FSC per Car]]</f>
        <v>5950</v>
      </c>
      <c r="AE264" s="4">
        <f>IF(Table1[[#This Row],[Commodity]]="corn",Table1[[#This Row],[Tariff + FSC per Car]]/(111*2000/56),Table1[[#This Row],[Tariff + FSC per Car]]/(111*2000/60))</f>
        <v>1.6081081081081081</v>
      </c>
      <c r="AF264" s="4">
        <f>Table1[[#This Row],[Tariff + FSC per Car]]/100.7</f>
        <v>59.086395233366432</v>
      </c>
      <c r="AG264" s="4">
        <f>(Table1[[#This Row],[Tariff + FSC per Car]]/111)</f>
        <v>53.603603603603602</v>
      </c>
      <c r="AH264" s="6">
        <f>(Table1[[#This Row],[Tariff + FSC per Car]]/111)/Table1[[#This Row],[Route Mileage]]</f>
        <v>3.6489859498709053E-2</v>
      </c>
    </row>
    <row r="265" spans="1:34" x14ac:dyDescent="0.25">
      <c r="A265" s="3">
        <v>44484</v>
      </c>
      <c r="B265" s="1" t="s">
        <v>34</v>
      </c>
      <c r="C265" s="1" t="s">
        <v>34</v>
      </c>
      <c r="D265" s="24">
        <v>4022</v>
      </c>
      <c r="E265" s="24">
        <v>69902</v>
      </c>
      <c r="F265" s="1" t="s">
        <v>72</v>
      </c>
      <c r="G265" s="1" t="s">
        <v>36</v>
      </c>
      <c r="H265" s="1" t="s">
        <v>74</v>
      </c>
      <c r="I265" t="s">
        <v>75</v>
      </c>
      <c r="J265" t="str">
        <f>_xlfn.CONCAT(IFERROR(INDEX(Lookup!B:B, MATCH(Table1[[#This Row],[Origin City]], Lookup!A:A, 0)), Table1[[#This Row],[Origin City]]),","," ",Table1[[#This Row],[Origin State]])</f>
        <v>Casselton, ND</v>
      </c>
      <c r="K265" t="s">
        <v>79</v>
      </c>
      <c r="L265" t="s">
        <v>62</v>
      </c>
      <c r="M265" t="str">
        <f>_xlfn.CONCAT(IFERROR(INDEX(Lookup!B:B, MATCH(Table1[[#This Row],[Destination City]], Lookup!A:A, 0)), Table1[[#This Row],[Destination City]]),","," ",Table1[[#This Row],[Destination State]])</f>
        <v>St. Louis, MO</v>
      </c>
      <c r="N265" s="5">
        <v>855</v>
      </c>
      <c r="O265" t="s">
        <v>51</v>
      </c>
      <c r="P265">
        <v>110</v>
      </c>
      <c r="Q265">
        <v>120</v>
      </c>
      <c r="R265" t="s">
        <v>2</v>
      </c>
      <c r="S265" t="s">
        <v>43</v>
      </c>
      <c r="T265" t="s">
        <v>52</v>
      </c>
      <c r="U265" s="35" t="s">
        <v>44</v>
      </c>
      <c r="V265" s="27" t="s">
        <v>45</v>
      </c>
      <c r="W265" s="4">
        <v>4000</v>
      </c>
      <c r="X265" s="4">
        <f>IF(Table1[[#This Row],[Commodity]]="corn",Table1[[#This Row],[Tariff per Car]]/(111*2000/56),Table1[[#This Row],[Tariff per Car]]/(111*2000/60))</f>
        <v>1.0810810810810811</v>
      </c>
      <c r="Y265" s="4">
        <f>Table1[[#This Row],[Tariff per Car]]/100.7</f>
        <v>39.72194637537239</v>
      </c>
      <c r="Z265" s="4">
        <f>(Table1[[#This Row],[Tariff per Car]]/111)</f>
        <v>36.036036036036037</v>
      </c>
      <c r="AA265" s="6">
        <f>(Table1[[#This Row],[Tariff per Car]]/111)/Table1[[#This Row],[Route Mileage]]</f>
        <v>4.2147410568463203E-2</v>
      </c>
      <c r="AB265" s="4">
        <v>0</v>
      </c>
      <c r="AC265" s="4">
        <f>Table1[[#This Row],[FSC per Mile]]*Table1[[#This Row],[Route Mileage]]</f>
        <v>0</v>
      </c>
      <c r="AD265" s="4">
        <f>Table1[[#This Row],[Tariff per Car]]+Table1[[#This Row],[FSC per Car]]</f>
        <v>4000</v>
      </c>
      <c r="AE265" s="4">
        <f>IF(Table1[[#This Row],[Commodity]]="corn",Table1[[#This Row],[Tariff + FSC per Car]]/(111*2000/56),Table1[[#This Row],[Tariff + FSC per Car]]/(111*2000/60))</f>
        <v>1.0810810810810811</v>
      </c>
      <c r="AF265" s="4">
        <f>Table1[[#This Row],[Tariff + FSC per Car]]/100.7</f>
        <v>39.72194637537239</v>
      </c>
      <c r="AG265" s="4">
        <f>(Table1[[#This Row],[Tariff + FSC per Car]]/111)</f>
        <v>36.036036036036037</v>
      </c>
      <c r="AH265" s="6">
        <f>(Table1[[#This Row],[Tariff + FSC per Car]]/111)/Table1[[#This Row],[Route Mileage]]</f>
        <v>4.2147410568463203E-2</v>
      </c>
    </row>
    <row r="266" spans="1:34" x14ac:dyDescent="0.25">
      <c r="A266" s="3">
        <v>44484</v>
      </c>
      <c r="B266" s="1" t="s">
        <v>34</v>
      </c>
      <c r="C266" s="1" t="s">
        <v>34</v>
      </c>
      <c r="D266" s="24">
        <v>4022</v>
      </c>
      <c r="E266" s="24">
        <v>69105</v>
      </c>
      <c r="F266" s="1" t="s">
        <v>72</v>
      </c>
      <c r="G266" s="1" t="s">
        <v>36</v>
      </c>
      <c r="H266" s="1" t="s">
        <v>76</v>
      </c>
      <c r="I266" t="s">
        <v>77</v>
      </c>
      <c r="J266" t="str">
        <f>_xlfn.CONCAT(IFERROR(INDEX(Lookup!B:B, MATCH(Table1[[#This Row],[Origin City]], Lookup!A:A, 0)), Table1[[#This Row],[Origin City]]),","," ",Table1[[#This Row],[Origin State]])</f>
        <v>Concordia, KS</v>
      </c>
      <c r="K266" t="s">
        <v>65</v>
      </c>
      <c r="L266" t="s">
        <v>54</v>
      </c>
      <c r="M266" t="s">
        <v>66</v>
      </c>
      <c r="N266" s="5">
        <v>742</v>
      </c>
      <c r="O266" t="s">
        <v>51</v>
      </c>
      <c r="P266">
        <v>110</v>
      </c>
      <c r="Q266">
        <v>120</v>
      </c>
      <c r="R266" t="s">
        <v>2</v>
      </c>
      <c r="S266" t="s">
        <v>43</v>
      </c>
      <c r="T266" t="s">
        <v>43</v>
      </c>
      <c r="U266" s="36" t="s">
        <v>44</v>
      </c>
      <c r="V266" s="28" t="s">
        <v>45</v>
      </c>
      <c r="W266" s="4">
        <v>4450</v>
      </c>
      <c r="X266" s="4">
        <f>IF(Table1[[#This Row],[Commodity]]="corn",Table1[[#This Row],[Tariff per Car]]/(111*2000/56),Table1[[#This Row],[Tariff per Car]]/(111*2000/60))</f>
        <v>1.2027027027027026</v>
      </c>
      <c r="Y266" s="4">
        <f>Table1[[#This Row],[Tariff per Car]]/100.7</f>
        <v>44.19066534260179</v>
      </c>
      <c r="Z266" s="4">
        <f>(Table1[[#This Row],[Tariff per Car]]/111)</f>
        <v>40.090090090090094</v>
      </c>
      <c r="AA266" s="6">
        <f>(Table1[[#This Row],[Tariff per Car]]/111)/Table1[[#This Row],[Route Mileage]]</f>
        <v>5.4029771010903088E-2</v>
      </c>
      <c r="AB266" s="4">
        <v>0</v>
      </c>
      <c r="AC266" s="4">
        <f>Table1[[#This Row],[FSC per Mile]]*Table1[[#This Row],[Route Mileage]]</f>
        <v>0</v>
      </c>
      <c r="AD266" s="4">
        <f>Table1[[#This Row],[Tariff per Car]]+Table1[[#This Row],[FSC per Car]]</f>
        <v>4450</v>
      </c>
      <c r="AE266" s="4">
        <f>IF(Table1[[#This Row],[Commodity]]="corn",Table1[[#This Row],[Tariff + FSC per Car]]/(111*2000/56),Table1[[#This Row],[Tariff + FSC per Car]]/(111*2000/60))</f>
        <v>1.2027027027027026</v>
      </c>
      <c r="AF266" s="4">
        <f>Table1[[#This Row],[Tariff + FSC per Car]]/100.7</f>
        <v>44.19066534260179</v>
      </c>
      <c r="AG266" s="4">
        <f>(Table1[[#This Row],[Tariff + FSC per Car]]/111)</f>
        <v>40.090090090090094</v>
      </c>
      <c r="AH266" s="6">
        <f>(Table1[[#This Row],[Tariff + FSC per Car]]/111)/Table1[[#This Row],[Route Mileage]]</f>
        <v>5.4029771010903088E-2</v>
      </c>
    </row>
    <row r="267" spans="1:34" x14ac:dyDescent="0.25">
      <c r="A267" s="3">
        <v>44484</v>
      </c>
      <c r="B267" s="1" t="s">
        <v>34</v>
      </c>
      <c r="C267" s="1" t="s">
        <v>34</v>
      </c>
      <c r="D267" s="24">
        <v>4022</v>
      </c>
      <c r="E267" s="24">
        <v>69105</v>
      </c>
      <c r="F267" s="1" t="s">
        <v>72</v>
      </c>
      <c r="G267" s="1" t="s">
        <v>36</v>
      </c>
      <c r="H267" s="1" t="s">
        <v>78</v>
      </c>
      <c r="I267" t="s">
        <v>68</v>
      </c>
      <c r="J267" t="str">
        <f>_xlfn.CONCAT(IFERROR(INDEX(Lookup!B:B, MATCH(Table1[[#This Row],[Origin City]], Lookup!A:A, 0)), Table1[[#This Row],[Origin City]]),","," ",Table1[[#This Row],[Origin State]])</f>
        <v>Mitchell, SD</v>
      </c>
      <c r="K267" t="s">
        <v>48</v>
      </c>
      <c r="L267" t="s">
        <v>49</v>
      </c>
      <c r="M267" t="s">
        <v>50</v>
      </c>
      <c r="N267" s="5">
        <v>1624</v>
      </c>
      <c r="O267" t="s">
        <v>51</v>
      </c>
      <c r="P267">
        <v>110</v>
      </c>
      <c r="Q267">
        <v>120</v>
      </c>
      <c r="R267" t="s">
        <v>2</v>
      </c>
      <c r="S267" t="s">
        <v>43</v>
      </c>
      <c r="T267" t="s">
        <v>52</v>
      </c>
      <c r="U267" s="35" t="s">
        <v>44</v>
      </c>
      <c r="V267" s="27" t="s">
        <v>45</v>
      </c>
      <c r="W267" s="4">
        <v>6050</v>
      </c>
      <c r="X267" s="4">
        <f>IF(Table1[[#This Row],[Commodity]]="corn",Table1[[#This Row],[Tariff per Car]]/(111*2000/56),Table1[[#This Row],[Tariff per Car]]/(111*2000/60))</f>
        <v>1.6351351351351351</v>
      </c>
      <c r="Y267" s="4">
        <f>Table1[[#This Row],[Tariff per Car]]/100.7</f>
        <v>60.079443892750746</v>
      </c>
      <c r="Z267" s="4">
        <f>(Table1[[#This Row],[Tariff per Car]]/111)</f>
        <v>54.504504504504503</v>
      </c>
      <c r="AA267" s="6">
        <f>(Table1[[#This Row],[Tariff per Car]]/111)/Table1[[#This Row],[Route Mileage]]</f>
        <v>3.3561887010162869E-2</v>
      </c>
      <c r="AB267" s="4">
        <v>0</v>
      </c>
      <c r="AC267" s="4">
        <f>Table1[[#This Row],[FSC per Mile]]*Table1[[#This Row],[Route Mileage]]</f>
        <v>0</v>
      </c>
      <c r="AD267" s="4">
        <f>Table1[[#This Row],[Tariff per Car]]+Table1[[#This Row],[FSC per Car]]</f>
        <v>6050</v>
      </c>
      <c r="AE267" s="4">
        <f>IF(Table1[[#This Row],[Commodity]]="corn",Table1[[#This Row],[Tariff + FSC per Car]]/(111*2000/56),Table1[[#This Row],[Tariff + FSC per Car]]/(111*2000/60))</f>
        <v>1.6351351351351351</v>
      </c>
      <c r="AF267" s="4">
        <f>Table1[[#This Row],[Tariff + FSC per Car]]/100.7</f>
        <v>60.079443892750746</v>
      </c>
      <c r="AG267" s="4">
        <f>(Table1[[#This Row],[Tariff + FSC per Car]]/111)</f>
        <v>54.504504504504503</v>
      </c>
      <c r="AH267" s="6">
        <f>(Table1[[#This Row],[Tariff + FSC per Car]]/111)/Table1[[#This Row],[Route Mileage]]</f>
        <v>3.3561887010162869E-2</v>
      </c>
    </row>
    <row r="268" spans="1:34" x14ac:dyDescent="0.25">
      <c r="A268" s="3">
        <v>44484</v>
      </c>
      <c r="B268" s="1" t="s">
        <v>34</v>
      </c>
      <c r="C268" s="1" t="s">
        <v>34</v>
      </c>
      <c r="D268" s="24">
        <v>4022</v>
      </c>
      <c r="E268" s="24">
        <v>69105</v>
      </c>
      <c r="F268" s="1" t="s">
        <v>72</v>
      </c>
      <c r="G268" s="1" t="s">
        <v>36</v>
      </c>
      <c r="H268" s="1" t="s">
        <v>61</v>
      </c>
      <c r="I268" t="s">
        <v>62</v>
      </c>
      <c r="J268" t="str">
        <f>_xlfn.CONCAT(IFERROR(INDEX(Lookup!B:B, MATCH(Table1[[#This Row],[Origin City]], Lookup!A:A, 0)), Table1[[#This Row],[Origin City]]),","," ",Table1[[#This Row],[Origin State]])</f>
        <v>Phelps (Rock Port), MO</v>
      </c>
      <c r="K268" t="s">
        <v>48</v>
      </c>
      <c r="L268" t="s">
        <v>49</v>
      </c>
      <c r="M268" t="s">
        <v>50</v>
      </c>
      <c r="N268" s="5">
        <v>1881</v>
      </c>
      <c r="O268" t="s">
        <v>51</v>
      </c>
      <c r="P268">
        <v>110</v>
      </c>
      <c r="Q268">
        <v>120</v>
      </c>
      <c r="R268" t="s">
        <v>2</v>
      </c>
      <c r="S268" t="s">
        <v>43</v>
      </c>
      <c r="T268" t="s">
        <v>43</v>
      </c>
      <c r="U268" s="35" t="s">
        <v>44</v>
      </c>
      <c r="V268" s="27" t="s">
        <v>45</v>
      </c>
      <c r="W268" s="4">
        <v>6000</v>
      </c>
      <c r="X268" s="4">
        <f>IF(Table1[[#This Row],[Commodity]]="corn",Table1[[#This Row],[Tariff per Car]]/(111*2000/56),Table1[[#This Row],[Tariff per Car]]/(111*2000/60))</f>
        <v>1.6216216216216217</v>
      </c>
      <c r="Y268" s="4">
        <f>Table1[[#This Row],[Tariff per Car]]/100.7</f>
        <v>59.582919563058589</v>
      </c>
      <c r="Z268" s="4">
        <f>(Table1[[#This Row],[Tariff per Car]]/111)</f>
        <v>54.054054054054056</v>
      </c>
      <c r="AA268" s="6">
        <f>(Table1[[#This Row],[Tariff per Car]]/111)/Table1[[#This Row],[Route Mileage]]</f>
        <v>2.8736870842134003E-2</v>
      </c>
      <c r="AB268" s="4">
        <v>0</v>
      </c>
      <c r="AC268" s="4">
        <f>Table1[[#This Row],[FSC per Mile]]*Table1[[#This Row],[Route Mileage]]</f>
        <v>0</v>
      </c>
      <c r="AD268" s="4">
        <f>Table1[[#This Row],[Tariff per Car]]+Table1[[#This Row],[FSC per Car]]</f>
        <v>6000</v>
      </c>
      <c r="AE268" s="4">
        <f>IF(Table1[[#This Row],[Commodity]]="corn",Table1[[#This Row],[Tariff + FSC per Car]]/(111*2000/56),Table1[[#This Row],[Tariff + FSC per Car]]/(111*2000/60))</f>
        <v>1.6216216216216217</v>
      </c>
      <c r="AF268" s="4">
        <f>Table1[[#This Row],[Tariff + FSC per Car]]/100.7</f>
        <v>59.582919563058589</v>
      </c>
      <c r="AG268" s="4">
        <f>(Table1[[#This Row],[Tariff + FSC per Car]]/111)</f>
        <v>54.054054054054056</v>
      </c>
      <c r="AH268" s="6">
        <f>(Table1[[#This Row],[Tariff + FSC per Car]]/111)/Table1[[#This Row],[Route Mileage]]</f>
        <v>2.8736870842134003E-2</v>
      </c>
    </row>
    <row r="269" spans="1:34" x14ac:dyDescent="0.25">
      <c r="A269" s="3">
        <v>44484</v>
      </c>
      <c r="B269" s="1" t="s">
        <v>34</v>
      </c>
      <c r="C269" s="1" t="s">
        <v>34</v>
      </c>
      <c r="D269" s="24">
        <v>4022</v>
      </c>
      <c r="E269" s="24">
        <v>69105</v>
      </c>
      <c r="F269" s="1" t="s">
        <v>72</v>
      </c>
      <c r="G269" s="1" t="s">
        <v>36</v>
      </c>
      <c r="H269" s="1" t="s">
        <v>69</v>
      </c>
      <c r="I269" t="s">
        <v>47</v>
      </c>
      <c r="J269" t="str">
        <f>_xlfn.CONCAT(IFERROR(INDEX(Lookup!B:B, MATCH(Table1[[#This Row],[Origin City]], Lookup!A:A, 0)), Table1[[#This Row],[Origin City]]),","," ",Table1[[#This Row],[Origin State]])</f>
        <v>St. Cloud, MN</v>
      </c>
      <c r="K269" t="s">
        <v>48</v>
      </c>
      <c r="L269" t="s">
        <v>49</v>
      </c>
      <c r="M269" t="s">
        <v>50</v>
      </c>
      <c r="N269" s="5">
        <v>1666</v>
      </c>
      <c r="O269" t="s">
        <v>51</v>
      </c>
      <c r="P269">
        <v>110</v>
      </c>
      <c r="Q269">
        <v>120</v>
      </c>
      <c r="R269" t="s">
        <v>2</v>
      </c>
      <c r="S269" t="s">
        <v>43</v>
      </c>
      <c r="T269" t="s">
        <v>43</v>
      </c>
      <c r="U269" s="36" t="s">
        <v>44</v>
      </c>
      <c r="V269" s="28" t="s">
        <v>45</v>
      </c>
      <c r="W269" s="4">
        <v>6100</v>
      </c>
      <c r="X269" s="4">
        <f>IF(Table1[[#This Row],[Commodity]]="corn",Table1[[#This Row],[Tariff per Car]]/(111*2000/56),Table1[[#This Row],[Tariff per Car]]/(111*2000/60))</f>
        <v>1.6486486486486487</v>
      </c>
      <c r="Y269" s="4">
        <f>Table1[[#This Row],[Tariff per Car]]/100.7</f>
        <v>60.575968222442896</v>
      </c>
      <c r="Z269" s="4">
        <f>(Table1[[#This Row],[Tariff per Car]]/111)</f>
        <v>54.954954954954957</v>
      </c>
      <c r="AA269" s="6">
        <f>(Table1[[#This Row],[Tariff per Car]]/111)/Table1[[#This Row],[Route Mileage]]</f>
        <v>3.2986167439948956E-2</v>
      </c>
      <c r="AB269" s="4">
        <v>0</v>
      </c>
      <c r="AC269" s="4">
        <f>Table1[[#This Row],[FSC per Mile]]*Table1[[#This Row],[Route Mileage]]</f>
        <v>0</v>
      </c>
      <c r="AD269" s="4">
        <f>Table1[[#This Row],[Tariff per Car]]+Table1[[#This Row],[FSC per Car]]</f>
        <v>6100</v>
      </c>
      <c r="AE269" s="4">
        <f>IF(Table1[[#This Row],[Commodity]]="corn",Table1[[#This Row],[Tariff + FSC per Car]]/(111*2000/56),Table1[[#This Row],[Tariff + FSC per Car]]/(111*2000/60))</f>
        <v>1.6486486486486487</v>
      </c>
      <c r="AF269" s="4">
        <f>Table1[[#This Row],[Tariff + FSC per Car]]/100.7</f>
        <v>60.575968222442896</v>
      </c>
      <c r="AG269" s="4">
        <f>(Table1[[#This Row],[Tariff + FSC per Car]]/111)</f>
        <v>54.954954954954957</v>
      </c>
      <c r="AH269" s="6">
        <f>(Table1[[#This Row],[Tariff + FSC per Car]]/111)/Table1[[#This Row],[Route Mileage]]</f>
        <v>3.2986167439948956E-2</v>
      </c>
    </row>
    <row r="270" spans="1:34" x14ac:dyDescent="0.25">
      <c r="A270" s="3">
        <v>44484</v>
      </c>
      <c r="B270" s="1" t="s">
        <v>88</v>
      </c>
      <c r="C270" s="1" t="s">
        <v>81</v>
      </c>
      <c r="D270" s="24">
        <v>4444</v>
      </c>
      <c r="E270" s="24">
        <v>45650</v>
      </c>
      <c r="F270" s="1" t="s">
        <v>72</v>
      </c>
      <c r="G270" s="1" t="s">
        <v>36</v>
      </c>
      <c r="H270" s="1" t="s">
        <v>89</v>
      </c>
      <c r="I270" t="s">
        <v>75</v>
      </c>
      <c r="J270" t="str">
        <f>_xlfn.CONCAT(IFERROR(INDEX(Lookup!B:B, MATCH(Table1[[#This Row],[Origin City]], Lookup!A:A, 0)), Table1[[#This Row],[Origin City]]),","," ",Table1[[#This Row],[Origin State]])</f>
        <v>Enderlin, ND</v>
      </c>
      <c r="K270" t="s">
        <v>90</v>
      </c>
      <c r="L270" t="s">
        <v>49</v>
      </c>
      <c r="M270" t="str">
        <f>_xlfn.CONCAT(IFERROR(INDEX(Lookup!B:B, MATCH(Table1[[#This Row],[Destination City]], Lookup!A:A, 0)), Table1[[#This Row],[Destination City]]),","," ",Table1[[#This Row],[Destination State]])</f>
        <v>Kalama, WA</v>
      </c>
      <c r="N270" s="5">
        <v>1617</v>
      </c>
      <c r="O270" t="s">
        <v>86</v>
      </c>
      <c r="P270">
        <v>110</v>
      </c>
      <c r="Q270">
        <v>110</v>
      </c>
      <c r="R270" t="s">
        <v>42</v>
      </c>
      <c r="S270" t="s">
        <v>43</v>
      </c>
      <c r="T270" t="s">
        <v>52</v>
      </c>
      <c r="U270" s="26"/>
      <c r="V270" s="27" t="s">
        <v>87</v>
      </c>
      <c r="W270" s="4">
        <v>5535</v>
      </c>
      <c r="X270" s="4">
        <f>IF(Table1[[#This Row],[Commodity]]="corn",Table1[[#This Row],[Tariff per Car]]/(111*2000/56),Table1[[#This Row],[Tariff per Car]]/(111*2000/60))</f>
        <v>1.4959459459459459</v>
      </c>
      <c r="Y270" s="4">
        <f>Table1[[#This Row],[Tariff per Car]]/100.7</f>
        <v>54.96524329692155</v>
      </c>
      <c r="Z270" s="4">
        <f>(Table1[[#This Row],[Tariff per Car]]/111)</f>
        <v>49.864864864864863</v>
      </c>
      <c r="AA270" s="6">
        <f>(Table1[[#This Row],[Tariff per Car]]/111)/Table1[[#This Row],[Route Mileage]]</f>
        <v>3.0837887980745122E-2</v>
      </c>
      <c r="AB270" s="4">
        <v>0.23749999999999999</v>
      </c>
      <c r="AC270" s="4">
        <f>Table1[[#This Row],[FSC per Mile]]*Table1[[#This Row],[Route Mileage]]</f>
        <v>384.03749999999997</v>
      </c>
      <c r="AD270" s="4">
        <f>Table1[[#This Row],[Tariff per Car]]+Table1[[#This Row],[FSC per Car]]</f>
        <v>5919.0375000000004</v>
      </c>
      <c r="AE270" s="4">
        <f>IF(Table1[[#This Row],[Commodity]]="corn",Table1[[#This Row],[Tariff + FSC per Car]]/(111*2000/56),Table1[[#This Row],[Tariff + FSC per Car]]/(111*2000/60))</f>
        <v>1.5997398648648649</v>
      </c>
      <c r="AF270" s="4">
        <f>Table1[[#This Row],[Tariff + FSC per Car]]/100.7</f>
        <v>58.778922542204569</v>
      </c>
      <c r="AG270" s="4">
        <f>(Table1[[#This Row],[Tariff + FSC per Car]]/111)</f>
        <v>53.324662162162163</v>
      </c>
      <c r="AH270" s="6">
        <f>(Table1[[#This Row],[Tariff + FSC per Car]]/111)/Table1[[#This Row],[Route Mileage]]</f>
        <v>3.2977527620384764E-2</v>
      </c>
    </row>
    <row r="271" spans="1:34" x14ac:dyDescent="0.25">
      <c r="A271" s="3">
        <v>44484</v>
      </c>
      <c r="B271" s="1" t="s">
        <v>94</v>
      </c>
      <c r="C271" s="1" t="s">
        <v>94</v>
      </c>
      <c r="D271" s="24">
        <v>4317</v>
      </c>
      <c r="F271" s="1" t="s">
        <v>72</v>
      </c>
      <c r="G271" s="1" t="s">
        <v>36</v>
      </c>
      <c r="H271" s="1" t="s">
        <v>106</v>
      </c>
      <c r="I271" t="s">
        <v>57</v>
      </c>
      <c r="J271" t="str">
        <f>_xlfn.CONCAT(IFERROR(INDEX(Lookup!B:B, MATCH(Table1[[#This Row],[Origin City]], Lookup!A:A, 0)), Table1[[#This Row],[Origin City]]),","," ",Table1[[#This Row],[Origin State]])</f>
        <v>Casey, IL</v>
      </c>
      <c r="K271" t="s">
        <v>107</v>
      </c>
      <c r="L271" t="s">
        <v>98</v>
      </c>
      <c r="M271" t="str">
        <f>_xlfn.CONCAT(IFERROR(INDEX(Lookup!B:B, MATCH(Table1[[#This Row],[Destination City]], Lookup!A:A, 0)), Table1[[#This Row],[Destination City]]),","," ",Table1[[#This Row],[Destination State]])</f>
        <v>Mobile, AL</v>
      </c>
      <c r="N271" s="5">
        <v>779</v>
      </c>
      <c r="O271" t="s">
        <v>86</v>
      </c>
      <c r="P271">
        <v>90</v>
      </c>
      <c r="Q271">
        <v>90</v>
      </c>
      <c r="R271" t="s">
        <v>108</v>
      </c>
      <c r="S271" t="s">
        <v>43</v>
      </c>
      <c r="T271" t="s">
        <v>52</v>
      </c>
      <c r="U271" s="43"/>
      <c r="V271" s="28" t="s">
        <v>87</v>
      </c>
      <c r="W271" s="4">
        <v>3407</v>
      </c>
      <c r="X271" s="4">
        <f>IF(Table1[[#This Row],[Commodity]]="corn",Table1[[#This Row],[Tariff per Car]]/(111*2000/56),Table1[[#This Row],[Tariff per Car]]/(111*2000/60))</f>
        <v>0.92081081081081084</v>
      </c>
      <c r="Y271" s="4">
        <f>Table1[[#This Row],[Tariff per Car]]/100.7</f>
        <v>33.833167825223434</v>
      </c>
      <c r="Z271" s="4">
        <f>(Table1[[#This Row],[Tariff per Car]]/111)</f>
        <v>30.693693693693692</v>
      </c>
      <c r="AA271" s="6">
        <f>(Table1[[#This Row],[Tariff per Car]]/111)/Table1[[#This Row],[Route Mileage]]</f>
        <v>3.9401403971365462E-2</v>
      </c>
      <c r="AB271" s="4">
        <v>0</v>
      </c>
      <c r="AC271" s="4">
        <f>Table1[[#This Row],[FSC per Mile]]*Table1[[#This Row],[Route Mileage]]</f>
        <v>0</v>
      </c>
      <c r="AD271" s="4">
        <f>Table1[[#This Row],[Tariff per Car]]+Table1[[#This Row],[FSC per Car]]</f>
        <v>3407</v>
      </c>
      <c r="AE271" s="4">
        <f>IF(Table1[[#This Row],[Commodity]]="corn",Table1[[#This Row],[Tariff + FSC per Car]]/(111*2000/56),Table1[[#This Row],[Tariff + FSC per Car]]/(111*2000/60))</f>
        <v>0.92081081081081084</v>
      </c>
      <c r="AF271" s="4">
        <f>Table1[[#This Row],[Tariff + FSC per Car]]/100.7</f>
        <v>33.833167825223434</v>
      </c>
      <c r="AG271" s="4">
        <f>(Table1[[#This Row],[Tariff + FSC per Car]]/111)</f>
        <v>30.693693693693692</v>
      </c>
      <c r="AH271" s="6">
        <f>(Table1[[#This Row],[Tariff + FSC per Car]]/111)/Table1[[#This Row],[Route Mileage]]</f>
        <v>3.9401403971365462E-2</v>
      </c>
    </row>
    <row r="272" spans="1:34" x14ac:dyDescent="0.25">
      <c r="A272" s="3">
        <v>44484</v>
      </c>
      <c r="B272" s="1" t="s">
        <v>94</v>
      </c>
      <c r="C272" s="1" t="s">
        <v>94</v>
      </c>
      <c r="D272" s="24">
        <v>4317</v>
      </c>
      <c r="F272" s="1" t="s">
        <v>72</v>
      </c>
      <c r="G272" s="1" t="s">
        <v>36</v>
      </c>
      <c r="H272" s="1" t="s">
        <v>106</v>
      </c>
      <c r="I272" t="s">
        <v>57</v>
      </c>
      <c r="J272" t="str">
        <f>_xlfn.CONCAT(IFERROR(INDEX(Lookup!B:B, MATCH(Table1[[#This Row],[Origin City]], Lookup!A:A, 0)), Table1[[#This Row],[Origin City]]),","," ",Table1[[#This Row],[Origin State]])</f>
        <v>Casey, IL</v>
      </c>
      <c r="K272" t="s">
        <v>107</v>
      </c>
      <c r="L272" t="s">
        <v>98</v>
      </c>
      <c r="M272" t="str">
        <f>_xlfn.CONCAT(IFERROR(INDEX(Lookup!B:B, MATCH(Table1[[#This Row],[Destination City]], Lookup!A:A, 0)), Table1[[#This Row],[Destination City]]),","," ",Table1[[#This Row],[Destination State]])</f>
        <v>Mobile, AL</v>
      </c>
      <c r="N272" s="5">
        <v>779</v>
      </c>
      <c r="O272" t="s">
        <v>86</v>
      </c>
      <c r="P272">
        <v>90</v>
      </c>
      <c r="Q272">
        <v>90</v>
      </c>
      <c r="R272" t="s">
        <v>2</v>
      </c>
      <c r="S272" t="s">
        <v>43</v>
      </c>
      <c r="T272" t="s">
        <v>43</v>
      </c>
      <c r="U272" s="43"/>
      <c r="V272" s="28" t="s">
        <v>87</v>
      </c>
      <c r="W272" s="4">
        <v>3627</v>
      </c>
      <c r="X272" s="4">
        <f>IF(Table1[[#This Row],[Commodity]]="corn",Table1[[#This Row],[Tariff per Car]]/(111*2000/56),Table1[[#This Row],[Tariff per Car]]/(111*2000/60))</f>
        <v>0.98027027027027025</v>
      </c>
      <c r="Y272" s="4">
        <f>Table1[[#This Row],[Tariff per Car]]/100.7</f>
        <v>36.01787487586892</v>
      </c>
      <c r="Z272" s="4">
        <f>(Table1[[#This Row],[Tariff per Car]]/111)</f>
        <v>32.675675675675677</v>
      </c>
      <c r="AA272" s="6">
        <f>(Table1[[#This Row],[Tariff per Car]]/111)/Table1[[#This Row],[Route Mileage]]</f>
        <v>4.1945668389827571E-2</v>
      </c>
      <c r="AB272" s="4">
        <v>0</v>
      </c>
      <c r="AC272" s="4">
        <f>Table1[[#This Row],[FSC per Mile]]*Table1[[#This Row],[Route Mileage]]</f>
        <v>0</v>
      </c>
      <c r="AD272" s="4">
        <f>Table1[[#This Row],[Tariff per Car]]+Table1[[#This Row],[FSC per Car]]</f>
        <v>3627</v>
      </c>
      <c r="AE272" s="4">
        <f>IF(Table1[[#This Row],[Commodity]]="corn",Table1[[#This Row],[Tariff + FSC per Car]]/(111*2000/56),Table1[[#This Row],[Tariff + FSC per Car]]/(111*2000/60))</f>
        <v>0.98027027027027025</v>
      </c>
      <c r="AF272" s="4">
        <f>Table1[[#This Row],[Tariff + FSC per Car]]/100.7</f>
        <v>36.01787487586892</v>
      </c>
      <c r="AG272" s="4">
        <f>(Table1[[#This Row],[Tariff + FSC per Car]]/111)</f>
        <v>32.675675675675677</v>
      </c>
      <c r="AH272" s="6">
        <f>(Table1[[#This Row],[Tariff + FSC per Car]]/111)/Table1[[#This Row],[Route Mileage]]</f>
        <v>4.1945668389827571E-2</v>
      </c>
    </row>
    <row r="273" spans="1:34" x14ac:dyDescent="0.25">
      <c r="A273" s="3">
        <v>44484</v>
      </c>
      <c r="B273" s="1" t="s">
        <v>94</v>
      </c>
      <c r="C273" s="1" t="s">
        <v>94</v>
      </c>
      <c r="D273" s="24">
        <v>4317</v>
      </c>
      <c r="F273" s="1" t="s">
        <v>72</v>
      </c>
      <c r="G273" s="1" t="s">
        <v>36</v>
      </c>
      <c r="H273" s="1" t="s">
        <v>109</v>
      </c>
      <c r="I273" t="s">
        <v>100</v>
      </c>
      <c r="J273" t="str">
        <f>_xlfn.CONCAT(IFERROR(INDEX(Lookup!B:B, MATCH(Table1[[#This Row],[Origin City]], Lookup!A:A, 0)), Table1[[#This Row],[Origin City]]),","," ",Table1[[#This Row],[Origin State]])</f>
        <v>Marion, OH</v>
      </c>
      <c r="K273" t="s">
        <v>110</v>
      </c>
      <c r="L273" t="s">
        <v>111</v>
      </c>
      <c r="M273" t="str">
        <f>_xlfn.CONCAT(IFERROR(INDEX(Lookup!B:B, MATCH(Table1[[#This Row],[Destination City]], Lookup!A:A, 0)), Table1[[#This Row],[Destination City]]),","," ",Table1[[#This Row],[Destination State]])</f>
        <v>Chesapeake, VA</v>
      </c>
      <c r="N273" s="5">
        <v>760</v>
      </c>
      <c r="O273" t="s">
        <v>86</v>
      </c>
      <c r="P273">
        <v>90</v>
      </c>
      <c r="Q273">
        <v>90</v>
      </c>
      <c r="R273" t="s">
        <v>108</v>
      </c>
      <c r="S273" t="s">
        <v>43</v>
      </c>
      <c r="T273" t="s">
        <v>52</v>
      </c>
      <c r="U273" s="43"/>
      <c r="V273" s="28" t="s">
        <v>87</v>
      </c>
      <c r="W273" s="4">
        <v>2931</v>
      </c>
      <c r="X273" s="4">
        <f>IF(Table1[[#This Row],[Commodity]]="corn",Table1[[#This Row],[Tariff per Car]]/(111*2000/56),Table1[[#This Row],[Tariff per Car]]/(111*2000/60))</f>
        <v>0.79216216216216218</v>
      </c>
      <c r="Y273" s="4">
        <f>Table1[[#This Row],[Tariff per Car]]/100.7</f>
        <v>29.106256206554121</v>
      </c>
      <c r="Z273" s="4">
        <f>(Table1[[#This Row],[Tariff per Car]]/111)</f>
        <v>26.405405405405407</v>
      </c>
      <c r="AA273" s="6">
        <f>(Table1[[#This Row],[Tariff per Car]]/111)/Table1[[#This Row],[Route Mileage]]</f>
        <v>3.4743954480796591E-2</v>
      </c>
      <c r="AB273" s="4">
        <v>0</v>
      </c>
      <c r="AC273" s="4">
        <f>Table1[[#This Row],[FSC per Mile]]*Table1[[#This Row],[Route Mileage]]</f>
        <v>0</v>
      </c>
      <c r="AD273" s="4">
        <f>Table1[[#This Row],[Tariff per Car]]+Table1[[#This Row],[FSC per Car]]</f>
        <v>2931</v>
      </c>
      <c r="AE273" s="4">
        <f>IF(Table1[[#This Row],[Commodity]]="corn",Table1[[#This Row],[Tariff + FSC per Car]]/(111*2000/56),Table1[[#This Row],[Tariff + FSC per Car]]/(111*2000/60))</f>
        <v>0.79216216216216218</v>
      </c>
      <c r="AF273" s="4">
        <f>Table1[[#This Row],[Tariff + FSC per Car]]/100.7</f>
        <v>29.106256206554121</v>
      </c>
      <c r="AG273" s="4">
        <f>(Table1[[#This Row],[Tariff + FSC per Car]]/111)</f>
        <v>26.405405405405407</v>
      </c>
      <c r="AH273" s="6">
        <f>(Table1[[#This Row],[Tariff + FSC per Car]]/111)/Table1[[#This Row],[Route Mileage]]</f>
        <v>3.4743954480796591E-2</v>
      </c>
    </row>
    <row r="274" spans="1:34" x14ac:dyDescent="0.25">
      <c r="A274" s="3">
        <v>44484</v>
      </c>
      <c r="B274" s="1" t="s">
        <v>94</v>
      </c>
      <c r="C274" s="1" t="s">
        <v>94</v>
      </c>
      <c r="D274" s="24">
        <v>4317</v>
      </c>
      <c r="F274" s="1" t="s">
        <v>72</v>
      </c>
      <c r="G274" s="1" t="s">
        <v>36</v>
      </c>
      <c r="H274" s="1" t="s">
        <v>109</v>
      </c>
      <c r="I274" t="s">
        <v>100</v>
      </c>
      <c r="J274" t="str">
        <f>_xlfn.CONCAT(IFERROR(INDEX(Lookup!B:B, MATCH(Table1[[#This Row],[Origin City]], Lookup!A:A, 0)), Table1[[#This Row],[Origin City]]),","," ",Table1[[#This Row],[Origin State]])</f>
        <v>Marion, OH</v>
      </c>
      <c r="K274" t="s">
        <v>110</v>
      </c>
      <c r="L274" t="s">
        <v>111</v>
      </c>
      <c r="M274" t="str">
        <f>_xlfn.CONCAT(IFERROR(INDEX(Lookup!B:B, MATCH(Table1[[#This Row],[Destination City]], Lookup!A:A, 0)), Table1[[#This Row],[Destination City]]),","," ",Table1[[#This Row],[Destination State]])</f>
        <v>Chesapeake, VA</v>
      </c>
      <c r="N274" s="5">
        <v>760</v>
      </c>
      <c r="O274" t="s">
        <v>86</v>
      </c>
      <c r="P274">
        <v>90</v>
      </c>
      <c r="Q274">
        <v>90</v>
      </c>
      <c r="R274" t="s">
        <v>2</v>
      </c>
      <c r="S274" t="s">
        <v>43</v>
      </c>
      <c r="T274" t="s">
        <v>43</v>
      </c>
      <c r="U274" s="43"/>
      <c r="V274" s="28" t="s">
        <v>87</v>
      </c>
      <c r="W274" s="4">
        <v>3371</v>
      </c>
      <c r="X274" s="4">
        <f>IF(Table1[[#This Row],[Commodity]]="corn",Table1[[#This Row],[Tariff per Car]]/(111*2000/56),Table1[[#This Row],[Tariff per Car]]/(111*2000/60))</f>
        <v>0.9110810810810811</v>
      </c>
      <c r="Y274" s="4">
        <f>Table1[[#This Row],[Tariff per Car]]/100.7</f>
        <v>33.475670307845085</v>
      </c>
      <c r="Z274" s="4">
        <f>(Table1[[#This Row],[Tariff per Car]]/111)</f>
        <v>30.36936936936937</v>
      </c>
      <c r="AA274" s="6">
        <f>(Table1[[#This Row],[Tariff per Car]]/111)/Table1[[#This Row],[Route Mileage]]</f>
        <v>3.995969653864391E-2</v>
      </c>
      <c r="AB274" s="4">
        <v>0</v>
      </c>
      <c r="AC274" s="4">
        <f>Table1[[#This Row],[FSC per Mile]]*Table1[[#This Row],[Route Mileage]]</f>
        <v>0</v>
      </c>
      <c r="AD274" s="4">
        <f>Table1[[#This Row],[Tariff per Car]]+Table1[[#This Row],[FSC per Car]]</f>
        <v>3371</v>
      </c>
      <c r="AE274" s="4">
        <f>IF(Table1[[#This Row],[Commodity]]="corn",Table1[[#This Row],[Tariff + FSC per Car]]/(111*2000/56),Table1[[#This Row],[Tariff + FSC per Car]]/(111*2000/60))</f>
        <v>0.9110810810810811</v>
      </c>
      <c r="AF274" s="4">
        <f>Table1[[#This Row],[Tariff + FSC per Car]]/100.7</f>
        <v>33.475670307845085</v>
      </c>
      <c r="AG274" s="4">
        <f>(Table1[[#This Row],[Tariff + FSC per Car]]/111)</f>
        <v>30.36936936936937</v>
      </c>
      <c r="AH274" s="6">
        <f>(Table1[[#This Row],[Tariff + FSC per Car]]/111)/Table1[[#This Row],[Route Mileage]]</f>
        <v>3.995969653864391E-2</v>
      </c>
    </row>
    <row r="275" spans="1:34" x14ac:dyDescent="0.25">
      <c r="A275" s="3">
        <v>44515</v>
      </c>
      <c r="B275" s="1" t="s">
        <v>34</v>
      </c>
      <c r="C275" s="1" t="s">
        <v>34</v>
      </c>
      <c r="D275" s="24">
        <v>4022</v>
      </c>
      <c r="E275" s="24">
        <v>39010</v>
      </c>
      <c r="F275" s="1" t="s">
        <v>35</v>
      </c>
      <c r="G275" s="1" t="s">
        <v>36</v>
      </c>
      <c r="H275" s="1" t="s">
        <v>37</v>
      </c>
      <c r="I275" t="s">
        <v>38</v>
      </c>
      <c r="J275" t="str">
        <f>_xlfn.CONCAT(IFERROR(INDEX(Lookup!B:B, MATCH(Table1[[#This Row],[Origin City]], Lookup!A:A, 0)), Table1[[#This Row],[Origin City]]),","," ",Table1[[#This Row],[Origin State]])</f>
        <v>Brunswick, NE</v>
      </c>
      <c r="K275" t="s">
        <v>39</v>
      </c>
      <c r="L275" t="s">
        <v>40</v>
      </c>
      <c r="M275" t="str">
        <f>_xlfn.CONCAT(IFERROR(INDEX(Lookup!B:B, MATCH(Table1[[#This Row],[Destination City]], Lookup!A:A, 0)), Table1[[#This Row],[Destination City]]),","," ",Table1[[#This Row],[Destination State]])</f>
        <v>Hanford, CA</v>
      </c>
      <c r="N275" s="5">
        <v>2122</v>
      </c>
      <c r="O275" t="s">
        <v>41</v>
      </c>
      <c r="P275">
        <v>110</v>
      </c>
      <c r="Q275">
        <v>120</v>
      </c>
      <c r="R275" t="s">
        <v>42</v>
      </c>
      <c r="S275" t="s">
        <v>43</v>
      </c>
      <c r="T275" t="s">
        <v>43</v>
      </c>
      <c r="U275" s="35" t="s">
        <v>44</v>
      </c>
      <c r="V275" s="27" t="s">
        <v>45</v>
      </c>
      <c r="W275" s="4">
        <v>5540</v>
      </c>
      <c r="X275" s="4">
        <f>IF(Table1[[#This Row],[Commodity]]="corn",Table1[[#This Row],[Tariff per Car]]/(111*2000/56),Table1[[#This Row],[Tariff per Car]]/(111*2000/60))</f>
        <v>1.3974774774774774</v>
      </c>
      <c r="Y275" s="4">
        <f>Table1[[#This Row],[Tariff per Car]]/100.7</f>
        <v>55.01489572989076</v>
      </c>
      <c r="Z275" s="4">
        <f>(Table1[[#This Row],[Tariff per Car]]/111)</f>
        <v>49.909909909909906</v>
      </c>
      <c r="AA275" s="6">
        <f>(Table1[[#This Row],[Tariff per Car]]/111)/Table1[[#This Row],[Route Mileage]]</f>
        <v>2.3520221446705895E-2</v>
      </c>
      <c r="AB275" s="4">
        <v>0</v>
      </c>
      <c r="AC275" s="4">
        <f>Table1[[#This Row],[FSC per Mile]]*Table1[[#This Row],[Route Mileage]]</f>
        <v>0</v>
      </c>
      <c r="AD275" s="4">
        <f>Table1[[#This Row],[Tariff per Car]]+Table1[[#This Row],[FSC per Car]]</f>
        <v>5540</v>
      </c>
      <c r="AE275" s="4">
        <f>IF(Table1[[#This Row],[Commodity]]="corn",Table1[[#This Row],[Tariff + FSC per Car]]/(111*2000/56),Table1[[#This Row],[Tariff + FSC per Car]]/(111*2000/60))</f>
        <v>1.3974774774774774</v>
      </c>
      <c r="AF275" s="4">
        <f>Table1[[#This Row],[Tariff + FSC per Car]]/100.7</f>
        <v>55.01489572989076</v>
      </c>
      <c r="AG275" s="4">
        <f>(Table1[[#This Row],[Tariff + FSC per Car]]/111)</f>
        <v>49.909909909909906</v>
      </c>
      <c r="AH275" s="6">
        <f>(Table1[[#This Row],[Tariff + FSC per Car]]/111)/Table1[[#This Row],[Route Mileage]]</f>
        <v>2.3520221446705895E-2</v>
      </c>
    </row>
    <row r="276" spans="1:34" x14ac:dyDescent="0.25">
      <c r="A276" s="3">
        <v>44515</v>
      </c>
      <c r="B276" s="1" t="s">
        <v>34</v>
      </c>
      <c r="C276" s="1" t="s">
        <v>34</v>
      </c>
      <c r="D276" s="24">
        <v>4022</v>
      </c>
      <c r="E276" s="24">
        <v>39013</v>
      </c>
      <c r="F276" s="1" t="s">
        <v>35</v>
      </c>
      <c r="G276" s="1" t="s">
        <v>36</v>
      </c>
      <c r="H276" s="1" t="s">
        <v>46</v>
      </c>
      <c r="I276" t="s">
        <v>47</v>
      </c>
      <c r="J276" t="str">
        <f>_xlfn.CONCAT(IFERROR(INDEX(Lookup!B:B, MATCH(Table1[[#This Row],[Origin City]], Lookup!A:A, 0)), Table1[[#This Row],[Origin City]]),","," ",Table1[[#This Row],[Origin State]])</f>
        <v>Clarkfield, MN</v>
      </c>
      <c r="K276" t="s">
        <v>48</v>
      </c>
      <c r="L276" t="s">
        <v>49</v>
      </c>
      <c r="M276" t="s">
        <v>50</v>
      </c>
      <c r="N276" s="5">
        <v>1684</v>
      </c>
      <c r="O276" t="s">
        <v>51</v>
      </c>
      <c r="P276">
        <v>110</v>
      </c>
      <c r="Q276">
        <v>120</v>
      </c>
      <c r="R276" t="s">
        <v>42</v>
      </c>
      <c r="S276" t="s">
        <v>43</v>
      </c>
      <c r="T276" t="s">
        <v>52</v>
      </c>
      <c r="U276" s="35" t="s">
        <v>44</v>
      </c>
      <c r="V276" s="27" t="s">
        <v>45</v>
      </c>
      <c r="W276" s="4">
        <v>5340</v>
      </c>
      <c r="X276" s="4">
        <f>IF(Table1[[#This Row],[Commodity]]="corn",Table1[[#This Row],[Tariff per Car]]/(111*2000/56),Table1[[#This Row],[Tariff per Car]]/(111*2000/60))</f>
        <v>1.347027027027027</v>
      </c>
      <c r="Y276" s="4">
        <f>Table1[[#This Row],[Tariff per Car]]/100.7</f>
        <v>53.028798411122146</v>
      </c>
      <c r="Z276" s="4">
        <f>(Table1[[#This Row],[Tariff per Car]]/111)</f>
        <v>48.108108108108105</v>
      </c>
      <c r="AA276" s="6">
        <f>(Table1[[#This Row],[Tariff per Car]]/111)/Table1[[#This Row],[Route Mileage]]</f>
        <v>2.8567760159209088E-2</v>
      </c>
      <c r="AB276" s="4">
        <v>0</v>
      </c>
      <c r="AC276" s="4">
        <f>Table1[[#This Row],[FSC per Mile]]*Table1[[#This Row],[Route Mileage]]</f>
        <v>0</v>
      </c>
      <c r="AD276" s="4">
        <f>Table1[[#This Row],[Tariff per Car]]+Table1[[#This Row],[FSC per Car]]</f>
        <v>5340</v>
      </c>
      <c r="AE276" s="4">
        <f>IF(Table1[[#This Row],[Commodity]]="corn",Table1[[#This Row],[Tariff + FSC per Car]]/(111*2000/56),Table1[[#This Row],[Tariff + FSC per Car]]/(111*2000/60))</f>
        <v>1.347027027027027</v>
      </c>
      <c r="AF276" s="4">
        <f>Table1[[#This Row],[Tariff + FSC per Car]]/100.7</f>
        <v>53.028798411122146</v>
      </c>
      <c r="AG276" s="4">
        <f>(Table1[[#This Row],[Tariff + FSC per Car]]/111)</f>
        <v>48.108108108108105</v>
      </c>
      <c r="AH276" s="6">
        <f>(Table1[[#This Row],[Tariff + FSC per Car]]/111)/Table1[[#This Row],[Route Mileage]]</f>
        <v>2.8567760159209088E-2</v>
      </c>
    </row>
    <row r="277" spans="1:34" x14ac:dyDescent="0.25">
      <c r="A277" s="3">
        <v>44515</v>
      </c>
      <c r="B277" s="1" t="s">
        <v>34</v>
      </c>
      <c r="C277" s="1" t="s">
        <v>34</v>
      </c>
      <c r="D277" s="24">
        <v>4022</v>
      </c>
      <c r="E277" s="24">
        <v>39010</v>
      </c>
      <c r="F277" s="1" t="s">
        <v>35</v>
      </c>
      <c r="G277" s="1" t="s">
        <v>36</v>
      </c>
      <c r="H277" s="1" t="s">
        <v>46</v>
      </c>
      <c r="I277" t="s">
        <v>47</v>
      </c>
      <c r="J277" t="str">
        <f>_xlfn.CONCAT(IFERROR(INDEX(Lookup!B:B, MATCH(Table1[[#This Row],[Origin City]], Lookup!A:A, 0)), Table1[[#This Row],[Origin City]]),","," ",Table1[[#This Row],[Origin State]])</f>
        <v>Clarkfield, MN</v>
      </c>
      <c r="K277" t="s">
        <v>53</v>
      </c>
      <c r="L277" t="s">
        <v>54</v>
      </c>
      <c r="M277" t="str">
        <f>_xlfn.CONCAT(IFERROR(INDEX(Lookup!B:B, MATCH(Table1[[#This Row],[Destination City]], Lookup!A:A, 0)), Table1[[#This Row],[Destination City]]),","," ",Table1[[#This Row],[Destination State]])</f>
        <v>Hereford, TX</v>
      </c>
      <c r="N277" s="5">
        <v>1066</v>
      </c>
      <c r="O277" t="s">
        <v>51</v>
      </c>
      <c r="P277">
        <v>110</v>
      </c>
      <c r="Q277">
        <v>120</v>
      </c>
      <c r="R277" t="s">
        <v>42</v>
      </c>
      <c r="S277" t="s">
        <v>43</v>
      </c>
      <c r="T277" t="s">
        <v>52</v>
      </c>
      <c r="U277" s="35" t="s">
        <v>44</v>
      </c>
      <c r="V277" s="27" t="s">
        <v>45</v>
      </c>
      <c r="W277" s="4">
        <v>5020</v>
      </c>
      <c r="X277" s="4">
        <f>IF(Table1[[#This Row],[Commodity]]="corn",Table1[[#This Row],[Tariff per Car]]/(111*2000/56),Table1[[#This Row],[Tariff per Car]]/(111*2000/60))</f>
        <v>1.2663063063063063</v>
      </c>
      <c r="Y277" s="4">
        <f>Table1[[#This Row],[Tariff per Car]]/100.7</f>
        <v>49.851042701092354</v>
      </c>
      <c r="Z277" s="4">
        <f>(Table1[[#This Row],[Tariff per Car]]/111)</f>
        <v>45.225225225225223</v>
      </c>
      <c r="AA277" s="6">
        <f>(Table1[[#This Row],[Tariff per Car]]/111)/Table1[[#This Row],[Route Mileage]]</f>
        <v>4.2425164376383884E-2</v>
      </c>
      <c r="AB277" s="4">
        <v>0</v>
      </c>
      <c r="AC277" s="4">
        <f>Table1[[#This Row],[FSC per Mile]]*Table1[[#This Row],[Route Mileage]]</f>
        <v>0</v>
      </c>
      <c r="AD277" s="4">
        <f>Table1[[#This Row],[Tariff per Car]]+Table1[[#This Row],[FSC per Car]]</f>
        <v>5020</v>
      </c>
      <c r="AE277" s="4">
        <f>IF(Table1[[#This Row],[Commodity]]="corn",Table1[[#This Row],[Tariff + FSC per Car]]/(111*2000/56),Table1[[#This Row],[Tariff + FSC per Car]]/(111*2000/60))</f>
        <v>1.2663063063063063</v>
      </c>
      <c r="AF277" s="4">
        <f>Table1[[#This Row],[Tariff + FSC per Car]]/100.7</f>
        <v>49.851042701092354</v>
      </c>
      <c r="AG277" s="4">
        <f>(Table1[[#This Row],[Tariff + FSC per Car]]/111)</f>
        <v>45.225225225225223</v>
      </c>
      <c r="AH277" s="6">
        <f>(Table1[[#This Row],[Tariff + FSC per Car]]/111)/Table1[[#This Row],[Route Mileage]]</f>
        <v>4.2425164376383884E-2</v>
      </c>
    </row>
    <row r="278" spans="1:34" x14ac:dyDescent="0.25">
      <c r="A278" s="3">
        <v>44515</v>
      </c>
      <c r="B278" s="1" t="s">
        <v>34</v>
      </c>
      <c r="C278" s="1" t="s">
        <v>34</v>
      </c>
      <c r="D278" s="24">
        <v>4022</v>
      </c>
      <c r="E278" s="24">
        <v>39010</v>
      </c>
      <c r="F278" s="1" t="s">
        <v>35</v>
      </c>
      <c r="G278" s="1" t="s">
        <v>36</v>
      </c>
      <c r="H278" s="1" t="s">
        <v>55</v>
      </c>
      <c r="I278" t="s">
        <v>38</v>
      </c>
      <c r="J278" t="str">
        <f>_xlfn.CONCAT(IFERROR(INDEX(Lookup!B:B, MATCH(Table1[[#This Row],[Origin City]], Lookup!A:A, 0)), Table1[[#This Row],[Origin City]]),","," ",Table1[[#This Row],[Origin State]])</f>
        <v>Edison, NE</v>
      </c>
      <c r="K278" t="s">
        <v>53</v>
      </c>
      <c r="L278" t="s">
        <v>54</v>
      </c>
      <c r="M278" t="str">
        <f>_xlfn.CONCAT(IFERROR(INDEX(Lookup!B:B, MATCH(Table1[[#This Row],[Destination City]], Lookup!A:A, 0)), Table1[[#This Row],[Destination City]]),","," ",Table1[[#This Row],[Destination State]])</f>
        <v>Hereford, TX</v>
      </c>
      <c r="N278" s="9">
        <v>728</v>
      </c>
      <c r="O278" t="s">
        <v>51</v>
      </c>
      <c r="P278">
        <v>110</v>
      </c>
      <c r="Q278">
        <v>120</v>
      </c>
      <c r="R278" t="s">
        <v>42</v>
      </c>
      <c r="S278" t="s">
        <v>43</v>
      </c>
      <c r="T278" t="s">
        <v>52</v>
      </c>
      <c r="U278" s="35" t="s">
        <v>44</v>
      </c>
      <c r="V278" s="27" t="s">
        <v>45</v>
      </c>
      <c r="W278" s="4">
        <v>4260</v>
      </c>
      <c r="X278" s="4">
        <f>IF(Table1[[#This Row],[Commodity]]="corn",Table1[[#This Row],[Tariff per Car]]/(111*2000/56),Table1[[#This Row],[Tariff per Car]]/(111*2000/60))</f>
        <v>1.0745945945945947</v>
      </c>
      <c r="Y278" s="4">
        <f>Table1[[#This Row],[Tariff per Car]]/100.7</f>
        <v>42.303872889771597</v>
      </c>
      <c r="Z278" s="4">
        <f>(Table1[[#This Row],[Tariff per Car]]/111)</f>
        <v>38.378378378378379</v>
      </c>
      <c r="AA278" s="6">
        <f>(Table1[[#This Row],[Tariff per Car]]/111)/Table1[[#This Row],[Route Mileage]]</f>
        <v>5.2717552717552719E-2</v>
      </c>
      <c r="AB278" s="4">
        <v>0</v>
      </c>
      <c r="AC278" s="4">
        <f>Table1[[#This Row],[FSC per Mile]]*Table1[[#This Row],[Route Mileage]]</f>
        <v>0</v>
      </c>
      <c r="AD278" s="4">
        <f>Table1[[#This Row],[Tariff per Car]]+Table1[[#This Row],[FSC per Car]]</f>
        <v>4260</v>
      </c>
      <c r="AE278" s="4">
        <f>IF(Table1[[#This Row],[Commodity]]="corn",Table1[[#This Row],[Tariff + FSC per Car]]/(111*2000/56),Table1[[#This Row],[Tariff + FSC per Car]]/(111*2000/60))</f>
        <v>1.0745945945945947</v>
      </c>
      <c r="AF278" s="4">
        <f>Table1[[#This Row],[Tariff + FSC per Car]]/100.7</f>
        <v>42.303872889771597</v>
      </c>
      <c r="AG278" s="4">
        <f>(Table1[[#This Row],[Tariff + FSC per Car]]/111)</f>
        <v>38.378378378378379</v>
      </c>
      <c r="AH278" s="6">
        <f>(Table1[[#This Row],[Tariff + FSC per Car]]/111)/Table1[[#This Row],[Route Mileage]]</f>
        <v>5.2717552717552719E-2</v>
      </c>
    </row>
    <row r="279" spans="1:34" x14ac:dyDescent="0.25">
      <c r="A279" s="3">
        <v>44515</v>
      </c>
      <c r="B279" s="1" t="s">
        <v>34</v>
      </c>
      <c r="C279" s="1" t="s">
        <v>34</v>
      </c>
      <c r="D279" s="24">
        <v>4022</v>
      </c>
      <c r="E279" s="24">
        <v>39013</v>
      </c>
      <c r="F279" s="1" t="s">
        <v>35</v>
      </c>
      <c r="G279" s="1" t="s">
        <v>36</v>
      </c>
      <c r="H279" s="1" t="s">
        <v>55</v>
      </c>
      <c r="I279" t="s">
        <v>38</v>
      </c>
      <c r="J279" t="str">
        <f>_xlfn.CONCAT(IFERROR(INDEX(Lookup!B:B, MATCH(Table1[[#This Row],[Origin City]], Lookup!A:A, 0)), Table1[[#This Row],[Origin City]]),","," ",Table1[[#This Row],[Origin State]])</f>
        <v>Edison, NE</v>
      </c>
      <c r="K279" t="s">
        <v>48</v>
      </c>
      <c r="L279" t="s">
        <v>49</v>
      </c>
      <c r="M279" t="s">
        <v>50</v>
      </c>
      <c r="N279" s="5">
        <v>1759</v>
      </c>
      <c r="O279" t="s">
        <v>51</v>
      </c>
      <c r="P279">
        <v>110</v>
      </c>
      <c r="Q279">
        <v>120</v>
      </c>
      <c r="R279" t="s">
        <v>42</v>
      </c>
      <c r="S279" t="s">
        <v>43</v>
      </c>
      <c r="T279" t="s">
        <v>52</v>
      </c>
      <c r="U279" s="35" t="s">
        <v>44</v>
      </c>
      <c r="V279" s="27" t="s">
        <v>45</v>
      </c>
      <c r="W279" s="4">
        <v>5220</v>
      </c>
      <c r="X279" s="4">
        <f>IF(Table1[[#This Row],[Commodity]]="corn",Table1[[#This Row],[Tariff per Car]]/(111*2000/56),Table1[[#This Row],[Tariff per Car]]/(111*2000/60))</f>
        <v>1.3167567567567569</v>
      </c>
      <c r="Y279" s="4">
        <f>Table1[[#This Row],[Tariff per Car]]/100.7</f>
        <v>51.837140019860975</v>
      </c>
      <c r="Z279" s="4">
        <f>(Table1[[#This Row],[Tariff per Car]]/111)</f>
        <v>47.027027027027025</v>
      </c>
      <c r="AA279" s="6">
        <f>(Table1[[#This Row],[Tariff per Car]]/111)/Table1[[#This Row],[Route Mileage]]</f>
        <v>2.6735092113147826E-2</v>
      </c>
      <c r="AB279" s="4">
        <v>0</v>
      </c>
      <c r="AC279" s="4">
        <f>Table1[[#This Row],[FSC per Mile]]*Table1[[#This Row],[Route Mileage]]</f>
        <v>0</v>
      </c>
      <c r="AD279" s="4">
        <f>Table1[[#This Row],[Tariff per Car]]+Table1[[#This Row],[FSC per Car]]</f>
        <v>5220</v>
      </c>
      <c r="AE279" s="4">
        <f>IF(Table1[[#This Row],[Commodity]]="corn",Table1[[#This Row],[Tariff + FSC per Car]]/(111*2000/56),Table1[[#This Row],[Tariff + FSC per Car]]/(111*2000/60))</f>
        <v>1.3167567567567569</v>
      </c>
      <c r="AF279" s="4">
        <f>Table1[[#This Row],[Tariff + FSC per Car]]/100.7</f>
        <v>51.837140019860975</v>
      </c>
      <c r="AG279" s="4">
        <f>(Table1[[#This Row],[Tariff + FSC per Car]]/111)</f>
        <v>47.027027027027025</v>
      </c>
      <c r="AH279" s="6">
        <f>(Table1[[#This Row],[Tariff + FSC per Car]]/111)/Table1[[#This Row],[Route Mileage]]</f>
        <v>2.6735092113147826E-2</v>
      </c>
    </row>
    <row r="280" spans="1:34" x14ac:dyDescent="0.25">
      <c r="A280" s="3">
        <v>44515</v>
      </c>
      <c r="B280" s="1" t="s">
        <v>34</v>
      </c>
      <c r="C280" s="1" t="s">
        <v>34</v>
      </c>
      <c r="D280" s="24">
        <v>4022</v>
      </c>
      <c r="E280" s="24">
        <v>39010</v>
      </c>
      <c r="F280" s="1" t="s">
        <v>35</v>
      </c>
      <c r="G280" s="1" t="s">
        <v>36</v>
      </c>
      <c r="H280" s="1" t="s">
        <v>55</v>
      </c>
      <c r="I280" t="s">
        <v>38</v>
      </c>
      <c r="J280" t="str">
        <f>_xlfn.CONCAT(IFERROR(INDEX(Lookup!B:B, MATCH(Table1[[#This Row],[Origin City]], Lookup!A:A, 0)), Table1[[#This Row],[Origin City]]),","," ",Table1[[#This Row],[Origin State]])</f>
        <v>Edison, NE</v>
      </c>
      <c r="K280" t="s">
        <v>39</v>
      </c>
      <c r="L280" t="s">
        <v>40</v>
      </c>
      <c r="M280" t="str">
        <f>_xlfn.CONCAT(IFERROR(INDEX(Lookup!B:B, MATCH(Table1[[#This Row],[Destination City]], Lookup!A:A, 0)), Table1[[#This Row],[Destination City]]),","," ",Table1[[#This Row],[Destination State]])</f>
        <v>Hanford, CA</v>
      </c>
      <c r="N280" s="5">
        <v>1776</v>
      </c>
      <c r="O280" t="s">
        <v>41</v>
      </c>
      <c r="P280">
        <v>110</v>
      </c>
      <c r="Q280">
        <v>120</v>
      </c>
      <c r="R280" t="s">
        <v>42</v>
      </c>
      <c r="S280" t="s">
        <v>43</v>
      </c>
      <c r="T280" t="s">
        <v>52</v>
      </c>
      <c r="U280" s="36" t="s">
        <v>44</v>
      </c>
      <c r="V280" s="28" t="s">
        <v>45</v>
      </c>
      <c r="W280" s="4">
        <v>5220</v>
      </c>
      <c r="X280" s="4">
        <f>IF(Table1[[#This Row],[Commodity]]="corn",Table1[[#This Row],[Tariff per Car]]/(111*2000/56),Table1[[#This Row],[Tariff per Car]]/(111*2000/60))</f>
        <v>1.3167567567567569</v>
      </c>
      <c r="Y280" s="4">
        <f>Table1[[#This Row],[Tariff per Car]]/100.7</f>
        <v>51.837140019860975</v>
      </c>
      <c r="Z280" s="4">
        <f>(Table1[[#This Row],[Tariff per Car]]/111)</f>
        <v>47.027027027027025</v>
      </c>
      <c r="AA280" s="6">
        <f>(Table1[[#This Row],[Tariff per Car]]/111)/Table1[[#This Row],[Route Mileage]]</f>
        <v>2.647918188458729E-2</v>
      </c>
      <c r="AB280" s="4">
        <v>0</v>
      </c>
      <c r="AC280" s="4">
        <f>Table1[[#This Row],[FSC per Mile]]*Table1[[#This Row],[Route Mileage]]</f>
        <v>0</v>
      </c>
      <c r="AD280" s="4">
        <f>Table1[[#This Row],[Tariff per Car]]+Table1[[#This Row],[FSC per Car]]</f>
        <v>5220</v>
      </c>
      <c r="AE280" s="4">
        <f>IF(Table1[[#This Row],[Commodity]]="corn",Table1[[#This Row],[Tariff + FSC per Car]]/(111*2000/56),Table1[[#This Row],[Tariff + FSC per Car]]/(111*2000/60))</f>
        <v>1.3167567567567569</v>
      </c>
      <c r="AF280" s="4">
        <f>Table1[[#This Row],[Tariff + FSC per Car]]/100.7</f>
        <v>51.837140019860975</v>
      </c>
      <c r="AG280" s="4">
        <f>(Table1[[#This Row],[Tariff + FSC per Car]]/111)</f>
        <v>47.027027027027025</v>
      </c>
      <c r="AH280" s="6">
        <f>(Table1[[#This Row],[Tariff + FSC per Car]]/111)/Table1[[#This Row],[Route Mileage]]</f>
        <v>2.647918188458729E-2</v>
      </c>
    </row>
    <row r="281" spans="1:34" x14ac:dyDescent="0.25">
      <c r="A281" s="3">
        <v>44515</v>
      </c>
      <c r="B281" t="s">
        <v>34</v>
      </c>
      <c r="C281" t="s">
        <v>34</v>
      </c>
      <c r="D281" s="24">
        <v>4022</v>
      </c>
      <c r="E281" s="24">
        <v>39010</v>
      </c>
      <c r="F281" s="1" t="s">
        <v>35</v>
      </c>
      <c r="G281" s="1" t="s">
        <v>36</v>
      </c>
      <c r="H281" s="1" t="s">
        <v>56</v>
      </c>
      <c r="I281" t="s">
        <v>57</v>
      </c>
      <c r="J281" t="str">
        <f>_xlfn.CONCAT(IFERROR(INDEX(Lookup!B:B, MATCH(Table1[[#This Row],[Origin City]], Lookup!A:A, 0)), Table1[[#This Row],[Origin City]]),","," ",Table1[[#This Row],[Origin State]])</f>
        <v>Greenwood (Mendota), IL</v>
      </c>
      <c r="K281" t="s">
        <v>53</v>
      </c>
      <c r="L281" t="s">
        <v>54</v>
      </c>
      <c r="M281" t="str">
        <f>_xlfn.CONCAT(IFERROR(INDEX(Lookup!B:B, MATCH(Table1[[#This Row],[Destination City]], Lookup!A:A, 0)), Table1[[#This Row],[Destination City]]),","," ",Table1[[#This Row],[Destination State]])</f>
        <v>Hereford, TX</v>
      </c>
      <c r="N281" s="5">
        <v>935</v>
      </c>
      <c r="O281" t="s">
        <v>41</v>
      </c>
      <c r="P281">
        <v>110</v>
      </c>
      <c r="Q281">
        <v>120</v>
      </c>
      <c r="R281" t="s">
        <v>42</v>
      </c>
      <c r="S281" t="s">
        <v>43</v>
      </c>
      <c r="T281" t="s">
        <v>52</v>
      </c>
      <c r="U281" s="35" t="s">
        <v>44</v>
      </c>
      <c r="V281" s="27" t="s">
        <v>45</v>
      </c>
      <c r="W281" s="4">
        <v>3780</v>
      </c>
      <c r="X281" s="4">
        <f>IF(Table1[[#This Row],[Commodity]]="corn",Table1[[#This Row],[Tariff per Car]]/(111*2000/56),Table1[[#This Row],[Tariff per Car]]/(111*2000/60))</f>
        <v>0.95351351351351354</v>
      </c>
      <c r="Y281" s="4">
        <f>Table1[[#This Row],[Tariff per Car]]/100.7</f>
        <v>37.537239324726912</v>
      </c>
      <c r="Z281" s="4">
        <f>(Table1[[#This Row],[Tariff per Car]]/111)</f>
        <v>34.054054054054056</v>
      </c>
      <c r="AA281" s="6">
        <f>(Table1[[#This Row],[Tariff per Car]]/111)/Table1[[#This Row],[Route Mileage]]</f>
        <v>3.6421448186154073E-2</v>
      </c>
      <c r="AB281" s="4">
        <v>0</v>
      </c>
      <c r="AC281" s="4">
        <f>Table1[[#This Row],[FSC per Mile]]*Table1[[#This Row],[Route Mileage]]</f>
        <v>0</v>
      </c>
      <c r="AD281" s="4">
        <f>Table1[[#This Row],[Tariff per Car]]+Table1[[#This Row],[FSC per Car]]</f>
        <v>3780</v>
      </c>
      <c r="AE281" s="4">
        <f>IF(Table1[[#This Row],[Commodity]]="corn",Table1[[#This Row],[Tariff + FSC per Car]]/(111*2000/56),Table1[[#This Row],[Tariff + FSC per Car]]/(111*2000/60))</f>
        <v>0.95351351351351354</v>
      </c>
      <c r="AF281" s="4">
        <f>Table1[[#This Row],[Tariff + FSC per Car]]/100.7</f>
        <v>37.537239324726912</v>
      </c>
      <c r="AG281" s="4">
        <f>(Table1[[#This Row],[Tariff + FSC per Car]]/111)</f>
        <v>34.054054054054056</v>
      </c>
      <c r="AH281" s="6">
        <f>(Table1[[#This Row],[Tariff + FSC per Car]]/111)/Table1[[#This Row],[Route Mileage]]</f>
        <v>3.6421448186154073E-2</v>
      </c>
    </row>
    <row r="282" spans="1:34" x14ac:dyDescent="0.25">
      <c r="A282" s="3">
        <v>44515</v>
      </c>
      <c r="B282" s="1" t="s">
        <v>34</v>
      </c>
      <c r="C282" s="1" t="s">
        <v>34</v>
      </c>
      <c r="D282" s="24">
        <v>4022</v>
      </c>
      <c r="E282" s="24">
        <v>39010</v>
      </c>
      <c r="F282" s="1" t="s">
        <v>35</v>
      </c>
      <c r="G282" s="1" t="s">
        <v>36</v>
      </c>
      <c r="H282" s="1" t="s">
        <v>58</v>
      </c>
      <c r="I282" t="s">
        <v>59</v>
      </c>
      <c r="J282" t="str">
        <f>_xlfn.CONCAT(IFERROR(INDEX(Lookup!B:B, MATCH(Table1[[#This Row],[Origin City]], Lookup!A:A, 0)), Table1[[#This Row],[Origin City]]),","," ",Table1[[#This Row],[Origin State]])</f>
        <v>Hancock, IA</v>
      </c>
      <c r="K282" t="s">
        <v>60</v>
      </c>
      <c r="L282" t="s">
        <v>54</v>
      </c>
      <c r="M282" t="str">
        <f>_xlfn.CONCAT(IFERROR(INDEX(Lookup!B:B, MATCH(Table1[[#This Row],[Destination City]], Lookup!A:A, 0)), Table1[[#This Row],[Destination City]]),","," ",Table1[[#This Row],[Destination State]])</f>
        <v>Plainview, TX</v>
      </c>
      <c r="N282" s="5">
        <v>832</v>
      </c>
      <c r="O282" t="s">
        <v>41</v>
      </c>
      <c r="P282">
        <v>110</v>
      </c>
      <c r="Q282">
        <v>120</v>
      </c>
      <c r="R282" t="s">
        <v>42</v>
      </c>
      <c r="S282" t="s">
        <v>43</v>
      </c>
      <c r="T282" t="s">
        <v>43</v>
      </c>
      <c r="U282" s="35" t="s">
        <v>44</v>
      </c>
      <c r="V282" s="27" t="s">
        <v>45</v>
      </c>
      <c r="W282" s="4">
        <v>4380</v>
      </c>
      <c r="X282" s="4">
        <f>IF(Table1[[#This Row],[Commodity]]="corn",Table1[[#This Row],[Tariff per Car]]/(111*2000/56),Table1[[#This Row],[Tariff per Car]]/(111*2000/60))</f>
        <v>1.1048648648648649</v>
      </c>
      <c r="Y282" s="4">
        <f>Table1[[#This Row],[Tariff per Car]]/100.7</f>
        <v>43.495531281032768</v>
      </c>
      <c r="Z282" s="4">
        <f>(Table1[[#This Row],[Tariff per Car]]/111)</f>
        <v>39.45945945945946</v>
      </c>
      <c r="AA282" s="6">
        <f>(Table1[[#This Row],[Tariff per Car]]/111)/Table1[[#This Row],[Route Mileage]]</f>
        <v>4.7427234927234926E-2</v>
      </c>
      <c r="AB282" s="4">
        <v>0</v>
      </c>
      <c r="AC282" s="4">
        <f>Table1[[#This Row],[FSC per Mile]]*Table1[[#This Row],[Route Mileage]]</f>
        <v>0</v>
      </c>
      <c r="AD282" s="4">
        <f>Table1[[#This Row],[Tariff per Car]]+Table1[[#This Row],[FSC per Car]]</f>
        <v>4380</v>
      </c>
      <c r="AE282" s="4">
        <f>IF(Table1[[#This Row],[Commodity]]="corn",Table1[[#This Row],[Tariff + FSC per Car]]/(111*2000/56),Table1[[#This Row],[Tariff + FSC per Car]]/(111*2000/60))</f>
        <v>1.1048648648648649</v>
      </c>
      <c r="AF282" s="4">
        <f>Table1[[#This Row],[Tariff + FSC per Car]]/100.7</f>
        <v>43.495531281032768</v>
      </c>
      <c r="AG282" s="4">
        <f>(Table1[[#This Row],[Tariff + FSC per Car]]/111)</f>
        <v>39.45945945945946</v>
      </c>
      <c r="AH282" s="6">
        <f>(Table1[[#This Row],[Tariff + FSC per Car]]/111)/Table1[[#This Row],[Route Mileage]]</f>
        <v>4.7427234927234926E-2</v>
      </c>
    </row>
    <row r="283" spans="1:34" x14ac:dyDescent="0.25">
      <c r="A283" s="3">
        <v>44515</v>
      </c>
      <c r="B283" s="1" t="s">
        <v>34</v>
      </c>
      <c r="C283" s="1" t="s">
        <v>34</v>
      </c>
      <c r="D283" s="24">
        <v>4022</v>
      </c>
      <c r="E283" s="24">
        <v>39010</v>
      </c>
      <c r="F283" s="1" t="s">
        <v>35</v>
      </c>
      <c r="G283" s="1" t="s">
        <v>36</v>
      </c>
      <c r="H283" s="1" t="s">
        <v>61</v>
      </c>
      <c r="I283" t="s">
        <v>62</v>
      </c>
      <c r="J283" t="str">
        <f>_xlfn.CONCAT(IFERROR(INDEX(Lookup!B:B, MATCH(Table1[[#This Row],[Origin City]], Lookup!A:A, 0)), Table1[[#This Row],[Origin City]]),","," ",Table1[[#This Row],[Origin State]])</f>
        <v>Phelps (Rock Port), MO</v>
      </c>
      <c r="K283" t="s">
        <v>63</v>
      </c>
      <c r="L283" t="s">
        <v>64</v>
      </c>
      <c r="M283" t="str">
        <f>_xlfn.CONCAT(IFERROR(INDEX(Lookup!B:B, MATCH(Table1[[#This Row],[Destination City]], Lookup!A:A, 0)), Table1[[#This Row],[Destination City]]),","," ",Table1[[#This Row],[Destination State]])</f>
        <v>Clovis, NM</v>
      </c>
      <c r="N283" s="5">
        <v>764</v>
      </c>
      <c r="O283" t="s">
        <v>41</v>
      </c>
      <c r="P283">
        <v>110</v>
      </c>
      <c r="Q283">
        <v>120</v>
      </c>
      <c r="R283" t="s">
        <v>42</v>
      </c>
      <c r="S283" t="s">
        <v>43</v>
      </c>
      <c r="T283" t="s">
        <v>52</v>
      </c>
      <c r="U283" s="35" t="s">
        <v>44</v>
      </c>
      <c r="V283" s="27" t="s">
        <v>45</v>
      </c>
      <c r="W283" s="4">
        <v>4020</v>
      </c>
      <c r="X283" s="4">
        <f>IF(Table1[[#This Row],[Commodity]]="corn",Table1[[#This Row],[Tariff per Car]]/(111*2000/56),Table1[[#This Row],[Tariff per Car]]/(111*2000/60))</f>
        <v>1.0140540540540541</v>
      </c>
      <c r="Y283" s="4">
        <f>Table1[[#This Row],[Tariff per Car]]/100.7</f>
        <v>39.920556107249254</v>
      </c>
      <c r="Z283" s="4">
        <f>(Table1[[#This Row],[Tariff per Car]]/111)</f>
        <v>36.216216216216218</v>
      </c>
      <c r="AA283" s="6">
        <f>(Table1[[#This Row],[Tariff per Car]]/111)/Table1[[#This Row],[Route Mileage]]</f>
        <v>4.7403424366775151E-2</v>
      </c>
      <c r="AB283" s="4">
        <v>0</v>
      </c>
      <c r="AC283" s="4">
        <f>Table1[[#This Row],[FSC per Mile]]*Table1[[#This Row],[Route Mileage]]</f>
        <v>0</v>
      </c>
      <c r="AD283" s="4">
        <f>Table1[[#This Row],[Tariff per Car]]+Table1[[#This Row],[FSC per Car]]</f>
        <v>4020</v>
      </c>
      <c r="AE283" s="4">
        <f>IF(Table1[[#This Row],[Commodity]]="corn",Table1[[#This Row],[Tariff + FSC per Car]]/(111*2000/56),Table1[[#This Row],[Tariff + FSC per Car]]/(111*2000/60))</f>
        <v>1.0140540540540541</v>
      </c>
      <c r="AF283" s="4">
        <f>Table1[[#This Row],[Tariff + FSC per Car]]/100.7</f>
        <v>39.920556107249254</v>
      </c>
      <c r="AG283" s="4">
        <f>(Table1[[#This Row],[Tariff + FSC per Car]]/111)</f>
        <v>36.216216216216218</v>
      </c>
      <c r="AH283" s="6">
        <f>(Table1[[#This Row],[Tariff + FSC per Car]]/111)/Table1[[#This Row],[Route Mileage]]</f>
        <v>4.7403424366775151E-2</v>
      </c>
    </row>
    <row r="284" spans="1:34" x14ac:dyDescent="0.25">
      <c r="A284" s="3">
        <v>44515</v>
      </c>
      <c r="B284" s="1" t="s">
        <v>34</v>
      </c>
      <c r="C284" s="1" t="s">
        <v>34</v>
      </c>
      <c r="D284" s="24">
        <v>4022</v>
      </c>
      <c r="E284" s="24">
        <v>39010</v>
      </c>
      <c r="F284" s="1" t="s">
        <v>35</v>
      </c>
      <c r="G284" s="1" t="s">
        <v>36</v>
      </c>
      <c r="H284" s="1" t="s">
        <v>61</v>
      </c>
      <c r="I284" t="s">
        <v>62</v>
      </c>
      <c r="J284" t="str">
        <f>_xlfn.CONCAT(IFERROR(INDEX(Lookup!B:B, MATCH(Table1[[#This Row],[Origin City]], Lookup!A:A, 0)), Table1[[#This Row],[Origin City]]),","," ",Table1[[#This Row],[Origin State]])</f>
        <v>Phelps (Rock Port), MO</v>
      </c>
      <c r="K284" t="s">
        <v>65</v>
      </c>
      <c r="L284" t="s">
        <v>54</v>
      </c>
      <c r="M284" t="s">
        <v>66</v>
      </c>
      <c r="N284" s="5">
        <v>937</v>
      </c>
      <c r="O284" t="s">
        <v>41</v>
      </c>
      <c r="P284">
        <v>110</v>
      </c>
      <c r="Q284">
        <v>120</v>
      </c>
      <c r="R284" t="s">
        <v>42</v>
      </c>
      <c r="S284" t="s">
        <v>43</v>
      </c>
      <c r="T284" t="s">
        <v>52</v>
      </c>
      <c r="U284" s="35" t="s">
        <v>44</v>
      </c>
      <c r="V284" s="27" t="s">
        <v>45</v>
      </c>
      <c r="W284" s="4">
        <v>3760</v>
      </c>
      <c r="X284" s="4">
        <f>IF(Table1[[#This Row],[Commodity]]="corn",Table1[[#This Row],[Tariff per Car]]/(111*2000/56),Table1[[#This Row],[Tariff per Car]]/(111*2000/60))</f>
        <v>0.94846846846846844</v>
      </c>
      <c r="Y284" s="4">
        <f>Table1[[#This Row],[Tariff per Car]]/100.7</f>
        <v>37.338629592850047</v>
      </c>
      <c r="Z284" s="4">
        <f>(Table1[[#This Row],[Tariff per Car]]/111)</f>
        <v>33.873873873873876</v>
      </c>
      <c r="AA284" s="6">
        <f>(Table1[[#This Row],[Tariff per Car]]/111)/Table1[[#This Row],[Route Mileage]]</f>
        <v>3.6151412885671162E-2</v>
      </c>
      <c r="AB284" s="4">
        <v>0</v>
      </c>
      <c r="AC284" s="4">
        <f>Table1[[#This Row],[FSC per Mile]]*Table1[[#This Row],[Route Mileage]]</f>
        <v>0</v>
      </c>
      <c r="AD284" s="4">
        <f>Table1[[#This Row],[Tariff per Car]]+Table1[[#This Row],[FSC per Car]]</f>
        <v>3760</v>
      </c>
      <c r="AE284" s="4">
        <f>IF(Table1[[#This Row],[Commodity]]="corn",Table1[[#This Row],[Tariff + FSC per Car]]/(111*2000/56),Table1[[#This Row],[Tariff + FSC per Car]]/(111*2000/60))</f>
        <v>0.94846846846846844</v>
      </c>
      <c r="AF284" s="4">
        <f>Table1[[#This Row],[Tariff + FSC per Car]]/100.7</f>
        <v>37.338629592850047</v>
      </c>
      <c r="AG284" s="4">
        <f>(Table1[[#This Row],[Tariff + FSC per Car]]/111)</f>
        <v>33.873873873873876</v>
      </c>
      <c r="AH284" s="6">
        <f>(Table1[[#This Row],[Tariff + FSC per Car]]/111)/Table1[[#This Row],[Route Mileage]]</f>
        <v>3.6151412885671162E-2</v>
      </c>
    </row>
    <row r="285" spans="1:34" x14ac:dyDescent="0.25">
      <c r="A285" s="3">
        <v>44515</v>
      </c>
      <c r="B285" s="1" t="s">
        <v>34</v>
      </c>
      <c r="C285" s="1" t="s">
        <v>34</v>
      </c>
      <c r="D285" s="24">
        <v>4022</v>
      </c>
      <c r="E285" s="24">
        <v>39013</v>
      </c>
      <c r="F285" s="1" t="s">
        <v>35</v>
      </c>
      <c r="G285" s="1" t="s">
        <v>36</v>
      </c>
      <c r="H285" s="1" t="s">
        <v>67</v>
      </c>
      <c r="I285" t="s">
        <v>68</v>
      </c>
      <c r="J285" t="str">
        <f>_xlfn.CONCAT(IFERROR(INDEX(Lookup!B:B, MATCH(Table1[[#This Row],[Origin City]], Lookup!A:A, 0)), Table1[[#This Row],[Origin City]]),","," ",Table1[[#This Row],[Origin State]])</f>
        <v>Selby, SD</v>
      </c>
      <c r="K285" t="s">
        <v>48</v>
      </c>
      <c r="L285" t="s">
        <v>49</v>
      </c>
      <c r="M285" t="s">
        <v>50</v>
      </c>
      <c r="N285" s="5">
        <v>1419</v>
      </c>
      <c r="O285" t="s">
        <v>51</v>
      </c>
      <c r="P285">
        <v>110</v>
      </c>
      <c r="Q285">
        <v>120</v>
      </c>
      <c r="R285" t="s">
        <v>42</v>
      </c>
      <c r="S285" t="s">
        <v>43</v>
      </c>
      <c r="T285" t="s">
        <v>52</v>
      </c>
      <c r="U285" s="36" t="s">
        <v>44</v>
      </c>
      <c r="V285" s="28" t="s">
        <v>45</v>
      </c>
      <c r="W285" s="4">
        <v>5300</v>
      </c>
      <c r="X285" s="4">
        <f>IF(Table1[[#This Row],[Commodity]]="corn",Table1[[#This Row],[Tariff per Car]]/(111*2000/56),Table1[[#This Row],[Tariff per Car]]/(111*2000/60))</f>
        <v>1.336936936936937</v>
      </c>
      <c r="Y285" s="4">
        <f>Table1[[#This Row],[Tariff per Car]]/100.7</f>
        <v>52.631578947368418</v>
      </c>
      <c r="Z285" s="4">
        <f>(Table1[[#This Row],[Tariff per Car]]/111)</f>
        <v>47.747747747747745</v>
      </c>
      <c r="AA285" s="6">
        <f>(Table1[[#This Row],[Tariff per Car]]/111)/Table1[[#This Row],[Route Mileage]]</f>
        <v>3.3648870858173183E-2</v>
      </c>
      <c r="AB285" s="4">
        <v>0</v>
      </c>
      <c r="AC285" s="4">
        <f>Table1[[#This Row],[FSC per Mile]]*Table1[[#This Row],[Route Mileage]]</f>
        <v>0</v>
      </c>
      <c r="AD285" s="4">
        <f>Table1[[#This Row],[Tariff per Car]]+Table1[[#This Row],[FSC per Car]]</f>
        <v>5300</v>
      </c>
      <c r="AE285" s="4">
        <f>IF(Table1[[#This Row],[Commodity]]="corn",Table1[[#This Row],[Tariff + FSC per Car]]/(111*2000/56),Table1[[#This Row],[Tariff + FSC per Car]]/(111*2000/60))</f>
        <v>1.336936936936937</v>
      </c>
      <c r="AF285" s="4">
        <f>Table1[[#This Row],[Tariff + FSC per Car]]/100.7</f>
        <v>52.631578947368418</v>
      </c>
      <c r="AG285" s="4">
        <f>(Table1[[#This Row],[Tariff + FSC per Car]]/111)</f>
        <v>47.747747747747745</v>
      </c>
      <c r="AH285" s="6">
        <f>(Table1[[#This Row],[Tariff + FSC per Car]]/111)/Table1[[#This Row],[Route Mileage]]</f>
        <v>3.3648870858173183E-2</v>
      </c>
    </row>
    <row r="286" spans="1:34" x14ac:dyDescent="0.25">
      <c r="A286" s="3">
        <v>44515</v>
      </c>
      <c r="B286" s="1" t="s">
        <v>34</v>
      </c>
      <c r="C286" s="1" t="s">
        <v>34</v>
      </c>
      <c r="D286" s="24">
        <v>4022</v>
      </c>
      <c r="E286" s="24">
        <v>39013</v>
      </c>
      <c r="F286" s="1" t="s">
        <v>35</v>
      </c>
      <c r="G286" s="1" t="s">
        <v>36</v>
      </c>
      <c r="H286" s="1" t="s">
        <v>69</v>
      </c>
      <c r="I286" t="s">
        <v>47</v>
      </c>
      <c r="J286" t="str">
        <f>_xlfn.CONCAT(IFERROR(INDEX(Lookup!B:B, MATCH(Table1[[#This Row],[Origin City]], Lookup!A:A, 0)), Table1[[#This Row],[Origin City]]),","," ",Table1[[#This Row],[Origin State]])</f>
        <v>St. Cloud, MN</v>
      </c>
      <c r="K286" t="s">
        <v>48</v>
      </c>
      <c r="L286" t="s">
        <v>49</v>
      </c>
      <c r="M286" t="s">
        <v>50</v>
      </c>
      <c r="N286" s="5">
        <v>1666</v>
      </c>
      <c r="O286" t="s">
        <v>51</v>
      </c>
      <c r="P286">
        <v>110</v>
      </c>
      <c r="Q286">
        <v>120</v>
      </c>
      <c r="R286" t="s">
        <v>42</v>
      </c>
      <c r="S286" t="s">
        <v>43</v>
      </c>
      <c r="T286" t="s">
        <v>52</v>
      </c>
      <c r="U286" s="36" t="s">
        <v>44</v>
      </c>
      <c r="V286" s="28" t="s">
        <v>45</v>
      </c>
      <c r="W286" s="4">
        <v>5300</v>
      </c>
      <c r="X286" s="4">
        <f>IF(Table1[[#This Row],[Commodity]]="corn",Table1[[#This Row],[Tariff per Car]]/(111*2000/56),Table1[[#This Row],[Tariff per Car]]/(111*2000/60))</f>
        <v>1.336936936936937</v>
      </c>
      <c r="Y286" s="4">
        <f>Table1[[#This Row],[Tariff per Car]]/100.7</f>
        <v>52.631578947368418</v>
      </c>
      <c r="Z286" s="4">
        <f>(Table1[[#This Row],[Tariff per Car]]/111)</f>
        <v>47.747747747747745</v>
      </c>
      <c r="AA286" s="6">
        <f>(Table1[[#This Row],[Tariff per Car]]/111)/Table1[[#This Row],[Route Mileage]]</f>
        <v>2.8660112693726137E-2</v>
      </c>
      <c r="AB286" s="4">
        <v>0</v>
      </c>
      <c r="AC286" s="4">
        <f>Table1[[#This Row],[FSC per Mile]]*Table1[[#This Row],[Route Mileage]]</f>
        <v>0</v>
      </c>
      <c r="AD286" s="4">
        <f>Table1[[#This Row],[Tariff per Car]]+Table1[[#This Row],[FSC per Car]]</f>
        <v>5300</v>
      </c>
      <c r="AE286" s="4">
        <f>IF(Table1[[#This Row],[Commodity]]="corn",Table1[[#This Row],[Tariff + FSC per Car]]/(111*2000/56),Table1[[#This Row],[Tariff + FSC per Car]]/(111*2000/60))</f>
        <v>1.336936936936937</v>
      </c>
      <c r="AF286" s="4">
        <f>Table1[[#This Row],[Tariff + FSC per Car]]/100.7</f>
        <v>52.631578947368418</v>
      </c>
      <c r="AG286" s="4">
        <f>(Table1[[#This Row],[Tariff + FSC per Car]]/111)</f>
        <v>47.747747747747745</v>
      </c>
      <c r="AH286" s="6">
        <f>(Table1[[#This Row],[Tariff + FSC per Car]]/111)/Table1[[#This Row],[Route Mileage]]</f>
        <v>2.8660112693726137E-2</v>
      </c>
    </row>
    <row r="287" spans="1:34" x14ac:dyDescent="0.25">
      <c r="A287" s="3">
        <v>44515</v>
      </c>
      <c r="B287" s="1" t="s">
        <v>34</v>
      </c>
      <c r="C287" s="1" t="s">
        <v>34</v>
      </c>
      <c r="D287" s="24">
        <v>4022</v>
      </c>
      <c r="E287" s="24">
        <v>39010</v>
      </c>
      <c r="F287" s="1" t="s">
        <v>35</v>
      </c>
      <c r="G287" s="1" t="s">
        <v>36</v>
      </c>
      <c r="H287" s="1" t="s">
        <v>70</v>
      </c>
      <c r="I287" t="s">
        <v>57</v>
      </c>
      <c r="J287" t="str">
        <f>_xlfn.CONCAT(IFERROR(INDEX(Lookup!B:B, MATCH(Table1[[#This Row],[Origin City]], Lookup!A:A, 0)), Table1[[#This Row],[Origin City]]),","," ",Table1[[#This Row],[Origin State]])</f>
        <v>Waverly, IL</v>
      </c>
      <c r="K287" t="s">
        <v>71</v>
      </c>
      <c r="L287" t="s">
        <v>64</v>
      </c>
      <c r="M287" t="str">
        <f>_xlfn.CONCAT(IFERROR(INDEX(Lookup!B:B, MATCH(Table1[[#This Row],[Destination City]], Lookup!A:A, 0)), Table1[[#This Row],[Destination City]]),","," ",Table1[[#This Row],[Destination State]])</f>
        <v>Dexter, NM</v>
      </c>
      <c r="N287" s="47">
        <v>1058</v>
      </c>
      <c r="O287" t="s">
        <v>41</v>
      </c>
      <c r="P287">
        <v>110</v>
      </c>
      <c r="Q287">
        <v>120</v>
      </c>
      <c r="R287" t="s">
        <v>42</v>
      </c>
      <c r="S287" t="s">
        <v>43</v>
      </c>
      <c r="T287" t="s">
        <v>43</v>
      </c>
      <c r="U287" s="36" t="s">
        <v>44</v>
      </c>
      <c r="V287" s="28" t="s">
        <v>45</v>
      </c>
      <c r="W287" s="4">
        <v>3900</v>
      </c>
      <c r="X287" s="4">
        <f>IF(Table1[[#This Row],[Commodity]]="corn",Table1[[#This Row],[Tariff per Car]]/(111*2000/56),Table1[[#This Row],[Tariff per Car]]/(111*2000/60))</f>
        <v>0.98378378378378384</v>
      </c>
      <c r="Y287" s="4">
        <f>Table1[[#This Row],[Tariff per Car]]/100.7</f>
        <v>38.728897715988083</v>
      </c>
      <c r="Z287" s="4">
        <f>(Table1[[#This Row],[Tariff per Car]]/111)</f>
        <v>35.135135135135137</v>
      </c>
      <c r="AA287" s="6">
        <f>(Table1[[#This Row],[Tariff per Car]]/111)/Table1[[#This Row],[Route Mileage]]</f>
        <v>3.3209012415061565E-2</v>
      </c>
      <c r="AB287" s="4">
        <v>0</v>
      </c>
      <c r="AC287" s="4">
        <f>Table1[[#This Row],[FSC per Mile]]*Table1[[#This Row],[Route Mileage]]</f>
        <v>0</v>
      </c>
      <c r="AD287" s="4">
        <f>Table1[[#This Row],[Tariff per Car]]+Table1[[#This Row],[FSC per Car]]</f>
        <v>3900</v>
      </c>
      <c r="AE287" s="4">
        <f>IF(Table1[[#This Row],[Commodity]]="corn",Table1[[#This Row],[Tariff + FSC per Car]]/(111*2000/56),Table1[[#This Row],[Tariff + FSC per Car]]/(111*2000/60))</f>
        <v>0.98378378378378384</v>
      </c>
      <c r="AF287" s="4">
        <f>Table1[[#This Row],[Tariff + FSC per Car]]/100.7</f>
        <v>38.728897715988083</v>
      </c>
      <c r="AG287" s="4">
        <f>(Table1[[#This Row],[Tariff + FSC per Car]]/111)</f>
        <v>35.135135135135137</v>
      </c>
      <c r="AH287" s="6">
        <f>(Table1[[#This Row],[Tariff + FSC per Car]]/111)/Table1[[#This Row],[Route Mileage]]</f>
        <v>3.3209012415061565E-2</v>
      </c>
    </row>
    <row r="288" spans="1:34" x14ac:dyDescent="0.25">
      <c r="A288" s="3">
        <v>44515</v>
      </c>
      <c r="B288" s="1" t="s">
        <v>80</v>
      </c>
      <c r="C288" s="1" t="s">
        <v>81</v>
      </c>
      <c r="D288" s="24">
        <v>4032</v>
      </c>
      <c r="E288" s="24">
        <v>1182</v>
      </c>
      <c r="F288" s="1" t="s">
        <v>35</v>
      </c>
      <c r="G288" s="1" t="s">
        <v>36</v>
      </c>
      <c r="H288" s="1" t="s">
        <v>82</v>
      </c>
      <c r="I288" t="s">
        <v>83</v>
      </c>
      <c r="J288" t="str">
        <f>_xlfn.CONCAT(IFERROR(INDEX(Lookup!B:B, MATCH(Table1[[#This Row],[Origin City]], Lookup!A:A, 0)), Table1[[#This Row],[Origin City]]),","," ",Table1[[#This Row],[Origin State]])</f>
        <v>Delhi, LA</v>
      </c>
      <c r="K288" t="s">
        <v>84</v>
      </c>
      <c r="L288" t="s">
        <v>85</v>
      </c>
      <c r="M288" t="str">
        <f>_xlfn.CONCAT(IFERROR(INDEX(Lookup!B:B, MATCH(Table1[[#This Row],[Destination City]], Lookup!A:A, 0)), Table1[[#This Row],[Destination City]]),","," ",Table1[[#This Row],[Destination State]])</f>
        <v>Morton, MS</v>
      </c>
      <c r="N288" s="5">
        <v>120</v>
      </c>
      <c r="O288" t="s">
        <v>86</v>
      </c>
      <c r="P288">
        <v>100</v>
      </c>
      <c r="R288" t="s">
        <v>42</v>
      </c>
      <c r="S288" t="s">
        <v>43</v>
      </c>
      <c r="T288" t="s">
        <v>52</v>
      </c>
      <c r="U288" s="26"/>
      <c r="V288" s="27" t="s">
        <v>87</v>
      </c>
      <c r="W288" s="4">
        <v>1435</v>
      </c>
      <c r="X288" s="4">
        <f>IF(Table1[[#This Row],[Commodity]]="corn",Table1[[#This Row],[Tariff per Car]]/(111*2000/56),Table1[[#This Row],[Tariff per Car]]/(111*2000/60))</f>
        <v>0.361981981981982</v>
      </c>
      <c r="Y288" s="4">
        <f>Table1[[#This Row],[Tariff per Car]]/100.7</f>
        <v>14.250248262164845</v>
      </c>
      <c r="Z288" s="4">
        <f>(Table1[[#This Row],[Tariff per Car]]/111)</f>
        <v>12.927927927927929</v>
      </c>
      <c r="AA288" s="6">
        <f>(Table1[[#This Row],[Tariff per Car]]/111)/Table1[[#This Row],[Route Mileage]]</f>
        <v>0.10773273273273273</v>
      </c>
      <c r="AB288" s="4">
        <v>0.32</v>
      </c>
      <c r="AC288" s="4">
        <f>Table1[[#This Row],[FSC per Mile]]*Table1[[#This Row],[Route Mileage]]</f>
        <v>38.4</v>
      </c>
      <c r="AD288" s="4">
        <f>Table1[[#This Row],[Tariff per Car]]+Table1[[#This Row],[FSC per Car]]</f>
        <v>1473.4</v>
      </c>
      <c r="AE288" s="4">
        <f>IF(Table1[[#This Row],[Commodity]]="corn",Table1[[#This Row],[Tariff + FSC per Car]]/(111*2000/56),Table1[[#This Row],[Tariff + FSC per Car]]/(111*2000/60))</f>
        <v>0.37166846846846852</v>
      </c>
      <c r="AF288" s="4">
        <f>Table1[[#This Row],[Tariff + FSC per Car]]/100.7</f>
        <v>14.631578947368421</v>
      </c>
      <c r="AG288" s="4">
        <f>(Table1[[#This Row],[Tariff + FSC per Car]]/111)</f>
        <v>13.273873873873875</v>
      </c>
      <c r="AH288" s="6">
        <f>(Table1[[#This Row],[Tariff + FSC per Car]]/111)/Table1[[#This Row],[Route Mileage]]</f>
        <v>0.11061561561561563</v>
      </c>
    </row>
    <row r="289" spans="1:34" x14ac:dyDescent="0.25">
      <c r="A289" s="3">
        <v>44515</v>
      </c>
      <c r="B289" s="1" t="s">
        <v>88</v>
      </c>
      <c r="C289" s="1" t="s">
        <v>81</v>
      </c>
      <c r="D289" s="24">
        <v>4444</v>
      </c>
      <c r="E289" s="24">
        <v>45646</v>
      </c>
      <c r="F289" s="1" t="s">
        <v>35</v>
      </c>
      <c r="G289" s="1" t="s">
        <v>36</v>
      </c>
      <c r="H289" s="1" t="s">
        <v>89</v>
      </c>
      <c r="I289" t="s">
        <v>75</v>
      </c>
      <c r="J289" t="str">
        <f>_xlfn.CONCAT(IFERROR(INDEX(Lookup!B:B, MATCH(Table1[[#This Row],[Origin City]], Lookup!A:A, 0)), Table1[[#This Row],[Origin City]]),","," ",Table1[[#This Row],[Origin State]])</f>
        <v>Enderlin, ND</v>
      </c>
      <c r="K289" t="s">
        <v>90</v>
      </c>
      <c r="L289" t="s">
        <v>49</v>
      </c>
      <c r="M289" t="str">
        <f>_xlfn.CONCAT(IFERROR(INDEX(Lookup!B:B, MATCH(Table1[[#This Row],[Destination City]], Lookup!A:A, 0)), Table1[[#This Row],[Destination City]]),","," ",Table1[[#This Row],[Destination State]])</f>
        <v>Kalama, WA</v>
      </c>
      <c r="N289" s="5">
        <v>1617</v>
      </c>
      <c r="O289" t="s">
        <v>86</v>
      </c>
      <c r="P289">
        <v>110</v>
      </c>
      <c r="Q289">
        <v>110</v>
      </c>
      <c r="R289" t="s">
        <v>42</v>
      </c>
      <c r="S289" t="s">
        <v>43</v>
      </c>
      <c r="T289" t="s">
        <v>52</v>
      </c>
      <c r="U289" s="26"/>
      <c r="V289" s="27" t="s">
        <v>87</v>
      </c>
      <c r="W289" s="4">
        <v>4847</v>
      </c>
      <c r="X289" s="4">
        <f>IF(Table1[[#This Row],[Commodity]]="corn",Table1[[#This Row],[Tariff per Car]]/(111*2000/56),Table1[[#This Row],[Tariff per Car]]/(111*2000/60))</f>
        <v>1.2226666666666668</v>
      </c>
      <c r="Y289" s="4">
        <f>Table1[[#This Row],[Tariff per Car]]/100.7</f>
        <v>48.133068520357497</v>
      </c>
      <c r="Z289" s="4">
        <f>(Table1[[#This Row],[Tariff per Car]]/111)</f>
        <v>43.666666666666664</v>
      </c>
      <c r="AA289" s="6">
        <f>(Table1[[#This Row],[Tariff per Car]]/111)/Table1[[#This Row],[Route Mileage]]</f>
        <v>2.7004741290455575E-2</v>
      </c>
      <c r="AB289" s="4">
        <v>0.28249999999999997</v>
      </c>
      <c r="AC289" s="4">
        <f>Table1[[#This Row],[FSC per Mile]]*Table1[[#This Row],[Route Mileage]]</f>
        <v>456.80249999999995</v>
      </c>
      <c r="AD289" s="4">
        <f>Table1[[#This Row],[Tariff per Car]]+Table1[[#This Row],[FSC per Car]]</f>
        <v>5303.8024999999998</v>
      </c>
      <c r="AE289" s="4">
        <f>IF(Table1[[#This Row],[Commodity]]="corn",Table1[[#This Row],[Tariff + FSC per Car]]/(111*2000/56),Table1[[#This Row],[Tariff + FSC per Car]]/(111*2000/60))</f>
        <v>1.3378961261261262</v>
      </c>
      <c r="AF289" s="4">
        <f>Table1[[#This Row],[Tariff + FSC per Car]]/100.7</f>
        <v>52.669339622641509</v>
      </c>
      <c r="AG289" s="4">
        <f>(Table1[[#This Row],[Tariff + FSC per Car]]/111)</f>
        <v>47.782004504504499</v>
      </c>
      <c r="AH289" s="6">
        <f>(Table1[[#This Row],[Tariff + FSC per Car]]/111)/Table1[[#This Row],[Route Mileage]]</f>
        <v>2.9549786335500618E-2</v>
      </c>
    </row>
    <row r="290" spans="1:34" x14ac:dyDescent="0.25">
      <c r="A290" s="3">
        <v>44515</v>
      </c>
      <c r="B290" s="1" t="s">
        <v>88</v>
      </c>
      <c r="C290" s="1" t="s">
        <v>81</v>
      </c>
      <c r="D290" s="24">
        <v>4444</v>
      </c>
      <c r="E290" s="24">
        <v>45558</v>
      </c>
      <c r="F290" s="1" t="s">
        <v>35</v>
      </c>
      <c r="G290" s="1" t="s">
        <v>36</v>
      </c>
      <c r="H290" s="1" t="s">
        <v>91</v>
      </c>
      <c r="I290" t="s">
        <v>47</v>
      </c>
      <c r="J290" t="str">
        <f>_xlfn.CONCAT(IFERROR(INDEX(Lookup!B:B, MATCH(Table1[[#This Row],[Origin City]], Lookup!A:A, 0)), Table1[[#This Row],[Origin City]]),","," ",Table1[[#This Row],[Origin State]])</f>
        <v>Glenwood, MN</v>
      </c>
      <c r="K290" t="s">
        <v>92</v>
      </c>
      <c r="L290" t="s">
        <v>93</v>
      </c>
      <c r="M290" t="str">
        <f>_xlfn.CONCAT(IFERROR(INDEX(Lookup!B:B, MATCH(Table1[[#This Row],[Destination City]], Lookup!A:A, 0)), Table1[[#This Row],[Destination City]]),","," ",Table1[[#This Row],[Destination State]])</f>
        <v>Boardman, OR</v>
      </c>
      <c r="N290" s="5">
        <v>1556</v>
      </c>
      <c r="O290" t="s">
        <v>86</v>
      </c>
      <c r="P290">
        <v>110</v>
      </c>
      <c r="Q290">
        <v>110</v>
      </c>
      <c r="R290" t="s">
        <v>42</v>
      </c>
      <c r="S290" t="s">
        <v>43</v>
      </c>
      <c r="T290" t="s">
        <v>52</v>
      </c>
      <c r="U290" s="26"/>
      <c r="V290" s="27" t="s">
        <v>87</v>
      </c>
      <c r="W290" s="4">
        <v>4663</v>
      </c>
      <c r="X290" s="4">
        <f>IF(Table1[[#This Row],[Commodity]]="corn",Table1[[#This Row],[Tariff per Car]]/(111*2000/56),Table1[[#This Row],[Tariff per Car]]/(111*2000/60))</f>
        <v>1.1762522522522523</v>
      </c>
      <c r="Y290" s="4">
        <f>Table1[[#This Row],[Tariff per Car]]/100.7</f>
        <v>46.305858987090367</v>
      </c>
      <c r="Z290" s="4">
        <f>(Table1[[#This Row],[Tariff per Car]]/111)</f>
        <v>42.009009009009006</v>
      </c>
      <c r="AA290" s="6">
        <f>(Table1[[#This Row],[Tariff per Car]]/111)/Table1[[#This Row],[Route Mileage]]</f>
        <v>2.6998077769285995E-2</v>
      </c>
      <c r="AB290" s="4">
        <v>0.28249999999999997</v>
      </c>
      <c r="AC290" s="4">
        <f>Table1[[#This Row],[FSC per Mile]]*Table1[[#This Row],[Route Mileage]]</f>
        <v>439.56999999999994</v>
      </c>
      <c r="AD290" s="4">
        <f>Table1[[#This Row],[Tariff per Car]]+Table1[[#This Row],[FSC per Car]]</f>
        <v>5102.57</v>
      </c>
      <c r="AE290" s="4">
        <f>IF(Table1[[#This Row],[Commodity]]="corn",Table1[[#This Row],[Tariff + FSC per Car]]/(111*2000/56),Table1[[#This Row],[Tariff + FSC per Car]]/(111*2000/60))</f>
        <v>1.2871347747747748</v>
      </c>
      <c r="AF290" s="4">
        <f>Table1[[#This Row],[Tariff + FSC per Car]]/100.7</f>
        <v>50.671002979145975</v>
      </c>
      <c r="AG290" s="4">
        <f>(Table1[[#This Row],[Tariff + FSC per Car]]/111)</f>
        <v>45.969099099099097</v>
      </c>
      <c r="AH290" s="6">
        <f>(Table1[[#This Row],[Tariff + FSC per Car]]/111)/Table1[[#This Row],[Route Mileage]]</f>
        <v>2.9543122814331038E-2</v>
      </c>
    </row>
    <row r="291" spans="1:34" x14ac:dyDescent="0.25">
      <c r="A291" s="3">
        <v>44515</v>
      </c>
      <c r="B291" s="1" t="s">
        <v>94</v>
      </c>
      <c r="C291" s="1" t="s">
        <v>94</v>
      </c>
      <c r="D291" s="24">
        <v>4315</v>
      </c>
      <c r="F291" s="1" t="s">
        <v>35</v>
      </c>
      <c r="G291" s="1" t="s">
        <v>36</v>
      </c>
      <c r="H291" s="1" t="s">
        <v>95</v>
      </c>
      <c r="I291" t="s">
        <v>96</v>
      </c>
      <c r="J291" t="str">
        <f>_xlfn.CONCAT(IFERROR(INDEX(Lookup!B:B, MATCH(Table1[[#This Row],[Origin City]], Lookup!A:A, 0)), Table1[[#This Row],[Origin City]]),","," ",Table1[[#This Row],[Origin State]])</f>
        <v>Haw Creek (Ladoga), IN</v>
      </c>
      <c r="K291" t="s">
        <v>97</v>
      </c>
      <c r="L291" t="s">
        <v>98</v>
      </c>
      <c r="M291" t="str">
        <f>_xlfn.CONCAT(IFERROR(INDEX(Lookup!B:B, MATCH(Table1[[#This Row],[Destination City]], Lookup!A:A, 0)), Table1[[#This Row],[Destination City]]),","," ",Table1[[#This Row],[Destination State]])</f>
        <v>Ozark, AL</v>
      </c>
      <c r="N291" s="9">
        <v>707</v>
      </c>
      <c r="O291" t="s">
        <v>86</v>
      </c>
      <c r="P291">
        <v>90</v>
      </c>
      <c r="Q291">
        <v>90</v>
      </c>
      <c r="R291" t="s">
        <v>42</v>
      </c>
      <c r="S291" t="s">
        <v>43</v>
      </c>
      <c r="T291" t="s">
        <v>52</v>
      </c>
      <c r="U291" s="29"/>
      <c r="V291" s="30" t="s">
        <v>87</v>
      </c>
      <c r="W291" s="4">
        <v>5561</v>
      </c>
      <c r="X291" s="4">
        <f>IF(Table1[[#This Row],[Commodity]]="corn",Table1[[#This Row],[Tariff per Car]]/(111*2000/56),Table1[[#This Row],[Tariff per Car]]/(111*2000/60))</f>
        <v>1.4027747747747747</v>
      </c>
      <c r="Y291" s="4">
        <f>Table1[[#This Row],[Tariff per Car]]/100.7</f>
        <v>55.22343594836147</v>
      </c>
      <c r="Z291" s="4">
        <f>(Table1[[#This Row],[Tariff per Car]]/111)</f>
        <v>50.099099099099099</v>
      </c>
      <c r="AA291" s="6">
        <f>(Table1[[#This Row],[Tariff per Car]]/111)/Table1[[#This Row],[Route Mileage]]</f>
        <v>7.0861526307070863E-2</v>
      </c>
      <c r="AB291" s="4">
        <v>0</v>
      </c>
      <c r="AC291" s="4">
        <f>Table1[[#This Row],[FSC per Mile]]*Table1[[#This Row],[Route Mileage]]</f>
        <v>0</v>
      </c>
      <c r="AD291" s="4">
        <f>Table1[[#This Row],[Tariff per Car]]+Table1[[#This Row],[FSC per Car]]</f>
        <v>5561</v>
      </c>
      <c r="AE291" s="4">
        <f>IF(Table1[[#This Row],[Commodity]]="corn",Table1[[#This Row],[Tariff + FSC per Car]]/(111*2000/56),Table1[[#This Row],[Tariff + FSC per Car]]/(111*2000/60))</f>
        <v>1.4027747747747747</v>
      </c>
      <c r="AF291" s="4">
        <f>Table1[[#This Row],[Tariff + FSC per Car]]/100.7</f>
        <v>55.22343594836147</v>
      </c>
      <c r="AG291" s="4">
        <f>(Table1[[#This Row],[Tariff + FSC per Car]]/111)</f>
        <v>50.099099099099099</v>
      </c>
      <c r="AH291" s="6">
        <f>(Table1[[#This Row],[Tariff + FSC per Car]]/111)/Table1[[#This Row],[Route Mileage]]</f>
        <v>7.0861526307070863E-2</v>
      </c>
    </row>
    <row r="292" spans="1:34" x14ac:dyDescent="0.25">
      <c r="A292" s="3">
        <v>44515</v>
      </c>
      <c r="B292" s="1" t="s">
        <v>94</v>
      </c>
      <c r="C292" s="1" t="s">
        <v>94</v>
      </c>
      <c r="D292" s="24">
        <v>4315</v>
      </c>
      <c r="F292" s="1" t="s">
        <v>35</v>
      </c>
      <c r="G292" s="1" t="s">
        <v>36</v>
      </c>
      <c r="H292" s="1" t="s">
        <v>99</v>
      </c>
      <c r="I292" t="s">
        <v>100</v>
      </c>
      <c r="J292" t="str">
        <f>_xlfn.CONCAT(IFERROR(INDEX(Lookup!B:B, MATCH(Table1[[#This Row],[Origin City]], Lookup!A:A, 0)), Table1[[#This Row],[Origin City]]),","," ",Table1[[#This Row],[Origin State]])</f>
        <v>Marysville, OH</v>
      </c>
      <c r="K292" t="s">
        <v>101</v>
      </c>
      <c r="L292" t="s">
        <v>102</v>
      </c>
      <c r="M292" t="str">
        <f>_xlfn.CONCAT(IFERROR(INDEX(Lookup!B:B, MATCH(Table1[[#This Row],[Destination City]], Lookup!A:A, 0)), Table1[[#This Row],[Destination City]]),","," ",Table1[[#This Row],[Destination State]])</f>
        <v>Rose Hill, NC</v>
      </c>
      <c r="N292" s="9">
        <v>781</v>
      </c>
      <c r="O292" t="s">
        <v>86</v>
      </c>
      <c r="P292">
        <v>90</v>
      </c>
      <c r="Q292">
        <v>90</v>
      </c>
      <c r="R292" t="s">
        <v>42</v>
      </c>
      <c r="S292" t="s">
        <v>43</v>
      </c>
      <c r="T292" t="s">
        <v>52</v>
      </c>
      <c r="U292" s="29"/>
      <c r="V292" s="30" t="s">
        <v>87</v>
      </c>
      <c r="W292" s="4">
        <v>5457</v>
      </c>
      <c r="X292" s="4">
        <f>IF(Table1[[#This Row],[Commodity]]="corn",Table1[[#This Row],[Tariff per Car]]/(111*2000/56),Table1[[#This Row],[Tariff per Car]]/(111*2000/60))</f>
        <v>1.3765405405405406</v>
      </c>
      <c r="Y292" s="4">
        <f>Table1[[#This Row],[Tariff per Car]]/100.7</f>
        <v>54.190665342601783</v>
      </c>
      <c r="Z292" s="4">
        <f>(Table1[[#This Row],[Tariff per Car]]/111)</f>
        <v>49.162162162162161</v>
      </c>
      <c r="AA292" s="6">
        <f>(Table1[[#This Row],[Tariff per Car]]/111)/Table1[[#This Row],[Route Mileage]]</f>
        <v>6.2947710835034781E-2</v>
      </c>
      <c r="AB292" s="4">
        <v>0</v>
      </c>
      <c r="AC292" s="4">
        <f>Table1[[#This Row],[FSC per Mile]]*Table1[[#This Row],[Route Mileage]]</f>
        <v>0</v>
      </c>
      <c r="AD292" s="4">
        <f>Table1[[#This Row],[Tariff per Car]]+Table1[[#This Row],[FSC per Car]]</f>
        <v>5457</v>
      </c>
      <c r="AE292" s="4">
        <f>IF(Table1[[#This Row],[Commodity]]="corn",Table1[[#This Row],[Tariff + FSC per Car]]/(111*2000/56),Table1[[#This Row],[Tariff + FSC per Car]]/(111*2000/60))</f>
        <v>1.3765405405405406</v>
      </c>
      <c r="AF292" s="4">
        <f>Table1[[#This Row],[Tariff + FSC per Car]]/100.7</f>
        <v>54.190665342601783</v>
      </c>
      <c r="AG292" s="4">
        <f>(Table1[[#This Row],[Tariff + FSC per Car]]/111)</f>
        <v>49.162162162162161</v>
      </c>
      <c r="AH292" s="6">
        <f>(Table1[[#This Row],[Tariff + FSC per Car]]/111)/Table1[[#This Row],[Route Mileage]]</f>
        <v>6.2947710835034781E-2</v>
      </c>
    </row>
    <row r="293" spans="1:34" x14ac:dyDescent="0.25">
      <c r="A293" s="3">
        <v>44515</v>
      </c>
      <c r="B293" s="1" t="s">
        <v>94</v>
      </c>
      <c r="C293" s="1" t="s">
        <v>94</v>
      </c>
      <c r="D293" s="24">
        <v>4315</v>
      </c>
      <c r="F293" s="1" t="s">
        <v>35</v>
      </c>
      <c r="G293" s="1" t="s">
        <v>36</v>
      </c>
      <c r="H293" s="1" t="s">
        <v>103</v>
      </c>
      <c r="I293" t="s">
        <v>57</v>
      </c>
      <c r="J293" t="str">
        <f>_xlfn.CONCAT(IFERROR(INDEX(Lookup!B:B, MATCH(Table1[[#This Row],[Origin City]], Lookup!A:A, 0)), Table1[[#This Row],[Origin City]]),","," ",Table1[[#This Row],[Origin State]])</f>
        <v>Olney, IL</v>
      </c>
      <c r="K293" t="s">
        <v>104</v>
      </c>
      <c r="L293" t="s">
        <v>105</v>
      </c>
      <c r="M293" t="str">
        <f>_xlfn.CONCAT(IFERROR(INDEX(Lookup!B:B, MATCH(Table1[[#This Row],[Destination City]], Lookup!A:A, 0)), Table1[[#This Row],[Destination City]]),","," ",Table1[[#This Row],[Destination State]])</f>
        <v>Fairmount, GA</v>
      </c>
      <c r="N293" s="9">
        <v>496</v>
      </c>
      <c r="O293" t="s">
        <v>86</v>
      </c>
      <c r="P293">
        <v>90</v>
      </c>
      <c r="Q293">
        <v>90</v>
      </c>
      <c r="R293" t="s">
        <v>42</v>
      </c>
      <c r="S293" t="s">
        <v>43</v>
      </c>
      <c r="T293" t="s">
        <v>52</v>
      </c>
      <c r="U293" s="45"/>
      <c r="V293" s="46" t="s">
        <v>87</v>
      </c>
      <c r="W293" s="4">
        <v>4160</v>
      </c>
      <c r="X293" s="4">
        <f>IF(Table1[[#This Row],[Commodity]]="corn",Table1[[#This Row],[Tariff per Car]]/(111*2000/56),Table1[[#This Row],[Tariff per Car]]/(111*2000/60))</f>
        <v>1.0493693693693693</v>
      </c>
      <c r="Y293" s="4">
        <f>Table1[[#This Row],[Tariff per Car]]/100.7</f>
        <v>41.31082423038729</v>
      </c>
      <c r="Z293" s="4">
        <f>(Table1[[#This Row],[Tariff per Car]]/111)</f>
        <v>37.477477477477478</v>
      </c>
      <c r="AA293" s="6">
        <f>(Table1[[#This Row],[Tariff per Car]]/111)/Table1[[#This Row],[Route Mileage]]</f>
        <v>7.5559430398140073E-2</v>
      </c>
      <c r="AB293" s="4">
        <v>0</v>
      </c>
      <c r="AC293" s="4">
        <f>Table1[[#This Row],[FSC per Mile]]*Table1[[#This Row],[Route Mileage]]</f>
        <v>0</v>
      </c>
      <c r="AD293" s="4">
        <f>Table1[[#This Row],[Tariff per Car]]+Table1[[#This Row],[FSC per Car]]</f>
        <v>4160</v>
      </c>
      <c r="AE293" s="4">
        <f>IF(Table1[[#This Row],[Commodity]]="corn",Table1[[#This Row],[Tariff + FSC per Car]]/(111*2000/56),Table1[[#This Row],[Tariff + FSC per Car]]/(111*2000/60))</f>
        <v>1.0493693693693693</v>
      </c>
      <c r="AF293" s="4">
        <f>Table1[[#This Row],[Tariff + FSC per Car]]/100.7</f>
        <v>41.31082423038729</v>
      </c>
      <c r="AG293" s="4">
        <f>(Table1[[#This Row],[Tariff + FSC per Car]]/111)</f>
        <v>37.477477477477478</v>
      </c>
      <c r="AH293" s="6">
        <f>(Table1[[#This Row],[Tariff + FSC per Car]]/111)/Table1[[#This Row],[Route Mileage]]</f>
        <v>7.5559430398140073E-2</v>
      </c>
    </row>
    <row r="294" spans="1:34" x14ac:dyDescent="0.25">
      <c r="A294" s="3">
        <v>44515</v>
      </c>
      <c r="B294" s="1" t="s">
        <v>34</v>
      </c>
      <c r="C294" s="1" t="s">
        <v>34</v>
      </c>
      <c r="D294" s="24">
        <v>4022</v>
      </c>
      <c r="E294" s="24">
        <v>69105</v>
      </c>
      <c r="F294" s="1" t="s">
        <v>72</v>
      </c>
      <c r="G294" s="1" t="s">
        <v>36</v>
      </c>
      <c r="H294" s="1" t="s">
        <v>73</v>
      </c>
      <c r="I294" t="s">
        <v>47</v>
      </c>
      <c r="J294" t="str">
        <f>_xlfn.CONCAT(IFERROR(INDEX(Lookup!B:B, MATCH(Table1[[#This Row],[Origin City]], Lookup!A:A, 0)), Table1[[#This Row],[Origin City]]),","," ",Table1[[#This Row],[Origin State]])</f>
        <v>Argyle, MN</v>
      </c>
      <c r="K294" t="s">
        <v>48</v>
      </c>
      <c r="L294" t="s">
        <v>49</v>
      </c>
      <c r="M294" t="s">
        <v>50</v>
      </c>
      <c r="N294" s="5">
        <v>1528</v>
      </c>
      <c r="O294" t="s">
        <v>51</v>
      </c>
      <c r="P294">
        <v>110</v>
      </c>
      <c r="Q294">
        <v>120</v>
      </c>
      <c r="R294" t="s">
        <v>2</v>
      </c>
      <c r="S294" t="s">
        <v>43</v>
      </c>
      <c r="T294" t="s">
        <v>52</v>
      </c>
      <c r="U294" s="35" t="s">
        <v>44</v>
      </c>
      <c r="V294" s="27" t="s">
        <v>45</v>
      </c>
      <c r="W294" s="4">
        <v>6000</v>
      </c>
      <c r="X294" s="4">
        <f>IF(Table1[[#This Row],[Commodity]]="corn",Table1[[#This Row],[Tariff per Car]]/(111*2000/56),Table1[[#This Row],[Tariff per Car]]/(111*2000/60))</f>
        <v>1.6216216216216217</v>
      </c>
      <c r="Y294" s="4">
        <f>Table1[[#This Row],[Tariff per Car]]/100.7</f>
        <v>59.582919563058589</v>
      </c>
      <c r="Z294" s="4">
        <f>(Table1[[#This Row],[Tariff per Car]]/111)</f>
        <v>54.054054054054056</v>
      </c>
      <c r="AA294" s="6">
        <f>(Table1[[#This Row],[Tariff per Car]]/111)/Table1[[#This Row],[Route Mileage]]</f>
        <v>3.5375689825951608E-2</v>
      </c>
      <c r="AB294" s="4">
        <v>0</v>
      </c>
      <c r="AC294" s="4">
        <f>Table1[[#This Row],[FSC per Mile]]*Table1[[#This Row],[Route Mileage]]</f>
        <v>0</v>
      </c>
      <c r="AD294" s="4">
        <f>Table1[[#This Row],[Tariff per Car]]+Table1[[#This Row],[FSC per Car]]</f>
        <v>6000</v>
      </c>
      <c r="AE294" s="4">
        <f>IF(Table1[[#This Row],[Commodity]]="corn",Table1[[#This Row],[Tariff + FSC per Car]]/(111*2000/56),Table1[[#This Row],[Tariff + FSC per Car]]/(111*2000/60))</f>
        <v>1.6216216216216217</v>
      </c>
      <c r="AF294" s="4">
        <f>Table1[[#This Row],[Tariff + FSC per Car]]/100.7</f>
        <v>59.582919563058589</v>
      </c>
      <c r="AG294" s="4">
        <f>(Table1[[#This Row],[Tariff + FSC per Car]]/111)</f>
        <v>54.054054054054056</v>
      </c>
      <c r="AH294" s="6">
        <f>(Table1[[#This Row],[Tariff + FSC per Car]]/111)/Table1[[#This Row],[Route Mileage]]</f>
        <v>3.5375689825951608E-2</v>
      </c>
    </row>
    <row r="295" spans="1:34" x14ac:dyDescent="0.25">
      <c r="A295" s="3">
        <v>44515</v>
      </c>
      <c r="B295" s="1" t="s">
        <v>34</v>
      </c>
      <c r="C295" s="1" t="s">
        <v>34</v>
      </c>
      <c r="D295" s="24">
        <v>4022</v>
      </c>
      <c r="E295" s="24">
        <v>69105</v>
      </c>
      <c r="F295" s="1" t="s">
        <v>72</v>
      </c>
      <c r="G295" s="1" t="s">
        <v>36</v>
      </c>
      <c r="H295" s="1" t="s">
        <v>73</v>
      </c>
      <c r="I295" t="s">
        <v>47</v>
      </c>
      <c r="J295" t="str">
        <f>_xlfn.CONCAT(IFERROR(INDEX(Lookup!B:B, MATCH(Table1[[#This Row],[Origin City]], Lookup!A:A, 0)), Table1[[#This Row],[Origin City]]),","," ",Table1[[#This Row],[Origin State]])</f>
        <v>Argyle, MN</v>
      </c>
      <c r="K295" t="s">
        <v>65</v>
      </c>
      <c r="L295" t="s">
        <v>54</v>
      </c>
      <c r="M295" t="s">
        <v>66</v>
      </c>
      <c r="N295" s="47">
        <v>1634</v>
      </c>
      <c r="O295" t="s">
        <v>51</v>
      </c>
      <c r="P295">
        <v>110</v>
      </c>
      <c r="Q295">
        <v>120</v>
      </c>
      <c r="R295" t="s">
        <v>2</v>
      </c>
      <c r="S295" t="s">
        <v>43</v>
      </c>
      <c r="T295" t="s">
        <v>52</v>
      </c>
      <c r="U295" s="36" t="s">
        <v>44</v>
      </c>
      <c r="V295" s="28" t="s">
        <v>45</v>
      </c>
      <c r="W295" s="4">
        <v>6200</v>
      </c>
      <c r="X295" s="4">
        <f>IF(Table1[[#This Row],[Commodity]]="corn",Table1[[#This Row],[Tariff per Car]]/(111*2000/56),Table1[[#This Row],[Tariff per Car]]/(111*2000/60))</f>
        <v>1.6756756756756757</v>
      </c>
      <c r="Y295" s="4">
        <f>Table1[[#This Row],[Tariff per Car]]/100.7</f>
        <v>61.56901688182721</v>
      </c>
      <c r="Z295" s="4">
        <f>(Table1[[#This Row],[Tariff per Car]]/111)</f>
        <v>55.855855855855857</v>
      </c>
      <c r="AA295" s="6">
        <f>(Table1[[#This Row],[Tariff per Car]]/111)/Table1[[#This Row],[Route Mileage]]</f>
        <v>3.4183510315701257E-2</v>
      </c>
      <c r="AB295" s="4">
        <v>0</v>
      </c>
      <c r="AC295" s="4">
        <f>Table1[[#This Row],[FSC per Mile]]*Table1[[#This Row],[Route Mileage]]</f>
        <v>0</v>
      </c>
      <c r="AD295" s="4">
        <f>Table1[[#This Row],[Tariff per Car]]+Table1[[#This Row],[FSC per Car]]</f>
        <v>6200</v>
      </c>
      <c r="AE295" s="4">
        <f>IF(Table1[[#This Row],[Commodity]]="corn",Table1[[#This Row],[Tariff + FSC per Car]]/(111*2000/56),Table1[[#This Row],[Tariff + FSC per Car]]/(111*2000/60))</f>
        <v>1.6756756756756757</v>
      </c>
      <c r="AF295" s="4">
        <f>Table1[[#This Row],[Tariff + FSC per Car]]/100.7</f>
        <v>61.56901688182721</v>
      </c>
      <c r="AG295" s="4">
        <f>(Table1[[#This Row],[Tariff + FSC per Car]]/111)</f>
        <v>55.855855855855857</v>
      </c>
      <c r="AH295" s="6">
        <f>(Table1[[#This Row],[Tariff + FSC per Car]]/111)/Table1[[#This Row],[Route Mileage]]</f>
        <v>3.4183510315701257E-2</v>
      </c>
    </row>
    <row r="296" spans="1:34" x14ac:dyDescent="0.25">
      <c r="A296" s="3">
        <v>44515</v>
      </c>
      <c r="B296" s="1" t="s">
        <v>34</v>
      </c>
      <c r="C296" s="1" t="s">
        <v>34</v>
      </c>
      <c r="D296" s="24">
        <v>4022</v>
      </c>
      <c r="E296" s="24">
        <v>69105</v>
      </c>
      <c r="F296" s="1" t="s">
        <v>72</v>
      </c>
      <c r="G296" s="1" t="s">
        <v>36</v>
      </c>
      <c r="H296" s="1" t="s">
        <v>74</v>
      </c>
      <c r="I296" t="s">
        <v>75</v>
      </c>
      <c r="J296" t="str">
        <f>_xlfn.CONCAT(IFERROR(INDEX(Lookup!B:B, MATCH(Table1[[#This Row],[Origin City]], Lookup!A:A, 0)), Table1[[#This Row],[Origin City]]),","," ",Table1[[#This Row],[Origin State]])</f>
        <v>Casselton, ND</v>
      </c>
      <c r="K296" t="s">
        <v>48</v>
      </c>
      <c r="L296" t="s">
        <v>49</v>
      </c>
      <c r="M296" t="s">
        <v>50</v>
      </c>
      <c r="N296" s="5">
        <v>1469</v>
      </c>
      <c r="O296" t="s">
        <v>51</v>
      </c>
      <c r="P296">
        <v>110</v>
      </c>
      <c r="Q296">
        <v>120</v>
      </c>
      <c r="R296" t="s">
        <v>2</v>
      </c>
      <c r="S296" t="s">
        <v>43</v>
      </c>
      <c r="T296" t="s">
        <v>52</v>
      </c>
      <c r="U296" s="35" t="s">
        <v>44</v>
      </c>
      <c r="V296" s="27" t="s">
        <v>45</v>
      </c>
      <c r="W296" s="4">
        <v>5950</v>
      </c>
      <c r="X296" s="4">
        <f>IF(Table1[[#This Row],[Commodity]]="corn",Table1[[#This Row],[Tariff per Car]]/(111*2000/56),Table1[[#This Row],[Tariff per Car]]/(111*2000/60))</f>
        <v>1.6081081081081081</v>
      </c>
      <c r="Y296" s="4">
        <f>Table1[[#This Row],[Tariff per Car]]/100.7</f>
        <v>59.086395233366432</v>
      </c>
      <c r="Z296" s="4">
        <f>(Table1[[#This Row],[Tariff per Car]]/111)</f>
        <v>53.603603603603602</v>
      </c>
      <c r="AA296" s="6">
        <f>(Table1[[#This Row],[Tariff per Car]]/111)/Table1[[#This Row],[Route Mileage]]</f>
        <v>3.6489859498709053E-2</v>
      </c>
      <c r="AB296" s="4">
        <v>0</v>
      </c>
      <c r="AC296" s="4">
        <f>Table1[[#This Row],[FSC per Mile]]*Table1[[#This Row],[Route Mileage]]</f>
        <v>0</v>
      </c>
      <c r="AD296" s="4">
        <f>Table1[[#This Row],[Tariff per Car]]+Table1[[#This Row],[FSC per Car]]</f>
        <v>5950</v>
      </c>
      <c r="AE296" s="4">
        <f>IF(Table1[[#This Row],[Commodity]]="corn",Table1[[#This Row],[Tariff + FSC per Car]]/(111*2000/56),Table1[[#This Row],[Tariff + FSC per Car]]/(111*2000/60))</f>
        <v>1.6081081081081081</v>
      </c>
      <c r="AF296" s="4">
        <f>Table1[[#This Row],[Tariff + FSC per Car]]/100.7</f>
        <v>59.086395233366432</v>
      </c>
      <c r="AG296" s="4">
        <f>(Table1[[#This Row],[Tariff + FSC per Car]]/111)</f>
        <v>53.603603603603602</v>
      </c>
      <c r="AH296" s="6">
        <f>(Table1[[#This Row],[Tariff + FSC per Car]]/111)/Table1[[#This Row],[Route Mileage]]</f>
        <v>3.6489859498709053E-2</v>
      </c>
    </row>
    <row r="297" spans="1:34" x14ac:dyDescent="0.25">
      <c r="A297" s="3">
        <v>44515</v>
      </c>
      <c r="B297" s="1" t="s">
        <v>34</v>
      </c>
      <c r="C297" s="1" t="s">
        <v>34</v>
      </c>
      <c r="D297" s="24">
        <v>4022</v>
      </c>
      <c r="E297" s="24">
        <v>69902</v>
      </c>
      <c r="F297" s="1" t="s">
        <v>72</v>
      </c>
      <c r="G297" s="1" t="s">
        <v>36</v>
      </c>
      <c r="H297" s="1" t="s">
        <v>74</v>
      </c>
      <c r="I297" t="s">
        <v>75</v>
      </c>
      <c r="J297" t="str">
        <f>_xlfn.CONCAT(IFERROR(INDEX(Lookup!B:B, MATCH(Table1[[#This Row],[Origin City]], Lookup!A:A, 0)), Table1[[#This Row],[Origin City]]),","," ",Table1[[#This Row],[Origin State]])</f>
        <v>Casselton, ND</v>
      </c>
      <c r="K297" t="s">
        <v>79</v>
      </c>
      <c r="L297" t="s">
        <v>62</v>
      </c>
      <c r="M297" t="str">
        <f>_xlfn.CONCAT(IFERROR(INDEX(Lookup!B:B, MATCH(Table1[[#This Row],[Destination City]], Lookup!A:A, 0)), Table1[[#This Row],[Destination City]]),","," ",Table1[[#This Row],[Destination State]])</f>
        <v>St. Louis, MO</v>
      </c>
      <c r="N297" s="5">
        <v>855</v>
      </c>
      <c r="O297" t="s">
        <v>51</v>
      </c>
      <c r="P297">
        <v>110</v>
      </c>
      <c r="Q297">
        <v>120</v>
      </c>
      <c r="R297" t="s">
        <v>2</v>
      </c>
      <c r="S297" t="s">
        <v>43</v>
      </c>
      <c r="T297" t="s">
        <v>52</v>
      </c>
      <c r="U297" s="35" t="s">
        <v>44</v>
      </c>
      <c r="V297" s="27" t="s">
        <v>45</v>
      </c>
      <c r="W297" s="4">
        <v>4000</v>
      </c>
      <c r="X297" s="4">
        <f>IF(Table1[[#This Row],[Commodity]]="corn",Table1[[#This Row],[Tariff per Car]]/(111*2000/56),Table1[[#This Row],[Tariff per Car]]/(111*2000/60))</f>
        <v>1.0810810810810811</v>
      </c>
      <c r="Y297" s="4">
        <f>Table1[[#This Row],[Tariff per Car]]/100.7</f>
        <v>39.72194637537239</v>
      </c>
      <c r="Z297" s="4">
        <f>(Table1[[#This Row],[Tariff per Car]]/111)</f>
        <v>36.036036036036037</v>
      </c>
      <c r="AA297" s="6">
        <f>(Table1[[#This Row],[Tariff per Car]]/111)/Table1[[#This Row],[Route Mileage]]</f>
        <v>4.2147410568463203E-2</v>
      </c>
      <c r="AB297" s="4">
        <v>0</v>
      </c>
      <c r="AC297" s="4">
        <f>Table1[[#This Row],[FSC per Mile]]*Table1[[#This Row],[Route Mileage]]</f>
        <v>0</v>
      </c>
      <c r="AD297" s="4">
        <f>Table1[[#This Row],[Tariff per Car]]+Table1[[#This Row],[FSC per Car]]</f>
        <v>4000</v>
      </c>
      <c r="AE297" s="4">
        <f>IF(Table1[[#This Row],[Commodity]]="corn",Table1[[#This Row],[Tariff + FSC per Car]]/(111*2000/56),Table1[[#This Row],[Tariff + FSC per Car]]/(111*2000/60))</f>
        <v>1.0810810810810811</v>
      </c>
      <c r="AF297" s="4">
        <f>Table1[[#This Row],[Tariff + FSC per Car]]/100.7</f>
        <v>39.72194637537239</v>
      </c>
      <c r="AG297" s="4">
        <f>(Table1[[#This Row],[Tariff + FSC per Car]]/111)</f>
        <v>36.036036036036037</v>
      </c>
      <c r="AH297" s="6">
        <f>(Table1[[#This Row],[Tariff + FSC per Car]]/111)/Table1[[#This Row],[Route Mileage]]</f>
        <v>4.2147410568463203E-2</v>
      </c>
    </row>
    <row r="298" spans="1:34" x14ac:dyDescent="0.25">
      <c r="A298" s="3">
        <v>44515</v>
      </c>
      <c r="B298" s="1" t="s">
        <v>34</v>
      </c>
      <c r="C298" s="1" t="s">
        <v>34</v>
      </c>
      <c r="D298" s="24">
        <v>4022</v>
      </c>
      <c r="E298" s="24">
        <v>69105</v>
      </c>
      <c r="F298" s="1" t="s">
        <v>72</v>
      </c>
      <c r="G298" s="1" t="s">
        <v>36</v>
      </c>
      <c r="H298" s="1" t="s">
        <v>76</v>
      </c>
      <c r="I298" t="s">
        <v>77</v>
      </c>
      <c r="J298" t="str">
        <f>_xlfn.CONCAT(IFERROR(INDEX(Lookup!B:B, MATCH(Table1[[#This Row],[Origin City]], Lookup!A:A, 0)), Table1[[#This Row],[Origin City]]),","," ",Table1[[#This Row],[Origin State]])</f>
        <v>Concordia, KS</v>
      </c>
      <c r="K298" t="s">
        <v>65</v>
      </c>
      <c r="L298" t="s">
        <v>54</v>
      </c>
      <c r="M298" t="s">
        <v>66</v>
      </c>
      <c r="N298" s="5">
        <v>742</v>
      </c>
      <c r="O298" t="s">
        <v>51</v>
      </c>
      <c r="P298">
        <v>110</v>
      </c>
      <c r="Q298">
        <v>120</v>
      </c>
      <c r="R298" t="s">
        <v>2</v>
      </c>
      <c r="S298" t="s">
        <v>43</v>
      </c>
      <c r="T298" t="s">
        <v>43</v>
      </c>
      <c r="U298" s="36" t="s">
        <v>44</v>
      </c>
      <c r="V298" s="28" t="s">
        <v>45</v>
      </c>
      <c r="W298" s="4">
        <v>4450</v>
      </c>
      <c r="X298" s="4">
        <f>IF(Table1[[#This Row],[Commodity]]="corn",Table1[[#This Row],[Tariff per Car]]/(111*2000/56),Table1[[#This Row],[Tariff per Car]]/(111*2000/60))</f>
        <v>1.2027027027027026</v>
      </c>
      <c r="Y298" s="4">
        <f>Table1[[#This Row],[Tariff per Car]]/100.7</f>
        <v>44.19066534260179</v>
      </c>
      <c r="Z298" s="4">
        <f>(Table1[[#This Row],[Tariff per Car]]/111)</f>
        <v>40.090090090090094</v>
      </c>
      <c r="AA298" s="6">
        <f>(Table1[[#This Row],[Tariff per Car]]/111)/Table1[[#This Row],[Route Mileage]]</f>
        <v>5.4029771010903088E-2</v>
      </c>
      <c r="AB298" s="4">
        <v>0</v>
      </c>
      <c r="AC298" s="4">
        <f>Table1[[#This Row],[FSC per Mile]]*Table1[[#This Row],[Route Mileage]]</f>
        <v>0</v>
      </c>
      <c r="AD298" s="4">
        <f>Table1[[#This Row],[Tariff per Car]]+Table1[[#This Row],[FSC per Car]]</f>
        <v>4450</v>
      </c>
      <c r="AE298" s="4">
        <f>IF(Table1[[#This Row],[Commodity]]="corn",Table1[[#This Row],[Tariff + FSC per Car]]/(111*2000/56),Table1[[#This Row],[Tariff + FSC per Car]]/(111*2000/60))</f>
        <v>1.2027027027027026</v>
      </c>
      <c r="AF298" s="4">
        <f>Table1[[#This Row],[Tariff + FSC per Car]]/100.7</f>
        <v>44.19066534260179</v>
      </c>
      <c r="AG298" s="4">
        <f>(Table1[[#This Row],[Tariff + FSC per Car]]/111)</f>
        <v>40.090090090090094</v>
      </c>
      <c r="AH298" s="6">
        <f>(Table1[[#This Row],[Tariff + FSC per Car]]/111)/Table1[[#This Row],[Route Mileage]]</f>
        <v>5.4029771010903088E-2</v>
      </c>
    </row>
    <row r="299" spans="1:34" x14ac:dyDescent="0.25">
      <c r="A299" s="3">
        <v>44515</v>
      </c>
      <c r="B299" s="1" t="s">
        <v>34</v>
      </c>
      <c r="C299" s="1" t="s">
        <v>34</v>
      </c>
      <c r="D299" s="24">
        <v>4022</v>
      </c>
      <c r="E299" s="24">
        <v>69105</v>
      </c>
      <c r="F299" s="1" t="s">
        <v>72</v>
      </c>
      <c r="G299" s="1" t="s">
        <v>36</v>
      </c>
      <c r="H299" s="1" t="s">
        <v>78</v>
      </c>
      <c r="I299" t="s">
        <v>68</v>
      </c>
      <c r="J299" t="str">
        <f>_xlfn.CONCAT(IFERROR(INDEX(Lookup!B:B, MATCH(Table1[[#This Row],[Origin City]], Lookup!A:A, 0)), Table1[[#This Row],[Origin City]]),","," ",Table1[[#This Row],[Origin State]])</f>
        <v>Mitchell, SD</v>
      </c>
      <c r="K299" t="s">
        <v>48</v>
      </c>
      <c r="L299" t="s">
        <v>49</v>
      </c>
      <c r="M299" t="s">
        <v>50</v>
      </c>
      <c r="N299" s="5">
        <v>1624</v>
      </c>
      <c r="O299" t="s">
        <v>51</v>
      </c>
      <c r="P299">
        <v>110</v>
      </c>
      <c r="Q299">
        <v>120</v>
      </c>
      <c r="R299" t="s">
        <v>2</v>
      </c>
      <c r="S299" t="s">
        <v>43</v>
      </c>
      <c r="T299" t="s">
        <v>52</v>
      </c>
      <c r="U299" s="35" t="s">
        <v>44</v>
      </c>
      <c r="V299" s="27" t="s">
        <v>45</v>
      </c>
      <c r="W299" s="4">
        <v>6050</v>
      </c>
      <c r="X299" s="4">
        <f>IF(Table1[[#This Row],[Commodity]]="corn",Table1[[#This Row],[Tariff per Car]]/(111*2000/56),Table1[[#This Row],[Tariff per Car]]/(111*2000/60))</f>
        <v>1.6351351351351351</v>
      </c>
      <c r="Y299" s="4">
        <f>Table1[[#This Row],[Tariff per Car]]/100.7</f>
        <v>60.079443892750746</v>
      </c>
      <c r="Z299" s="4">
        <f>(Table1[[#This Row],[Tariff per Car]]/111)</f>
        <v>54.504504504504503</v>
      </c>
      <c r="AA299" s="6">
        <f>(Table1[[#This Row],[Tariff per Car]]/111)/Table1[[#This Row],[Route Mileage]]</f>
        <v>3.3561887010162869E-2</v>
      </c>
      <c r="AB299" s="4">
        <v>0</v>
      </c>
      <c r="AC299" s="4">
        <f>Table1[[#This Row],[FSC per Mile]]*Table1[[#This Row],[Route Mileage]]</f>
        <v>0</v>
      </c>
      <c r="AD299" s="4">
        <f>Table1[[#This Row],[Tariff per Car]]+Table1[[#This Row],[FSC per Car]]</f>
        <v>6050</v>
      </c>
      <c r="AE299" s="4">
        <f>IF(Table1[[#This Row],[Commodity]]="corn",Table1[[#This Row],[Tariff + FSC per Car]]/(111*2000/56),Table1[[#This Row],[Tariff + FSC per Car]]/(111*2000/60))</f>
        <v>1.6351351351351351</v>
      </c>
      <c r="AF299" s="4">
        <f>Table1[[#This Row],[Tariff + FSC per Car]]/100.7</f>
        <v>60.079443892750746</v>
      </c>
      <c r="AG299" s="4">
        <f>(Table1[[#This Row],[Tariff + FSC per Car]]/111)</f>
        <v>54.504504504504503</v>
      </c>
      <c r="AH299" s="6">
        <f>(Table1[[#This Row],[Tariff + FSC per Car]]/111)/Table1[[#This Row],[Route Mileage]]</f>
        <v>3.3561887010162869E-2</v>
      </c>
    </row>
    <row r="300" spans="1:34" x14ac:dyDescent="0.25">
      <c r="A300" s="3">
        <v>44515</v>
      </c>
      <c r="B300" s="1" t="s">
        <v>34</v>
      </c>
      <c r="C300" s="1" t="s">
        <v>34</v>
      </c>
      <c r="D300" s="24">
        <v>4022</v>
      </c>
      <c r="E300" s="24">
        <v>69105</v>
      </c>
      <c r="F300" s="1" t="s">
        <v>72</v>
      </c>
      <c r="G300" s="1" t="s">
        <v>36</v>
      </c>
      <c r="H300" s="1" t="s">
        <v>61</v>
      </c>
      <c r="I300" t="s">
        <v>62</v>
      </c>
      <c r="J300" t="str">
        <f>_xlfn.CONCAT(IFERROR(INDEX(Lookup!B:B, MATCH(Table1[[#This Row],[Origin City]], Lookup!A:A, 0)), Table1[[#This Row],[Origin City]]),","," ",Table1[[#This Row],[Origin State]])</f>
        <v>Phelps (Rock Port), MO</v>
      </c>
      <c r="K300" t="s">
        <v>48</v>
      </c>
      <c r="L300" t="s">
        <v>49</v>
      </c>
      <c r="M300" t="s">
        <v>50</v>
      </c>
      <c r="N300" s="5">
        <v>1881</v>
      </c>
      <c r="O300" t="s">
        <v>51</v>
      </c>
      <c r="P300">
        <v>110</v>
      </c>
      <c r="Q300">
        <v>120</v>
      </c>
      <c r="R300" t="s">
        <v>2</v>
      </c>
      <c r="S300" t="s">
        <v>43</v>
      </c>
      <c r="T300" t="s">
        <v>43</v>
      </c>
      <c r="U300" s="35" t="s">
        <v>44</v>
      </c>
      <c r="V300" s="27" t="s">
        <v>45</v>
      </c>
      <c r="W300" s="4">
        <v>6000</v>
      </c>
      <c r="X300" s="4">
        <f>IF(Table1[[#This Row],[Commodity]]="corn",Table1[[#This Row],[Tariff per Car]]/(111*2000/56),Table1[[#This Row],[Tariff per Car]]/(111*2000/60))</f>
        <v>1.6216216216216217</v>
      </c>
      <c r="Y300" s="4">
        <f>Table1[[#This Row],[Tariff per Car]]/100.7</f>
        <v>59.582919563058589</v>
      </c>
      <c r="Z300" s="4">
        <f>(Table1[[#This Row],[Tariff per Car]]/111)</f>
        <v>54.054054054054056</v>
      </c>
      <c r="AA300" s="6">
        <f>(Table1[[#This Row],[Tariff per Car]]/111)/Table1[[#This Row],[Route Mileage]]</f>
        <v>2.8736870842134003E-2</v>
      </c>
      <c r="AB300" s="4">
        <v>0</v>
      </c>
      <c r="AC300" s="4">
        <f>Table1[[#This Row],[FSC per Mile]]*Table1[[#This Row],[Route Mileage]]</f>
        <v>0</v>
      </c>
      <c r="AD300" s="4">
        <f>Table1[[#This Row],[Tariff per Car]]+Table1[[#This Row],[FSC per Car]]</f>
        <v>6000</v>
      </c>
      <c r="AE300" s="4">
        <f>IF(Table1[[#This Row],[Commodity]]="corn",Table1[[#This Row],[Tariff + FSC per Car]]/(111*2000/56),Table1[[#This Row],[Tariff + FSC per Car]]/(111*2000/60))</f>
        <v>1.6216216216216217</v>
      </c>
      <c r="AF300" s="4">
        <f>Table1[[#This Row],[Tariff + FSC per Car]]/100.7</f>
        <v>59.582919563058589</v>
      </c>
      <c r="AG300" s="4">
        <f>(Table1[[#This Row],[Tariff + FSC per Car]]/111)</f>
        <v>54.054054054054056</v>
      </c>
      <c r="AH300" s="6">
        <f>(Table1[[#This Row],[Tariff + FSC per Car]]/111)/Table1[[#This Row],[Route Mileage]]</f>
        <v>2.8736870842134003E-2</v>
      </c>
    </row>
    <row r="301" spans="1:34" x14ac:dyDescent="0.25">
      <c r="A301" s="3">
        <v>44515</v>
      </c>
      <c r="B301" s="1" t="s">
        <v>34</v>
      </c>
      <c r="C301" s="1" t="s">
        <v>34</v>
      </c>
      <c r="D301" s="24">
        <v>4022</v>
      </c>
      <c r="E301" s="24">
        <v>69105</v>
      </c>
      <c r="F301" s="1" t="s">
        <v>72</v>
      </c>
      <c r="G301" s="1" t="s">
        <v>36</v>
      </c>
      <c r="H301" s="1" t="s">
        <v>69</v>
      </c>
      <c r="I301" t="s">
        <v>47</v>
      </c>
      <c r="J301" t="str">
        <f>_xlfn.CONCAT(IFERROR(INDEX(Lookup!B:B, MATCH(Table1[[#This Row],[Origin City]], Lookup!A:A, 0)), Table1[[#This Row],[Origin City]]),","," ",Table1[[#This Row],[Origin State]])</f>
        <v>St. Cloud, MN</v>
      </c>
      <c r="K301" t="s">
        <v>48</v>
      </c>
      <c r="L301" t="s">
        <v>49</v>
      </c>
      <c r="M301" t="s">
        <v>50</v>
      </c>
      <c r="N301" s="5">
        <v>1666</v>
      </c>
      <c r="O301" t="s">
        <v>51</v>
      </c>
      <c r="P301">
        <v>110</v>
      </c>
      <c r="Q301">
        <v>120</v>
      </c>
      <c r="R301" t="s">
        <v>2</v>
      </c>
      <c r="S301" t="s">
        <v>43</v>
      </c>
      <c r="T301" t="s">
        <v>43</v>
      </c>
      <c r="U301" s="36" t="s">
        <v>44</v>
      </c>
      <c r="V301" s="28" t="s">
        <v>45</v>
      </c>
      <c r="W301" s="4">
        <v>6100</v>
      </c>
      <c r="X301" s="4">
        <f>IF(Table1[[#This Row],[Commodity]]="corn",Table1[[#This Row],[Tariff per Car]]/(111*2000/56),Table1[[#This Row],[Tariff per Car]]/(111*2000/60))</f>
        <v>1.6486486486486487</v>
      </c>
      <c r="Y301" s="4">
        <f>Table1[[#This Row],[Tariff per Car]]/100.7</f>
        <v>60.575968222442896</v>
      </c>
      <c r="Z301" s="4">
        <f>(Table1[[#This Row],[Tariff per Car]]/111)</f>
        <v>54.954954954954957</v>
      </c>
      <c r="AA301" s="6">
        <f>(Table1[[#This Row],[Tariff per Car]]/111)/Table1[[#This Row],[Route Mileage]]</f>
        <v>3.2986167439948956E-2</v>
      </c>
      <c r="AB301" s="4">
        <v>0</v>
      </c>
      <c r="AC301" s="4">
        <f>Table1[[#This Row],[FSC per Mile]]*Table1[[#This Row],[Route Mileage]]</f>
        <v>0</v>
      </c>
      <c r="AD301" s="4">
        <f>Table1[[#This Row],[Tariff per Car]]+Table1[[#This Row],[FSC per Car]]</f>
        <v>6100</v>
      </c>
      <c r="AE301" s="4">
        <f>IF(Table1[[#This Row],[Commodity]]="corn",Table1[[#This Row],[Tariff + FSC per Car]]/(111*2000/56),Table1[[#This Row],[Tariff + FSC per Car]]/(111*2000/60))</f>
        <v>1.6486486486486487</v>
      </c>
      <c r="AF301" s="4">
        <f>Table1[[#This Row],[Tariff + FSC per Car]]/100.7</f>
        <v>60.575968222442896</v>
      </c>
      <c r="AG301" s="4">
        <f>(Table1[[#This Row],[Tariff + FSC per Car]]/111)</f>
        <v>54.954954954954957</v>
      </c>
      <c r="AH301" s="6">
        <f>(Table1[[#This Row],[Tariff + FSC per Car]]/111)/Table1[[#This Row],[Route Mileage]]</f>
        <v>3.2986167439948956E-2</v>
      </c>
    </row>
    <row r="302" spans="1:34" x14ac:dyDescent="0.25">
      <c r="A302" s="3">
        <v>44515</v>
      </c>
      <c r="B302" s="1" t="s">
        <v>88</v>
      </c>
      <c r="C302" s="1" t="s">
        <v>81</v>
      </c>
      <c r="D302" s="24">
        <v>4444</v>
      </c>
      <c r="E302" s="24">
        <v>45650</v>
      </c>
      <c r="F302" s="1" t="s">
        <v>72</v>
      </c>
      <c r="G302" s="1" t="s">
        <v>36</v>
      </c>
      <c r="H302" s="1" t="s">
        <v>89</v>
      </c>
      <c r="I302" t="s">
        <v>75</v>
      </c>
      <c r="J302" t="str">
        <f>_xlfn.CONCAT(IFERROR(INDEX(Lookup!B:B, MATCH(Table1[[#This Row],[Origin City]], Lookup!A:A, 0)), Table1[[#This Row],[Origin City]]),","," ",Table1[[#This Row],[Origin State]])</f>
        <v>Enderlin, ND</v>
      </c>
      <c r="K302" t="s">
        <v>90</v>
      </c>
      <c r="L302" t="s">
        <v>49</v>
      </c>
      <c r="M302" t="str">
        <f>_xlfn.CONCAT(IFERROR(INDEX(Lookup!B:B, MATCH(Table1[[#This Row],[Destination City]], Lookup!A:A, 0)), Table1[[#This Row],[Destination City]]),","," ",Table1[[#This Row],[Destination State]])</f>
        <v>Kalama, WA</v>
      </c>
      <c r="N302" s="5">
        <v>1617</v>
      </c>
      <c r="O302" t="s">
        <v>86</v>
      </c>
      <c r="P302">
        <v>110</v>
      </c>
      <c r="Q302">
        <v>110</v>
      </c>
      <c r="R302" t="s">
        <v>42</v>
      </c>
      <c r="S302" t="s">
        <v>43</v>
      </c>
      <c r="T302" t="s">
        <v>52</v>
      </c>
      <c r="U302" s="26"/>
      <c r="V302" s="27" t="s">
        <v>87</v>
      </c>
      <c r="W302" s="4">
        <v>5535</v>
      </c>
      <c r="X302" s="4">
        <f>IF(Table1[[#This Row],[Commodity]]="corn",Table1[[#This Row],[Tariff per Car]]/(111*2000/56),Table1[[#This Row],[Tariff per Car]]/(111*2000/60))</f>
        <v>1.4959459459459459</v>
      </c>
      <c r="Y302" s="4">
        <f>Table1[[#This Row],[Tariff per Car]]/100.7</f>
        <v>54.96524329692155</v>
      </c>
      <c r="Z302" s="4">
        <f>(Table1[[#This Row],[Tariff per Car]]/111)</f>
        <v>49.864864864864863</v>
      </c>
      <c r="AA302" s="6">
        <f>(Table1[[#This Row],[Tariff per Car]]/111)/Table1[[#This Row],[Route Mileage]]</f>
        <v>3.0837887980745122E-2</v>
      </c>
      <c r="AB302" s="4">
        <v>0.28249999999999997</v>
      </c>
      <c r="AC302" s="4">
        <f>Table1[[#This Row],[FSC per Mile]]*Table1[[#This Row],[Route Mileage]]</f>
        <v>456.80249999999995</v>
      </c>
      <c r="AD302" s="4">
        <f>Table1[[#This Row],[Tariff per Car]]+Table1[[#This Row],[FSC per Car]]</f>
        <v>5991.8024999999998</v>
      </c>
      <c r="AE302" s="4">
        <f>IF(Table1[[#This Row],[Commodity]]="corn",Table1[[#This Row],[Tariff + FSC per Car]]/(111*2000/56),Table1[[#This Row],[Tariff + FSC per Car]]/(111*2000/60))</f>
        <v>1.6194060810810811</v>
      </c>
      <c r="AF302" s="4">
        <f>Table1[[#This Row],[Tariff + FSC per Car]]/100.7</f>
        <v>59.501514399205554</v>
      </c>
      <c r="AG302" s="4">
        <f>(Table1[[#This Row],[Tariff + FSC per Car]]/111)</f>
        <v>53.980202702702698</v>
      </c>
      <c r="AH302" s="6">
        <f>(Table1[[#This Row],[Tariff + FSC per Car]]/111)/Table1[[#This Row],[Route Mileage]]</f>
        <v>3.3382933025790165E-2</v>
      </c>
    </row>
    <row r="303" spans="1:34" x14ac:dyDescent="0.25">
      <c r="A303" s="3">
        <v>44515</v>
      </c>
      <c r="B303" s="1" t="s">
        <v>94</v>
      </c>
      <c r="C303" s="1" t="s">
        <v>94</v>
      </c>
      <c r="D303" s="24">
        <v>4317</v>
      </c>
      <c r="F303" s="1" t="s">
        <v>72</v>
      </c>
      <c r="G303" s="1" t="s">
        <v>36</v>
      </c>
      <c r="H303" s="1" t="s">
        <v>106</v>
      </c>
      <c r="I303" t="s">
        <v>57</v>
      </c>
      <c r="J303" t="str">
        <f>_xlfn.CONCAT(IFERROR(INDEX(Lookup!B:B, MATCH(Table1[[#This Row],[Origin City]], Lookup!A:A, 0)), Table1[[#This Row],[Origin City]]),","," ",Table1[[#This Row],[Origin State]])</f>
        <v>Casey, IL</v>
      </c>
      <c r="K303" t="s">
        <v>107</v>
      </c>
      <c r="L303" t="s">
        <v>98</v>
      </c>
      <c r="M303" t="str">
        <f>_xlfn.CONCAT(IFERROR(INDEX(Lookup!B:B, MATCH(Table1[[#This Row],[Destination City]], Lookup!A:A, 0)), Table1[[#This Row],[Destination City]]),","," ",Table1[[#This Row],[Destination State]])</f>
        <v>Mobile, AL</v>
      </c>
      <c r="N303" s="5">
        <v>779</v>
      </c>
      <c r="O303" t="s">
        <v>86</v>
      </c>
      <c r="P303">
        <v>90</v>
      </c>
      <c r="Q303">
        <v>90</v>
      </c>
      <c r="R303" t="s">
        <v>108</v>
      </c>
      <c r="S303" t="s">
        <v>43</v>
      </c>
      <c r="T303" t="s">
        <v>52</v>
      </c>
      <c r="U303" s="43"/>
      <c r="V303" s="28" t="s">
        <v>87</v>
      </c>
      <c r="W303" s="4">
        <v>3407</v>
      </c>
      <c r="X303" s="4">
        <f>IF(Table1[[#This Row],[Commodity]]="corn",Table1[[#This Row],[Tariff per Car]]/(111*2000/56),Table1[[#This Row],[Tariff per Car]]/(111*2000/60))</f>
        <v>0.92081081081081084</v>
      </c>
      <c r="Y303" s="4">
        <f>Table1[[#This Row],[Tariff per Car]]/100.7</f>
        <v>33.833167825223434</v>
      </c>
      <c r="Z303" s="4">
        <f>(Table1[[#This Row],[Tariff per Car]]/111)</f>
        <v>30.693693693693692</v>
      </c>
      <c r="AA303" s="6">
        <f>(Table1[[#This Row],[Tariff per Car]]/111)/Table1[[#This Row],[Route Mileage]]</f>
        <v>3.9401403971365462E-2</v>
      </c>
      <c r="AB303" s="4">
        <v>0</v>
      </c>
      <c r="AC303" s="4">
        <f>Table1[[#This Row],[FSC per Mile]]*Table1[[#This Row],[Route Mileage]]</f>
        <v>0</v>
      </c>
      <c r="AD303" s="4">
        <f>Table1[[#This Row],[Tariff per Car]]+Table1[[#This Row],[FSC per Car]]</f>
        <v>3407</v>
      </c>
      <c r="AE303" s="4">
        <f>IF(Table1[[#This Row],[Commodity]]="corn",Table1[[#This Row],[Tariff + FSC per Car]]/(111*2000/56),Table1[[#This Row],[Tariff + FSC per Car]]/(111*2000/60))</f>
        <v>0.92081081081081084</v>
      </c>
      <c r="AF303" s="4">
        <f>Table1[[#This Row],[Tariff + FSC per Car]]/100.7</f>
        <v>33.833167825223434</v>
      </c>
      <c r="AG303" s="4">
        <f>(Table1[[#This Row],[Tariff + FSC per Car]]/111)</f>
        <v>30.693693693693692</v>
      </c>
      <c r="AH303" s="6">
        <f>(Table1[[#This Row],[Tariff + FSC per Car]]/111)/Table1[[#This Row],[Route Mileage]]</f>
        <v>3.9401403971365462E-2</v>
      </c>
    </row>
    <row r="304" spans="1:34" x14ac:dyDescent="0.25">
      <c r="A304" s="3">
        <v>44515</v>
      </c>
      <c r="B304" s="1" t="s">
        <v>94</v>
      </c>
      <c r="C304" s="1" t="s">
        <v>94</v>
      </c>
      <c r="D304" s="24">
        <v>4317</v>
      </c>
      <c r="F304" s="1" t="s">
        <v>72</v>
      </c>
      <c r="G304" s="1" t="s">
        <v>36</v>
      </c>
      <c r="H304" s="1" t="s">
        <v>106</v>
      </c>
      <c r="I304" t="s">
        <v>57</v>
      </c>
      <c r="J304" t="str">
        <f>_xlfn.CONCAT(IFERROR(INDEX(Lookup!B:B, MATCH(Table1[[#This Row],[Origin City]], Lookup!A:A, 0)), Table1[[#This Row],[Origin City]]),","," ",Table1[[#This Row],[Origin State]])</f>
        <v>Casey, IL</v>
      </c>
      <c r="K304" t="s">
        <v>107</v>
      </c>
      <c r="L304" t="s">
        <v>98</v>
      </c>
      <c r="M304" t="str">
        <f>_xlfn.CONCAT(IFERROR(INDEX(Lookup!B:B, MATCH(Table1[[#This Row],[Destination City]], Lookup!A:A, 0)), Table1[[#This Row],[Destination City]]),","," ",Table1[[#This Row],[Destination State]])</f>
        <v>Mobile, AL</v>
      </c>
      <c r="N304" s="5">
        <v>779</v>
      </c>
      <c r="O304" t="s">
        <v>86</v>
      </c>
      <c r="P304">
        <v>90</v>
      </c>
      <c r="Q304">
        <v>90</v>
      </c>
      <c r="R304" t="s">
        <v>2</v>
      </c>
      <c r="S304" t="s">
        <v>43</v>
      </c>
      <c r="T304" t="s">
        <v>43</v>
      </c>
      <c r="U304" s="43"/>
      <c r="V304" s="28" t="s">
        <v>87</v>
      </c>
      <c r="W304" s="4">
        <v>3627</v>
      </c>
      <c r="X304" s="4">
        <f>IF(Table1[[#This Row],[Commodity]]="corn",Table1[[#This Row],[Tariff per Car]]/(111*2000/56),Table1[[#This Row],[Tariff per Car]]/(111*2000/60))</f>
        <v>0.98027027027027025</v>
      </c>
      <c r="Y304" s="4">
        <f>Table1[[#This Row],[Tariff per Car]]/100.7</f>
        <v>36.01787487586892</v>
      </c>
      <c r="Z304" s="4">
        <f>(Table1[[#This Row],[Tariff per Car]]/111)</f>
        <v>32.675675675675677</v>
      </c>
      <c r="AA304" s="6">
        <f>(Table1[[#This Row],[Tariff per Car]]/111)/Table1[[#This Row],[Route Mileage]]</f>
        <v>4.1945668389827571E-2</v>
      </c>
      <c r="AB304" s="4">
        <v>0</v>
      </c>
      <c r="AC304" s="4">
        <f>Table1[[#This Row],[FSC per Mile]]*Table1[[#This Row],[Route Mileage]]</f>
        <v>0</v>
      </c>
      <c r="AD304" s="4">
        <f>Table1[[#This Row],[Tariff per Car]]+Table1[[#This Row],[FSC per Car]]</f>
        <v>3627</v>
      </c>
      <c r="AE304" s="4">
        <f>IF(Table1[[#This Row],[Commodity]]="corn",Table1[[#This Row],[Tariff + FSC per Car]]/(111*2000/56),Table1[[#This Row],[Tariff + FSC per Car]]/(111*2000/60))</f>
        <v>0.98027027027027025</v>
      </c>
      <c r="AF304" s="4">
        <f>Table1[[#This Row],[Tariff + FSC per Car]]/100.7</f>
        <v>36.01787487586892</v>
      </c>
      <c r="AG304" s="4">
        <f>(Table1[[#This Row],[Tariff + FSC per Car]]/111)</f>
        <v>32.675675675675677</v>
      </c>
      <c r="AH304" s="6">
        <f>(Table1[[#This Row],[Tariff + FSC per Car]]/111)/Table1[[#This Row],[Route Mileage]]</f>
        <v>4.1945668389827571E-2</v>
      </c>
    </row>
    <row r="305" spans="1:34" x14ac:dyDescent="0.25">
      <c r="A305" s="3">
        <v>44515</v>
      </c>
      <c r="B305" s="1" t="s">
        <v>94</v>
      </c>
      <c r="C305" s="1" t="s">
        <v>94</v>
      </c>
      <c r="D305" s="24">
        <v>4317</v>
      </c>
      <c r="F305" s="1" t="s">
        <v>72</v>
      </c>
      <c r="G305" s="1" t="s">
        <v>36</v>
      </c>
      <c r="H305" s="1" t="s">
        <v>109</v>
      </c>
      <c r="I305" t="s">
        <v>100</v>
      </c>
      <c r="J305" t="str">
        <f>_xlfn.CONCAT(IFERROR(INDEX(Lookup!B:B, MATCH(Table1[[#This Row],[Origin City]], Lookup!A:A, 0)), Table1[[#This Row],[Origin City]]),","," ",Table1[[#This Row],[Origin State]])</f>
        <v>Marion, OH</v>
      </c>
      <c r="K305" t="s">
        <v>110</v>
      </c>
      <c r="L305" t="s">
        <v>111</v>
      </c>
      <c r="M305" t="str">
        <f>_xlfn.CONCAT(IFERROR(INDEX(Lookup!B:B, MATCH(Table1[[#This Row],[Destination City]], Lookup!A:A, 0)), Table1[[#This Row],[Destination City]]),","," ",Table1[[#This Row],[Destination State]])</f>
        <v>Chesapeake, VA</v>
      </c>
      <c r="N305" s="5">
        <v>760</v>
      </c>
      <c r="O305" t="s">
        <v>86</v>
      </c>
      <c r="P305">
        <v>90</v>
      </c>
      <c r="Q305">
        <v>90</v>
      </c>
      <c r="R305" t="s">
        <v>108</v>
      </c>
      <c r="S305" t="s">
        <v>43</v>
      </c>
      <c r="T305" t="s">
        <v>52</v>
      </c>
      <c r="U305" s="43"/>
      <c r="V305" s="28" t="s">
        <v>87</v>
      </c>
      <c r="W305" s="4">
        <v>2931</v>
      </c>
      <c r="X305" s="4">
        <f>IF(Table1[[#This Row],[Commodity]]="corn",Table1[[#This Row],[Tariff per Car]]/(111*2000/56),Table1[[#This Row],[Tariff per Car]]/(111*2000/60))</f>
        <v>0.79216216216216218</v>
      </c>
      <c r="Y305" s="4">
        <f>Table1[[#This Row],[Tariff per Car]]/100.7</f>
        <v>29.106256206554121</v>
      </c>
      <c r="Z305" s="4">
        <f>(Table1[[#This Row],[Tariff per Car]]/111)</f>
        <v>26.405405405405407</v>
      </c>
      <c r="AA305" s="6">
        <f>(Table1[[#This Row],[Tariff per Car]]/111)/Table1[[#This Row],[Route Mileage]]</f>
        <v>3.4743954480796591E-2</v>
      </c>
      <c r="AB305" s="4">
        <v>0</v>
      </c>
      <c r="AC305" s="4">
        <f>Table1[[#This Row],[FSC per Mile]]*Table1[[#This Row],[Route Mileage]]</f>
        <v>0</v>
      </c>
      <c r="AD305" s="4">
        <f>Table1[[#This Row],[Tariff per Car]]+Table1[[#This Row],[FSC per Car]]</f>
        <v>2931</v>
      </c>
      <c r="AE305" s="4">
        <f>IF(Table1[[#This Row],[Commodity]]="corn",Table1[[#This Row],[Tariff + FSC per Car]]/(111*2000/56),Table1[[#This Row],[Tariff + FSC per Car]]/(111*2000/60))</f>
        <v>0.79216216216216218</v>
      </c>
      <c r="AF305" s="4">
        <f>Table1[[#This Row],[Tariff + FSC per Car]]/100.7</f>
        <v>29.106256206554121</v>
      </c>
      <c r="AG305" s="4">
        <f>(Table1[[#This Row],[Tariff + FSC per Car]]/111)</f>
        <v>26.405405405405407</v>
      </c>
      <c r="AH305" s="6">
        <f>(Table1[[#This Row],[Tariff + FSC per Car]]/111)/Table1[[#This Row],[Route Mileage]]</f>
        <v>3.4743954480796591E-2</v>
      </c>
    </row>
    <row r="306" spans="1:34" x14ac:dyDescent="0.25">
      <c r="A306" s="3">
        <v>44515</v>
      </c>
      <c r="B306" s="1" t="s">
        <v>94</v>
      </c>
      <c r="C306" s="1" t="s">
        <v>94</v>
      </c>
      <c r="D306" s="24">
        <v>4317</v>
      </c>
      <c r="F306" s="1" t="s">
        <v>72</v>
      </c>
      <c r="G306" s="1" t="s">
        <v>36</v>
      </c>
      <c r="H306" s="1" t="s">
        <v>109</v>
      </c>
      <c r="I306" t="s">
        <v>100</v>
      </c>
      <c r="J306" t="str">
        <f>_xlfn.CONCAT(IFERROR(INDEX(Lookup!B:B, MATCH(Table1[[#This Row],[Origin City]], Lookup!A:A, 0)), Table1[[#This Row],[Origin City]]),","," ",Table1[[#This Row],[Origin State]])</f>
        <v>Marion, OH</v>
      </c>
      <c r="K306" t="s">
        <v>110</v>
      </c>
      <c r="L306" t="s">
        <v>111</v>
      </c>
      <c r="M306" t="str">
        <f>_xlfn.CONCAT(IFERROR(INDEX(Lookup!B:B, MATCH(Table1[[#This Row],[Destination City]], Lookup!A:A, 0)), Table1[[#This Row],[Destination City]]),","," ",Table1[[#This Row],[Destination State]])</f>
        <v>Chesapeake, VA</v>
      </c>
      <c r="N306" s="5">
        <v>760</v>
      </c>
      <c r="O306" t="s">
        <v>86</v>
      </c>
      <c r="P306">
        <v>90</v>
      </c>
      <c r="Q306">
        <v>90</v>
      </c>
      <c r="R306" t="s">
        <v>2</v>
      </c>
      <c r="S306" t="s">
        <v>43</v>
      </c>
      <c r="T306" t="s">
        <v>43</v>
      </c>
      <c r="U306" s="43"/>
      <c r="V306" s="28" t="s">
        <v>87</v>
      </c>
      <c r="W306" s="4">
        <v>3371</v>
      </c>
      <c r="X306" s="4">
        <f>IF(Table1[[#This Row],[Commodity]]="corn",Table1[[#This Row],[Tariff per Car]]/(111*2000/56),Table1[[#This Row],[Tariff per Car]]/(111*2000/60))</f>
        <v>0.9110810810810811</v>
      </c>
      <c r="Y306" s="4">
        <f>Table1[[#This Row],[Tariff per Car]]/100.7</f>
        <v>33.475670307845085</v>
      </c>
      <c r="Z306" s="4">
        <f>(Table1[[#This Row],[Tariff per Car]]/111)</f>
        <v>30.36936936936937</v>
      </c>
      <c r="AA306" s="6">
        <f>(Table1[[#This Row],[Tariff per Car]]/111)/Table1[[#This Row],[Route Mileage]]</f>
        <v>3.995969653864391E-2</v>
      </c>
      <c r="AB306" s="4">
        <v>0</v>
      </c>
      <c r="AC306" s="4">
        <f>Table1[[#This Row],[FSC per Mile]]*Table1[[#This Row],[Route Mileage]]</f>
        <v>0</v>
      </c>
      <c r="AD306" s="4">
        <f>Table1[[#This Row],[Tariff per Car]]+Table1[[#This Row],[FSC per Car]]</f>
        <v>3371</v>
      </c>
      <c r="AE306" s="4">
        <f>IF(Table1[[#This Row],[Commodity]]="corn",Table1[[#This Row],[Tariff + FSC per Car]]/(111*2000/56),Table1[[#This Row],[Tariff + FSC per Car]]/(111*2000/60))</f>
        <v>0.9110810810810811</v>
      </c>
      <c r="AF306" s="4">
        <f>Table1[[#This Row],[Tariff + FSC per Car]]/100.7</f>
        <v>33.475670307845085</v>
      </c>
      <c r="AG306" s="4">
        <f>(Table1[[#This Row],[Tariff + FSC per Car]]/111)</f>
        <v>30.36936936936937</v>
      </c>
      <c r="AH306" s="6">
        <f>(Table1[[#This Row],[Tariff + FSC per Car]]/111)/Table1[[#This Row],[Route Mileage]]</f>
        <v>3.995969653864391E-2</v>
      </c>
    </row>
    <row r="307" spans="1:34" x14ac:dyDescent="0.25">
      <c r="A307" s="3">
        <v>44545</v>
      </c>
      <c r="B307" s="1" t="s">
        <v>34</v>
      </c>
      <c r="C307" s="1" t="s">
        <v>34</v>
      </c>
      <c r="D307" s="24">
        <v>4022</v>
      </c>
      <c r="E307" s="24">
        <v>39010</v>
      </c>
      <c r="F307" s="1" t="s">
        <v>35</v>
      </c>
      <c r="G307" s="1" t="s">
        <v>36</v>
      </c>
      <c r="H307" s="1" t="s">
        <v>37</v>
      </c>
      <c r="I307" t="s">
        <v>38</v>
      </c>
      <c r="J307" t="str">
        <f>_xlfn.CONCAT(IFERROR(INDEX(Lookup!B:B, MATCH(Table1[[#This Row],[Origin City]], Lookup!A:A, 0)), Table1[[#This Row],[Origin City]]),","," ",Table1[[#This Row],[Origin State]])</f>
        <v>Brunswick, NE</v>
      </c>
      <c r="K307" t="s">
        <v>39</v>
      </c>
      <c r="L307" t="s">
        <v>40</v>
      </c>
      <c r="M307" t="str">
        <f>_xlfn.CONCAT(IFERROR(INDEX(Lookup!B:B, MATCH(Table1[[#This Row],[Destination City]], Lookup!A:A, 0)), Table1[[#This Row],[Destination City]]),","," ",Table1[[#This Row],[Destination State]])</f>
        <v>Hanford, CA</v>
      </c>
      <c r="N307" s="5">
        <v>2122</v>
      </c>
      <c r="O307" t="s">
        <v>41</v>
      </c>
      <c r="P307">
        <v>110</v>
      </c>
      <c r="Q307">
        <v>120</v>
      </c>
      <c r="R307" t="s">
        <v>42</v>
      </c>
      <c r="S307" t="s">
        <v>43</v>
      </c>
      <c r="T307" t="s">
        <v>43</v>
      </c>
      <c r="U307" s="35" t="s">
        <v>44</v>
      </c>
      <c r="V307" s="27" t="s">
        <v>45</v>
      </c>
      <c r="W307" s="4">
        <v>5540</v>
      </c>
      <c r="X307" s="4">
        <f>IF(Table1[[#This Row],[Commodity]]="corn",Table1[[#This Row],[Tariff per Car]]/(111*2000/56),Table1[[#This Row],[Tariff per Car]]/(111*2000/60))</f>
        <v>1.3974774774774774</v>
      </c>
      <c r="Y307" s="4">
        <f>Table1[[#This Row],[Tariff per Car]]/100.7</f>
        <v>55.01489572989076</v>
      </c>
      <c r="Z307" s="4">
        <f>(Table1[[#This Row],[Tariff per Car]]/111)</f>
        <v>49.909909909909906</v>
      </c>
      <c r="AA307" s="6">
        <f>(Table1[[#This Row],[Tariff per Car]]/111)/Table1[[#This Row],[Route Mileage]]</f>
        <v>2.3520221446705895E-2</v>
      </c>
      <c r="AB307" s="4">
        <v>0</v>
      </c>
      <c r="AC307" s="4">
        <f>Table1[[#This Row],[FSC per Mile]]*Table1[[#This Row],[Route Mileage]]</f>
        <v>0</v>
      </c>
      <c r="AD307" s="4">
        <f>Table1[[#This Row],[Tariff per Car]]+Table1[[#This Row],[FSC per Car]]</f>
        <v>5540</v>
      </c>
      <c r="AE307" s="4">
        <f>IF(Table1[[#This Row],[Commodity]]="corn",Table1[[#This Row],[Tariff + FSC per Car]]/(111*2000/56),Table1[[#This Row],[Tariff + FSC per Car]]/(111*2000/60))</f>
        <v>1.3974774774774774</v>
      </c>
      <c r="AF307" s="4">
        <f>Table1[[#This Row],[Tariff + FSC per Car]]/100.7</f>
        <v>55.01489572989076</v>
      </c>
      <c r="AG307" s="4">
        <f>(Table1[[#This Row],[Tariff + FSC per Car]]/111)</f>
        <v>49.909909909909906</v>
      </c>
      <c r="AH307" s="6">
        <f>(Table1[[#This Row],[Tariff + FSC per Car]]/111)/Table1[[#This Row],[Route Mileage]]</f>
        <v>2.3520221446705895E-2</v>
      </c>
    </row>
    <row r="308" spans="1:34" x14ac:dyDescent="0.25">
      <c r="A308" s="3">
        <v>44545</v>
      </c>
      <c r="B308" s="1" t="s">
        <v>34</v>
      </c>
      <c r="C308" s="1" t="s">
        <v>34</v>
      </c>
      <c r="D308" s="24">
        <v>4022</v>
      </c>
      <c r="E308" s="24">
        <v>39013</v>
      </c>
      <c r="F308" s="1" t="s">
        <v>35</v>
      </c>
      <c r="G308" s="1" t="s">
        <v>36</v>
      </c>
      <c r="H308" s="1" t="s">
        <v>46</v>
      </c>
      <c r="I308" t="s">
        <v>47</v>
      </c>
      <c r="J308" t="str">
        <f>_xlfn.CONCAT(IFERROR(INDEX(Lookup!B:B, MATCH(Table1[[#This Row],[Origin City]], Lookup!A:A, 0)), Table1[[#This Row],[Origin City]]),","," ",Table1[[#This Row],[Origin State]])</f>
        <v>Clarkfield, MN</v>
      </c>
      <c r="K308" t="s">
        <v>48</v>
      </c>
      <c r="L308" t="s">
        <v>49</v>
      </c>
      <c r="M308" t="s">
        <v>50</v>
      </c>
      <c r="N308" s="5">
        <v>1684</v>
      </c>
      <c r="O308" t="s">
        <v>51</v>
      </c>
      <c r="P308">
        <v>110</v>
      </c>
      <c r="Q308">
        <v>120</v>
      </c>
      <c r="R308" t="s">
        <v>42</v>
      </c>
      <c r="S308" t="s">
        <v>43</v>
      </c>
      <c r="T308" t="s">
        <v>52</v>
      </c>
      <c r="U308" s="35" t="s">
        <v>44</v>
      </c>
      <c r="V308" s="27" t="s">
        <v>45</v>
      </c>
      <c r="W308" s="4">
        <v>5340</v>
      </c>
      <c r="X308" s="4">
        <f>IF(Table1[[#This Row],[Commodity]]="corn",Table1[[#This Row],[Tariff per Car]]/(111*2000/56),Table1[[#This Row],[Tariff per Car]]/(111*2000/60))</f>
        <v>1.347027027027027</v>
      </c>
      <c r="Y308" s="4">
        <f>Table1[[#This Row],[Tariff per Car]]/100.7</f>
        <v>53.028798411122146</v>
      </c>
      <c r="Z308" s="4">
        <f>(Table1[[#This Row],[Tariff per Car]]/111)</f>
        <v>48.108108108108105</v>
      </c>
      <c r="AA308" s="6">
        <f>(Table1[[#This Row],[Tariff per Car]]/111)/Table1[[#This Row],[Route Mileage]]</f>
        <v>2.8567760159209088E-2</v>
      </c>
      <c r="AB308" s="4">
        <v>0</v>
      </c>
      <c r="AC308" s="4">
        <f>Table1[[#This Row],[FSC per Mile]]*Table1[[#This Row],[Route Mileage]]</f>
        <v>0</v>
      </c>
      <c r="AD308" s="4">
        <f>Table1[[#This Row],[Tariff per Car]]+Table1[[#This Row],[FSC per Car]]</f>
        <v>5340</v>
      </c>
      <c r="AE308" s="4">
        <f>IF(Table1[[#This Row],[Commodity]]="corn",Table1[[#This Row],[Tariff + FSC per Car]]/(111*2000/56),Table1[[#This Row],[Tariff + FSC per Car]]/(111*2000/60))</f>
        <v>1.347027027027027</v>
      </c>
      <c r="AF308" s="4">
        <f>Table1[[#This Row],[Tariff + FSC per Car]]/100.7</f>
        <v>53.028798411122146</v>
      </c>
      <c r="AG308" s="4">
        <f>(Table1[[#This Row],[Tariff + FSC per Car]]/111)</f>
        <v>48.108108108108105</v>
      </c>
      <c r="AH308" s="6">
        <f>(Table1[[#This Row],[Tariff + FSC per Car]]/111)/Table1[[#This Row],[Route Mileage]]</f>
        <v>2.8567760159209088E-2</v>
      </c>
    </row>
    <row r="309" spans="1:34" x14ac:dyDescent="0.25">
      <c r="A309" s="3">
        <v>44545</v>
      </c>
      <c r="B309" s="1" t="s">
        <v>34</v>
      </c>
      <c r="C309" s="1" t="s">
        <v>34</v>
      </c>
      <c r="D309" s="24">
        <v>4022</v>
      </c>
      <c r="E309" s="24">
        <v>39010</v>
      </c>
      <c r="F309" s="1" t="s">
        <v>35</v>
      </c>
      <c r="G309" s="1" t="s">
        <v>36</v>
      </c>
      <c r="H309" s="1" t="s">
        <v>46</v>
      </c>
      <c r="I309" t="s">
        <v>47</v>
      </c>
      <c r="J309" t="str">
        <f>_xlfn.CONCAT(IFERROR(INDEX(Lookup!B:B, MATCH(Table1[[#This Row],[Origin City]], Lookup!A:A, 0)), Table1[[#This Row],[Origin City]]),","," ",Table1[[#This Row],[Origin State]])</f>
        <v>Clarkfield, MN</v>
      </c>
      <c r="K309" t="s">
        <v>53</v>
      </c>
      <c r="L309" t="s">
        <v>54</v>
      </c>
      <c r="M309" t="str">
        <f>_xlfn.CONCAT(IFERROR(INDEX(Lookup!B:B, MATCH(Table1[[#This Row],[Destination City]], Lookup!A:A, 0)), Table1[[#This Row],[Destination City]]),","," ",Table1[[#This Row],[Destination State]])</f>
        <v>Hereford, TX</v>
      </c>
      <c r="N309" s="5">
        <v>1066</v>
      </c>
      <c r="O309" t="s">
        <v>51</v>
      </c>
      <c r="P309">
        <v>110</v>
      </c>
      <c r="Q309">
        <v>120</v>
      </c>
      <c r="R309" t="s">
        <v>42</v>
      </c>
      <c r="S309" t="s">
        <v>43</v>
      </c>
      <c r="T309" t="s">
        <v>52</v>
      </c>
      <c r="U309" s="35" t="s">
        <v>44</v>
      </c>
      <c r="V309" s="27" t="s">
        <v>45</v>
      </c>
      <c r="W309" s="4">
        <v>5020</v>
      </c>
      <c r="X309" s="4">
        <f>IF(Table1[[#This Row],[Commodity]]="corn",Table1[[#This Row],[Tariff per Car]]/(111*2000/56),Table1[[#This Row],[Tariff per Car]]/(111*2000/60))</f>
        <v>1.2663063063063063</v>
      </c>
      <c r="Y309" s="4">
        <f>Table1[[#This Row],[Tariff per Car]]/100.7</f>
        <v>49.851042701092354</v>
      </c>
      <c r="Z309" s="4">
        <f>(Table1[[#This Row],[Tariff per Car]]/111)</f>
        <v>45.225225225225223</v>
      </c>
      <c r="AA309" s="6">
        <f>(Table1[[#This Row],[Tariff per Car]]/111)/Table1[[#This Row],[Route Mileage]]</f>
        <v>4.2425164376383884E-2</v>
      </c>
      <c r="AB309" s="4">
        <v>0</v>
      </c>
      <c r="AC309" s="4">
        <f>Table1[[#This Row],[FSC per Mile]]*Table1[[#This Row],[Route Mileage]]</f>
        <v>0</v>
      </c>
      <c r="AD309" s="4">
        <f>Table1[[#This Row],[Tariff per Car]]+Table1[[#This Row],[FSC per Car]]</f>
        <v>5020</v>
      </c>
      <c r="AE309" s="4">
        <f>IF(Table1[[#This Row],[Commodity]]="corn",Table1[[#This Row],[Tariff + FSC per Car]]/(111*2000/56),Table1[[#This Row],[Tariff + FSC per Car]]/(111*2000/60))</f>
        <v>1.2663063063063063</v>
      </c>
      <c r="AF309" s="4">
        <f>Table1[[#This Row],[Tariff + FSC per Car]]/100.7</f>
        <v>49.851042701092354</v>
      </c>
      <c r="AG309" s="4">
        <f>(Table1[[#This Row],[Tariff + FSC per Car]]/111)</f>
        <v>45.225225225225223</v>
      </c>
      <c r="AH309" s="6">
        <f>(Table1[[#This Row],[Tariff + FSC per Car]]/111)/Table1[[#This Row],[Route Mileage]]</f>
        <v>4.2425164376383884E-2</v>
      </c>
    </row>
    <row r="310" spans="1:34" x14ac:dyDescent="0.25">
      <c r="A310" s="3">
        <v>44545</v>
      </c>
      <c r="B310" s="1" t="s">
        <v>34</v>
      </c>
      <c r="C310" s="1" t="s">
        <v>34</v>
      </c>
      <c r="D310" s="24">
        <v>4022</v>
      </c>
      <c r="E310" s="24">
        <v>39010</v>
      </c>
      <c r="F310" s="1" t="s">
        <v>35</v>
      </c>
      <c r="G310" s="1" t="s">
        <v>36</v>
      </c>
      <c r="H310" s="1" t="s">
        <v>55</v>
      </c>
      <c r="I310" t="s">
        <v>38</v>
      </c>
      <c r="J310" t="str">
        <f>_xlfn.CONCAT(IFERROR(INDEX(Lookup!B:B, MATCH(Table1[[#This Row],[Origin City]], Lookup!A:A, 0)), Table1[[#This Row],[Origin City]]),","," ",Table1[[#This Row],[Origin State]])</f>
        <v>Edison, NE</v>
      </c>
      <c r="K310" t="s">
        <v>53</v>
      </c>
      <c r="L310" t="s">
        <v>54</v>
      </c>
      <c r="M310" t="str">
        <f>_xlfn.CONCAT(IFERROR(INDEX(Lookup!B:B, MATCH(Table1[[#This Row],[Destination City]], Lookup!A:A, 0)), Table1[[#This Row],[Destination City]]),","," ",Table1[[#This Row],[Destination State]])</f>
        <v>Hereford, TX</v>
      </c>
      <c r="N310" s="9">
        <v>728</v>
      </c>
      <c r="O310" t="s">
        <v>51</v>
      </c>
      <c r="P310">
        <v>110</v>
      </c>
      <c r="Q310">
        <v>120</v>
      </c>
      <c r="R310" t="s">
        <v>42</v>
      </c>
      <c r="S310" t="s">
        <v>43</v>
      </c>
      <c r="T310" t="s">
        <v>52</v>
      </c>
      <c r="U310" s="35" t="s">
        <v>44</v>
      </c>
      <c r="V310" s="27" t="s">
        <v>45</v>
      </c>
      <c r="W310" s="4">
        <v>4260</v>
      </c>
      <c r="X310" s="4">
        <f>IF(Table1[[#This Row],[Commodity]]="corn",Table1[[#This Row],[Tariff per Car]]/(111*2000/56),Table1[[#This Row],[Tariff per Car]]/(111*2000/60))</f>
        <v>1.0745945945945947</v>
      </c>
      <c r="Y310" s="4">
        <f>Table1[[#This Row],[Tariff per Car]]/100.7</f>
        <v>42.303872889771597</v>
      </c>
      <c r="Z310" s="4">
        <f>(Table1[[#This Row],[Tariff per Car]]/111)</f>
        <v>38.378378378378379</v>
      </c>
      <c r="AA310" s="6">
        <f>(Table1[[#This Row],[Tariff per Car]]/111)/Table1[[#This Row],[Route Mileage]]</f>
        <v>5.2717552717552719E-2</v>
      </c>
      <c r="AB310" s="4">
        <v>0</v>
      </c>
      <c r="AC310" s="4">
        <f>Table1[[#This Row],[FSC per Mile]]*Table1[[#This Row],[Route Mileage]]</f>
        <v>0</v>
      </c>
      <c r="AD310" s="4">
        <f>Table1[[#This Row],[Tariff per Car]]+Table1[[#This Row],[FSC per Car]]</f>
        <v>4260</v>
      </c>
      <c r="AE310" s="4">
        <f>IF(Table1[[#This Row],[Commodity]]="corn",Table1[[#This Row],[Tariff + FSC per Car]]/(111*2000/56),Table1[[#This Row],[Tariff + FSC per Car]]/(111*2000/60))</f>
        <v>1.0745945945945947</v>
      </c>
      <c r="AF310" s="4">
        <f>Table1[[#This Row],[Tariff + FSC per Car]]/100.7</f>
        <v>42.303872889771597</v>
      </c>
      <c r="AG310" s="4">
        <f>(Table1[[#This Row],[Tariff + FSC per Car]]/111)</f>
        <v>38.378378378378379</v>
      </c>
      <c r="AH310" s="6">
        <f>(Table1[[#This Row],[Tariff + FSC per Car]]/111)/Table1[[#This Row],[Route Mileage]]</f>
        <v>5.2717552717552719E-2</v>
      </c>
    </row>
    <row r="311" spans="1:34" x14ac:dyDescent="0.25">
      <c r="A311" s="3">
        <v>44545</v>
      </c>
      <c r="B311" s="1" t="s">
        <v>34</v>
      </c>
      <c r="C311" s="1" t="s">
        <v>34</v>
      </c>
      <c r="D311" s="24">
        <v>4022</v>
      </c>
      <c r="E311" s="24">
        <v>39013</v>
      </c>
      <c r="F311" s="1" t="s">
        <v>35</v>
      </c>
      <c r="G311" s="1" t="s">
        <v>36</v>
      </c>
      <c r="H311" s="1" t="s">
        <v>55</v>
      </c>
      <c r="I311" t="s">
        <v>38</v>
      </c>
      <c r="J311" t="str">
        <f>_xlfn.CONCAT(IFERROR(INDEX(Lookup!B:B, MATCH(Table1[[#This Row],[Origin City]], Lookup!A:A, 0)), Table1[[#This Row],[Origin City]]),","," ",Table1[[#This Row],[Origin State]])</f>
        <v>Edison, NE</v>
      </c>
      <c r="K311" t="s">
        <v>48</v>
      </c>
      <c r="L311" t="s">
        <v>49</v>
      </c>
      <c r="M311" t="s">
        <v>50</v>
      </c>
      <c r="N311" s="5">
        <v>1759</v>
      </c>
      <c r="O311" t="s">
        <v>51</v>
      </c>
      <c r="P311">
        <v>110</v>
      </c>
      <c r="Q311">
        <v>120</v>
      </c>
      <c r="R311" t="s">
        <v>42</v>
      </c>
      <c r="S311" t="s">
        <v>43</v>
      </c>
      <c r="T311" t="s">
        <v>52</v>
      </c>
      <c r="U311" s="35" t="s">
        <v>44</v>
      </c>
      <c r="V311" s="27" t="s">
        <v>45</v>
      </c>
      <c r="W311" s="4">
        <v>5220</v>
      </c>
      <c r="X311" s="4">
        <f>IF(Table1[[#This Row],[Commodity]]="corn",Table1[[#This Row],[Tariff per Car]]/(111*2000/56),Table1[[#This Row],[Tariff per Car]]/(111*2000/60))</f>
        <v>1.3167567567567569</v>
      </c>
      <c r="Y311" s="4">
        <f>Table1[[#This Row],[Tariff per Car]]/100.7</f>
        <v>51.837140019860975</v>
      </c>
      <c r="Z311" s="4">
        <f>(Table1[[#This Row],[Tariff per Car]]/111)</f>
        <v>47.027027027027025</v>
      </c>
      <c r="AA311" s="6">
        <f>(Table1[[#This Row],[Tariff per Car]]/111)/Table1[[#This Row],[Route Mileage]]</f>
        <v>2.6735092113147826E-2</v>
      </c>
      <c r="AB311" s="4">
        <v>0</v>
      </c>
      <c r="AC311" s="4">
        <f>Table1[[#This Row],[FSC per Mile]]*Table1[[#This Row],[Route Mileage]]</f>
        <v>0</v>
      </c>
      <c r="AD311" s="4">
        <f>Table1[[#This Row],[Tariff per Car]]+Table1[[#This Row],[FSC per Car]]</f>
        <v>5220</v>
      </c>
      <c r="AE311" s="4">
        <f>IF(Table1[[#This Row],[Commodity]]="corn",Table1[[#This Row],[Tariff + FSC per Car]]/(111*2000/56),Table1[[#This Row],[Tariff + FSC per Car]]/(111*2000/60))</f>
        <v>1.3167567567567569</v>
      </c>
      <c r="AF311" s="4">
        <f>Table1[[#This Row],[Tariff + FSC per Car]]/100.7</f>
        <v>51.837140019860975</v>
      </c>
      <c r="AG311" s="4">
        <f>(Table1[[#This Row],[Tariff + FSC per Car]]/111)</f>
        <v>47.027027027027025</v>
      </c>
      <c r="AH311" s="6">
        <f>(Table1[[#This Row],[Tariff + FSC per Car]]/111)/Table1[[#This Row],[Route Mileage]]</f>
        <v>2.6735092113147826E-2</v>
      </c>
    </row>
    <row r="312" spans="1:34" x14ac:dyDescent="0.25">
      <c r="A312" s="3">
        <v>44545</v>
      </c>
      <c r="B312" s="1" t="s">
        <v>34</v>
      </c>
      <c r="C312" s="1" t="s">
        <v>34</v>
      </c>
      <c r="D312" s="24">
        <v>4022</v>
      </c>
      <c r="E312" s="24">
        <v>39010</v>
      </c>
      <c r="F312" s="1" t="s">
        <v>35</v>
      </c>
      <c r="G312" s="1" t="s">
        <v>36</v>
      </c>
      <c r="H312" s="1" t="s">
        <v>55</v>
      </c>
      <c r="I312" t="s">
        <v>38</v>
      </c>
      <c r="J312" t="str">
        <f>_xlfn.CONCAT(IFERROR(INDEX(Lookup!B:B, MATCH(Table1[[#This Row],[Origin City]], Lookup!A:A, 0)), Table1[[#This Row],[Origin City]]),","," ",Table1[[#This Row],[Origin State]])</f>
        <v>Edison, NE</v>
      </c>
      <c r="K312" t="s">
        <v>39</v>
      </c>
      <c r="L312" t="s">
        <v>40</v>
      </c>
      <c r="M312" t="str">
        <f>_xlfn.CONCAT(IFERROR(INDEX(Lookup!B:B, MATCH(Table1[[#This Row],[Destination City]], Lookup!A:A, 0)), Table1[[#This Row],[Destination City]]),","," ",Table1[[#This Row],[Destination State]])</f>
        <v>Hanford, CA</v>
      </c>
      <c r="N312" s="5">
        <v>1776</v>
      </c>
      <c r="O312" t="s">
        <v>41</v>
      </c>
      <c r="P312">
        <v>110</v>
      </c>
      <c r="Q312">
        <v>120</v>
      </c>
      <c r="R312" t="s">
        <v>42</v>
      </c>
      <c r="S312" t="s">
        <v>43</v>
      </c>
      <c r="T312" t="s">
        <v>52</v>
      </c>
      <c r="U312" s="36" t="s">
        <v>44</v>
      </c>
      <c r="V312" s="28" t="s">
        <v>45</v>
      </c>
      <c r="W312" s="4">
        <v>5220</v>
      </c>
      <c r="X312" s="4">
        <f>IF(Table1[[#This Row],[Commodity]]="corn",Table1[[#This Row],[Tariff per Car]]/(111*2000/56),Table1[[#This Row],[Tariff per Car]]/(111*2000/60))</f>
        <v>1.3167567567567569</v>
      </c>
      <c r="Y312" s="4">
        <f>Table1[[#This Row],[Tariff per Car]]/100.7</f>
        <v>51.837140019860975</v>
      </c>
      <c r="Z312" s="4">
        <f>(Table1[[#This Row],[Tariff per Car]]/111)</f>
        <v>47.027027027027025</v>
      </c>
      <c r="AA312" s="6">
        <f>(Table1[[#This Row],[Tariff per Car]]/111)/Table1[[#This Row],[Route Mileage]]</f>
        <v>2.647918188458729E-2</v>
      </c>
      <c r="AB312" s="4">
        <v>0</v>
      </c>
      <c r="AC312" s="4">
        <f>Table1[[#This Row],[FSC per Mile]]*Table1[[#This Row],[Route Mileage]]</f>
        <v>0</v>
      </c>
      <c r="AD312" s="4">
        <f>Table1[[#This Row],[Tariff per Car]]+Table1[[#This Row],[FSC per Car]]</f>
        <v>5220</v>
      </c>
      <c r="AE312" s="4">
        <f>IF(Table1[[#This Row],[Commodity]]="corn",Table1[[#This Row],[Tariff + FSC per Car]]/(111*2000/56),Table1[[#This Row],[Tariff + FSC per Car]]/(111*2000/60))</f>
        <v>1.3167567567567569</v>
      </c>
      <c r="AF312" s="4">
        <f>Table1[[#This Row],[Tariff + FSC per Car]]/100.7</f>
        <v>51.837140019860975</v>
      </c>
      <c r="AG312" s="4">
        <f>(Table1[[#This Row],[Tariff + FSC per Car]]/111)</f>
        <v>47.027027027027025</v>
      </c>
      <c r="AH312" s="6">
        <f>(Table1[[#This Row],[Tariff + FSC per Car]]/111)/Table1[[#This Row],[Route Mileage]]</f>
        <v>2.647918188458729E-2</v>
      </c>
    </row>
    <row r="313" spans="1:34" x14ac:dyDescent="0.25">
      <c r="A313" s="3">
        <v>44545</v>
      </c>
      <c r="B313" t="s">
        <v>34</v>
      </c>
      <c r="C313" t="s">
        <v>34</v>
      </c>
      <c r="D313" s="24">
        <v>4022</v>
      </c>
      <c r="E313" s="24">
        <v>39010</v>
      </c>
      <c r="F313" s="1" t="s">
        <v>35</v>
      </c>
      <c r="G313" s="1" t="s">
        <v>36</v>
      </c>
      <c r="H313" s="1" t="s">
        <v>56</v>
      </c>
      <c r="I313" t="s">
        <v>57</v>
      </c>
      <c r="J313" t="str">
        <f>_xlfn.CONCAT(IFERROR(INDEX(Lookup!B:B, MATCH(Table1[[#This Row],[Origin City]], Lookup!A:A, 0)), Table1[[#This Row],[Origin City]]),","," ",Table1[[#This Row],[Origin State]])</f>
        <v>Greenwood (Mendota), IL</v>
      </c>
      <c r="K313" t="s">
        <v>53</v>
      </c>
      <c r="L313" t="s">
        <v>54</v>
      </c>
      <c r="M313" t="str">
        <f>_xlfn.CONCAT(IFERROR(INDEX(Lookup!B:B, MATCH(Table1[[#This Row],[Destination City]], Lookup!A:A, 0)), Table1[[#This Row],[Destination City]]),","," ",Table1[[#This Row],[Destination State]])</f>
        <v>Hereford, TX</v>
      </c>
      <c r="N313" s="5">
        <v>935</v>
      </c>
      <c r="O313" t="s">
        <v>41</v>
      </c>
      <c r="P313">
        <v>110</v>
      </c>
      <c r="Q313">
        <v>120</v>
      </c>
      <c r="R313" t="s">
        <v>42</v>
      </c>
      <c r="S313" t="s">
        <v>43</v>
      </c>
      <c r="T313" t="s">
        <v>52</v>
      </c>
      <c r="U313" s="35" t="s">
        <v>44</v>
      </c>
      <c r="V313" s="27" t="s">
        <v>45</v>
      </c>
      <c r="W313" s="4">
        <v>3780</v>
      </c>
      <c r="X313" s="4">
        <f>IF(Table1[[#This Row],[Commodity]]="corn",Table1[[#This Row],[Tariff per Car]]/(111*2000/56),Table1[[#This Row],[Tariff per Car]]/(111*2000/60))</f>
        <v>0.95351351351351354</v>
      </c>
      <c r="Y313" s="4">
        <f>Table1[[#This Row],[Tariff per Car]]/100.7</f>
        <v>37.537239324726912</v>
      </c>
      <c r="Z313" s="4">
        <f>(Table1[[#This Row],[Tariff per Car]]/111)</f>
        <v>34.054054054054056</v>
      </c>
      <c r="AA313" s="6">
        <f>(Table1[[#This Row],[Tariff per Car]]/111)/Table1[[#This Row],[Route Mileage]]</f>
        <v>3.6421448186154073E-2</v>
      </c>
      <c r="AB313" s="4">
        <v>0</v>
      </c>
      <c r="AC313" s="4">
        <f>Table1[[#This Row],[FSC per Mile]]*Table1[[#This Row],[Route Mileage]]</f>
        <v>0</v>
      </c>
      <c r="AD313" s="4">
        <f>Table1[[#This Row],[Tariff per Car]]+Table1[[#This Row],[FSC per Car]]</f>
        <v>3780</v>
      </c>
      <c r="AE313" s="4">
        <f>IF(Table1[[#This Row],[Commodity]]="corn",Table1[[#This Row],[Tariff + FSC per Car]]/(111*2000/56),Table1[[#This Row],[Tariff + FSC per Car]]/(111*2000/60))</f>
        <v>0.95351351351351354</v>
      </c>
      <c r="AF313" s="4">
        <f>Table1[[#This Row],[Tariff + FSC per Car]]/100.7</f>
        <v>37.537239324726912</v>
      </c>
      <c r="AG313" s="4">
        <f>(Table1[[#This Row],[Tariff + FSC per Car]]/111)</f>
        <v>34.054054054054056</v>
      </c>
      <c r="AH313" s="6">
        <f>(Table1[[#This Row],[Tariff + FSC per Car]]/111)/Table1[[#This Row],[Route Mileage]]</f>
        <v>3.6421448186154073E-2</v>
      </c>
    </row>
    <row r="314" spans="1:34" x14ac:dyDescent="0.25">
      <c r="A314" s="3">
        <v>44545</v>
      </c>
      <c r="B314" s="1" t="s">
        <v>34</v>
      </c>
      <c r="C314" s="1" t="s">
        <v>34</v>
      </c>
      <c r="D314" s="24">
        <v>4022</v>
      </c>
      <c r="E314" s="24">
        <v>39010</v>
      </c>
      <c r="F314" s="1" t="s">
        <v>35</v>
      </c>
      <c r="G314" s="1" t="s">
        <v>36</v>
      </c>
      <c r="H314" s="1" t="s">
        <v>58</v>
      </c>
      <c r="I314" t="s">
        <v>59</v>
      </c>
      <c r="J314" t="str">
        <f>_xlfn.CONCAT(IFERROR(INDEX(Lookup!B:B, MATCH(Table1[[#This Row],[Origin City]], Lookup!A:A, 0)), Table1[[#This Row],[Origin City]]),","," ",Table1[[#This Row],[Origin State]])</f>
        <v>Hancock, IA</v>
      </c>
      <c r="K314" t="s">
        <v>60</v>
      </c>
      <c r="L314" t="s">
        <v>54</v>
      </c>
      <c r="M314" t="str">
        <f>_xlfn.CONCAT(IFERROR(INDEX(Lookup!B:B, MATCH(Table1[[#This Row],[Destination City]], Lookup!A:A, 0)), Table1[[#This Row],[Destination City]]),","," ",Table1[[#This Row],[Destination State]])</f>
        <v>Plainview, TX</v>
      </c>
      <c r="N314" s="5">
        <v>832</v>
      </c>
      <c r="O314" t="s">
        <v>41</v>
      </c>
      <c r="P314">
        <v>110</v>
      </c>
      <c r="Q314">
        <v>120</v>
      </c>
      <c r="R314" t="s">
        <v>42</v>
      </c>
      <c r="S314" t="s">
        <v>43</v>
      </c>
      <c r="T314" t="s">
        <v>43</v>
      </c>
      <c r="U314" s="35" t="s">
        <v>44</v>
      </c>
      <c r="V314" s="27" t="s">
        <v>45</v>
      </c>
      <c r="W314" s="4">
        <v>4380</v>
      </c>
      <c r="X314" s="4">
        <f>IF(Table1[[#This Row],[Commodity]]="corn",Table1[[#This Row],[Tariff per Car]]/(111*2000/56),Table1[[#This Row],[Tariff per Car]]/(111*2000/60))</f>
        <v>1.1048648648648649</v>
      </c>
      <c r="Y314" s="4">
        <f>Table1[[#This Row],[Tariff per Car]]/100.7</f>
        <v>43.495531281032768</v>
      </c>
      <c r="Z314" s="4">
        <f>(Table1[[#This Row],[Tariff per Car]]/111)</f>
        <v>39.45945945945946</v>
      </c>
      <c r="AA314" s="6">
        <f>(Table1[[#This Row],[Tariff per Car]]/111)/Table1[[#This Row],[Route Mileage]]</f>
        <v>4.7427234927234926E-2</v>
      </c>
      <c r="AB314" s="4">
        <v>0</v>
      </c>
      <c r="AC314" s="4">
        <f>Table1[[#This Row],[FSC per Mile]]*Table1[[#This Row],[Route Mileage]]</f>
        <v>0</v>
      </c>
      <c r="AD314" s="4">
        <f>Table1[[#This Row],[Tariff per Car]]+Table1[[#This Row],[FSC per Car]]</f>
        <v>4380</v>
      </c>
      <c r="AE314" s="4">
        <f>IF(Table1[[#This Row],[Commodity]]="corn",Table1[[#This Row],[Tariff + FSC per Car]]/(111*2000/56),Table1[[#This Row],[Tariff + FSC per Car]]/(111*2000/60))</f>
        <v>1.1048648648648649</v>
      </c>
      <c r="AF314" s="4">
        <f>Table1[[#This Row],[Tariff + FSC per Car]]/100.7</f>
        <v>43.495531281032768</v>
      </c>
      <c r="AG314" s="4">
        <f>(Table1[[#This Row],[Tariff + FSC per Car]]/111)</f>
        <v>39.45945945945946</v>
      </c>
      <c r="AH314" s="6">
        <f>(Table1[[#This Row],[Tariff + FSC per Car]]/111)/Table1[[#This Row],[Route Mileage]]</f>
        <v>4.7427234927234926E-2</v>
      </c>
    </row>
    <row r="315" spans="1:34" x14ac:dyDescent="0.25">
      <c r="A315" s="3">
        <v>44545</v>
      </c>
      <c r="B315" s="1" t="s">
        <v>34</v>
      </c>
      <c r="C315" s="1" t="s">
        <v>34</v>
      </c>
      <c r="D315" s="24">
        <v>4022</v>
      </c>
      <c r="E315" s="24">
        <v>39010</v>
      </c>
      <c r="F315" s="1" t="s">
        <v>35</v>
      </c>
      <c r="G315" s="1" t="s">
        <v>36</v>
      </c>
      <c r="H315" s="1" t="s">
        <v>61</v>
      </c>
      <c r="I315" t="s">
        <v>62</v>
      </c>
      <c r="J315" t="str">
        <f>_xlfn.CONCAT(IFERROR(INDEX(Lookup!B:B, MATCH(Table1[[#This Row],[Origin City]], Lookup!A:A, 0)), Table1[[#This Row],[Origin City]]),","," ",Table1[[#This Row],[Origin State]])</f>
        <v>Phelps (Rock Port), MO</v>
      </c>
      <c r="K315" t="s">
        <v>63</v>
      </c>
      <c r="L315" t="s">
        <v>64</v>
      </c>
      <c r="M315" t="str">
        <f>_xlfn.CONCAT(IFERROR(INDEX(Lookup!B:B, MATCH(Table1[[#This Row],[Destination City]], Lookup!A:A, 0)), Table1[[#This Row],[Destination City]]),","," ",Table1[[#This Row],[Destination State]])</f>
        <v>Clovis, NM</v>
      </c>
      <c r="N315" s="5">
        <v>764</v>
      </c>
      <c r="O315" t="s">
        <v>41</v>
      </c>
      <c r="P315">
        <v>110</v>
      </c>
      <c r="Q315">
        <v>120</v>
      </c>
      <c r="R315" t="s">
        <v>42</v>
      </c>
      <c r="S315" t="s">
        <v>43</v>
      </c>
      <c r="T315" t="s">
        <v>52</v>
      </c>
      <c r="U315" s="35" t="s">
        <v>44</v>
      </c>
      <c r="V315" s="27" t="s">
        <v>45</v>
      </c>
      <c r="W315" s="4">
        <v>4020</v>
      </c>
      <c r="X315" s="4">
        <f>IF(Table1[[#This Row],[Commodity]]="corn",Table1[[#This Row],[Tariff per Car]]/(111*2000/56),Table1[[#This Row],[Tariff per Car]]/(111*2000/60))</f>
        <v>1.0140540540540541</v>
      </c>
      <c r="Y315" s="4">
        <f>Table1[[#This Row],[Tariff per Car]]/100.7</f>
        <v>39.920556107249254</v>
      </c>
      <c r="Z315" s="4">
        <f>(Table1[[#This Row],[Tariff per Car]]/111)</f>
        <v>36.216216216216218</v>
      </c>
      <c r="AA315" s="6">
        <f>(Table1[[#This Row],[Tariff per Car]]/111)/Table1[[#This Row],[Route Mileage]]</f>
        <v>4.7403424366775151E-2</v>
      </c>
      <c r="AB315" s="4">
        <v>0</v>
      </c>
      <c r="AC315" s="4">
        <f>Table1[[#This Row],[FSC per Mile]]*Table1[[#This Row],[Route Mileage]]</f>
        <v>0</v>
      </c>
      <c r="AD315" s="4">
        <f>Table1[[#This Row],[Tariff per Car]]+Table1[[#This Row],[FSC per Car]]</f>
        <v>4020</v>
      </c>
      <c r="AE315" s="4">
        <f>IF(Table1[[#This Row],[Commodity]]="corn",Table1[[#This Row],[Tariff + FSC per Car]]/(111*2000/56),Table1[[#This Row],[Tariff + FSC per Car]]/(111*2000/60))</f>
        <v>1.0140540540540541</v>
      </c>
      <c r="AF315" s="4">
        <f>Table1[[#This Row],[Tariff + FSC per Car]]/100.7</f>
        <v>39.920556107249254</v>
      </c>
      <c r="AG315" s="4">
        <f>(Table1[[#This Row],[Tariff + FSC per Car]]/111)</f>
        <v>36.216216216216218</v>
      </c>
      <c r="AH315" s="6">
        <f>(Table1[[#This Row],[Tariff + FSC per Car]]/111)/Table1[[#This Row],[Route Mileage]]</f>
        <v>4.7403424366775151E-2</v>
      </c>
    </row>
    <row r="316" spans="1:34" x14ac:dyDescent="0.25">
      <c r="A316" s="3">
        <v>44545</v>
      </c>
      <c r="B316" s="1" t="s">
        <v>34</v>
      </c>
      <c r="C316" s="1" t="s">
        <v>34</v>
      </c>
      <c r="D316" s="24">
        <v>4022</v>
      </c>
      <c r="E316" s="24">
        <v>39010</v>
      </c>
      <c r="F316" s="1" t="s">
        <v>35</v>
      </c>
      <c r="G316" s="1" t="s">
        <v>36</v>
      </c>
      <c r="H316" s="1" t="s">
        <v>61</v>
      </c>
      <c r="I316" t="s">
        <v>62</v>
      </c>
      <c r="J316" t="str">
        <f>_xlfn.CONCAT(IFERROR(INDEX(Lookup!B:B, MATCH(Table1[[#This Row],[Origin City]], Lookup!A:A, 0)), Table1[[#This Row],[Origin City]]),","," ",Table1[[#This Row],[Origin State]])</f>
        <v>Phelps (Rock Port), MO</v>
      </c>
      <c r="K316" t="s">
        <v>65</v>
      </c>
      <c r="L316" t="s">
        <v>54</v>
      </c>
      <c r="M316" t="s">
        <v>66</v>
      </c>
      <c r="N316" s="5">
        <v>937</v>
      </c>
      <c r="O316" t="s">
        <v>41</v>
      </c>
      <c r="P316">
        <v>110</v>
      </c>
      <c r="Q316">
        <v>120</v>
      </c>
      <c r="R316" t="s">
        <v>42</v>
      </c>
      <c r="S316" t="s">
        <v>43</v>
      </c>
      <c r="T316" t="s">
        <v>52</v>
      </c>
      <c r="U316" s="35" t="s">
        <v>44</v>
      </c>
      <c r="V316" s="27" t="s">
        <v>45</v>
      </c>
      <c r="W316" s="4">
        <v>3760</v>
      </c>
      <c r="X316" s="4">
        <f>IF(Table1[[#This Row],[Commodity]]="corn",Table1[[#This Row],[Tariff per Car]]/(111*2000/56),Table1[[#This Row],[Tariff per Car]]/(111*2000/60))</f>
        <v>0.94846846846846844</v>
      </c>
      <c r="Y316" s="4">
        <f>Table1[[#This Row],[Tariff per Car]]/100.7</f>
        <v>37.338629592850047</v>
      </c>
      <c r="Z316" s="4">
        <f>(Table1[[#This Row],[Tariff per Car]]/111)</f>
        <v>33.873873873873876</v>
      </c>
      <c r="AA316" s="6">
        <f>(Table1[[#This Row],[Tariff per Car]]/111)/Table1[[#This Row],[Route Mileage]]</f>
        <v>3.6151412885671162E-2</v>
      </c>
      <c r="AB316" s="4">
        <v>0</v>
      </c>
      <c r="AC316" s="4">
        <f>Table1[[#This Row],[FSC per Mile]]*Table1[[#This Row],[Route Mileage]]</f>
        <v>0</v>
      </c>
      <c r="AD316" s="4">
        <f>Table1[[#This Row],[Tariff per Car]]+Table1[[#This Row],[FSC per Car]]</f>
        <v>3760</v>
      </c>
      <c r="AE316" s="4">
        <f>IF(Table1[[#This Row],[Commodity]]="corn",Table1[[#This Row],[Tariff + FSC per Car]]/(111*2000/56),Table1[[#This Row],[Tariff + FSC per Car]]/(111*2000/60))</f>
        <v>0.94846846846846844</v>
      </c>
      <c r="AF316" s="4">
        <f>Table1[[#This Row],[Tariff + FSC per Car]]/100.7</f>
        <v>37.338629592850047</v>
      </c>
      <c r="AG316" s="4">
        <f>(Table1[[#This Row],[Tariff + FSC per Car]]/111)</f>
        <v>33.873873873873876</v>
      </c>
      <c r="AH316" s="6">
        <f>(Table1[[#This Row],[Tariff + FSC per Car]]/111)/Table1[[#This Row],[Route Mileage]]</f>
        <v>3.6151412885671162E-2</v>
      </c>
    </row>
    <row r="317" spans="1:34" x14ac:dyDescent="0.25">
      <c r="A317" s="3">
        <v>44545</v>
      </c>
      <c r="B317" s="1" t="s">
        <v>34</v>
      </c>
      <c r="C317" s="1" t="s">
        <v>34</v>
      </c>
      <c r="D317" s="24">
        <v>4022</v>
      </c>
      <c r="E317" s="24">
        <v>39013</v>
      </c>
      <c r="F317" s="1" t="s">
        <v>35</v>
      </c>
      <c r="G317" s="1" t="s">
        <v>36</v>
      </c>
      <c r="H317" s="1" t="s">
        <v>67</v>
      </c>
      <c r="I317" t="s">
        <v>68</v>
      </c>
      <c r="J317" t="str">
        <f>_xlfn.CONCAT(IFERROR(INDEX(Lookup!B:B, MATCH(Table1[[#This Row],[Origin City]], Lookup!A:A, 0)), Table1[[#This Row],[Origin City]]),","," ",Table1[[#This Row],[Origin State]])</f>
        <v>Selby, SD</v>
      </c>
      <c r="K317" t="s">
        <v>48</v>
      </c>
      <c r="L317" t="s">
        <v>49</v>
      </c>
      <c r="M317" t="s">
        <v>50</v>
      </c>
      <c r="N317" s="5">
        <v>1419</v>
      </c>
      <c r="O317" t="s">
        <v>51</v>
      </c>
      <c r="P317">
        <v>110</v>
      </c>
      <c r="Q317">
        <v>120</v>
      </c>
      <c r="R317" t="s">
        <v>42</v>
      </c>
      <c r="S317" t="s">
        <v>43</v>
      </c>
      <c r="T317" t="s">
        <v>52</v>
      </c>
      <c r="U317" s="36" t="s">
        <v>44</v>
      </c>
      <c r="V317" s="28" t="s">
        <v>45</v>
      </c>
      <c r="W317" s="4">
        <v>5300</v>
      </c>
      <c r="X317" s="4">
        <f>IF(Table1[[#This Row],[Commodity]]="corn",Table1[[#This Row],[Tariff per Car]]/(111*2000/56),Table1[[#This Row],[Tariff per Car]]/(111*2000/60))</f>
        <v>1.336936936936937</v>
      </c>
      <c r="Y317" s="4">
        <f>Table1[[#This Row],[Tariff per Car]]/100.7</f>
        <v>52.631578947368418</v>
      </c>
      <c r="Z317" s="4">
        <f>(Table1[[#This Row],[Tariff per Car]]/111)</f>
        <v>47.747747747747745</v>
      </c>
      <c r="AA317" s="6">
        <f>(Table1[[#This Row],[Tariff per Car]]/111)/Table1[[#This Row],[Route Mileage]]</f>
        <v>3.3648870858173183E-2</v>
      </c>
      <c r="AB317" s="4">
        <v>0</v>
      </c>
      <c r="AC317" s="4">
        <f>Table1[[#This Row],[FSC per Mile]]*Table1[[#This Row],[Route Mileage]]</f>
        <v>0</v>
      </c>
      <c r="AD317" s="4">
        <f>Table1[[#This Row],[Tariff per Car]]+Table1[[#This Row],[FSC per Car]]</f>
        <v>5300</v>
      </c>
      <c r="AE317" s="4">
        <f>IF(Table1[[#This Row],[Commodity]]="corn",Table1[[#This Row],[Tariff + FSC per Car]]/(111*2000/56),Table1[[#This Row],[Tariff + FSC per Car]]/(111*2000/60))</f>
        <v>1.336936936936937</v>
      </c>
      <c r="AF317" s="4">
        <f>Table1[[#This Row],[Tariff + FSC per Car]]/100.7</f>
        <v>52.631578947368418</v>
      </c>
      <c r="AG317" s="4">
        <f>(Table1[[#This Row],[Tariff + FSC per Car]]/111)</f>
        <v>47.747747747747745</v>
      </c>
      <c r="AH317" s="6">
        <f>(Table1[[#This Row],[Tariff + FSC per Car]]/111)/Table1[[#This Row],[Route Mileage]]</f>
        <v>3.3648870858173183E-2</v>
      </c>
    </row>
    <row r="318" spans="1:34" x14ac:dyDescent="0.25">
      <c r="A318" s="3">
        <v>44545</v>
      </c>
      <c r="B318" s="1" t="s">
        <v>34</v>
      </c>
      <c r="C318" s="1" t="s">
        <v>34</v>
      </c>
      <c r="D318" s="24">
        <v>4022</v>
      </c>
      <c r="E318" s="24">
        <v>39013</v>
      </c>
      <c r="F318" s="1" t="s">
        <v>35</v>
      </c>
      <c r="G318" s="1" t="s">
        <v>36</v>
      </c>
      <c r="H318" s="1" t="s">
        <v>69</v>
      </c>
      <c r="I318" t="s">
        <v>47</v>
      </c>
      <c r="J318" t="str">
        <f>_xlfn.CONCAT(IFERROR(INDEX(Lookup!B:B, MATCH(Table1[[#This Row],[Origin City]], Lookup!A:A, 0)), Table1[[#This Row],[Origin City]]),","," ",Table1[[#This Row],[Origin State]])</f>
        <v>St. Cloud, MN</v>
      </c>
      <c r="K318" t="s">
        <v>48</v>
      </c>
      <c r="L318" t="s">
        <v>49</v>
      </c>
      <c r="M318" t="s">
        <v>50</v>
      </c>
      <c r="N318" s="5">
        <v>1666</v>
      </c>
      <c r="O318" t="s">
        <v>51</v>
      </c>
      <c r="P318">
        <v>110</v>
      </c>
      <c r="Q318">
        <v>120</v>
      </c>
      <c r="R318" t="s">
        <v>42</v>
      </c>
      <c r="S318" t="s">
        <v>43</v>
      </c>
      <c r="T318" t="s">
        <v>52</v>
      </c>
      <c r="U318" s="36" t="s">
        <v>44</v>
      </c>
      <c r="V318" s="28" t="s">
        <v>45</v>
      </c>
      <c r="W318" s="4">
        <v>5300</v>
      </c>
      <c r="X318" s="4">
        <f>IF(Table1[[#This Row],[Commodity]]="corn",Table1[[#This Row],[Tariff per Car]]/(111*2000/56),Table1[[#This Row],[Tariff per Car]]/(111*2000/60))</f>
        <v>1.336936936936937</v>
      </c>
      <c r="Y318" s="4">
        <f>Table1[[#This Row],[Tariff per Car]]/100.7</f>
        <v>52.631578947368418</v>
      </c>
      <c r="Z318" s="4">
        <f>(Table1[[#This Row],[Tariff per Car]]/111)</f>
        <v>47.747747747747745</v>
      </c>
      <c r="AA318" s="6">
        <f>(Table1[[#This Row],[Tariff per Car]]/111)/Table1[[#This Row],[Route Mileage]]</f>
        <v>2.8660112693726137E-2</v>
      </c>
      <c r="AB318" s="4">
        <v>0</v>
      </c>
      <c r="AC318" s="4">
        <f>Table1[[#This Row],[FSC per Mile]]*Table1[[#This Row],[Route Mileage]]</f>
        <v>0</v>
      </c>
      <c r="AD318" s="4">
        <f>Table1[[#This Row],[Tariff per Car]]+Table1[[#This Row],[FSC per Car]]</f>
        <v>5300</v>
      </c>
      <c r="AE318" s="4">
        <f>IF(Table1[[#This Row],[Commodity]]="corn",Table1[[#This Row],[Tariff + FSC per Car]]/(111*2000/56),Table1[[#This Row],[Tariff + FSC per Car]]/(111*2000/60))</f>
        <v>1.336936936936937</v>
      </c>
      <c r="AF318" s="4">
        <f>Table1[[#This Row],[Tariff + FSC per Car]]/100.7</f>
        <v>52.631578947368418</v>
      </c>
      <c r="AG318" s="4">
        <f>(Table1[[#This Row],[Tariff + FSC per Car]]/111)</f>
        <v>47.747747747747745</v>
      </c>
      <c r="AH318" s="6">
        <f>(Table1[[#This Row],[Tariff + FSC per Car]]/111)/Table1[[#This Row],[Route Mileage]]</f>
        <v>2.8660112693726137E-2</v>
      </c>
    </row>
    <row r="319" spans="1:34" x14ac:dyDescent="0.25">
      <c r="A319" s="3">
        <v>44545</v>
      </c>
      <c r="B319" s="1" t="s">
        <v>34</v>
      </c>
      <c r="C319" s="1" t="s">
        <v>34</v>
      </c>
      <c r="D319" s="24">
        <v>4022</v>
      </c>
      <c r="E319" s="24">
        <v>39010</v>
      </c>
      <c r="F319" s="1" t="s">
        <v>35</v>
      </c>
      <c r="G319" s="1" t="s">
        <v>36</v>
      </c>
      <c r="H319" s="1" t="s">
        <v>70</v>
      </c>
      <c r="I319" t="s">
        <v>57</v>
      </c>
      <c r="J319" t="str">
        <f>_xlfn.CONCAT(IFERROR(INDEX(Lookup!B:B, MATCH(Table1[[#This Row],[Origin City]], Lookup!A:A, 0)), Table1[[#This Row],[Origin City]]),","," ",Table1[[#This Row],[Origin State]])</f>
        <v>Waverly, IL</v>
      </c>
      <c r="K319" t="s">
        <v>71</v>
      </c>
      <c r="L319" t="s">
        <v>64</v>
      </c>
      <c r="M319" t="str">
        <f>_xlfn.CONCAT(IFERROR(INDEX(Lookup!B:B, MATCH(Table1[[#This Row],[Destination City]], Lookup!A:A, 0)), Table1[[#This Row],[Destination City]]),","," ",Table1[[#This Row],[Destination State]])</f>
        <v>Dexter, NM</v>
      </c>
      <c r="N319" s="47">
        <v>1058</v>
      </c>
      <c r="O319" t="s">
        <v>41</v>
      </c>
      <c r="P319">
        <v>110</v>
      </c>
      <c r="Q319">
        <v>120</v>
      </c>
      <c r="R319" t="s">
        <v>42</v>
      </c>
      <c r="S319" t="s">
        <v>43</v>
      </c>
      <c r="T319" t="s">
        <v>43</v>
      </c>
      <c r="U319" s="36" t="s">
        <v>44</v>
      </c>
      <c r="V319" s="28" t="s">
        <v>45</v>
      </c>
      <c r="W319" s="4">
        <v>3900</v>
      </c>
      <c r="X319" s="4">
        <f>IF(Table1[[#This Row],[Commodity]]="corn",Table1[[#This Row],[Tariff per Car]]/(111*2000/56),Table1[[#This Row],[Tariff per Car]]/(111*2000/60))</f>
        <v>0.98378378378378384</v>
      </c>
      <c r="Y319" s="4">
        <f>Table1[[#This Row],[Tariff per Car]]/100.7</f>
        <v>38.728897715988083</v>
      </c>
      <c r="Z319" s="4">
        <f>(Table1[[#This Row],[Tariff per Car]]/111)</f>
        <v>35.135135135135137</v>
      </c>
      <c r="AA319" s="6">
        <f>(Table1[[#This Row],[Tariff per Car]]/111)/Table1[[#This Row],[Route Mileage]]</f>
        <v>3.3209012415061565E-2</v>
      </c>
      <c r="AB319" s="4">
        <v>0</v>
      </c>
      <c r="AC319" s="4">
        <f>Table1[[#This Row],[FSC per Mile]]*Table1[[#This Row],[Route Mileage]]</f>
        <v>0</v>
      </c>
      <c r="AD319" s="4">
        <f>Table1[[#This Row],[Tariff per Car]]+Table1[[#This Row],[FSC per Car]]</f>
        <v>3900</v>
      </c>
      <c r="AE319" s="4">
        <f>IF(Table1[[#This Row],[Commodity]]="corn",Table1[[#This Row],[Tariff + FSC per Car]]/(111*2000/56),Table1[[#This Row],[Tariff + FSC per Car]]/(111*2000/60))</f>
        <v>0.98378378378378384</v>
      </c>
      <c r="AF319" s="4">
        <f>Table1[[#This Row],[Tariff + FSC per Car]]/100.7</f>
        <v>38.728897715988083</v>
      </c>
      <c r="AG319" s="4">
        <f>(Table1[[#This Row],[Tariff + FSC per Car]]/111)</f>
        <v>35.135135135135137</v>
      </c>
      <c r="AH319" s="6">
        <f>(Table1[[#This Row],[Tariff + FSC per Car]]/111)/Table1[[#This Row],[Route Mileage]]</f>
        <v>3.3209012415061565E-2</v>
      </c>
    </row>
    <row r="320" spans="1:34" x14ac:dyDescent="0.25">
      <c r="A320" s="3">
        <v>44545</v>
      </c>
      <c r="B320" s="1" t="s">
        <v>80</v>
      </c>
      <c r="C320" s="1" t="s">
        <v>81</v>
      </c>
      <c r="D320" s="24">
        <v>4032</v>
      </c>
      <c r="E320" s="24">
        <v>1182</v>
      </c>
      <c r="F320" s="1" t="s">
        <v>35</v>
      </c>
      <c r="G320" s="1" t="s">
        <v>36</v>
      </c>
      <c r="H320" s="1" t="s">
        <v>82</v>
      </c>
      <c r="I320" t="s">
        <v>83</v>
      </c>
      <c r="J320" t="str">
        <f>_xlfn.CONCAT(IFERROR(INDEX(Lookup!B:B, MATCH(Table1[[#This Row],[Origin City]], Lookup!A:A, 0)), Table1[[#This Row],[Origin City]]),","," ",Table1[[#This Row],[Origin State]])</f>
        <v>Delhi, LA</v>
      </c>
      <c r="K320" t="s">
        <v>84</v>
      </c>
      <c r="L320" t="s">
        <v>85</v>
      </c>
      <c r="M320" t="str">
        <f>_xlfn.CONCAT(IFERROR(INDEX(Lookup!B:B, MATCH(Table1[[#This Row],[Destination City]], Lookup!A:A, 0)), Table1[[#This Row],[Destination City]]),","," ",Table1[[#This Row],[Destination State]])</f>
        <v>Morton, MS</v>
      </c>
      <c r="N320" s="5">
        <v>120</v>
      </c>
      <c r="O320" t="s">
        <v>86</v>
      </c>
      <c r="P320">
        <v>100</v>
      </c>
      <c r="R320" t="s">
        <v>42</v>
      </c>
      <c r="S320" t="s">
        <v>43</v>
      </c>
      <c r="T320" t="s">
        <v>52</v>
      </c>
      <c r="U320" s="26"/>
      <c r="V320" s="27" t="s">
        <v>87</v>
      </c>
      <c r="W320" s="4">
        <v>1435</v>
      </c>
      <c r="X320" s="4">
        <f>IF(Table1[[#This Row],[Commodity]]="corn",Table1[[#This Row],[Tariff per Car]]/(111*2000/56),Table1[[#This Row],[Tariff per Car]]/(111*2000/60))</f>
        <v>0.361981981981982</v>
      </c>
      <c r="Y320" s="4">
        <f>Table1[[#This Row],[Tariff per Car]]/100.7</f>
        <v>14.250248262164845</v>
      </c>
      <c r="Z320" s="4">
        <f>(Table1[[#This Row],[Tariff per Car]]/111)</f>
        <v>12.927927927927929</v>
      </c>
      <c r="AA320" s="6">
        <f>(Table1[[#This Row],[Tariff per Car]]/111)/Table1[[#This Row],[Route Mileage]]</f>
        <v>0.10773273273273273</v>
      </c>
      <c r="AB320" s="4">
        <v>0.37</v>
      </c>
      <c r="AC320" s="4">
        <f>Table1[[#This Row],[FSC per Mile]]*Table1[[#This Row],[Route Mileage]]</f>
        <v>44.4</v>
      </c>
      <c r="AD320" s="4">
        <f>Table1[[#This Row],[Tariff per Car]]+Table1[[#This Row],[FSC per Car]]</f>
        <v>1479.4</v>
      </c>
      <c r="AE320" s="4">
        <f>IF(Table1[[#This Row],[Commodity]]="corn",Table1[[#This Row],[Tariff + FSC per Car]]/(111*2000/56),Table1[[#This Row],[Tariff + FSC per Car]]/(111*2000/60))</f>
        <v>0.37318198198198199</v>
      </c>
      <c r="AF320" s="4">
        <f>Table1[[#This Row],[Tariff + FSC per Car]]/100.7</f>
        <v>14.691161866931481</v>
      </c>
      <c r="AG320" s="4">
        <f>(Table1[[#This Row],[Tariff + FSC per Car]]/111)</f>
        <v>13.327927927927929</v>
      </c>
      <c r="AH320" s="6">
        <f>(Table1[[#This Row],[Tariff + FSC per Car]]/111)/Table1[[#This Row],[Route Mileage]]</f>
        <v>0.11106606606606607</v>
      </c>
    </row>
    <row r="321" spans="1:34" x14ac:dyDescent="0.25">
      <c r="A321" s="3">
        <v>44545</v>
      </c>
      <c r="B321" s="1" t="s">
        <v>88</v>
      </c>
      <c r="C321" s="1" t="s">
        <v>81</v>
      </c>
      <c r="D321" s="24">
        <v>4444</v>
      </c>
      <c r="E321" s="24">
        <v>45646</v>
      </c>
      <c r="F321" s="1" t="s">
        <v>35</v>
      </c>
      <c r="G321" s="1" t="s">
        <v>36</v>
      </c>
      <c r="H321" s="1" t="s">
        <v>89</v>
      </c>
      <c r="I321" t="s">
        <v>75</v>
      </c>
      <c r="J321" t="str">
        <f>_xlfn.CONCAT(IFERROR(INDEX(Lookup!B:B, MATCH(Table1[[#This Row],[Origin City]], Lookup!A:A, 0)), Table1[[#This Row],[Origin City]]),","," ",Table1[[#This Row],[Origin State]])</f>
        <v>Enderlin, ND</v>
      </c>
      <c r="K321" t="s">
        <v>90</v>
      </c>
      <c r="L321" t="s">
        <v>49</v>
      </c>
      <c r="M321" t="str">
        <f>_xlfn.CONCAT(IFERROR(INDEX(Lookup!B:B, MATCH(Table1[[#This Row],[Destination City]], Lookup!A:A, 0)), Table1[[#This Row],[Destination City]]),","," ",Table1[[#This Row],[Destination State]])</f>
        <v>Kalama, WA</v>
      </c>
      <c r="N321" s="5">
        <v>1617</v>
      </c>
      <c r="O321" t="s">
        <v>86</v>
      </c>
      <c r="P321">
        <v>110</v>
      </c>
      <c r="Q321">
        <v>110</v>
      </c>
      <c r="R321" t="s">
        <v>42</v>
      </c>
      <c r="S321" t="s">
        <v>43</v>
      </c>
      <c r="T321" t="s">
        <v>52</v>
      </c>
      <c r="U321" s="26"/>
      <c r="V321" s="27" t="s">
        <v>87</v>
      </c>
      <c r="W321" s="4">
        <v>4847</v>
      </c>
      <c r="X321" s="4">
        <f>IF(Table1[[#This Row],[Commodity]]="corn",Table1[[#This Row],[Tariff per Car]]/(111*2000/56),Table1[[#This Row],[Tariff per Car]]/(111*2000/60))</f>
        <v>1.2226666666666668</v>
      </c>
      <c r="Y321" s="4">
        <f>Table1[[#This Row],[Tariff per Car]]/100.7</f>
        <v>48.133068520357497</v>
      </c>
      <c r="Z321" s="4">
        <f>(Table1[[#This Row],[Tariff per Car]]/111)</f>
        <v>43.666666666666664</v>
      </c>
      <c r="AA321" s="6">
        <f>(Table1[[#This Row],[Tariff per Car]]/111)/Table1[[#This Row],[Route Mileage]]</f>
        <v>2.7004741290455575E-2</v>
      </c>
      <c r="AB321" s="4">
        <v>0.31</v>
      </c>
      <c r="AC321" s="4">
        <f>Table1[[#This Row],[FSC per Mile]]*Table1[[#This Row],[Route Mileage]]</f>
        <v>501.27</v>
      </c>
      <c r="AD321" s="4">
        <f>Table1[[#This Row],[Tariff per Car]]+Table1[[#This Row],[FSC per Car]]</f>
        <v>5348.27</v>
      </c>
      <c r="AE321" s="4">
        <f>IF(Table1[[#This Row],[Commodity]]="corn",Table1[[#This Row],[Tariff + FSC per Car]]/(111*2000/56),Table1[[#This Row],[Tariff + FSC per Car]]/(111*2000/60))</f>
        <v>1.3491131531531533</v>
      </c>
      <c r="AF321" s="4">
        <f>Table1[[#This Row],[Tariff + FSC per Car]]/100.7</f>
        <v>53.110923535253228</v>
      </c>
      <c r="AG321" s="4">
        <f>(Table1[[#This Row],[Tariff + FSC per Car]]/111)</f>
        <v>48.182612612612616</v>
      </c>
      <c r="AH321" s="6">
        <f>(Table1[[#This Row],[Tariff + FSC per Car]]/111)/Table1[[#This Row],[Route Mileage]]</f>
        <v>2.9797534083248371E-2</v>
      </c>
    </row>
    <row r="322" spans="1:34" x14ac:dyDescent="0.25">
      <c r="A322" s="3">
        <v>44545</v>
      </c>
      <c r="B322" s="1" t="s">
        <v>88</v>
      </c>
      <c r="C322" s="1" t="s">
        <v>81</v>
      </c>
      <c r="D322" s="24">
        <v>4444</v>
      </c>
      <c r="E322" s="24">
        <v>45558</v>
      </c>
      <c r="F322" s="1" t="s">
        <v>35</v>
      </c>
      <c r="G322" s="1" t="s">
        <v>36</v>
      </c>
      <c r="H322" s="1" t="s">
        <v>91</v>
      </c>
      <c r="I322" t="s">
        <v>47</v>
      </c>
      <c r="J322" t="str">
        <f>_xlfn.CONCAT(IFERROR(INDEX(Lookup!B:B, MATCH(Table1[[#This Row],[Origin City]], Lookup!A:A, 0)), Table1[[#This Row],[Origin City]]),","," ",Table1[[#This Row],[Origin State]])</f>
        <v>Glenwood, MN</v>
      </c>
      <c r="K322" t="s">
        <v>92</v>
      </c>
      <c r="L322" t="s">
        <v>93</v>
      </c>
      <c r="M322" t="str">
        <f>_xlfn.CONCAT(IFERROR(INDEX(Lookup!B:B, MATCH(Table1[[#This Row],[Destination City]], Lookup!A:A, 0)), Table1[[#This Row],[Destination City]]),","," ",Table1[[#This Row],[Destination State]])</f>
        <v>Boardman, OR</v>
      </c>
      <c r="N322" s="5">
        <v>1556</v>
      </c>
      <c r="O322" t="s">
        <v>86</v>
      </c>
      <c r="P322">
        <v>110</v>
      </c>
      <c r="Q322">
        <v>110</v>
      </c>
      <c r="R322" t="s">
        <v>42</v>
      </c>
      <c r="S322" t="s">
        <v>43</v>
      </c>
      <c r="T322" t="s">
        <v>52</v>
      </c>
      <c r="U322" s="26"/>
      <c r="V322" s="27" t="s">
        <v>87</v>
      </c>
      <c r="W322" s="4">
        <v>4663</v>
      </c>
      <c r="X322" s="4">
        <f>IF(Table1[[#This Row],[Commodity]]="corn",Table1[[#This Row],[Tariff per Car]]/(111*2000/56),Table1[[#This Row],[Tariff per Car]]/(111*2000/60))</f>
        <v>1.1762522522522523</v>
      </c>
      <c r="Y322" s="4">
        <f>Table1[[#This Row],[Tariff per Car]]/100.7</f>
        <v>46.305858987090367</v>
      </c>
      <c r="Z322" s="4">
        <f>(Table1[[#This Row],[Tariff per Car]]/111)</f>
        <v>42.009009009009006</v>
      </c>
      <c r="AA322" s="6">
        <f>(Table1[[#This Row],[Tariff per Car]]/111)/Table1[[#This Row],[Route Mileage]]</f>
        <v>2.6998077769285995E-2</v>
      </c>
      <c r="AB322" s="4">
        <v>0.31</v>
      </c>
      <c r="AC322" s="4">
        <f>Table1[[#This Row],[FSC per Mile]]*Table1[[#This Row],[Route Mileage]]</f>
        <v>482.36</v>
      </c>
      <c r="AD322" s="4">
        <f>Table1[[#This Row],[Tariff per Car]]+Table1[[#This Row],[FSC per Car]]</f>
        <v>5145.3599999999997</v>
      </c>
      <c r="AE322" s="4">
        <f>IF(Table1[[#This Row],[Commodity]]="corn",Table1[[#This Row],[Tariff + FSC per Car]]/(111*2000/56),Table1[[#This Row],[Tariff + FSC per Car]]/(111*2000/60))</f>
        <v>1.2979286486486485</v>
      </c>
      <c r="AF322" s="4">
        <f>Table1[[#This Row],[Tariff + FSC per Car]]/100.7</f>
        <v>51.09592850049652</v>
      </c>
      <c r="AG322" s="4">
        <f>(Table1[[#This Row],[Tariff + FSC per Car]]/111)</f>
        <v>46.354594594594595</v>
      </c>
      <c r="AH322" s="6">
        <f>(Table1[[#This Row],[Tariff + FSC per Car]]/111)/Table1[[#This Row],[Route Mileage]]</f>
        <v>2.9790870562078787E-2</v>
      </c>
    </row>
    <row r="323" spans="1:34" x14ac:dyDescent="0.25">
      <c r="A323" s="3">
        <v>44545</v>
      </c>
      <c r="B323" s="1" t="s">
        <v>94</v>
      </c>
      <c r="C323" s="1" t="s">
        <v>94</v>
      </c>
      <c r="D323" s="24">
        <v>4315</v>
      </c>
      <c r="F323" s="1" t="s">
        <v>35</v>
      </c>
      <c r="G323" s="1" t="s">
        <v>36</v>
      </c>
      <c r="H323" s="1" t="s">
        <v>95</v>
      </c>
      <c r="I323" t="s">
        <v>96</v>
      </c>
      <c r="J323" t="str">
        <f>_xlfn.CONCAT(IFERROR(INDEX(Lookup!B:B, MATCH(Table1[[#This Row],[Origin City]], Lookup!A:A, 0)), Table1[[#This Row],[Origin City]]),","," ",Table1[[#This Row],[Origin State]])</f>
        <v>Haw Creek (Ladoga), IN</v>
      </c>
      <c r="K323" t="s">
        <v>97</v>
      </c>
      <c r="L323" t="s">
        <v>98</v>
      </c>
      <c r="M323" t="str">
        <f>_xlfn.CONCAT(IFERROR(INDEX(Lookup!B:B, MATCH(Table1[[#This Row],[Destination City]], Lookup!A:A, 0)), Table1[[#This Row],[Destination City]]),","," ",Table1[[#This Row],[Destination State]])</f>
        <v>Ozark, AL</v>
      </c>
      <c r="N323" s="9">
        <v>707</v>
      </c>
      <c r="O323" t="s">
        <v>86</v>
      </c>
      <c r="P323">
        <v>90</v>
      </c>
      <c r="Q323">
        <v>90</v>
      </c>
      <c r="R323" t="s">
        <v>42</v>
      </c>
      <c r="S323" t="s">
        <v>43</v>
      </c>
      <c r="T323" t="s">
        <v>52</v>
      </c>
      <c r="U323" s="29"/>
      <c r="V323" s="30" t="s">
        <v>87</v>
      </c>
      <c r="W323" s="4">
        <v>5561</v>
      </c>
      <c r="X323" s="4">
        <f>IF(Table1[[#This Row],[Commodity]]="corn",Table1[[#This Row],[Tariff per Car]]/(111*2000/56),Table1[[#This Row],[Tariff per Car]]/(111*2000/60))</f>
        <v>1.4027747747747747</v>
      </c>
      <c r="Y323" s="4">
        <f>Table1[[#This Row],[Tariff per Car]]/100.7</f>
        <v>55.22343594836147</v>
      </c>
      <c r="Z323" s="4">
        <f>(Table1[[#This Row],[Tariff per Car]]/111)</f>
        <v>50.099099099099099</v>
      </c>
      <c r="AA323" s="6">
        <f>(Table1[[#This Row],[Tariff per Car]]/111)/Table1[[#This Row],[Route Mileage]]</f>
        <v>7.0861526307070863E-2</v>
      </c>
      <c r="AB323" s="4">
        <v>0</v>
      </c>
      <c r="AC323" s="4">
        <f>Table1[[#This Row],[FSC per Mile]]*Table1[[#This Row],[Route Mileage]]</f>
        <v>0</v>
      </c>
      <c r="AD323" s="4">
        <f>Table1[[#This Row],[Tariff per Car]]+Table1[[#This Row],[FSC per Car]]</f>
        <v>5561</v>
      </c>
      <c r="AE323" s="4">
        <f>IF(Table1[[#This Row],[Commodity]]="corn",Table1[[#This Row],[Tariff + FSC per Car]]/(111*2000/56),Table1[[#This Row],[Tariff + FSC per Car]]/(111*2000/60))</f>
        <v>1.4027747747747747</v>
      </c>
      <c r="AF323" s="4">
        <f>Table1[[#This Row],[Tariff + FSC per Car]]/100.7</f>
        <v>55.22343594836147</v>
      </c>
      <c r="AG323" s="4">
        <f>(Table1[[#This Row],[Tariff + FSC per Car]]/111)</f>
        <v>50.099099099099099</v>
      </c>
      <c r="AH323" s="6">
        <f>(Table1[[#This Row],[Tariff + FSC per Car]]/111)/Table1[[#This Row],[Route Mileage]]</f>
        <v>7.0861526307070863E-2</v>
      </c>
    </row>
    <row r="324" spans="1:34" x14ac:dyDescent="0.25">
      <c r="A324" s="3">
        <v>44545</v>
      </c>
      <c r="B324" s="1" t="s">
        <v>94</v>
      </c>
      <c r="C324" s="1" t="s">
        <v>94</v>
      </c>
      <c r="D324" s="24">
        <v>4315</v>
      </c>
      <c r="F324" s="1" t="s">
        <v>35</v>
      </c>
      <c r="G324" s="1" t="s">
        <v>36</v>
      </c>
      <c r="H324" s="1" t="s">
        <v>99</v>
      </c>
      <c r="I324" t="s">
        <v>100</v>
      </c>
      <c r="J324" t="str">
        <f>_xlfn.CONCAT(IFERROR(INDEX(Lookup!B:B, MATCH(Table1[[#This Row],[Origin City]], Lookup!A:A, 0)), Table1[[#This Row],[Origin City]]),","," ",Table1[[#This Row],[Origin State]])</f>
        <v>Marysville, OH</v>
      </c>
      <c r="K324" t="s">
        <v>101</v>
      </c>
      <c r="L324" t="s">
        <v>102</v>
      </c>
      <c r="M324" t="str">
        <f>_xlfn.CONCAT(IFERROR(INDEX(Lookup!B:B, MATCH(Table1[[#This Row],[Destination City]], Lookup!A:A, 0)), Table1[[#This Row],[Destination City]]),","," ",Table1[[#This Row],[Destination State]])</f>
        <v>Rose Hill, NC</v>
      </c>
      <c r="N324" s="9">
        <v>781</v>
      </c>
      <c r="O324" t="s">
        <v>86</v>
      </c>
      <c r="P324">
        <v>90</v>
      </c>
      <c r="Q324">
        <v>90</v>
      </c>
      <c r="R324" t="s">
        <v>42</v>
      </c>
      <c r="S324" t="s">
        <v>43</v>
      </c>
      <c r="T324" t="s">
        <v>52</v>
      </c>
      <c r="U324" s="29"/>
      <c r="V324" s="30" t="s">
        <v>87</v>
      </c>
      <c r="W324" s="4">
        <v>5457</v>
      </c>
      <c r="X324" s="4">
        <f>IF(Table1[[#This Row],[Commodity]]="corn",Table1[[#This Row],[Tariff per Car]]/(111*2000/56),Table1[[#This Row],[Tariff per Car]]/(111*2000/60))</f>
        <v>1.3765405405405406</v>
      </c>
      <c r="Y324" s="4">
        <f>Table1[[#This Row],[Tariff per Car]]/100.7</f>
        <v>54.190665342601783</v>
      </c>
      <c r="Z324" s="4">
        <f>(Table1[[#This Row],[Tariff per Car]]/111)</f>
        <v>49.162162162162161</v>
      </c>
      <c r="AA324" s="6">
        <f>(Table1[[#This Row],[Tariff per Car]]/111)/Table1[[#This Row],[Route Mileage]]</f>
        <v>6.2947710835034781E-2</v>
      </c>
      <c r="AB324" s="4">
        <v>0</v>
      </c>
      <c r="AC324" s="4">
        <f>Table1[[#This Row],[FSC per Mile]]*Table1[[#This Row],[Route Mileage]]</f>
        <v>0</v>
      </c>
      <c r="AD324" s="4">
        <f>Table1[[#This Row],[Tariff per Car]]+Table1[[#This Row],[FSC per Car]]</f>
        <v>5457</v>
      </c>
      <c r="AE324" s="4">
        <f>IF(Table1[[#This Row],[Commodity]]="corn",Table1[[#This Row],[Tariff + FSC per Car]]/(111*2000/56),Table1[[#This Row],[Tariff + FSC per Car]]/(111*2000/60))</f>
        <v>1.3765405405405406</v>
      </c>
      <c r="AF324" s="4">
        <f>Table1[[#This Row],[Tariff + FSC per Car]]/100.7</f>
        <v>54.190665342601783</v>
      </c>
      <c r="AG324" s="4">
        <f>(Table1[[#This Row],[Tariff + FSC per Car]]/111)</f>
        <v>49.162162162162161</v>
      </c>
      <c r="AH324" s="6">
        <f>(Table1[[#This Row],[Tariff + FSC per Car]]/111)/Table1[[#This Row],[Route Mileage]]</f>
        <v>6.2947710835034781E-2</v>
      </c>
    </row>
    <row r="325" spans="1:34" x14ac:dyDescent="0.25">
      <c r="A325" s="3">
        <v>44545</v>
      </c>
      <c r="B325" s="1" t="s">
        <v>94</v>
      </c>
      <c r="C325" s="1" t="s">
        <v>94</v>
      </c>
      <c r="D325" s="24">
        <v>4315</v>
      </c>
      <c r="F325" s="1" t="s">
        <v>35</v>
      </c>
      <c r="G325" s="1" t="s">
        <v>36</v>
      </c>
      <c r="H325" s="1" t="s">
        <v>103</v>
      </c>
      <c r="I325" t="s">
        <v>57</v>
      </c>
      <c r="J325" t="str">
        <f>_xlfn.CONCAT(IFERROR(INDEX(Lookup!B:B, MATCH(Table1[[#This Row],[Origin City]], Lookup!A:A, 0)), Table1[[#This Row],[Origin City]]),","," ",Table1[[#This Row],[Origin State]])</f>
        <v>Olney, IL</v>
      </c>
      <c r="K325" t="s">
        <v>104</v>
      </c>
      <c r="L325" t="s">
        <v>105</v>
      </c>
      <c r="M325" t="str">
        <f>_xlfn.CONCAT(IFERROR(INDEX(Lookup!B:B, MATCH(Table1[[#This Row],[Destination City]], Lookup!A:A, 0)), Table1[[#This Row],[Destination City]]),","," ",Table1[[#This Row],[Destination State]])</f>
        <v>Fairmount, GA</v>
      </c>
      <c r="N325" s="9">
        <v>496</v>
      </c>
      <c r="O325" t="s">
        <v>86</v>
      </c>
      <c r="P325">
        <v>90</v>
      </c>
      <c r="Q325">
        <v>90</v>
      </c>
      <c r="R325" t="s">
        <v>42</v>
      </c>
      <c r="S325" t="s">
        <v>43</v>
      </c>
      <c r="T325" t="s">
        <v>52</v>
      </c>
      <c r="U325" s="45"/>
      <c r="V325" s="46" t="s">
        <v>87</v>
      </c>
      <c r="W325" s="4">
        <v>4160</v>
      </c>
      <c r="X325" s="4">
        <f>IF(Table1[[#This Row],[Commodity]]="corn",Table1[[#This Row],[Tariff per Car]]/(111*2000/56),Table1[[#This Row],[Tariff per Car]]/(111*2000/60))</f>
        <v>1.0493693693693693</v>
      </c>
      <c r="Y325" s="4">
        <f>Table1[[#This Row],[Tariff per Car]]/100.7</f>
        <v>41.31082423038729</v>
      </c>
      <c r="Z325" s="4">
        <f>(Table1[[#This Row],[Tariff per Car]]/111)</f>
        <v>37.477477477477478</v>
      </c>
      <c r="AA325" s="6">
        <f>(Table1[[#This Row],[Tariff per Car]]/111)/Table1[[#This Row],[Route Mileage]]</f>
        <v>7.5559430398140073E-2</v>
      </c>
      <c r="AB325" s="4">
        <v>0</v>
      </c>
      <c r="AC325" s="4">
        <f>Table1[[#This Row],[FSC per Mile]]*Table1[[#This Row],[Route Mileage]]</f>
        <v>0</v>
      </c>
      <c r="AD325" s="4">
        <f>Table1[[#This Row],[Tariff per Car]]+Table1[[#This Row],[FSC per Car]]</f>
        <v>4160</v>
      </c>
      <c r="AE325" s="4">
        <f>IF(Table1[[#This Row],[Commodity]]="corn",Table1[[#This Row],[Tariff + FSC per Car]]/(111*2000/56),Table1[[#This Row],[Tariff + FSC per Car]]/(111*2000/60))</f>
        <v>1.0493693693693693</v>
      </c>
      <c r="AF325" s="4">
        <f>Table1[[#This Row],[Tariff + FSC per Car]]/100.7</f>
        <v>41.31082423038729</v>
      </c>
      <c r="AG325" s="4">
        <f>(Table1[[#This Row],[Tariff + FSC per Car]]/111)</f>
        <v>37.477477477477478</v>
      </c>
      <c r="AH325" s="6">
        <f>(Table1[[#This Row],[Tariff + FSC per Car]]/111)/Table1[[#This Row],[Route Mileage]]</f>
        <v>7.5559430398140073E-2</v>
      </c>
    </row>
    <row r="326" spans="1:34" x14ac:dyDescent="0.25">
      <c r="A326" s="3">
        <v>44545</v>
      </c>
      <c r="B326" s="1" t="s">
        <v>34</v>
      </c>
      <c r="C326" s="1" t="s">
        <v>34</v>
      </c>
      <c r="D326" s="24">
        <v>4022</v>
      </c>
      <c r="E326" s="24">
        <v>69105</v>
      </c>
      <c r="F326" s="1" t="s">
        <v>72</v>
      </c>
      <c r="G326" s="1" t="s">
        <v>36</v>
      </c>
      <c r="H326" s="1" t="s">
        <v>73</v>
      </c>
      <c r="I326" t="s">
        <v>47</v>
      </c>
      <c r="J326" t="str">
        <f>_xlfn.CONCAT(IFERROR(INDEX(Lookup!B:B, MATCH(Table1[[#This Row],[Origin City]], Lookup!A:A, 0)), Table1[[#This Row],[Origin City]]),","," ",Table1[[#This Row],[Origin State]])</f>
        <v>Argyle, MN</v>
      </c>
      <c r="K326" t="s">
        <v>48</v>
      </c>
      <c r="L326" t="s">
        <v>49</v>
      </c>
      <c r="M326" t="s">
        <v>50</v>
      </c>
      <c r="N326" s="5">
        <v>1528</v>
      </c>
      <c r="O326" t="s">
        <v>51</v>
      </c>
      <c r="P326">
        <v>110</v>
      </c>
      <c r="Q326">
        <v>120</v>
      </c>
      <c r="R326" t="s">
        <v>2</v>
      </c>
      <c r="S326" t="s">
        <v>43</v>
      </c>
      <c r="T326" t="s">
        <v>52</v>
      </c>
      <c r="U326" s="35" t="s">
        <v>44</v>
      </c>
      <c r="V326" s="27" t="s">
        <v>45</v>
      </c>
      <c r="W326" s="4">
        <v>6000</v>
      </c>
      <c r="X326" s="4">
        <f>IF(Table1[[#This Row],[Commodity]]="corn",Table1[[#This Row],[Tariff per Car]]/(111*2000/56),Table1[[#This Row],[Tariff per Car]]/(111*2000/60))</f>
        <v>1.6216216216216217</v>
      </c>
      <c r="Y326" s="4">
        <f>Table1[[#This Row],[Tariff per Car]]/100.7</f>
        <v>59.582919563058589</v>
      </c>
      <c r="Z326" s="4">
        <f>(Table1[[#This Row],[Tariff per Car]]/111)</f>
        <v>54.054054054054056</v>
      </c>
      <c r="AA326" s="6">
        <f>(Table1[[#This Row],[Tariff per Car]]/111)/Table1[[#This Row],[Route Mileage]]</f>
        <v>3.5375689825951608E-2</v>
      </c>
      <c r="AB326" s="4">
        <v>0</v>
      </c>
      <c r="AC326" s="4">
        <f>Table1[[#This Row],[FSC per Mile]]*Table1[[#This Row],[Route Mileage]]</f>
        <v>0</v>
      </c>
      <c r="AD326" s="4">
        <f>Table1[[#This Row],[Tariff per Car]]+Table1[[#This Row],[FSC per Car]]</f>
        <v>6000</v>
      </c>
      <c r="AE326" s="4">
        <f>IF(Table1[[#This Row],[Commodity]]="corn",Table1[[#This Row],[Tariff + FSC per Car]]/(111*2000/56),Table1[[#This Row],[Tariff + FSC per Car]]/(111*2000/60))</f>
        <v>1.6216216216216217</v>
      </c>
      <c r="AF326" s="4">
        <f>Table1[[#This Row],[Tariff + FSC per Car]]/100.7</f>
        <v>59.582919563058589</v>
      </c>
      <c r="AG326" s="4">
        <f>(Table1[[#This Row],[Tariff + FSC per Car]]/111)</f>
        <v>54.054054054054056</v>
      </c>
      <c r="AH326" s="6">
        <f>(Table1[[#This Row],[Tariff + FSC per Car]]/111)/Table1[[#This Row],[Route Mileage]]</f>
        <v>3.5375689825951608E-2</v>
      </c>
    </row>
    <row r="327" spans="1:34" x14ac:dyDescent="0.25">
      <c r="A327" s="3">
        <v>44545</v>
      </c>
      <c r="B327" s="1" t="s">
        <v>34</v>
      </c>
      <c r="C327" s="1" t="s">
        <v>34</v>
      </c>
      <c r="D327" s="24">
        <v>4022</v>
      </c>
      <c r="E327" s="24">
        <v>69105</v>
      </c>
      <c r="F327" s="1" t="s">
        <v>72</v>
      </c>
      <c r="G327" s="1" t="s">
        <v>36</v>
      </c>
      <c r="H327" s="1" t="s">
        <v>73</v>
      </c>
      <c r="I327" t="s">
        <v>47</v>
      </c>
      <c r="J327" t="str">
        <f>_xlfn.CONCAT(IFERROR(INDEX(Lookup!B:B, MATCH(Table1[[#This Row],[Origin City]], Lookup!A:A, 0)), Table1[[#This Row],[Origin City]]),","," ",Table1[[#This Row],[Origin State]])</f>
        <v>Argyle, MN</v>
      </c>
      <c r="K327" t="s">
        <v>65</v>
      </c>
      <c r="L327" t="s">
        <v>54</v>
      </c>
      <c r="M327" t="s">
        <v>66</v>
      </c>
      <c r="N327" s="47">
        <v>1634</v>
      </c>
      <c r="O327" t="s">
        <v>51</v>
      </c>
      <c r="P327">
        <v>110</v>
      </c>
      <c r="Q327">
        <v>120</v>
      </c>
      <c r="R327" t="s">
        <v>2</v>
      </c>
      <c r="S327" t="s">
        <v>43</v>
      </c>
      <c r="T327" t="s">
        <v>52</v>
      </c>
      <c r="U327" s="36" t="s">
        <v>44</v>
      </c>
      <c r="V327" s="28" t="s">
        <v>45</v>
      </c>
      <c r="W327" s="4">
        <v>6200</v>
      </c>
      <c r="X327" s="4">
        <f>IF(Table1[[#This Row],[Commodity]]="corn",Table1[[#This Row],[Tariff per Car]]/(111*2000/56),Table1[[#This Row],[Tariff per Car]]/(111*2000/60))</f>
        <v>1.6756756756756757</v>
      </c>
      <c r="Y327" s="4">
        <f>Table1[[#This Row],[Tariff per Car]]/100.7</f>
        <v>61.56901688182721</v>
      </c>
      <c r="Z327" s="4">
        <f>(Table1[[#This Row],[Tariff per Car]]/111)</f>
        <v>55.855855855855857</v>
      </c>
      <c r="AA327" s="6">
        <f>(Table1[[#This Row],[Tariff per Car]]/111)/Table1[[#This Row],[Route Mileage]]</f>
        <v>3.4183510315701257E-2</v>
      </c>
      <c r="AB327" s="4">
        <v>0</v>
      </c>
      <c r="AC327" s="4">
        <f>Table1[[#This Row],[FSC per Mile]]*Table1[[#This Row],[Route Mileage]]</f>
        <v>0</v>
      </c>
      <c r="AD327" s="4">
        <f>Table1[[#This Row],[Tariff per Car]]+Table1[[#This Row],[FSC per Car]]</f>
        <v>6200</v>
      </c>
      <c r="AE327" s="4">
        <f>IF(Table1[[#This Row],[Commodity]]="corn",Table1[[#This Row],[Tariff + FSC per Car]]/(111*2000/56),Table1[[#This Row],[Tariff + FSC per Car]]/(111*2000/60))</f>
        <v>1.6756756756756757</v>
      </c>
      <c r="AF327" s="4">
        <f>Table1[[#This Row],[Tariff + FSC per Car]]/100.7</f>
        <v>61.56901688182721</v>
      </c>
      <c r="AG327" s="4">
        <f>(Table1[[#This Row],[Tariff + FSC per Car]]/111)</f>
        <v>55.855855855855857</v>
      </c>
      <c r="AH327" s="6">
        <f>(Table1[[#This Row],[Tariff + FSC per Car]]/111)/Table1[[#This Row],[Route Mileage]]</f>
        <v>3.4183510315701257E-2</v>
      </c>
    </row>
    <row r="328" spans="1:34" x14ac:dyDescent="0.25">
      <c r="A328" s="3">
        <v>44545</v>
      </c>
      <c r="B328" s="1" t="s">
        <v>34</v>
      </c>
      <c r="C328" s="1" t="s">
        <v>34</v>
      </c>
      <c r="D328" s="24">
        <v>4022</v>
      </c>
      <c r="E328" s="24">
        <v>69105</v>
      </c>
      <c r="F328" s="1" t="s">
        <v>72</v>
      </c>
      <c r="G328" s="1" t="s">
        <v>36</v>
      </c>
      <c r="H328" s="1" t="s">
        <v>74</v>
      </c>
      <c r="I328" t="s">
        <v>75</v>
      </c>
      <c r="J328" t="str">
        <f>_xlfn.CONCAT(IFERROR(INDEX(Lookup!B:B, MATCH(Table1[[#This Row],[Origin City]], Lookup!A:A, 0)), Table1[[#This Row],[Origin City]]),","," ",Table1[[#This Row],[Origin State]])</f>
        <v>Casselton, ND</v>
      </c>
      <c r="K328" t="s">
        <v>48</v>
      </c>
      <c r="L328" t="s">
        <v>49</v>
      </c>
      <c r="M328" t="s">
        <v>50</v>
      </c>
      <c r="N328" s="5">
        <v>1469</v>
      </c>
      <c r="O328" t="s">
        <v>51</v>
      </c>
      <c r="P328">
        <v>110</v>
      </c>
      <c r="Q328">
        <v>120</v>
      </c>
      <c r="R328" t="s">
        <v>2</v>
      </c>
      <c r="S328" t="s">
        <v>43</v>
      </c>
      <c r="T328" t="s">
        <v>52</v>
      </c>
      <c r="U328" s="35" t="s">
        <v>44</v>
      </c>
      <c r="V328" s="27" t="s">
        <v>45</v>
      </c>
      <c r="W328" s="4">
        <v>5950</v>
      </c>
      <c r="X328" s="4">
        <f>IF(Table1[[#This Row],[Commodity]]="corn",Table1[[#This Row],[Tariff per Car]]/(111*2000/56),Table1[[#This Row],[Tariff per Car]]/(111*2000/60))</f>
        <v>1.6081081081081081</v>
      </c>
      <c r="Y328" s="4">
        <f>Table1[[#This Row],[Tariff per Car]]/100.7</f>
        <v>59.086395233366432</v>
      </c>
      <c r="Z328" s="4">
        <f>(Table1[[#This Row],[Tariff per Car]]/111)</f>
        <v>53.603603603603602</v>
      </c>
      <c r="AA328" s="6">
        <f>(Table1[[#This Row],[Tariff per Car]]/111)/Table1[[#This Row],[Route Mileage]]</f>
        <v>3.6489859498709053E-2</v>
      </c>
      <c r="AB328" s="4">
        <v>0</v>
      </c>
      <c r="AC328" s="4">
        <f>Table1[[#This Row],[FSC per Mile]]*Table1[[#This Row],[Route Mileage]]</f>
        <v>0</v>
      </c>
      <c r="AD328" s="4">
        <f>Table1[[#This Row],[Tariff per Car]]+Table1[[#This Row],[FSC per Car]]</f>
        <v>5950</v>
      </c>
      <c r="AE328" s="4">
        <f>IF(Table1[[#This Row],[Commodity]]="corn",Table1[[#This Row],[Tariff + FSC per Car]]/(111*2000/56),Table1[[#This Row],[Tariff + FSC per Car]]/(111*2000/60))</f>
        <v>1.6081081081081081</v>
      </c>
      <c r="AF328" s="4">
        <f>Table1[[#This Row],[Tariff + FSC per Car]]/100.7</f>
        <v>59.086395233366432</v>
      </c>
      <c r="AG328" s="4">
        <f>(Table1[[#This Row],[Tariff + FSC per Car]]/111)</f>
        <v>53.603603603603602</v>
      </c>
      <c r="AH328" s="6">
        <f>(Table1[[#This Row],[Tariff + FSC per Car]]/111)/Table1[[#This Row],[Route Mileage]]</f>
        <v>3.6489859498709053E-2</v>
      </c>
    </row>
    <row r="329" spans="1:34" x14ac:dyDescent="0.25">
      <c r="A329" s="3">
        <v>44545</v>
      </c>
      <c r="B329" s="1" t="s">
        <v>34</v>
      </c>
      <c r="C329" s="1" t="s">
        <v>34</v>
      </c>
      <c r="D329" s="24">
        <v>4022</v>
      </c>
      <c r="E329" s="24">
        <v>69902</v>
      </c>
      <c r="F329" s="1" t="s">
        <v>72</v>
      </c>
      <c r="G329" s="1" t="s">
        <v>36</v>
      </c>
      <c r="H329" s="1" t="s">
        <v>74</v>
      </c>
      <c r="I329" t="s">
        <v>75</v>
      </c>
      <c r="J329" t="str">
        <f>_xlfn.CONCAT(IFERROR(INDEX(Lookup!B:B, MATCH(Table1[[#This Row],[Origin City]], Lookup!A:A, 0)), Table1[[#This Row],[Origin City]]),","," ",Table1[[#This Row],[Origin State]])</f>
        <v>Casselton, ND</v>
      </c>
      <c r="K329" t="s">
        <v>79</v>
      </c>
      <c r="L329" t="s">
        <v>62</v>
      </c>
      <c r="M329" t="str">
        <f>_xlfn.CONCAT(IFERROR(INDEX(Lookup!B:B, MATCH(Table1[[#This Row],[Destination City]], Lookup!A:A, 0)), Table1[[#This Row],[Destination City]]),","," ",Table1[[#This Row],[Destination State]])</f>
        <v>St. Louis, MO</v>
      </c>
      <c r="N329" s="5">
        <v>855</v>
      </c>
      <c r="O329" t="s">
        <v>51</v>
      </c>
      <c r="P329">
        <v>110</v>
      </c>
      <c r="Q329">
        <v>120</v>
      </c>
      <c r="R329" t="s">
        <v>2</v>
      </c>
      <c r="S329" t="s">
        <v>43</v>
      </c>
      <c r="T329" t="s">
        <v>52</v>
      </c>
      <c r="U329" s="35" t="s">
        <v>44</v>
      </c>
      <c r="V329" s="27" t="s">
        <v>45</v>
      </c>
      <c r="W329" s="4">
        <v>4000</v>
      </c>
      <c r="X329" s="4">
        <f>IF(Table1[[#This Row],[Commodity]]="corn",Table1[[#This Row],[Tariff per Car]]/(111*2000/56),Table1[[#This Row],[Tariff per Car]]/(111*2000/60))</f>
        <v>1.0810810810810811</v>
      </c>
      <c r="Y329" s="4">
        <f>Table1[[#This Row],[Tariff per Car]]/100.7</f>
        <v>39.72194637537239</v>
      </c>
      <c r="Z329" s="4">
        <f>(Table1[[#This Row],[Tariff per Car]]/111)</f>
        <v>36.036036036036037</v>
      </c>
      <c r="AA329" s="6">
        <f>(Table1[[#This Row],[Tariff per Car]]/111)/Table1[[#This Row],[Route Mileage]]</f>
        <v>4.2147410568463203E-2</v>
      </c>
      <c r="AB329" s="4">
        <v>0</v>
      </c>
      <c r="AC329" s="4">
        <f>Table1[[#This Row],[FSC per Mile]]*Table1[[#This Row],[Route Mileage]]</f>
        <v>0</v>
      </c>
      <c r="AD329" s="4">
        <f>Table1[[#This Row],[Tariff per Car]]+Table1[[#This Row],[FSC per Car]]</f>
        <v>4000</v>
      </c>
      <c r="AE329" s="4">
        <f>IF(Table1[[#This Row],[Commodity]]="corn",Table1[[#This Row],[Tariff + FSC per Car]]/(111*2000/56),Table1[[#This Row],[Tariff + FSC per Car]]/(111*2000/60))</f>
        <v>1.0810810810810811</v>
      </c>
      <c r="AF329" s="4">
        <f>Table1[[#This Row],[Tariff + FSC per Car]]/100.7</f>
        <v>39.72194637537239</v>
      </c>
      <c r="AG329" s="4">
        <f>(Table1[[#This Row],[Tariff + FSC per Car]]/111)</f>
        <v>36.036036036036037</v>
      </c>
      <c r="AH329" s="6">
        <f>(Table1[[#This Row],[Tariff + FSC per Car]]/111)/Table1[[#This Row],[Route Mileage]]</f>
        <v>4.2147410568463203E-2</v>
      </c>
    </row>
    <row r="330" spans="1:34" x14ac:dyDescent="0.25">
      <c r="A330" s="3">
        <v>44545</v>
      </c>
      <c r="B330" s="1" t="s">
        <v>34</v>
      </c>
      <c r="C330" s="1" t="s">
        <v>34</v>
      </c>
      <c r="D330" s="24">
        <v>4022</v>
      </c>
      <c r="E330" s="24">
        <v>69105</v>
      </c>
      <c r="F330" s="1" t="s">
        <v>72</v>
      </c>
      <c r="G330" s="1" t="s">
        <v>36</v>
      </c>
      <c r="H330" s="1" t="s">
        <v>76</v>
      </c>
      <c r="I330" t="s">
        <v>77</v>
      </c>
      <c r="J330" t="str">
        <f>_xlfn.CONCAT(IFERROR(INDEX(Lookup!B:B, MATCH(Table1[[#This Row],[Origin City]], Lookup!A:A, 0)), Table1[[#This Row],[Origin City]]),","," ",Table1[[#This Row],[Origin State]])</f>
        <v>Concordia, KS</v>
      </c>
      <c r="K330" t="s">
        <v>65</v>
      </c>
      <c r="L330" t="s">
        <v>54</v>
      </c>
      <c r="M330" t="s">
        <v>66</v>
      </c>
      <c r="N330" s="5">
        <v>742</v>
      </c>
      <c r="O330" t="s">
        <v>51</v>
      </c>
      <c r="P330">
        <v>110</v>
      </c>
      <c r="Q330">
        <v>120</v>
      </c>
      <c r="R330" t="s">
        <v>2</v>
      </c>
      <c r="S330" t="s">
        <v>43</v>
      </c>
      <c r="T330" t="s">
        <v>43</v>
      </c>
      <c r="U330" s="36" t="s">
        <v>44</v>
      </c>
      <c r="V330" s="28" t="s">
        <v>45</v>
      </c>
      <c r="W330" s="4">
        <v>4450</v>
      </c>
      <c r="X330" s="4">
        <f>IF(Table1[[#This Row],[Commodity]]="corn",Table1[[#This Row],[Tariff per Car]]/(111*2000/56),Table1[[#This Row],[Tariff per Car]]/(111*2000/60))</f>
        <v>1.2027027027027026</v>
      </c>
      <c r="Y330" s="4">
        <f>Table1[[#This Row],[Tariff per Car]]/100.7</f>
        <v>44.19066534260179</v>
      </c>
      <c r="Z330" s="4">
        <f>(Table1[[#This Row],[Tariff per Car]]/111)</f>
        <v>40.090090090090094</v>
      </c>
      <c r="AA330" s="6">
        <f>(Table1[[#This Row],[Tariff per Car]]/111)/Table1[[#This Row],[Route Mileage]]</f>
        <v>5.4029771010903088E-2</v>
      </c>
      <c r="AB330" s="4">
        <v>0</v>
      </c>
      <c r="AC330" s="4">
        <f>Table1[[#This Row],[FSC per Mile]]*Table1[[#This Row],[Route Mileage]]</f>
        <v>0</v>
      </c>
      <c r="AD330" s="4">
        <f>Table1[[#This Row],[Tariff per Car]]+Table1[[#This Row],[FSC per Car]]</f>
        <v>4450</v>
      </c>
      <c r="AE330" s="4">
        <f>IF(Table1[[#This Row],[Commodity]]="corn",Table1[[#This Row],[Tariff + FSC per Car]]/(111*2000/56),Table1[[#This Row],[Tariff + FSC per Car]]/(111*2000/60))</f>
        <v>1.2027027027027026</v>
      </c>
      <c r="AF330" s="4">
        <f>Table1[[#This Row],[Tariff + FSC per Car]]/100.7</f>
        <v>44.19066534260179</v>
      </c>
      <c r="AG330" s="4">
        <f>(Table1[[#This Row],[Tariff + FSC per Car]]/111)</f>
        <v>40.090090090090094</v>
      </c>
      <c r="AH330" s="6">
        <f>(Table1[[#This Row],[Tariff + FSC per Car]]/111)/Table1[[#This Row],[Route Mileage]]</f>
        <v>5.4029771010903088E-2</v>
      </c>
    </row>
    <row r="331" spans="1:34" x14ac:dyDescent="0.25">
      <c r="A331" s="3">
        <v>44545</v>
      </c>
      <c r="B331" s="1" t="s">
        <v>34</v>
      </c>
      <c r="C331" s="1" t="s">
        <v>34</v>
      </c>
      <c r="D331" s="24">
        <v>4022</v>
      </c>
      <c r="E331" s="24">
        <v>69105</v>
      </c>
      <c r="F331" s="1" t="s">
        <v>72</v>
      </c>
      <c r="G331" s="1" t="s">
        <v>36</v>
      </c>
      <c r="H331" s="1" t="s">
        <v>78</v>
      </c>
      <c r="I331" t="s">
        <v>68</v>
      </c>
      <c r="J331" t="str">
        <f>_xlfn.CONCAT(IFERROR(INDEX(Lookup!B:B, MATCH(Table1[[#This Row],[Origin City]], Lookup!A:A, 0)), Table1[[#This Row],[Origin City]]),","," ",Table1[[#This Row],[Origin State]])</f>
        <v>Mitchell, SD</v>
      </c>
      <c r="K331" t="s">
        <v>48</v>
      </c>
      <c r="L331" t="s">
        <v>49</v>
      </c>
      <c r="M331" t="s">
        <v>50</v>
      </c>
      <c r="N331" s="5">
        <v>1624</v>
      </c>
      <c r="O331" t="s">
        <v>51</v>
      </c>
      <c r="P331">
        <v>110</v>
      </c>
      <c r="Q331">
        <v>120</v>
      </c>
      <c r="R331" t="s">
        <v>2</v>
      </c>
      <c r="S331" t="s">
        <v>43</v>
      </c>
      <c r="T331" t="s">
        <v>52</v>
      </c>
      <c r="U331" s="35" t="s">
        <v>44</v>
      </c>
      <c r="V331" s="27" t="s">
        <v>45</v>
      </c>
      <c r="W331" s="4">
        <v>6050</v>
      </c>
      <c r="X331" s="4">
        <f>IF(Table1[[#This Row],[Commodity]]="corn",Table1[[#This Row],[Tariff per Car]]/(111*2000/56),Table1[[#This Row],[Tariff per Car]]/(111*2000/60))</f>
        <v>1.6351351351351351</v>
      </c>
      <c r="Y331" s="4">
        <f>Table1[[#This Row],[Tariff per Car]]/100.7</f>
        <v>60.079443892750746</v>
      </c>
      <c r="Z331" s="4">
        <f>(Table1[[#This Row],[Tariff per Car]]/111)</f>
        <v>54.504504504504503</v>
      </c>
      <c r="AA331" s="6">
        <f>(Table1[[#This Row],[Tariff per Car]]/111)/Table1[[#This Row],[Route Mileage]]</f>
        <v>3.3561887010162869E-2</v>
      </c>
      <c r="AB331" s="4">
        <v>0</v>
      </c>
      <c r="AC331" s="4">
        <f>Table1[[#This Row],[FSC per Mile]]*Table1[[#This Row],[Route Mileage]]</f>
        <v>0</v>
      </c>
      <c r="AD331" s="4">
        <f>Table1[[#This Row],[Tariff per Car]]+Table1[[#This Row],[FSC per Car]]</f>
        <v>6050</v>
      </c>
      <c r="AE331" s="4">
        <f>IF(Table1[[#This Row],[Commodity]]="corn",Table1[[#This Row],[Tariff + FSC per Car]]/(111*2000/56),Table1[[#This Row],[Tariff + FSC per Car]]/(111*2000/60))</f>
        <v>1.6351351351351351</v>
      </c>
      <c r="AF331" s="4">
        <f>Table1[[#This Row],[Tariff + FSC per Car]]/100.7</f>
        <v>60.079443892750746</v>
      </c>
      <c r="AG331" s="4">
        <f>(Table1[[#This Row],[Tariff + FSC per Car]]/111)</f>
        <v>54.504504504504503</v>
      </c>
      <c r="AH331" s="6">
        <f>(Table1[[#This Row],[Tariff + FSC per Car]]/111)/Table1[[#This Row],[Route Mileage]]</f>
        <v>3.3561887010162869E-2</v>
      </c>
    </row>
    <row r="332" spans="1:34" x14ac:dyDescent="0.25">
      <c r="A332" s="3">
        <v>44545</v>
      </c>
      <c r="B332" s="1" t="s">
        <v>34</v>
      </c>
      <c r="C332" s="1" t="s">
        <v>34</v>
      </c>
      <c r="D332" s="24">
        <v>4022</v>
      </c>
      <c r="E332" s="24">
        <v>69105</v>
      </c>
      <c r="F332" s="1" t="s">
        <v>72</v>
      </c>
      <c r="G332" s="1" t="s">
        <v>36</v>
      </c>
      <c r="H332" s="1" t="s">
        <v>61</v>
      </c>
      <c r="I332" t="s">
        <v>62</v>
      </c>
      <c r="J332" t="str">
        <f>_xlfn.CONCAT(IFERROR(INDEX(Lookup!B:B, MATCH(Table1[[#This Row],[Origin City]], Lookup!A:A, 0)), Table1[[#This Row],[Origin City]]),","," ",Table1[[#This Row],[Origin State]])</f>
        <v>Phelps (Rock Port), MO</v>
      </c>
      <c r="K332" t="s">
        <v>48</v>
      </c>
      <c r="L332" t="s">
        <v>49</v>
      </c>
      <c r="M332" t="s">
        <v>50</v>
      </c>
      <c r="N332" s="5">
        <v>1881</v>
      </c>
      <c r="O332" t="s">
        <v>51</v>
      </c>
      <c r="P332">
        <v>110</v>
      </c>
      <c r="Q332">
        <v>120</v>
      </c>
      <c r="R332" t="s">
        <v>2</v>
      </c>
      <c r="S332" t="s">
        <v>43</v>
      </c>
      <c r="T332" t="s">
        <v>43</v>
      </c>
      <c r="U332" s="35" t="s">
        <v>44</v>
      </c>
      <c r="V332" s="27" t="s">
        <v>45</v>
      </c>
      <c r="W332" s="4">
        <v>6000</v>
      </c>
      <c r="X332" s="4">
        <f>IF(Table1[[#This Row],[Commodity]]="corn",Table1[[#This Row],[Tariff per Car]]/(111*2000/56),Table1[[#This Row],[Tariff per Car]]/(111*2000/60))</f>
        <v>1.6216216216216217</v>
      </c>
      <c r="Y332" s="4">
        <f>Table1[[#This Row],[Tariff per Car]]/100.7</f>
        <v>59.582919563058589</v>
      </c>
      <c r="Z332" s="4">
        <f>(Table1[[#This Row],[Tariff per Car]]/111)</f>
        <v>54.054054054054056</v>
      </c>
      <c r="AA332" s="6">
        <f>(Table1[[#This Row],[Tariff per Car]]/111)/Table1[[#This Row],[Route Mileage]]</f>
        <v>2.8736870842134003E-2</v>
      </c>
      <c r="AB332" s="4">
        <v>0</v>
      </c>
      <c r="AC332" s="4">
        <f>Table1[[#This Row],[FSC per Mile]]*Table1[[#This Row],[Route Mileage]]</f>
        <v>0</v>
      </c>
      <c r="AD332" s="4">
        <f>Table1[[#This Row],[Tariff per Car]]+Table1[[#This Row],[FSC per Car]]</f>
        <v>6000</v>
      </c>
      <c r="AE332" s="4">
        <f>IF(Table1[[#This Row],[Commodity]]="corn",Table1[[#This Row],[Tariff + FSC per Car]]/(111*2000/56),Table1[[#This Row],[Tariff + FSC per Car]]/(111*2000/60))</f>
        <v>1.6216216216216217</v>
      </c>
      <c r="AF332" s="4">
        <f>Table1[[#This Row],[Tariff + FSC per Car]]/100.7</f>
        <v>59.582919563058589</v>
      </c>
      <c r="AG332" s="4">
        <f>(Table1[[#This Row],[Tariff + FSC per Car]]/111)</f>
        <v>54.054054054054056</v>
      </c>
      <c r="AH332" s="6">
        <f>(Table1[[#This Row],[Tariff + FSC per Car]]/111)/Table1[[#This Row],[Route Mileage]]</f>
        <v>2.8736870842134003E-2</v>
      </c>
    </row>
    <row r="333" spans="1:34" x14ac:dyDescent="0.25">
      <c r="A333" s="3">
        <v>44545</v>
      </c>
      <c r="B333" s="1" t="s">
        <v>34</v>
      </c>
      <c r="C333" s="1" t="s">
        <v>34</v>
      </c>
      <c r="D333" s="24">
        <v>4022</v>
      </c>
      <c r="E333" s="24">
        <v>69105</v>
      </c>
      <c r="F333" s="1" t="s">
        <v>72</v>
      </c>
      <c r="G333" s="1" t="s">
        <v>36</v>
      </c>
      <c r="H333" s="1" t="s">
        <v>69</v>
      </c>
      <c r="I333" t="s">
        <v>47</v>
      </c>
      <c r="J333" t="str">
        <f>_xlfn.CONCAT(IFERROR(INDEX(Lookup!B:B, MATCH(Table1[[#This Row],[Origin City]], Lookup!A:A, 0)), Table1[[#This Row],[Origin City]]),","," ",Table1[[#This Row],[Origin State]])</f>
        <v>St. Cloud, MN</v>
      </c>
      <c r="K333" t="s">
        <v>48</v>
      </c>
      <c r="L333" t="s">
        <v>49</v>
      </c>
      <c r="M333" t="s">
        <v>50</v>
      </c>
      <c r="N333" s="5">
        <v>1666</v>
      </c>
      <c r="O333" t="s">
        <v>51</v>
      </c>
      <c r="P333">
        <v>110</v>
      </c>
      <c r="Q333">
        <v>120</v>
      </c>
      <c r="R333" t="s">
        <v>2</v>
      </c>
      <c r="S333" t="s">
        <v>43</v>
      </c>
      <c r="T333" t="s">
        <v>43</v>
      </c>
      <c r="U333" s="36" t="s">
        <v>44</v>
      </c>
      <c r="V333" s="28" t="s">
        <v>45</v>
      </c>
      <c r="W333" s="4">
        <v>6100</v>
      </c>
      <c r="X333" s="4">
        <f>IF(Table1[[#This Row],[Commodity]]="corn",Table1[[#This Row],[Tariff per Car]]/(111*2000/56),Table1[[#This Row],[Tariff per Car]]/(111*2000/60))</f>
        <v>1.6486486486486487</v>
      </c>
      <c r="Y333" s="4">
        <f>Table1[[#This Row],[Tariff per Car]]/100.7</f>
        <v>60.575968222442896</v>
      </c>
      <c r="Z333" s="4">
        <f>(Table1[[#This Row],[Tariff per Car]]/111)</f>
        <v>54.954954954954957</v>
      </c>
      <c r="AA333" s="6">
        <f>(Table1[[#This Row],[Tariff per Car]]/111)/Table1[[#This Row],[Route Mileage]]</f>
        <v>3.2986167439948956E-2</v>
      </c>
      <c r="AB333" s="4">
        <v>0</v>
      </c>
      <c r="AC333" s="4">
        <f>Table1[[#This Row],[FSC per Mile]]*Table1[[#This Row],[Route Mileage]]</f>
        <v>0</v>
      </c>
      <c r="AD333" s="4">
        <f>Table1[[#This Row],[Tariff per Car]]+Table1[[#This Row],[FSC per Car]]</f>
        <v>6100</v>
      </c>
      <c r="AE333" s="4">
        <f>IF(Table1[[#This Row],[Commodity]]="corn",Table1[[#This Row],[Tariff + FSC per Car]]/(111*2000/56),Table1[[#This Row],[Tariff + FSC per Car]]/(111*2000/60))</f>
        <v>1.6486486486486487</v>
      </c>
      <c r="AF333" s="4">
        <f>Table1[[#This Row],[Tariff + FSC per Car]]/100.7</f>
        <v>60.575968222442896</v>
      </c>
      <c r="AG333" s="4">
        <f>(Table1[[#This Row],[Tariff + FSC per Car]]/111)</f>
        <v>54.954954954954957</v>
      </c>
      <c r="AH333" s="6">
        <f>(Table1[[#This Row],[Tariff + FSC per Car]]/111)/Table1[[#This Row],[Route Mileage]]</f>
        <v>3.2986167439948956E-2</v>
      </c>
    </row>
    <row r="334" spans="1:34" x14ac:dyDescent="0.25">
      <c r="A334" s="3">
        <v>44545</v>
      </c>
      <c r="B334" s="1" t="s">
        <v>88</v>
      </c>
      <c r="C334" s="1" t="s">
        <v>81</v>
      </c>
      <c r="D334" s="24">
        <v>4444</v>
      </c>
      <c r="E334" s="24">
        <v>45650</v>
      </c>
      <c r="F334" s="1" t="s">
        <v>72</v>
      </c>
      <c r="G334" s="1" t="s">
        <v>36</v>
      </c>
      <c r="H334" s="1" t="s">
        <v>89</v>
      </c>
      <c r="I334" t="s">
        <v>75</v>
      </c>
      <c r="J334" t="str">
        <f>_xlfn.CONCAT(IFERROR(INDEX(Lookup!B:B, MATCH(Table1[[#This Row],[Origin City]], Lookup!A:A, 0)), Table1[[#This Row],[Origin City]]),","," ",Table1[[#This Row],[Origin State]])</f>
        <v>Enderlin, ND</v>
      </c>
      <c r="K334" t="s">
        <v>90</v>
      </c>
      <c r="L334" t="s">
        <v>49</v>
      </c>
      <c r="M334" t="str">
        <f>_xlfn.CONCAT(IFERROR(INDEX(Lookup!B:B, MATCH(Table1[[#This Row],[Destination City]], Lookup!A:A, 0)), Table1[[#This Row],[Destination City]]),","," ",Table1[[#This Row],[Destination State]])</f>
        <v>Kalama, WA</v>
      </c>
      <c r="N334" s="5">
        <v>1617</v>
      </c>
      <c r="O334" t="s">
        <v>86</v>
      </c>
      <c r="P334">
        <v>110</v>
      </c>
      <c r="Q334">
        <v>110</v>
      </c>
      <c r="R334" t="s">
        <v>42</v>
      </c>
      <c r="S334" t="s">
        <v>43</v>
      </c>
      <c r="T334" t="s">
        <v>52</v>
      </c>
      <c r="U334" s="26"/>
      <c r="V334" s="27" t="s">
        <v>87</v>
      </c>
      <c r="W334" s="4">
        <v>5535</v>
      </c>
      <c r="X334" s="4">
        <f>IF(Table1[[#This Row],[Commodity]]="corn",Table1[[#This Row],[Tariff per Car]]/(111*2000/56),Table1[[#This Row],[Tariff per Car]]/(111*2000/60))</f>
        <v>1.4959459459459459</v>
      </c>
      <c r="Y334" s="4">
        <f>Table1[[#This Row],[Tariff per Car]]/100.7</f>
        <v>54.96524329692155</v>
      </c>
      <c r="Z334" s="4">
        <f>(Table1[[#This Row],[Tariff per Car]]/111)</f>
        <v>49.864864864864863</v>
      </c>
      <c r="AA334" s="6">
        <f>(Table1[[#This Row],[Tariff per Car]]/111)/Table1[[#This Row],[Route Mileage]]</f>
        <v>3.0837887980745122E-2</v>
      </c>
      <c r="AB334" s="4">
        <v>0.31</v>
      </c>
      <c r="AC334" s="4">
        <f>Table1[[#This Row],[FSC per Mile]]*Table1[[#This Row],[Route Mileage]]</f>
        <v>501.27</v>
      </c>
      <c r="AD334" s="4">
        <f>Table1[[#This Row],[Tariff per Car]]+Table1[[#This Row],[FSC per Car]]</f>
        <v>6036.27</v>
      </c>
      <c r="AE334" s="4">
        <f>IF(Table1[[#This Row],[Commodity]]="corn",Table1[[#This Row],[Tariff + FSC per Car]]/(111*2000/56),Table1[[#This Row],[Tariff + FSC per Car]]/(111*2000/60))</f>
        <v>1.6314243243243245</v>
      </c>
      <c r="AF334" s="4">
        <f>Table1[[#This Row],[Tariff + FSC per Car]]/100.7</f>
        <v>59.94309831181728</v>
      </c>
      <c r="AG334" s="4">
        <f>(Table1[[#This Row],[Tariff + FSC per Car]]/111)</f>
        <v>54.380810810810814</v>
      </c>
      <c r="AH334" s="6">
        <f>(Table1[[#This Row],[Tariff + FSC per Car]]/111)/Table1[[#This Row],[Route Mileage]]</f>
        <v>3.3630680773537917E-2</v>
      </c>
    </row>
    <row r="335" spans="1:34" x14ac:dyDescent="0.25">
      <c r="A335" s="3">
        <v>44545</v>
      </c>
      <c r="B335" s="1" t="s">
        <v>94</v>
      </c>
      <c r="C335" s="1" t="s">
        <v>94</v>
      </c>
      <c r="D335" s="24">
        <v>4317</v>
      </c>
      <c r="F335" s="1" t="s">
        <v>72</v>
      </c>
      <c r="G335" s="1" t="s">
        <v>36</v>
      </c>
      <c r="H335" s="1" t="s">
        <v>106</v>
      </c>
      <c r="I335" t="s">
        <v>57</v>
      </c>
      <c r="J335" t="str">
        <f>_xlfn.CONCAT(IFERROR(INDEX(Lookup!B:B, MATCH(Table1[[#This Row],[Origin City]], Lookup!A:A, 0)), Table1[[#This Row],[Origin City]]),","," ",Table1[[#This Row],[Origin State]])</f>
        <v>Casey, IL</v>
      </c>
      <c r="K335" t="s">
        <v>107</v>
      </c>
      <c r="L335" t="s">
        <v>98</v>
      </c>
      <c r="M335" t="str">
        <f>_xlfn.CONCAT(IFERROR(INDEX(Lookup!B:B, MATCH(Table1[[#This Row],[Destination City]], Lookup!A:A, 0)), Table1[[#This Row],[Destination City]]),","," ",Table1[[#This Row],[Destination State]])</f>
        <v>Mobile, AL</v>
      </c>
      <c r="N335" s="5">
        <v>779</v>
      </c>
      <c r="O335" t="s">
        <v>86</v>
      </c>
      <c r="P335">
        <v>90</v>
      </c>
      <c r="Q335">
        <v>90</v>
      </c>
      <c r="R335" t="s">
        <v>108</v>
      </c>
      <c r="S335" t="s">
        <v>43</v>
      </c>
      <c r="T335" t="s">
        <v>52</v>
      </c>
      <c r="U335" s="43"/>
      <c r="V335" s="28" t="s">
        <v>87</v>
      </c>
      <c r="W335" s="4">
        <v>3407</v>
      </c>
      <c r="X335" s="4">
        <f>IF(Table1[[#This Row],[Commodity]]="corn",Table1[[#This Row],[Tariff per Car]]/(111*2000/56),Table1[[#This Row],[Tariff per Car]]/(111*2000/60))</f>
        <v>0.92081081081081084</v>
      </c>
      <c r="Y335" s="4">
        <f>Table1[[#This Row],[Tariff per Car]]/100.7</f>
        <v>33.833167825223434</v>
      </c>
      <c r="Z335" s="4">
        <f>(Table1[[#This Row],[Tariff per Car]]/111)</f>
        <v>30.693693693693692</v>
      </c>
      <c r="AA335" s="6">
        <f>(Table1[[#This Row],[Tariff per Car]]/111)/Table1[[#This Row],[Route Mileage]]</f>
        <v>3.9401403971365462E-2</v>
      </c>
      <c r="AB335" s="4">
        <v>0</v>
      </c>
      <c r="AC335" s="4">
        <f>Table1[[#This Row],[FSC per Mile]]*Table1[[#This Row],[Route Mileage]]</f>
        <v>0</v>
      </c>
      <c r="AD335" s="4">
        <f>Table1[[#This Row],[Tariff per Car]]+Table1[[#This Row],[FSC per Car]]</f>
        <v>3407</v>
      </c>
      <c r="AE335" s="4">
        <f>IF(Table1[[#This Row],[Commodity]]="corn",Table1[[#This Row],[Tariff + FSC per Car]]/(111*2000/56),Table1[[#This Row],[Tariff + FSC per Car]]/(111*2000/60))</f>
        <v>0.92081081081081084</v>
      </c>
      <c r="AF335" s="4">
        <f>Table1[[#This Row],[Tariff + FSC per Car]]/100.7</f>
        <v>33.833167825223434</v>
      </c>
      <c r="AG335" s="4">
        <f>(Table1[[#This Row],[Tariff + FSC per Car]]/111)</f>
        <v>30.693693693693692</v>
      </c>
      <c r="AH335" s="6">
        <f>(Table1[[#This Row],[Tariff + FSC per Car]]/111)/Table1[[#This Row],[Route Mileage]]</f>
        <v>3.9401403971365462E-2</v>
      </c>
    </row>
    <row r="336" spans="1:34" x14ac:dyDescent="0.25">
      <c r="A336" s="3">
        <v>44545</v>
      </c>
      <c r="B336" s="1" t="s">
        <v>94</v>
      </c>
      <c r="C336" s="1" t="s">
        <v>94</v>
      </c>
      <c r="D336" s="24">
        <v>4317</v>
      </c>
      <c r="F336" s="1" t="s">
        <v>72</v>
      </c>
      <c r="G336" s="1" t="s">
        <v>36</v>
      </c>
      <c r="H336" s="1" t="s">
        <v>106</v>
      </c>
      <c r="I336" t="s">
        <v>57</v>
      </c>
      <c r="J336" t="str">
        <f>_xlfn.CONCAT(IFERROR(INDEX(Lookup!B:B, MATCH(Table1[[#This Row],[Origin City]], Lookup!A:A, 0)), Table1[[#This Row],[Origin City]]),","," ",Table1[[#This Row],[Origin State]])</f>
        <v>Casey, IL</v>
      </c>
      <c r="K336" t="s">
        <v>107</v>
      </c>
      <c r="L336" t="s">
        <v>98</v>
      </c>
      <c r="M336" t="str">
        <f>_xlfn.CONCAT(IFERROR(INDEX(Lookup!B:B, MATCH(Table1[[#This Row],[Destination City]], Lookup!A:A, 0)), Table1[[#This Row],[Destination City]]),","," ",Table1[[#This Row],[Destination State]])</f>
        <v>Mobile, AL</v>
      </c>
      <c r="N336" s="5">
        <v>779</v>
      </c>
      <c r="O336" t="s">
        <v>86</v>
      </c>
      <c r="P336">
        <v>90</v>
      </c>
      <c r="Q336">
        <v>90</v>
      </c>
      <c r="R336" t="s">
        <v>2</v>
      </c>
      <c r="S336" t="s">
        <v>43</v>
      </c>
      <c r="T336" t="s">
        <v>43</v>
      </c>
      <c r="U336" s="43"/>
      <c r="V336" s="28" t="s">
        <v>87</v>
      </c>
      <c r="W336" s="4">
        <v>3627</v>
      </c>
      <c r="X336" s="4">
        <f>IF(Table1[[#This Row],[Commodity]]="corn",Table1[[#This Row],[Tariff per Car]]/(111*2000/56),Table1[[#This Row],[Tariff per Car]]/(111*2000/60))</f>
        <v>0.98027027027027025</v>
      </c>
      <c r="Y336" s="4">
        <f>Table1[[#This Row],[Tariff per Car]]/100.7</f>
        <v>36.01787487586892</v>
      </c>
      <c r="Z336" s="4">
        <f>(Table1[[#This Row],[Tariff per Car]]/111)</f>
        <v>32.675675675675677</v>
      </c>
      <c r="AA336" s="6">
        <f>(Table1[[#This Row],[Tariff per Car]]/111)/Table1[[#This Row],[Route Mileage]]</f>
        <v>4.1945668389827571E-2</v>
      </c>
      <c r="AB336" s="4">
        <v>0</v>
      </c>
      <c r="AC336" s="4">
        <f>Table1[[#This Row],[FSC per Mile]]*Table1[[#This Row],[Route Mileage]]</f>
        <v>0</v>
      </c>
      <c r="AD336" s="4">
        <f>Table1[[#This Row],[Tariff per Car]]+Table1[[#This Row],[FSC per Car]]</f>
        <v>3627</v>
      </c>
      <c r="AE336" s="4">
        <f>IF(Table1[[#This Row],[Commodity]]="corn",Table1[[#This Row],[Tariff + FSC per Car]]/(111*2000/56),Table1[[#This Row],[Tariff + FSC per Car]]/(111*2000/60))</f>
        <v>0.98027027027027025</v>
      </c>
      <c r="AF336" s="4">
        <f>Table1[[#This Row],[Tariff + FSC per Car]]/100.7</f>
        <v>36.01787487586892</v>
      </c>
      <c r="AG336" s="4">
        <f>(Table1[[#This Row],[Tariff + FSC per Car]]/111)</f>
        <v>32.675675675675677</v>
      </c>
      <c r="AH336" s="6">
        <f>(Table1[[#This Row],[Tariff + FSC per Car]]/111)/Table1[[#This Row],[Route Mileage]]</f>
        <v>4.1945668389827571E-2</v>
      </c>
    </row>
    <row r="337" spans="1:34" x14ac:dyDescent="0.25">
      <c r="A337" s="3">
        <v>44545</v>
      </c>
      <c r="B337" s="1" t="s">
        <v>94</v>
      </c>
      <c r="C337" s="1" t="s">
        <v>94</v>
      </c>
      <c r="D337" s="24">
        <v>4317</v>
      </c>
      <c r="F337" s="1" t="s">
        <v>72</v>
      </c>
      <c r="G337" s="1" t="s">
        <v>36</v>
      </c>
      <c r="H337" s="1" t="s">
        <v>109</v>
      </c>
      <c r="I337" t="s">
        <v>100</v>
      </c>
      <c r="J337" t="str">
        <f>_xlfn.CONCAT(IFERROR(INDEX(Lookup!B:B, MATCH(Table1[[#This Row],[Origin City]], Lookup!A:A, 0)), Table1[[#This Row],[Origin City]]),","," ",Table1[[#This Row],[Origin State]])</f>
        <v>Marion, OH</v>
      </c>
      <c r="K337" t="s">
        <v>110</v>
      </c>
      <c r="L337" t="s">
        <v>111</v>
      </c>
      <c r="M337" t="str">
        <f>_xlfn.CONCAT(IFERROR(INDEX(Lookup!B:B, MATCH(Table1[[#This Row],[Destination City]], Lookup!A:A, 0)), Table1[[#This Row],[Destination City]]),","," ",Table1[[#This Row],[Destination State]])</f>
        <v>Chesapeake, VA</v>
      </c>
      <c r="N337" s="5">
        <v>760</v>
      </c>
      <c r="O337" t="s">
        <v>86</v>
      </c>
      <c r="P337">
        <v>90</v>
      </c>
      <c r="Q337">
        <v>90</v>
      </c>
      <c r="R337" t="s">
        <v>108</v>
      </c>
      <c r="S337" t="s">
        <v>43</v>
      </c>
      <c r="T337" t="s">
        <v>52</v>
      </c>
      <c r="U337" s="43"/>
      <c r="V337" s="28" t="s">
        <v>87</v>
      </c>
      <c r="W337" s="4">
        <v>2931</v>
      </c>
      <c r="X337" s="4">
        <f>IF(Table1[[#This Row],[Commodity]]="corn",Table1[[#This Row],[Tariff per Car]]/(111*2000/56),Table1[[#This Row],[Tariff per Car]]/(111*2000/60))</f>
        <v>0.79216216216216218</v>
      </c>
      <c r="Y337" s="4">
        <f>Table1[[#This Row],[Tariff per Car]]/100.7</f>
        <v>29.106256206554121</v>
      </c>
      <c r="Z337" s="4">
        <f>(Table1[[#This Row],[Tariff per Car]]/111)</f>
        <v>26.405405405405407</v>
      </c>
      <c r="AA337" s="6">
        <f>(Table1[[#This Row],[Tariff per Car]]/111)/Table1[[#This Row],[Route Mileage]]</f>
        <v>3.4743954480796591E-2</v>
      </c>
      <c r="AB337" s="4">
        <v>0</v>
      </c>
      <c r="AC337" s="4">
        <f>Table1[[#This Row],[FSC per Mile]]*Table1[[#This Row],[Route Mileage]]</f>
        <v>0</v>
      </c>
      <c r="AD337" s="4">
        <f>Table1[[#This Row],[Tariff per Car]]+Table1[[#This Row],[FSC per Car]]</f>
        <v>2931</v>
      </c>
      <c r="AE337" s="4">
        <f>IF(Table1[[#This Row],[Commodity]]="corn",Table1[[#This Row],[Tariff + FSC per Car]]/(111*2000/56),Table1[[#This Row],[Tariff + FSC per Car]]/(111*2000/60))</f>
        <v>0.79216216216216218</v>
      </c>
      <c r="AF337" s="4">
        <f>Table1[[#This Row],[Tariff + FSC per Car]]/100.7</f>
        <v>29.106256206554121</v>
      </c>
      <c r="AG337" s="4">
        <f>(Table1[[#This Row],[Tariff + FSC per Car]]/111)</f>
        <v>26.405405405405407</v>
      </c>
      <c r="AH337" s="6">
        <f>(Table1[[#This Row],[Tariff + FSC per Car]]/111)/Table1[[#This Row],[Route Mileage]]</f>
        <v>3.4743954480796591E-2</v>
      </c>
    </row>
    <row r="338" spans="1:34" x14ac:dyDescent="0.25">
      <c r="A338" s="3">
        <v>44545</v>
      </c>
      <c r="B338" s="1" t="s">
        <v>94</v>
      </c>
      <c r="C338" s="1" t="s">
        <v>94</v>
      </c>
      <c r="D338" s="24">
        <v>4317</v>
      </c>
      <c r="F338" s="1" t="s">
        <v>72</v>
      </c>
      <c r="G338" s="1" t="s">
        <v>36</v>
      </c>
      <c r="H338" s="1" t="s">
        <v>109</v>
      </c>
      <c r="I338" t="s">
        <v>100</v>
      </c>
      <c r="J338" t="str">
        <f>_xlfn.CONCAT(IFERROR(INDEX(Lookup!B:B, MATCH(Table1[[#This Row],[Origin City]], Lookup!A:A, 0)), Table1[[#This Row],[Origin City]]),","," ",Table1[[#This Row],[Origin State]])</f>
        <v>Marion, OH</v>
      </c>
      <c r="K338" t="s">
        <v>110</v>
      </c>
      <c r="L338" t="s">
        <v>111</v>
      </c>
      <c r="M338" t="str">
        <f>_xlfn.CONCAT(IFERROR(INDEX(Lookup!B:B, MATCH(Table1[[#This Row],[Destination City]], Lookup!A:A, 0)), Table1[[#This Row],[Destination City]]),","," ",Table1[[#This Row],[Destination State]])</f>
        <v>Chesapeake, VA</v>
      </c>
      <c r="N338" s="5">
        <v>760</v>
      </c>
      <c r="O338" t="s">
        <v>86</v>
      </c>
      <c r="P338">
        <v>90</v>
      </c>
      <c r="Q338">
        <v>90</v>
      </c>
      <c r="R338" t="s">
        <v>2</v>
      </c>
      <c r="S338" t="s">
        <v>43</v>
      </c>
      <c r="T338" t="s">
        <v>43</v>
      </c>
      <c r="U338" s="43"/>
      <c r="V338" s="28" t="s">
        <v>87</v>
      </c>
      <c r="W338" s="4">
        <v>3371</v>
      </c>
      <c r="X338" s="4">
        <f>IF(Table1[[#This Row],[Commodity]]="corn",Table1[[#This Row],[Tariff per Car]]/(111*2000/56),Table1[[#This Row],[Tariff per Car]]/(111*2000/60))</f>
        <v>0.9110810810810811</v>
      </c>
      <c r="Y338" s="4">
        <f>Table1[[#This Row],[Tariff per Car]]/100.7</f>
        <v>33.475670307845085</v>
      </c>
      <c r="Z338" s="4">
        <f>(Table1[[#This Row],[Tariff per Car]]/111)</f>
        <v>30.36936936936937</v>
      </c>
      <c r="AA338" s="6">
        <f>(Table1[[#This Row],[Tariff per Car]]/111)/Table1[[#This Row],[Route Mileage]]</f>
        <v>3.995969653864391E-2</v>
      </c>
      <c r="AB338" s="4">
        <v>0</v>
      </c>
      <c r="AC338" s="4">
        <f>Table1[[#This Row],[FSC per Mile]]*Table1[[#This Row],[Route Mileage]]</f>
        <v>0</v>
      </c>
      <c r="AD338" s="4">
        <f>Table1[[#This Row],[Tariff per Car]]+Table1[[#This Row],[FSC per Car]]</f>
        <v>3371</v>
      </c>
      <c r="AE338" s="4">
        <f>IF(Table1[[#This Row],[Commodity]]="corn",Table1[[#This Row],[Tariff + FSC per Car]]/(111*2000/56),Table1[[#This Row],[Tariff + FSC per Car]]/(111*2000/60))</f>
        <v>0.9110810810810811</v>
      </c>
      <c r="AF338" s="4">
        <f>Table1[[#This Row],[Tariff + FSC per Car]]/100.7</f>
        <v>33.475670307845085</v>
      </c>
      <c r="AG338" s="4">
        <f>(Table1[[#This Row],[Tariff + FSC per Car]]/111)</f>
        <v>30.36936936936937</v>
      </c>
      <c r="AH338" s="6">
        <f>(Table1[[#This Row],[Tariff + FSC per Car]]/111)/Table1[[#This Row],[Route Mileage]]</f>
        <v>3.995969653864391E-2</v>
      </c>
    </row>
    <row r="339" spans="1:34" x14ac:dyDescent="0.25">
      <c r="A339" s="3">
        <v>44576</v>
      </c>
      <c r="B339" s="1" t="s">
        <v>34</v>
      </c>
      <c r="C339" s="1" t="s">
        <v>34</v>
      </c>
      <c r="D339" s="24">
        <v>4022</v>
      </c>
      <c r="E339" s="24">
        <v>39010</v>
      </c>
      <c r="F339" s="1" t="s">
        <v>35</v>
      </c>
      <c r="G339" s="1" t="s">
        <v>36</v>
      </c>
      <c r="H339" s="1" t="s">
        <v>37</v>
      </c>
      <c r="I339" t="s">
        <v>38</v>
      </c>
      <c r="J339" t="str">
        <f>_xlfn.CONCAT(IFERROR(INDEX(Lookup!B:B, MATCH(Table1[[#This Row],[Origin City]], Lookup!A:A, 0)), Table1[[#This Row],[Origin City]]),","," ",Table1[[#This Row],[Origin State]])</f>
        <v>Brunswick, NE</v>
      </c>
      <c r="K339" t="s">
        <v>39</v>
      </c>
      <c r="L339" t="s">
        <v>40</v>
      </c>
      <c r="M339" t="str">
        <f>_xlfn.CONCAT(IFERROR(INDEX(Lookup!B:B, MATCH(Table1[[#This Row],[Destination City]], Lookup!A:A, 0)), Table1[[#This Row],[Destination City]]),","," ",Table1[[#This Row],[Destination State]])</f>
        <v>Hanford, CA</v>
      </c>
      <c r="N339" s="5">
        <v>2122</v>
      </c>
      <c r="O339" t="s">
        <v>41</v>
      </c>
      <c r="P339">
        <v>110</v>
      </c>
      <c r="Q339">
        <v>120</v>
      </c>
      <c r="R339" t="s">
        <v>42</v>
      </c>
      <c r="S339" t="s">
        <v>43</v>
      </c>
      <c r="T339" t="s">
        <v>43</v>
      </c>
      <c r="U339" s="35" t="s">
        <v>44</v>
      </c>
      <c r="V339" s="27" t="s">
        <v>45</v>
      </c>
      <c r="W339" s="4">
        <v>5540</v>
      </c>
      <c r="X339" s="4">
        <f>IF(Table1[[#This Row],[Commodity]]="corn",Table1[[#This Row],[Tariff per Car]]/(111*2000/56),Table1[[#This Row],[Tariff per Car]]/(111*2000/60))</f>
        <v>1.3974774774774774</v>
      </c>
      <c r="Y339" s="4">
        <f>Table1[[#This Row],[Tariff per Car]]/100.7</f>
        <v>55.01489572989076</v>
      </c>
      <c r="Z339" s="4">
        <f>(Table1[[#This Row],[Tariff per Car]]/111)</f>
        <v>49.909909909909906</v>
      </c>
      <c r="AA339" s="6">
        <f>(Table1[[#This Row],[Tariff per Car]]/111)/Table1[[#This Row],[Route Mileage]]</f>
        <v>2.3520221446705895E-2</v>
      </c>
      <c r="AB339" s="4">
        <v>0.12</v>
      </c>
      <c r="AC339" s="4">
        <f>Table1[[#This Row],[FSC per Mile]]*Table1[[#This Row],[Route Mileage]]</f>
        <v>254.64</v>
      </c>
      <c r="AD339" s="4">
        <f>Table1[[#This Row],[Tariff per Car]]+Table1[[#This Row],[FSC per Car]]</f>
        <v>5794.64</v>
      </c>
      <c r="AE339" s="4">
        <f>IF(Table1[[#This Row],[Commodity]]="corn",Table1[[#This Row],[Tariff + FSC per Car]]/(111*2000/56),Table1[[#This Row],[Tariff + FSC per Car]]/(111*2000/60))</f>
        <v>1.4617109909909911</v>
      </c>
      <c r="AF339" s="4">
        <f>Table1[[#This Row],[Tariff + FSC per Car]]/100.7</f>
        <v>57.543594836146973</v>
      </c>
      <c r="AG339" s="4">
        <f>(Table1[[#This Row],[Tariff + FSC per Car]]/111)</f>
        <v>52.203963963963965</v>
      </c>
      <c r="AH339" s="6">
        <f>(Table1[[#This Row],[Tariff + FSC per Car]]/111)/Table1[[#This Row],[Route Mileage]]</f>
        <v>2.4601302527786976E-2</v>
      </c>
    </row>
    <row r="340" spans="1:34" x14ac:dyDescent="0.25">
      <c r="A340" s="3">
        <v>44576</v>
      </c>
      <c r="B340" s="1" t="s">
        <v>34</v>
      </c>
      <c r="C340" s="1" t="s">
        <v>34</v>
      </c>
      <c r="D340" s="24">
        <v>4022</v>
      </c>
      <c r="E340" s="24">
        <v>39013</v>
      </c>
      <c r="F340" s="1" t="s">
        <v>35</v>
      </c>
      <c r="G340" s="1" t="s">
        <v>36</v>
      </c>
      <c r="H340" s="1" t="s">
        <v>46</v>
      </c>
      <c r="I340" t="s">
        <v>47</v>
      </c>
      <c r="J340" t="str">
        <f>_xlfn.CONCAT(IFERROR(INDEX(Lookup!B:B, MATCH(Table1[[#This Row],[Origin City]], Lookup!A:A, 0)), Table1[[#This Row],[Origin City]]),","," ",Table1[[#This Row],[Origin State]])</f>
        <v>Clarkfield, MN</v>
      </c>
      <c r="K340" t="s">
        <v>48</v>
      </c>
      <c r="L340" t="s">
        <v>49</v>
      </c>
      <c r="M340" t="s">
        <v>50</v>
      </c>
      <c r="N340" s="5">
        <v>1684</v>
      </c>
      <c r="O340" t="s">
        <v>51</v>
      </c>
      <c r="P340">
        <v>110</v>
      </c>
      <c r="Q340">
        <v>120</v>
      </c>
      <c r="R340" t="s">
        <v>42</v>
      </c>
      <c r="S340" t="s">
        <v>43</v>
      </c>
      <c r="T340" t="s">
        <v>52</v>
      </c>
      <c r="U340" s="35" t="s">
        <v>44</v>
      </c>
      <c r="V340" s="27" t="s">
        <v>45</v>
      </c>
      <c r="W340" s="4">
        <v>5340</v>
      </c>
      <c r="X340" s="4">
        <f>IF(Table1[[#This Row],[Commodity]]="corn",Table1[[#This Row],[Tariff per Car]]/(111*2000/56),Table1[[#This Row],[Tariff per Car]]/(111*2000/60))</f>
        <v>1.347027027027027</v>
      </c>
      <c r="Y340" s="4">
        <f>Table1[[#This Row],[Tariff per Car]]/100.7</f>
        <v>53.028798411122146</v>
      </c>
      <c r="Z340" s="4">
        <f>(Table1[[#This Row],[Tariff per Car]]/111)</f>
        <v>48.108108108108105</v>
      </c>
      <c r="AA340" s="6">
        <f>(Table1[[#This Row],[Tariff per Car]]/111)/Table1[[#This Row],[Route Mileage]]</f>
        <v>2.8567760159209088E-2</v>
      </c>
      <c r="AB340" s="4">
        <v>0.12</v>
      </c>
      <c r="AC340" s="4">
        <f>Table1[[#This Row],[FSC per Mile]]*Table1[[#This Row],[Route Mileage]]</f>
        <v>202.07999999999998</v>
      </c>
      <c r="AD340" s="4">
        <f>Table1[[#This Row],[Tariff per Car]]+Table1[[#This Row],[FSC per Car]]</f>
        <v>5542.08</v>
      </c>
      <c r="AE340" s="4">
        <f>IF(Table1[[#This Row],[Commodity]]="corn",Table1[[#This Row],[Tariff + FSC per Car]]/(111*2000/56),Table1[[#This Row],[Tariff + FSC per Car]]/(111*2000/60))</f>
        <v>1.3980021621621621</v>
      </c>
      <c r="AF340" s="4">
        <f>Table1[[#This Row],[Tariff + FSC per Car]]/100.7</f>
        <v>55.035551142005957</v>
      </c>
      <c r="AG340" s="4">
        <f>(Table1[[#This Row],[Tariff + FSC per Car]]/111)</f>
        <v>49.928648648648647</v>
      </c>
      <c r="AH340" s="6">
        <f>(Table1[[#This Row],[Tariff + FSC per Car]]/111)/Table1[[#This Row],[Route Mileage]]</f>
        <v>2.9648841240290172E-2</v>
      </c>
    </row>
    <row r="341" spans="1:34" x14ac:dyDescent="0.25">
      <c r="A341" s="3">
        <v>44576</v>
      </c>
      <c r="B341" s="1" t="s">
        <v>34</v>
      </c>
      <c r="C341" s="1" t="s">
        <v>34</v>
      </c>
      <c r="D341" s="24">
        <v>4022</v>
      </c>
      <c r="E341" s="24">
        <v>39010</v>
      </c>
      <c r="F341" s="1" t="s">
        <v>35</v>
      </c>
      <c r="G341" s="1" t="s">
        <v>36</v>
      </c>
      <c r="H341" s="1" t="s">
        <v>46</v>
      </c>
      <c r="I341" t="s">
        <v>47</v>
      </c>
      <c r="J341" t="str">
        <f>_xlfn.CONCAT(IFERROR(INDEX(Lookup!B:B, MATCH(Table1[[#This Row],[Origin City]], Lookup!A:A, 0)), Table1[[#This Row],[Origin City]]),","," ",Table1[[#This Row],[Origin State]])</f>
        <v>Clarkfield, MN</v>
      </c>
      <c r="K341" t="s">
        <v>53</v>
      </c>
      <c r="L341" t="s">
        <v>54</v>
      </c>
      <c r="M341" t="str">
        <f>_xlfn.CONCAT(IFERROR(INDEX(Lookup!B:B, MATCH(Table1[[#This Row],[Destination City]], Lookup!A:A, 0)), Table1[[#This Row],[Destination City]]),","," ",Table1[[#This Row],[Destination State]])</f>
        <v>Hereford, TX</v>
      </c>
      <c r="N341" s="5">
        <v>1066</v>
      </c>
      <c r="O341" t="s">
        <v>51</v>
      </c>
      <c r="P341">
        <v>110</v>
      </c>
      <c r="Q341">
        <v>120</v>
      </c>
      <c r="R341" t="s">
        <v>42</v>
      </c>
      <c r="S341" t="s">
        <v>43</v>
      </c>
      <c r="T341" t="s">
        <v>52</v>
      </c>
      <c r="U341" s="35" t="s">
        <v>44</v>
      </c>
      <c r="V341" s="27" t="s">
        <v>45</v>
      </c>
      <c r="W341" s="4">
        <v>5020</v>
      </c>
      <c r="X341" s="4">
        <f>IF(Table1[[#This Row],[Commodity]]="corn",Table1[[#This Row],[Tariff per Car]]/(111*2000/56),Table1[[#This Row],[Tariff per Car]]/(111*2000/60))</f>
        <v>1.2663063063063063</v>
      </c>
      <c r="Y341" s="4">
        <f>Table1[[#This Row],[Tariff per Car]]/100.7</f>
        <v>49.851042701092354</v>
      </c>
      <c r="Z341" s="4">
        <f>(Table1[[#This Row],[Tariff per Car]]/111)</f>
        <v>45.225225225225223</v>
      </c>
      <c r="AA341" s="6">
        <f>(Table1[[#This Row],[Tariff per Car]]/111)/Table1[[#This Row],[Route Mileage]]</f>
        <v>4.2425164376383884E-2</v>
      </c>
      <c r="AB341" s="4">
        <v>0.12</v>
      </c>
      <c r="AC341" s="4">
        <f>Table1[[#This Row],[FSC per Mile]]*Table1[[#This Row],[Route Mileage]]</f>
        <v>127.92</v>
      </c>
      <c r="AD341" s="4">
        <f>Table1[[#This Row],[Tariff per Car]]+Table1[[#This Row],[FSC per Car]]</f>
        <v>5147.92</v>
      </c>
      <c r="AE341" s="4">
        <f>IF(Table1[[#This Row],[Commodity]]="corn",Table1[[#This Row],[Tariff + FSC per Car]]/(111*2000/56),Table1[[#This Row],[Tariff + FSC per Car]]/(111*2000/60))</f>
        <v>1.2985744144144145</v>
      </c>
      <c r="AF341" s="4">
        <f>Table1[[#This Row],[Tariff + FSC per Car]]/100.7</f>
        <v>51.121350546176764</v>
      </c>
      <c r="AG341" s="4">
        <f>(Table1[[#This Row],[Tariff + FSC per Car]]/111)</f>
        <v>46.377657657657657</v>
      </c>
      <c r="AH341" s="6">
        <f>(Table1[[#This Row],[Tariff + FSC per Car]]/111)/Table1[[#This Row],[Route Mileage]]</f>
        <v>4.3506245457464968E-2</v>
      </c>
    </row>
    <row r="342" spans="1:34" x14ac:dyDescent="0.25">
      <c r="A342" s="3">
        <v>44576</v>
      </c>
      <c r="B342" s="1" t="s">
        <v>34</v>
      </c>
      <c r="C342" s="1" t="s">
        <v>34</v>
      </c>
      <c r="D342" s="24">
        <v>4022</v>
      </c>
      <c r="E342" s="24">
        <v>39010</v>
      </c>
      <c r="F342" s="1" t="s">
        <v>35</v>
      </c>
      <c r="G342" s="1" t="s">
        <v>36</v>
      </c>
      <c r="H342" s="1" t="s">
        <v>55</v>
      </c>
      <c r="I342" t="s">
        <v>38</v>
      </c>
      <c r="J342" t="str">
        <f>_xlfn.CONCAT(IFERROR(INDEX(Lookup!B:B, MATCH(Table1[[#This Row],[Origin City]], Lookup!A:A, 0)), Table1[[#This Row],[Origin City]]),","," ",Table1[[#This Row],[Origin State]])</f>
        <v>Edison, NE</v>
      </c>
      <c r="K342" t="s">
        <v>53</v>
      </c>
      <c r="L342" t="s">
        <v>54</v>
      </c>
      <c r="M342" t="str">
        <f>_xlfn.CONCAT(IFERROR(INDEX(Lookup!B:B, MATCH(Table1[[#This Row],[Destination City]], Lookup!A:A, 0)), Table1[[#This Row],[Destination City]]),","," ",Table1[[#This Row],[Destination State]])</f>
        <v>Hereford, TX</v>
      </c>
      <c r="N342" s="9">
        <v>728</v>
      </c>
      <c r="O342" t="s">
        <v>51</v>
      </c>
      <c r="P342">
        <v>110</v>
      </c>
      <c r="Q342">
        <v>120</v>
      </c>
      <c r="R342" t="s">
        <v>42</v>
      </c>
      <c r="S342" t="s">
        <v>43</v>
      </c>
      <c r="T342" t="s">
        <v>52</v>
      </c>
      <c r="U342" s="35" t="s">
        <v>44</v>
      </c>
      <c r="V342" s="27" t="s">
        <v>45</v>
      </c>
      <c r="W342" s="4">
        <v>4260</v>
      </c>
      <c r="X342" s="4">
        <f>IF(Table1[[#This Row],[Commodity]]="corn",Table1[[#This Row],[Tariff per Car]]/(111*2000/56),Table1[[#This Row],[Tariff per Car]]/(111*2000/60))</f>
        <v>1.0745945945945947</v>
      </c>
      <c r="Y342" s="4">
        <f>Table1[[#This Row],[Tariff per Car]]/100.7</f>
        <v>42.303872889771597</v>
      </c>
      <c r="Z342" s="4">
        <f>(Table1[[#This Row],[Tariff per Car]]/111)</f>
        <v>38.378378378378379</v>
      </c>
      <c r="AA342" s="6">
        <f>(Table1[[#This Row],[Tariff per Car]]/111)/Table1[[#This Row],[Route Mileage]]</f>
        <v>5.2717552717552719E-2</v>
      </c>
      <c r="AB342" s="4">
        <v>0.12</v>
      </c>
      <c r="AC342" s="4">
        <f>Table1[[#This Row],[FSC per Mile]]*Table1[[#This Row],[Route Mileage]]</f>
        <v>87.36</v>
      </c>
      <c r="AD342" s="4">
        <f>Table1[[#This Row],[Tariff per Car]]+Table1[[#This Row],[FSC per Car]]</f>
        <v>4347.3599999999997</v>
      </c>
      <c r="AE342" s="4">
        <f>IF(Table1[[#This Row],[Commodity]]="corn",Table1[[#This Row],[Tariff + FSC per Car]]/(111*2000/56),Table1[[#This Row],[Tariff + FSC per Car]]/(111*2000/60))</f>
        <v>1.0966313513513513</v>
      </c>
      <c r="AF342" s="4">
        <f>Table1[[#This Row],[Tariff + FSC per Car]]/100.7</f>
        <v>43.171400198609724</v>
      </c>
      <c r="AG342" s="4">
        <f>(Table1[[#This Row],[Tariff + FSC per Car]]/111)</f>
        <v>39.165405405405401</v>
      </c>
      <c r="AH342" s="6">
        <f>(Table1[[#This Row],[Tariff + FSC per Car]]/111)/Table1[[#This Row],[Route Mileage]]</f>
        <v>5.3798633798633796E-2</v>
      </c>
    </row>
    <row r="343" spans="1:34" x14ac:dyDescent="0.25">
      <c r="A343" s="3">
        <v>44576</v>
      </c>
      <c r="B343" s="1" t="s">
        <v>34</v>
      </c>
      <c r="C343" s="1" t="s">
        <v>34</v>
      </c>
      <c r="D343" s="24">
        <v>4022</v>
      </c>
      <c r="E343" s="24">
        <v>39013</v>
      </c>
      <c r="F343" s="1" t="s">
        <v>35</v>
      </c>
      <c r="G343" s="1" t="s">
        <v>36</v>
      </c>
      <c r="H343" s="1" t="s">
        <v>55</v>
      </c>
      <c r="I343" t="s">
        <v>38</v>
      </c>
      <c r="J343" t="str">
        <f>_xlfn.CONCAT(IFERROR(INDEX(Lookup!B:B, MATCH(Table1[[#This Row],[Origin City]], Lookup!A:A, 0)), Table1[[#This Row],[Origin City]]),","," ",Table1[[#This Row],[Origin State]])</f>
        <v>Edison, NE</v>
      </c>
      <c r="K343" t="s">
        <v>48</v>
      </c>
      <c r="L343" t="s">
        <v>49</v>
      </c>
      <c r="M343" t="s">
        <v>50</v>
      </c>
      <c r="N343" s="5">
        <v>1759</v>
      </c>
      <c r="O343" t="s">
        <v>51</v>
      </c>
      <c r="P343">
        <v>110</v>
      </c>
      <c r="Q343">
        <v>120</v>
      </c>
      <c r="R343" t="s">
        <v>42</v>
      </c>
      <c r="S343" t="s">
        <v>43</v>
      </c>
      <c r="T343" t="s">
        <v>52</v>
      </c>
      <c r="U343" s="35" t="s">
        <v>44</v>
      </c>
      <c r="V343" s="27" t="s">
        <v>45</v>
      </c>
      <c r="W343" s="4">
        <v>5220</v>
      </c>
      <c r="X343" s="4">
        <f>IF(Table1[[#This Row],[Commodity]]="corn",Table1[[#This Row],[Tariff per Car]]/(111*2000/56),Table1[[#This Row],[Tariff per Car]]/(111*2000/60))</f>
        <v>1.3167567567567569</v>
      </c>
      <c r="Y343" s="4">
        <f>Table1[[#This Row],[Tariff per Car]]/100.7</f>
        <v>51.837140019860975</v>
      </c>
      <c r="Z343" s="4">
        <f>(Table1[[#This Row],[Tariff per Car]]/111)</f>
        <v>47.027027027027025</v>
      </c>
      <c r="AA343" s="6">
        <f>(Table1[[#This Row],[Tariff per Car]]/111)/Table1[[#This Row],[Route Mileage]]</f>
        <v>2.6735092113147826E-2</v>
      </c>
      <c r="AB343" s="4">
        <v>0.12</v>
      </c>
      <c r="AC343" s="4">
        <f>Table1[[#This Row],[FSC per Mile]]*Table1[[#This Row],[Route Mileage]]</f>
        <v>211.07999999999998</v>
      </c>
      <c r="AD343" s="4">
        <f>Table1[[#This Row],[Tariff per Car]]+Table1[[#This Row],[FSC per Car]]</f>
        <v>5431.08</v>
      </c>
      <c r="AE343" s="4">
        <f>IF(Table1[[#This Row],[Commodity]]="corn",Table1[[#This Row],[Tariff + FSC per Car]]/(111*2000/56),Table1[[#This Row],[Tariff + FSC per Car]]/(111*2000/60))</f>
        <v>1.3700021621621621</v>
      </c>
      <c r="AF343" s="4">
        <f>Table1[[#This Row],[Tariff + FSC per Car]]/100.7</f>
        <v>53.933267130089369</v>
      </c>
      <c r="AG343" s="4">
        <f>(Table1[[#This Row],[Tariff + FSC per Car]]/111)</f>
        <v>48.928648648648647</v>
      </c>
      <c r="AH343" s="6">
        <f>(Table1[[#This Row],[Tariff + FSC per Car]]/111)/Table1[[#This Row],[Route Mileage]]</f>
        <v>2.7816173194228907E-2</v>
      </c>
    </row>
    <row r="344" spans="1:34" x14ac:dyDescent="0.25">
      <c r="A344" s="3">
        <v>44576</v>
      </c>
      <c r="B344" s="1" t="s">
        <v>34</v>
      </c>
      <c r="C344" s="1" t="s">
        <v>34</v>
      </c>
      <c r="D344" s="24">
        <v>4022</v>
      </c>
      <c r="E344" s="24">
        <v>39010</v>
      </c>
      <c r="F344" s="1" t="s">
        <v>35</v>
      </c>
      <c r="G344" s="1" t="s">
        <v>36</v>
      </c>
      <c r="H344" s="1" t="s">
        <v>55</v>
      </c>
      <c r="I344" t="s">
        <v>38</v>
      </c>
      <c r="J344" t="str">
        <f>_xlfn.CONCAT(IFERROR(INDEX(Lookup!B:B, MATCH(Table1[[#This Row],[Origin City]], Lookup!A:A, 0)), Table1[[#This Row],[Origin City]]),","," ",Table1[[#This Row],[Origin State]])</f>
        <v>Edison, NE</v>
      </c>
      <c r="K344" t="s">
        <v>39</v>
      </c>
      <c r="L344" t="s">
        <v>40</v>
      </c>
      <c r="M344" t="str">
        <f>_xlfn.CONCAT(IFERROR(INDEX(Lookup!B:B, MATCH(Table1[[#This Row],[Destination City]], Lookup!A:A, 0)), Table1[[#This Row],[Destination City]]),","," ",Table1[[#This Row],[Destination State]])</f>
        <v>Hanford, CA</v>
      </c>
      <c r="N344" s="5">
        <v>1776</v>
      </c>
      <c r="O344" t="s">
        <v>41</v>
      </c>
      <c r="P344">
        <v>110</v>
      </c>
      <c r="Q344">
        <v>120</v>
      </c>
      <c r="R344" t="s">
        <v>42</v>
      </c>
      <c r="S344" t="s">
        <v>43</v>
      </c>
      <c r="T344" t="s">
        <v>52</v>
      </c>
      <c r="U344" s="36" t="s">
        <v>44</v>
      </c>
      <c r="V344" s="28" t="s">
        <v>45</v>
      </c>
      <c r="W344" s="4">
        <v>5220</v>
      </c>
      <c r="X344" s="4">
        <f>IF(Table1[[#This Row],[Commodity]]="corn",Table1[[#This Row],[Tariff per Car]]/(111*2000/56),Table1[[#This Row],[Tariff per Car]]/(111*2000/60))</f>
        <v>1.3167567567567569</v>
      </c>
      <c r="Y344" s="4">
        <f>Table1[[#This Row],[Tariff per Car]]/100.7</f>
        <v>51.837140019860975</v>
      </c>
      <c r="Z344" s="4">
        <f>(Table1[[#This Row],[Tariff per Car]]/111)</f>
        <v>47.027027027027025</v>
      </c>
      <c r="AA344" s="6">
        <f>(Table1[[#This Row],[Tariff per Car]]/111)/Table1[[#This Row],[Route Mileage]]</f>
        <v>2.647918188458729E-2</v>
      </c>
      <c r="AB344" s="4">
        <v>0.12</v>
      </c>
      <c r="AC344" s="4">
        <f>Table1[[#This Row],[FSC per Mile]]*Table1[[#This Row],[Route Mileage]]</f>
        <v>213.12</v>
      </c>
      <c r="AD344" s="4">
        <f>Table1[[#This Row],[Tariff per Car]]+Table1[[#This Row],[FSC per Car]]</f>
        <v>5433.12</v>
      </c>
      <c r="AE344" s="4">
        <f>IF(Table1[[#This Row],[Commodity]]="corn",Table1[[#This Row],[Tariff + FSC per Car]]/(111*2000/56),Table1[[#This Row],[Tariff + FSC per Car]]/(111*2000/60))</f>
        <v>1.3705167567567567</v>
      </c>
      <c r="AF344" s="4">
        <f>Table1[[#This Row],[Tariff + FSC per Car]]/100.7</f>
        <v>53.953525322740809</v>
      </c>
      <c r="AG344" s="4">
        <f>(Table1[[#This Row],[Tariff + FSC per Car]]/111)</f>
        <v>48.947027027027026</v>
      </c>
      <c r="AH344" s="6">
        <f>(Table1[[#This Row],[Tariff + FSC per Car]]/111)/Table1[[#This Row],[Route Mileage]]</f>
        <v>2.756026296566837E-2</v>
      </c>
    </row>
    <row r="345" spans="1:34" x14ac:dyDescent="0.25">
      <c r="A345" s="3">
        <v>44576</v>
      </c>
      <c r="B345" t="s">
        <v>34</v>
      </c>
      <c r="C345" t="s">
        <v>34</v>
      </c>
      <c r="D345" s="24">
        <v>4022</v>
      </c>
      <c r="E345" s="24">
        <v>39010</v>
      </c>
      <c r="F345" s="1" t="s">
        <v>35</v>
      </c>
      <c r="G345" s="1" t="s">
        <v>36</v>
      </c>
      <c r="H345" s="1" t="s">
        <v>56</v>
      </c>
      <c r="I345" t="s">
        <v>57</v>
      </c>
      <c r="J345" t="str">
        <f>_xlfn.CONCAT(IFERROR(INDEX(Lookup!B:B, MATCH(Table1[[#This Row],[Origin City]], Lookup!A:A, 0)), Table1[[#This Row],[Origin City]]),","," ",Table1[[#This Row],[Origin State]])</f>
        <v>Greenwood (Mendota), IL</v>
      </c>
      <c r="K345" t="s">
        <v>53</v>
      </c>
      <c r="L345" t="s">
        <v>54</v>
      </c>
      <c r="M345" t="str">
        <f>_xlfn.CONCAT(IFERROR(INDEX(Lookup!B:B, MATCH(Table1[[#This Row],[Destination City]], Lookup!A:A, 0)), Table1[[#This Row],[Destination City]]),","," ",Table1[[#This Row],[Destination State]])</f>
        <v>Hereford, TX</v>
      </c>
      <c r="N345" s="5">
        <v>935</v>
      </c>
      <c r="O345" t="s">
        <v>41</v>
      </c>
      <c r="P345">
        <v>110</v>
      </c>
      <c r="Q345">
        <v>120</v>
      </c>
      <c r="R345" t="s">
        <v>42</v>
      </c>
      <c r="S345" t="s">
        <v>43</v>
      </c>
      <c r="T345" t="s">
        <v>52</v>
      </c>
      <c r="U345" s="35" t="s">
        <v>44</v>
      </c>
      <c r="V345" s="27" t="s">
        <v>45</v>
      </c>
      <c r="W345" s="4">
        <v>3780</v>
      </c>
      <c r="X345" s="4">
        <f>IF(Table1[[#This Row],[Commodity]]="corn",Table1[[#This Row],[Tariff per Car]]/(111*2000/56),Table1[[#This Row],[Tariff per Car]]/(111*2000/60))</f>
        <v>0.95351351351351354</v>
      </c>
      <c r="Y345" s="4">
        <f>Table1[[#This Row],[Tariff per Car]]/100.7</f>
        <v>37.537239324726912</v>
      </c>
      <c r="Z345" s="4">
        <f>(Table1[[#This Row],[Tariff per Car]]/111)</f>
        <v>34.054054054054056</v>
      </c>
      <c r="AA345" s="6">
        <f>(Table1[[#This Row],[Tariff per Car]]/111)/Table1[[#This Row],[Route Mileage]]</f>
        <v>3.6421448186154073E-2</v>
      </c>
      <c r="AB345" s="4">
        <v>0.12</v>
      </c>
      <c r="AC345" s="4">
        <f>Table1[[#This Row],[FSC per Mile]]*Table1[[#This Row],[Route Mileage]]</f>
        <v>112.2</v>
      </c>
      <c r="AD345" s="4">
        <f>Table1[[#This Row],[Tariff per Car]]+Table1[[#This Row],[FSC per Car]]</f>
        <v>3892.2</v>
      </c>
      <c r="AE345" s="4">
        <f>IF(Table1[[#This Row],[Commodity]]="corn",Table1[[#This Row],[Tariff + FSC per Car]]/(111*2000/56),Table1[[#This Row],[Tariff + FSC per Car]]/(111*2000/60))</f>
        <v>0.98181621621621618</v>
      </c>
      <c r="AF345" s="4">
        <f>Table1[[#This Row],[Tariff + FSC per Car]]/100.7</f>
        <v>38.651439920556108</v>
      </c>
      <c r="AG345" s="4">
        <f>(Table1[[#This Row],[Tariff + FSC per Car]]/111)</f>
        <v>35.064864864864866</v>
      </c>
      <c r="AH345" s="6">
        <f>(Table1[[#This Row],[Tariff + FSC per Car]]/111)/Table1[[#This Row],[Route Mileage]]</f>
        <v>3.750252926723515E-2</v>
      </c>
    </row>
    <row r="346" spans="1:34" x14ac:dyDescent="0.25">
      <c r="A346" s="3">
        <v>44576</v>
      </c>
      <c r="B346" s="1" t="s">
        <v>34</v>
      </c>
      <c r="C346" s="1" t="s">
        <v>34</v>
      </c>
      <c r="D346" s="24">
        <v>4022</v>
      </c>
      <c r="E346" s="24">
        <v>39010</v>
      </c>
      <c r="F346" s="1" t="s">
        <v>35</v>
      </c>
      <c r="G346" s="1" t="s">
        <v>36</v>
      </c>
      <c r="H346" s="1" t="s">
        <v>58</v>
      </c>
      <c r="I346" t="s">
        <v>59</v>
      </c>
      <c r="J346" t="str">
        <f>_xlfn.CONCAT(IFERROR(INDEX(Lookup!B:B, MATCH(Table1[[#This Row],[Origin City]], Lookup!A:A, 0)), Table1[[#This Row],[Origin City]]),","," ",Table1[[#This Row],[Origin State]])</f>
        <v>Hancock, IA</v>
      </c>
      <c r="K346" t="s">
        <v>60</v>
      </c>
      <c r="L346" t="s">
        <v>54</v>
      </c>
      <c r="M346" t="str">
        <f>_xlfn.CONCAT(IFERROR(INDEX(Lookup!B:B, MATCH(Table1[[#This Row],[Destination City]], Lookup!A:A, 0)), Table1[[#This Row],[Destination City]]),","," ",Table1[[#This Row],[Destination State]])</f>
        <v>Plainview, TX</v>
      </c>
      <c r="N346" s="5">
        <v>832</v>
      </c>
      <c r="O346" t="s">
        <v>41</v>
      </c>
      <c r="P346">
        <v>110</v>
      </c>
      <c r="Q346">
        <v>120</v>
      </c>
      <c r="R346" t="s">
        <v>42</v>
      </c>
      <c r="S346" t="s">
        <v>43</v>
      </c>
      <c r="T346" t="s">
        <v>43</v>
      </c>
      <c r="U346" s="35" t="s">
        <v>44</v>
      </c>
      <c r="V346" s="27" t="s">
        <v>45</v>
      </c>
      <c r="W346" s="4">
        <v>4380</v>
      </c>
      <c r="X346" s="4">
        <f>IF(Table1[[#This Row],[Commodity]]="corn",Table1[[#This Row],[Tariff per Car]]/(111*2000/56),Table1[[#This Row],[Tariff per Car]]/(111*2000/60))</f>
        <v>1.1048648648648649</v>
      </c>
      <c r="Y346" s="4">
        <f>Table1[[#This Row],[Tariff per Car]]/100.7</f>
        <v>43.495531281032768</v>
      </c>
      <c r="Z346" s="4">
        <f>(Table1[[#This Row],[Tariff per Car]]/111)</f>
        <v>39.45945945945946</v>
      </c>
      <c r="AA346" s="6">
        <f>(Table1[[#This Row],[Tariff per Car]]/111)/Table1[[#This Row],[Route Mileage]]</f>
        <v>4.7427234927234926E-2</v>
      </c>
      <c r="AB346" s="4">
        <v>0.12</v>
      </c>
      <c r="AC346" s="4">
        <f>Table1[[#This Row],[FSC per Mile]]*Table1[[#This Row],[Route Mileage]]</f>
        <v>99.84</v>
      </c>
      <c r="AD346" s="4">
        <f>Table1[[#This Row],[Tariff per Car]]+Table1[[#This Row],[FSC per Car]]</f>
        <v>4479.84</v>
      </c>
      <c r="AE346" s="4">
        <f>IF(Table1[[#This Row],[Commodity]]="corn",Table1[[#This Row],[Tariff + FSC per Car]]/(111*2000/56),Table1[[#This Row],[Tariff + FSC per Car]]/(111*2000/60))</f>
        <v>1.1300497297297298</v>
      </c>
      <c r="AF346" s="4">
        <f>Table1[[#This Row],[Tariff + FSC per Car]]/100.7</f>
        <v>44.486991062562069</v>
      </c>
      <c r="AG346" s="4">
        <f>(Table1[[#This Row],[Tariff + FSC per Car]]/111)</f>
        <v>40.358918918918917</v>
      </c>
      <c r="AH346" s="6">
        <f>(Table1[[#This Row],[Tariff + FSC per Car]]/111)/Table1[[#This Row],[Route Mileage]]</f>
        <v>4.8508316008316003E-2</v>
      </c>
    </row>
    <row r="347" spans="1:34" x14ac:dyDescent="0.25">
      <c r="A347" s="3">
        <v>44576</v>
      </c>
      <c r="B347" s="1" t="s">
        <v>34</v>
      </c>
      <c r="C347" s="1" t="s">
        <v>34</v>
      </c>
      <c r="D347" s="24">
        <v>4022</v>
      </c>
      <c r="E347" s="24">
        <v>39010</v>
      </c>
      <c r="F347" s="1" t="s">
        <v>35</v>
      </c>
      <c r="G347" s="1" t="s">
        <v>36</v>
      </c>
      <c r="H347" s="1" t="s">
        <v>61</v>
      </c>
      <c r="I347" t="s">
        <v>62</v>
      </c>
      <c r="J347" t="str">
        <f>_xlfn.CONCAT(IFERROR(INDEX(Lookup!B:B, MATCH(Table1[[#This Row],[Origin City]], Lookup!A:A, 0)), Table1[[#This Row],[Origin City]]),","," ",Table1[[#This Row],[Origin State]])</f>
        <v>Phelps (Rock Port), MO</v>
      </c>
      <c r="K347" t="s">
        <v>63</v>
      </c>
      <c r="L347" t="s">
        <v>64</v>
      </c>
      <c r="M347" t="str">
        <f>_xlfn.CONCAT(IFERROR(INDEX(Lookup!B:B, MATCH(Table1[[#This Row],[Destination City]], Lookup!A:A, 0)), Table1[[#This Row],[Destination City]]),","," ",Table1[[#This Row],[Destination State]])</f>
        <v>Clovis, NM</v>
      </c>
      <c r="N347" s="5">
        <v>764</v>
      </c>
      <c r="O347" t="s">
        <v>41</v>
      </c>
      <c r="P347">
        <v>110</v>
      </c>
      <c r="Q347">
        <v>120</v>
      </c>
      <c r="R347" t="s">
        <v>42</v>
      </c>
      <c r="S347" t="s">
        <v>43</v>
      </c>
      <c r="T347" t="s">
        <v>52</v>
      </c>
      <c r="U347" s="35" t="s">
        <v>44</v>
      </c>
      <c r="V347" s="27" t="s">
        <v>45</v>
      </c>
      <c r="W347" s="4">
        <v>4020</v>
      </c>
      <c r="X347" s="4">
        <f>IF(Table1[[#This Row],[Commodity]]="corn",Table1[[#This Row],[Tariff per Car]]/(111*2000/56),Table1[[#This Row],[Tariff per Car]]/(111*2000/60))</f>
        <v>1.0140540540540541</v>
      </c>
      <c r="Y347" s="4">
        <f>Table1[[#This Row],[Tariff per Car]]/100.7</f>
        <v>39.920556107249254</v>
      </c>
      <c r="Z347" s="4">
        <f>(Table1[[#This Row],[Tariff per Car]]/111)</f>
        <v>36.216216216216218</v>
      </c>
      <c r="AA347" s="6">
        <f>(Table1[[#This Row],[Tariff per Car]]/111)/Table1[[#This Row],[Route Mileage]]</f>
        <v>4.7403424366775151E-2</v>
      </c>
      <c r="AB347" s="4">
        <v>0.12</v>
      </c>
      <c r="AC347" s="4">
        <f>Table1[[#This Row],[FSC per Mile]]*Table1[[#This Row],[Route Mileage]]</f>
        <v>91.679999999999993</v>
      </c>
      <c r="AD347" s="4">
        <f>Table1[[#This Row],[Tariff per Car]]+Table1[[#This Row],[FSC per Car]]</f>
        <v>4111.68</v>
      </c>
      <c r="AE347" s="4">
        <f>IF(Table1[[#This Row],[Commodity]]="corn",Table1[[#This Row],[Tariff + FSC per Car]]/(111*2000/56),Table1[[#This Row],[Tariff + FSC per Car]]/(111*2000/60))</f>
        <v>1.0371805405405405</v>
      </c>
      <c r="AF347" s="4">
        <f>Table1[[#This Row],[Tariff + FSC per Car]]/100.7</f>
        <v>40.830983118172789</v>
      </c>
      <c r="AG347" s="4">
        <f>(Table1[[#This Row],[Tariff + FSC per Car]]/111)</f>
        <v>37.042162162162164</v>
      </c>
      <c r="AH347" s="6">
        <f>(Table1[[#This Row],[Tariff + FSC per Car]]/111)/Table1[[#This Row],[Route Mileage]]</f>
        <v>4.8484505447856235E-2</v>
      </c>
    </row>
    <row r="348" spans="1:34" x14ac:dyDescent="0.25">
      <c r="A348" s="3">
        <v>44576</v>
      </c>
      <c r="B348" s="1" t="s">
        <v>34</v>
      </c>
      <c r="C348" s="1" t="s">
        <v>34</v>
      </c>
      <c r="D348" s="24">
        <v>4022</v>
      </c>
      <c r="E348" s="24">
        <v>39010</v>
      </c>
      <c r="F348" s="1" t="s">
        <v>35</v>
      </c>
      <c r="G348" s="1" t="s">
        <v>36</v>
      </c>
      <c r="H348" s="1" t="s">
        <v>61</v>
      </c>
      <c r="I348" t="s">
        <v>62</v>
      </c>
      <c r="J348" t="str">
        <f>_xlfn.CONCAT(IFERROR(INDEX(Lookup!B:B, MATCH(Table1[[#This Row],[Origin City]], Lookup!A:A, 0)), Table1[[#This Row],[Origin City]]),","," ",Table1[[#This Row],[Origin State]])</f>
        <v>Phelps (Rock Port), MO</v>
      </c>
      <c r="K348" t="s">
        <v>65</v>
      </c>
      <c r="L348" t="s">
        <v>54</v>
      </c>
      <c r="M348" t="s">
        <v>66</v>
      </c>
      <c r="N348" s="5">
        <v>937</v>
      </c>
      <c r="O348" t="s">
        <v>41</v>
      </c>
      <c r="P348">
        <v>110</v>
      </c>
      <c r="Q348">
        <v>120</v>
      </c>
      <c r="R348" t="s">
        <v>42</v>
      </c>
      <c r="S348" t="s">
        <v>43</v>
      </c>
      <c r="T348" t="s">
        <v>52</v>
      </c>
      <c r="U348" s="35" t="s">
        <v>44</v>
      </c>
      <c r="V348" s="27" t="s">
        <v>45</v>
      </c>
      <c r="W348" s="4">
        <v>3760</v>
      </c>
      <c r="X348" s="4">
        <f>IF(Table1[[#This Row],[Commodity]]="corn",Table1[[#This Row],[Tariff per Car]]/(111*2000/56),Table1[[#This Row],[Tariff per Car]]/(111*2000/60))</f>
        <v>0.94846846846846844</v>
      </c>
      <c r="Y348" s="4">
        <f>Table1[[#This Row],[Tariff per Car]]/100.7</f>
        <v>37.338629592850047</v>
      </c>
      <c r="Z348" s="4">
        <f>(Table1[[#This Row],[Tariff per Car]]/111)</f>
        <v>33.873873873873876</v>
      </c>
      <c r="AA348" s="6">
        <f>(Table1[[#This Row],[Tariff per Car]]/111)/Table1[[#This Row],[Route Mileage]]</f>
        <v>3.6151412885671162E-2</v>
      </c>
      <c r="AB348" s="4">
        <v>0.12</v>
      </c>
      <c r="AC348" s="4">
        <f>Table1[[#This Row],[FSC per Mile]]*Table1[[#This Row],[Route Mileage]]</f>
        <v>112.44</v>
      </c>
      <c r="AD348" s="4">
        <f>Table1[[#This Row],[Tariff per Car]]+Table1[[#This Row],[FSC per Car]]</f>
        <v>3872.44</v>
      </c>
      <c r="AE348" s="4">
        <f>IF(Table1[[#This Row],[Commodity]]="corn",Table1[[#This Row],[Tariff + FSC per Car]]/(111*2000/56),Table1[[#This Row],[Tariff + FSC per Car]]/(111*2000/60))</f>
        <v>0.97683171171171179</v>
      </c>
      <c r="AF348" s="4">
        <f>Table1[[#This Row],[Tariff + FSC per Car]]/100.7</f>
        <v>38.455213505461764</v>
      </c>
      <c r="AG348" s="4">
        <f>(Table1[[#This Row],[Tariff + FSC per Car]]/111)</f>
        <v>34.886846846846851</v>
      </c>
      <c r="AH348" s="6">
        <f>(Table1[[#This Row],[Tariff + FSC per Car]]/111)/Table1[[#This Row],[Route Mileage]]</f>
        <v>3.7232493966752239E-2</v>
      </c>
    </row>
    <row r="349" spans="1:34" x14ac:dyDescent="0.25">
      <c r="A349" s="3">
        <v>44576</v>
      </c>
      <c r="B349" s="1" t="s">
        <v>34</v>
      </c>
      <c r="C349" s="1" t="s">
        <v>34</v>
      </c>
      <c r="D349" s="24">
        <v>4022</v>
      </c>
      <c r="E349" s="24">
        <v>39013</v>
      </c>
      <c r="F349" s="1" t="s">
        <v>35</v>
      </c>
      <c r="G349" s="1" t="s">
        <v>36</v>
      </c>
      <c r="H349" s="1" t="s">
        <v>67</v>
      </c>
      <c r="I349" t="s">
        <v>68</v>
      </c>
      <c r="J349" t="str">
        <f>_xlfn.CONCAT(IFERROR(INDEX(Lookup!B:B, MATCH(Table1[[#This Row],[Origin City]], Lookup!A:A, 0)), Table1[[#This Row],[Origin City]]),","," ",Table1[[#This Row],[Origin State]])</f>
        <v>Selby, SD</v>
      </c>
      <c r="K349" t="s">
        <v>48</v>
      </c>
      <c r="L349" t="s">
        <v>49</v>
      </c>
      <c r="M349" t="s">
        <v>50</v>
      </c>
      <c r="N349" s="5">
        <v>1419</v>
      </c>
      <c r="O349" t="s">
        <v>51</v>
      </c>
      <c r="P349">
        <v>110</v>
      </c>
      <c r="Q349">
        <v>120</v>
      </c>
      <c r="R349" t="s">
        <v>42</v>
      </c>
      <c r="S349" t="s">
        <v>43</v>
      </c>
      <c r="T349" t="s">
        <v>52</v>
      </c>
      <c r="U349" s="36" t="s">
        <v>44</v>
      </c>
      <c r="V349" s="28" t="s">
        <v>45</v>
      </c>
      <c r="W349" s="4">
        <v>5300</v>
      </c>
      <c r="X349" s="4">
        <f>IF(Table1[[#This Row],[Commodity]]="corn",Table1[[#This Row],[Tariff per Car]]/(111*2000/56),Table1[[#This Row],[Tariff per Car]]/(111*2000/60))</f>
        <v>1.336936936936937</v>
      </c>
      <c r="Y349" s="4">
        <f>Table1[[#This Row],[Tariff per Car]]/100.7</f>
        <v>52.631578947368418</v>
      </c>
      <c r="Z349" s="4">
        <f>(Table1[[#This Row],[Tariff per Car]]/111)</f>
        <v>47.747747747747745</v>
      </c>
      <c r="AA349" s="6">
        <f>(Table1[[#This Row],[Tariff per Car]]/111)/Table1[[#This Row],[Route Mileage]]</f>
        <v>3.3648870858173183E-2</v>
      </c>
      <c r="AB349" s="4">
        <v>0.12</v>
      </c>
      <c r="AC349" s="4">
        <f>Table1[[#This Row],[FSC per Mile]]*Table1[[#This Row],[Route Mileage]]</f>
        <v>170.28</v>
      </c>
      <c r="AD349" s="4">
        <f>Table1[[#This Row],[Tariff per Car]]+Table1[[#This Row],[FSC per Car]]</f>
        <v>5470.28</v>
      </c>
      <c r="AE349" s="4">
        <f>IF(Table1[[#This Row],[Commodity]]="corn",Table1[[#This Row],[Tariff + FSC per Car]]/(111*2000/56),Table1[[#This Row],[Tariff + FSC per Car]]/(111*2000/60))</f>
        <v>1.3798904504504503</v>
      </c>
      <c r="AF349" s="4">
        <f>Table1[[#This Row],[Tariff + FSC per Car]]/100.7</f>
        <v>54.322542204568023</v>
      </c>
      <c r="AG349" s="4">
        <f>(Table1[[#This Row],[Tariff + FSC per Car]]/111)</f>
        <v>49.281801801801798</v>
      </c>
      <c r="AH349" s="6">
        <f>(Table1[[#This Row],[Tariff + FSC per Car]]/111)/Table1[[#This Row],[Route Mileage]]</f>
        <v>3.472995193925426E-2</v>
      </c>
    </row>
    <row r="350" spans="1:34" x14ac:dyDescent="0.25">
      <c r="A350" s="3">
        <v>44576</v>
      </c>
      <c r="B350" s="1" t="s">
        <v>34</v>
      </c>
      <c r="C350" s="1" t="s">
        <v>34</v>
      </c>
      <c r="D350" s="24">
        <v>4022</v>
      </c>
      <c r="E350" s="24">
        <v>39013</v>
      </c>
      <c r="F350" s="1" t="s">
        <v>35</v>
      </c>
      <c r="G350" s="1" t="s">
        <v>36</v>
      </c>
      <c r="H350" s="1" t="s">
        <v>69</v>
      </c>
      <c r="I350" t="s">
        <v>47</v>
      </c>
      <c r="J350" t="str">
        <f>_xlfn.CONCAT(IFERROR(INDEX(Lookup!B:B, MATCH(Table1[[#This Row],[Origin City]], Lookup!A:A, 0)), Table1[[#This Row],[Origin City]]),","," ",Table1[[#This Row],[Origin State]])</f>
        <v>St. Cloud, MN</v>
      </c>
      <c r="K350" t="s">
        <v>48</v>
      </c>
      <c r="L350" t="s">
        <v>49</v>
      </c>
      <c r="M350" t="s">
        <v>50</v>
      </c>
      <c r="N350" s="5">
        <v>1666</v>
      </c>
      <c r="O350" t="s">
        <v>51</v>
      </c>
      <c r="P350">
        <v>110</v>
      </c>
      <c r="Q350">
        <v>120</v>
      </c>
      <c r="R350" t="s">
        <v>42</v>
      </c>
      <c r="S350" t="s">
        <v>43</v>
      </c>
      <c r="T350" t="s">
        <v>52</v>
      </c>
      <c r="U350" s="36" t="s">
        <v>44</v>
      </c>
      <c r="V350" s="28" t="s">
        <v>45</v>
      </c>
      <c r="W350" s="4">
        <v>5300</v>
      </c>
      <c r="X350" s="4">
        <f>IF(Table1[[#This Row],[Commodity]]="corn",Table1[[#This Row],[Tariff per Car]]/(111*2000/56),Table1[[#This Row],[Tariff per Car]]/(111*2000/60))</f>
        <v>1.336936936936937</v>
      </c>
      <c r="Y350" s="4">
        <f>Table1[[#This Row],[Tariff per Car]]/100.7</f>
        <v>52.631578947368418</v>
      </c>
      <c r="Z350" s="4">
        <f>(Table1[[#This Row],[Tariff per Car]]/111)</f>
        <v>47.747747747747745</v>
      </c>
      <c r="AA350" s="6">
        <f>(Table1[[#This Row],[Tariff per Car]]/111)/Table1[[#This Row],[Route Mileage]]</f>
        <v>2.8660112693726137E-2</v>
      </c>
      <c r="AB350" s="4">
        <v>0.12</v>
      </c>
      <c r="AC350" s="4">
        <f>Table1[[#This Row],[FSC per Mile]]*Table1[[#This Row],[Route Mileage]]</f>
        <v>199.92</v>
      </c>
      <c r="AD350" s="4">
        <f>Table1[[#This Row],[Tariff per Car]]+Table1[[#This Row],[FSC per Car]]</f>
        <v>5499.92</v>
      </c>
      <c r="AE350" s="4">
        <f>IF(Table1[[#This Row],[Commodity]]="corn",Table1[[#This Row],[Tariff + FSC per Car]]/(111*2000/56),Table1[[#This Row],[Tariff + FSC per Car]]/(111*2000/60))</f>
        <v>1.3873672072072072</v>
      </c>
      <c r="AF350" s="4">
        <f>Table1[[#This Row],[Tariff + FSC per Car]]/100.7</f>
        <v>54.616881827209532</v>
      </c>
      <c r="AG350" s="4">
        <f>(Table1[[#This Row],[Tariff + FSC per Car]]/111)</f>
        <v>49.548828828828832</v>
      </c>
      <c r="AH350" s="6">
        <f>(Table1[[#This Row],[Tariff + FSC per Car]]/111)/Table1[[#This Row],[Route Mileage]]</f>
        <v>2.9741193774807221E-2</v>
      </c>
    </row>
    <row r="351" spans="1:34" x14ac:dyDescent="0.25">
      <c r="A351" s="3">
        <v>44576</v>
      </c>
      <c r="B351" s="1" t="s">
        <v>34</v>
      </c>
      <c r="C351" s="1" t="s">
        <v>34</v>
      </c>
      <c r="D351" s="24">
        <v>4022</v>
      </c>
      <c r="E351" s="24">
        <v>39010</v>
      </c>
      <c r="F351" s="1" t="s">
        <v>35</v>
      </c>
      <c r="G351" s="1" t="s">
        <v>36</v>
      </c>
      <c r="H351" s="1" t="s">
        <v>70</v>
      </c>
      <c r="I351" t="s">
        <v>57</v>
      </c>
      <c r="J351" t="str">
        <f>_xlfn.CONCAT(IFERROR(INDEX(Lookup!B:B, MATCH(Table1[[#This Row],[Origin City]], Lookup!A:A, 0)), Table1[[#This Row],[Origin City]]),","," ",Table1[[#This Row],[Origin State]])</f>
        <v>Waverly, IL</v>
      </c>
      <c r="K351" t="s">
        <v>71</v>
      </c>
      <c r="L351" t="s">
        <v>64</v>
      </c>
      <c r="M351" t="str">
        <f>_xlfn.CONCAT(IFERROR(INDEX(Lookup!B:B, MATCH(Table1[[#This Row],[Destination City]], Lookup!A:A, 0)), Table1[[#This Row],[Destination City]]),","," ",Table1[[#This Row],[Destination State]])</f>
        <v>Dexter, NM</v>
      </c>
      <c r="N351" s="47">
        <v>1058</v>
      </c>
      <c r="O351" t="s">
        <v>41</v>
      </c>
      <c r="P351">
        <v>110</v>
      </c>
      <c r="Q351">
        <v>120</v>
      </c>
      <c r="R351" t="s">
        <v>42</v>
      </c>
      <c r="S351" t="s">
        <v>43</v>
      </c>
      <c r="T351" t="s">
        <v>43</v>
      </c>
      <c r="U351" s="36" t="s">
        <v>44</v>
      </c>
      <c r="V351" s="28" t="s">
        <v>45</v>
      </c>
      <c r="W351" s="4">
        <v>3900</v>
      </c>
      <c r="X351" s="4">
        <f>IF(Table1[[#This Row],[Commodity]]="corn",Table1[[#This Row],[Tariff per Car]]/(111*2000/56),Table1[[#This Row],[Tariff per Car]]/(111*2000/60))</f>
        <v>0.98378378378378384</v>
      </c>
      <c r="Y351" s="4">
        <f>Table1[[#This Row],[Tariff per Car]]/100.7</f>
        <v>38.728897715988083</v>
      </c>
      <c r="Z351" s="4">
        <f>(Table1[[#This Row],[Tariff per Car]]/111)</f>
        <v>35.135135135135137</v>
      </c>
      <c r="AA351" s="6">
        <f>(Table1[[#This Row],[Tariff per Car]]/111)/Table1[[#This Row],[Route Mileage]]</f>
        <v>3.3209012415061565E-2</v>
      </c>
      <c r="AB351" s="4">
        <v>0.12</v>
      </c>
      <c r="AC351" s="4">
        <f>Table1[[#This Row],[FSC per Mile]]*Table1[[#This Row],[Route Mileage]]</f>
        <v>126.96</v>
      </c>
      <c r="AD351" s="4">
        <f>Table1[[#This Row],[Tariff per Car]]+Table1[[#This Row],[FSC per Car]]</f>
        <v>4026.96</v>
      </c>
      <c r="AE351" s="4">
        <f>IF(Table1[[#This Row],[Commodity]]="corn",Table1[[#This Row],[Tariff + FSC per Car]]/(111*2000/56),Table1[[#This Row],[Tariff + FSC per Car]]/(111*2000/60))</f>
        <v>1.0158097297297297</v>
      </c>
      <c r="AF351" s="4">
        <f>Table1[[#This Row],[Tariff + FSC per Car]]/100.7</f>
        <v>39.989672293942405</v>
      </c>
      <c r="AG351" s="4">
        <f>(Table1[[#This Row],[Tariff + FSC per Car]]/111)</f>
        <v>36.278918918918919</v>
      </c>
      <c r="AH351" s="6">
        <f>(Table1[[#This Row],[Tariff + FSC per Car]]/111)/Table1[[#This Row],[Route Mileage]]</f>
        <v>3.4290093496142648E-2</v>
      </c>
    </row>
    <row r="352" spans="1:34" x14ac:dyDescent="0.25">
      <c r="A352" s="3">
        <v>44576</v>
      </c>
      <c r="B352" s="1" t="s">
        <v>80</v>
      </c>
      <c r="C352" s="1" t="s">
        <v>81</v>
      </c>
      <c r="D352" s="24">
        <v>4032</v>
      </c>
      <c r="E352" s="24">
        <v>1182</v>
      </c>
      <c r="F352" s="1" t="s">
        <v>35</v>
      </c>
      <c r="G352" s="1" t="s">
        <v>36</v>
      </c>
      <c r="H352" s="1" t="s">
        <v>82</v>
      </c>
      <c r="I352" t="s">
        <v>83</v>
      </c>
      <c r="J352" t="str">
        <f>_xlfn.CONCAT(IFERROR(INDEX(Lookup!B:B, MATCH(Table1[[#This Row],[Origin City]], Lookup!A:A, 0)), Table1[[#This Row],[Origin City]]),","," ",Table1[[#This Row],[Origin State]])</f>
        <v>Delhi, LA</v>
      </c>
      <c r="K352" t="s">
        <v>84</v>
      </c>
      <c r="L352" t="s">
        <v>85</v>
      </c>
      <c r="M352" t="str">
        <f>_xlfn.CONCAT(IFERROR(INDEX(Lookup!B:B, MATCH(Table1[[#This Row],[Destination City]], Lookup!A:A, 0)), Table1[[#This Row],[Destination City]]),","," ",Table1[[#This Row],[Destination State]])</f>
        <v>Morton, MS</v>
      </c>
      <c r="N352" s="5">
        <v>120</v>
      </c>
      <c r="O352" t="s">
        <v>86</v>
      </c>
      <c r="P352">
        <v>100</v>
      </c>
      <c r="R352" t="s">
        <v>42</v>
      </c>
      <c r="S352" t="s">
        <v>43</v>
      </c>
      <c r="T352" t="s">
        <v>52</v>
      </c>
      <c r="U352" s="26"/>
      <c r="V352" s="27" t="s">
        <v>87</v>
      </c>
      <c r="W352" s="4">
        <v>1435</v>
      </c>
      <c r="X352" s="4">
        <f>IF(Table1[[#This Row],[Commodity]]="corn",Table1[[#This Row],[Tariff per Car]]/(111*2000/56),Table1[[#This Row],[Tariff per Car]]/(111*2000/60))</f>
        <v>0.361981981981982</v>
      </c>
      <c r="Y352" s="4">
        <f>Table1[[#This Row],[Tariff per Car]]/100.7</f>
        <v>14.250248262164845</v>
      </c>
      <c r="Z352" s="4">
        <f>(Table1[[#This Row],[Tariff per Car]]/111)</f>
        <v>12.927927927927929</v>
      </c>
      <c r="AA352" s="6">
        <f>(Table1[[#This Row],[Tariff per Car]]/111)/Table1[[#This Row],[Route Mileage]]</f>
        <v>0.10773273273273273</v>
      </c>
      <c r="AB352" s="4">
        <v>0.4</v>
      </c>
      <c r="AC352" s="4">
        <f>Table1[[#This Row],[FSC per Mile]]*Table1[[#This Row],[Route Mileage]]</f>
        <v>48</v>
      </c>
      <c r="AD352" s="4">
        <f>Table1[[#This Row],[Tariff per Car]]+Table1[[#This Row],[FSC per Car]]</f>
        <v>1483</v>
      </c>
      <c r="AE352" s="4">
        <f>IF(Table1[[#This Row],[Commodity]]="corn",Table1[[#This Row],[Tariff + FSC per Car]]/(111*2000/56),Table1[[#This Row],[Tariff + FSC per Car]]/(111*2000/60))</f>
        <v>0.37409009009009009</v>
      </c>
      <c r="AF352" s="4">
        <f>Table1[[#This Row],[Tariff + FSC per Car]]/100.7</f>
        <v>14.726911618669314</v>
      </c>
      <c r="AG352" s="4">
        <f>(Table1[[#This Row],[Tariff + FSC per Car]]/111)</f>
        <v>13.36036036036036</v>
      </c>
      <c r="AH352" s="6">
        <f>(Table1[[#This Row],[Tariff + FSC per Car]]/111)/Table1[[#This Row],[Route Mileage]]</f>
        <v>0.11133633633633634</v>
      </c>
    </row>
    <row r="353" spans="1:34" x14ac:dyDescent="0.25">
      <c r="A353" s="3">
        <v>44576</v>
      </c>
      <c r="B353" s="1" t="s">
        <v>88</v>
      </c>
      <c r="C353" s="1" t="s">
        <v>81</v>
      </c>
      <c r="D353" s="24">
        <v>4444</v>
      </c>
      <c r="E353" s="24">
        <v>45646</v>
      </c>
      <c r="F353" s="1" t="s">
        <v>35</v>
      </c>
      <c r="G353" s="1" t="s">
        <v>36</v>
      </c>
      <c r="H353" s="1" t="s">
        <v>89</v>
      </c>
      <c r="I353" t="s">
        <v>75</v>
      </c>
      <c r="J353" t="str">
        <f>_xlfn.CONCAT(IFERROR(INDEX(Lookup!B:B, MATCH(Table1[[#This Row],[Origin City]], Lookup!A:A, 0)), Table1[[#This Row],[Origin City]]),","," ",Table1[[#This Row],[Origin State]])</f>
        <v>Enderlin, ND</v>
      </c>
      <c r="K353" t="s">
        <v>90</v>
      </c>
      <c r="L353" t="s">
        <v>49</v>
      </c>
      <c r="M353" t="str">
        <f>_xlfn.CONCAT(IFERROR(INDEX(Lookup!B:B, MATCH(Table1[[#This Row],[Destination City]], Lookup!A:A, 0)), Table1[[#This Row],[Destination City]]),","," ",Table1[[#This Row],[Destination State]])</f>
        <v>Kalama, WA</v>
      </c>
      <c r="N353" s="5">
        <v>1617</v>
      </c>
      <c r="O353" t="s">
        <v>86</v>
      </c>
      <c r="P353">
        <v>110</v>
      </c>
      <c r="Q353">
        <v>110</v>
      </c>
      <c r="R353" t="s">
        <v>42</v>
      </c>
      <c r="S353" t="s">
        <v>43</v>
      </c>
      <c r="T353" t="s">
        <v>52</v>
      </c>
      <c r="U353" s="26"/>
      <c r="V353" s="27" t="s">
        <v>87</v>
      </c>
      <c r="W353" s="4">
        <v>4847</v>
      </c>
      <c r="X353" s="4">
        <f>IF(Table1[[#This Row],[Commodity]]="corn",Table1[[#This Row],[Tariff per Car]]/(111*2000/56),Table1[[#This Row],[Tariff per Car]]/(111*2000/60))</f>
        <v>1.2226666666666668</v>
      </c>
      <c r="Y353" s="4">
        <f>Table1[[#This Row],[Tariff per Car]]/100.7</f>
        <v>48.133068520357497</v>
      </c>
      <c r="Z353" s="4">
        <f>(Table1[[#This Row],[Tariff per Car]]/111)</f>
        <v>43.666666666666664</v>
      </c>
      <c r="AA353" s="6">
        <f>(Table1[[#This Row],[Tariff per Car]]/111)/Table1[[#This Row],[Route Mileage]]</f>
        <v>2.7004741290455575E-2</v>
      </c>
      <c r="AB353" s="4">
        <v>0.29749999999999999</v>
      </c>
      <c r="AC353" s="4">
        <f>Table1[[#This Row],[FSC per Mile]]*Table1[[#This Row],[Route Mileage]]</f>
        <v>481.0575</v>
      </c>
      <c r="AD353" s="4">
        <f>Table1[[#This Row],[Tariff per Car]]+Table1[[#This Row],[FSC per Car]]</f>
        <v>5328.0574999999999</v>
      </c>
      <c r="AE353" s="4">
        <f>IF(Table1[[#This Row],[Commodity]]="corn",Table1[[#This Row],[Tariff + FSC per Car]]/(111*2000/56),Table1[[#This Row],[Tariff + FSC per Car]]/(111*2000/60))</f>
        <v>1.3440145045045044</v>
      </c>
      <c r="AF353" s="4">
        <f>Table1[[#This Row],[Tariff + FSC per Car]]/100.7</f>
        <v>52.910203574975171</v>
      </c>
      <c r="AG353" s="4">
        <f>(Table1[[#This Row],[Tariff + FSC per Car]]/111)</f>
        <v>48.00051801801802</v>
      </c>
      <c r="AH353" s="6">
        <f>(Table1[[#This Row],[Tariff + FSC per Car]]/111)/Table1[[#This Row],[Route Mileage]]</f>
        <v>2.9684921470635759E-2</v>
      </c>
    </row>
    <row r="354" spans="1:34" x14ac:dyDescent="0.25">
      <c r="A354" s="3">
        <v>44576</v>
      </c>
      <c r="B354" s="1" t="s">
        <v>88</v>
      </c>
      <c r="C354" s="1" t="s">
        <v>81</v>
      </c>
      <c r="D354" s="24">
        <v>4444</v>
      </c>
      <c r="E354" s="24">
        <v>45558</v>
      </c>
      <c r="F354" s="1" t="s">
        <v>35</v>
      </c>
      <c r="G354" s="1" t="s">
        <v>36</v>
      </c>
      <c r="H354" s="1" t="s">
        <v>91</v>
      </c>
      <c r="I354" t="s">
        <v>47</v>
      </c>
      <c r="J354" t="str">
        <f>_xlfn.CONCAT(IFERROR(INDEX(Lookup!B:B, MATCH(Table1[[#This Row],[Origin City]], Lookup!A:A, 0)), Table1[[#This Row],[Origin City]]),","," ",Table1[[#This Row],[Origin State]])</f>
        <v>Glenwood, MN</v>
      </c>
      <c r="K354" t="s">
        <v>92</v>
      </c>
      <c r="L354" t="s">
        <v>93</v>
      </c>
      <c r="M354" t="str">
        <f>_xlfn.CONCAT(IFERROR(INDEX(Lookup!B:B, MATCH(Table1[[#This Row],[Destination City]], Lookup!A:A, 0)), Table1[[#This Row],[Destination City]]),","," ",Table1[[#This Row],[Destination State]])</f>
        <v>Boardman, OR</v>
      </c>
      <c r="N354" s="5">
        <v>1556</v>
      </c>
      <c r="O354" t="s">
        <v>86</v>
      </c>
      <c r="P354">
        <v>110</v>
      </c>
      <c r="Q354">
        <v>110</v>
      </c>
      <c r="R354" t="s">
        <v>42</v>
      </c>
      <c r="S354" t="s">
        <v>43</v>
      </c>
      <c r="T354" t="s">
        <v>52</v>
      </c>
      <c r="U354" s="26"/>
      <c r="V354" s="27" t="s">
        <v>87</v>
      </c>
      <c r="W354" s="4">
        <v>4813</v>
      </c>
      <c r="X354" s="4">
        <f>IF(Table1[[#This Row],[Commodity]]="corn",Table1[[#This Row],[Tariff per Car]]/(111*2000/56),Table1[[#This Row],[Tariff per Car]]/(111*2000/60))</f>
        <v>1.2140900900900902</v>
      </c>
      <c r="Y354" s="4">
        <f>Table1[[#This Row],[Tariff per Car]]/100.7</f>
        <v>47.795431976166832</v>
      </c>
      <c r="Z354" s="4">
        <f>(Table1[[#This Row],[Tariff per Car]]/111)</f>
        <v>43.36036036036036</v>
      </c>
      <c r="AA354" s="6">
        <f>(Table1[[#This Row],[Tariff per Car]]/111)/Table1[[#This Row],[Route Mileage]]</f>
        <v>2.786655550151694E-2</v>
      </c>
      <c r="AB354" s="4">
        <v>0.29749999999999999</v>
      </c>
      <c r="AC354" s="4">
        <f>Table1[[#This Row],[FSC per Mile]]*Table1[[#This Row],[Route Mileage]]</f>
        <v>462.90999999999997</v>
      </c>
      <c r="AD354" s="4">
        <f>Table1[[#This Row],[Tariff per Car]]+Table1[[#This Row],[FSC per Car]]</f>
        <v>5275.91</v>
      </c>
      <c r="AE354" s="4">
        <f>IF(Table1[[#This Row],[Commodity]]="corn",Table1[[#This Row],[Tariff + FSC per Car]]/(111*2000/56),Table1[[#This Row],[Tariff + FSC per Car]]/(111*2000/60))</f>
        <v>1.3308601801801803</v>
      </c>
      <c r="AF354" s="4">
        <f>Table1[[#This Row],[Tariff + FSC per Car]]/100.7</f>
        <v>52.39235352532274</v>
      </c>
      <c r="AG354" s="4">
        <f>(Table1[[#This Row],[Tariff + FSC per Car]]/111)</f>
        <v>47.530720720720723</v>
      </c>
      <c r="AH354" s="6">
        <f>(Table1[[#This Row],[Tariff + FSC per Car]]/111)/Table1[[#This Row],[Route Mileage]]</f>
        <v>3.0546735681697124E-2</v>
      </c>
    </row>
    <row r="355" spans="1:34" x14ac:dyDescent="0.25">
      <c r="A355" s="3">
        <v>44576</v>
      </c>
      <c r="B355" s="1" t="s">
        <v>94</v>
      </c>
      <c r="C355" s="1" t="s">
        <v>94</v>
      </c>
      <c r="D355" s="24">
        <v>4315</v>
      </c>
      <c r="F355" s="1" t="s">
        <v>35</v>
      </c>
      <c r="G355" s="1" t="s">
        <v>36</v>
      </c>
      <c r="H355" s="1" t="s">
        <v>95</v>
      </c>
      <c r="I355" t="s">
        <v>96</v>
      </c>
      <c r="J355" t="str">
        <f>_xlfn.CONCAT(IFERROR(INDEX(Lookup!B:B, MATCH(Table1[[#This Row],[Origin City]], Lookup!A:A, 0)), Table1[[#This Row],[Origin City]]),","," ",Table1[[#This Row],[Origin State]])</f>
        <v>Haw Creek (Ladoga), IN</v>
      </c>
      <c r="K355" t="s">
        <v>97</v>
      </c>
      <c r="L355" t="s">
        <v>98</v>
      </c>
      <c r="M355" t="str">
        <f>_xlfn.CONCAT(IFERROR(INDEX(Lookup!B:B, MATCH(Table1[[#This Row],[Destination City]], Lookup!A:A, 0)), Table1[[#This Row],[Destination City]]),","," ",Table1[[#This Row],[Destination State]])</f>
        <v>Ozark, AL</v>
      </c>
      <c r="N355" s="9">
        <v>707</v>
      </c>
      <c r="O355" t="s">
        <v>86</v>
      </c>
      <c r="P355">
        <v>90</v>
      </c>
      <c r="Q355">
        <v>90</v>
      </c>
      <c r="R355" t="s">
        <v>42</v>
      </c>
      <c r="S355" t="s">
        <v>43</v>
      </c>
      <c r="T355" t="s">
        <v>52</v>
      </c>
      <c r="U355" s="29"/>
      <c r="V355" s="30" t="s">
        <v>87</v>
      </c>
      <c r="W355" s="4">
        <v>5561</v>
      </c>
      <c r="X355" s="4">
        <f>IF(Table1[[#This Row],[Commodity]]="corn",Table1[[#This Row],[Tariff per Car]]/(111*2000/56),Table1[[#This Row],[Tariff per Car]]/(111*2000/60))</f>
        <v>1.4027747747747747</v>
      </c>
      <c r="Y355" s="4">
        <f>Table1[[#This Row],[Tariff per Car]]/100.7</f>
        <v>55.22343594836147</v>
      </c>
      <c r="Z355" s="4">
        <f>(Table1[[#This Row],[Tariff per Car]]/111)</f>
        <v>50.099099099099099</v>
      </c>
      <c r="AA355" s="6">
        <f>(Table1[[#This Row],[Tariff per Car]]/111)/Table1[[#This Row],[Route Mileage]]</f>
        <v>7.0861526307070863E-2</v>
      </c>
      <c r="AB355" s="4">
        <v>0</v>
      </c>
      <c r="AC355" s="4">
        <f>Table1[[#This Row],[FSC per Mile]]*Table1[[#This Row],[Route Mileage]]</f>
        <v>0</v>
      </c>
      <c r="AD355" s="4">
        <f>Table1[[#This Row],[Tariff per Car]]+Table1[[#This Row],[FSC per Car]]</f>
        <v>5561</v>
      </c>
      <c r="AE355" s="4">
        <f>IF(Table1[[#This Row],[Commodity]]="corn",Table1[[#This Row],[Tariff + FSC per Car]]/(111*2000/56),Table1[[#This Row],[Tariff + FSC per Car]]/(111*2000/60))</f>
        <v>1.4027747747747747</v>
      </c>
      <c r="AF355" s="4">
        <f>Table1[[#This Row],[Tariff + FSC per Car]]/100.7</f>
        <v>55.22343594836147</v>
      </c>
      <c r="AG355" s="4">
        <f>(Table1[[#This Row],[Tariff + FSC per Car]]/111)</f>
        <v>50.099099099099099</v>
      </c>
      <c r="AH355" s="6">
        <f>(Table1[[#This Row],[Tariff + FSC per Car]]/111)/Table1[[#This Row],[Route Mileage]]</f>
        <v>7.0861526307070863E-2</v>
      </c>
    </row>
    <row r="356" spans="1:34" x14ac:dyDescent="0.25">
      <c r="A356" s="3">
        <v>44576</v>
      </c>
      <c r="B356" s="1" t="s">
        <v>94</v>
      </c>
      <c r="C356" s="1" t="s">
        <v>94</v>
      </c>
      <c r="D356" s="24">
        <v>4315</v>
      </c>
      <c r="F356" s="1" t="s">
        <v>35</v>
      </c>
      <c r="G356" s="1" t="s">
        <v>36</v>
      </c>
      <c r="H356" s="1" t="s">
        <v>99</v>
      </c>
      <c r="I356" t="s">
        <v>100</v>
      </c>
      <c r="J356" t="str">
        <f>_xlfn.CONCAT(IFERROR(INDEX(Lookup!B:B, MATCH(Table1[[#This Row],[Origin City]], Lookup!A:A, 0)), Table1[[#This Row],[Origin City]]),","," ",Table1[[#This Row],[Origin State]])</f>
        <v>Marysville, OH</v>
      </c>
      <c r="K356" t="s">
        <v>101</v>
      </c>
      <c r="L356" t="s">
        <v>102</v>
      </c>
      <c r="M356" t="str">
        <f>_xlfn.CONCAT(IFERROR(INDEX(Lookup!B:B, MATCH(Table1[[#This Row],[Destination City]], Lookup!A:A, 0)), Table1[[#This Row],[Destination City]]),","," ",Table1[[#This Row],[Destination State]])</f>
        <v>Rose Hill, NC</v>
      </c>
      <c r="N356" s="9">
        <v>781</v>
      </c>
      <c r="O356" t="s">
        <v>86</v>
      </c>
      <c r="P356">
        <v>90</v>
      </c>
      <c r="Q356">
        <v>90</v>
      </c>
      <c r="R356" t="s">
        <v>42</v>
      </c>
      <c r="S356" t="s">
        <v>43</v>
      </c>
      <c r="T356" t="s">
        <v>52</v>
      </c>
      <c r="U356" s="29"/>
      <c r="V356" s="30" t="s">
        <v>87</v>
      </c>
      <c r="W356" s="4">
        <v>5457</v>
      </c>
      <c r="X356" s="4">
        <f>IF(Table1[[#This Row],[Commodity]]="corn",Table1[[#This Row],[Tariff per Car]]/(111*2000/56),Table1[[#This Row],[Tariff per Car]]/(111*2000/60))</f>
        <v>1.3765405405405406</v>
      </c>
      <c r="Y356" s="4">
        <f>Table1[[#This Row],[Tariff per Car]]/100.7</f>
        <v>54.190665342601783</v>
      </c>
      <c r="Z356" s="4">
        <f>(Table1[[#This Row],[Tariff per Car]]/111)</f>
        <v>49.162162162162161</v>
      </c>
      <c r="AA356" s="6">
        <f>(Table1[[#This Row],[Tariff per Car]]/111)/Table1[[#This Row],[Route Mileage]]</f>
        <v>6.2947710835034781E-2</v>
      </c>
      <c r="AB356" s="4">
        <v>0</v>
      </c>
      <c r="AC356" s="4">
        <f>Table1[[#This Row],[FSC per Mile]]*Table1[[#This Row],[Route Mileage]]</f>
        <v>0</v>
      </c>
      <c r="AD356" s="4">
        <f>Table1[[#This Row],[Tariff per Car]]+Table1[[#This Row],[FSC per Car]]</f>
        <v>5457</v>
      </c>
      <c r="AE356" s="4">
        <f>IF(Table1[[#This Row],[Commodity]]="corn",Table1[[#This Row],[Tariff + FSC per Car]]/(111*2000/56),Table1[[#This Row],[Tariff + FSC per Car]]/(111*2000/60))</f>
        <v>1.3765405405405406</v>
      </c>
      <c r="AF356" s="4">
        <f>Table1[[#This Row],[Tariff + FSC per Car]]/100.7</f>
        <v>54.190665342601783</v>
      </c>
      <c r="AG356" s="4">
        <f>(Table1[[#This Row],[Tariff + FSC per Car]]/111)</f>
        <v>49.162162162162161</v>
      </c>
      <c r="AH356" s="6">
        <f>(Table1[[#This Row],[Tariff + FSC per Car]]/111)/Table1[[#This Row],[Route Mileage]]</f>
        <v>6.2947710835034781E-2</v>
      </c>
    </row>
    <row r="357" spans="1:34" x14ac:dyDescent="0.25">
      <c r="A357" s="3">
        <v>44576</v>
      </c>
      <c r="B357" s="1" t="s">
        <v>94</v>
      </c>
      <c r="C357" s="1" t="s">
        <v>94</v>
      </c>
      <c r="D357" s="24">
        <v>4315</v>
      </c>
      <c r="F357" s="1" t="s">
        <v>35</v>
      </c>
      <c r="G357" s="1" t="s">
        <v>36</v>
      </c>
      <c r="H357" s="1" t="s">
        <v>103</v>
      </c>
      <c r="I357" t="s">
        <v>57</v>
      </c>
      <c r="J357" t="str">
        <f>_xlfn.CONCAT(IFERROR(INDEX(Lookup!B:B, MATCH(Table1[[#This Row],[Origin City]], Lookup!A:A, 0)), Table1[[#This Row],[Origin City]]),","," ",Table1[[#This Row],[Origin State]])</f>
        <v>Olney, IL</v>
      </c>
      <c r="K357" t="s">
        <v>104</v>
      </c>
      <c r="L357" t="s">
        <v>105</v>
      </c>
      <c r="M357" t="str">
        <f>_xlfn.CONCAT(IFERROR(INDEX(Lookup!B:B, MATCH(Table1[[#This Row],[Destination City]], Lookup!A:A, 0)), Table1[[#This Row],[Destination City]]),","," ",Table1[[#This Row],[Destination State]])</f>
        <v>Fairmount, GA</v>
      </c>
      <c r="N357" s="9">
        <v>496</v>
      </c>
      <c r="O357" t="s">
        <v>86</v>
      </c>
      <c r="P357">
        <v>90</v>
      </c>
      <c r="Q357">
        <v>90</v>
      </c>
      <c r="R357" t="s">
        <v>42</v>
      </c>
      <c r="S357" t="s">
        <v>43</v>
      </c>
      <c r="T357" t="s">
        <v>52</v>
      </c>
      <c r="U357" s="45"/>
      <c r="V357" s="46" t="s">
        <v>87</v>
      </c>
      <c r="W357" s="4">
        <v>4160</v>
      </c>
      <c r="X357" s="4">
        <f>IF(Table1[[#This Row],[Commodity]]="corn",Table1[[#This Row],[Tariff per Car]]/(111*2000/56),Table1[[#This Row],[Tariff per Car]]/(111*2000/60))</f>
        <v>1.0493693693693693</v>
      </c>
      <c r="Y357" s="4">
        <f>Table1[[#This Row],[Tariff per Car]]/100.7</f>
        <v>41.31082423038729</v>
      </c>
      <c r="Z357" s="4">
        <f>(Table1[[#This Row],[Tariff per Car]]/111)</f>
        <v>37.477477477477478</v>
      </c>
      <c r="AA357" s="6">
        <f>(Table1[[#This Row],[Tariff per Car]]/111)/Table1[[#This Row],[Route Mileage]]</f>
        <v>7.5559430398140073E-2</v>
      </c>
      <c r="AB357" s="4">
        <v>0</v>
      </c>
      <c r="AC357" s="4">
        <f>Table1[[#This Row],[FSC per Mile]]*Table1[[#This Row],[Route Mileage]]</f>
        <v>0</v>
      </c>
      <c r="AD357" s="4">
        <f>Table1[[#This Row],[Tariff per Car]]+Table1[[#This Row],[FSC per Car]]</f>
        <v>4160</v>
      </c>
      <c r="AE357" s="4">
        <f>IF(Table1[[#This Row],[Commodity]]="corn",Table1[[#This Row],[Tariff + FSC per Car]]/(111*2000/56),Table1[[#This Row],[Tariff + FSC per Car]]/(111*2000/60))</f>
        <v>1.0493693693693693</v>
      </c>
      <c r="AF357" s="4">
        <f>Table1[[#This Row],[Tariff + FSC per Car]]/100.7</f>
        <v>41.31082423038729</v>
      </c>
      <c r="AG357" s="4">
        <f>(Table1[[#This Row],[Tariff + FSC per Car]]/111)</f>
        <v>37.477477477477478</v>
      </c>
      <c r="AH357" s="6">
        <f>(Table1[[#This Row],[Tariff + FSC per Car]]/111)/Table1[[#This Row],[Route Mileage]]</f>
        <v>7.5559430398140073E-2</v>
      </c>
    </row>
    <row r="358" spans="1:34" x14ac:dyDescent="0.25">
      <c r="A358" s="3">
        <v>44576</v>
      </c>
      <c r="B358" s="1" t="s">
        <v>34</v>
      </c>
      <c r="C358" s="1" t="s">
        <v>34</v>
      </c>
      <c r="D358" s="24">
        <v>4022</v>
      </c>
      <c r="E358" s="24">
        <v>69105</v>
      </c>
      <c r="F358" s="1" t="s">
        <v>72</v>
      </c>
      <c r="G358" s="1" t="s">
        <v>36</v>
      </c>
      <c r="H358" s="1" t="s">
        <v>73</v>
      </c>
      <c r="I358" t="s">
        <v>47</v>
      </c>
      <c r="J358" t="str">
        <f>_xlfn.CONCAT(IFERROR(INDEX(Lookup!B:B, MATCH(Table1[[#This Row],[Origin City]], Lookup!A:A, 0)), Table1[[#This Row],[Origin City]]),","," ",Table1[[#This Row],[Origin State]])</f>
        <v>Argyle, MN</v>
      </c>
      <c r="K358" t="s">
        <v>48</v>
      </c>
      <c r="L358" t="s">
        <v>49</v>
      </c>
      <c r="M358" t="s">
        <v>50</v>
      </c>
      <c r="N358" s="5">
        <v>1528</v>
      </c>
      <c r="O358" t="s">
        <v>51</v>
      </c>
      <c r="P358">
        <v>110</v>
      </c>
      <c r="Q358">
        <v>120</v>
      </c>
      <c r="R358" t="s">
        <v>2</v>
      </c>
      <c r="S358" t="s">
        <v>43</v>
      </c>
      <c r="T358" t="s">
        <v>52</v>
      </c>
      <c r="U358" s="35" t="s">
        <v>44</v>
      </c>
      <c r="V358" s="27" t="s">
        <v>45</v>
      </c>
      <c r="W358" s="4">
        <v>6000</v>
      </c>
      <c r="X358" s="4">
        <f>IF(Table1[[#This Row],[Commodity]]="corn",Table1[[#This Row],[Tariff per Car]]/(111*2000/56),Table1[[#This Row],[Tariff per Car]]/(111*2000/60))</f>
        <v>1.6216216216216217</v>
      </c>
      <c r="Y358" s="4">
        <f>Table1[[#This Row],[Tariff per Car]]/100.7</f>
        <v>59.582919563058589</v>
      </c>
      <c r="Z358" s="4">
        <f>(Table1[[#This Row],[Tariff per Car]]/111)</f>
        <v>54.054054054054056</v>
      </c>
      <c r="AA358" s="6">
        <f>(Table1[[#This Row],[Tariff per Car]]/111)/Table1[[#This Row],[Route Mileage]]</f>
        <v>3.5375689825951608E-2</v>
      </c>
      <c r="AB358" s="4">
        <v>0.12</v>
      </c>
      <c r="AC358" s="4">
        <f>Table1[[#This Row],[FSC per Mile]]*Table1[[#This Row],[Route Mileage]]</f>
        <v>183.35999999999999</v>
      </c>
      <c r="AD358" s="4">
        <f>Table1[[#This Row],[Tariff per Car]]+Table1[[#This Row],[FSC per Car]]</f>
        <v>6183.36</v>
      </c>
      <c r="AE358" s="4">
        <f>IF(Table1[[#This Row],[Commodity]]="corn",Table1[[#This Row],[Tariff + FSC per Car]]/(111*2000/56),Table1[[#This Row],[Tariff + FSC per Car]]/(111*2000/60))</f>
        <v>1.6711783783783782</v>
      </c>
      <c r="AF358" s="4">
        <f>Table1[[#This Row],[Tariff + FSC per Car]]/100.7</f>
        <v>61.403773584905657</v>
      </c>
      <c r="AG358" s="4">
        <f>(Table1[[#This Row],[Tariff + FSC per Car]]/111)</f>
        <v>55.705945945945942</v>
      </c>
      <c r="AH358" s="6">
        <f>(Table1[[#This Row],[Tariff + FSC per Car]]/111)/Table1[[#This Row],[Route Mileage]]</f>
        <v>3.6456770907032685E-2</v>
      </c>
    </row>
    <row r="359" spans="1:34" x14ac:dyDescent="0.25">
      <c r="A359" s="3">
        <v>44576</v>
      </c>
      <c r="B359" s="1" t="s">
        <v>34</v>
      </c>
      <c r="C359" s="1" t="s">
        <v>34</v>
      </c>
      <c r="D359" s="24">
        <v>4022</v>
      </c>
      <c r="E359" s="24">
        <v>69105</v>
      </c>
      <c r="F359" s="1" t="s">
        <v>72</v>
      </c>
      <c r="G359" s="1" t="s">
        <v>36</v>
      </c>
      <c r="H359" s="1" t="s">
        <v>73</v>
      </c>
      <c r="I359" t="s">
        <v>47</v>
      </c>
      <c r="J359" t="str">
        <f>_xlfn.CONCAT(IFERROR(INDEX(Lookup!B:B, MATCH(Table1[[#This Row],[Origin City]], Lookup!A:A, 0)), Table1[[#This Row],[Origin City]]),","," ",Table1[[#This Row],[Origin State]])</f>
        <v>Argyle, MN</v>
      </c>
      <c r="K359" t="s">
        <v>65</v>
      </c>
      <c r="L359" t="s">
        <v>54</v>
      </c>
      <c r="M359" t="s">
        <v>66</v>
      </c>
      <c r="N359" s="47">
        <v>1634</v>
      </c>
      <c r="O359" t="s">
        <v>51</v>
      </c>
      <c r="P359">
        <v>110</v>
      </c>
      <c r="Q359">
        <v>120</v>
      </c>
      <c r="R359" t="s">
        <v>2</v>
      </c>
      <c r="S359" t="s">
        <v>43</v>
      </c>
      <c r="T359" t="s">
        <v>52</v>
      </c>
      <c r="U359" s="36" t="s">
        <v>44</v>
      </c>
      <c r="V359" s="28" t="s">
        <v>45</v>
      </c>
      <c r="W359" s="4">
        <v>6200</v>
      </c>
      <c r="X359" s="4">
        <f>IF(Table1[[#This Row],[Commodity]]="corn",Table1[[#This Row],[Tariff per Car]]/(111*2000/56),Table1[[#This Row],[Tariff per Car]]/(111*2000/60))</f>
        <v>1.6756756756756757</v>
      </c>
      <c r="Y359" s="4">
        <f>Table1[[#This Row],[Tariff per Car]]/100.7</f>
        <v>61.56901688182721</v>
      </c>
      <c r="Z359" s="4">
        <f>(Table1[[#This Row],[Tariff per Car]]/111)</f>
        <v>55.855855855855857</v>
      </c>
      <c r="AA359" s="6">
        <f>(Table1[[#This Row],[Tariff per Car]]/111)/Table1[[#This Row],[Route Mileage]]</f>
        <v>3.4183510315701257E-2</v>
      </c>
      <c r="AB359" s="4">
        <v>0.12</v>
      </c>
      <c r="AC359" s="4">
        <f>Table1[[#This Row],[FSC per Mile]]*Table1[[#This Row],[Route Mileage]]</f>
        <v>196.07999999999998</v>
      </c>
      <c r="AD359" s="4">
        <f>Table1[[#This Row],[Tariff per Car]]+Table1[[#This Row],[FSC per Car]]</f>
        <v>6396.08</v>
      </c>
      <c r="AE359" s="4">
        <f>IF(Table1[[#This Row],[Commodity]]="corn",Table1[[#This Row],[Tariff + FSC per Car]]/(111*2000/56),Table1[[#This Row],[Tariff + FSC per Car]]/(111*2000/60))</f>
        <v>1.7286702702702703</v>
      </c>
      <c r="AF359" s="4">
        <f>Table1[[#This Row],[Tariff + FSC per Car]]/100.7</f>
        <v>63.516186693147965</v>
      </c>
      <c r="AG359" s="4">
        <f>(Table1[[#This Row],[Tariff + FSC per Car]]/111)</f>
        <v>57.622342342342343</v>
      </c>
      <c r="AH359" s="6">
        <f>(Table1[[#This Row],[Tariff + FSC per Car]]/111)/Table1[[#This Row],[Route Mileage]]</f>
        <v>3.5264591396782341E-2</v>
      </c>
    </row>
    <row r="360" spans="1:34" x14ac:dyDescent="0.25">
      <c r="A360" s="3">
        <v>44576</v>
      </c>
      <c r="B360" s="1" t="s">
        <v>34</v>
      </c>
      <c r="C360" s="1" t="s">
        <v>34</v>
      </c>
      <c r="D360" s="24">
        <v>4022</v>
      </c>
      <c r="E360" s="24">
        <v>69105</v>
      </c>
      <c r="F360" s="1" t="s">
        <v>72</v>
      </c>
      <c r="G360" s="1" t="s">
        <v>36</v>
      </c>
      <c r="H360" s="1" t="s">
        <v>74</v>
      </c>
      <c r="I360" t="s">
        <v>75</v>
      </c>
      <c r="J360" t="str">
        <f>_xlfn.CONCAT(IFERROR(INDEX(Lookup!B:B, MATCH(Table1[[#This Row],[Origin City]], Lookup!A:A, 0)), Table1[[#This Row],[Origin City]]),","," ",Table1[[#This Row],[Origin State]])</f>
        <v>Casselton, ND</v>
      </c>
      <c r="K360" t="s">
        <v>48</v>
      </c>
      <c r="L360" t="s">
        <v>49</v>
      </c>
      <c r="M360" t="s">
        <v>50</v>
      </c>
      <c r="N360" s="5">
        <v>1469</v>
      </c>
      <c r="O360" t="s">
        <v>51</v>
      </c>
      <c r="P360">
        <v>110</v>
      </c>
      <c r="Q360">
        <v>120</v>
      </c>
      <c r="R360" t="s">
        <v>2</v>
      </c>
      <c r="S360" t="s">
        <v>43</v>
      </c>
      <c r="T360" t="s">
        <v>52</v>
      </c>
      <c r="U360" s="35" t="s">
        <v>44</v>
      </c>
      <c r="V360" s="27" t="s">
        <v>45</v>
      </c>
      <c r="W360" s="4">
        <v>5950</v>
      </c>
      <c r="X360" s="4">
        <f>IF(Table1[[#This Row],[Commodity]]="corn",Table1[[#This Row],[Tariff per Car]]/(111*2000/56),Table1[[#This Row],[Tariff per Car]]/(111*2000/60))</f>
        <v>1.6081081081081081</v>
      </c>
      <c r="Y360" s="4">
        <f>Table1[[#This Row],[Tariff per Car]]/100.7</f>
        <v>59.086395233366432</v>
      </c>
      <c r="Z360" s="4">
        <f>(Table1[[#This Row],[Tariff per Car]]/111)</f>
        <v>53.603603603603602</v>
      </c>
      <c r="AA360" s="6">
        <f>(Table1[[#This Row],[Tariff per Car]]/111)/Table1[[#This Row],[Route Mileage]]</f>
        <v>3.6489859498709053E-2</v>
      </c>
      <c r="AB360" s="4">
        <v>0.12</v>
      </c>
      <c r="AC360" s="4">
        <f>Table1[[#This Row],[FSC per Mile]]*Table1[[#This Row],[Route Mileage]]</f>
        <v>176.28</v>
      </c>
      <c r="AD360" s="4">
        <f>Table1[[#This Row],[Tariff per Car]]+Table1[[#This Row],[FSC per Car]]</f>
        <v>6126.28</v>
      </c>
      <c r="AE360" s="4">
        <f>IF(Table1[[#This Row],[Commodity]]="corn",Table1[[#This Row],[Tariff + FSC per Car]]/(111*2000/56),Table1[[#This Row],[Tariff + FSC per Car]]/(111*2000/60))</f>
        <v>1.6557513513513513</v>
      </c>
      <c r="AF360" s="4">
        <f>Table1[[#This Row],[Tariff + FSC per Car]]/100.7</f>
        <v>60.836941410129093</v>
      </c>
      <c r="AG360" s="4">
        <f>(Table1[[#This Row],[Tariff + FSC per Car]]/111)</f>
        <v>55.191711711711712</v>
      </c>
      <c r="AH360" s="6">
        <f>(Table1[[#This Row],[Tariff + FSC per Car]]/111)/Table1[[#This Row],[Route Mileage]]</f>
        <v>3.7570940579790137E-2</v>
      </c>
    </row>
    <row r="361" spans="1:34" x14ac:dyDescent="0.25">
      <c r="A361" s="3">
        <v>44576</v>
      </c>
      <c r="B361" s="1" t="s">
        <v>34</v>
      </c>
      <c r="C361" s="1" t="s">
        <v>34</v>
      </c>
      <c r="D361" s="24">
        <v>4022</v>
      </c>
      <c r="E361" s="24">
        <v>69902</v>
      </c>
      <c r="F361" s="1" t="s">
        <v>72</v>
      </c>
      <c r="G361" s="1" t="s">
        <v>36</v>
      </c>
      <c r="H361" s="1" t="s">
        <v>74</v>
      </c>
      <c r="I361" t="s">
        <v>75</v>
      </c>
      <c r="J361" t="str">
        <f>_xlfn.CONCAT(IFERROR(INDEX(Lookup!B:B, MATCH(Table1[[#This Row],[Origin City]], Lookup!A:A, 0)), Table1[[#This Row],[Origin City]]),","," ",Table1[[#This Row],[Origin State]])</f>
        <v>Casselton, ND</v>
      </c>
      <c r="K361" t="s">
        <v>79</v>
      </c>
      <c r="L361" t="s">
        <v>62</v>
      </c>
      <c r="M361" t="str">
        <f>_xlfn.CONCAT(IFERROR(INDEX(Lookup!B:B, MATCH(Table1[[#This Row],[Destination City]], Lookup!A:A, 0)), Table1[[#This Row],[Destination City]]),","," ",Table1[[#This Row],[Destination State]])</f>
        <v>St. Louis, MO</v>
      </c>
      <c r="N361" s="5">
        <v>855</v>
      </c>
      <c r="O361" t="s">
        <v>51</v>
      </c>
      <c r="P361">
        <v>110</v>
      </c>
      <c r="Q361">
        <v>120</v>
      </c>
      <c r="R361" t="s">
        <v>2</v>
      </c>
      <c r="S361" t="s">
        <v>43</v>
      </c>
      <c r="T361" t="s">
        <v>52</v>
      </c>
      <c r="U361" s="35" t="s">
        <v>44</v>
      </c>
      <c r="V361" s="27" t="s">
        <v>45</v>
      </c>
      <c r="W361" s="4">
        <v>4000</v>
      </c>
      <c r="X361" s="4">
        <f>IF(Table1[[#This Row],[Commodity]]="corn",Table1[[#This Row],[Tariff per Car]]/(111*2000/56),Table1[[#This Row],[Tariff per Car]]/(111*2000/60))</f>
        <v>1.0810810810810811</v>
      </c>
      <c r="Y361" s="4">
        <f>Table1[[#This Row],[Tariff per Car]]/100.7</f>
        <v>39.72194637537239</v>
      </c>
      <c r="Z361" s="4">
        <f>(Table1[[#This Row],[Tariff per Car]]/111)</f>
        <v>36.036036036036037</v>
      </c>
      <c r="AA361" s="6">
        <f>(Table1[[#This Row],[Tariff per Car]]/111)/Table1[[#This Row],[Route Mileage]]</f>
        <v>4.2147410568463203E-2</v>
      </c>
      <c r="AB361" s="4">
        <v>0.12</v>
      </c>
      <c r="AC361" s="4">
        <f>Table1[[#This Row],[FSC per Mile]]*Table1[[#This Row],[Route Mileage]]</f>
        <v>102.6</v>
      </c>
      <c r="AD361" s="4">
        <f>Table1[[#This Row],[Tariff per Car]]+Table1[[#This Row],[FSC per Car]]</f>
        <v>4102.6000000000004</v>
      </c>
      <c r="AE361" s="4">
        <f>IF(Table1[[#This Row],[Commodity]]="corn",Table1[[#This Row],[Tariff + FSC per Car]]/(111*2000/56),Table1[[#This Row],[Tariff + FSC per Car]]/(111*2000/60))</f>
        <v>1.108810810810811</v>
      </c>
      <c r="AF361" s="4">
        <f>Table1[[#This Row],[Tariff + FSC per Car]]/100.7</f>
        <v>40.740814299900698</v>
      </c>
      <c r="AG361" s="4">
        <f>(Table1[[#This Row],[Tariff + FSC per Car]]/111)</f>
        <v>36.960360360360362</v>
      </c>
      <c r="AH361" s="6">
        <f>(Table1[[#This Row],[Tariff + FSC per Car]]/111)/Table1[[#This Row],[Route Mileage]]</f>
        <v>4.322849164954428E-2</v>
      </c>
    </row>
    <row r="362" spans="1:34" x14ac:dyDescent="0.25">
      <c r="A362" s="3">
        <v>44576</v>
      </c>
      <c r="B362" s="1" t="s">
        <v>34</v>
      </c>
      <c r="C362" s="1" t="s">
        <v>34</v>
      </c>
      <c r="D362" s="24">
        <v>4022</v>
      </c>
      <c r="E362" s="24">
        <v>69105</v>
      </c>
      <c r="F362" s="1" t="s">
        <v>72</v>
      </c>
      <c r="G362" s="1" t="s">
        <v>36</v>
      </c>
      <c r="H362" s="1" t="s">
        <v>76</v>
      </c>
      <c r="I362" t="s">
        <v>77</v>
      </c>
      <c r="J362" t="str">
        <f>_xlfn.CONCAT(IFERROR(INDEX(Lookup!B:B, MATCH(Table1[[#This Row],[Origin City]], Lookup!A:A, 0)), Table1[[#This Row],[Origin City]]),","," ",Table1[[#This Row],[Origin State]])</f>
        <v>Concordia, KS</v>
      </c>
      <c r="K362" t="s">
        <v>65</v>
      </c>
      <c r="L362" t="s">
        <v>54</v>
      </c>
      <c r="M362" t="s">
        <v>66</v>
      </c>
      <c r="N362" s="5">
        <v>742</v>
      </c>
      <c r="O362" t="s">
        <v>51</v>
      </c>
      <c r="P362">
        <v>110</v>
      </c>
      <c r="Q362">
        <v>120</v>
      </c>
      <c r="R362" t="s">
        <v>2</v>
      </c>
      <c r="S362" t="s">
        <v>43</v>
      </c>
      <c r="T362" t="s">
        <v>43</v>
      </c>
      <c r="U362" s="36" t="s">
        <v>44</v>
      </c>
      <c r="V362" s="28" t="s">
        <v>45</v>
      </c>
      <c r="W362" s="4">
        <v>4450</v>
      </c>
      <c r="X362" s="4">
        <f>IF(Table1[[#This Row],[Commodity]]="corn",Table1[[#This Row],[Tariff per Car]]/(111*2000/56),Table1[[#This Row],[Tariff per Car]]/(111*2000/60))</f>
        <v>1.2027027027027026</v>
      </c>
      <c r="Y362" s="4">
        <f>Table1[[#This Row],[Tariff per Car]]/100.7</f>
        <v>44.19066534260179</v>
      </c>
      <c r="Z362" s="4">
        <f>(Table1[[#This Row],[Tariff per Car]]/111)</f>
        <v>40.090090090090094</v>
      </c>
      <c r="AA362" s="6">
        <f>(Table1[[#This Row],[Tariff per Car]]/111)/Table1[[#This Row],[Route Mileage]]</f>
        <v>5.4029771010903088E-2</v>
      </c>
      <c r="AB362" s="4">
        <v>0.12</v>
      </c>
      <c r="AC362" s="4">
        <f>Table1[[#This Row],[FSC per Mile]]*Table1[[#This Row],[Route Mileage]]</f>
        <v>89.039999999999992</v>
      </c>
      <c r="AD362" s="4">
        <f>Table1[[#This Row],[Tariff per Car]]+Table1[[#This Row],[FSC per Car]]</f>
        <v>4539.04</v>
      </c>
      <c r="AE362" s="4">
        <f>IF(Table1[[#This Row],[Commodity]]="corn",Table1[[#This Row],[Tariff + FSC per Car]]/(111*2000/56),Table1[[#This Row],[Tariff + FSC per Car]]/(111*2000/60))</f>
        <v>1.2267675675675676</v>
      </c>
      <c r="AF362" s="4">
        <f>Table1[[#This Row],[Tariff + FSC per Car]]/100.7</f>
        <v>45.074875868917573</v>
      </c>
      <c r="AG362" s="4">
        <f>(Table1[[#This Row],[Tariff + FSC per Car]]/111)</f>
        <v>40.892252252252248</v>
      </c>
      <c r="AH362" s="6">
        <f>(Table1[[#This Row],[Tariff + FSC per Car]]/111)/Table1[[#This Row],[Route Mileage]]</f>
        <v>5.5110852091984165E-2</v>
      </c>
    </row>
    <row r="363" spans="1:34" x14ac:dyDescent="0.25">
      <c r="A363" s="3">
        <v>44576</v>
      </c>
      <c r="B363" s="1" t="s">
        <v>34</v>
      </c>
      <c r="C363" s="1" t="s">
        <v>34</v>
      </c>
      <c r="D363" s="24">
        <v>4022</v>
      </c>
      <c r="E363" s="24">
        <v>69105</v>
      </c>
      <c r="F363" s="1" t="s">
        <v>72</v>
      </c>
      <c r="G363" s="1" t="s">
        <v>36</v>
      </c>
      <c r="H363" s="1" t="s">
        <v>78</v>
      </c>
      <c r="I363" t="s">
        <v>68</v>
      </c>
      <c r="J363" t="str">
        <f>_xlfn.CONCAT(IFERROR(INDEX(Lookup!B:B, MATCH(Table1[[#This Row],[Origin City]], Lookup!A:A, 0)), Table1[[#This Row],[Origin City]]),","," ",Table1[[#This Row],[Origin State]])</f>
        <v>Mitchell, SD</v>
      </c>
      <c r="K363" t="s">
        <v>48</v>
      </c>
      <c r="L363" t="s">
        <v>49</v>
      </c>
      <c r="M363" t="s">
        <v>50</v>
      </c>
      <c r="N363" s="5">
        <v>1624</v>
      </c>
      <c r="O363" t="s">
        <v>51</v>
      </c>
      <c r="P363">
        <v>110</v>
      </c>
      <c r="Q363">
        <v>120</v>
      </c>
      <c r="R363" t="s">
        <v>2</v>
      </c>
      <c r="S363" t="s">
        <v>43</v>
      </c>
      <c r="T363" t="s">
        <v>52</v>
      </c>
      <c r="U363" s="35" t="s">
        <v>44</v>
      </c>
      <c r="V363" s="27" t="s">
        <v>45</v>
      </c>
      <c r="W363" s="4">
        <v>6050</v>
      </c>
      <c r="X363" s="4">
        <f>IF(Table1[[#This Row],[Commodity]]="corn",Table1[[#This Row],[Tariff per Car]]/(111*2000/56),Table1[[#This Row],[Tariff per Car]]/(111*2000/60))</f>
        <v>1.6351351351351351</v>
      </c>
      <c r="Y363" s="4">
        <f>Table1[[#This Row],[Tariff per Car]]/100.7</f>
        <v>60.079443892750746</v>
      </c>
      <c r="Z363" s="4">
        <f>(Table1[[#This Row],[Tariff per Car]]/111)</f>
        <v>54.504504504504503</v>
      </c>
      <c r="AA363" s="6">
        <f>(Table1[[#This Row],[Tariff per Car]]/111)/Table1[[#This Row],[Route Mileage]]</f>
        <v>3.3561887010162869E-2</v>
      </c>
      <c r="AB363" s="4">
        <v>0.12</v>
      </c>
      <c r="AC363" s="4">
        <f>Table1[[#This Row],[FSC per Mile]]*Table1[[#This Row],[Route Mileage]]</f>
        <v>194.88</v>
      </c>
      <c r="AD363" s="4">
        <f>Table1[[#This Row],[Tariff per Car]]+Table1[[#This Row],[FSC per Car]]</f>
        <v>6244.88</v>
      </c>
      <c r="AE363" s="4">
        <f>IF(Table1[[#This Row],[Commodity]]="corn",Table1[[#This Row],[Tariff + FSC per Car]]/(111*2000/56),Table1[[#This Row],[Tariff + FSC per Car]]/(111*2000/60))</f>
        <v>1.6878054054054055</v>
      </c>
      <c r="AF363" s="4">
        <f>Table1[[#This Row],[Tariff + FSC per Car]]/100.7</f>
        <v>62.014697120158885</v>
      </c>
      <c r="AG363" s="4">
        <f>(Table1[[#This Row],[Tariff + FSC per Car]]/111)</f>
        <v>56.260180180180178</v>
      </c>
      <c r="AH363" s="6">
        <f>(Table1[[#This Row],[Tariff + FSC per Car]]/111)/Table1[[#This Row],[Route Mileage]]</f>
        <v>3.4642968091243953E-2</v>
      </c>
    </row>
    <row r="364" spans="1:34" x14ac:dyDescent="0.25">
      <c r="A364" s="3">
        <v>44576</v>
      </c>
      <c r="B364" s="1" t="s">
        <v>34</v>
      </c>
      <c r="C364" s="1" t="s">
        <v>34</v>
      </c>
      <c r="D364" s="24">
        <v>4022</v>
      </c>
      <c r="E364" s="24">
        <v>69105</v>
      </c>
      <c r="F364" s="1" t="s">
        <v>72</v>
      </c>
      <c r="G364" s="1" t="s">
        <v>36</v>
      </c>
      <c r="H364" s="1" t="s">
        <v>61</v>
      </c>
      <c r="I364" t="s">
        <v>62</v>
      </c>
      <c r="J364" t="str">
        <f>_xlfn.CONCAT(IFERROR(INDEX(Lookup!B:B, MATCH(Table1[[#This Row],[Origin City]], Lookup!A:A, 0)), Table1[[#This Row],[Origin City]]),","," ",Table1[[#This Row],[Origin State]])</f>
        <v>Phelps (Rock Port), MO</v>
      </c>
      <c r="K364" t="s">
        <v>48</v>
      </c>
      <c r="L364" t="s">
        <v>49</v>
      </c>
      <c r="M364" t="s">
        <v>50</v>
      </c>
      <c r="N364" s="5">
        <v>1881</v>
      </c>
      <c r="O364" t="s">
        <v>51</v>
      </c>
      <c r="P364">
        <v>110</v>
      </c>
      <c r="Q364">
        <v>120</v>
      </c>
      <c r="R364" t="s">
        <v>2</v>
      </c>
      <c r="S364" t="s">
        <v>43</v>
      </c>
      <c r="T364" t="s">
        <v>43</v>
      </c>
      <c r="U364" s="35" t="s">
        <v>44</v>
      </c>
      <c r="V364" s="27" t="s">
        <v>45</v>
      </c>
      <c r="W364" s="4">
        <v>6000</v>
      </c>
      <c r="X364" s="4">
        <f>IF(Table1[[#This Row],[Commodity]]="corn",Table1[[#This Row],[Tariff per Car]]/(111*2000/56),Table1[[#This Row],[Tariff per Car]]/(111*2000/60))</f>
        <v>1.6216216216216217</v>
      </c>
      <c r="Y364" s="4">
        <f>Table1[[#This Row],[Tariff per Car]]/100.7</f>
        <v>59.582919563058589</v>
      </c>
      <c r="Z364" s="4">
        <f>(Table1[[#This Row],[Tariff per Car]]/111)</f>
        <v>54.054054054054056</v>
      </c>
      <c r="AA364" s="6">
        <f>(Table1[[#This Row],[Tariff per Car]]/111)/Table1[[#This Row],[Route Mileage]]</f>
        <v>2.8736870842134003E-2</v>
      </c>
      <c r="AB364" s="4">
        <v>0.12</v>
      </c>
      <c r="AC364" s="4">
        <f>Table1[[#This Row],[FSC per Mile]]*Table1[[#This Row],[Route Mileage]]</f>
        <v>225.72</v>
      </c>
      <c r="AD364" s="4">
        <f>Table1[[#This Row],[Tariff per Car]]+Table1[[#This Row],[FSC per Car]]</f>
        <v>6225.72</v>
      </c>
      <c r="AE364" s="4">
        <f>IF(Table1[[#This Row],[Commodity]]="corn",Table1[[#This Row],[Tariff + FSC per Car]]/(111*2000/56),Table1[[#This Row],[Tariff + FSC per Car]]/(111*2000/60))</f>
        <v>1.6826270270270272</v>
      </c>
      <c r="AF364" s="4">
        <f>Table1[[#This Row],[Tariff + FSC per Car]]/100.7</f>
        <v>61.824428997020853</v>
      </c>
      <c r="AG364" s="4">
        <f>(Table1[[#This Row],[Tariff + FSC per Car]]/111)</f>
        <v>56.087567567567568</v>
      </c>
      <c r="AH364" s="6">
        <f>(Table1[[#This Row],[Tariff + FSC per Car]]/111)/Table1[[#This Row],[Route Mileage]]</f>
        <v>2.9817951923215083E-2</v>
      </c>
    </row>
    <row r="365" spans="1:34" x14ac:dyDescent="0.25">
      <c r="A365" s="3">
        <v>44576</v>
      </c>
      <c r="B365" s="1" t="s">
        <v>34</v>
      </c>
      <c r="C365" s="1" t="s">
        <v>34</v>
      </c>
      <c r="D365" s="24">
        <v>4022</v>
      </c>
      <c r="E365" s="24">
        <v>69105</v>
      </c>
      <c r="F365" s="1" t="s">
        <v>72</v>
      </c>
      <c r="G365" s="1" t="s">
        <v>36</v>
      </c>
      <c r="H365" s="1" t="s">
        <v>69</v>
      </c>
      <c r="I365" t="s">
        <v>47</v>
      </c>
      <c r="J365" t="str">
        <f>_xlfn.CONCAT(IFERROR(INDEX(Lookup!B:B, MATCH(Table1[[#This Row],[Origin City]], Lookup!A:A, 0)), Table1[[#This Row],[Origin City]]),","," ",Table1[[#This Row],[Origin State]])</f>
        <v>St. Cloud, MN</v>
      </c>
      <c r="K365" t="s">
        <v>48</v>
      </c>
      <c r="L365" t="s">
        <v>49</v>
      </c>
      <c r="M365" t="s">
        <v>50</v>
      </c>
      <c r="N365" s="5">
        <v>1666</v>
      </c>
      <c r="O365" t="s">
        <v>51</v>
      </c>
      <c r="P365">
        <v>110</v>
      </c>
      <c r="Q365">
        <v>120</v>
      </c>
      <c r="R365" t="s">
        <v>2</v>
      </c>
      <c r="S365" t="s">
        <v>43</v>
      </c>
      <c r="T365" t="s">
        <v>43</v>
      </c>
      <c r="U365" s="36" t="s">
        <v>44</v>
      </c>
      <c r="V365" s="28" t="s">
        <v>45</v>
      </c>
      <c r="W365" s="4">
        <v>6100</v>
      </c>
      <c r="X365" s="4">
        <f>IF(Table1[[#This Row],[Commodity]]="corn",Table1[[#This Row],[Tariff per Car]]/(111*2000/56),Table1[[#This Row],[Tariff per Car]]/(111*2000/60))</f>
        <v>1.6486486486486487</v>
      </c>
      <c r="Y365" s="4">
        <f>Table1[[#This Row],[Tariff per Car]]/100.7</f>
        <v>60.575968222442896</v>
      </c>
      <c r="Z365" s="4">
        <f>(Table1[[#This Row],[Tariff per Car]]/111)</f>
        <v>54.954954954954957</v>
      </c>
      <c r="AA365" s="6">
        <f>(Table1[[#This Row],[Tariff per Car]]/111)/Table1[[#This Row],[Route Mileage]]</f>
        <v>3.2986167439948956E-2</v>
      </c>
      <c r="AB365" s="4">
        <v>0.12</v>
      </c>
      <c r="AC365" s="4">
        <f>Table1[[#This Row],[FSC per Mile]]*Table1[[#This Row],[Route Mileage]]</f>
        <v>199.92</v>
      </c>
      <c r="AD365" s="4">
        <f>Table1[[#This Row],[Tariff per Car]]+Table1[[#This Row],[FSC per Car]]</f>
        <v>6299.92</v>
      </c>
      <c r="AE365" s="4">
        <f>IF(Table1[[#This Row],[Commodity]]="corn",Table1[[#This Row],[Tariff + FSC per Car]]/(111*2000/56),Table1[[#This Row],[Tariff + FSC per Car]]/(111*2000/60))</f>
        <v>1.7026810810810811</v>
      </c>
      <c r="AF365" s="4">
        <f>Table1[[#This Row],[Tariff + FSC per Car]]/100.7</f>
        <v>62.56127110228401</v>
      </c>
      <c r="AG365" s="4">
        <f>(Table1[[#This Row],[Tariff + FSC per Car]]/111)</f>
        <v>56.756036036036036</v>
      </c>
      <c r="AH365" s="6">
        <f>(Table1[[#This Row],[Tariff + FSC per Car]]/111)/Table1[[#This Row],[Route Mileage]]</f>
        <v>3.4067248521030033E-2</v>
      </c>
    </row>
    <row r="366" spans="1:34" x14ac:dyDescent="0.25">
      <c r="A366" s="3">
        <v>44576</v>
      </c>
      <c r="B366" s="1" t="s">
        <v>88</v>
      </c>
      <c r="C366" s="1" t="s">
        <v>81</v>
      </c>
      <c r="D366" s="24">
        <v>4444</v>
      </c>
      <c r="E366" s="24">
        <v>45650</v>
      </c>
      <c r="F366" s="1" t="s">
        <v>72</v>
      </c>
      <c r="G366" s="1" t="s">
        <v>36</v>
      </c>
      <c r="H366" s="1" t="s">
        <v>89</v>
      </c>
      <c r="I366" t="s">
        <v>75</v>
      </c>
      <c r="J366" t="str">
        <f>_xlfn.CONCAT(IFERROR(INDEX(Lookup!B:B, MATCH(Table1[[#This Row],[Origin City]], Lookup!A:A, 0)), Table1[[#This Row],[Origin City]]),","," ",Table1[[#This Row],[Origin State]])</f>
        <v>Enderlin, ND</v>
      </c>
      <c r="K366" t="s">
        <v>90</v>
      </c>
      <c r="L366" t="s">
        <v>49</v>
      </c>
      <c r="M366" t="str">
        <f>_xlfn.CONCAT(IFERROR(INDEX(Lookup!B:B, MATCH(Table1[[#This Row],[Destination City]], Lookup!A:A, 0)), Table1[[#This Row],[Destination City]]),","," ",Table1[[#This Row],[Destination State]])</f>
        <v>Kalama, WA</v>
      </c>
      <c r="N366" s="5">
        <v>1617</v>
      </c>
      <c r="O366" t="s">
        <v>86</v>
      </c>
      <c r="P366">
        <v>110</v>
      </c>
      <c r="Q366">
        <v>110</v>
      </c>
      <c r="R366" t="s">
        <v>42</v>
      </c>
      <c r="S366" t="s">
        <v>43</v>
      </c>
      <c r="T366" t="s">
        <v>52</v>
      </c>
      <c r="U366" s="26"/>
      <c r="V366" s="27" t="s">
        <v>87</v>
      </c>
      <c r="W366" s="4">
        <v>5535</v>
      </c>
      <c r="X366" s="4">
        <f>IF(Table1[[#This Row],[Commodity]]="corn",Table1[[#This Row],[Tariff per Car]]/(111*2000/56),Table1[[#This Row],[Tariff per Car]]/(111*2000/60))</f>
        <v>1.4959459459459459</v>
      </c>
      <c r="Y366" s="4">
        <f>Table1[[#This Row],[Tariff per Car]]/100.7</f>
        <v>54.96524329692155</v>
      </c>
      <c r="Z366" s="4">
        <f>(Table1[[#This Row],[Tariff per Car]]/111)</f>
        <v>49.864864864864863</v>
      </c>
      <c r="AA366" s="6">
        <f>(Table1[[#This Row],[Tariff per Car]]/111)/Table1[[#This Row],[Route Mileage]]</f>
        <v>3.0837887980745122E-2</v>
      </c>
      <c r="AB366" s="4">
        <v>0.29749999999999999</v>
      </c>
      <c r="AC366" s="4">
        <f>Table1[[#This Row],[FSC per Mile]]*Table1[[#This Row],[Route Mileage]]</f>
        <v>481.0575</v>
      </c>
      <c r="AD366" s="4">
        <f>Table1[[#This Row],[Tariff per Car]]+Table1[[#This Row],[FSC per Car]]</f>
        <v>6016.0574999999999</v>
      </c>
      <c r="AE366" s="4">
        <f>IF(Table1[[#This Row],[Commodity]]="corn",Table1[[#This Row],[Tariff + FSC per Car]]/(111*2000/56),Table1[[#This Row],[Tariff + FSC per Car]]/(111*2000/60))</f>
        <v>1.6259614864864864</v>
      </c>
      <c r="AF366" s="4">
        <f>Table1[[#This Row],[Tariff + FSC per Car]]/100.7</f>
        <v>59.742378351539223</v>
      </c>
      <c r="AG366" s="4">
        <f>(Table1[[#This Row],[Tariff + FSC per Car]]/111)</f>
        <v>54.198716216216212</v>
      </c>
      <c r="AH366" s="6">
        <f>(Table1[[#This Row],[Tariff + FSC per Car]]/111)/Table1[[#This Row],[Route Mileage]]</f>
        <v>3.3518068160925299E-2</v>
      </c>
    </row>
    <row r="367" spans="1:34" x14ac:dyDescent="0.25">
      <c r="A367" s="3">
        <v>44576</v>
      </c>
      <c r="B367" s="1" t="s">
        <v>94</v>
      </c>
      <c r="C367" s="1" t="s">
        <v>94</v>
      </c>
      <c r="D367" s="24">
        <v>4317</v>
      </c>
      <c r="F367" s="1" t="s">
        <v>72</v>
      </c>
      <c r="G367" s="1" t="s">
        <v>36</v>
      </c>
      <c r="H367" s="1" t="s">
        <v>106</v>
      </c>
      <c r="I367" t="s">
        <v>57</v>
      </c>
      <c r="J367" t="str">
        <f>_xlfn.CONCAT(IFERROR(INDEX(Lookup!B:B, MATCH(Table1[[#This Row],[Origin City]], Lookup!A:A, 0)), Table1[[#This Row],[Origin City]]),","," ",Table1[[#This Row],[Origin State]])</f>
        <v>Casey, IL</v>
      </c>
      <c r="K367" t="s">
        <v>107</v>
      </c>
      <c r="L367" t="s">
        <v>98</v>
      </c>
      <c r="M367" t="str">
        <f>_xlfn.CONCAT(IFERROR(INDEX(Lookup!B:B, MATCH(Table1[[#This Row],[Destination City]], Lookup!A:A, 0)), Table1[[#This Row],[Destination City]]),","," ",Table1[[#This Row],[Destination State]])</f>
        <v>Mobile, AL</v>
      </c>
      <c r="N367" s="5">
        <v>779</v>
      </c>
      <c r="O367" t="s">
        <v>86</v>
      </c>
      <c r="P367">
        <v>90</v>
      </c>
      <c r="Q367">
        <v>90</v>
      </c>
      <c r="R367" t="s">
        <v>108</v>
      </c>
      <c r="S367" t="s">
        <v>43</v>
      </c>
      <c r="T367" t="s">
        <v>52</v>
      </c>
      <c r="U367" s="43"/>
      <c r="V367" s="28" t="s">
        <v>87</v>
      </c>
      <c r="W367" s="4">
        <v>3407</v>
      </c>
      <c r="X367" s="4">
        <f>IF(Table1[[#This Row],[Commodity]]="corn",Table1[[#This Row],[Tariff per Car]]/(111*2000/56),Table1[[#This Row],[Tariff per Car]]/(111*2000/60))</f>
        <v>0.92081081081081084</v>
      </c>
      <c r="Y367" s="4">
        <f>Table1[[#This Row],[Tariff per Car]]/100.7</f>
        <v>33.833167825223434</v>
      </c>
      <c r="Z367" s="4">
        <f>(Table1[[#This Row],[Tariff per Car]]/111)</f>
        <v>30.693693693693692</v>
      </c>
      <c r="AA367" s="6">
        <f>(Table1[[#This Row],[Tariff per Car]]/111)/Table1[[#This Row],[Route Mileage]]</f>
        <v>3.9401403971365462E-2</v>
      </c>
      <c r="AB367" s="4">
        <v>0</v>
      </c>
      <c r="AC367" s="4">
        <f>Table1[[#This Row],[FSC per Mile]]*Table1[[#This Row],[Route Mileage]]</f>
        <v>0</v>
      </c>
      <c r="AD367" s="4">
        <f>Table1[[#This Row],[Tariff per Car]]+Table1[[#This Row],[FSC per Car]]</f>
        <v>3407</v>
      </c>
      <c r="AE367" s="4">
        <f>IF(Table1[[#This Row],[Commodity]]="corn",Table1[[#This Row],[Tariff + FSC per Car]]/(111*2000/56),Table1[[#This Row],[Tariff + FSC per Car]]/(111*2000/60))</f>
        <v>0.92081081081081084</v>
      </c>
      <c r="AF367" s="4">
        <f>Table1[[#This Row],[Tariff + FSC per Car]]/100.7</f>
        <v>33.833167825223434</v>
      </c>
      <c r="AG367" s="4">
        <f>(Table1[[#This Row],[Tariff + FSC per Car]]/111)</f>
        <v>30.693693693693692</v>
      </c>
      <c r="AH367" s="6">
        <f>(Table1[[#This Row],[Tariff + FSC per Car]]/111)/Table1[[#This Row],[Route Mileage]]</f>
        <v>3.9401403971365462E-2</v>
      </c>
    </row>
    <row r="368" spans="1:34" x14ac:dyDescent="0.25">
      <c r="A368" s="3">
        <v>44576</v>
      </c>
      <c r="B368" s="1" t="s">
        <v>94</v>
      </c>
      <c r="C368" s="1" t="s">
        <v>94</v>
      </c>
      <c r="D368" s="24">
        <v>4317</v>
      </c>
      <c r="F368" s="1" t="s">
        <v>72</v>
      </c>
      <c r="G368" s="1" t="s">
        <v>36</v>
      </c>
      <c r="H368" s="1" t="s">
        <v>106</v>
      </c>
      <c r="I368" t="s">
        <v>57</v>
      </c>
      <c r="J368" t="str">
        <f>_xlfn.CONCAT(IFERROR(INDEX(Lookup!B:B, MATCH(Table1[[#This Row],[Origin City]], Lookup!A:A, 0)), Table1[[#This Row],[Origin City]]),","," ",Table1[[#This Row],[Origin State]])</f>
        <v>Casey, IL</v>
      </c>
      <c r="K368" t="s">
        <v>107</v>
      </c>
      <c r="L368" t="s">
        <v>98</v>
      </c>
      <c r="M368" t="str">
        <f>_xlfn.CONCAT(IFERROR(INDEX(Lookup!B:B, MATCH(Table1[[#This Row],[Destination City]], Lookup!A:A, 0)), Table1[[#This Row],[Destination City]]),","," ",Table1[[#This Row],[Destination State]])</f>
        <v>Mobile, AL</v>
      </c>
      <c r="N368" s="5">
        <v>779</v>
      </c>
      <c r="O368" t="s">
        <v>86</v>
      </c>
      <c r="P368">
        <v>90</v>
      </c>
      <c r="Q368">
        <v>90</v>
      </c>
      <c r="R368" t="s">
        <v>2</v>
      </c>
      <c r="S368" t="s">
        <v>43</v>
      </c>
      <c r="T368" t="s">
        <v>43</v>
      </c>
      <c r="U368" s="43"/>
      <c r="V368" s="28" t="s">
        <v>87</v>
      </c>
      <c r="W368" s="4">
        <v>3627</v>
      </c>
      <c r="X368" s="4">
        <f>IF(Table1[[#This Row],[Commodity]]="corn",Table1[[#This Row],[Tariff per Car]]/(111*2000/56),Table1[[#This Row],[Tariff per Car]]/(111*2000/60))</f>
        <v>0.98027027027027025</v>
      </c>
      <c r="Y368" s="4">
        <f>Table1[[#This Row],[Tariff per Car]]/100.7</f>
        <v>36.01787487586892</v>
      </c>
      <c r="Z368" s="4">
        <f>(Table1[[#This Row],[Tariff per Car]]/111)</f>
        <v>32.675675675675677</v>
      </c>
      <c r="AA368" s="6">
        <f>(Table1[[#This Row],[Tariff per Car]]/111)/Table1[[#This Row],[Route Mileage]]</f>
        <v>4.1945668389827571E-2</v>
      </c>
      <c r="AB368" s="4">
        <v>0</v>
      </c>
      <c r="AC368" s="4">
        <f>Table1[[#This Row],[FSC per Mile]]*Table1[[#This Row],[Route Mileage]]</f>
        <v>0</v>
      </c>
      <c r="AD368" s="4">
        <f>Table1[[#This Row],[Tariff per Car]]+Table1[[#This Row],[FSC per Car]]</f>
        <v>3627</v>
      </c>
      <c r="AE368" s="4">
        <f>IF(Table1[[#This Row],[Commodity]]="corn",Table1[[#This Row],[Tariff + FSC per Car]]/(111*2000/56),Table1[[#This Row],[Tariff + FSC per Car]]/(111*2000/60))</f>
        <v>0.98027027027027025</v>
      </c>
      <c r="AF368" s="4">
        <f>Table1[[#This Row],[Tariff + FSC per Car]]/100.7</f>
        <v>36.01787487586892</v>
      </c>
      <c r="AG368" s="4">
        <f>(Table1[[#This Row],[Tariff + FSC per Car]]/111)</f>
        <v>32.675675675675677</v>
      </c>
      <c r="AH368" s="6">
        <f>(Table1[[#This Row],[Tariff + FSC per Car]]/111)/Table1[[#This Row],[Route Mileage]]</f>
        <v>4.1945668389827571E-2</v>
      </c>
    </row>
    <row r="369" spans="1:34" x14ac:dyDescent="0.25">
      <c r="A369" s="3">
        <v>44576</v>
      </c>
      <c r="B369" s="1" t="s">
        <v>94</v>
      </c>
      <c r="C369" s="1" t="s">
        <v>94</v>
      </c>
      <c r="D369" s="24">
        <v>4317</v>
      </c>
      <c r="F369" s="1" t="s">
        <v>72</v>
      </c>
      <c r="G369" s="1" t="s">
        <v>36</v>
      </c>
      <c r="H369" s="1" t="s">
        <v>109</v>
      </c>
      <c r="I369" t="s">
        <v>100</v>
      </c>
      <c r="J369" t="str">
        <f>_xlfn.CONCAT(IFERROR(INDEX(Lookup!B:B, MATCH(Table1[[#This Row],[Origin City]], Lookup!A:A, 0)), Table1[[#This Row],[Origin City]]),","," ",Table1[[#This Row],[Origin State]])</f>
        <v>Marion, OH</v>
      </c>
      <c r="K369" t="s">
        <v>110</v>
      </c>
      <c r="L369" t="s">
        <v>111</v>
      </c>
      <c r="M369" t="str">
        <f>_xlfn.CONCAT(IFERROR(INDEX(Lookup!B:B, MATCH(Table1[[#This Row],[Destination City]], Lookup!A:A, 0)), Table1[[#This Row],[Destination City]]),","," ",Table1[[#This Row],[Destination State]])</f>
        <v>Chesapeake, VA</v>
      </c>
      <c r="N369" s="5">
        <v>760</v>
      </c>
      <c r="O369" t="s">
        <v>86</v>
      </c>
      <c r="P369">
        <v>90</v>
      </c>
      <c r="Q369">
        <v>90</v>
      </c>
      <c r="R369" t="s">
        <v>108</v>
      </c>
      <c r="S369" t="s">
        <v>43</v>
      </c>
      <c r="T369" t="s">
        <v>52</v>
      </c>
      <c r="U369" s="43"/>
      <c r="V369" s="28" t="s">
        <v>87</v>
      </c>
      <c r="W369" s="4">
        <v>2931</v>
      </c>
      <c r="X369" s="4">
        <f>IF(Table1[[#This Row],[Commodity]]="corn",Table1[[#This Row],[Tariff per Car]]/(111*2000/56),Table1[[#This Row],[Tariff per Car]]/(111*2000/60))</f>
        <v>0.79216216216216218</v>
      </c>
      <c r="Y369" s="4">
        <f>Table1[[#This Row],[Tariff per Car]]/100.7</f>
        <v>29.106256206554121</v>
      </c>
      <c r="Z369" s="4">
        <f>(Table1[[#This Row],[Tariff per Car]]/111)</f>
        <v>26.405405405405407</v>
      </c>
      <c r="AA369" s="6">
        <f>(Table1[[#This Row],[Tariff per Car]]/111)/Table1[[#This Row],[Route Mileage]]</f>
        <v>3.4743954480796591E-2</v>
      </c>
      <c r="AB369" s="4">
        <v>0</v>
      </c>
      <c r="AC369" s="4">
        <f>Table1[[#This Row],[FSC per Mile]]*Table1[[#This Row],[Route Mileage]]</f>
        <v>0</v>
      </c>
      <c r="AD369" s="4">
        <f>Table1[[#This Row],[Tariff per Car]]+Table1[[#This Row],[FSC per Car]]</f>
        <v>2931</v>
      </c>
      <c r="AE369" s="4">
        <f>IF(Table1[[#This Row],[Commodity]]="corn",Table1[[#This Row],[Tariff + FSC per Car]]/(111*2000/56),Table1[[#This Row],[Tariff + FSC per Car]]/(111*2000/60))</f>
        <v>0.79216216216216218</v>
      </c>
      <c r="AF369" s="4">
        <f>Table1[[#This Row],[Tariff + FSC per Car]]/100.7</f>
        <v>29.106256206554121</v>
      </c>
      <c r="AG369" s="4">
        <f>(Table1[[#This Row],[Tariff + FSC per Car]]/111)</f>
        <v>26.405405405405407</v>
      </c>
      <c r="AH369" s="6">
        <f>(Table1[[#This Row],[Tariff + FSC per Car]]/111)/Table1[[#This Row],[Route Mileage]]</f>
        <v>3.4743954480796591E-2</v>
      </c>
    </row>
    <row r="370" spans="1:34" x14ac:dyDescent="0.25">
      <c r="A370" s="3">
        <v>44576</v>
      </c>
      <c r="B370" s="1" t="s">
        <v>94</v>
      </c>
      <c r="C370" s="1" t="s">
        <v>94</v>
      </c>
      <c r="D370" s="24">
        <v>4317</v>
      </c>
      <c r="F370" s="1" t="s">
        <v>72</v>
      </c>
      <c r="G370" s="1" t="s">
        <v>36</v>
      </c>
      <c r="H370" s="1" t="s">
        <v>109</v>
      </c>
      <c r="I370" t="s">
        <v>100</v>
      </c>
      <c r="J370" t="str">
        <f>_xlfn.CONCAT(IFERROR(INDEX(Lookup!B:B, MATCH(Table1[[#This Row],[Origin City]], Lookup!A:A, 0)), Table1[[#This Row],[Origin City]]),","," ",Table1[[#This Row],[Origin State]])</f>
        <v>Marion, OH</v>
      </c>
      <c r="K370" t="s">
        <v>110</v>
      </c>
      <c r="L370" t="s">
        <v>111</v>
      </c>
      <c r="M370" t="str">
        <f>_xlfn.CONCAT(IFERROR(INDEX(Lookup!B:B, MATCH(Table1[[#This Row],[Destination City]], Lookup!A:A, 0)), Table1[[#This Row],[Destination City]]),","," ",Table1[[#This Row],[Destination State]])</f>
        <v>Chesapeake, VA</v>
      </c>
      <c r="N370" s="5">
        <v>760</v>
      </c>
      <c r="O370" t="s">
        <v>86</v>
      </c>
      <c r="P370">
        <v>90</v>
      </c>
      <c r="Q370">
        <v>90</v>
      </c>
      <c r="R370" t="s">
        <v>2</v>
      </c>
      <c r="S370" t="s">
        <v>43</v>
      </c>
      <c r="T370" t="s">
        <v>43</v>
      </c>
      <c r="U370" s="43"/>
      <c r="V370" s="28" t="s">
        <v>87</v>
      </c>
      <c r="W370" s="4">
        <v>3371</v>
      </c>
      <c r="X370" s="4">
        <f>IF(Table1[[#This Row],[Commodity]]="corn",Table1[[#This Row],[Tariff per Car]]/(111*2000/56),Table1[[#This Row],[Tariff per Car]]/(111*2000/60))</f>
        <v>0.9110810810810811</v>
      </c>
      <c r="Y370" s="4">
        <f>Table1[[#This Row],[Tariff per Car]]/100.7</f>
        <v>33.475670307845085</v>
      </c>
      <c r="Z370" s="4">
        <f>(Table1[[#This Row],[Tariff per Car]]/111)</f>
        <v>30.36936936936937</v>
      </c>
      <c r="AA370" s="6">
        <f>(Table1[[#This Row],[Tariff per Car]]/111)/Table1[[#This Row],[Route Mileage]]</f>
        <v>3.995969653864391E-2</v>
      </c>
      <c r="AB370" s="4">
        <v>0</v>
      </c>
      <c r="AC370" s="4">
        <f>Table1[[#This Row],[FSC per Mile]]*Table1[[#This Row],[Route Mileage]]</f>
        <v>0</v>
      </c>
      <c r="AD370" s="4">
        <f>Table1[[#This Row],[Tariff per Car]]+Table1[[#This Row],[FSC per Car]]</f>
        <v>3371</v>
      </c>
      <c r="AE370" s="4">
        <f>IF(Table1[[#This Row],[Commodity]]="corn",Table1[[#This Row],[Tariff + FSC per Car]]/(111*2000/56),Table1[[#This Row],[Tariff + FSC per Car]]/(111*2000/60))</f>
        <v>0.9110810810810811</v>
      </c>
      <c r="AF370" s="4">
        <f>Table1[[#This Row],[Tariff + FSC per Car]]/100.7</f>
        <v>33.475670307845085</v>
      </c>
      <c r="AG370" s="4">
        <f>(Table1[[#This Row],[Tariff + FSC per Car]]/111)</f>
        <v>30.36936936936937</v>
      </c>
      <c r="AH370" s="6">
        <f>(Table1[[#This Row],[Tariff + FSC per Car]]/111)/Table1[[#This Row],[Route Mileage]]</f>
        <v>3.995969653864391E-2</v>
      </c>
    </row>
    <row r="371" spans="1:34" x14ac:dyDescent="0.25">
      <c r="A371" s="3">
        <v>44607</v>
      </c>
      <c r="B371" s="1" t="s">
        <v>34</v>
      </c>
      <c r="C371" s="1" t="s">
        <v>34</v>
      </c>
      <c r="D371" s="24">
        <v>4022</v>
      </c>
      <c r="E371" s="24">
        <v>39010</v>
      </c>
      <c r="F371" s="1" t="s">
        <v>35</v>
      </c>
      <c r="G371" s="1" t="s">
        <v>36</v>
      </c>
      <c r="H371" s="1" t="s">
        <v>37</v>
      </c>
      <c r="I371" t="s">
        <v>38</v>
      </c>
      <c r="J371" t="str">
        <f>_xlfn.CONCAT(IFERROR(INDEX(Lookup!B:B, MATCH(Table1[[#This Row],[Origin City]], Lookup!A:A, 0)), Table1[[#This Row],[Origin City]]),","," ",Table1[[#This Row],[Origin State]])</f>
        <v>Brunswick, NE</v>
      </c>
      <c r="K371" t="s">
        <v>39</v>
      </c>
      <c r="L371" t="s">
        <v>40</v>
      </c>
      <c r="M371" t="str">
        <f>_xlfn.CONCAT(IFERROR(INDEX(Lookup!B:B, MATCH(Table1[[#This Row],[Destination City]], Lookup!A:A, 0)), Table1[[#This Row],[Destination City]]),","," ",Table1[[#This Row],[Destination State]])</f>
        <v>Hanford, CA</v>
      </c>
      <c r="N371" s="5">
        <v>2122</v>
      </c>
      <c r="O371" t="s">
        <v>41</v>
      </c>
      <c r="P371">
        <v>110</v>
      </c>
      <c r="Q371">
        <v>120</v>
      </c>
      <c r="R371" t="s">
        <v>42</v>
      </c>
      <c r="S371" t="s">
        <v>43</v>
      </c>
      <c r="T371" t="s">
        <v>43</v>
      </c>
      <c r="U371" s="35" t="s">
        <v>44</v>
      </c>
      <c r="V371" s="27" t="s">
        <v>45</v>
      </c>
      <c r="W371" s="4">
        <v>5540</v>
      </c>
      <c r="X371" s="4">
        <f>IF(Table1[[#This Row],[Commodity]]="corn",Table1[[#This Row],[Tariff per Car]]/(111*2000/56),Table1[[#This Row],[Tariff per Car]]/(111*2000/60))</f>
        <v>1.3974774774774774</v>
      </c>
      <c r="Y371" s="4">
        <f>Table1[[#This Row],[Tariff per Car]]/100.7</f>
        <v>55.01489572989076</v>
      </c>
      <c r="Z371" s="4">
        <f>(Table1[[#This Row],[Tariff per Car]]/111)</f>
        <v>49.909909909909906</v>
      </c>
      <c r="AA371" s="6">
        <f>(Table1[[#This Row],[Tariff per Car]]/111)/Table1[[#This Row],[Route Mileage]]</f>
        <v>2.3520221446705895E-2</v>
      </c>
      <c r="AB371" s="4">
        <v>0.1</v>
      </c>
      <c r="AC371" s="4">
        <f>Table1[[#This Row],[FSC per Mile]]*Table1[[#This Row],[Route Mileage]]</f>
        <v>212.20000000000002</v>
      </c>
      <c r="AD371" s="4">
        <f>Table1[[#This Row],[Tariff per Car]]+Table1[[#This Row],[FSC per Car]]</f>
        <v>5752.2</v>
      </c>
      <c r="AE371" s="4">
        <f>IF(Table1[[#This Row],[Commodity]]="corn",Table1[[#This Row],[Tariff + FSC per Car]]/(111*2000/56),Table1[[#This Row],[Tariff + FSC per Car]]/(111*2000/60))</f>
        <v>1.4510054054054053</v>
      </c>
      <c r="AF371" s="4">
        <f>Table1[[#This Row],[Tariff + FSC per Car]]/100.7</f>
        <v>57.122144985104264</v>
      </c>
      <c r="AG371" s="4">
        <f>(Table1[[#This Row],[Tariff + FSC per Car]]/111)</f>
        <v>51.821621621621617</v>
      </c>
      <c r="AH371" s="6">
        <f>(Table1[[#This Row],[Tariff + FSC per Car]]/111)/Table1[[#This Row],[Route Mileage]]</f>
        <v>2.4421122347606794E-2</v>
      </c>
    </row>
    <row r="372" spans="1:34" x14ac:dyDescent="0.25">
      <c r="A372" s="3">
        <v>44607</v>
      </c>
      <c r="B372" s="1" t="s">
        <v>34</v>
      </c>
      <c r="C372" s="1" t="s">
        <v>34</v>
      </c>
      <c r="D372" s="24">
        <v>4022</v>
      </c>
      <c r="E372" s="24">
        <v>39013</v>
      </c>
      <c r="F372" s="1" t="s">
        <v>35</v>
      </c>
      <c r="G372" s="1" t="s">
        <v>36</v>
      </c>
      <c r="H372" s="1" t="s">
        <v>46</v>
      </c>
      <c r="I372" t="s">
        <v>47</v>
      </c>
      <c r="J372" t="str">
        <f>_xlfn.CONCAT(IFERROR(INDEX(Lookup!B:B, MATCH(Table1[[#This Row],[Origin City]], Lookup!A:A, 0)), Table1[[#This Row],[Origin City]]),","," ",Table1[[#This Row],[Origin State]])</f>
        <v>Clarkfield, MN</v>
      </c>
      <c r="K372" t="s">
        <v>48</v>
      </c>
      <c r="L372" t="s">
        <v>49</v>
      </c>
      <c r="M372" t="s">
        <v>50</v>
      </c>
      <c r="N372" s="5">
        <v>1684</v>
      </c>
      <c r="O372" t="s">
        <v>51</v>
      </c>
      <c r="P372">
        <v>110</v>
      </c>
      <c r="Q372">
        <v>120</v>
      </c>
      <c r="R372" t="s">
        <v>42</v>
      </c>
      <c r="S372" t="s">
        <v>43</v>
      </c>
      <c r="T372" t="s">
        <v>52</v>
      </c>
      <c r="U372" s="35" t="s">
        <v>44</v>
      </c>
      <c r="V372" s="27" t="s">
        <v>45</v>
      </c>
      <c r="W372" s="4">
        <v>5340</v>
      </c>
      <c r="X372" s="4">
        <f>IF(Table1[[#This Row],[Commodity]]="corn",Table1[[#This Row],[Tariff per Car]]/(111*2000/56),Table1[[#This Row],[Tariff per Car]]/(111*2000/60))</f>
        <v>1.347027027027027</v>
      </c>
      <c r="Y372" s="4">
        <f>Table1[[#This Row],[Tariff per Car]]/100.7</f>
        <v>53.028798411122146</v>
      </c>
      <c r="Z372" s="4">
        <f>(Table1[[#This Row],[Tariff per Car]]/111)</f>
        <v>48.108108108108105</v>
      </c>
      <c r="AA372" s="6">
        <f>(Table1[[#This Row],[Tariff per Car]]/111)/Table1[[#This Row],[Route Mileage]]</f>
        <v>2.8567760159209088E-2</v>
      </c>
      <c r="AB372" s="4">
        <v>0.1</v>
      </c>
      <c r="AC372" s="4">
        <f>Table1[[#This Row],[FSC per Mile]]*Table1[[#This Row],[Route Mileage]]</f>
        <v>168.4</v>
      </c>
      <c r="AD372" s="4">
        <f>Table1[[#This Row],[Tariff per Car]]+Table1[[#This Row],[FSC per Car]]</f>
        <v>5508.4</v>
      </c>
      <c r="AE372" s="4">
        <f>IF(Table1[[#This Row],[Commodity]]="corn",Table1[[#This Row],[Tariff + FSC per Car]]/(111*2000/56),Table1[[#This Row],[Tariff + FSC per Car]]/(111*2000/60))</f>
        <v>1.3895063063063062</v>
      </c>
      <c r="AF372" s="4">
        <f>Table1[[#This Row],[Tariff + FSC per Car]]/100.7</f>
        <v>54.701092353525318</v>
      </c>
      <c r="AG372" s="4">
        <f>(Table1[[#This Row],[Tariff + FSC per Car]]/111)</f>
        <v>49.625225225225222</v>
      </c>
      <c r="AH372" s="6">
        <f>(Table1[[#This Row],[Tariff + FSC per Car]]/111)/Table1[[#This Row],[Route Mileage]]</f>
        <v>2.946866106010999E-2</v>
      </c>
    </row>
    <row r="373" spans="1:34" x14ac:dyDescent="0.25">
      <c r="A373" s="3">
        <v>44607</v>
      </c>
      <c r="B373" s="1" t="s">
        <v>34</v>
      </c>
      <c r="C373" s="1" t="s">
        <v>34</v>
      </c>
      <c r="D373" s="24">
        <v>4022</v>
      </c>
      <c r="E373" s="24">
        <v>39010</v>
      </c>
      <c r="F373" s="1" t="s">
        <v>35</v>
      </c>
      <c r="G373" s="1" t="s">
        <v>36</v>
      </c>
      <c r="H373" s="1" t="s">
        <v>46</v>
      </c>
      <c r="I373" t="s">
        <v>47</v>
      </c>
      <c r="J373" t="str">
        <f>_xlfn.CONCAT(IFERROR(INDEX(Lookup!B:B, MATCH(Table1[[#This Row],[Origin City]], Lookup!A:A, 0)), Table1[[#This Row],[Origin City]]),","," ",Table1[[#This Row],[Origin State]])</f>
        <v>Clarkfield, MN</v>
      </c>
      <c r="K373" t="s">
        <v>53</v>
      </c>
      <c r="L373" t="s">
        <v>54</v>
      </c>
      <c r="M373" t="str">
        <f>_xlfn.CONCAT(IFERROR(INDEX(Lookup!B:B, MATCH(Table1[[#This Row],[Destination City]], Lookup!A:A, 0)), Table1[[#This Row],[Destination City]]),","," ",Table1[[#This Row],[Destination State]])</f>
        <v>Hereford, TX</v>
      </c>
      <c r="N373" s="5">
        <v>1066</v>
      </c>
      <c r="O373" t="s">
        <v>51</v>
      </c>
      <c r="P373">
        <v>110</v>
      </c>
      <c r="Q373">
        <v>120</v>
      </c>
      <c r="R373" t="s">
        <v>42</v>
      </c>
      <c r="S373" t="s">
        <v>43</v>
      </c>
      <c r="T373" t="s">
        <v>52</v>
      </c>
      <c r="U373" s="35" t="s">
        <v>44</v>
      </c>
      <c r="V373" s="27" t="s">
        <v>45</v>
      </c>
      <c r="W373" s="4">
        <v>5020</v>
      </c>
      <c r="X373" s="4">
        <f>IF(Table1[[#This Row],[Commodity]]="corn",Table1[[#This Row],[Tariff per Car]]/(111*2000/56),Table1[[#This Row],[Tariff per Car]]/(111*2000/60))</f>
        <v>1.2663063063063063</v>
      </c>
      <c r="Y373" s="4">
        <f>Table1[[#This Row],[Tariff per Car]]/100.7</f>
        <v>49.851042701092354</v>
      </c>
      <c r="Z373" s="4">
        <f>(Table1[[#This Row],[Tariff per Car]]/111)</f>
        <v>45.225225225225223</v>
      </c>
      <c r="AA373" s="6">
        <f>(Table1[[#This Row],[Tariff per Car]]/111)/Table1[[#This Row],[Route Mileage]]</f>
        <v>4.2425164376383884E-2</v>
      </c>
      <c r="AB373" s="4">
        <v>0.1</v>
      </c>
      <c r="AC373" s="4">
        <f>Table1[[#This Row],[FSC per Mile]]*Table1[[#This Row],[Route Mileage]]</f>
        <v>106.60000000000001</v>
      </c>
      <c r="AD373" s="4">
        <f>Table1[[#This Row],[Tariff per Car]]+Table1[[#This Row],[FSC per Car]]</f>
        <v>5126.6000000000004</v>
      </c>
      <c r="AE373" s="4">
        <f>IF(Table1[[#This Row],[Commodity]]="corn",Table1[[#This Row],[Tariff + FSC per Car]]/(111*2000/56),Table1[[#This Row],[Tariff + FSC per Car]]/(111*2000/60))</f>
        <v>1.2931963963963966</v>
      </c>
      <c r="AF373" s="4">
        <f>Table1[[#This Row],[Tariff + FSC per Car]]/100.7</f>
        <v>50.909632571996028</v>
      </c>
      <c r="AG373" s="4">
        <f>(Table1[[#This Row],[Tariff + FSC per Car]]/111)</f>
        <v>46.185585585585592</v>
      </c>
      <c r="AH373" s="6">
        <f>(Table1[[#This Row],[Tariff + FSC per Car]]/111)/Table1[[#This Row],[Route Mileage]]</f>
        <v>4.3326065277284796E-2</v>
      </c>
    </row>
    <row r="374" spans="1:34" x14ac:dyDescent="0.25">
      <c r="A374" s="3">
        <v>44607</v>
      </c>
      <c r="B374" s="1" t="s">
        <v>34</v>
      </c>
      <c r="C374" s="1" t="s">
        <v>34</v>
      </c>
      <c r="D374" s="24">
        <v>4022</v>
      </c>
      <c r="E374" s="24">
        <v>39010</v>
      </c>
      <c r="F374" s="1" t="s">
        <v>35</v>
      </c>
      <c r="G374" s="1" t="s">
        <v>36</v>
      </c>
      <c r="H374" s="1" t="s">
        <v>55</v>
      </c>
      <c r="I374" t="s">
        <v>38</v>
      </c>
      <c r="J374" t="str">
        <f>_xlfn.CONCAT(IFERROR(INDEX(Lookup!B:B, MATCH(Table1[[#This Row],[Origin City]], Lookup!A:A, 0)), Table1[[#This Row],[Origin City]]),","," ",Table1[[#This Row],[Origin State]])</f>
        <v>Edison, NE</v>
      </c>
      <c r="K374" t="s">
        <v>53</v>
      </c>
      <c r="L374" t="s">
        <v>54</v>
      </c>
      <c r="M374" t="str">
        <f>_xlfn.CONCAT(IFERROR(INDEX(Lookup!B:B, MATCH(Table1[[#This Row],[Destination City]], Lookup!A:A, 0)), Table1[[#This Row],[Destination City]]),","," ",Table1[[#This Row],[Destination State]])</f>
        <v>Hereford, TX</v>
      </c>
      <c r="N374" s="9">
        <v>728</v>
      </c>
      <c r="O374" t="s">
        <v>51</v>
      </c>
      <c r="P374">
        <v>110</v>
      </c>
      <c r="Q374">
        <v>120</v>
      </c>
      <c r="R374" t="s">
        <v>42</v>
      </c>
      <c r="S374" t="s">
        <v>43</v>
      </c>
      <c r="T374" t="s">
        <v>52</v>
      </c>
      <c r="U374" s="35" t="s">
        <v>44</v>
      </c>
      <c r="V374" s="27" t="s">
        <v>45</v>
      </c>
      <c r="W374" s="4">
        <v>4260</v>
      </c>
      <c r="X374" s="4">
        <f>IF(Table1[[#This Row],[Commodity]]="corn",Table1[[#This Row],[Tariff per Car]]/(111*2000/56),Table1[[#This Row],[Tariff per Car]]/(111*2000/60))</f>
        <v>1.0745945945945947</v>
      </c>
      <c r="Y374" s="4">
        <f>Table1[[#This Row],[Tariff per Car]]/100.7</f>
        <v>42.303872889771597</v>
      </c>
      <c r="Z374" s="4">
        <f>(Table1[[#This Row],[Tariff per Car]]/111)</f>
        <v>38.378378378378379</v>
      </c>
      <c r="AA374" s="6">
        <f>(Table1[[#This Row],[Tariff per Car]]/111)/Table1[[#This Row],[Route Mileage]]</f>
        <v>5.2717552717552719E-2</v>
      </c>
      <c r="AB374" s="4">
        <v>0.1</v>
      </c>
      <c r="AC374" s="4">
        <f>Table1[[#This Row],[FSC per Mile]]*Table1[[#This Row],[Route Mileage]]</f>
        <v>72.8</v>
      </c>
      <c r="AD374" s="4">
        <f>Table1[[#This Row],[Tariff per Car]]+Table1[[#This Row],[FSC per Car]]</f>
        <v>4332.8</v>
      </c>
      <c r="AE374" s="4">
        <f>IF(Table1[[#This Row],[Commodity]]="corn",Table1[[#This Row],[Tariff + FSC per Car]]/(111*2000/56),Table1[[#This Row],[Tariff + FSC per Car]]/(111*2000/60))</f>
        <v>1.0929585585585586</v>
      </c>
      <c r="AF374" s="4">
        <f>Table1[[#This Row],[Tariff + FSC per Car]]/100.7</f>
        <v>43.026812313803376</v>
      </c>
      <c r="AG374" s="4">
        <f>(Table1[[#This Row],[Tariff + FSC per Car]]/111)</f>
        <v>39.034234234234233</v>
      </c>
      <c r="AH374" s="6">
        <f>(Table1[[#This Row],[Tariff + FSC per Car]]/111)/Table1[[#This Row],[Route Mileage]]</f>
        <v>5.3618453618453618E-2</v>
      </c>
    </row>
    <row r="375" spans="1:34" x14ac:dyDescent="0.25">
      <c r="A375" s="3">
        <v>44607</v>
      </c>
      <c r="B375" s="1" t="s">
        <v>34</v>
      </c>
      <c r="C375" s="1" t="s">
        <v>34</v>
      </c>
      <c r="D375" s="24">
        <v>4022</v>
      </c>
      <c r="E375" s="24">
        <v>39013</v>
      </c>
      <c r="F375" s="1" t="s">
        <v>35</v>
      </c>
      <c r="G375" s="1" t="s">
        <v>36</v>
      </c>
      <c r="H375" s="1" t="s">
        <v>55</v>
      </c>
      <c r="I375" t="s">
        <v>38</v>
      </c>
      <c r="J375" t="str">
        <f>_xlfn.CONCAT(IFERROR(INDEX(Lookup!B:B, MATCH(Table1[[#This Row],[Origin City]], Lookup!A:A, 0)), Table1[[#This Row],[Origin City]]),","," ",Table1[[#This Row],[Origin State]])</f>
        <v>Edison, NE</v>
      </c>
      <c r="K375" t="s">
        <v>48</v>
      </c>
      <c r="L375" t="s">
        <v>49</v>
      </c>
      <c r="M375" t="s">
        <v>50</v>
      </c>
      <c r="N375" s="5">
        <v>1759</v>
      </c>
      <c r="O375" t="s">
        <v>51</v>
      </c>
      <c r="P375">
        <v>110</v>
      </c>
      <c r="Q375">
        <v>120</v>
      </c>
      <c r="R375" t="s">
        <v>42</v>
      </c>
      <c r="S375" t="s">
        <v>43</v>
      </c>
      <c r="T375" t="s">
        <v>52</v>
      </c>
      <c r="U375" s="35" t="s">
        <v>44</v>
      </c>
      <c r="V375" s="27" t="s">
        <v>45</v>
      </c>
      <c r="W375" s="4">
        <v>5220</v>
      </c>
      <c r="X375" s="4">
        <f>IF(Table1[[#This Row],[Commodity]]="corn",Table1[[#This Row],[Tariff per Car]]/(111*2000/56),Table1[[#This Row],[Tariff per Car]]/(111*2000/60))</f>
        <v>1.3167567567567569</v>
      </c>
      <c r="Y375" s="4">
        <f>Table1[[#This Row],[Tariff per Car]]/100.7</f>
        <v>51.837140019860975</v>
      </c>
      <c r="Z375" s="4">
        <f>(Table1[[#This Row],[Tariff per Car]]/111)</f>
        <v>47.027027027027025</v>
      </c>
      <c r="AA375" s="6">
        <f>(Table1[[#This Row],[Tariff per Car]]/111)/Table1[[#This Row],[Route Mileage]]</f>
        <v>2.6735092113147826E-2</v>
      </c>
      <c r="AB375" s="4">
        <v>0.1</v>
      </c>
      <c r="AC375" s="4">
        <f>Table1[[#This Row],[FSC per Mile]]*Table1[[#This Row],[Route Mileage]]</f>
        <v>175.9</v>
      </c>
      <c r="AD375" s="4">
        <f>Table1[[#This Row],[Tariff per Car]]+Table1[[#This Row],[FSC per Car]]</f>
        <v>5395.9</v>
      </c>
      <c r="AE375" s="4">
        <f>IF(Table1[[#This Row],[Commodity]]="corn",Table1[[#This Row],[Tariff + FSC per Car]]/(111*2000/56),Table1[[#This Row],[Tariff + FSC per Car]]/(111*2000/60))</f>
        <v>1.3611279279279278</v>
      </c>
      <c r="AF375" s="4">
        <f>Table1[[#This Row],[Tariff + FSC per Car]]/100.7</f>
        <v>53.58391261171797</v>
      </c>
      <c r="AG375" s="4">
        <f>(Table1[[#This Row],[Tariff + FSC per Car]]/111)</f>
        <v>48.611711711711706</v>
      </c>
      <c r="AH375" s="6">
        <f>(Table1[[#This Row],[Tariff + FSC per Car]]/111)/Table1[[#This Row],[Route Mileage]]</f>
        <v>2.7635993014048725E-2</v>
      </c>
    </row>
    <row r="376" spans="1:34" x14ac:dyDescent="0.25">
      <c r="A376" s="3">
        <v>44607</v>
      </c>
      <c r="B376" s="1" t="s">
        <v>34</v>
      </c>
      <c r="C376" s="1" t="s">
        <v>34</v>
      </c>
      <c r="D376" s="24">
        <v>4022</v>
      </c>
      <c r="E376" s="24">
        <v>39010</v>
      </c>
      <c r="F376" s="1" t="s">
        <v>35</v>
      </c>
      <c r="G376" s="1" t="s">
        <v>36</v>
      </c>
      <c r="H376" s="1" t="s">
        <v>55</v>
      </c>
      <c r="I376" t="s">
        <v>38</v>
      </c>
      <c r="J376" t="str">
        <f>_xlfn.CONCAT(IFERROR(INDEX(Lookup!B:B, MATCH(Table1[[#This Row],[Origin City]], Lookup!A:A, 0)), Table1[[#This Row],[Origin City]]),","," ",Table1[[#This Row],[Origin State]])</f>
        <v>Edison, NE</v>
      </c>
      <c r="K376" t="s">
        <v>39</v>
      </c>
      <c r="L376" t="s">
        <v>40</v>
      </c>
      <c r="M376" t="str">
        <f>_xlfn.CONCAT(IFERROR(INDEX(Lookup!B:B, MATCH(Table1[[#This Row],[Destination City]], Lookup!A:A, 0)), Table1[[#This Row],[Destination City]]),","," ",Table1[[#This Row],[Destination State]])</f>
        <v>Hanford, CA</v>
      </c>
      <c r="N376" s="5">
        <v>1776</v>
      </c>
      <c r="O376" t="s">
        <v>41</v>
      </c>
      <c r="P376">
        <v>110</v>
      </c>
      <c r="Q376">
        <v>120</v>
      </c>
      <c r="R376" t="s">
        <v>42</v>
      </c>
      <c r="S376" t="s">
        <v>43</v>
      </c>
      <c r="T376" t="s">
        <v>52</v>
      </c>
      <c r="U376" s="36" t="s">
        <v>44</v>
      </c>
      <c r="V376" s="28" t="s">
        <v>45</v>
      </c>
      <c r="W376" s="4">
        <v>5220</v>
      </c>
      <c r="X376" s="4">
        <f>IF(Table1[[#This Row],[Commodity]]="corn",Table1[[#This Row],[Tariff per Car]]/(111*2000/56),Table1[[#This Row],[Tariff per Car]]/(111*2000/60))</f>
        <v>1.3167567567567569</v>
      </c>
      <c r="Y376" s="4">
        <f>Table1[[#This Row],[Tariff per Car]]/100.7</f>
        <v>51.837140019860975</v>
      </c>
      <c r="Z376" s="4">
        <f>(Table1[[#This Row],[Tariff per Car]]/111)</f>
        <v>47.027027027027025</v>
      </c>
      <c r="AA376" s="6">
        <f>(Table1[[#This Row],[Tariff per Car]]/111)/Table1[[#This Row],[Route Mileage]]</f>
        <v>2.647918188458729E-2</v>
      </c>
      <c r="AB376" s="4">
        <v>0.1</v>
      </c>
      <c r="AC376" s="4">
        <f>Table1[[#This Row],[FSC per Mile]]*Table1[[#This Row],[Route Mileage]]</f>
        <v>177.60000000000002</v>
      </c>
      <c r="AD376" s="4">
        <f>Table1[[#This Row],[Tariff per Car]]+Table1[[#This Row],[FSC per Car]]</f>
        <v>5397.6</v>
      </c>
      <c r="AE376" s="4">
        <f>IF(Table1[[#This Row],[Commodity]]="corn",Table1[[#This Row],[Tariff + FSC per Car]]/(111*2000/56),Table1[[#This Row],[Tariff + FSC per Car]]/(111*2000/60))</f>
        <v>1.3615567567567568</v>
      </c>
      <c r="AF376" s="4">
        <f>Table1[[#This Row],[Tariff + FSC per Car]]/100.7</f>
        <v>53.600794438927508</v>
      </c>
      <c r="AG376" s="4">
        <f>(Table1[[#This Row],[Tariff + FSC per Car]]/111)</f>
        <v>48.627027027027033</v>
      </c>
      <c r="AH376" s="6">
        <f>(Table1[[#This Row],[Tariff + FSC per Car]]/111)/Table1[[#This Row],[Route Mileage]]</f>
        <v>2.7380082785488195E-2</v>
      </c>
    </row>
    <row r="377" spans="1:34" x14ac:dyDescent="0.25">
      <c r="A377" s="3">
        <v>44607</v>
      </c>
      <c r="B377" t="s">
        <v>34</v>
      </c>
      <c r="C377" t="s">
        <v>34</v>
      </c>
      <c r="D377" s="24">
        <v>4022</v>
      </c>
      <c r="E377" s="24">
        <v>39010</v>
      </c>
      <c r="F377" s="1" t="s">
        <v>35</v>
      </c>
      <c r="G377" s="1" t="s">
        <v>36</v>
      </c>
      <c r="H377" s="1" t="s">
        <v>56</v>
      </c>
      <c r="I377" t="s">
        <v>57</v>
      </c>
      <c r="J377" t="str">
        <f>_xlfn.CONCAT(IFERROR(INDEX(Lookup!B:B, MATCH(Table1[[#This Row],[Origin City]], Lookup!A:A, 0)), Table1[[#This Row],[Origin City]]),","," ",Table1[[#This Row],[Origin State]])</f>
        <v>Greenwood (Mendota), IL</v>
      </c>
      <c r="K377" t="s">
        <v>53</v>
      </c>
      <c r="L377" t="s">
        <v>54</v>
      </c>
      <c r="M377" t="str">
        <f>_xlfn.CONCAT(IFERROR(INDEX(Lookup!B:B, MATCH(Table1[[#This Row],[Destination City]], Lookup!A:A, 0)), Table1[[#This Row],[Destination City]]),","," ",Table1[[#This Row],[Destination State]])</f>
        <v>Hereford, TX</v>
      </c>
      <c r="N377" s="5">
        <v>935</v>
      </c>
      <c r="O377" t="s">
        <v>41</v>
      </c>
      <c r="P377">
        <v>110</v>
      </c>
      <c r="Q377">
        <v>120</v>
      </c>
      <c r="R377" t="s">
        <v>42</v>
      </c>
      <c r="S377" t="s">
        <v>43</v>
      </c>
      <c r="T377" t="s">
        <v>52</v>
      </c>
      <c r="U377" s="35" t="s">
        <v>44</v>
      </c>
      <c r="V377" s="27" t="s">
        <v>45</v>
      </c>
      <c r="W377" s="4">
        <v>3780</v>
      </c>
      <c r="X377" s="4">
        <f>IF(Table1[[#This Row],[Commodity]]="corn",Table1[[#This Row],[Tariff per Car]]/(111*2000/56),Table1[[#This Row],[Tariff per Car]]/(111*2000/60))</f>
        <v>0.95351351351351354</v>
      </c>
      <c r="Y377" s="4">
        <f>Table1[[#This Row],[Tariff per Car]]/100.7</f>
        <v>37.537239324726912</v>
      </c>
      <c r="Z377" s="4">
        <f>(Table1[[#This Row],[Tariff per Car]]/111)</f>
        <v>34.054054054054056</v>
      </c>
      <c r="AA377" s="6">
        <f>(Table1[[#This Row],[Tariff per Car]]/111)/Table1[[#This Row],[Route Mileage]]</f>
        <v>3.6421448186154073E-2</v>
      </c>
      <c r="AB377" s="4">
        <v>0.1</v>
      </c>
      <c r="AC377" s="4">
        <f>Table1[[#This Row],[FSC per Mile]]*Table1[[#This Row],[Route Mileage]]</f>
        <v>93.5</v>
      </c>
      <c r="AD377" s="4">
        <f>Table1[[#This Row],[Tariff per Car]]+Table1[[#This Row],[FSC per Car]]</f>
        <v>3873.5</v>
      </c>
      <c r="AE377" s="4">
        <f>IF(Table1[[#This Row],[Commodity]]="corn",Table1[[#This Row],[Tariff + FSC per Car]]/(111*2000/56),Table1[[#This Row],[Tariff + FSC per Car]]/(111*2000/60))</f>
        <v>0.97709909909909909</v>
      </c>
      <c r="AF377" s="4">
        <f>Table1[[#This Row],[Tariff + FSC per Car]]/100.7</f>
        <v>38.46573982125124</v>
      </c>
      <c r="AG377" s="4">
        <f>(Table1[[#This Row],[Tariff + FSC per Car]]/111)</f>
        <v>34.896396396396398</v>
      </c>
      <c r="AH377" s="6">
        <f>(Table1[[#This Row],[Tariff + FSC per Car]]/111)/Table1[[#This Row],[Route Mileage]]</f>
        <v>3.7322349087054972E-2</v>
      </c>
    </row>
    <row r="378" spans="1:34" x14ac:dyDescent="0.25">
      <c r="A378" s="3">
        <v>44607</v>
      </c>
      <c r="B378" s="1" t="s">
        <v>34</v>
      </c>
      <c r="C378" s="1" t="s">
        <v>34</v>
      </c>
      <c r="D378" s="24">
        <v>4022</v>
      </c>
      <c r="E378" s="24">
        <v>39010</v>
      </c>
      <c r="F378" s="1" t="s">
        <v>35</v>
      </c>
      <c r="G378" s="1" t="s">
        <v>36</v>
      </c>
      <c r="H378" s="1" t="s">
        <v>58</v>
      </c>
      <c r="I378" t="s">
        <v>59</v>
      </c>
      <c r="J378" t="str">
        <f>_xlfn.CONCAT(IFERROR(INDEX(Lookup!B:B, MATCH(Table1[[#This Row],[Origin City]], Lookup!A:A, 0)), Table1[[#This Row],[Origin City]]),","," ",Table1[[#This Row],[Origin State]])</f>
        <v>Hancock, IA</v>
      </c>
      <c r="K378" t="s">
        <v>60</v>
      </c>
      <c r="L378" t="s">
        <v>54</v>
      </c>
      <c r="M378" t="str">
        <f>_xlfn.CONCAT(IFERROR(INDEX(Lookup!B:B, MATCH(Table1[[#This Row],[Destination City]], Lookup!A:A, 0)), Table1[[#This Row],[Destination City]]),","," ",Table1[[#This Row],[Destination State]])</f>
        <v>Plainview, TX</v>
      </c>
      <c r="N378" s="5">
        <v>832</v>
      </c>
      <c r="O378" t="s">
        <v>41</v>
      </c>
      <c r="P378">
        <v>110</v>
      </c>
      <c r="Q378">
        <v>120</v>
      </c>
      <c r="R378" t="s">
        <v>42</v>
      </c>
      <c r="S378" t="s">
        <v>43</v>
      </c>
      <c r="T378" t="s">
        <v>43</v>
      </c>
      <c r="U378" s="35" t="s">
        <v>44</v>
      </c>
      <c r="V378" s="27" t="s">
        <v>45</v>
      </c>
      <c r="W378" s="4">
        <v>4380</v>
      </c>
      <c r="X378" s="4">
        <f>IF(Table1[[#This Row],[Commodity]]="corn",Table1[[#This Row],[Tariff per Car]]/(111*2000/56),Table1[[#This Row],[Tariff per Car]]/(111*2000/60))</f>
        <v>1.1048648648648649</v>
      </c>
      <c r="Y378" s="4">
        <f>Table1[[#This Row],[Tariff per Car]]/100.7</f>
        <v>43.495531281032768</v>
      </c>
      <c r="Z378" s="4">
        <f>(Table1[[#This Row],[Tariff per Car]]/111)</f>
        <v>39.45945945945946</v>
      </c>
      <c r="AA378" s="6">
        <f>(Table1[[#This Row],[Tariff per Car]]/111)/Table1[[#This Row],[Route Mileage]]</f>
        <v>4.7427234927234926E-2</v>
      </c>
      <c r="AB378" s="4">
        <v>0.1</v>
      </c>
      <c r="AC378" s="4">
        <f>Table1[[#This Row],[FSC per Mile]]*Table1[[#This Row],[Route Mileage]]</f>
        <v>83.2</v>
      </c>
      <c r="AD378" s="4">
        <f>Table1[[#This Row],[Tariff per Car]]+Table1[[#This Row],[FSC per Car]]</f>
        <v>4463.2</v>
      </c>
      <c r="AE378" s="4">
        <f>IF(Table1[[#This Row],[Commodity]]="corn",Table1[[#This Row],[Tariff + FSC per Car]]/(111*2000/56),Table1[[#This Row],[Tariff + FSC per Car]]/(111*2000/60))</f>
        <v>1.1258522522522523</v>
      </c>
      <c r="AF378" s="4">
        <f>Table1[[#This Row],[Tariff + FSC per Car]]/100.7</f>
        <v>44.321747765640517</v>
      </c>
      <c r="AG378" s="4">
        <f>(Table1[[#This Row],[Tariff + FSC per Car]]/111)</f>
        <v>40.209009009009009</v>
      </c>
      <c r="AH378" s="6">
        <f>(Table1[[#This Row],[Tariff + FSC per Car]]/111)/Table1[[#This Row],[Route Mileage]]</f>
        <v>4.8328135828135825E-2</v>
      </c>
    </row>
    <row r="379" spans="1:34" x14ac:dyDescent="0.25">
      <c r="A379" s="3">
        <v>44607</v>
      </c>
      <c r="B379" s="1" t="s">
        <v>34</v>
      </c>
      <c r="C379" s="1" t="s">
        <v>34</v>
      </c>
      <c r="D379" s="24">
        <v>4022</v>
      </c>
      <c r="E379" s="24">
        <v>39010</v>
      </c>
      <c r="F379" s="1" t="s">
        <v>35</v>
      </c>
      <c r="G379" s="1" t="s">
        <v>36</v>
      </c>
      <c r="H379" s="1" t="s">
        <v>61</v>
      </c>
      <c r="I379" t="s">
        <v>62</v>
      </c>
      <c r="J379" t="str">
        <f>_xlfn.CONCAT(IFERROR(INDEX(Lookup!B:B, MATCH(Table1[[#This Row],[Origin City]], Lookup!A:A, 0)), Table1[[#This Row],[Origin City]]),","," ",Table1[[#This Row],[Origin State]])</f>
        <v>Phelps (Rock Port), MO</v>
      </c>
      <c r="K379" t="s">
        <v>63</v>
      </c>
      <c r="L379" t="s">
        <v>64</v>
      </c>
      <c r="M379" t="str">
        <f>_xlfn.CONCAT(IFERROR(INDEX(Lookup!B:B, MATCH(Table1[[#This Row],[Destination City]], Lookup!A:A, 0)), Table1[[#This Row],[Destination City]]),","," ",Table1[[#This Row],[Destination State]])</f>
        <v>Clovis, NM</v>
      </c>
      <c r="N379" s="5">
        <v>764</v>
      </c>
      <c r="O379" t="s">
        <v>41</v>
      </c>
      <c r="P379">
        <v>110</v>
      </c>
      <c r="Q379">
        <v>120</v>
      </c>
      <c r="R379" t="s">
        <v>42</v>
      </c>
      <c r="S379" t="s">
        <v>43</v>
      </c>
      <c r="T379" t="s">
        <v>52</v>
      </c>
      <c r="U379" s="35" t="s">
        <v>44</v>
      </c>
      <c r="V379" s="27" t="s">
        <v>45</v>
      </c>
      <c r="W379" s="4">
        <v>4020</v>
      </c>
      <c r="X379" s="4">
        <f>IF(Table1[[#This Row],[Commodity]]="corn",Table1[[#This Row],[Tariff per Car]]/(111*2000/56),Table1[[#This Row],[Tariff per Car]]/(111*2000/60))</f>
        <v>1.0140540540540541</v>
      </c>
      <c r="Y379" s="4">
        <f>Table1[[#This Row],[Tariff per Car]]/100.7</f>
        <v>39.920556107249254</v>
      </c>
      <c r="Z379" s="4">
        <f>(Table1[[#This Row],[Tariff per Car]]/111)</f>
        <v>36.216216216216218</v>
      </c>
      <c r="AA379" s="6">
        <f>(Table1[[#This Row],[Tariff per Car]]/111)/Table1[[#This Row],[Route Mileage]]</f>
        <v>4.7403424366775151E-2</v>
      </c>
      <c r="AB379" s="4">
        <v>0.1</v>
      </c>
      <c r="AC379" s="4">
        <f>Table1[[#This Row],[FSC per Mile]]*Table1[[#This Row],[Route Mileage]]</f>
        <v>76.400000000000006</v>
      </c>
      <c r="AD379" s="4">
        <f>Table1[[#This Row],[Tariff per Car]]+Table1[[#This Row],[FSC per Car]]</f>
        <v>4096.3999999999996</v>
      </c>
      <c r="AE379" s="4">
        <f>IF(Table1[[#This Row],[Commodity]]="corn",Table1[[#This Row],[Tariff + FSC per Car]]/(111*2000/56),Table1[[#This Row],[Tariff + FSC per Car]]/(111*2000/60))</f>
        <v>1.033326126126126</v>
      </c>
      <c r="AF379" s="4">
        <f>Table1[[#This Row],[Tariff + FSC per Car]]/100.7</f>
        <v>40.679245283018865</v>
      </c>
      <c r="AG379" s="4">
        <f>(Table1[[#This Row],[Tariff + FSC per Car]]/111)</f>
        <v>36.904504504504501</v>
      </c>
      <c r="AH379" s="6">
        <f>(Table1[[#This Row],[Tariff + FSC per Car]]/111)/Table1[[#This Row],[Route Mileage]]</f>
        <v>4.830432526767605E-2</v>
      </c>
    </row>
    <row r="380" spans="1:34" x14ac:dyDescent="0.25">
      <c r="A380" s="3">
        <v>44607</v>
      </c>
      <c r="B380" s="1" t="s">
        <v>34</v>
      </c>
      <c r="C380" s="1" t="s">
        <v>34</v>
      </c>
      <c r="D380" s="24">
        <v>4022</v>
      </c>
      <c r="E380" s="24">
        <v>39010</v>
      </c>
      <c r="F380" s="1" t="s">
        <v>35</v>
      </c>
      <c r="G380" s="1" t="s">
        <v>36</v>
      </c>
      <c r="H380" s="1" t="s">
        <v>61</v>
      </c>
      <c r="I380" t="s">
        <v>62</v>
      </c>
      <c r="J380" t="str">
        <f>_xlfn.CONCAT(IFERROR(INDEX(Lookup!B:B, MATCH(Table1[[#This Row],[Origin City]], Lookup!A:A, 0)), Table1[[#This Row],[Origin City]]),","," ",Table1[[#This Row],[Origin State]])</f>
        <v>Phelps (Rock Port), MO</v>
      </c>
      <c r="K380" t="s">
        <v>65</v>
      </c>
      <c r="L380" t="s">
        <v>54</v>
      </c>
      <c r="M380" t="s">
        <v>66</v>
      </c>
      <c r="N380" s="5">
        <v>937</v>
      </c>
      <c r="O380" t="s">
        <v>41</v>
      </c>
      <c r="P380">
        <v>110</v>
      </c>
      <c r="Q380">
        <v>120</v>
      </c>
      <c r="R380" t="s">
        <v>42</v>
      </c>
      <c r="S380" t="s">
        <v>43</v>
      </c>
      <c r="T380" t="s">
        <v>52</v>
      </c>
      <c r="U380" s="35" t="s">
        <v>44</v>
      </c>
      <c r="V380" s="27" t="s">
        <v>45</v>
      </c>
      <c r="W380" s="4">
        <v>3760</v>
      </c>
      <c r="X380" s="4">
        <f>IF(Table1[[#This Row],[Commodity]]="corn",Table1[[#This Row],[Tariff per Car]]/(111*2000/56),Table1[[#This Row],[Tariff per Car]]/(111*2000/60))</f>
        <v>0.94846846846846844</v>
      </c>
      <c r="Y380" s="4">
        <f>Table1[[#This Row],[Tariff per Car]]/100.7</f>
        <v>37.338629592850047</v>
      </c>
      <c r="Z380" s="4">
        <f>(Table1[[#This Row],[Tariff per Car]]/111)</f>
        <v>33.873873873873876</v>
      </c>
      <c r="AA380" s="6">
        <f>(Table1[[#This Row],[Tariff per Car]]/111)/Table1[[#This Row],[Route Mileage]]</f>
        <v>3.6151412885671162E-2</v>
      </c>
      <c r="AB380" s="4">
        <v>0.1</v>
      </c>
      <c r="AC380" s="4">
        <f>Table1[[#This Row],[FSC per Mile]]*Table1[[#This Row],[Route Mileage]]</f>
        <v>93.7</v>
      </c>
      <c r="AD380" s="4">
        <f>Table1[[#This Row],[Tariff per Car]]+Table1[[#This Row],[FSC per Car]]</f>
        <v>3853.7</v>
      </c>
      <c r="AE380" s="4">
        <f>IF(Table1[[#This Row],[Commodity]]="corn",Table1[[#This Row],[Tariff + FSC per Car]]/(111*2000/56),Table1[[#This Row],[Tariff + FSC per Car]]/(111*2000/60))</f>
        <v>0.97210450450450447</v>
      </c>
      <c r="AF380" s="4">
        <f>Table1[[#This Row],[Tariff + FSC per Car]]/100.7</f>
        <v>38.269116186693147</v>
      </c>
      <c r="AG380" s="4">
        <f>(Table1[[#This Row],[Tariff + FSC per Car]]/111)</f>
        <v>34.718018018018014</v>
      </c>
      <c r="AH380" s="6">
        <f>(Table1[[#This Row],[Tariff + FSC per Car]]/111)/Table1[[#This Row],[Route Mileage]]</f>
        <v>3.7052313786572054E-2</v>
      </c>
    </row>
    <row r="381" spans="1:34" x14ac:dyDescent="0.25">
      <c r="A381" s="3">
        <v>44607</v>
      </c>
      <c r="B381" s="1" t="s">
        <v>34</v>
      </c>
      <c r="C381" s="1" t="s">
        <v>34</v>
      </c>
      <c r="D381" s="24">
        <v>4022</v>
      </c>
      <c r="E381" s="24">
        <v>39013</v>
      </c>
      <c r="F381" s="1" t="s">
        <v>35</v>
      </c>
      <c r="G381" s="1" t="s">
        <v>36</v>
      </c>
      <c r="H381" s="1" t="s">
        <v>67</v>
      </c>
      <c r="I381" t="s">
        <v>68</v>
      </c>
      <c r="J381" t="str">
        <f>_xlfn.CONCAT(IFERROR(INDEX(Lookup!B:B, MATCH(Table1[[#This Row],[Origin City]], Lookup!A:A, 0)), Table1[[#This Row],[Origin City]]),","," ",Table1[[#This Row],[Origin State]])</f>
        <v>Selby, SD</v>
      </c>
      <c r="K381" t="s">
        <v>48</v>
      </c>
      <c r="L381" t="s">
        <v>49</v>
      </c>
      <c r="M381" t="s">
        <v>50</v>
      </c>
      <c r="N381" s="5">
        <v>1419</v>
      </c>
      <c r="O381" t="s">
        <v>51</v>
      </c>
      <c r="P381">
        <v>110</v>
      </c>
      <c r="Q381">
        <v>120</v>
      </c>
      <c r="R381" t="s">
        <v>42</v>
      </c>
      <c r="S381" t="s">
        <v>43</v>
      </c>
      <c r="T381" t="s">
        <v>52</v>
      </c>
      <c r="U381" s="36" t="s">
        <v>44</v>
      </c>
      <c r="V381" s="28" t="s">
        <v>45</v>
      </c>
      <c r="W381" s="4">
        <v>5300</v>
      </c>
      <c r="X381" s="4">
        <f>IF(Table1[[#This Row],[Commodity]]="corn",Table1[[#This Row],[Tariff per Car]]/(111*2000/56),Table1[[#This Row],[Tariff per Car]]/(111*2000/60))</f>
        <v>1.336936936936937</v>
      </c>
      <c r="Y381" s="4">
        <f>Table1[[#This Row],[Tariff per Car]]/100.7</f>
        <v>52.631578947368418</v>
      </c>
      <c r="Z381" s="4">
        <f>(Table1[[#This Row],[Tariff per Car]]/111)</f>
        <v>47.747747747747745</v>
      </c>
      <c r="AA381" s="6">
        <f>(Table1[[#This Row],[Tariff per Car]]/111)/Table1[[#This Row],[Route Mileage]]</f>
        <v>3.3648870858173183E-2</v>
      </c>
      <c r="AB381" s="4">
        <v>0.1</v>
      </c>
      <c r="AC381" s="4">
        <f>Table1[[#This Row],[FSC per Mile]]*Table1[[#This Row],[Route Mileage]]</f>
        <v>141.9</v>
      </c>
      <c r="AD381" s="4">
        <f>Table1[[#This Row],[Tariff per Car]]+Table1[[#This Row],[FSC per Car]]</f>
        <v>5441.9</v>
      </c>
      <c r="AE381" s="4">
        <f>IF(Table1[[#This Row],[Commodity]]="corn",Table1[[#This Row],[Tariff + FSC per Car]]/(111*2000/56),Table1[[#This Row],[Tariff + FSC per Car]]/(111*2000/60))</f>
        <v>1.3727315315315314</v>
      </c>
      <c r="AF381" s="4">
        <f>Table1[[#This Row],[Tariff + FSC per Car]]/100.7</f>
        <v>54.040714995034755</v>
      </c>
      <c r="AG381" s="4">
        <f>(Table1[[#This Row],[Tariff + FSC per Car]]/111)</f>
        <v>49.026126126126123</v>
      </c>
      <c r="AH381" s="6">
        <f>(Table1[[#This Row],[Tariff + FSC per Car]]/111)/Table1[[#This Row],[Route Mileage]]</f>
        <v>3.4549771759074081E-2</v>
      </c>
    </row>
    <row r="382" spans="1:34" x14ac:dyDescent="0.25">
      <c r="A382" s="3">
        <v>44607</v>
      </c>
      <c r="B382" s="1" t="s">
        <v>34</v>
      </c>
      <c r="C382" s="1" t="s">
        <v>34</v>
      </c>
      <c r="D382" s="24">
        <v>4022</v>
      </c>
      <c r="E382" s="24">
        <v>39013</v>
      </c>
      <c r="F382" s="1" t="s">
        <v>35</v>
      </c>
      <c r="G382" s="1" t="s">
        <v>36</v>
      </c>
      <c r="H382" s="1" t="s">
        <v>69</v>
      </c>
      <c r="I382" t="s">
        <v>47</v>
      </c>
      <c r="J382" t="str">
        <f>_xlfn.CONCAT(IFERROR(INDEX(Lookup!B:B, MATCH(Table1[[#This Row],[Origin City]], Lookup!A:A, 0)), Table1[[#This Row],[Origin City]]),","," ",Table1[[#This Row],[Origin State]])</f>
        <v>St. Cloud, MN</v>
      </c>
      <c r="K382" t="s">
        <v>48</v>
      </c>
      <c r="L382" t="s">
        <v>49</v>
      </c>
      <c r="M382" t="s">
        <v>50</v>
      </c>
      <c r="N382" s="5">
        <v>1666</v>
      </c>
      <c r="O382" t="s">
        <v>51</v>
      </c>
      <c r="P382">
        <v>110</v>
      </c>
      <c r="Q382">
        <v>120</v>
      </c>
      <c r="R382" t="s">
        <v>42</v>
      </c>
      <c r="S382" t="s">
        <v>43</v>
      </c>
      <c r="T382" t="s">
        <v>52</v>
      </c>
      <c r="U382" s="36" t="s">
        <v>44</v>
      </c>
      <c r="V382" s="28" t="s">
        <v>45</v>
      </c>
      <c r="W382" s="4">
        <v>5300</v>
      </c>
      <c r="X382" s="4">
        <f>IF(Table1[[#This Row],[Commodity]]="corn",Table1[[#This Row],[Tariff per Car]]/(111*2000/56),Table1[[#This Row],[Tariff per Car]]/(111*2000/60))</f>
        <v>1.336936936936937</v>
      </c>
      <c r="Y382" s="4">
        <f>Table1[[#This Row],[Tariff per Car]]/100.7</f>
        <v>52.631578947368418</v>
      </c>
      <c r="Z382" s="4">
        <f>(Table1[[#This Row],[Tariff per Car]]/111)</f>
        <v>47.747747747747745</v>
      </c>
      <c r="AA382" s="6">
        <f>(Table1[[#This Row],[Tariff per Car]]/111)/Table1[[#This Row],[Route Mileage]]</f>
        <v>2.8660112693726137E-2</v>
      </c>
      <c r="AB382" s="4">
        <v>0.1</v>
      </c>
      <c r="AC382" s="4">
        <f>Table1[[#This Row],[FSC per Mile]]*Table1[[#This Row],[Route Mileage]]</f>
        <v>166.60000000000002</v>
      </c>
      <c r="AD382" s="4">
        <f>Table1[[#This Row],[Tariff per Car]]+Table1[[#This Row],[FSC per Car]]</f>
        <v>5466.6</v>
      </c>
      <c r="AE382" s="4">
        <f>IF(Table1[[#This Row],[Commodity]]="corn",Table1[[#This Row],[Tariff + FSC per Car]]/(111*2000/56),Table1[[#This Row],[Tariff + FSC per Car]]/(111*2000/60))</f>
        <v>1.3789621621621624</v>
      </c>
      <c r="AF382" s="4">
        <f>Table1[[#This Row],[Tariff + FSC per Car]]/100.7</f>
        <v>54.285998013902685</v>
      </c>
      <c r="AG382" s="4">
        <f>(Table1[[#This Row],[Tariff + FSC per Car]]/111)</f>
        <v>49.248648648648654</v>
      </c>
      <c r="AH382" s="6">
        <f>(Table1[[#This Row],[Tariff + FSC per Car]]/111)/Table1[[#This Row],[Route Mileage]]</f>
        <v>2.9561013594627043E-2</v>
      </c>
    </row>
    <row r="383" spans="1:34" x14ac:dyDescent="0.25">
      <c r="A383" s="3">
        <v>44607</v>
      </c>
      <c r="B383" s="1" t="s">
        <v>34</v>
      </c>
      <c r="C383" s="1" t="s">
        <v>34</v>
      </c>
      <c r="D383" s="24">
        <v>4022</v>
      </c>
      <c r="E383" s="24">
        <v>39010</v>
      </c>
      <c r="F383" s="1" t="s">
        <v>35</v>
      </c>
      <c r="G383" s="1" t="s">
        <v>36</v>
      </c>
      <c r="H383" s="1" t="s">
        <v>70</v>
      </c>
      <c r="I383" t="s">
        <v>57</v>
      </c>
      <c r="J383" t="str">
        <f>_xlfn.CONCAT(IFERROR(INDEX(Lookup!B:B, MATCH(Table1[[#This Row],[Origin City]], Lookup!A:A, 0)), Table1[[#This Row],[Origin City]]),","," ",Table1[[#This Row],[Origin State]])</f>
        <v>Waverly, IL</v>
      </c>
      <c r="K383" t="s">
        <v>71</v>
      </c>
      <c r="L383" t="s">
        <v>64</v>
      </c>
      <c r="M383" t="str">
        <f>_xlfn.CONCAT(IFERROR(INDEX(Lookup!B:B, MATCH(Table1[[#This Row],[Destination City]], Lookup!A:A, 0)), Table1[[#This Row],[Destination City]]),","," ",Table1[[#This Row],[Destination State]])</f>
        <v>Dexter, NM</v>
      </c>
      <c r="N383" s="47">
        <v>1058</v>
      </c>
      <c r="O383" t="s">
        <v>41</v>
      </c>
      <c r="P383">
        <v>110</v>
      </c>
      <c r="Q383">
        <v>120</v>
      </c>
      <c r="R383" t="s">
        <v>42</v>
      </c>
      <c r="S383" t="s">
        <v>43</v>
      </c>
      <c r="T383" t="s">
        <v>43</v>
      </c>
      <c r="U383" s="36" t="s">
        <v>44</v>
      </c>
      <c r="V383" s="28" t="s">
        <v>45</v>
      </c>
      <c r="W383" s="4">
        <v>3900</v>
      </c>
      <c r="X383" s="4">
        <f>IF(Table1[[#This Row],[Commodity]]="corn",Table1[[#This Row],[Tariff per Car]]/(111*2000/56),Table1[[#This Row],[Tariff per Car]]/(111*2000/60))</f>
        <v>0.98378378378378384</v>
      </c>
      <c r="Y383" s="4">
        <f>Table1[[#This Row],[Tariff per Car]]/100.7</f>
        <v>38.728897715988083</v>
      </c>
      <c r="Z383" s="4">
        <f>(Table1[[#This Row],[Tariff per Car]]/111)</f>
        <v>35.135135135135137</v>
      </c>
      <c r="AA383" s="6">
        <f>(Table1[[#This Row],[Tariff per Car]]/111)/Table1[[#This Row],[Route Mileage]]</f>
        <v>3.3209012415061565E-2</v>
      </c>
      <c r="AB383" s="4">
        <v>0.1</v>
      </c>
      <c r="AC383" s="4">
        <f>Table1[[#This Row],[FSC per Mile]]*Table1[[#This Row],[Route Mileage]]</f>
        <v>105.80000000000001</v>
      </c>
      <c r="AD383" s="4">
        <f>Table1[[#This Row],[Tariff per Car]]+Table1[[#This Row],[FSC per Car]]</f>
        <v>4005.8</v>
      </c>
      <c r="AE383" s="4">
        <f>IF(Table1[[#This Row],[Commodity]]="corn",Table1[[#This Row],[Tariff + FSC per Car]]/(111*2000/56),Table1[[#This Row],[Tariff + FSC per Car]]/(111*2000/60))</f>
        <v>1.0104720720720721</v>
      </c>
      <c r="AF383" s="4">
        <f>Table1[[#This Row],[Tariff + FSC per Car]]/100.7</f>
        <v>39.779543197616682</v>
      </c>
      <c r="AG383" s="4">
        <f>(Table1[[#This Row],[Tariff + FSC per Car]]/111)</f>
        <v>36.08828828828829</v>
      </c>
      <c r="AH383" s="6">
        <f>(Table1[[#This Row],[Tariff + FSC per Car]]/111)/Table1[[#This Row],[Route Mileage]]</f>
        <v>3.4109913315962463E-2</v>
      </c>
    </row>
    <row r="384" spans="1:34" x14ac:dyDescent="0.25">
      <c r="A384" s="3">
        <v>44607</v>
      </c>
      <c r="B384" s="1" t="s">
        <v>80</v>
      </c>
      <c r="C384" s="1" t="s">
        <v>81</v>
      </c>
      <c r="D384" s="24">
        <v>4032</v>
      </c>
      <c r="E384" s="24">
        <v>1182</v>
      </c>
      <c r="F384" s="1" t="s">
        <v>35</v>
      </c>
      <c r="G384" s="1" t="s">
        <v>36</v>
      </c>
      <c r="H384" s="1" t="s">
        <v>82</v>
      </c>
      <c r="I384" t="s">
        <v>83</v>
      </c>
      <c r="J384" t="str">
        <f>_xlfn.CONCAT(IFERROR(INDEX(Lookup!B:B, MATCH(Table1[[#This Row],[Origin City]], Lookup!A:A, 0)), Table1[[#This Row],[Origin City]]),","," ",Table1[[#This Row],[Origin State]])</f>
        <v>Delhi, LA</v>
      </c>
      <c r="K384" t="s">
        <v>84</v>
      </c>
      <c r="L384" t="s">
        <v>85</v>
      </c>
      <c r="M384" t="str">
        <f>_xlfn.CONCAT(IFERROR(INDEX(Lookup!B:B, MATCH(Table1[[#This Row],[Destination City]], Lookup!A:A, 0)), Table1[[#This Row],[Destination City]]),","," ",Table1[[#This Row],[Destination State]])</f>
        <v>Morton, MS</v>
      </c>
      <c r="N384" s="5">
        <v>120</v>
      </c>
      <c r="O384" t="s">
        <v>86</v>
      </c>
      <c r="P384">
        <v>100</v>
      </c>
      <c r="R384" t="s">
        <v>42</v>
      </c>
      <c r="S384" t="s">
        <v>43</v>
      </c>
      <c r="T384" t="s">
        <v>52</v>
      </c>
      <c r="U384" s="26"/>
      <c r="V384" s="27" t="s">
        <v>87</v>
      </c>
      <c r="W384" s="4">
        <v>1435</v>
      </c>
      <c r="X384" s="4">
        <f>IF(Table1[[#This Row],[Commodity]]="corn",Table1[[#This Row],[Tariff per Car]]/(111*2000/56),Table1[[#This Row],[Tariff per Car]]/(111*2000/60))</f>
        <v>0.361981981981982</v>
      </c>
      <c r="Y384" s="4">
        <f>Table1[[#This Row],[Tariff per Car]]/100.7</f>
        <v>14.250248262164845</v>
      </c>
      <c r="Z384" s="4">
        <f>(Table1[[#This Row],[Tariff per Car]]/111)</f>
        <v>12.927927927927929</v>
      </c>
      <c r="AA384" s="6">
        <f>(Table1[[#This Row],[Tariff per Car]]/111)/Table1[[#This Row],[Route Mileage]]</f>
        <v>0.10773273273273273</v>
      </c>
      <c r="AB384" s="4">
        <v>0.38</v>
      </c>
      <c r="AC384" s="4">
        <f>Table1[[#This Row],[FSC per Mile]]*Table1[[#This Row],[Route Mileage]]</f>
        <v>45.6</v>
      </c>
      <c r="AD384" s="4">
        <f>Table1[[#This Row],[Tariff per Car]]+Table1[[#This Row],[FSC per Car]]</f>
        <v>1480.6</v>
      </c>
      <c r="AE384" s="4">
        <f>IF(Table1[[#This Row],[Commodity]]="corn",Table1[[#This Row],[Tariff + FSC per Car]]/(111*2000/56),Table1[[#This Row],[Tariff + FSC per Car]]/(111*2000/60))</f>
        <v>0.37348468468468465</v>
      </c>
      <c r="AF384" s="4">
        <f>Table1[[#This Row],[Tariff + FSC per Car]]/100.7</f>
        <v>14.703078450844091</v>
      </c>
      <c r="AG384" s="4">
        <f>(Table1[[#This Row],[Tariff + FSC per Car]]/111)</f>
        <v>13.338738738738737</v>
      </c>
      <c r="AH384" s="6">
        <f>(Table1[[#This Row],[Tariff + FSC per Car]]/111)/Table1[[#This Row],[Route Mileage]]</f>
        <v>0.11115615615615614</v>
      </c>
    </row>
    <row r="385" spans="1:34" x14ac:dyDescent="0.25">
      <c r="A385" s="3">
        <v>44607</v>
      </c>
      <c r="B385" s="1" t="s">
        <v>88</v>
      </c>
      <c r="C385" s="1" t="s">
        <v>81</v>
      </c>
      <c r="D385" s="24">
        <v>4444</v>
      </c>
      <c r="E385" s="24">
        <v>45646</v>
      </c>
      <c r="F385" s="1" t="s">
        <v>35</v>
      </c>
      <c r="G385" s="1" t="s">
        <v>36</v>
      </c>
      <c r="H385" s="1" t="s">
        <v>89</v>
      </c>
      <c r="I385" t="s">
        <v>75</v>
      </c>
      <c r="J385" t="str">
        <f>_xlfn.CONCAT(IFERROR(INDEX(Lookup!B:B, MATCH(Table1[[#This Row],[Origin City]], Lookup!A:A, 0)), Table1[[#This Row],[Origin City]]),","," ",Table1[[#This Row],[Origin State]])</f>
        <v>Enderlin, ND</v>
      </c>
      <c r="K385" t="s">
        <v>90</v>
      </c>
      <c r="L385" t="s">
        <v>49</v>
      </c>
      <c r="M385" t="str">
        <f>_xlfn.CONCAT(IFERROR(INDEX(Lookup!B:B, MATCH(Table1[[#This Row],[Destination City]], Lookup!A:A, 0)), Table1[[#This Row],[Destination City]]),","," ",Table1[[#This Row],[Destination State]])</f>
        <v>Kalama, WA</v>
      </c>
      <c r="N385" s="5">
        <v>1617</v>
      </c>
      <c r="O385" t="s">
        <v>86</v>
      </c>
      <c r="P385">
        <v>110</v>
      </c>
      <c r="Q385">
        <v>110</v>
      </c>
      <c r="R385" t="s">
        <v>42</v>
      </c>
      <c r="S385" t="s">
        <v>43</v>
      </c>
      <c r="T385" t="s">
        <v>52</v>
      </c>
      <c r="U385" s="26"/>
      <c r="V385" s="27" t="s">
        <v>87</v>
      </c>
      <c r="W385" s="4">
        <v>4847</v>
      </c>
      <c r="X385" s="4">
        <f>IF(Table1[[#This Row],[Commodity]]="corn",Table1[[#This Row],[Tariff per Car]]/(111*2000/56),Table1[[#This Row],[Tariff per Car]]/(111*2000/60))</f>
        <v>1.2226666666666668</v>
      </c>
      <c r="Y385" s="4">
        <f>Table1[[#This Row],[Tariff per Car]]/100.7</f>
        <v>48.133068520357497</v>
      </c>
      <c r="Z385" s="4">
        <f>(Table1[[#This Row],[Tariff per Car]]/111)</f>
        <v>43.666666666666664</v>
      </c>
      <c r="AA385" s="6">
        <f>(Table1[[#This Row],[Tariff per Car]]/111)/Table1[[#This Row],[Route Mileage]]</f>
        <v>2.7004741290455575E-2</v>
      </c>
      <c r="AB385" s="4">
        <v>0.30249999999999999</v>
      </c>
      <c r="AC385" s="4">
        <f>Table1[[#This Row],[FSC per Mile]]*Table1[[#This Row],[Route Mileage]]</f>
        <v>489.14249999999998</v>
      </c>
      <c r="AD385" s="4">
        <f>Table1[[#This Row],[Tariff per Car]]+Table1[[#This Row],[FSC per Car]]</f>
        <v>5336.1424999999999</v>
      </c>
      <c r="AE385" s="4">
        <f>IF(Table1[[#This Row],[Commodity]]="corn",Table1[[#This Row],[Tariff + FSC per Car]]/(111*2000/56),Table1[[#This Row],[Tariff + FSC per Car]]/(111*2000/60))</f>
        <v>1.3460539639639639</v>
      </c>
      <c r="AF385" s="4">
        <f>Table1[[#This Row],[Tariff + FSC per Car]]/100.7</f>
        <v>52.990491559086394</v>
      </c>
      <c r="AG385" s="4">
        <f>(Table1[[#This Row],[Tariff + FSC per Car]]/111)</f>
        <v>48.073355855855858</v>
      </c>
      <c r="AH385" s="6">
        <f>(Table1[[#This Row],[Tariff + FSC per Car]]/111)/Table1[[#This Row],[Route Mileage]]</f>
        <v>2.9729966515680804E-2</v>
      </c>
    </row>
    <row r="386" spans="1:34" x14ac:dyDescent="0.25">
      <c r="A386" s="3">
        <v>44607</v>
      </c>
      <c r="B386" s="1" t="s">
        <v>88</v>
      </c>
      <c r="C386" s="1" t="s">
        <v>81</v>
      </c>
      <c r="D386" s="24">
        <v>4444</v>
      </c>
      <c r="E386" s="24">
        <v>45558</v>
      </c>
      <c r="F386" s="1" t="s">
        <v>35</v>
      </c>
      <c r="G386" s="1" t="s">
        <v>36</v>
      </c>
      <c r="H386" s="1" t="s">
        <v>91</v>
      </c>
      <c r="I386" t="s">
        <v>47</v>
      </c>
      <c r="J386" t="str">
        <f>_xlfn.CONCAT(IFERROR(INDEX(Lookup!B:B, MATCH(Table1[[#This Row],[Origin City]], Lookup!A:A, 0)), Table1[[#This Row],[Origin City]]),","," ",Table1[[#This Row],[Origin State]])</f>
        <v>Glenwood, MN</v>
      </c>
      <c r="K386" t="s">
        <v>92</v>
      </c>
      <c r="L386" t="s">
        <v>93</v>
      </c>
      <c r="M386" t="str">
        <f>_xlfn.CONCAT(IFERROR(INDEX(Lookup!B:B, MATCH(Table1[[#This Row],[Destination City]], Lookup!A:A, 0)), Table1[[#This Row],[Destination City]]),","," ",Table1[[#This Row],[Destination State]])</f>
        <v>Boardman, OR</v>
      </c>
      <c r="N386" s="5">
        <v>1556</v>
      </c>
      <c r="O386" t="s">
        <v>86</v>
      </c>
      <c r="P386">
        <v>110</v>
      </c>
      <c r="Q386">
        <v>110</v>
      </c>
      <c r="R386" t="s">
        <v>42</v>
      </c>
      <c r="S386" t="s">
        <v>43</v>
      </c>
      <c r="T386" t="s">
        <v>52</v>
      </c>
      <c r="U386" s="26"/>
      <c r="V386" s="27" t="s">
        <v>87</v>
      </c>
      <c r="W386" s="4">
        <v>4813</v>
      </c>
      <c r="X386" s="4">
        <f>IF(Table1[[#This Row],[Commodity]]="corn",Table1[[#This Row],[Tariff per Car]]/(111*2000/56),Table1[[#This Row],[Tariff per Car]]/(111*2000/60))</f>
        <v>1.2140900900900902</v>
      </c>
      <c r="Y386" s="4">
        <f>Table1[[#This Row],[Tariff per Car]]/100.7</f>
        <v>47.795431976166832</v>
      </c>
      <c r="Z386" s="4">
        <f>(Table1[[#This Row],[Tariff per Car]]/111)</f>
        <v>43.36036036036036</v>
      </c>
      <c r="AA386" s="6">
        <f>(Table1[[#This Row],[Tariff per Car]]/111)/Table1[[#This Row],[Route Mileage]]</f>
        <v>2.786655550151694E-2</v>
      </c>
      <c r="AB386" s="4">
        <v>0.30249999999999999</v>
      </c>
      <c r="AC386" s="4">
        <f>Table1[[#This Row],[FSC per Mile]]*Table1[[#This Row],[Route Mileage]]</f>
        <v>470.69</v>
      </c>
      <c r="AD386" s="4">
        <f>Table1[[#This Row],[Tariff per Car]]+Table1[[#This Row],[FSC per Car]]</f>
        <v>5283.69</v>
      </c>
      <c r="AE386" s="4">
        <f>IF(Table1[[#This Row],[Commodity]]="corn",Table1[[#This Row],[Tariff + FSC per Car]]/(111*2000/56),Table1[[#This Row],[Tariff + FSC per Car]]/(111*2000/60))</f>
        <v>1.3328227027027026</v>
      </c>
      <c r="AF386" s="4">
        <f>Table1[[#This Row],[Tariff + FSC per Car]]/100.7</f>
        <v>52.469612711022833</v>
      </c>
      <c r="AG386" s="4">
        <f>(Table1[[#This Row],[Tariff + FSC per Car]]/111)</f>
        <v>47.600810810810806</v>
      </c>
      <c r="AH386" s="6">
        <f>(Table1[[#This Row],[Tariff + FSC per Car]]/111)/Table1[[#This Row],[Route Mileage]]</f>
        <v>3.0591780726742162E-2</v>
      </c>
    </row>
    <row r="387" spans="1:34" x14ac:dyDescent="0.25">
      <c r="A387" s="3">
        <v>44607</v>
      </c>
      <c r="B387" s="1" t="s">
        <v>94</v>
      </c>
      <c r="C387" s="1" t="s">
        <v>94</v>
      </c>
      <c r="D387" s="24">
        <v>4315</v>
      </c>
      <c r="F387" s="1" t="s">
        <v>35</v>
      </c>
      <c r="G387" s="1" t="s">
        <v>36</v>
      </c>
      <c r="H387" s="1" t="s">
        <v>95</v>
      </c>
      <c r="I387" t="s">
        <v>96</v>
      </c>
      <c r="J387" t="str">
        <f>_xlfn.CONCAT(IFERROR(INDEX(Lookup!B:B, MATCH(Table1[[#This Row],[Origin City]], Lookup!A:A, 0)), Table1[[#This Row],[Origin City]]),","," ",Table1[[#This Row],[Origin State]])</f>
        <v>Haw Creek (Ladoga), IN</v>
      </c>
      <c r="K387" t="s">
        <v>97</v>
      </c>
      <c r="L387" t="s">
        <v>98</v>
      </c>
      <c r="M387" t="str">
        <f>_xlfn.CONCAT(IFERROR(INDEX(Lookup!B:B, MATCH(Table1[[#This Row],[Destination City]], Lookup!A:A, 0)), Table1[[#This Row],[Destination City]]),","," ",Table1[[#This Row],[Destination State]])</f>
        <v>Ozark, AL</v>
      </c>
      <c r="N387" s="9">
        <v>707</v>
      </c>
      <c r="O387" t="s">
        <v>86</v>
      </c>
      <c r="P387">
        <v>90</v>
      </c>
      <c r="Q387">
        <v>90</v>
      </c>
      <c r="R387" t="s">
        <v>42</v>
      </c>
      <c r="S387" t="s">
        <v>43</v>
      </c>
      <c r="T387" t="s">
        <v>52</v>
      </c>
      <c r="U387" s="29"/>
      <c r="V387" s="30" t="s">
        <v>87</v>
      </c>
      <c r="W387" s="4">
        <v>5561</v>
      </c>
      <c r="X387" s="4">
        <f>IF(Table1[[#This Row],[Commodity]]="corn",Table1[[#This Row],[Tariff per Car]]/(111*2000/56),Table1[[#This Row],[Tariff per Car]]/(111*2000/60))</f>
        <v>1.4027747747747747</v>
      </c>
      <c r="Y387" s="4">
        <f>Table1[[#This Row],[Tariff per Car]]/100.7</f>
        <v>55.22343594836147</v>
      </c>
      <c r="Z387" s="4">
        <f>(Table1[[#This Row],[Tariff per Car]]/111)</f>
        <v>50.099099099099099</v>
      </c>
      <c r="AA387" s="6">
        <f>(Table1[[#This Row],[Tariff per Car]]/111)/Table1[[#This Row],[Route Mileage]]</f>
        <v>7.0861526307070863E-2</v>
      </c>
      <c r="AB387" s="4">
        <v>0</v>
      </c>
      <c r="AC387" s="4">
        <f>Table1[[#This Row],[FSC per Mile]]*Table1[[#This Row],[Route Mileage]]</f>
        <v>0</v>
      </c>
      <c r="AD387" s="4">
        <f>Table1[[#This Row],[Tariff per Car]]+Table1[[#This Row],[FSC per Car]]</f>
        <v>5561</v>
      </c>
      <c r="AE387" s="4">
        <f>IF(Table1[[#This Row],[Commodity]]="corn",Table1[[#This Row],[Tariff + FSC per Car]]/(111*2000/56),Table1[[#This Row],[Tariff + FSC per Car]]/(111*2000/60))</f>
        <v>1.4027747747747747</v>
      </c>
      <c r="AF387" s="4">
        <f>Table1[[#This Row],[Tariff + FSC per Car]]/100.7</f>
        <v>55.22343594836147</v>
      </c>
      <c r="AG387" s="4">
        <f>(Table1[[#This Row],[Tariff + FSC per Car]]/111)</f>
        <v>50.099099099099099</v>
      </c>
      <c r="AH387" s="6">
        <f>(Table1[[#This Row],[Tariff + FSC per Car]]/111)/Table1[[#This Row],[Route Mileage]]</f>
        <v>7.0861526307070863E-2</v>
      </c>
    </row>
    <row r="388" spans="1:34" x14ac:dyDescent="0.25">
      <c r="A388" s="3">
        <v>44607</v>
      </c>
      <c r="B388" s="1" t="s">
        <v>94</v>
      </c>
      <c r="C388" s="1" t="s">
        <v>94</v>
      </c>
      <c r="D388" s="24">
        <v>4315</v>
      </c>
      <c r="F388" s="1" t="s">
        <v>35</v>
      </c>
      <c r="G388" s="1" t="s">
        <v>36</v>
      </c>
      <c r="H388" s="1" t="s">
        <v>99</v>
      </c>
      <c r="I388" t="s">
        <v>100</v>
      </c>
      <c r="J388" t="str">
        <f>_xlfn.CONCAT(IFERROR(INDEX(Lookup!B:B, MATCH(Table1[[#This Row],[Origin City]], Lookup!A:A, 0)), Table1[[#This Row],[Origin City]]),","," ",Table1[[#This Row],[Origin State]])</f>
        <v>Marysville, OH</v>
      </c>
      <c r="K388" t="s">
        <v>101</v>
      </c>
      <c r="L388" t="s">
        <v>102</v>
      </c>
      <c r="M388" t="str">
        <f>_xlfn.CONCAT(IFERROR(INDEX(Lookup!B:B, MATCH(Table1[[#This Row],[Destination City]], Lookup!A:A, 0)), Table1[[#This Row],[Destination City]]),","," ",Table1[[#This Row],[Destination State]])</f>
        <v>Rose Hill, NC</v>
      </c>
      <c r="N388" s="9">
        <v>781</v>
      </c>
      <c r="O388" t="s">
        <v>86</v>
      </c>
      <c r="P388">
        <v>90</v>
      </c>
      <c r="Q388">
        <v>90</v>
      </c>
      <c r="R388" t="s">
        <v>42</v>
      </c>
      <c r="S388" t="s">
        <v>43</v>
      </c>
      <c r="T388" t="s">
        <v>52</v>
      </c>
      <c r="U388" s="29"/>
      <c r="V388" s="30" t="s">
        <v>87</v>
      </c>
      <c r="W388" s="4">
        <v>5457</v>
      </c>
      <c r="X388" s="4">
        <f>IF(Table1[[#This Row],[Commodity]]="corn",Table1[[#This Row],[Tariff per Car]]/(111*2000/56),Table1[[#This Row],[Tariff per Car]]/(111*2000/60))</f>
        <v>1.3765405405405406</v>
      </c>
      <c r="Y388" s="4">
        <f>Table1[[#This Row],[Tariff per Car]]/100.7</f>
        <v>54.190665342601783</v>
      </c>
      <c r="Z388" s="4">
        <f>(Table1[[#This Row],[Tariff per Car]]/111)</f>
        <v>49.162162162162161</v>
      </c>
      <c r="AA388" s="6">
        <f>(Table1[[#This Row],[Tariff per Car]]/111)/Table1[[#This Row],[Route Mileage]]</f>
        <v>6.2947710835034781E-2</v>
      </c>
      <c r="AB388" s="4">
        <v>0</v>
      </c>
      <c r="AC388" s="4">
        <f>Table1[[#This Row],[FSC per Mile]]*Table1[[#This Row],[Route Mileage]]</f>
        <v>0</v>
      </c>
      <c r="AD388" s="4">
        <f>Table1[[#This Row],[Tariff per Car]]+Table1[[#This Row],[FSC per Car]]</f>
        <v>5457</v>
      </c>
      <c r="AE388" s="4">
        <f>IF(Table1[[#This Row],[Commodity]]="corn",Table1[[#This Row],[Tariff + FSC per Car]]/(111*2000/56),Table1[[#This Row],[Tariff + FSC per Car]]/(111*2000/60))</f>
        <v>1.3765405405405406</v>
      </c>
      <c r="AF388" s="4">
        <f>Table1[[#This Row],[Tariff + FSC per Car]]/100.7</f>
        <v>54.190665342601783</v>
      </c>
      <c r="AG388" s="4">
        <f>(Table1[[#This Row],[Tariff + FSC per Car]]/111)</f>
        <v>49.162162162162161</v>
      </c>
      <c r="AH388" s="6">
        <f>(Table1[[#This Row],[Tariff + FSC per Car]]/111)/Table1[[#This Row],[Route Mileage]]</f>
        <v>6.2947710835034781E-2</v>
      </c>
    </row>
    <row r="389" spans="1:34" x14ac:dyDescent="0.25">
      <c r="A389" s="3">
        <v>44607</v>
      </c>
      <c r="B389" s="1" t="s">
        <v>94</v>
      </c>
      <c r="C389" s="1" t="s">
        <v>94</v>
      </c>
      <c r="D389" s="24">
        <v>4315</v>
      </c>
      <c r="F389" s="1" t="s">
        <v>35</v>
      </c>
      <c r="G389" s="1" t="s">
        <v>36</v>
      </c>
      <c r="H389" s="1" t="s">
        <v>103</v>
      </c>
      <c r="I389" t="s">
        <v>57</v>
      </c>
      <c r="J389" t="str">
        <f>_xlfn.CONCAT(IFERROR(INDEX(Lookup!B:B, MATCH(Table1[[#This Row],[Origin City]], Lookup!A:A, 0)), Table1[[#This Row],[Origin City]]),","," ",Table1[[#This Row],[Origin State]])</f>
        <v>Olney, IL</v>
      </c>
      <c r="K389" t="s">
        <v>104</v>
      </c>
      <c r="L389" t="s">
        <v>105</v>
      </c>
      <c r="M389" t="str">
        <f>_xlfn.CONCAT(IFERROR(INDEX(Lookup!B:B, MATCH(Table1[[#This Row],[Destination City]], Lookup!A:A, 0)), Table1[[#This Row],[Destination City]]),","," ",Table1[[#This Row],[Destination State]])</f>
        <v>Fairmount, GA</v>
      </c>
      <c r="N389" s="9">
        <v>496</v>
      </c>
      <c r="O389" t="s">
        <v>86</v>
      </c>
      <c r="P389">
        <v>90</v>
      </c>
      <c r="Q389">
        <v>90</v>
      </c>
      <c r="R389" t="s">
        <v>42</v>
      </c>
      <c r="S389" t="s">
        <v>43</v>
      </c>
      <c r="T389" t="s">
        <v>52</v>
      </c>
      <c r="U389" s="45"/>
      <c r="V389" s="46" t="s">
        <v>87</v>
      </c>
      <c r="W389" s="4">
        <v>4160</v>
      </c>
      <c r="X389" s="4">
        <f>IF(Table1[[#This Row],[Commodity]]="corn",Table1[[#This Row],[Tariff per Car]]/(111*2000/56),Table1[[#This Row],[Tariff per Car]]/(111*2000/60))</f>
        <v>1.0493693693693693</v>
      </c>
      <c r="Y389" s="4">
        <f>Table1[[#This Row],[Tariff per Car]]/100.7</f>
        <v>41.31082423038729</v>
      </c>
      <c r="Z389" s="4">
        <f>(Table1[[#This Row],[Tariff per Car]]/111)</f>
        <v>37.477477477477478</v>
      </c>
      <c r="AA389" s="6">
        <f>(Table1[[#This Row],[Tariff per Car]]/111)/Table1[[#This Row],[Route Mileage]]</f>
        <v>7.5559430398140073E-2</v>
      </c>
      <c r="AB389" s="4">
        <v>0</v>
      </c>
      <c r="AC389" s="4">
        <f>Table1[[#This Row],[FSC per Mile]]*Table1[[#This Row],[Route Mileage]]</f>
        <v>0</v>
      </c>
      <c r="AD389" s="4">
        <f>Table1[[#This Row],[Tariff per Car]]+Table1[[#This Row],[FSC per Car]]</f>
        <v>4160</v>
      </c>
      <c r="AE389" s="4">
        <f>IF(Table1[[#This Row],[Commodity]]="corn",Table1[[#This Row],[Tariff + FSC per Car]]/(111*2000/56),Table1[[#This Row],[Tariff + FSC per Car]]/(111*2000/60))</f>
        <v>1.0493693693693693</v>
      </c>
      <c r="AF389" s="4">
        <f>Table1[[#This Row],[Tariff + FSC per Car]]/100.7</f>
        <v>41.31082423038729</v>
      </c>
      <c r="AG389" s="4">
        <f>(Table1[[#This Row],[Tariff + FSC per Car]]/111)</f>
        <v>37.477477477477478</v>
      </c>
      <c r="AH389" s="6">
        <f>(Table1[[#This Row],[Tariff + FSC per Car]]/111)/Table1[[#This Row],[Route Mileage]]</f>
        <v>7.5559430398140073E-2</v>
      </c>
    </row>
    <row r="390" spans="1:34" x14ac:dyDescent="0.25">
      <c r="A390" s="3">
        <v>44607</v>
      </c>
      <c r="B390" s="1" t="s">
        <v>34</v>
      </c>
      <c r="C390" s="1" t="s">
        <v>34</v>
      </c>
      <c r="D390" s="24">
        <v>4022</v>
      </c>
      <c r="E390" s="24">
        <v>69105</v>
      </c>
      <c r="F390" s="1" t="s">
        <v>72</v>
      </c>
      <c r="G390" s="1" t="s">
        <v>36</v>
      </c>
      <c r="H390" s="1" t="s">
        <v>73</v>
      </c>
      <c r="I390" t="s">
        <v>47</v>
      </c>
      <c r="J390" t="str">
        <f>_xlfn.CONCAT(IFERROR(INDEX(Lookup!B:B, MATCH(Table1[[#This Row],[Origin City]], Lookup!A:A, 0)), Table1[[#This Row],[Origin City]]),","," ",Table1[[#This Row],[Origin State]])</f>
        <v>Argyle, MN</v>
      </c>
      <c r="K390" t="s">
        <v>48</v>
      </c>
      <c r="L390" t="s">
        <v>49</v>
      </c>
      <c r="M390" t="s">
        <v>50</v>
      </c>
      <c r="N390" s="5">
        <v>1528</v>
      </c>
      <c r="O390" t="s">
        <v>51</v>
      </c>
      <c r="P390">
        <v>110</v>
      </c>
      <c r="Q390">
        <v>120</v>
      </c>
      <c r="R390" t="s">
        <v>2</v>
      </c>
      <c r="S390" t="s">
        <v>43</v>
      </c>
      <c r="T390" t="s">
        <v>52</v>
      </c>
      <c r="U390" s="35" t="s">
        <v>44</v>
      </c>
      <c r="V390" s="27" t="s">
        <v>45</v>
      </c>
      <c r="W390" s="4">
        <v>6000</v>
      </c>
      <c r="X390" s="4">
        <f>IF(Table1[[#This Row],[Commodity]]="corn",Table1[[#This Row],[Tariff per Car]]/(111*2000/56),Table1[[#This Row],[Tariff per Car]]/(111*2000/60))</f>
        <v>1.6216216216216217</v>
      </c>
      <c r="Y390" s="4">
        <f>Table1[[#This Row],[Tariff per Car]]/100.7</f>
        <v>59.582919563058589</v>
      </c>
      <c r="Z390" s="4">
        <f>(Table1[[#This Row],[Tariff per Car]]/111)</f>
        <v>54.054054054054056</v>
      </c>
      <c r="AA390" s="6">
        <f>(Table1[[#This Row],[Tariff per Car]]/111)/Table1[[#This Row],[Route Mileage]]</f>
        <v>3.5375689825951608E-2</v>
      </c>
      <c r="AB390" s="4">
        <v>0.1</v>
      </c>
      <c r="AC390" s="4">
        <f>Table1[[#This Row],[FSC per Mile]]*Table1[[#This Row],[Route Mileage]]</f>
        <v>152.80000000000001</v>
      </c>
      <c r="AD390" s="4">
        <f>Table1[[#This Row],[Tariff per Car]]+Table1[[#This Row],[FSC per Car]]</f>
        <v>6152.8</v>
      </c>
      <c r="AE390" s="4">
        <f>IF(Table1[[#This Row],[Commodity]]="corn",Table1[[#This Row],[Tariff + FSC per Car]]/(111*2000/56),Table1[[#This Row],[Tariff + FSC per Car]]/(111*2000/60))</f>
        <v>1.6629189189189191</v>
      </c>
      <c r="AF390" s="4">
        <f>Table1[[#This Row],[Tariff + FSC per Car]]/100.7</f>
        <v>61.100297914597817</v>
      </c>
      <c r="AG390" s="4">
        <f>(Table1[[#This Row],[Tariff + FSC per Car]]/111)</f>
        <v>55.430630630630631</v>
      </c>
      <c r="AH390" s="6">
        <f>(Table1[[#This Row],[Tariff + FSC per Car]]/111)/Table1[[#This Row],[Route Mileage]]</f>
        <v>3.6276590726852506E-2</v>
      </c>
    </row>
    <row r="391" spans="1:34" x14ac:dyDescent="0.25">
      <c r="A391" s="3">
        <v>44607</v>
      </c>
      <c r="B391" s="1" t="s">
        <v>34</v>
      </c>
      <c r="C391" s="1" t="s">
        <v>34</v>
      </c>
      <c r="D391" s="24">
        <v>4022</v>
      </c>
      <c r="E391" s="24">
        <v>69105</v>
      </c>
      <c r="F391" s="1" t="s">
        <v>72</v>
      </c>
      <c r="G391" s="1" t="s">
        <v>36</v>
      </c>
      <c r="H391" s="1" t="s">
        <v>73</v>
      </c>
      <c r="I391" t="s">
        <v>47</v>
      </c>
      <c r="J391" t="str">
        <f>_xlfn.CONCAT(IFERROR(INDEX(Lookup!B:B, MATCH(Table1[[#This Row],[Origin City]], Lookup!A:A, 0)), Table1[[#This Row],[Origin City]]),","," ",Table1[[#This Row],[Origin State]])</f>
        <v>Argyle, MN</v>
      </c>
      <c r="K391" t="s">
        <v>65</v>
      </c>
      <c r="L391" t="s">
        <v>54</v>
      </c>
      <c r="M391" t="s">
        <v>66</v>
      </c>
      <c r="N391" s="47">
        <v>1634</v>
      </c>
      <c r="O391" t="s">
        <v>51</v>
      </c>
      <c r="P391">
        <v>110</v>
      </c>
      <c r="Q391">
        <v>120</v>
      </c>
      <c r="R391" t="s">
        <v>2</v>
      </c>
      <c r="S391" t="s">
        <v>43</v>
      </c>
      <c r="T391" t="s">
        <v>52</v>
      </c>
      <c r="U391" s="36" t="s">
        <v>44</v>
      </c>
      <c r="V391" s="28" t="s">
        <v>45</v>
      </c>
      <c r="W391" s="4">
        <v>6200</v>
      </c>
      <c r="X391" s="4">
        <f>IF(Table1[[#This Row],[Commodity]]="corn",Table1[[#This Row],[Tariff per Car]]/(111*2000/56),Table1[[#This Row],[Tariff per Car]]/(111*2000/60))</f>
        <v>1.6756756756756757</v>
      </c>
      <c r="Y391" s="4">
        <f>Table1[[#This Row],[Tariff per Car]]/100.7</f>
        <v>61.56901688182721</v>
      </c>
      <c r="Z391" s="4">
        <f>(Table1[[#This Row],[Tariff per Car]]/111)</f>
        <v>55.855855855855857</v>
      </c>
      <c r="AA391" s="6">
        <f>(Table1[[#This Row],[Tariff per Car]]/111)/Table1[[#This Row],[Route Mileage]]</f>
        <v>3.4183510315701257E-2</v>
      </c>
      <c r="AB391" s="4">
        <v>0.1</v>
      </c>
      <c r="AC391" s="4">
        <f>Table1[[#This Row],[FSC per Mile]]*Table1[[#This Row],[Route Mileage]]</f>
        <v>163.4</v>
      </c>
      <c r="AD391" s="4">
        <f>Table1[[#This Row],[Tariff per Car]]+Table1[[#This Row],[FSC per Car]]</f>
        <v>6363.4</v>
      </c>
      <c r="AE391" s="4">
        <f>IF(Table1[[#This Row],[Commodity]]="corn",Table1[[#This Row],[Tariff + FSC per Car]]/(111*2000/56),Table1[[#This Row],[Tariff + FSC per Car]]/(111*2000/60))</f>
        <v>1.7198378378378378</v>
      </c>
      <c r="AF391" s="4">
        <f>Table1[[#This Row],[Tariff + FSC per Car]]/100.7</f>
        <v>63.191658391261164</v>
      </c>
      <c r="AG391" s="4">
        <f>(Table1[[#This Row],[Tariff + FSC per Car]]/111)</f>
        <v>57.327927927927924</v>
      </c>
      <c r="AH391" s="6">
        <f>(Table1[[#This Row],[Tariff + FSC per Car]]/111)/Table1[[#This Row],[Route Mileage]]</f>
        <v>3.5084411216602156E-2</v>
      </c>
    </row>
    <row r="392" spans="1:34" x14ac:dyDescent="0.25">
      <c r="A392" s="3">
        <v>44607</v>
      </c>
      <c r="B392" s="1" t="s">
        <v>34</v>
      </c>
      <c r="C392" s="1" t="s">
        <v>34</v>
      </c>
      <c r="D392" s="24">
        <v>4022</v>
      </c>
      <c r="E392" s="24">
        <v>69105</v>
      </c>
      <c r="F392" s="1" t="s">
        <v>72</v>
      </c>
      <c r="G392" s="1" t="s">
        <v>36</v>
      </c>
      <c r="H392" s="1" t="s">
        <v>74</v>
      </c>
      <c r="I392" t="s">
        <v>75</v>
      </c>
      <c r="J392" t="str">
        <f>_xlfn.CONCAT(IFERROR(INDEX(Lookup!B:B, MATCH(Table1[[#This Row],[Origin City]], Lookup!A:A, 0)), Table1[[#This Row],[Origin City]]),","," ",Table1[[#This Row],[Origin State]])</f>
        <v>Casselton, ND</v>
      </c>
      <c r="K392" t="s">
        <v>48</v>
      </c>
      <c r="L392" t="s">
        <v>49</v>
      </c>
      <c r="M392" t="s">
        <v>50</v>
      </c>
      <c r="N392" s="5">
        <v>1469</v>
      </c>
      <c r="O392" t="s">
        <v>51</v>
      </c>
      <c r="P392">
        <v>110</v>
      </c>
      <c r="Q392">
        <v>120</v>
      </c>
      <c r="R392" t="s">
        <v>2</v>
      </c>
      <c r="S392" t="s">
        <v>43</v>
      </c>
      <c r="T392" t="s">
        <v>52</v>
      </c>
      <c r="U392" s="35" t="s">
        <v>44</v>
      </c>
      <c r="V392" s="27" t="s">
        <v>45</v>
      </c>
      <c r="W392" s="4">
        <v>5950</v>
      </c>
      <c r="X392" s="4">
        <f>IF(Table1[[#This Row],[Commodity]]="corn",Table1[[#This Row],[Tariff per Car]]/(111*2000/56),Table1[[#This Row],[Tariff per Car]]/(111*2000/60))</f>
        <v>1.6081081081081081</v>
      </c>
      <c r="Y392" s="4">
        <f>Table1[[#This Row],[Tariff per Car]]/100.7</f>
        <v>59.086395233366432</v>
      </c>
      <c r="Z392" s="4">
        <f>(Table1[[#This Row],[Tariff per Car]]/111)</f>
        <v>53.603603603603602</v>
      </c>
      <c r="AA392" s="6">
        <f>(Table1[[#This Row],[Tariff per Car]]/111)/Table1[[#This Row],[Route Mileage]]</f>
        <v>3.6489859498709053E-2</v>
      </c>
      <c r="AB392" s="4">
        <v>0.1</v>
      </c>
      <c r="AC392" s="4">
        <f>Table1[[#This Row],[FSC per Mile]]*Table1[[#This Row],[Route Mileage]]</f>
        <v>146.9</v>
      </c>
      <c r="AD392" s="4">
        <f>Table1[[#This Row],[Tariff per Car]]+Table1[[#This Row],[FSC per Car]]</f>
        <v>6096.9</v>
      </c>
      <c r="AE392" s="4">
        <f>IF(Table1[[#This Row],[Commodity]]="corn",Table1[[#This Row],[Tariff + FSC per Car]]/(111*2000/56),Table1[[#This Row],[Tariff + FSC per Car]]/(111*2000/60))</f>
        <v>1.6478108108108107</v>
      </c>
      <c r="AF392" s="4">
        <f>Table1[[#This Row],[Tariff + FSC per Car]]/100.7</f>
        <v>60.545183714001979</v>
      </c>
      <c r="AG392" s="4">
        <f>(Table1[[#This Row],[Tariff + FSC per Car]]/111)</f>
        <v>54.927027027027023</v>
      </c>
      <c r="AH392" s="6">
        <f>(Table1[[#This Row],[Tariff + FSC per Car]]/111)/Table1[[#This Row],[Route Mileage]]</f>
        <v>3.7390760399609951E-2</v>
      </c>
    </row>
    <row r="393" spans="1:34" x14ac:dyDescent="0.25">
      <c r="A393" s="3">
        <v>44607</v>
      </c>
      <c r="B393" s="1" t="s">
        <v>34</v>
      </c>
      <c r="C393" s="1" t="s">
        <v>34</v>
      </c>
      <c r="D393" s="24">
        <v>4022</v>
      </c>
      <c r="E393" s="24">
        <v>69902</v>
      </c>
      <c r="F393" s="1" t="s">
        <v>72</v>
      </c>
      <c r="G393" s="1" t="s">
        <v>36</v>
      </c>
      <c r="H393" s="1" t="s">
        <v>74</v>
      </c>
      <c r="I393" t="s">
        <v>75</v>
      </c>
      <c r="J393" t="str">
        <f>_xlfn.CONCAT(IFERROR(INDEX(Lookup!B:B, MATCH(Table1[[#This Row],[Origin City]], Lookup!A:A, 0)), Table1[[#This Row],[Origin City]]),","," ",Table1[[#This Row],[Origin State]])</f>
        <v>Casselton, ND</v>
      </c>
      <c r="K393" t="s">
        <v>79</v>
      </c>
      <c r="L393" t="s">
        <v>62</v>
      </c>
      <c r="M393" t="str">
        <f>_xlfn.CONCAT(IFERROR(INDEX(Lookup!B:B, MATCH(Table1[[#This Row],[Destination City]], Lookup!A:A, 0)), Table1[[#This Row],[Destination City]]),","," ",Table1[[#This Row],[Destination State]])</f>
        <v>St. Louis, MO</v>
      </c>
      <c r="N393" s="5">
        <v>855</v>
      </c>
      <c r="O393" t="s">
        <v>51</v>
      </c>
      <c r="P393">
        <v>110</v>
      </c>
      <c r="Q393">
        <v>120</v>
      </c>
      <c r="R393" t="s">
        <v>2</v>
      </c>
      <c r="S393" t="s">
        <v>43</v>
      </c>
      <c r="T393" t="s">
        <v>52</v>
      </c>
      <c r="U393" s="35" t="s">
        <v>44</v>
      </c>
      <c r="V393" s="27" t="s">
        <v>45</v>
      </c>
      <c r="W393" s="4">
        <v>4000</v>
      </c>
      <c r="X393" s="4">
        <f>IF(Table1[[#This Row],[Commodity]]="corn",Table1[[#This Row],[Tariff per Car]]/(111*2000/56),Table1[[#This Row],[Tariff per Car]]/(111*2000/60))</f>
        <v>1.0810810810810811</v>
      </c>
      <c r="Y393" s="4">
        <f>Table1[[#This Row],[Tariff per Car]]/100.7</f>
        <v>39.72194637537239</v>
      </c>
      <c r="Z393" s="4">
        <f>(Table1[[#This Row],[Tariff per Car]]/111)</f>
        <v>36.036036036036037</v>
      </c>
      <c r="AA393" s="6">
        <f>(Table1[[#This Row],[Tariff per Car]]/111)/Table1[[#This Row],[Route Mileage]]</f>
        <v>4.2147410568463203E-2</v>
      </c>
      <c r="AB393" s="4">
        <v>0.1</v>
      </c>
      <c r="AC393" s="4">
        <f>Table1[[#This Row],[FSC per Mile]]*Table1[[#This Row],[Route Mileage]]</f>
        <v>85.5</v>
      </c>
      <c r="AD393" s="4">
        <f>Table1[[#This Row],[Tariff per Car]]+Table1[[#This Row],[FSC per Car]]</f>
        <v>4085.5</v>
      </c>
      <c r="AE393" s="4">
        <f>IF(Table1[[#This Row],[Commodity]]="corn",Table1[[#This Row],[Tariff + FSC per Car]]/(111*2000/56),Table1[[#This Row],[Tariff + FSC per Car]]/(111*2000/60))</f>
        <v>1.1041891891891893</v>
      </c>
      <c r="AF393" s="4">
        <f>Table1[[#This Row],[Tariff + FSC per Car]]/100.7</f>
        <v>40.57100297914598</v>
      </c>
      <c r="AG393" s="4">
        <f>(Table1[[#This Row],[Tariff + FSC per Car]]/111)</f>
        <v>36.806306306306304</v>
      </c>
      <c r="AH393" s="6">
        <f>(Table1[[#This Row],[Tariff + FSC per Car]]/111)/Table1[[#This Row],[Route Mileage]]</f>
        <v>4.3048311469364095E-2</v>
      </c>
    </row>
    <row r="394" spans="1:34" x14ac:dyDescent="0.25">
      <c r="A394" s="3">
        <v>44607</v>
      </c>
      <c r="B394" s="1" t="s">
        <v>34</v>
      </c>
      <c r="C394" s="1" t="s">
        <v>34</v>
      </c>
      <c r="D394" s="24">
        <v>4022</v>
      </c>
      <c r="E394" s="24">
        <v>69105</v>
      </c>
      <c r="F394" s="1" t="s">
        <v>72</v>
      </c>
      <c r="G394" s="1" t="s">
        <v>36</v>
      </c>
      <c r="H394" s="1" t="s">
        <v>76</v>
      </c>
      <c r="I394" t="s">
        <v>77</v>
      </c>
      <c r="J394" t="str">
        <f>_xlfn.CONCAT(IFERROR(INDEX(Lookup!B:B, MATCH(Table1[[#This Row],[Origin City]], Lookup!A:A, 0)), Table1[[#This Row],[Origin City]]),","," ",Table1[[#This Row],[Origin State]])</f>
        <v>Concordia, KS</v>
      </c>
      <c r="K394" t="s">
        <v>65</v>
      </c>
      <c r="L394" t="s">
        <v>54</v>
      </c>
      <c r="M394" t="s">
        <v>66</v>
      </c>
      <c r="N394" s="5">
        <v>742</v>
      </c>
      <c r="O394" t="s">
        <v>51</v>
      </c>
      <c r="P394">
        <v>110</v>
      </c>
      <c r="Q394">
        <v>120</v>
      </c>
      <c r="R394" t="s">
        <v>2</v>
      </c>
      <c r="S394" t="s">
        <v>43</v>
      </c>
      <c r="T394" t="s">
        <v>43</v>
      </c>
      <c r="U394" s="36" t="s">
        <v>44</v>
      </c>
      <c r="V394" s="28" t="s">
        <v>45</v>
      </c>
      <c r="W394" s="4">
        <v>4450</v>
      </c>
      <c r="X394" s="4">
        <f>IF(Table1[[#This Row],[Commodity]]="corn",Table1[[#This Row],[Tariff per Car]]/(111*2000/56),Table1[[#This Row],[Tariff per Car]]/(111*2000/60))</f>
        <v>1.2027027027027026</v>
      </c>
      <c r="Y394" s="4">
        <f>Table1[[#This Row],[Tariff per Car]]/100.7</f>
        <v>44.19066534260179</v>
      </c>
      <c r="Z394" s="4">
        <f>(Table1[[#This Row],[Tariff per Car]]/111)</f>
        <v>40.090090090090094</v>
      </c>
      <c r="AA394" s="6">
        <f>(Table1[[#This Row],[Tariff per Car]]/111)/Table1[[#This Row],[Route Mileage]]</f>
        <v>5.4029771010903088E-2</v>
      </c>
      <c r="AB394" s="4">
        <v>0.1</v>
      </c>
      <c r="AC394" s="4">
        <f>Table1[[#This Row],[FSC per Mile]]*Table1[[#This Row],[Route Mileage]]</f>
        <v>74.2</v>
      </c>
      <c r="AD394" s="4">
        <f>Table1[[#This Row],[Tariff per Car]]+Table1[[#This Row],[FSC per Car]]</f>
        <v>4524.2</v>
      </c>
      <c r="AE394" s="4">
        <f>IF(Table1[[#This Row],[Commodity]]="corn",Table1[[#This Row],[Tariff + FSC per Car]]/(111*2000/56),Table1[[#This Row],[Tariff + FSC per Car]]/(111*2000/60))</f>
        <v>1.2227567567567568</v>
      </c>
      <c r="AF394" s="4">
        <f>Table1[[#This Row],[Tariff + FSC per Car]]/100.7</f>
        <v>44.92750744786494</v>
      </c>
      <c r="AG394" s="4">
        <f>(Table1[[#This Row],[Tariff + FSC per Car]]/111)</f>
        <v>40.758558558558555</v>
      </c>
      <c r="AH394" s="6">
        <f>(Table1[[#This Row],[Tariff + FSC per Car]]/111)/Table1[[#This Row],[Route Mileage]]</f>
        <v>5.493067191180398E-2</v>
      </c>
    </row>
    <row r="395" spans="1:34" x14ac:dyDescent="0.25">
      <c r="A395" s="3">
        <v>44607</v>
      </c>
      <c r="B395" s="1" t="s">
        <v>34</v>
      </c>
      <c r="C395" s="1" t="s">
        <v>34</v>
      </c>
      <c r="D395" s="24">
        <v>4022</v>
      </c>
      <c r="E395" s="24">
        <v>69105</v>
      </c>
      <c r="F395" s="1" t="s">
        <v>72</v>
      </c>
      <c r="G395" s="1" t="s">
        <v>36</v>
      </c>
      <c r="H395" s="1" t="s">
        <v>78</v>
      </c>
      <c r="I395" t="s">
        <v>68</v>
      </c>
      <c r="J395" t="str">
        <f>_xlfn.CONCAT(IFERROR(INDEX(Lookup!B:B, MATCH(Table1[[#This Row],[Origin City]], Lookup!A:A, 0)), Table1[[#This Row],[Origin City]]),","," ",Table1[[#This Row],[Origin State]])</f>
        <v>Mitchell, SD</v>
      </c>
      <c r="K395" t="s">
        <v>48</v>
      </c>
      <c r="L395" t="s">
        <v>49</v>
      </c>
      <c r="M395" t="s">
        <v>50</v>
      </c>
      <c r="N395" s="5">
        <v>1624</v>
      </c>
      <c r="O395" t="s">
        <v>51</v>
      </c>
      <c r="P395">
        <v>110</v>
      </c>
      <c r="Q395">
        <v>120</v>
      </c>
      <c r="R395" t="s">
        <v>2</v>
      </c>
      <c r="S395" t="s">
        <v>43</v>
      </c>
      <c r="T395" t="s">
        <v>52</v>
      </c>
      <c r="U395" s="35" t="s">
        <v>44</v>
      </c>
      <c r="V395" s="27" t="s">
        <v>45</v>
      </c>
      <c r="W395" s="4">
        <v>6050</v>
      </c>
      <c r="X395" s="4">
        <f>IF(Table1[[#This Row],[Commodity]]="corn",Table1[[#This Row],[Tariff per Car]]/(111*2000/56),Table1[[#This Row],[Tariff per Car]]/(111*2000/60))</f>
        <v>1.6351351351351351</v>
      </c>
      <c r="Y395" s="4">
        <f>Table1[[#This Row],[Tariff per Car]]/100.7</f>
        <v>60.079443892750746</v>
      </c>
      <c r="Z395" s="4">
        <f>(Table1[[#This Row],[Tariff per Car]]/111)</f>
        <v>54.504504504504503</v>
      </c>
      <c r="AA395" s="6">
        <f>(Table1[[#This Row],[Tariff per Car]]/111)/Table1[[#This Row],[Route Mileage]]</f>
        <v>3.3561887010162869E-2</v>
      </c>
      <c r="AB395" s="4">
        <v>0.1</v>
      </c>
      <c r="AC395" s="4">
        <f>Table1[[#This Row],[FSC per Mile]]*Table1[[#This Row],[Route Mileage]]</f>
        <v>162.4</v>
      </c>
      <c r="AD395" s="4">
        <f>Table1[[#This Row],[Tariff per Car]]+Table1[[#This Row],[FSC per Car]]</f>
        <v>6212.4</v>
      </c>
      <c r="AE395" s="4">
        <f>IF(Table1[[#This Row],[Commodity]]="corn",Table1[[#This Row],[Tariff + FSC per Car]]/(111*2000/56),Table1[[#This Row],[Tariff + FSC per Car]]/(111*2000/60))</f>
        <v>1.6790270270270269</v>
      </c>
      <c r="AF395" s="4">
        <f>Table1[[#This Row],[Tariff + FSC per Car]]/100.7</f>
        <v>61.692154915590855</v>
      </c>
      <c r="AG395" s="4">
        <f>(Table1[[#This Row],[Tariff + FSC per Car]]/111)</f>
        <v>55.967567567567563</v>
      </c>
      <c r="AH395" s="6">
        <f>(Table1[[#This Row],[Tariff + FSC per Car]]/111)/Table1[[#This Row],[Route Mileage]]</f>
        <v>3.4462787911063768E-2</v>
      </c>
    </row>
    <row r="396" spans="1:34" x14ac:dyDescent="0.25">
      <c r="A396" s="3">
        <v>44607</v>
      </c>
      <c r="B396" s="1" t="s">
        <v>34</v>
      </c>
      <c r="C396" s="1" t="s">
        <v>34</v>
      </c>
      <c r="D396" s="24">
        <v>4022</v>
      </c>
      <c r="E396" s="24">
        <v>69105</v>
      </c>
      <c r="F396" s="1" t="s">
        <v>72</v>
      </c>
      <c r="G396" s="1" t="s">
        <v>36</v>
      </c>
      <c r="H396" s="1" t="s">
        <v>61</v>
      </c>
      <c r="I396" t="s">
        <v>62</v>
      </c>
      <c r="J396" t="str">
        <f>_xlfn.CONCAT(IFERROR(INDEX(Lookup!B:B, MATCH(Table1[[#This Row],[Origin City]], Lookup!A:A, 0)), Table1[[#This Row],[Origin City]]),","," ",Table1[[#This Row],[Origin State]])</f>
        <v>Phelps (Rock Port), MO</v>
      </c>
      <c r="K396" t="s">
        <v>48</v>
      </c>
      <c r="L396" t="s">
        <v>49</v>
      </c>
      <c r="M396" t="s">
        <v>50</v>
      </c>
      <c r="N396" s="5">
        <v>1881</v>
      </c>
      <c r="O396" t="s">
        <v>51</v>
      </c>
      <c r="P396">
        <v>110</v>
      </c>
      <c r="Q396">
        <v>120</v>
      </c>
      <c r="R396" t="s">
        <v>2</v>
      </c>
      <c r="S396" t="s">
        <v>43</v>
      </c>
      <c r="T396" t="s">
        <v>43</v>
      </c>
      <c r="U396" s="35" t="s">
        <v>44</v>
      </c>
      <c r="V396" s="27" t="s">
        <v>45</v>
      </c>
      <c r="W396" s="4">
        <v>6000</v>
      </c>
      <c r="X396" s="4">
        <f>IF(Table1[[#This Row],[Commodity]]="corn",Table1[[#This Row],[Tariff per Car]]/(111*2000/56),Table1[[#This Row],[Tariff per Car]]/(111*2000/60))</f>
        <v>1.6216216216216217</v>
      </c>
      <c r="Y396" s="4">
        <f>Table1[[#This Row],[Tariff per Car]]/100.7</f>
        <v>59.582919563058589</v>
      </c>
      <c r="Z396" s="4">
        <f>(Table1[[#This Row],[Tariff per Car]]/111)</f>
        <v>54.054054054054056</v>
      </c>
      <c r="AA396" s="6">
        <f>(Table1[[#This Row],[Tariff per Car]]/111)/Table1[[#This Row],[Route Mileage]]</f>
        <v>2.8736870842134003E-2</v>
      </c>
      <c r="AB396" s="4">
        <v>0.1</v>
      </c>
      <c r="AC396" s="4">
        <f>Table1[[#This Row],[FSC per Mile]]*Table1[[#This Row],[Route Mileage]]</f>
        <v>188.10000000000002</v>
      </c>
      <c r="AD396" s="4">
        <f>Table1[[#This Row],[Tariff per Car]]+Table1[[#This Row],[FSC per Car]]</f>
        <v>6188.1</v>
      </c>
      <c r="AE396" s="4">
        <f>IF(Table1[[#This Row],[Commodity]]="corn",Table1[[#This Row],[Tariff + FSC per Car]]/(111*2000/56),Table1[[#This Row],[Tariff + FSC per Car]]/(111*2000/60))</f>
        <v>1.6724594594594595</v>
      </c>
      <c r="AF396" s="4">
        <f>Table1[[#This Row],[Tariff + FSC per Car]]/100.7</f>
        <v>61.45084409136048</v>
      </c>
      <c r="AG396" s="4">
        <f>(Table1[[#This Row],[Tariff + FSC per Car]]/111)</f>
        <v>55.748648648648654</v>
      </c>
      <c r="AH396" s="6">
        <f>(Table1[[#This Row],[Tariff + FSC per Car]]/111)/Table1[[#This Row],[Route Mileage]]</f>
        <v>2.9637771743034905E-2</v>
      </c>
    </row>
    <row r="397" spans="1:34" x14ac:dyDescent="0.25">
      <c r="A397" s="3">
        <v>44607</v>
      </c>
      <c r="B397" s="1" t="s">
        <v>34</v>
      </c>
      <c r="C397" s="1" t="s">
        <v>34</v>
      </c>
      <c r="D397" s="24">
        <v>4022</v>
      </c>
      <c r="E397" s="24">
        <v>69105</v>
      </c>
      <c r="F397" s="1" t="s">
        <v>72</v>
      </c>
      <c r="G397" s="1" t="s">
        <v>36</v>
      </c>
      <c r="H397" s="1" t="s">
        <v>69</v>
      </c>
      <c r="I397" t="s">
        <v>47</v>
      </c>
      <c r="J397" t="str">
        <f>_xlfn.CONCAT(IFERROR(INDEX(Lookup!B:B, MATCH(Table1[[#This Row],[Origin City]], Lookup!A:A, 0)), Table1[[#This Row],[Origin City]]),","," ",Table1[[#This Row],[Origin State]])</f>
        <v>St. Cloud, MN</v>
      </c>
      <c r="K397" t="s">
        <v>48</v>
      </c>
      <c r="L397" t="s">
        <v>49</v>
      </c>
      <c r="M397" t="s">
        <v>50</v>
      </c>
      <c r="N397" s="5">
        <v>1666</v>
      </c>
      <c r="O397" t="s">
        <v>51</v>
      </c>
      <c r="P397">
        <v>110</v>
      </c>
      <c r="Q397">
        <v>120</v>
      </c>
      <c r="R397" t="s">
        <v>2</v>
      </c>
      <c r="S397" t="s">
        <v>43</v>
      </c>
      <c r="T397" t="s">
        <v>43</v>
      </c>
      <c r="U397" s="36" t="s">
        <v>44</v>
      </c>
      <c r="V397" s="28" t="s">
        <v>45</v>
      </c>
      <c r="W397" s="4">
        <v>6100</v>
      </c>
      <c r="X397" s="4">
        <f>IF(Table1[[#This Row],[Commodity]]="corn",Table1[[#This Row],[Tariff per Car]]/(111*2000/56),Table1[[#This Row],[Tariff per Car]]/(111*2000/60))</f>
        <v>1.6486486486486487</v>
      </c>
      <c r="Y397" s="4">
        <f>Table1[[#This Row],[Tariff per Car]]/100.7</f>
        <v>60.575968222442896</v>
      </c>
      <c r="Z397" s="4">
        <f>(Table1[[#This Row],[Tariff per Car]]/111)</f>
        <v>54.954954954954957</v>
      </c>
      <c r="AA397" s="6">
        <f>(Table1[[#This Row],[Tariff per Car]]/111)/Table1[[#This Row],[Route Mileage]]</f>
        <v>3.2986167439948956E-2</v>
      </c>
      <c r="AB397" s="4">
        <v>0.1</v>
      </c>
      <c r="AC397" s="4">
        <f>Table1[[#This Row],[FSC per Mile]]*Table1[[#This Row],[Route Mileage]]</f>
        <v>166.60000000000002</v>
      </c>
      <c r="AD397" s="4">
        <f>Table1[[#This Row],[Tariff per Car]]+Table1[[#This Row],[FSC per Car]]</f>
        <v>6266.6</v>
      </c>
      <c r="AE397" s="4">
        <f>IF(Table1[[#This Row],[Commodity]]="corn",Table1[[#This Row],[Tariff + FSC per Car]]/(111*2000/56),Table1[[#This Row],[Tariff + FSC per Car]]/(111*2000/60))</f>
        <v>1.6936756756756757</v>
      </c>
      <c r="AF397" s="4">
        <f>Table1[[#This Row],[Tariff + FSC per Car]]/100.7</f>
        <v>62.230387288977163</v>
      </c>
      <c r="AG397" s="4">
        <f>(Table1[[#This Row],[Tariff + FSC per Car]]/111)</f>
        <v>56.455855855855859</v>
      </c>
      <c r="AH397" s="6">
        <f>(Table1[[#This Row],[Tariff + FSC per Car]]/111)/Table1[[#This Row],[Route Mileage]]</f>
        <v>3.3887068340849855E-2</v>
      </c>
    </row>
    <row r="398" spans="1:34" x14ac:dyDescent="0.25">
      <c r="A398" s="3">
        <v>44607</v>
      </c>
      <c r="B398" s="1" t="s">
        <v>88</v>
      </c>
      <c r="C398" s="1" t="s">
        <v>81</v>
      </c>
      <c r="D398" s="24">
        <v>4444</v>
      </c>
      <c r="E398" s="24">
        <v>45650</v>
      </c>
      <c r="F398" s="1" t="s">
        <v>72</v>
      </c>
      <c r="G398" s="1" t="s">
        <v>36</v>
      </c>
      <c r="H398" s="1" t="s">
        <v>89</v>
      </c>
      <c r="I398" t="s">
        <v>75</v>
      </c>
      <c r="J398" t="str">
        <f>_xlfn.CONCAT(IFERROR(INDEX(Lookup!B:B, MATCH(Table1[[#This Row],[Origin City]], Lookup!A:A, 0)), Table1[[#This Row],[Origin City]]),","," ",Table1[[#This Row],[Origin State]])</f>
        <v>Enderlin, ND</v>
      </c>
      <c r="K398" t="s">
        <v>90</v>
      </c>
      <c r="L398" t="s">
        <v>49</v>
      </c>
      <c r="M398" t="str">
        <f>_xlfn.CONCAT(IFERROR(INDEX(Lookup!B:B, MATCH(Table1[[#This Row],[Destination City]], Lookup!A:A, 0)), Table1[[#This Row],[Destination City]]),","," ",Table1[[#This Row],[Destination State]])</f>
        <v>Kalama, WA</v>
      </c>
      <c r="N398" s="5">
        <v>1617</v>
      </c>
      <c r="O398" t="s">
        <v>86</v>
      </c>
      <c r="P398">
        <v>110</v>
      </c>
      <c r="Q398">
        <v>110</v>
      </c>
      <c r="R398" t="s">
        <v>42</v>
      </c>
      <c r="S398" t="s">
        <v>43</v>
      </c>
      <c r="T398" t="s">
        <v>52</v>
      </c>
      <c r="U398" s="26"/>
      <c r="V398" s="27" t="s">
        <v>87</v>
      </c>
      <c r="W398" s="4">
        <v>5535</v>
      </c>
      <c r="X398" s="4">
        <f>IF(Table1[[#This Row],[Commodity]]="corn",Table1[[#This Row],[Tariff per Car]]/(111*2000/56),Table1[[#This Row],[Tariff per Car]]/(111*2000/60))</f>
        <v>1.4959459459459459</v>
      </c>
      <c r="Y398" s="4">
        <f>Table1[[#This Row],[Tariff per Car]]/100.7</f>
        <v>54.96524329692155</v>
      </c>
      <c r="Z398" s="4">
        <f>(Table1[[#This Row],[Tariff per Car]]/111)</f>
        <v>49.864864864864863</v>
      </c>
      <c r="AA398" s="6">
        <f>(Table1[[#This Row],[Tariff per Car]]/111)/Table1[[#This Row],[Route Mileage]]</f>
        <v>3.0837887980745122E-2</v>
      </c>
      <c r="AB398" s="4">
        <v>0.30249999999999999</v>
      </c>
      <c r="AC398" s="4">
        <f>Table1[[#This Row],[FSC per Mile]]*Table1[[#This Row],[Route Mileage]]</f>
        <v>489.14249999999998</v>
      </c>
      <c r="AD398" s="4">
        <f>Table1[[#This Row],[Tariff per Car]]+Table1[[#This Row],[FSC per Car]]</f>
        <v>6024.1424999999999</v>
      </c>
      <c r="AE398" s="4">
        <f>IF(Table1[[#This Row],[Commodity]]="corn",Table1[[#This Row],[Tariff + FSC per Car]]/(111*2000/56),Table1[[#This Row],[Tariff + FSC per Car]]/(111*2000/60))</f>
        <v>1.6281466216216216</v>
      </c>
      <c r="AF398" s="4">
        <f>Table1[[#This Row],[Tariff + FSC per Car]]/100.7</f>
        <v>59.822666335650446</v>
      </c>
      <c r="AG398" s="4">
        <f>(Table1[[#This Row],[Tariff + FSC per Car]]/111)</f>
        <v>54.27155405405405</v>
      </c>
      <c r="AH398" s="6">
        <f>(Table1[[#This Row],[Tariff + FSC per Car]]/111)/Table1[[#This Row],[Route Mileage]]</f>
        <v>3.3563113205970344E-2</v>
      </c>
    </row>
    <row r="399" spans="1:34" x14ac:dyDescent="0.25">
      <c r="A399" s="3">
        <v>44607</v>
      </c>
      <c r="B399" s="1" t="s">
        <v>94</v>
      </c>
      <c r="C399" s="1" t="s">
        <v>94</v>
      </c>
      <c r="D399" s="24">
        <v>4317</v>
      </c>
      <c r="F399" s="1" t="s">
        <v>72</v>
      </c>
      <c r="G399" s="1" t="s">
        <v>36</v>
      </c>
      <c r="H399" s="1" t="s">
        <v>106</v>
      </c>
      <c r="I399" t="s">
        <v>57</v>
      </c>
      <c r="J399" t="str">
        <f>_xlfn.CONCAT(IFERROR(INDEX(Lookup!B:B, MATCH(Table1[[#This Row],[Origin City]], Lookup!A:A, 0)), Table1[[#This Row],[Origin City]]),","," ",Table1[[#This Row],[Origin State]])</f>
        <v>Casey, IL</v>
      </c>
      <c r="K399" t="s">
        <v>107</v>
      </c>
      <c r="L399" t="s">
        <v>98</v>
      </c>
      <c r="M399" t="str">
        <f>_xlfn.CONCAT(IFERROR(INDEX(Lookup!B:B, MATCH(Table1[[#This Row],[Destination City]], Lookup!A:A, 0)), Table1[[#This Row],[Destination City]]),","," ",Table1[[#This Row],[Destination State]])</f>
        <v>Mobile, AL</v>
      </c>
      <c r="N399" s="5">
        <v>779</v>
      </c>
      <c r="O399" t="s">
        <v>86</v>
      </c>
      <c r="P399">
        <v>90</v>
      </c>
      <c r="Q399">
        <v>90</v>
      </c>
      <c r="R399" t="s">
        <v>108</v>
      </c>
      <c r="S399" t="s">
        <v>43</v>
      </c>
      <c r="T399" t="s">
        <v>52</v>
      </c>
      <c r="U399" s="43"/>
      <c r="V399" s="28" t="s">
        <v>87</v>
      </c>
      <c r="W399" s="4">
        <v>3407</v>
      </c>
      <c r="X399" s="4">
        <f>IF(Table1[[#This Row],[Commodity]]="corn",Table1[[#This Row],[Tariff per Car]]/(111*2000/56),Table1[[#This Row],[Tariff per Car]]/(111*2000/60))</f>
        <v>0.92081081081081084</v>
      </c>
      <c r="Y399" s="4">
        <f>Table1[[#This Row],[Tariff per Car]]/100.7</f>
        <v>33.833167825223434</v>
      </c>
      <c r="Z399" s="4">
        <f>(Table1[[#This Row],[Tariff per Car]]/111)</f>
        <v>30.693693693693692</v>
      </c>
      <c r="AA399" s="6">
        <f>(Table1[[#This Row],[Tariff per Car]]/111)/Table1[[#This Row],[Route Mileage]]</f>
        <v>3.9401403971365462E-2</v>
      </c>
      <c r="AB399" s="4">
        <v>0</v>
      </c>
      <c r="AC399" s="4">
        <f>Table1[[#This Row],[FSC per Mile]]*Table1[[#This Row],[Route Mileage]]</f>
        <v>0</v>
      </c>
      <c r="AD399" s="4">
        <f>Table1[[#This Row],[Tariff per Car]]+Table1[[#This Row],[FSC per Car]]</f>
        <v>3407</v>
      </c>
      <c r="AE399" s="4">
        <f>IF(Table1[[#This Row],[Commodity]]="corn",Table1[[#This Row],[Tariff + FSC per Car]]/(111*2000/56),Table1[[#This Row],[Tariff + FSC per Car]]/(111*2000/60))</f>
        <v>0.92081081081081084</v>
      </c>
      <c r="AF399" s="4">
        <f>Table1[[#This Row],[Tariff + FSC per Car]]/100.7</f>
        <v>33.833167825223434</v>
      </c>
      <c r="AG399" s="4">
        <f>(Table1[[#This Row],[Tariff + FSC per Car]]/111)</f>
        <v>30.693693693693692</v>
      </c>
      <c r="AH399" s="6">
        <f>(Table1[[#This Row],[Tariff + FSC per Car]]/111)/Table1[[#This Row],[Route Mileage]]</f>
        <v>3.9401403971365462E-2</v>
      </c>
    </row>
    <row r="400" spans="1:34" x14ac:dyDescent="0.25">
      <c r="A400" s="3">
        <v>44607</v>
      </c>
      <c r="B400" s="1" t="s">
        <v>94</v>
      </c>
      <c r="C400" s="1" t="s">
        <v>94</v>
      </c>
      <c r="D400" s="24">
        <v>4317</v>
      </c>
      <c r="F400" s="1" t="s">
        <v>72</v>
      </c>
      <c r="G400" s="1" t="s">
        <v>36</v>
      </c>
      <c r="H400" s="1" t="s">
        <v>106</v>
      </c>
      <c r="I400" t="s">
        <v>57</v>
      </c>
      <c r="J400" t="str">
        <f>_xlfn.CONCAT(IFERROR(INDEX(Lookup!B:B, MATCH(Table1[[#This Row],[Origin City]], Lookup!A:A, 0)), Table1[[#This Row],[Origin City]]),","," ",Table1[[#This Row],[Origin State]])</f>
        <v>Casey, IL</v>
      </c>
      <c r="K400" t="s">
        <v>107</v>
      </c>
      <c r="L400" t="s">
        <v>98</v>
      </c>
      <c r="M400" t="str">
        <f>_xlfn.CONCAT(IFERROR(INDEX(Lookup!B:B, MATCH(Table1[[#This Row],[Destination City]], Lookup!A:A, 0)), Table1[[#This Row],[Destination City]]),","," ",Table1[[#This Row],[Destination State]])</f>
        <v>Mobile, AL</v>
      </c>
      <c r="N400" s="5">
        <v>779</v>
      </c>
      <c r="O400" t="s">
        <v>86</v>
      </c>
      <c r="P400">
        <v>90</v>
      </c>
      <c r="Q400">
        <v>90</v>
      </c>
      <c r="R400" t="s">
        <v>2</v>
      </c>
      <c r="S400" t="s">
        <v>43</v>
      </c>
      <c r="T400" t="s">
        <v>43</v>
      </c>
      <c r="U400" s="43"/>
      <c r="V400" s="28" t="s">
        <v>87</v>
      </c>
      <c r="W400" s="4">
        <v>3627</v>
      </c>
      <c r="X400" s="4">
        <f>IF(Table1[[#This Row],[Commodity]]="corn",Table1[[#This Row],[Tariff per Car]]/(111*2000/56),Table1[[#This Row],[Tariff per Car]]/(111*2000/60))</f>
        <v>0.98027027027027025</v>
      </c>
      <c r="Y400" s="4">
        <f>Table1[[#This Row],[Tariff per Car]]/100.7</f>
        <v>36.01787487586892</v>
      </c>
      <c r="Z400" s="4">
        <f>(Table1[[#This Row],[Tariff per Car]]/111)</f>
        <v>32.675675675675677</v>
      </c>
      <c r="AA400" s="6">
        <f>(Table1[[#This Row],[Tariff per Car]]/111)/Table1[[#This Row],[Route Mileage]]</f>
        <v>4.1945668389827571E-2</v>
      </c>
      <c r="AB400" s="4">
        <v>0</v>
      </c>
      <c r="AC400" s="4">
        <f>Table1[[#This Row],[FSC per Mile]]*Table1[[#This Row],[Route Mileage]]</f>
        <v>0</v>
      </c>
      <c r="AD400" s="4">
        <f>Table1[[#This Row],[Tariff per Car]]+Table1[[#This Row],[FSC per Car]]</f>
        <v>3627</v>
      </c>
      <c r="AE400" s="4">
        <f>IF(Table1[[#This Row],[Commodity]]="corn",Table1[[#This Row],[Tariff + FSC per Car]]/(111*2000/56),Table1[[#This Row],[Tariff + FSC per Car]]/(111*2000/60))</f>
        <v>0.98027027027027025</v>
      </c>
      <c r="AF400" s="4">
        <f>Table1[[#This Row],[Tariff + FSC per Car]]/100.7</f>
        <v>36.01787487586892</v>
      </c>
      <c r="AG400" s="4">
        <f>(Table1[[#This Row],[Tariff + FSC per Car]]/111)</f>
        <v>32.675675675675677</v>
      </c>
      <c r="AH400" s="6">
        <f>(Table1[[#This Row],[Tariff + FSC per Car]]/111)/Table1[[#This Row],[Route Mileage]]</f>
        <v>4.1945668389827571E-2</v>
      </c>
    </row>
    <row r="401" spans="1:34" x14ac:dyDescent="0.25">
      <c r="A401" s="3">
        <v>44607</v>
      </c>
      <c r="B401" s="1" t="s">
        <v>94</v>
      </c>
      <c r="C401" s="1" t="s">
        <v>94</v>
      </c>
      <c r="D401" s="24">
        <v>4317</v>
      </c>
      <c r="F401" s="1" t="s">
        <v>72</v>
      </c>
      <c r="G401" s="1" t="s">
        <v>36</v>
      </c>
      <c r="H401" s="1" t="s">
        <v>109</v>
      </c>
      <c r="I401" t="s">
        <v>100</v>
      </c>
      <c r="J401" t="str">
        <f>_xlfn.CONCAT(IFERROR(INDEX(Lookup!B:B, MATCH(Table1[[#This Row],[Origin City]], Lookup!A:A, 0)), Table1[[#This Row],[Origin City]]),","," ",Table1[[#This Row],[Origin State]])</f>
        <v>Marion, OH</v>
      </c>
      <c r="K401" t="s">
        <v>110</v>
      </c>
      <c r="L401" t="s">
        <v>111</v>
      </c>
      <c r="M401" t="str">
        <f>_xlfn.CONCAT(IFERROR(INDEX(Lookup!B:B, MATCH(Table1[[#This Row],[Destination City]], Lookup!A:A, 0)), Table1[[#This Row],[Destination City]]),","," ",Table1[[#This Row],[Destination State]])</f>
        <v>Chesapeake, VA</v>
      </c>
      <c r="N401" s="5">
        <v>760</v>
      </c>
      <c r="O401" t="s">
        <v>86</v>
      </c>
      <c r="P401">
        <v>90</v>
      </c>
      <c r="Q401">
        <v>90</v>
      </c>
      <c r="R401" t="s">
        <v>108</v>
      </c>
      <c r="S401" t="s">
        <v>43</v>
      </c>
      <c r="T401" t="s">
        <v>52</v>
      </c>
      <c r="U401" s="43"/>
      <c r="V401" s="28" t="s">
        <v>87</v>
      </c>
      <c r="W401" s="4">
        <v>2931</v>
      </c>
      <c r="X401" s="4">
        <f>IF(Table1[[#This Row],[Commodity]]="corn",Table1[[#This Row],[Tariff per Car]]/(111*2000/56),Table1[[#This Row],[Tariff per Car]]/(111*2000/60))</f>
        <v>0.79216216216216218</v>
      </c>
      <c r="Y401" s="4">
        <f>Table1[[#This Row],[Tariff per Car]]/100.7</f>
        <v>29.106256206554121</v>
      </c>
      <c r="Z401" s="4">
        <f>(Table1[[#This Row],[Tariff per Car]]/111)</f>
        <v>26.405405405405407</v>
      </c>
      <c r="AA401" s="6">
        <f>(Table1[[#This Row],[Tariff per Car]]/111)/Table1[[#This Row],[Route Mileage]]</f>
        <v>3.4743954480796591E-2</v>
      </c>
      <c r="AB401" s="4">
        <v>0</v>
      </c>
      <c r="AC401" s="4">
        <f>Table1[[#This Row],[FSC per Mile]]*Table1[[#This Row],[Route Mileage]]</f>
        <v>0</v>
      </c>
      <c r="AD401" s="4">
        <f>Table1[[#This Row],[Tariff per Car]]+Table1[[#This Row],[FSC per Car]]</f>
        <v>2931</v>
      </c>
      <c r="AE401" s="4">
        <f>IF(Table1[[#This Row],[Commodity]]="corn",Table1[[#This Row],[Tariff + FSC per Car]]/(111*2000/56),Table1[[#This Row],[Tariff + FSC per Car]]/(111*2000/60))</f>
        <v>0.79216216216216218</v>
      </c>
      <c r="AF401" s="4">
        <f>Table1[[#This Row],[Tariff + FSC per Car]]/100.7</f>
        <v>29.106256206554121</v>
      </c>
      <c r="AG401" s="4">
        <f>(Table1[[#This Row],[Tariff + FSC per Car]]/111)</f>
        <v>26.405405405405407</v>
      </c>
      <c r="AH401" s="6">
        <f>(Table1[[#This Row],[Tariff + FSC per Car]]/111)/Table1[[#This Row],[Route Mileage]]</f>
        <v>3.4743954480796591E-2</v>
      </c>
    </row>
    <row r="402" spans="1:34" x14ac:dyDescent="0.25">
      <c r="A402" s="3">
        <v>44607</v>
      </c>
      <c r="B402" s="1" t="s">
        <v>94</v>
      </c>
      <c r="C402" s="1" t="s">
        <v>94</v>
      </c>
      <c r="D402" s="24">
        <v>4317</v>
      </c>
      <c r="F402" s="1" t="s">
        <v>72</v>
      </c>
      <c r="G402" s="1" t="s">
        <v>36</v>
      </c>
      <c r="H402" s="1" t="s">
        <v>109</v>
      </c>
      <c r="I402" t="s">
        <v>100</v>
      </c>
      <c r="J402" t="str">
        <f>_xlfn.CONCAT(IFERROR(INDEX(Lookup!B:B, MATCH(Table1[[#This Row],[Origin City]], Lookup!A:A, 0)), Table1[[#This Row],[Origin City]]),","," ",Table1[[#This Row],[Origin State]])</f>
        <v>Marion, OH</v>
      </c>
      <c r="K402" t="s">
        <v>110</v>
      </c>
      <c r="L402" t="s">
        <v>111</v>
      </c>
      <c r="M402" t="str">
        <f>_xlfn.CONCAT(IFERROR(INDEX(Lookup!B:B, MATCH(Table1[[#This Row],[Destination City]], Lookup!A:A, 0)), Table1[[#This Row],[Destination City]]),","," ",Table1[[#This Row],[Destination State]])</f>
        <v>Chesapeake, VA</v>
      </c>
      <c r="N402" s="5">
        <v>760</v>
      </c>
      <c r="O402" t="s">
        <v>86</v>
      </c>
      <c r="P402">
        <v>90</v>
      </c>
      <c r="Q402">
        <v>90</v>
      </c>
      <c r="R402" t="s">
        <v>2</v>
      </c>
      <c r="S402" t="s">
        <v>43</v>
      </c>
      <c r="T402" t="s">
        <v>43</v>
      </c>
      <c r="U402" s="43"/>
      <c r="V402" s="28" t="s">
        <v>87</v>
      </c>
      <c r="W402" s="4">
        <v>3371</v>
      </c>
      <c r="X402" s="4">
        <f>IF(Table1[[#This Row],[Commodity]]="corn",Table1[[#This Row],[Tariff per Car]]/(111*2000/56),Table1[[#This Row],[Tariff per Car]]/(111*2000/60))</f>
        <v>0.9110810810810811</v>
      </c>
      <c r="Y402" s="4">
        <f>Table1[[#This Row],[Tariff per Car]]/100.7</f>
        <v>33.475670307845085</v>
      </c>
      <c r="Z402" s="4">
        <f>(Table1[[#This Row],[Tariff per Car]]/111)</f>
        <v>30.36936936936937</v>
      </c>
      <c r="AA402" s="6">
        <f>(Table1[[#This Row],[Tariff per Car]]/111)/Table1[[#This Row],[Route Mileage]]</f>
        <v>3.995969653864391E-2</v>
      </c>
      <c r="AB402" s="4">
        <v>0</v>
      </c>
      <c r="AC402" s="4">
        <f>Table1[[#This Row],[FSC per Mile]]*Table1[[#This Row],[Route Mileage]]</f>
        <v>0</v>
      </c>
      <c r="AD402" s="4">
        <f>Table1[[#This Row],[Tariff per Car]]+Table1[[#This Row],[FSC per Car]]</f>
        <v>3371</v>
      </c>
      <c r="AE402" s="4">
        <f>IF(Table1[[#This Row],[Commodity]]="corn",Table1[[#This Row],[Tariff + FSC per Car]]/(111*2000/56),Table1[[#This Row],[Tariff + FSC per Car]]/(111*2000/60))</f>
        <v>0.9110810810810811</v>
      </c>
      <c r="AF402" s="4">
        <f>Table1[[#This Row],[Tariff + FSC per Car]]/100.7</f>
        <v>33.475670307845085</v>
      </c>
      <c r="AG402" s="4">
        <f>(Table1[[#This Row],[Tariff + FSC per Car]]/111)</f>
        <v>30.36936936936937</v>
      </c>
      <c r="AH402" s="6">
        <f>(Table1[[#This Row],[Tariff + FSC per Car]]/111)/Table1[[#This Row],[Route Mileage]]</f>
        <v>3.995969653864391E-2</v>
      </c>
    </row>
    <row r="403" spans="1:34" x14ac:dyDescent="0.25">
      <c r="A403" s="3">
        <v>44635</v>
      </c>
      <c r="B403" s="1" t="s">
        <v>34</v>
      </c>
      <c r="C403" s="1" t="s">
        <v>34</v>
      </c>
      <c r="D403" s="24">
        <v>4022</v>
      </c>
      <c r="E403" s="24">
        <v>39010</v>
      </c>
      <c r="F403" s="1" t="s">
        <v>35</v>
      </c>
      <c r="G403" s="1" t="s">
        <v>36</v>
      </c>
      <c r="H403" s="1" t="s">
        <v>37</v>
      </c>
      <c r="I403" t="s">
        <v>38</v>
      </c>
      <c r="J403" t="str">
        <f>_xlfn.CONCAT(IFERROR(INDEX(Lookup!B:B, MATCH(Table1[[#This Row],[Origin City]], Lookup!A:A, 0)), Table1[[#This Row],[Origin City]]),","," ",Table1[[#This Row],[Origin State]])</f>
        <v>Brunswick, NE</v>
      </c>
      <c r="K403" t="s">
        <v>39</v>
      </c>
      <c r="L403" t="s">
        <v>40</v>
      </c>
      <c r="M403" t="str">
        <f>_xlfn.CONCAT(IFERROR(INDEX(Lookup!B:B, MATCH(Table1[[#This Row],[Destination City]], Lookup!A:A, 0)), Table1[[#This Row],[Destination City]]),","," ",Table1[[#This Row],[Destination State]])</f>
        <v>Hanford, CA</v>
      </c>
      <c r="N403" s="5">
        <v>2122</v>
      </c>
      <c r="O403" t="s">
        <v>41</v>
      </c>
      <c r="P403">
        <v>110</v>
      </c>
      <c r="Q403">
        <v>120</v>
      </c>
      <c r="R403" t="s">
        <v>42</v>
      </c>
      <c r="S403" t="s">
        <v>43</v>
      </c>
      <c r="T403" t="s">
        <v>43</v>
      </c>
      <c r="U403" s="35" t="s">
        <v>44</v>
      </c>
      <c r="V403" s="27" t="s">
        <v>45</v>
      </c>
      <c r="W403" s="4">
        <v>5540</v>
      </c>
      <c r="X403" s="4">
        <f>IF(Table1[[#This Row],[Commodity]]="corn",Table1[[#This Row],[Tariff per Car]]/(111*2000/56),Table1[[#This Row],[Tariff per Car]]/(111*2000/60))</f>
        <v>1.3974774774774774</v>
      </c>
      <c r="Y403" s="4">
        <f>Table1[[#This Row],[Tariff per Car]]/100.7</f>
        <v>55.01489572989076</v>
      </c>
      <c r="Z403" s="4">
        <f>(Table1[[#This Row],[Tariff per Car]]/111)</f>
        <v>49.909909909909906</v>
      </c>
      <c r="AA403" s="6">
        <f>(Table1[[#This Row],[Tariff per Car]]/111)/Table1[[#This Row],[Route Mileage]]</f>
        <v>2.3520221446705895E-2</v>
      </c>
      <c r="AB403" s="4">
        <v>0.12</v>
      </c>
      <c r="AC403" s="4">
        <f>Table1[[#This Row],[FSC per Mile]]*Table1[[#This Row],[Route Mileage]]</f>
        <v>254.64</v>
      </c>
      <c r="AD403" s="4">
        <f>Table1[[#This Row],[Tariff per Car]]+Table1[[#This Row],[FSC per Car]]</f>
        <v>5794.64</v>
      </c>
      <c r="AE403" s="4">
        <f>IF(Table1[[#This Row],[Commodity]]="corn",Table1[[#This Row],[Tariff + FSC per Car]]/(111*2000/56),Table1[[#This Row],[Tariff + FSC per Car]]/(111*2000/60))</f>
        <v>1.4617109909909911</v>
      </c>
      <c r="AF403" s="4">
        <f>Table1[[#This Row],[Tariff + FSC per Car]]/100.7</f>
        <v>57.543594836146973</v>
      </c>
      <c r="AG403" s="4">
        <f>(Table1[[#This Row],[Tariff + FSC per Car]]/111)</f>
        <v>52.203963963963965</v>
      </c>
      <c r="AH403" s="6">
        <f>(Table1[[#This Row],[Tariff + FSC per Car]]/111)/Table1[[#This Row],[Route Mileage]]</f>
        <v>2.4601302527786976E-2</v>
      </c>
    </row>
    <row r="404" spans="1:34" x14ac:dyDescent="0.25">
      <c r="A404" s="3">
        <v>44635</v>
      </c>
      <c r="B404" s="1" t="s">
        <v>34</v>
      </c>
      <c r="C404" s="1" t="s">
        <v>34</v>
      </c>
      <c r="D404" s="24">
        <v>4022</v>
      </c>
      <c r="E404" s="24">
        <v>39013</v>
      </c>
      <c r="F404" s="1" t="s">
        <v>35</v>
      </c>
      <c r="G404" s="1" t="s">
        <v>36</v>
      </c>
      <c r="H404" s="1" t="s">
        <v>46</v>
      </c>
      <c r="I404" t="s">
        <v>47</v>
      </c>
      <c r="J404" t="str">
        <f>_xlfn.CONCAT(IFERROR(INDEX(Lookup!B:B, MATCH(Table1[[#This Row],[Origin City]], Lookup!A:A, 0)), Table1[[#This Row],[Origin City]]),","," ",Table1[[#This Row],[Origin State]])</f>
        <v>Clarkfield, MN</v>
      </c>
      <c r="K404" t="s">
        <v>48</v>
      </c>
      <c r="L404" t="s">
        <v>49</v>
      </c>
      <c r="M404" t="s">
        <v>50</v>
      </c>
      <c r="N404" s="5">
        <v>1684</v>
      </c>
      <c r="O404" t="s">
        <v>51</v>
      </c>
      <c r="P404">
        <v>110</v>
      </c>
      <c r="Q404">
        <v>120</v>
      </c>
      <c r="R404" t="s">
        <v>42</v>
      </c>
      <c r="S404" t="s">
        <v>43</v>
      </c>
      <c r="T404" t="s">
        <v>52</v>
      </c>
      <c r="U404" s="35" t="s">
        <v>44</v>
      </c>
      <c r="V404" s="27" t="s">
        <v>45</v>
      </c>
      <c r="W404" s="4">
        <v>5340</v>
      </c>
      <c r="X404" s="4">
        <f>IF(Table1[[#This Row],[Commodity]]="corn",Table1[[#This Row],[Tariff per Car]]/(111*2000/56),Table1[[#This Row],[Tariff per Car]]/(111*2000/60))</f>
        <v>1.347027027027027</v>
      </c>
      <c r="Y404" s="4">
        <f>Table1[[#This Row],[Tariff per Car]]/100.7</f>
        <v>53.028798411122146</v>
      </c>
      <c r="Z404" s="4">
        <f>(Table1[[#This Row],[Tariff per Car]]/111)</f>
        <v>48.108108108108105</v>
      </c>
      <c r="AA404" s="6">
        <f>(Table1[[#This Row],[Tariff per Car]]/111)/Table1[[#This Row],[Route Mileage]]</f>
        <v>2.8567760159209088E-2</v>
      </c>
      <c r="AB404" s="4">
        <v>0.12</v>
      </c>
      <c r="AC404" s="4">
        <f>Table1[[#This Row],[FSC per Mile]]*Table1[[#This Row],[Route Mileage]]</f>
        <v>202.07999999999998</v>
      </c>
      <c r="AD404" s="4">
        <f>Table1[[#This Row],[Tariff per Car]]+Table1[[#This Row],[FSC per Car]]</f>
        <v>5542.08</v>
      </c>
      <c r="AE404" s="4">
        <f>IF(Table1[[#This Row],[Commodity]]="corn",Table1[[#This Row],[Tariff + FSC per Car]]/(111*2000/56),Table1[[#This Row],[Tariff + FSC per Car]]/(111*2000/60))</f>
        <v>1.3980021621621621</v>
      </c>
      <c r="AF404" s="4">
        <f>Table1[[#This Row],[Tariff + FSC per Car]]/100.7</f>
        <v>55.035551142005957</v>
      </c>
      <c r="AG404" s="4">
        <f>(Table1[[#This Row],[Tariff + FSC per Car]]/111)</f>
        <v>49.928648648648647</v>
      </c>
      <c r="AH404" s="6">
        <f>(Table1[[#This Row],[Tariff + FSC per Car]]/111)/Table1[[#This Row],[Route Mileage]]</f>
        <v>2.9648841240290172E-2</v>
      </c>
    </row>
    <row r="405" spans="1:34" x14ac:dyDescent="0.25">
      <c r="A405" s="3">
        <v>44635</v>
      </c>
      <c r="B405" s="1" t="s">
        <v>34</v>
      </c>
      <c r="C405" s="1" t="s">
        <v>34</v>
      </c>
      <c r="D405" s="24">
        <v>4022</v>
      </c>
      <c r="E405" s="24">
        <v>39010</v>
      </c>
      <c r="F405" s="1" t="s">
        <v>35</v>
      </c>
      <c r="G405" s="1" t="s">
        <v>36</v>
      </c>
      <c r="H405" s="1" t="s">
        <v>46</v>
      </c>
      <c r="I405" t="s">
        <v>47</v>
      </c>
      <c r="J405" t="str">
        <f>_xlfn.CONCAT(IFERROR(INDEX(Lookup!B:B, MATCH(Table1[[#This Row],[Origin City]], Lookup!A:A, 0)), Table1[[#This Row],[Origin City]]),","," ",Table1[[#This Row],[Origin State]])</f>
        <v>Clarkfield, MN</v>
      </c>
      <c r="K405" t="s">
        <v>53</v>
      </c>
      <c r="L405" t="s">
        <v>54</v>
      </c>
      <c r="M405" t="str">
        <f>_xlfn.CONCAT(IFERROR(INDEX(Lookup!B:B, MATCH(Table1[[#This Row],[Destination City]], Lookup!A:A, 0)), Table1[[#This Row],[Destination City]]),","," ",Table1[[#This Row],[Destination State]])</f>
        <v>Hereford, TX</v>
      </c>
      <c r="N405" s="5">
        <v>1066</v>
      </c>
      <c r="O405" t="s">
        <v>51</v>
      </c>
      <c r="P405">
        <v>110</v>
      </c>
      <c r="Q405">
        <v>120</v>
      </c>
      <c r="R405" t="s">
        <v>42</v>
      </c>
      <c r="S405" t="s">
        <v>43</v>
      </c>
      <c r="T405" t="s">
        <v>52</v>
      </c>
      <c r="U405" s="35" t="s">
        <v>44</v>
      </c>
      <c r="V405" s="27" t="s">
        <v>45</v>
      </c>
      <c r="W405" s="4">
        <v>5020</v>
      </c>
      <c r="X405" s="4">
        <f>IF(Table1[[#This Row],[Commodity]]="corn",Table1[[#This Row],[Tariff per Car]]/(111*2000/56),Table1[[#This Row],[Tariff per Car]]/(111*2000/60))</f>
        <v>1.2663063063063063</v>
      </c>
      <c r="Y405" s="4">
        <f>Table1[[#This Row],[Tariff per Car]]/100.7</f>
        <v>49.851042701092354</v>
      </c>
      <c r="Z405" s="4">
        <f>(Table1[[#This Row],[Tariff per Car]]/111)</f>
        <v>45.225225225225223</v>
      </c>
      <c r="AA405" s="6">
        <f>(Table1[[#This Row],[Tariff per Car]]/111)/Table1[[#This Row],[Route Mileage]]</f>
        <v>4.2425164376383884E-2</v>
      </c>
      <c r="AB405" s="4">
        <v>0.12</v>
      </c>
      <c r="AC405" s="4">
        <f>Table1[[#This Row],[FSC per Mile]]*Table1[[#This Row],[Route Mileage]]</f>
        <v>127.92</v>
      </c>
      <c r="AD405" s="4">
        <f>Table1[[#This Row],[Tariff per Car]]+Table1[[#This Row],[FSC per Car]]</f>
        <v>5147.92</v>
      </c>
      <c r="AE405" s="4">
        <f>IF(Table1[[#This Row],[Commodity]]="corn",Table1[[#This Row],[Tariff + FSC per Car]]/(111*2000/56),Table1[[#This Row],[Tariff + FSC per Car]]/(111*2000/60))</f>
        <v>1.2985744144144145</v>
      </c>
      <c r="AF405" s="4">
        <f>Table1[[#This Row],[Tariff + FSC per Car]]/100.7</f>
        <v>51.121350546176764</v>
      </c>
      <c r="AG405" s="4">
        <f>(Table1[[#This Row],[Tariff + FSC per Car]]/111)</f>
        <v>46.377657657657657</v>
      </c>
      <c r="AH405" s="6">
        <f>(Table1[[#This Row],[Tariff + FSC per Car]]/111)/Table1[[#This Row],[Route Mileage]]</f>
        <v>4.3506245457464968E-2</v>
      </c>
    </row>
    <row r="406" spans="1:34" x14ac:dyDescent="0.25">
      <c r="A406" s="3">
        <v>44635</v>
      </c>
      <c r="B406" s="1" t="s">
        <v>34</v>
      </c>
      <c r="C406" s="1" t="s">
        <v>34</v>
      </c>
      <c r="D406" s="24">
        <v>4022</v>
      </c>
      <c r="E406" s="24">
        <v>39010</v>
      </c>
      <c r="F406" s="1" t="s">
        <v>35</v>
      </c>
      <c r="G406" s="1" t="s">
        <v>36</v>
      </c>
      <c r="H406" s="1" t="s">
        <v>55</v>
      </c>
      <c r="I406" t="s">
        <v>38</v>
      </c>
      <c r="J406" t="str">
        <f>_xlfn.CONCAT(IFERROR(INDEX(Lookup!B:B, MATCH(Table1[[#This Row],[Origin City]], Lookup!A:A, 0)), Table1[[#This Row],[Origin City]]),","," ",Table1[[#This Row],[Origin State]])</f>
        <v>Edison, NE</v>
      </c>
      <c r="K406" t="s">
        <v>53</v>
      </c>
      <c r="L406" t="s">
        <v>54</v>
      </c>
      <c r="M406" t="str">
        <f>_xlfn.CONCAT(IFERROR(INDEX(Lookup!B:B, MATCH(Table1[[#This Row],[Destination City]], Lookup!A:A, 0)), Table1[[#This Row],[Destination City]]),","," ",Table1[[#This Row],[Destination State]])</f>
        <v>Hereford, TX</v>
      </c>
      <c r="N406" s="9">
        <v>728</v>
      </c>
      <c r="O406" t="s">
        <v>51</v>
      </c>
      <c r="P406">
        <v>110</v>
      </c>
      <c r="Q406">
        <v>120</v>
      </c>
      <c r="R406" t="s">
        <v>42</v>
      </c>
      <c r="S406" t="s">
        <v>43</v>
      </c>
      <c r="T406" t="s">
        <v>52</v>
      </c>
      <c r="U406" s="35" t="s">
        <v>44</v>
      </c>
      <c r="V406" s="27" t="s">
        <v>45</v>
      </c>
      <c r="W406" s="4">
        <v>4260</v>
      </c>
      <c r="X406" s="4">
        <f>IF(Table1[[#This Row],[Commodity]]="corn",Table1[[#This Row],[Tariff per Car]]/(111*2000/56),Table1[[#This Row],[Tariff per Car]]/(111*2000/60))</f>
        <v>1.0745945945945947</v>
      </c>
      <c r="Y406" s="4">
        <f>Table1[[#This Row],[Tariff per Car]]/100.7</f>
        <v>42.303872889771597</v>
      </c>
      <c r="Z406" s="4">
        <f>(Table1[[#This Row],[Tariff per Car]]/111)</f>
        <v>38.378378378378379</v>
      </c>
      <c r="AA406" s="6">
        <f>(Table1[[#This Row],[Tariff per Car]]/111)/Table1[[#This Row],[Route Mileage]]</f>
        <v>5.2717552717552719E-2</v>
      </c>
      <c r="AB406" s="4">
        <v>0.12</v>
      </c>
      <c r="AC406" s="4">
        <f>Table1[[#This Row],[FSC per Mile]]*Table1[[#This Row],[Route Mileage]]</f>
        <v>87.36</v>
      </c>
      <c r="AD406" s="4">
        <f>Table1[[#This Row],[Tariff per Car]]+Table1[[#This Row],[FSC per Car]]</f>
        <v>4347.3599999999997</v>
      </c>
      <c r="AE406" s="4">
        <f>IF(Table1[[#This Row],[Commodity]]="corn",Table1[[#This Row],[Tariff + FSC per Car]]/(111*2000/56),Table1[[#This Row],[Tariff + FSC per Car]]/(111*2000/60))</f>
        <v>1.0966313513513513</v>
      </c>
      <c r="AF406" s="4">
        <f>Table1[[#This Row],[Tariff + FSC per Car]]/100.7</f>
        <v>43.171400198609724</v>
      </c>
      <c r="AG406" s="4">
        <f>(Table1[[#This Row],[Tariff + FSC per Car]]/111)</f>
        <v>39.165405405405401</v>
      </c>
      <c r="AH406" s="6">
        <f>(Table1[[#This Row],[Tariff + FSC per Car]]/111)/Table1[[#This Row],[Route Mileage]]</f>
        <v>5.3798633798633796E-2</v>
      </c>
    </row>
    <row r="407" spans="1:34" x14ac:dyDescent="0.25">
      <c r="A407" s="3">
        <v>44635</v>
      </c>
      <c r="B407" s="1" t="s">
        <v>34</v>
      </c>
      <c r="C407" s="1" t="s">
        <v>34</v>
      </c>
      <c r="D407" s="24">
        <v>4022</v>
      </c>
      <c r="E407" s="24">
        <v>39013</v>
      </c>
      <c r="F407" s="1" t="s">
        <v>35</v>
      </c>
      <c r="G407" s="1" t="s">
        <v>36</v>
      </c>
      <c r="H407" s="1" t="s">
        <v>55</v>
      </c>
      <c r="I407" t="s">
        <v>38</v>
      </c>
      <c r="J407" t="str">
        <f>_xlfn.CONCAT(IFERROR(INDEX(Lookup!B:B, MATCH(Table1[[#This Row],[Origin City]], Lookup!A:A, 0)), Table1[[#This Row],[Origin City]]),","," ",Table1[[#This Row],[Origin State]])</f>
        <v>Edison, NE</v>
      </c>
      <c r="K407" t="s">
        <v>48</v>
      </c>
      <c r="L407" t="s">
        <v>49</v>
      </c>
      <c r="M407" t="s">
        <v>50</v>
      </c>
      <c r="N407" s="5">
        <v>1759</v>
      </c>
      <c r="O407" t="s">
        <v>51</v>
      </c>
      <c r="P407">
        <v>110</v>
      </c>
      <c r="Q407">
        <v>120</v>
      </c>
      <c r="R407" t="s">
        <v>42</v>
      </c>
      <c r="S407" t="s">
        <v>43</v>
      </c>
      <c r="T407" t="s">
        <v>52</v>
      </c>
      <c r="U407" s="35" t="s">
        <v>44</v>
      </c>
      <c r="V407" s="27" t="s">
        <v>45</v>
      </c>
      <c r="W407" s="4">
        <v>5220</v>
      </c>
      <c r="X407" s="4">
        <f>IF(Table1[[#This Row],[Commodity]]="corn",Table1[[#This Row],[Tariff per Car]]/(111*2000/56),Table1[[#This Row],[Tariff per Car]]/(111*2000/60))</f>
        <v>1.3167567567567569</v>
      </c>
      <c r="Y407" s="4">
        <f>Table1[[#This Row],[Tariff per Car]]/100.7</f>
        <v>51.837140019860975</v>
      </c>
      <c r="Z407" s="4">
        <f>(Table1[[#This Row],[Tariff per Car]]/111)</f>
        <v>47.027027027027025</v>
      </c>
      <c r="AA407" s="6">
        <f>(Table1[[#This Row],[Tariff per Car]]/111)/Table1[[#This Row],[Route Mileage]]</f>
        <v>2.6735092113147826E-2</v>
      </c>
      <c r="AB407" s="4">
        <v>0.12</v>
      </c>
      <c r="AC407" s="4">
        <f>Table1[[#This Row],[FSC per Mile]]*Table1[[#This Row],[Route Mileage]]</f>
        <v>211.07999999999998</v>
      </c>
      <c r="AD407" s="4">
        <f>Table1[[#This Row],[Tariff per Car]]+Table1[[#This Row],[FSC per Car]]</f>
        <v>5431.08</v>
      </c>
      <c r="AE407" s="4">
        <f>IF(Table1[[#This Row],[Commodity]]="corn",Table1[[#This Row],[Tariff + FSC per Car]]/(111*2000/56),Table1[[#This Row],[Tariff + FSC per Car]]/(111*2000/60))</f>
        <v>1.3700021621621621</v>
      </c>
      <c r="AF407" s="4">
        <f>Table1[[#This Row],[Tariff + FSC per Car]]/100.7</f>
        <v>53.933267130089369</v>
      </c>
      <c r="AG407" s="4">
        <f>(Table1[[#This Row],[Tariff + FSC per Car]]/111)</f>
        <v>48.928648648648647</v>
      </c>
      <c r="AH407" s="6">
        <f>(Table1[[#This Row],[Tariff + FSC per Car]]/111)/Table1[[#This Row],[Route Mileage]]</f>
        <v>2.7816173194228907E-2</v>
      </c>
    </row>
    <row r="408" spans="1:34" x14ac:dyDescent="0.25">
      <c r="A408" s="3">
        <v>44635</v>
      </c>
      <c r="B408" s="1" t="s">
        <v>34</v>
      </c>
      <c r="C408" s="1" t="s">
        <v>34</v>
      </c>
      <c r="D408" s="24">
        <v>4022</v>
      </c>
      <c r="E408" s="24">
        <v>39010</v>
      </c>
      <c r="F408" s="1" t="s">
        <v>35</v>
      </c>
      <c r="G408" s="1" t="s">
        <v>36</v>
      </c>
      <c r="H408" s="1" t="s">
        <v>55</v>
      </c>
      <c r="I408" t="s">
        <v>38</v>
      </c>
      <c r="J408" t="str">
        <f>_xlfn.CONCAT(IFERROR(INDEX(Lookup!B:B, MATCH(Table1[[#This Row],[Origin City]], Lookup!A:A, 0)), Table1[[#This Row],[Origin City]]),","," ",Table1[[#This Row],[Origin State]])</f>
        <v>Edison, NE</v>
      </c>
      <c r="K408" t="s">
        <v>39</v>
      </c>
      <c r="L408" t="s">
        <v>40</v>
      </c>
      <c r="M408" t="str">
        <f>_xlfn.CONCAT(IFERROR(INDEX(Lookup!B:B, MATCH(Table1[[#This Row],[Destination City]], Lookup!A:A, 0)), Table1[[#This Row],[Destination City]]),","," ",Table1[[#This Row],[Destination State]])</f>
        <v>Hanford, CA</v>
      </c>
      <c r="N408" s="5">
        <v>1776</v>
      </c>
      <c r="O408" t="s">
        <v>41</v>
      </c>
      <c r="P408">
        <v>110</v>
      </c>
      <c r="Q408">
        <v>120</v>
      </c>
      <c r="R408" t="s">
        <v>42</v>
      </c>
      <c r="S408" t="s">
        <v>43</v>
      </c>
      <c r="T408" t="s">
        <v>52</v>
      </c>
      <c r="U408" s="36" t="s">
        <v>44</v>
      </c>
      <c r="V408" s="28" t="s">
        <v>45</v>
      </c>
      <c r="W408" s="4">
        <v>5220</v>
      </c>
      <c r="X408" s="4">
        <f>IF(Table1[[#This Row],[Commodity]]="corn",Table1[[#This Row],[Tariff per Car]]/(111*2000/56),Table1[[#This Row],[Tariff per Car]]/(111*2000/60))</f>
        <v>1.3167567567567569</v>
      </c>
      <c r="Y408" s="4">
        <f>Table1[[#This Row],[Tariff per Car]]/100.7</f>
        <v>51.837140019860975</v>
      </c>
      <c r="Z408" s="4">
        <f>(Table1[[#This Row],[Tariff per Car]]/111)</f>
        <v>47.027027027027025</v>
      </c>
      <c r="AA408" s="6">
        <f>(Table1[[#This Row],[Tariff per Car]]/111)/Table1[[#This Row],[Route Mileage]]</f>
        <v>2.647918188458729E-2</v>
      </c>
      <c r="AB408" s="4">
        <v>0.12</v>
      </c>
      <c r="AC408" s="4">
        <f>Table1[[#This Row],[FSC per Mile]]*Table1[[#This Row],[Route Mileage]]</f>
        <v>213.12</v>
      </c>
      <c r="AD408" s="4">
        <f>Table1[[#This Row],[Tariff per Car]]+Table1[[#This Row],[FSC per Car]]</f>
        <v>5433.12</v>
      </c>
      <c r="AE408" s="4">
        <f>IF(Table1[[#This Row],[Commodity]]="corn",Table1[[#This Row],[Tariff + FSC per Car]]/(111*2000/56),Table1[[#This Row],[Tariff + FSC per Car]]/(111*2000/60))</f>
        <v>1.3705167567567567</v>
      </c>
      <c r="AF408" s="4">
        <f>Table1[[#This Row],[Tariff + FSC per Car]]/100.7</f>
        <v>53.953525322740809</v>
      </c>
      <c r="AG408" s="4">
        <f>(Table1[[#This Row],[Tariff + FSC per Car]]/111)</f>
        <v>48.947027027027026</v>
      </c>
      <c r="AH408" s="6">
        <f>(Table1[[#This Row],[Tariff + FSC per Car]]/111)/Table1[[#This Row],[Route Mileage]]</f>
        <v>2.756026296566837E-2</v>
      </c>
    </row>
    <row r="409" spans="1:34" x14ac:dyDescent="0.25">
      <c r="A409" s="3">
        <v>44635</v>
      </c>
      <c r="B409" t="s">
        <v>34</v>
      </c>
      <c r="C409" t="s">
        <v>34</v>
      </c>
      <c r="D409" s="24">
        <v>4022</v>
      </c>
      <c r="E409" s="24">
        <v>39010</v>
      </c>
      <c r="F409" s="1" t="s">
        <v>35</v>
      </c>
      <c r="G409" s="1" t="s">
        <v>36</v>
      </c>
      <c r="H409" s="1" t="s">
        <v>56</v>
      </c>
      <c r="I409" t="s">
        <v>57</v>
      </c>
      <c r="J409" t="str">
        <f>_xlfn.CONCAT(IFERROR(INDEX(Lookup!B:B, MATCH(Table1[[#This Row],[Origin City]], Lookup!A:A, 0)), Table1[[#This Row],[Origin City]]),","," ",Table1[[#This Row],[Origin State]])</f>
        <v>Greenwood (Mendota), IL</v>
      </c>
      <c r="K409" t="s">
        <v>53</v>
      </c>
      <c r="L409" t="s">
        <v>54</v>
      </c>
      <c r="M409" t="str">
        <f>_xlfn.CONCAT(IFERROR(INDEX(Lookup!B:B, MATCH(Table1[[#This Row],[Destination City]], Lookup!A:A, 0)), Table1[[#This Row],[Destination City]]),","," ",Table1[[#This Row],[Destination State]])</f>
        <v>Hereford, TX</v>
      </c>
      <c r="N409" s="5">
        <v>935</v>
      </c>
      <c r="O409" t="s">
        <v>41</v>
      </c>
      <c r="P409">
        <v>110</v>
      </c>
      <c r="Q409">
        <v>120</v>
      </c>
      <c r="R409" t="s">
        <v>42</v>
      </c>
      <c r="S409" t="s">
        <v>43</v>
      </c>
      <c r="T409" t="s">
        <v>52</v>
      </c>
      <c r="U409" s="35" t="s">
        <v>44</v>
      </c>
      <c r="V409" s="27" t="s">
        <v>45</v>
      </c>
      <c r="W409" s="4">
        <v>3780</v>
      </c>
      <c r="X409" s="4">
        <f>IF(Table1[[#This Row],[Commodity]]="corn",Table1[[#This Row],[Tariff per Car]]/(111*2000/56),Table1[[#This Row],[Tariff per Car]]/(111*2000/60))</f>
        <v>0.95351351351351354</v>
      </c>
      <c r="Y409" s="4">
        <f>Table1[[#This Row],[Tariff per Car]]/100.7</f>
        <v>37.537239324726912</v>
      </c>
      <c r="Z409" s="4">
        <f>(Table1[[#This Row],[Tariff per Car]]/111)</f>
        <v>34.054054054054056</v>
      </c>
      <c r="AA409" s="6">
        <f>(Table1[[#This Row],[Tariff per Car]]/111)/Table1[[#This Row],[Route Mileage]]</f>
        <v>3.6421448186154073E-2</v>
      </c>
      <c r="AB409" s="4">
        <v>0.12</v>
      </c>
      <c r="AC409" s="4">
        <f>Table1[[#This Row],[FSC per Mile]]*Table1[[#This Row],[Route Mileage]]</f>
        <v>112.2</v>
      </c>
      <c r="AD409" s="4">
        <f>Table1[[#This Row],[Tariff per Car]]+Table1[[#This Row],[FSC per Car]]</f>
        <v>3892.2</v>
      </c>
      <c r="AE409" s="4">
        <f>IF(Table1[[#This Row],[Commodity]]="corn",Table1[[#This Row],[Tariff + FSC per Car]]/(111*2000/56),Table1[[#This Row],[Tariff + FSC per Car]]/(111*2000/60))</f>
        <v>0.98181621621621618</v>
      </c>
      <c r="AF409" s="4">
        <f>Table1[[#This Row],[Tariff + FSC per Car]]/100.7</f>
        <v>38.651439920556108</v>
      </c>
      <c r="AG409" s="4">
        <f>(Table1[[#This Row],[Tariff + FSC per Car]]/111)</f>
        <v>35.064864864864866</v>
      </c>
      <c r="AH409" s="6">
        <f>(Table1[[#This Row],[Tariff + FSC per Car]]/111)/Table1[[#This Row],[Route Mileage]]</f>
        <v>3.750252926723515E-2</v>
      </c>
    </row>
    <row r="410" spans="1:34" x14ac:dyDescent="0.25">
      <c r="A410" s="3">
        <v>44635</v>
      </c>
      <c r="B410" s="1" t="s">
        <v>34</v>
      </c>
      <c r="C410" s="1" t="s">
        <v>34</v>
      </c>
      <c r="D410" s="24">
        <v>4022</v>
      </c>
      <c r="E410" s="24">
        <v>39010</v>
      </c>
      <c r="F410" s="1" t="s">
        <v>35</v>
      </c>
      <c r="G410" s="1" t="s">
        <v>36</v>
      </c>
      <c r="H410" s="1" t="s">
        <v>58</v>
      </c>
      <c r="I410" t="s">
        <v>59</v>
      </c>
      <c r="J410" t="str">
        <f>_xlfn.CONCAT(IFERROR(INDEX(Lookup!B:B, MATCH(Table1[[#This Row],[Origin City]], Lookup!A:A, 0)), Table1[[#This Row],[Origin City]]),","," ",Table1[[#This Row],[Origin State]])</f>
        <v>Hancock, IA</v>
      </c>
      <c r="K410" t="s">
        <v>60</v>
      </c>
      <c r="L410" t="s">
        <v>54</v>
      </c>
      <c r="M410" t="str">
        <f>_xlfn.CONCAT(IFERROR(INDEX(Lookup!B:B, MATCH(Table1[[#This Row],[Destination City]], Lookup!A:A, 0)), Table1[[#This Row],[Destination City]]),","," ",Table1[[#This Row],[Destination State]])</f>
        <v>Plainview, TX</v>
      </c>
      <c r="N410" s="5">
        <v>832</v>
      </c>
      <c r="O410" t="s">
        <v>41</v>
      </c>
      <c r="P410">
        <v>110</v>
      </c>
      <c r="Q410">
        <v>120</v>
      </c>
      <c r="R410" t="s">
        <v>42</v>
      </c>
      <c r="S410" t="s">
        <v>43</v>
      </c>
      <c r="T410" t="s">
        <v>43</v>
      </c>
      <c r="U410" s="35" t="s">
        <v>44</v>
      </c>
      <c r="V410" s="27" t="s">
        <v>45</v>
      </c>
      <c r="W410" s="4">
        <v>4380</v>
      </c>
      <c r="X410" s="4">
        <f>IF(Table1[[#This Row],[Commodity]]="corn",Table1[[#This Row],[Tariff per Car]]/(111*2000/56),Table1[[#This Row],[Tariff per Car]]/(111*2000/60))</f>
        <v>1.1048648648648649</v>
      </c>
      <c r="Y410" s="4">
        <f>Table1[[#This Row],[Tariff per Car]]/100.7</f>
        <v>43.495531281032768</v>
      </c>
      <c r="Z410" s="4">
        <f>(Table1[[#This Row],[Tariff per Car]]/111)</f>
        <v>39.45945945945946</v>
      </c>
      <c r="AA410" s="6">
        <f>(Table1[[#This Row],[Tariff per Car]]/111)/Table1[[#This Row],[Route Mileage]]</f>
        <v>4.7427234927234926E-2</v>
      </c>
      <c r="AB410" s="4">
        <v>0.12</v>
      </c>
      <c r="AC410" s="4">
        <f>Table1[[#This Row],[FSC per Mile]]*Table1[[#This Row],[Route Mileage]]</f>
        <v>99.84</v>
      </c>
      <c r="AD410" s="4">
        <f>Table1[[#This Row],[Tariff per Car]]+Table1[[#This Row],[FSC per Car]]</f>
        <v>4479.84</v>
      </c>
      <c r="AE410" s="4">
        <f>IF(Table1[[#This Row],[Commodity]]="corn",Table1[[#This Row],[Tariff + FSC per Car]]/(111*2000/56),Table1[[#This Row],[Tariff + FSC per Car]]/(111*2000/60))</f>
        <v>1.1300497297297298</v>
      </c>
      <c r="AF410" s="4">
        <f>Table1[[#This Row],[Tariff + FSC per Car]]/100.7</f>
        <v>44.486991062562069</v>
      </c>
      <c r="AG410" s="4">
        <f>(Table1[[#This Row],[Tariff + FSC per Car]]/111)</f>
        <v>40.358918918918917</v>
      </c>
      <c r="AH410" s="6">
        <f>(Table1[[#This Row],[Tariff + FSC per Car]]/111)/Table1[[#This Row],[Route Mileage]]</f>
        <v>4.8508316008316003E-2</v>
      </c>
    </row>
    <row r="411" spans="1:34" x14ac:dyDescent="0.25">
      <c r="A411" s="3">
        <v>44635</v>
      </c>
      <c r="B411" s="1" t="s">
        <v>34</v>
      </c>
      <c r="C411" s="1" t="s">
        <v>34</v>
      </c>
      <c r="D411" s="24">
        <v>4022</v>
      </c>
      <c r="E411" s="24">
        <v>39010</v>
      </c>
      <c r="F411" s="1" t="s">
        <v>35</v>
      </c>
      <c r="G411" s="1" t="s">
        <v>36</v>
      </c>
      <c r="H411" s="1" t="s">
        <v>61</v>
      </c>
      <c r="I411" t="s">
        <v>62</v>
      </c>
      <c r="J411" t="str">
        <f>_xlfn.CONCAT(IFERROR(INDEX(Lookup!B:B, MATCH(Table1[[#This Row],[Origin City]], Lookup!A:A, 0)), Table1[[#This Row],[Origin City]]),","," ",Table1[[#This Row],[Origin State]])</f>
        <v>Phelps (Rock Port), MO</v>
      </c>
      <c r="K411" t="s">
        <v>63</v>
      </c>
      <c r="L411" t="s">
        <v>64</v>
      </c>
      <c r="M411" t="str">
        <f>_xlfn.CONCAT(IFERROR(INDEX(Lookup!B:B, MATCH(Table1[[#This Row],[Destination City]], Lookup!A:A, 0)), Table1[[#This Row],[Destination City]]),","," ",Table1[[#This Row],[Destination State]])</f>
        <v>Clovis, NM</v>
      </c>
      <c r="N411" s="5">
        <v>764</v>
      </c>
      <c r="O411" t="s">
        <v>41</v>
      </c>
      <c r="P411">
        <v>110</v>
      </c>
      <c r="Q411">
        <v>120</v>
      </c>
      <c r="R411" t="s">
        <v>42</v>
      </c>
      <c r="S411" t="s">
        <v>43</v>
      </c>
      <c r="T411" t="s">
        <v>52</v>
      </c>
      <c r="U411" s="35" t="s">
        <v>44</v>
      </c>
      <c r="V411" s="27" t="s">
        <v>45</v>
      </c>
      <c r="W411" s="4">
        <v>4020</v>
      </c>
      <c r="X411" s="4">
        <f>IF(Table1[[#This Row],[Commodity]]="corn",Table1[[#This Row],[Tariff per Car]]/(111*2000/56),Table1[[#This Row],[Tariff per Car]]/(111*2000/60))</f>
        <v>1.0140540540540541</v>
      </c>
      <c r="Y411" s="4">
        <f>Table1[[#This Row],[Tariff per Car]]/100.7</f>
        <v>39.920556107249254</v>
      </c>
      <c r="Z411" s="4">
        <f>(Table1[[#This Row],[Tariff per Car]]/111)</f>
        <v>36.216216216216218</v>
      </c>
      <c r="AA411" s="6">
        <f>(Table1[[#This Row],[Tariff per Car]]/111)/Table1[[#This Row],[Route Mileage]]</f>
        <v>4.7403424366775151E-2</v>
      </c>
      <c r="AB411" s="4">
        <v>0.12</v>
      </c>
      <c r="AC411" s="4">
        <f>Table1[[#This Row],[FSC per Mile]]*Table1[[#This Row],[Route Mileage]]</f>
        <v>91.679999999999993</v>
      </c>
      <c r="AD411" s="4">
        <f>Table1[[#This Row],[Tariff per Car]]+Table1[[#This Row],[FSC per Car]]</f>
        <v>4111.68</v>
      </c>
      <c r="AE411" s="4">
        <f>IF(Table1[[#This Row],[Commodity]]="corn",Table1[[#This Row],[Tariff + FSC per Car]]/(111*2000/56),Table1[[#This Row],[Tariff + FSC per Car]]/(111*2000/60))</f>
        <v>1.0371805405405405</v>
      </c>
      <c r="AF411" s="4">
        <f>Table1[[#This Row],[Tariff + FSC per Car]]/100.7</f>
        <v>40.830983118172789</v>
      </c>
      <c r="AG411" s="4">
        <f>(Table1[[#This Row],[Tariff + FSC per Car]]/111)</f>
        <v>37.042162162162164</v>
      </c>
      <c r="AH411" s="6">
        <f>(Table1[[#This Row],[Tariff + FSC per Car]]/111)/Table1[[#This Row],[Route Mileage]]</f>
        <v>4.8484505447856235E-2</v>
      </c>
    </row>
    <row r="412" spans="1:34" x14ac:dyDescent="0.25">
      <c r="A412" s="3">
        <v>44635</v>
      </c>
      <c r="B412" s="1" t="s">
        <v>34</v>
      </c>
      <c r="C412" s="1" t="s">
        <v>34</v>
      </c>
      <c r="D412" s="24">
        <v>4022</v>
      </c>
      <c r="E412" s="24">
        <v>39010</v>
      </c>
      <c r="F412" s="1" t="s">
        <v>35</v>
      </c>
      <c r="G412" s="1" t="s">
        <v>36</v>
      </c>
      <c r="H412" s="1" t="s">
        <v>61</v>
      </c>
      <c r="I412" t="s">
        <v>62</v>
      </c>
      <c r="J412" t="str">
        <f>_xlfn.CONCAT(IFERROR(INDEX(Lookup!B:B, MATCH(Table1[[#This Row],[Origin City]], Lookup!A:A, 0)), Table1[[#This Row],[Origin City]]),","," ",Table1[[#This Row],[Origin State]])</f>
        <v>Phelps (Rock Port), MO</v>
      </c>
      <c r="K412" t="s">
        <v>65</v>
      </c>
      <c r="L412" t="s">
        <v>54</v>
      </c>
      <c r="M412" t="s">
        <v>66</v>
      </c>
      <c r="N412" s="5">
        <v>937</v>
      </c>
      <c r="O412" t="s">
        <v>41</v>
      </c>
      <c r="P412">
        <v>110</v>
      </c>
      <c r="Q412">
        <v>120</v>
      </c>
      <c r="R412" t="s">
        <v>42</v>
      </c>
      <c r="S412" t="s">
        <v>43</v>
      </c>
      <c r="T412" t="s">
        <v>52</v>
      </c>
      <c r="U412" s="35" t="s">
        <v>44</v>
      </c>
      <c r="V412" s="27" t="s">
        <v>45</v>
      </c>
      <c r="W412" s="4">
        <v>3760</v>
      </c>
      <c r="X412" s="4">
        <f>IF(Table1[[#This Row],[Commodity]]="corn",Table1[[#This Row],[Tariff per Car]]/(111*2000/56),Table1[[#This Row],[Tariff per Car]]/(111*2000/60))</f>
        <v>0.94846846846846844</v>
      </c>
      <c r="Y412" s="4">
        <f>Table1[[#This Row],[Tariff per Car]]/100.7</f>
        <v>37.338629592850047</v>
      </c>
      <c r="Z412" s="4">
        <f>(Table1[[#This Row],[Tariff per Car]]/111)</f>
        <v>33.873873873873876</v>
      </c>
      <c r="AA412" s="6">
        <f>(Table1[[#This Row],[Tariff per Car]]/111)/Table1[[#This Row],[Route Mileage]]</f>
        <v>3.6151412885671162E-2</v>
      </c>
      <c r="AB412" s="4">
        <v>0.12</v>
      </c>
      <c r="AC412" s="4">
        <f>Table1[[#This Row],[FSC per Mile]]*Table1[[#This Row],[Route Mileage]]</f>
        <v>112.44</v>
      </c>
      <c r="AD412" s="4">
        <f>Table1[[#This Row],[Tariff per Car]]+Table1[[#This Row],[FSC per Car]]</f>
        <v>3872.44</v>
      </c>
      <c r="AE412" s="4">
        <f>IF(Table1[[#This Row],[Commodity]]="corn",Table1[[#This Row],[Tariff + FSC per Car]]/(111*2000/56),Table1[[#This Row],[Tariff + FSC per Car]]/(111*2000/60))</f>
        <v>0.97683171171171179</v>
      </c>
      <c r="AF412" s="4">
        <f>Table1[[#This Row],[Tariff + FSC per Car]]/100.7</f>
        <v>38.455213505461764</v>
      </c>
      <c r="AG412" s="4">
        <f>(Table1[[#This Row],[Tariff + FSC per Car]]/111)</f>
        <v>34.886846846846851</v>
      </c>
      <c r="AH412" s="6">
        <f>(Table1[[#This Row],[Tariff + FSC per Car]]/111)/Table1[[#This Row],[Route Mileage]]</f>
        <v>3.7232493966752239E-2</v>
      </c>
    </row>
    <row r="413" spans="1:34" x14ac:dyDescent="0.25">
      <c r="A413" s="3">
        <v>44635</v>
      </c>
      <c r="B413" s="1" t="s">
        <v>34</v>
      </c>
      <c r="C413" s="1" t="s">
        <v>34</v>
      </c>
      <c r="D413" s="24">
        <v>4022</v>
      </c>
      <c r="E413" s="24">
        <v>39013</v>
      </c>
      <c r="F413" s="1" t="s">
        <v>35</v>
      </c>
      <c r="G413" s="1" t="s">
        <v>36</v>
      </c>
      <c r="H413" s="1" t="s">
        <v>67</v>
      </c>
      <c r="I413" t="s">
        <v>68</v>
      </c>
      <c r="J413" t="str">
        <f>_xlfn.CONCAT(IFERROR(INDEX(Lookup!B:B, MATCH(Table1[[#This Row],[Origin City]], Lookup!A:A, 0)), Table1[[#This Row],[Origin City]]),","," ",Table1[[#This Row],[Origin State]])</f>
        <v>Selby, SD</v>
      </c>
      <c r="K413" t="s">
        <v>48</v>
      </c>
      <c r="L413" t="s">
        <v>49</v>
      </c>
      <c r="M413" t="s">
        <v>50</v>
      </c>
      <c r="N413" s="5">
        <v>1419</v>
      </c>
      <c r="O413" t="s">
        <v>51</v>
      </c>
      <c r="P413">
        <v>110</v>
      </c>
      <c r="Q413">
        <v>120</v>
      </c>
      <c r="R413" t="s">
        <v>42</v>
      </c>
      <c r="S413" t="s">
        <v>43</v>
      </c>
      <c r="T413" t="s">
        <v>52</v>
      </c>
      <c r="U413" s="36" t="s">
        <v>44</v>
      </c>
      <c r="V413" s="28" t="s">
        <v>45</v>
      </c>
      <c r="W413" s="4">
        <v>5300</v>
      </c>
      <c r="X413" s="4">
        <f>IF(Table1[[#This Row],[Commodity]]="corn",Table1[[#This Row],[Tariff per Car]]/(111*2000/56),Table1[[#This Row],[Tariff per Car]]/(111*2000/60))</f>
        <v>1.336936936936937</v>
      </c>
      <c r="Y413" s="4">
        <f>Table1[[#This Row],[Tariff per Car]]/100.7</f>
        <v>52.631578947368418</v>
      </c>
      <c r="Z413" s="4">
        <f>(Table1[[#This Row],[Tariff per Car]]/111)</f>
        <v>47.747747747747745</v>
      </c>
      <c r="AA413" s="6">
        <f>(Table1[[#This Row],[Tariff per Car]]/111)/Table1[[#This Row],[Route Mileage]]</f>
        <v>3.3648870858173183E-2</v>
      </c>
      <c r="AB413" s="4">
        <v>0.12</v>
      </c>
      <c r="AC413" s="4">
        <f>Table1[[#This Row],[FSC per Mile]]*Table1[[#This Row],[Route Mileage]]</f>
        <v>170.28</v>
      </c>
      <c r="AD413" s="4">
        <f>Table1[[#This Row],[Tariff per Car]]+Table1[[#This Row],[FSC per Car]]</f>
        <v>5470.28</v>
      </c>
      <c r="AE413" s="4">
        <f>IF(Table1[[#This Row],[Commodity]]="corn",Table1[[#This Row],[Tariff + FSC per Car]]/(111*2000/56),Table1[[#This Row],[Tariff + FSC per Car]]/(111*2000/60))</f>
        <v>1.3798904504504503</v>
      </c>
      <c r="AF413" s="4">
        <f>Table1[[#This Row],[Tariff + FSC per Car]]/100.7</f>
        <v>54.322542204568023</v>
      </c>
      <c r="AG413" s="4">
        <f>(Table1[[#This Row],[Tariff + FSC per Car]]/111)</f>
        <v>49.281801801801798</v>
      </c>
      <c r="AH413" s="6">
        <f>(Table1[[#This Row],[Tariff + FSC per Car]]/111)/Table1[[#This Row],[Route Mileage]]</f>
        <v>3.472995193925426E-2</v>
      </c>
    </row>
    <row r="414" spans="1:34" x14ac:dyDescent="0.25">
      <c r="A414" s="3">
        <v>44635</v>
      </c>
      <c r="B414" s="1" t="s">
        <v>34</v>
      </c>
      <c r="C414" s="1" t="s">
        <v>34</v>
      </c>
      <c r="D414" s="24">
        <v>4022</v>
      </c>
      <c r="E414" s="24">
        <v>39013</v>
      </c>
      <c r="F414" s="1" t="s">
        <v>35</v>
      </c>
      <c r="G414" s="1" t="s">
        <v>36</v>
      </c>
      <c r="H414" s="1" t="s">
        <v>69</v>
      </c>
      <c r="I414" t="s">
        <v>47</v>
      </c>
      <c r="J414" t="str">
        <f>_xlfn.CONCAT(IFERROR(INDEX(Lookup!B:B, MATCH(Table1[[#This Row],[Origin City]], Lookup!A:A, 0)), Table1[[#This Row],[Origin City]]),","," ",Table1[[#This Row],[Origin State]])</f>
        <v>St. Cloud, MN</v>
      </c>
      <c r="K414" t="s">
        <v>48</v>
      </c>
      <c r="L414" t="s">
        <v>49</v>
      </c>
      <c r="M414" t="s">
        <v>50</v>
      </c>
      <c r="N414" s="5">
        <v>1666</v>
      </c>
      <c r="O414" t="s">
        <v>51</v>
      </c>
      <c r="P414">
        <v>110</v>
      </c>
      <c r="Q414">
        <v>120</v>
      </c>
      <c r="R414" t="s">
        <v>42</v>
      </c>
      <c r="S414" t="s">
        <v>43</v>
      </c>
      <c r="T414" t="s">
        <v>52</v>
      </c>
      <c r="U414" s="36" t="s">
        <v>44</v>
      </c>
      <c r="V414" s="28" t="s">
        <v>45</v>
      </c>
      <c r="W414" s="4">
        <v>5300</v>
      </c>
      <c r="X414" s="4">
        <f>IF(Table1[[#This Row],[Commodity]]="corn",Table1[[#This Row],[Tariff per Car]]/(111*2000/56),Table1[[#This Row],[Tariff per Car]]/(111*2000/60))</f>
        <v>1.336936936936937</v>
      </c>
      <c r="Y414" s="4">
        <f>Table1[[#This Row],[Tariff per Car]]/100.7</f>
        <v>52.631578947368418</v>
      </c>
      <c r="Z414" s="4">
        <f>(Table1[[#This Row],[Tariff per Car]]/111)</f>
        <v>47.747747747747745</v>
      </c>
      <c r="AA414" s="6">
        <f>(Table1[[#This Row],[Tariff per Car]]/111)/Table1[[#This Row],[Route Mileage]]</f>
        <v>2.8660112693726137E-2</v>
      </c>
      <c r="AB414" s="4">
        <v>0.12</v>
      </c>
      <c r="AC414" s="4">
        <f>Table1[[#This Row],[FSC per Mile]]*Table1[[#This Row],[Route Mileage]]</f>
        <v>199.92</v>
      </c>
      <c r="AD414" s="4">
        <f>Table1[[#This Row],[Tariff per Car]]+Table1[[#This Row],[FSC per Car]]</f>
        <v>5499.92</v>
      </c>
      <c r="AE414" s="4">
        <f>IF(Table1[[#This Row],[Commodity]]="corn",Table1[[#This Row],[Tariff + FSC per Car]]/(111*2000/56),Table1[[#This Row],[Tariff + FSC per Car]]/(111*2000/60))</f>
        <v>1.3873672072072072</v>
      </c>
      <c r="AF414" s="4">
        <f>Table1[[#This Row],[Tariff + FSC per Car]]/100.7</f>
        <v>54.616881827209532</v>
      </c>
      <c r="AG414" s="4">
        <f>(Table1[[#This Row],[Tariff + FSC per Car]]/111)</f>
        <v>49.548828828828832</v>
      </c>
      <c r="AH414" s="6">
        <f>(Table1[[#This Row],[Tariff + FSC per Car]]/111)/Table1[[#This Row],[Route Mileage]]</f>
        <v>2.9741193774807221E-2</v>
      </c>
    </row>
    <row r="415" spans="1:34" x14ac:dyDescent="0.25">
      <c r="A415" s="3">
        <v>44635</v>
      </c>
      <c r="B415" s="1" t="s">
        <v>34</v>
      </c>
      <c r="C415" s="1" t="s">
        <v>34</v>
      </c>
      <c r="D415" s="24">
        <v>4022</v>
      </c>
      <c r="E415" s="24">
        <v>39010</v>
      </c>
      <c r="F415" s="1" t="s">
        <v>35</v>
      </c>
      <c r="G415" s="1" t="s">
        <v>36</v>
      </c>
      <c r="H415" s="1" t="s">
        <v>70</v>
      </c>
      <c r="I415" t="s">
        <v>57</v>
      </c>
      <c r="J415" t="str">
        <f>_xlfn.CONCAT(IFERROR(INDEX(Lookup!B:B, MATCH(Table1[[#This Row],[Origin City]], Lookup!A:A, 0)), Table1[[#This Row],[Origin City]]),","," ",Table1[[#This Row],[Origin State]])</f>
        <v>Waverly, IL</v>
      </c>
      <c r="K415" t="s">
        <v>71</v>
      </c>
      <c r="L415" t="s">
        <v>64</v>
      </c>
      <c r="M415" t="str">
        <f>_xlfn.CONCAT(IFERROR(INDEX(Lookup!B:B, MATCH(Table1[[#This Row],[Destination City]], Lookup!A:A, 0)), Table1[[#This Row],[Destination City]]),","," ",Table1[[#This Row],[Destination State]])</f>
        <v>Dexter, NM</v>
      </c>
      <c r="N415" s="47">
        <v>1058</v>
      </c>
      <c r="O415" t="s">
        <v>41</v>
      </c>
      <c r="P415">
        <v>110</v>
      </c>
      <c r="Q415">
        <v>120</v>
      </c>
      <c r="R415" t="s">
        <v>42</v>
      </c>
      <c r="S415" t="s">
        <v>43</v>
      </c>
      <c r="T415" t="s">
        <v>43</v>
      </c>
      <c r="U415" s="36" t="s">
        <v>44</v>
      </c>
      <c r="V415" s="28" t="s">
        <v>45</v>
      </c>
      <c r="W415" s="4">
        <v>3900</v>
      </c>
      <c r="X415" s="4">
        <f>IF(Table1[[#This Row],[Commodity]]="corn",Table1[[#This Row],[Tariff per Car]]/(111*2000/56),Table1[[#This Row],[Tariff per Car]]/(111*2000/60))</f>
        <v>0.98378378378378384</v>
      </c>
      <c r="Y415" s="4">
        <f>Table1[[#This Row],[Tariff per Car]]/100.7</f>
        <v>38.728897715988083</v>
      </c>
      <c r="Z415" s="4">
        <f>(Table1[[#This Row],[Tariff per Car]]/111)</f>
        <v>35.135135135135137</v>
      </c>
      <c r="AA415" s="6">
        <f>(Table1[[#This Row],[Tariff per Car]]/111)/Table1[[#This Row],[Route Mileage]]</f>
        <v>3.3209012415061565E-2</v>
      </c>
      <c r="AB415" s="4">
        <v>0.12</v>
      </c>
      <c r="AC415" s="4">
        <f>Table1[[#This Row],[FSC per Mile]]*Table1[[#This Row],[Route Mileage]]</f>
        <v>126.96</v>
      </c>
      <c r="AD415" s="4">
        <f>Table1[[#This Row],[Tariff per Car]]+Table1[[#This Row],[FSC per Car]]</f>
        <v>4026.96</v>
      </c>
      <c r="AE415" s="4">
        <f>IF(Table1[[#This Row],[Commodity]]="corn",Table1[[#This Row],[Tariff + FSC per Car]]/(111*2000/56),Table1[[#This Row],[Tariff + FSC per Car]]/(111*2000/60))</f>
        <v>1.0158097297297297</v>
      </c>
      <c r="AF415" s="4">
        <f>Table1[[#This Row],[Tariff + FSC per Car]]/100.7</f>
        <v>39.989672293942405</v>
      </c>
      <c r="AG415" s="4">
        <f>(Table1[[#This Row],[Tariff + FSC per Car]]/111)</f>
        <v>36.278918918918919</v>
      </c>
      <c r="AH415" s="6">
        <f>(Table1[[#This Row],[Tariff + FSC per Car]]/111)/Table1[[#This Row],[Route Mileage]]</f>
        <v>3.4290093496142648E-2</v>
      </c>
    </row>
    <row r="416" spans="1:34" x14ac:dyDescent="0.25">
      <c r="A416" s="3">
        <v>44635</v>
      </c>
      <c r="B416" s="1" t="s">
        <v>80</v>
      </c>
      <c r="C416" s="1" t="s">
        <v>81</v>
      </c>
      <c r="D416" s="24">
        <v>4032</v>
      </c>
      <c r="E416" s="24">
        <v>1182</v>
      </c>
      <c r="F416" s="1" t="s">
        <v>35</v>
      </c>
      <c r="G416" s="1" t="s">
        <v>36</v>
      </c>
      <c r="H416" s="1" t="s">
        <v>82</v>
      </c>
      <c r="I416" t="s">
        <v>83</v>
      </c>
      <c r="J416" t="str">
        <f>_xlfn.CONCAT(IFERROR(INDEX(Lookup!B:B, MATCH(Table1[[#This Row],[Origin City]], Lookup!A:A, 0)), Table1[[#This Row],[Origin City]]),","," ",Table1[[#This Row],[Origin State]])</f>
        <v>Delhi, LA</v>
      </c>
      <c r="K416" t="s">
        <v>84</v>
      </c>
      <c r="L416" t="s">
        <v>85</v>
      </c>
      <c r="M416" t="str">
        <f>_xlfn.CONCAT(IFERROR(INDEX(Lookup!B:B, MATCH(Table1[[#This Row],[Destination City]], Lookup!A:A, 0)), Table1[[#This Row],[Destination City]]),","," ",Table1[[#This Row],[Destination State]])</f>
        <v>Morton, MS</v>
      </c>
      <c r="N416" s="5">
        <v>120</v>
      </c>
      <c r="O416" t="s">
        <v>86</v>
      </c>
      <c r="P416">
        <v>100</v>
      </c>
      <c r="R416" t="s">
        <v>42</v>
      </c>
      <c r="S416" t="s">
        <v>43</v>
      </c>
      <c r="T416" t="s">
        <v>52</v>
      </c>
      <c r="U416" s="26"/>
      <c r="V416" s="27" t="s">
        <v>87</v>
      </c>
      <c r="W416" s="4">
        <v>1435</v>
      </c>
      <c r="X416" s="4">
        <f>IF(Table1[[#This Row],[Commodity]]="corn",Table1[[#This Row],[Tariff per Car]]/(111*2000/56),Table1[[#This Row],[Tariff per Car]]/(111*2000/60))</f>
        <v>0.361981981981982</v>
      </c>
      <c r="Y416" s="4">
        <f>Table1[[#This Row],[Tariff per Car]]/100.7</f>
        <v>14.250248262164845</v>
      </c>
      <c r="Z416" s="4">
        <f>(Table1[[#This Row],[Tariff per Car]]/111)</f>
        <v>12.927927927927929</v>
      </c>
      <c r="AA416" s="6">
        <f>(Table1[[#This Row],[Tariff per Car]]/111)/Table1[[#This Row],[Route Mileage]]</f>
        <v>0.10773273273273273</v>
      </c>
      <c r="AB416" s="4">
        <v>0.4</v>
      </c>
      <c r="AC416" s="4">
        <f>Table1[[#This Row],[FSC per Mile]]*Table1[[#This Row],[Route Mileage]]</f>
        <v>48</v>
      </c>
      <c r="AD416" s="4">
        <f>Table1[[#This Row],[Tariff per Car]]+Table1[[#This Row],[FSC per Car]]</f>
        <v>1483</v>
      </c>
      <c r="AE416" s="4">
        <f>IF(Table1[[#This Row],[Commodity]]="corn",Table1[[#This Row],[Tariff + FSC per Car]]/(111*2000/56),Table1[[#This Row],[Tariff + FSC per Car]]/(111*2000/60))</f>
        <v>0.37409009009009009</v>
      </c>
      <c r="AF416" s="4">
        <f>Table1[[#This Row],[Tariff + FSC per Car]]/100.7</f>
        <v>14.726911618669314</v>
      </c>
      <c r="AG416" s="4">
        <f>(Table1[[#This Row],[Tariff + FSC per Car]]/111)</f>
        <v>13.36036036036036</v>
      </c>
      <c r="AH416" s="6">
        <f>(Table1[[#This Row],[Tariff + FSC per Car]]/111)/Table1[[#This Row],[Route Mileage]]</f>
        <v>0.11133633633633634</v>
      </c>
    </row>
    <row r="417" spans="1:34" x14ac:dyDescent="0.25">
      <c r="A417" s="3">
        <v>44635</v>
      </c>
      <c r="B417" s="1" t="s">
        <v>88</v>
      </c>
      <c r="C417" s="1" t="s">
        <v>81</v>
      </c>
      <c r="D417" s="24">
        <v>4444</v>
      </c>
      <c r="E417" s="24">
        <v>45646</v>
      </c>
      <c r="F417" s="1" t="s">
        <v>35</v>
      </c>
      <c r="G417" s="1" t="s">
        <v>36</v>
      </c>
      <c r="H417" s="1" t="s">
        <v>89</v>
      </c>
      <c r="I417" t="s">
        <v>75</v>
      </c>
      <c r="J417" t="str">
        <f>_xlfn.CONCAT(IFERROR(INDEX(Lookup!B:B, MATCH(Table1[[#This Row],[Origin City]], Lookup!A:A, 0)), Table1[[#This Row],[Origin City]]),","," ",Table1[[#This Row],[Origin State]])</f>
        <v>Enderlin, ND</v>
      </c>
      <c r="K417" t="s">
        <v>90</v>
      </c>
      <c r="L417" t="s">
        <v>49</v>
      </c>
      <c r="M417" t="str">
        <f>_xlfn.CONCAT(IFERROR(INDEX(Lookup!B:B, MATCH(Table1[[#This Row],[Destination City]], Lookup!A:A, 0)), Table1[[#This Row],[Destination City]]),","," ",Table1[[#This Row],[Destination State]])</f>
        <v>Kalama, WA</v>
      </c>
      <c r="N417" s="5">
        <v>1617</v>
      </c>
      <c r="O417" t="s">
        <v>86</v>
      </c>
      <c r="P417">
        <v>110</v>
      </c>
      <c r="Q417">
        <v>110</v>
      </c>
      <c r="R417" t="s">
        <v>42</v>
      </c>
      <c r="S417" t="s">
        <v>43</v>
      </c>
      <c r="T417" t="s">
        <v>52</v>
      </c>
      <c r="U417" s="26"/>
      <c r="V417" s="27" t="s">
        <v>87</v>
      </c>
      <c r="W417" s="4">
        <v>4847</v>
      </c>
      <c r="X417" s="4">
        <f>IF(Table1[[#This Row],[Commodity]]="corn",Table1[[#This Row],[Tariff per Car]]/(111*2000/56),Table1[[#This Row],[Tariff per Car]]/(111*2000/60))</f>
        <v>1.2226666666666668</v>
      </c>
      <c r="Y417" s="4">
        <f>Table1[[#This Row],[Tariff per Car]]/100.7</f>
        <v>48.133068520357497</v>
      </c>
      <c r="Z417" s="4">
        <f>(Table1[[#This Row],[Tariff per Car]]/111)</f>
        <v>43.666666666666664</v>
      </c>
      <c r="AA417" s="6">
        <f>(Table1[[#This Row],[Tariff per Car]]/111)/Table1[[#This Row],[Route Mileage]]</f>
        <v>2.7004741290455575E-2</v>
      </c>
      <c r="AB417" s="4">
        <v>0.36</v>
      </c>
      <c r="AC417" s="4">
        <f>Table1[[#This Row],[FSC per Mile]]*Table1[[#This Row],[Route Mileage]]</f>
        <v>582.12</v>
      </c>
      <c r="AD417" s="4">
        <f>Table1[[#This Row],[Tariff per Car]]+Table1[[#This Row],[FSC per Car]]</f>
        <v>5429.12</v>
      </c>
      <c r="AE417" s="4">
        <f>IF(Table1[[#This Row],[Commodity]]="corn",Table1[[#This Row],[Tariff + FSC per Car]]/(111*2000/56),Table1[[#This Row],[Tariff + FSC per Car]]/(111*2000/60))</f>
        <v>1.3695077477477478</v>
      </c>
      <c r="AF417" s="4">
        <f>Table1[[#This Row],[Tariff + FSC per Car]]/100.7</f>
        <v>53.913803376365436</v>
      </c>
      <c r="AG417" s="4">
        <f>(Table1[[#This Row],[Tariff + FSC per Car]]/111)</f>
        <v>48.910990990990989</v>
      </c>
      <c r="AH417" s="6">
        <f>(Table1[[#This Row],[Tariff + FSC per Car]]/111)/Table1[[#This Row],[Route Mileage]]</f>
        <v>3.0247984533698816E-2</v>
      </c>
    </row>
    <row r="418" spans="1:34" x14ac:dyDescent="0.25">
      <c r="A418" s="3">
        <v>44635</v>
      </c>
      <c r="B418" s="1" t="s">
        <v>88</v>
      </c>
      <c r="C418" s="1" t="s">
        <v>81</v>
      </c>
      <c r="D418" s="24">
        <v>4444</v>
      </c>
      <c r="E418" s="24">
        <v>45558</v>
      </c>
      <c r="F418" s="1" t="s">
        <v>35</v>
      </c>
      <c r="G418" s="1" t="s">
        <v>36</v>
      </c>
      <c r="H418" s="1" t="s">
        <v>91</v>
      </c>
      <c r="I418" t="s">
        <v>47</v>
      </c>
      <c r="J418" t="str">
        <f>_xlfn.CONCAT(IFERROR(INDEX(Lookup!B:B, MATCH(Table1[[#This Row],[Origin City]], Lookup!A:A, 0)), Table1[[#This Row],[Origin City]]),","," ",Table1[[#This Row],[Origin State]])</f>
        <v>Glenwood, MN</v>
      </c>
      <c r="K418" t="s">
        <v>92</v>
      </c>
      <c r="L418" t="s">
        <v>93</v>
      </c>
      <c r="M418" t="str">
        <f>_xlfn.CONCAT(IFERROR(INDEX(Lookup!B:B, MATCH(Table1[[#This Row],[Destination City]], Lookup!A:A, 0)), Table1[[#This Row],[Destination City]]),","," ",Table1[[#This Row],[Destination State]])</f>
        <v>Boardman, OR</v>
      </c>
      <c r="N418" s="5">
        <v>1556</v>
      </c>
      <c r="O418" t="s">
        <v>86</v>
      </c>
      <c r="P418">
        <v>110</v>
      </c>
      <c r="Q418">
        <v>110</v>
      </c>
      <c r="R418" t="s">
        <v>42</v>
      </c>
      <c r="S418" t="s">
        <v>43</v>
      </c>
      <c r="T418" t="s">
        <v>52</v>
      </c>
      <c r="U418" s="26"/>
      <c r="V418" s="27" t="s">
        <v>87</v>
      </c>
      <c r="W418" s="4">
        <v>4813</v>
      </c>
      <c r="X418" s="4">
        <f>IF(Table1[[#This Row],[Commodity]]="corn",Table1[[#This Row],[Tariff per Car]]/(111*2000/56),Table1[[#This Row],[Tariff per Car]]/(111*2000/60))</f>
        <v>1.2140900900900902</v>
      </c>
      <c r="Y418" s="4">
        <f>Table1[[#This Row],[Tariff per Car]]/100.7</f>
        <v>47.795431976166832</v>
      </c>
      <c r="Z418" s="4">
        <f>(Table1[[#This Row],[Tariff per Car]]/111)</f>
        <v>43.36036036036036</v>
      </c>
      <c r="AA418" s="6">
        <f>(Table1[[#This Row],[Tariff per Car]]/111)/Table1[[#This Row],[Route Mileage]]</f>
        <v>2.786655550151694E-2</v>
      </c>
      <c r="AB418" s="4">
        <v>0.36</v>
      </c>
      <c r="AC418" s="4">
        <f>Table1[[#This Row],[FSC per Mile]]*Table1[[#This Row],[Route Mileage]]</f>
        <v>560.16</v>
      </c>
      <c r="AD418" s="4">
        <f>Table1[[#This Row],[Tariff per Car]]+Table1[[#This Row],[FSC per Car]]</f>
        <v>5373.16</v>
      </c>
      <c r="AE418" s="4">
        <f>IF(Table1[[#This Row],[Commodity]]="corn",Table1[[#This Row],[Tariff + FSC per Car]]/(111*2000/56),Table1[[#This Row],[Tariff + FSC per Car]]/(111*2000/60))</f>
        <v>1.3553917117117118</v>
      </c>
      <c r="AF418" s="4">
        <f>Table1[[#This Row],[Tariff + FSC per Car]]/100.7</f>
        <v>53.35809334657398</v>
      </c>
      <c r="AG418" s="4">
        <f>(Table1[[#This Row],[Tariff + FSC per Car]]/111)</f>
        <v>48.406846846846847</v>
      </c>
      <c r="AH418" s="6">
        <f>(Table1[[#This Row],[Tariff + FSC per Car]]/111)/Table1[[#This Row],[Route Mileage]]</f>
        <v>3.1109798744760185E-2</v>
      </c>
    </row>
    <row r="419" spans="1:34" x14ac:dyDescent="0.25">
      <c r="A419" s="3">
        <v>44635</v>
      </c>
      <c r="B419" s="1" t="s">
        <v>94</v>
      </c>
      <c r="C419" s="1" t="s">
        <v>94</v>
      </c>
      <c r="D419" s="24">
        <v>4315</v>
      </c>
      <c r="F419" s="1" t="s">
        <v>35</v>
      </c>
      <c r="G419" s="1" t="s">
        <v>36</v>
      </c>
      <c r="H419" s="1" t="s">
        <v>95</v>
      </c>
      <c r="I419" t="s">
        <v>96</v>
      </c>
      <c r="J419" t="str">
        <f>_xlfn.CONCAT(IFERROR(INDEX(Lookup!B:B, MATCH(Table1[[#This Row],[Origin City]], Lookup!A:A, 0)), Table1[[#This Row],[Origin City]]),","," ",Table1[[#This Row],[Origin State]])</f>
        <v>Haw Creek (Ladoga), IN</v>
      </c>
      <c r="K419" t="s">
        <v>97</v>
      </c>
      <c r="L419" t="s">
        <v>98</v>
      </c>
      <c r="M419" t="str">
        <f>_xlfn.CONCAT(IFERROR(INDEX(Lookup!B:B, MATCH(Table1[[#This Row],[Destination City]], Lookup!A:A, 0)), Table1[[#This Row],[Destination City]]),","," ",Table1[[#This Row],[Destination State]])</f>
        <v>Ozark, AL</v>
      </c>
      <c r="N419" s="9">
        <v>707</v>
      </c>
      <c r="O419" t="s">
        <v>86</v>
      </c>
      <c r="P419">
        <v>90</v>
      </c>
      <c r="Q419">
        <v>90</v>
      </c>
      <c r="R419" t="s">
        <v>42</v>
      </c>
      <c r="S419" t="s">
        <v>43</v>
      </c>
      <c r="T419" t="s">
        <v>52</v>
      </c>
      <c r="U419" s="29"/>
      <c r="V419" s="30" t="s">
        <v>87</v>
      </c>
      <c r="W419" s="4">
        <v>5561</v>
      </c>
      <c r="X419" s="4">
        <f>IF(Table1[[#This Row],[Commodity]]="corn",Table1[[#This Row],[Tariff per Car]]/(111*2000/56),Table1[[#This Row],[Tariff per Car]]/(111*2000/60))</f>
        <v>1.4027747747747747</v>
      </c>
      <c r="Y419" s="4">
        <f>Table1[[#This Row],[Tariff per Car]]/100.7</f>
        <v>55.22343594836147</v>
      </c>
      <c r="Z419" s="4">
        <f>(Table1[[#This Row],[Tariff per Car]]/111)</f>
        <v>50.099099099099099</v>
      </c>
      <c r="AA419" s="6">
        <f>(Table1[[#This Row],[Tariff per Car]]/111)/Table1[[#This Row],[Route Mileage]]</f>
        <v>7.0861526307070863E-2</v>
      </c>
      <c r="AB419" s="4">
        <v>0</v>
      </c>
      <c r="AC419" s="4">
        <f>Table1[[#This Row],[FSC per Mile]]*Table1[[#This Row],[Route Mileage]]</f>
        <v>0</v>
      </c>
      <c r="AD419" s="4">
        <f>Table1[[#This Row],[Tariff per Car]]+Table1[[#This Row],[FSC per Car]]</f>
        <v>5561</v>
      </c>
      <c r="AE419" s="4">
        <f>IF(Table1[[#This Row],[Commodity]]="corn",Table1[[#This Row],[Tariff + FSC per Car]]/(111*2000/56),Table1[[#This Row],[Tariff + FSC per Car]]/(111*2000/60))</f>
        <v>1.4027747747747747</v>
      </c>
      <c r="AF419" s="4">
        <f>Table1[[#This Row],[Tariff + FSC per Car]]/100.7</f>
        <v>55.22343594836147</v>
      </c>
      <c r="AG419" s="4">
        <f>(Table1[[#This Row],[Tariff + FSC per Car]]/111)</f>
        <v>50.099099099099099</v>
      </c>
      <c r="AH419" s="6">
        <f>(Table1[[#This Row],[Tariff + FSC per Car]]/111)/Table1[[#This Row],[Route Mileage]]</f>
        <v>7.0861526307070863E-2</v>
      </c>
    </row>
    <row r="420" spans="1:34" x14ac:dyDescent="0.25">
      <c r="A420" s="3">
        <v>44635</v>
      </c>
      <c r="B420" s="1" t="s">
        <v>94</v>
      </c>
      <c r="C420" s="1" t="s">
        <v>94</v>
      </c>
      <c r="D420" s="24">
        <v>4315</v>
      </c>
      <c r="F420" s="1" t="s">
        <v>35</v>
      </c>
      <c r="G420" s="1" t="s">
        <v>36</v>
      </c>
      <c r="H420" s="1" t="s">
        <v>99</v>
      </c>
      <c r="I420" t="s">
        <v>100</v>
      </c>
      <c r="J420" t="str">
        <f>_xlfn.CONCAT(IFERROR(INDEX(Lookup!B:B, MATCH(Table1[[#This Row],[Origin City]], Lookup!A:A, 0)), Table1[[#This Row],[Origin City]]),","," ",Table1[[#This Row],[Origin State]])</f>
        <v>Marysville, OH</v>
      </c>
      <c r="K420" t="s">
        <v>101</v>
      </c>
      <c r="L420" t="s">
        <v>102</v>
      </c>
      <c r="M420" t="str">
        <f>_xlfn.CONCAT(IFERROR(INDEX(Lookup!B:B, MATCH(Table1[[#This Row],[Destination City]], Lookup!A:A, 0)), Table1[[#This Row],[Destination City]]),","," ",Table1[[#This Row],[Destination State]])</f>
        <v>Rose Hill, NC</v>
      </c>
      <c r="N420" s="9">
        <v>781</v>
      </c>
      <c r="O420" t="s">
        <v>86</v>
      </c>
      <c r="P420">
        <v>90</v>
      </c>
      <c r="Q420">
        <v>90</v>
      </c>
      <c r="R420" t="s">
        <v>42</v>
      </c>
      <c r="S420" t="s">
        <v>43</v>
      </c>
      <c r="T420" t="s">
        <v>52</v>
      </c>
      <c r="U420" s="29"/>
      <c r="V420" s="30" t="s">
        <v>87</v>
      </c>
      <c r="W420" s="4">
        <v>5457</v>
      </c>
      <c r="X420" s="4">
        <f>IF(Table1[[#This Row],[Commodity]]="corn",Table1[[#This Row],[Tariff per Car]]/(111*2000/56),Table1[[#This Row],[Tariff per Car]]/(111*2000/60))</f>
        <v>1.3765405405405406</v>
      </c>
      <c r="Y420" s="4">
        <f>Table1[[#This Row],[Tariff per Car]]/100.7</f>
        <v>54.190665342601783</v>
      </c>
      <c r="Z420" s="4">
        <f>(Table1[[#This Row],[Tariff per Car]]/111)</f>
        <v>49.162162162162161</v>
      </c>
      <c r="AA420" s="6">
        <f>(Table1[[#This Row],[Tariff per Car]]/111)/Table1[[#This Row],[Route Mileage]]</f>
        <v>6.2947710835034781E-2</v>
      </c>
      <c r="AB420" s="4">
        <v>0</v>
      </c>
      <c r="AC420" s="4">
        <f>Table1[[#This Row],[FSC per Mile]]*Table1[[#This Row],[Route Mileage]]</f>
        <v>0</v>
      </c>
      <c r="AD420" s="4">
        <f>Table1[[#This Row],[Tariff per Car]]+Table1[[#This Row],[FSC per Car]]</f>
        <v>5457</v>
      </c>
      <c r="AE420" s="4">
        <f>IF(Table1[[#This Row],[Commodity]]="corn",Table1[[#This Row],[Tariff + FSC per Car]]/(111*2000/56),Table1[[#This Row],[Tariff + FSC per Car]]/(111*2000/60))</f>
        <v>1.3765405405405406</v>
      </c>
      <c r="AF420" s="4">
        <f>Table1[[#This Row],[Tariff + FSC per Car]]/100.7</f>
        <v>54.190665342601783</v>
      </c>
      <c r="AG420" s="4">
        <f>(Table1[[#This Row],[Tariff + FSC per Car]]/111)</f>
        <v>49.162162162162161</v>
      </c>
      <c r="AH420" s="6">
        <f>(Table1[[#This Row],[Tariff + FSC per Car]]/111)/Table1[[#This Row],[Route Mileage]]</f>
        <v>6.2947710835034781E-2</v>
      </c>
    </row>
    <row r="421" spans="1:34" x14ac:dyDescent="0.25">
      <c r="A421" s="3">
        <v>44635</v>
      </c>
      <c r="B421" s="1" t="s">
        <v>94</v>
      </c>
      <c r="C421" s="1" t="s">
        <v>94</v>
      </c>
      <c r="D421" s="24">
        <v>4315</v>
      </c>
      <c r="F421" s="1" t="s">
        <v>35</v>
      </c>
      <c r="G421" s="1" t="s">
        <v>36</v>
      </c>
      <c r="H421" s="1" t="s">
        <v>103</v>
      </c>
      <c r="I421" t="s">
        <v>57</v>
      </c>
      <c r="J421" t="str">
        <f>_xlfn.CONCAT(IFERROR(INDEX(Lookup!B:B, MATCH(Table1[[#This Row],[Origin City]], Lookup!A:A, 0)), Table1[[#This Row],[Origin City]]),","," ",Table1[[#This Row],[Origin State]])</f>
        <v>Olney, IL</v>
      </c>
      <c r="K421" t="s">
        <v>104</v>
      </c>
      <c r="L421" t="s">
        <v>105</v>
      </c>
      <c r="M421" t="str">
        <f>_xlfn.CONCAT(IFERROR(INDEX(Lookup!B:B, MATCH(Table1[[#This Row],[Destination City]], Lookup!A:A, 0)), Table1[[#This Row],[Destination City]]),","," ",Table1[[#This Row],[Destination State]])</f>
        <v>Fairmount, GA</v>
      </c>
      <c r="N421" s="9">
        <v>496</v>
      </c>
      <c r="O421" t="s">
        <v>86</v>
      </c>
      <c r="P421">
        <v>90</v>
      </c>
      <c r="Q421">
        <v>90</v>
      </c>
      <c r="R421" t="s">
        <v>42</v>
      </c>
      <c r="S421" t="s">
        <v>43</v>
      </c>
      <c r="T421" t="s">
        <v>52</v>
      </c>
      <c r="U421" s="45"/>
      <c r="V421" s="46" t="s">
        <v>87</v>
      </c>
      <c r="W421" s="4">
        <v>4160</v>
      </c>
      <c r="X421" s="4">
        <f>IF(Table1[[#This Row],[Commodity]]="corn",Table1[[#This Row],[Tariff per Car]]/(111*2000/56),Table1[[#This Row],[Tariff per Car]]/(111*2000/60))</f>
        <v>1.0493693693693693</v>
      </c>
      <c r="Y421" s="4">
        <f>Table1[[#This Row],[Tariff per Car]]/100.7</f>
        <v>41.31082423038729</v>
      </c>
      <c r="Z421" s="4">
        <f>(Table1[[#This Row],[Tariff per Car]]/111)</f>
        <v>37.477477477477478</v>
      </c>
      <c r="AA421" s="6">
        <f>(Table1[[#This Row],[Tariff per Car]]/111)/Table1[[#This Row],[Route Mileage]]</f>
        <v>7.5559430398140073E-2</v>
      </c>
      <c r="AB421" s="4">
        <v>0</v>
      </c>
      <c r="AC421" s="4">
        <f>Table1[[#This Row],[FSC per Mile]]*Table1[[#This Row],[Route Mileage]]</f>
        <v>0</v>
      </c>
      <c r="AD421" s="4">
        <f>Table1[[#This Row],[Tariff per Car]]+Table1[[#This Row],[FSC per Car]]</f>
        <v>4160</v>
      </c>
      <c r="AE421" s="4">
        <f>IF(Table1[[#This Row],[Commodity]]="corn",Table1[[#This Row],[Tariff + FSC per Car]]/(111*2000/56),Table1[[#This Row],[Tariff + FSC per Car]]/(111*2000/60))</f>
        <v>1.0493693693693693</v>
      </c>
      <c r="AF421" s="4">
        <f>Table1[[#This Row],[Tariff + FSC per Car]]/100.7</f>
        <v>41.31082423038729</v>
      </c>
      <c r="AG421" s="4">
        <f>(Table1[[#This Row],[Tariff + FSC per Car]]/111)</f>
        <v>37.477477477477478</v>
      </c>
      <c r="AH421" s="6">
        <f>(Table1[[#This Row],[Tariff + FSC per Car]]/111)/Table1[[#This Row],[Route Mileage]]</f>
        <v>7.5559430398140073E-2</v>
      </c>
    </row>
    <row r="422" spans="1:34" x14ac:dyDescent="0.25">
      <c r="A422" s="3">
        <v>44635</v>
      </c>
      <c r="B422" s="1" t="s">
        <v>34</v>
      </c>
      <c r="C422" s="1" t="s">
        <v>34</v>
      </c>
      <c r="D422" s="24">
        <v>4022</v>
      </c>
      <c r="E422" s="24">
        <v>69105</v>
      </c>
      <c r="F422" s="1" t="s">
        <v>72</v>
      </c>
      <c r="G422" s="1" t="s">
        <v>36</v>
      </c>
      <c r="H422" s="1" t="s">
        <v>73</v>
      </c>
      <c r="I422" t="s">
        <v>47</v>
      </c>
      <c r="J422" t="str">
        <f>_xlfn.CONCAT(IFERROR(INDEX(Lookup!B:B, MATCH(Table1[[#This Row],[Origin City]], Lookup!A:A, 0)), Table1[[#This Row],[Origin City]]),","," ",Table1[[#This Row],[Origin State]])</f>
        <v>Argyle, MN</v>
      </c>
      <c r="K422" t="s">
        <v>48</v>
      </c>
      <c r="L422" t="s">
        <v>49</v>
      </c>
      <c r="M422" t="s">
        <v>50</v>
      </c>
      <c r="N422" s="5">
        <v>1528</v>
      </c>
      <c r="O422" t="s">
        <v>51</v>
      </c>
      <c r="P422">
        <v>110</v>
      </c>
      <c r="Q422">
        <v>120</v>
      </c>
      <c r="R422" t="s">
        <v>2</v>
      </c>
      <c r="S422" t="s">
        <v>43</v>
      </c>
      <c r="T422" t="s">
        <v>52</v>
      </c>
      <c r="U422" s="35" t="s">
        <v>44</v>
      </c>
      <c r="V422" s="27" t="s">
        <v>45</v>
      </c>
      <c r="W422" s="4">
        <v>6000</v>
      </c>
      <c r="X422" s="4">
        <f>IF(Table1[[#This Row],[Commodity]]="corn",Table1[[#This Row],[Tariff per Car]]/(111*2000/56),Table1[[#This Row],[Tariff per Car]]/(111*2000/60))</f>
        <v>1.6216216216216217</v>
      </c>
      <c r="Y422" s="4">
        <f>Table1[[#This Row],[Tariff per Car]]/100.7</f>
        <v>59.582919563058589</v>
      </c>
      <c r="Z422" s="4">
        <f>(Table1[[#This Row],[Tariff per Car]]/111)</f>
        <v>54.054054054054056</v>
      </c>
      <c r="AA422" s="6">
        <f>(Table1[[#This Row],[Tariff per Car]]/111)/Table1[[#This Row],[Route Mileage]]</f>
        <v>3.5375689825951608E-2</v>
      </c>
      <c r="AB422" s="4">
        <v>0.12</v>
      </c>
      <c r="AC422" s="4">
        <f>Table1[[#This Row],[FSC per Mile]]*Table1[[#This Row],[Route Mileage]]</f>
        <v>183.35999999999999</v>
      </c>
      <c r="AD422" s="4">
        <f>Table1[[#This Row],[Tariff per Car]]+Table1[[#This Row],[FSC per Car]]</f>
        <v>6183.36</v>
      </c>
      <c r="AE422" s="4">
        <f>IF(Table1[[#This Row],[Commodity]]="corn",Table1[[#This Row],[Tariff + FSC per Car]]/(111*2000/56),Table1[[#This Row],[Tariff + FSC per Car]]/(111*2000/60))</f>
        <v>1.6711783783783782</v>
      </c>
      <c r="AF422" s="4">
        <f>Table1[[#This Row],[Tariff + FSC per Car]]/100.7</f>
        <v>61.403773584905657</v>
      </c>
      <c r="AG422" s="4">
        <f>(Table1[[#This Row],[Tariff + FSC per Car]]/111)</f>
        <v>55.705945945945942</v>
      </c>
      <c r="AH422" s="6">
        <f>(Table1[[#This Row],[Tariff + FSC per Car]]/111)/Table1[[#This Row],[Route Mileage]]</f>
        <v>3.6456770907032685E-2</v>
      </c>
    </row>
    <row r="423" spans="1:34" x14ac:dyDescent="0.25">
      <c r="A423" s="3">
        <v>44635</v>
      </c>
      <c r="B423" s="1" t="s">
        <v>34</v>
      </c>
      <c r="C423" s="1" t="s">
        <v>34</v>
      </c>
      <c r="D423" s="24">
        <v>4022</v>
      </c>
      <c r="E423" s="24">
        <v>69105</v>
      </c>
      <c r="F423" s="1" t="s">
        <v>72</v>
      </c>
      <c r="G423" s="1" t="s">
        <v>36</v>
      </c>
      <c r="H423" s="1" t="s">
        <v>73</v>
      </c>
      <c r="I423" t="s">
        <v>47</v>
      </c>
      <c r="J423" t="str">
        <f>_xlfn.CONCAT(IFERROR(INDEX(Lookup!B:B, MATCH(Table1[[#This Row],[Origin City]], Lookup!A:A, 0)), Table1[[#This Row],[Origin City]]),","," ",Table1[[#This Row],[Origin State]])</f>
        <v>Argyle, MN</v>
      </c>
      <c r="K423" t="s">
        <v>65</v>
      </c>
      <c r="L423" t="s">
        <v>54</v>
      </c>
      <c r="M423" t="s">
        <v>66</v>
      </c>
      <c r="N423" s="47">
        <v>1634</v>
      </c>
      <c r="O423" t="s">
        <v>51</v>
      </c>
      <c r="P423">
        <v>110</v>
      </c>
      <c r="Q423">
        <v>120</v>
      </c>
      <c r="R423" t="s">
        <v>2</v>
      </c>
      <c r="S423" t="s">
        <v>43</v>
      </c>
      <c r="T423" t="s">
        <v>52</v>
      </c>
      <c r="U423" s="36" t="s">
        <v>44</v>
      </c>
      <c r="V423" s="28" t="s">
        <v>45</v>
      </c>
      <c r="W423" s="4">
        <v>6200</v>
      </c>
      <c r="X423" s="4">
        <f>IF(Table1[[#This Row],[Commodity]]="corn",Table1[[#This Row],[Tariff per Car]]/(111*2000/56),Table1[[#This Row],[Tariff per Car]]/(111*2000/60))</f>
        <v>1.6756756756756757</v>
      </c>
      <c r="Y423" s="4">
        <f>Table1[[#This Row],[Tariff per Car]]/100.7</f>
        <v>61.56901688182721</v>
      </c>
      <c r="Z423" s="4">
        <f>(Table1[[#This Row],[Tariff per Car]]/111)</f>
        <v>55.855855855855857</v>
      </c>
      <c r="AA423" s="6">
        <f>(Table1[[#This Row],[Tariff per Car]]/111)/Table1[[#This Row],[Route Mileage]]</f>
        <v>3.4183510315701257E-2</v>
      </c>
      <c r="AB423" s="4">
        <v>0.12</v>
      </c>
      <c r="AC423" s="4">
        <f>Table1[[#This Row],[FSC per Mile]]*Table1[[#This Row],[Route Mileage]]</f>
        <v>196.07999999999998</v>
      </c>
      <c r="AD423" s="4">
        <f>Table1[[#This Row],[Tariff per Car]]+Table1[[#This Row],[FSC per Car]]</f>
        <v>6396.08</v>
      </c>
      <c r="AE423" s="4">
        <f>IF(Table1[[#This Row],[Commodity]]="corn",Table1[[#This Row],[Tariff + FSC per Car]]/(111*2000/56),Table1[[#This Row],[Tariff + FSC per Car]]/(111*2000/60))</f>
        <v>1.7286702702702703</v>
      </c>
      <c r="AF423" s="4">
        <f>Table1[[#This Row],[Tariff + FSC per Car]]/100.7</f>
        <v>63.516186693147965</v>
      </c>
      <c r="AG423" s="4">
        <f>(Table1[[#This Row],[Tariff + FSC per Car]]/111)</f>
        <v>57.622342342342343</v>
      </c>
      <c r="AH423" s="6">
        <f>(Table1[[#This Row],[Tariff + FSC per Car]]/111)/Table1[[#This Row],[Route Mileage]]</f>
        <v>3.5264591396782341E-2</v>
      </c>
    </row>
    <row r="424" spans="1:34" x14ac:dyDescent="0.25">
      <c r="A424" s="3">
        <v>44635</v>
      </c>
      <c r="B424" s="1" t="s">
        <v>34</v>
      </c>
      <c r="C424" s="1" t="s">
        <v>34</v>
      </c>
      <c r="D424" s="24">
        <v>4022</v>
      </c>
      <c r="E424" s="24">
        <v>69105</v>
      </c>
      <c r="F424" s="1" t="s">
        <v>72</v>
      </c>
      <c r="G424" s="1" t="s">
        <v>36</v>
      </c>
      <c r="H424" s="1" t="s">
        <v>74</v>
      </c>
      <c r="I424" t="s">
        <v>75</v>
      </c>
      <c r="J424" t="str">
        <f>_xlfn.CONCAT(IFERROR(INDEX(Lookup!B:B, MATCH(Table1[[#This Row],[Origin City]], Lookup!A:A, 0)), Table1[[#This Row],[Origin City]]),","," ",Table1[[#This Row],[Origin State]])</f>
        <v>Casselton, ND</v>
      </c>
      <c r="K424" t="s">
        <v>48</v>
      </c>
      <c r="L424" t="s">
        <v>49</v>
      </c>
      <c r="M424" t="s">
        <v>50</v>
      </c>
      <c r="N424" s="5">
        <v>1469</v>
      </c>
      <c r="O424" t="s">
        <v>51</v>
      </c>
      <c r="P424">
        <v>110</v>
      </c>
      <c r="Q424">
        <v>120</v>
      </c>
      <c r="R424" t="s">
        <v>2</v>
      </c>
      <c r="S424" t="s">
        <v>43</v>
      </c>
      <c r="T424" t="s">
        <v>52</v>
      </c>
      <c r="U424" s="35" t="s">
        <v>44</v>
      </c>
      <c r="V424" s="27" t="s">
        <v>45</v>
      </c>
      <c r="W424" s="4">
        <v>5950</v>
      </c>
      <c r="X424" s="4">
        <f>IF(Table1[[#This Row],[Commodity]]="corn",Table1[[#This Row],[Tariff per Car]]/(111*2000/56),Table1[[#This Row],[Tariff per Car]]/(111*2000/60))</f>
        <v>1.6081081081081081</v>
      </c>
      <c r="Y424" s="4">
        <f>Table1[[#This Row],[Tariff per Car]]/100.7</f>
        <v>59.086395233366432</v>
      </c>
      <c r="Z424" s="4">
        <f>(Table1[[#This Row],[Tariff per Car]]/111)</f>
        <v>53.603603603603602</v>
      </c>
      <c r="AA424" s="6">
        <f>(Table1[[#This Row],[Tariff per Car]]/111)/Table1[[#This Row],[Route Mileage]]</f>
        <v>3.6489859498709053E-2</v>
      </c>
      <c r="AB424" s="4">
        <v>0.12</v>
      </c>
      <c r="AC424" s="4">
        <f>Table1[[#This Row],[FSC per Mile]]*Table1[[#This Row],[Route Mileage]]</f>
        <v>176.28</v>
      </c>
      <c r="AD424" s="4">
        <f>Table1[[#This Row],[Tariff per Car]]+Table1[[#This Row],[FSC per Car]]</f>
        <v>6126.28</v>
      </c>
      <c r="AE424" s="4">
        <f>IF(Table1[[#This Row],[Commodity]]="corn",Table1[[#This Row],[Tariff + FSC per Car]]/(111*2000/56),Table1[[#This Row],[Tariff + FSC per Car]]/(111*2000/60))</f>
        <v>1.6557513513513513</v>
      </c>
      <c r="AF424" s="4">
        <f>Table1[[#This Row],[Tariff + FSC per Car]]/100.7</f>
        <v>60.836941410129093</v>
      </c>
      <c r="AG424" s="4">
        <f>(Table1[[#This Row],[Tariff + FSC per Car]]/111)</f>
        <v>55.191711711711712</v>
      </c>
      <c r="AH424" s="6">
        <f>(Table1[[#This Row],[Tariff + FSC per Car]]/111)/Table1[[#This Row],[Route Mileage]]</f>
        <v>3.7570940579790137E-2</v>
      </c>
    </row>
    <row r="425" spans="1:34" x14ac:dyDescent="0.25">
      <c r="A425" s="3">
        <v>44635</v>
      </c>
      <c r="B425" s="1" t="s">
        <v>34</v>
      </c>
      <c r="C425" s="1" t="s">
        <v>34</v>
      </c>
      <c r="D425" s="24">
        <v>4022</v>
      </c>
      <c r="E425" s="24">
        <v>69902</v>
      </c>
      <c r="F425" s="1" t="s">
        <v>72</v>
      </c>
      <c r="G425" s="1" t="s">
        <v>36</v>
      </c>
      <c r="H425" s="1" t="s">
        <v>74</v>
      </c>
      <c r="I425" t="s">
        <v>75</v>
      </c>
      <c r="J425" t="str">
        <f>_xlfn.CONCAT(IFERROR(INDEX(Lookup!B:B, MATCH(Table1[[#This Row],[Origin City]], Lookup!A:A, 0)), Table1[[#This Row],[Origin City]]),","," ",Table1[[#This Row],[Origin State]])</f>
        <v>Casselton, ND</v>
      </c>
      <c r="K425" t="s">
        <v>79</v>
      </c>
      <c r="L425" t="s">
        <v>62</v>
      </c>
      <c r="M425" t="str">
        <f>_xlfn.CONCAT(IFERROR(INDEX(Lookup!B:B, MATCH(Table1[[#This Row],[Destination City]], Lookup!A:A, 0)), Table1[[#This Row],[Destination City]]),","," ",Table1[[#This Row],[Destination State]])</f>
        <v>St. Louis, MO</v>
      </c>
      <c r="N425" s="5">
        <v>855</v>
      </c>
      <c r="O425" t="s">
        <v>51</v>
      </c>
      <c r="P425">
        <v>110</v>
      </c>
      <c r="Q425">
        <v>120</v>
      </c>
      <c r="R425" t="s">
        <v>2</v>
      </c>
      <c r="S425" t="s">
        <v>43</v>
      </c>
      <c r="T425" t="s">
        <v>52</v>
      </c>
      <c r="U425" s="35" t="s">
        <v>44</v>
      </c>
      <c r="V425" s="27" t="s">
        <v>45</v>
      </c>
      <c r="W425" s="4">
        <v>4000</v>
      </c>
      <c r="X425" s="4">
        <f>IF(Table1[[#This Row],[Commodity]]="corn",Table1[[#This Row],[Tariff per Car]]/(111*2000/56),Table1[[#This Row],[Tariff per Car]]/(111*2000/60))</f>
        <v>1.0810810810810811</v>
      </c>
      <c r="Y425" s="4">
        <f>Table1[[#This Row],[Tariff per Car]]/100.7</f>
        <v>39.72194637537239</v>
      </c>
      <c r="Z425" s="4">
        <f>(Table1[[#This Row],[Tariff per Car]]/111)</f>
        <v>36.036036036036037</v>
      </c>
      <c r="AA425" s="6">
        <f>(Table1[[#This Row],[Tariff per Car]]/111)/Table1[[#This Row],[Route Mileage]]</f>
        <v>4.2147410568463203E-2</v>
      </c>
      <c r="AB425" s="4">
        <v>0.12</v>
      </c>
      <c r="AC425" s="4">
        <f>Table1[[#This Row],[FSC per Mile]]*Table1[[#This Row],[Route Mileage]]</f>
        <v>102.6</v>
      </c>
      <c r="AD425" s="4">
        <f>Table1[[#This Row],[Tariff per Car]]+Table1[[#This Row],[FSC per Car]]</f>
        <v>4102.6000000000004</v>
      </c>
      <c r="AE425" s="4">
        <f>IF(Table1[[#This Row],[Commodity]]="corn",Table1[[#This Row],[Tariff + FSC per Car]]/(111*2000/56),Table1[[#This Row],[Tariff + FSC per Car]]/(111*2000/60))</f>
        <v>1.108810810810811</v>
      </c>
      <c r="AF425" s="4">
        <f>Table1[[#This Row],[Tariff + FSC per Car]]/100.7</f>
        <v>40.740814299900698</v>
      </c>
      <c r="AG425" s="4">
        <f>(Table1[[#This Row],[Tariff + FSC per Car]]/111)</f>
        <v>36.960360360360362</v>
      </c>
      <c r="AH425" s="6">
        <f>(Table1[[#This Row],[Tariff + FSC per Car]]/111)/Table1[[#This Row],[Route Mileage]]</f>
        <v>4.322849164954428E-2</v>
      </c>
    </row>
    <row r="426" spans="1:34" x14ac:dyDescent="0.25">
      <c r="A426" s="3">
        <v>44635</v>
      </c>
      <c r="B426" s="1" t="s">
        <v>34</v>
      </c>
      <c r="C426" s="1" t="s">
        <v>34</v>
      </c>
      <c r="D426" s="24">
        <v>4022</v>
      </c>
      <c r="E426" s="24">
        <v>69105</v>
      </c>
      <c r="F426" s="1" t="s">
        <v>72</v>
      </c>
      <c r="G426" s="1" t="s">
        <v>36</v>
      </c>
      <c r="H426" s="1" t="s">
        <v>76</v>
      </c>
      <c r="I426" t="s">
        <v>77</v>
      </c>
      <c r="J426" t="str">
        <f>_xlfn.CONCAT(IFERROR(INDEX(Lookup!B:B, MATCH(Table1[[#This Row],[Origin City]], Lookup!A:A, 0)), Table1[[#This Row],[Origin City]]),","," ",Table1[[#This Row],[Origin State]])</f>
        <v>Concordia, KS</v>
      </c>
      <c r="K426" t="s">
        <v>65</v>
      </c>
      <c r="L426" t="s">
        <v>54</v>
      </c>
      <c r="M426" t="s">
        <v>66</v>
      </c>
      <c r="N426" s="5">
        <v>742</v>
      </c>
      <c r="O426" t="s">
        <v>51</v>
      </c>
      <c r="P426">
        <v>110</v>
      </c>
      <c r="Q426">
        <v>120</v>
      </c>
      <c r="R426" t="s">
        <v>2</v>
      </c>
      <c r="S426" t="s">
        <v>43</v>
      </c>
      <c r="T426" t="s">
        <v>43</v>
      </c>
      <c r="U426" s="36" t="s">
        <v>44</v>
      </c>
      <c r="V426" s="28" t="s">
        <v>45</v>
      </c>
      <c r="W426" s="4">
        <v>4450</v>
      </c>
      <c r="X426" s="4">
        <f>IF(Table1[[#This Row],[Commodity]]="corn",Table1[[#This Row],[Tariff per Car]]/(111*2000/56),Table1[[#This Row],[Tariff per Car]]/(111*2000/60))</f>
        <v>1.2027027027027026</v>
      </c>
      <c r="Y426" s="4">
        <f>Table1[[#This Row],[Tariff per Car]]/100.7</f>
        <v>44.19066534260179</v>
      </c>
      <c r="Z426" s="4">
        <f>(Table1[[#This Row],[Tariff per Car]]/111)</f>
        <v>40.090090090090094</v>
      </c>
      <c r="AA426" s="6">
        <f>(Table1[[#This Row],[Tariff per Car]]/111)/Table1[[#This Row],[Route Mileage]]</f>
        <v>5.4029771010903088E-2</v>
      </c>
      <c r="AB426" s="4">
        <v>0.12</v>
      </c>
      <c r="AC426" s="4">
        <f>Table1[[#This Row],[FSC per Mile]]*Table1[[#This Row],[Route Mileage]]</f>
        <v>89.039999999999992</v>
      </c>
      <c r="AD426" s="4">
        <f>Table1[[#This Row],[Tariff per Car]]+Table1[[#This Row],[FSC per Car]]</f>
        <v>4539.04</v>
      </c>
      <c r="AE426" s="4">
        <f>IF(Table1[[#This Row],[Commodity]]="corn",Table1[[#This Row],[Tariff + FSC per Car]]/(111*2000/56),Table1[[#This Row],[Tariff + FSC per Car]]/(111*2000/60))</f>
        <v>1.2267675675675676</v>
      </c>
      <c r="AF426" s="4">
        <f>Table1[[#This Row],[Tariff + FSC per Car]]/100.7</f>
        <v>45.074875868917573</v>
      </c>
      <c r="AG426" s="4">
        <f>(Table1[[#This Row],[Tariff + FSC per Car]]/111)</f>
        <v>40.892252252252248</v>
      </c>
      <c r="AH426" s="6">
        <f>(Table1[[#This Row],[Tariff + FSC per Car]]/111)/Table1[[#This Row],[Route Mileage]]</f>
        <v>5.5110852091984165E-2</v>
      </c>
    </row>
    <row r="427" spans="1:34" x14ac:dyDescent="0.25">
      <c r="A427" s="3">
        <v>44635</v>
      </c>
      <c r="B427" s="1" t="s">
        <v>34</v>
      </c>
      <c r="C427" s="1" t="s">
        <v>34</v>
      </c>
      <c r="D427" s="24">
        <v>4022</v>
      </c>
      <c r="E427" s="24">
        <v>69105</v>
      </c>
      <c r="F427" s="1" t="s">
        <v>72</v>
      </c>
      <c r="G427" s="1" t="s">
        <v>36</v>
      </c>
      <c r="H427" s="1" t="s">
        <v>78</v>
      </c>
      <c r="I427" t="s">
        <v>68</v>
      </c>
      <c r="J427" t="str">
        <f>_xlfn.CONCAT(IFERROR(INDEX(Lookup!B:B, MATCH(Table1[[#This Row],[Origin City]], Lookup!A:A, 0)), Table1[[#This Row],[Origin City]]),","," ",Table1[[#This Row],[Origin State]])</f>
        <v>Mitchell, SD</v>
      </c>
      <c r="K427" t="s">
        <v>48</v>
      </c>
      <c r="L427" t="s">
        <v>49</v>
      </c>
      <c r="M427" t="s">
        <v>50</v>
      </c>
      <c r="N427" s="5">
        <v>1624</v>
      </c>
      <c r="O427" t="s">
        <v>51</v>
      </c>
      <c r="P427">
        <v>110</v>
      </c>
      <c r="Q427">
        <v>120</v>
      </c>
      <c r="R427" t="s">
        <v>2</v>
      </c>
      <c r="S427" t="s">
        <v>43</v>
      </c>
      <c r="T427" t="s">
        <v>52</v>
      </c>
      <c r="U427" s="35" t="s">
        <v>44</v>
      </c>
      <c r="V427" s="27" t="s">
        <v>45</v>
      </c>
      <c r="W427" s="4">
        <v>6050</v>
      </c>
      <c r="X427" s="4">
        <f>IF(Table1[[#This Row],[Commodity]]="corn",Table1[[#This Row],[Tariff per Car]]/(111*2000/56),Table1[[#This Row],[Tariff per Car]]/(111*2000/60))</f>
        <v>1.6351351351351351</v>
      </c>
      <c r="Y427" s="4">
        <f>Table1[[#This Row],[Tariff per Car]]/100.7</f>
        <v>60.079443892750746</v>
      </c>
      <c r="Z427" s="4">
        <f>(Table1[[#This Row],[Tariff per Car]]/111)</f>
        <v>54.504504504504503</v>
      </c>
      <c r="AA427" s="6">
        <f>(Table1[[#This Row],[Tariff per Car]]/111)/Table1[[#This Row],[Route Mileage]]</f>
        <v>3.3561887010162869E-2</v>
      </c>
      <c r="AB427" s="4">
        <v>0.12</v>
      </c>
      <c r="AC427" s="4">
        <f>Table1[[#This Row],[FSC per Mile]]*Table1[[#This Row],[Route Mileage]]</f>
        <v>194.88</v>
      </c>
      <c r="AD427" s="4">
        <f>Table1[[#This Row],[Tariff per Car]]+Table1[[#This Row],[FSC per Car]]</f>
        <v>6244.88</v>
      </c>
      <c r="AE427" s="4">
        <f>IF(Table1[[#This Row],[Commodity]]="corn",Table1[[#This Row],[Tariff + FSC per Car]]/(111*2000/56),Table1[[#This Row],[Tariff + FSC per Car]]/(111*2000/60))</f>
        <v>1.6878054054054055</v>
      </c>
      <c r="AF427" s="4">
        <f>Table1[[#This Row],[Tariff + FSC per Car]]/100.7</f>
        <v>62.014697120158885</v>
      </c>
      <c r="AG427" s="4">
        <f>(Table1[[#This Row],[Tariff + FSC per Car]]/111)</f>
        <v>56.260180180180178</v>
      </c>
      <c r="AH427" s="6">
        <f>(Table1[[#This Row],[Tariff + FSC per Car]]/111)/Table1[[#This Row],[Route Mileage]]</f>
        <v>3.4642968091243953E-2</v>
      </c>
    </row>
    <row r="428" spans="1:34" x14ac:dyDescent="0.25">
      <c r="A428" s="3">
        <v>44635</v>
      </c>
      <c r="B428" s="1" t="s">
        <v>34</v>
      </c>
      <c r="C428" s="1" t="s">
        <v>34</v>
      </c>
      <c r="D428" s="24">
        <v>4022</v>
      </c>
      <c r="E428" s="24">
        <v>69105</v>
      </c>
      <c r="F428" s="1" t="s">
        <v>72</v>
      </c>
      <c r="G428" s="1" t="s">
        <v>36</v>
      </c>
      <c r="H428" s="1" t="s">
        <v>61</v>
      </c>
      <c r="I428" t="s">
        <v>62</v>
      </c>
      <c r="J428" t="str">
        <f>_xlfn.CONCAT(IFERROR(INDEX(Lookup!B:B, MATCH(Table1[[#This Row],[Origin City]], Lookup!A:A, 0)), Table1[[#This Row],[Origin City]]),","," ",Table1[[#This Row],[Origin State]])</f>
        <v>Phelps (Rock Port), MO</v>
      </c>
      <c r="K428" t="s">
        <v>48</v>
      </c>
      <c r="L428" t="s">
        <v>49</v>
      </c>
      <c r="M428" t="s">
        <v>50</v>
      </c>
      <c r="N428" s="5">
        <v>1881</v>
      </c>
      <c r="O428" t="s">
        <v>51</v>
      </c>
      <c r="P428">
        <v>110</v>
      </c>
      <c r="Q428">
        <v>120</v>
      </c>
      <c r="R428" t="s">
        <v>2</v>
      </c>
      <c r="S428" t="s">
        <v>43</v>
      </c>
      <c r="T428" t="s">
        <v>43</v>
      </c>
      <c r="U428" s="35" t="s">
        <v>44</v>
      </c>
      <c r="V428" s="27" t="s">
        <v>45</v>
      </c>
      <c r="W428" s="4">
        <v>6000</v>
      </c>
      <c r="X428" s="4">
        <f>IF(Table1[[#This Row],[Commodity]]="corn",Table1[[#This Row],[Tariff per Car]]/(111*2000/56),Table1[[#This Row],[Tariff per Car]]/(111*2000/60))</f>
        <v>1.6216216216216217</v>
      </c>
      <c r="Y428" s="4">
        <f>Table1[[#This Row],[Tariff per Car]]/100.7</f>
        <v>59.582919563058589</v>
      </c>
      <c r="Z428" s="4">
        <f>(Table1[[#This Row],[Tariff per Car]]/111)</f>
        <v>54.054054054054056</v>
      </c>
      <c r="AA428" s="6">
        <f>(Table1[[#This Row],[Tariff per Car]]/111)/Table1[[#This Row],[Route Mileage]]</f>
        <v>2.8736870842134003E-2</v>
      </c>
      <c r="AB428" s="4">
        <v>0.12</v>
      </c>
      <c r="AC428" s="4">
        <f>Table1[[#This Row],[FSC per Mile]]*Table1[[#This Row],[Route Mileage]]</f>
        <v>225.72</v>
      </c>
      <c r="AD428" s="4">
        <f>Table1[[#This Row],[Tariff per Car]]+Table1[[#This Row],[FSC per Car]]</f>
        <v>6225.72</v>
      </c>
      <c r="AE428" s="4">
        <f>IF(Table1[[#This Row],[Commodity]]="corn",Table1[[#This Row],[Tariff + FSC per Car]]/(111*2000/56),Table1[[#This Row],[Tariff + FSC per Car]]/(111*2000/60))</f>
        <v>1.6826270270270272</v>
      </c>
      <c r="AF428" s="4">
        <f>Table1[[#This Row],[Tariff + FSC per Car]]/100.7</f>
        <v>61.824428997020853</v>
      </c>
      <c r="AG428" s="4">
        <f>(Table1[[#This Row],[Tariff + FSC per Car]]/111)</f>
        <v>56.087567567567568</v>
      </c>
      <c r="AH428" s="6">
        <f>(Table1[[#This Row],[Tariff + FSC per Car]]/111)/Table1[[#This Row],[Route Mileage]]</f>
        <v>2.9817951923215083E-2</v>
      </c>
    </row>
    <row r="429" spans="1:34" x14ac:dyDescent="0.25">
      <c r="A429" s="3">
        <v>44635</v>
      </c>
      <c r="B429" s="1" t="s">
        <v>34</v>
      </c>
      <c r="C429" s="1" t="s">
        <v>34</v>
      </c>
      <c r="D429" s="24">
        <v>4022</v>
      </c>
      <c r="E429" s="24">
        <v>69105</v>
      </c>
      <c r="F429" s="1" t="s">
        <v>72</v>
      </c>
      <c r="G429" s="1" t="s">
        <v>36</v>
      </c>
      <c r="H429" s="1" t="s">
        <v>69</v>
      </c>
      <c r="I429" t="s">
        <v>47</v>
      </c>
      <c r="J429" t="str">
        <f>_xlfn.CONCAT(IFERROR(INDEX(Lookup!B:B, MATCH(Table1[[#This Row],[Origin City]], Lookup!A:A, 0)), Table1[[#This Row],[Origin City]]),","," ",Table1[[#This Row],[Origin State]])</f>
        <v>St. Cloud, MN</v>
      </c>
      <c r="K429" t="s">
        <v>48</v>
      </c>
      <c r="L429" t="s">
        <v>49</v>
      </c>
      <c r="M429" t="s">
        <v>50</v>
      </c>
      <c r="N429" s="5">
        <v>1666</v>
      </c>
      <c r="O429" t="s">
        <v>51</v>
      </c>
      <c r="P429">
        <v>110</v>
      </c>
      <c r="Q429">
        <v>120</v>
      </c>
      <c r="R429" t="s">
        <v>2</v>
      </c>
      <c r="S429" t="s">
        <v>43</v>
      </c>
      <c r="T429" t="s">
        <v>43</v>
      </c>
      <c r="U429" s="36" t="s">
        <v>44</v>
      </c>
      <c r="V429" s="28" t="s">
        <v>45</v>
      </c>
      <c r="W429" s="4">
        <v>6100</v>
      </c>
      <c r="X429" s="4">
        <f>IF(Table1[[#This Row],[Commodity]]="corn",Table1[[#This Row],[Tariff per Car]]/(111*2000/56),Table1[[#This Row],[Tariff per Car]]/(111*2000/60))</f>
        <v>1.6486486486486487</v>
      </c>
      <c r="Y429" s="4">
        <f>Table1[[#This Row],[Tariff per Car]]/100.7</f>
        <v>60.575968222442896</v>
      </c>
      <c r="Z429" s="4">
        <f>(Table1[[#This Row],[Tariff per Car]]/111)</f>
        <v>54.954954954954957</v>
      </c>
      <c r="AA429" s="6">
        <f>(Table1[[#This Row],[Tariff per Car]]/111)/Table1[[#This Row],[Route Mileage]]</f>
        <v>3.2986167439948956E-2</v>
      </c>
      <c r="AB429" s="4">
        <v>0.12</v>
      </c>
      <c r="AC429" s="4">
        <f>Table1[[#This Row],[FSC per Mile]]*Table1[[#This Row],[Route Mileage]]</f>
        <v>199.92</v>
      </c>
      <c r="AD429" s="4">
        <f>Table1[[#This Row],[Tariff per Car]]+Table1[[#This Row],[FSC per Car]]</f>
        <v>6299.92</v>
      </c>
      <c r="AE429" s="4">
        <f>IF(Table1[[#This Row],[Commodity]]="corn",Table1[[#This Row],[Tariff + FSC per Car]]/(111*2000/56),Table1[[#This Row],[Tariff + FSC per Car]]/(111*2000/60))</f>
        <v>1.7026810810810811</v>
      </c>
      <c r="AF429" s="4">
        <f>Table1[[#This Row],[Tariff + FSC per Car]]/100.7</f>
        <v>62.56127110228401</v>
      </c>
      <c r="AG429" s="4">
        <f>(Table1[[#This Row],[Tariff + FSC per Car]]/111)</f>
        <v>56.756036036036036</v>
      </c>
      <c r="AH429" s="6">
        <f>(Table1[[#This Row],[Tariff + FSC per Car]]/111)/Table1[[#This Row],[Route Mileage]]</f>
        <v>3.4067248521030033E-2</v>
      </c>
    </row>
    <row r="430" spans="1:34" x14ac:dyDescent="0.25">
      <c r="A430" s="3">
        <v>44635</v>
      </c>
      <c r="B430" s="1" t="s">
        <v>88</v>
      </c>
      <c r="C430" s="1" t="s">
        <v>81</v>
      </c>
      <c r="D430" s="24">
        <v>4444</v>
      </c>
      <c r="E430" s="24">
        <v>45650</v>
      </c>
      <c r="F430" s="1" t="s">
        <v>72</v>
      </c>
      <c r="G430" s="1" t="s">
        <v>36</v>
      </c>
      <c r="H430" s="1" t="s">
        <v>89</v>
      </c>
      <c r="I430" t="s">
        <v>75</v>
      </c>
      <c r="J430" t="str">
        <f>_xlfn.CONCAT(IFERROR(INDEX(Lookup!B:B, MATCH(Table1[[#This Row],[Origin City]], Lookup!A:A, 0)), Table1[[#This Row],[Origin City]]),","," ",Table1[[#This Row],[Origin State]])</f>
        <v>Enderlin, ND</v>
      </c>
      <c r="K430" t="s">
        <v>90</v>
      </c>
      <c r="L430" t="s">
        <v>49</v>
      </c>
      <c r="M430" t="str">
        <f>_xlfn.CONCAT(IFERROR(INDEX(Lookup!B:B, MATCH(Table1[[#This Row],[Destination City]], Lookup!A:A, 0)), Table1[[#This Row],[Destination City]]),","," ",Table1[[#This Row],[Destination State]])</f>
        <v>Kalama, WA</v>
      </c>
      <c r="N430" s="5">
        <v>1617</v>
      </c>
      <c r="O430" t="s">
        <v>86</v>
      </c>
      <c r="P430">
        <v>110</v>
      </c>
      <c r="Q430">
        <v>110</v>
      </c>
      <c r="R430" t="s">
        <v>42</v>
      </c>
      <c r="S430" t="s">
        <v>43</v>
      </c>
      <c r="T430" t="s">
        <v>52</v>
      </c>
      <c r="U430" s="26"/>
      <c r="V430" s="27" t="s">
        <v>87</v>
      </c>
      <c r="W430" s="4">
        <v>5535</v>
      </c>
      <c r="X430" s="4">
        <f>IF(Table1[[#This Row],[Commodity]]="corn",Table1[[#This Row],[Tariff per Car]]/(111*2000/56),Table1[[#This Row],[Tariff per Car]]/(111*2000/60))</f>
        <v>1.4959459459459459</v>
      </c>
      <c r="Y430" s="4">
        <f>Table1[[#This Row],[Tariff per Car]]/100.7</f>
        <v>54.96524329692155</v>
      </c>
      <c r="Z430" s="4">
        <f>(Table1[[#This Row],[Tariff per Car]]/111)</f>
        <v>49.864864864864863</v>
      </c>
      <c r="AA430" s="6">
        <f>(Table1[[#This Row],[Tariff per Car]]/111)/Table1[[#This Row],[Route Mileage]]</f>
        <v>3.0837887980745122E-2</v>
      </c>
      <c r="AB430" s="4">
        <v>0.36</v>
      </c>
      <c r="AC430" s="4">
        <f>Table1[[#This Row],[FSC per Mile]]*Table1[[#This Row],[Route Mileage]]</f>
        <v>582.12</v>
      </c>
      <c r="AD430" s="4">
        <f>Table1[[#This Row],[Tariff per Car]]+Table1[[#This Row],[FSC per Car]]</f>
        <v>6117.12</v>
      </c>
      <c r="AE430" s="4">
        <f>IF(Table1[[#This Row],[Commodity]]="corn",Table1[[#This Row],[Tariff + FSC per Car]]/(111*2000/56),Table1[[#This Row],[Tariff + FSC per Car]]/(111*2000/60))</f>
        <v>1.6532756756756757</v>
      </c>
      <c r="AF430" s="4">
        <f>Table1[[#This Row],[Tariff + FSC per Car]]/100.7</f>
        <v>60.745978152929489</v>
      </c>
      <c r="AG430" s="4">
        <f>(Table1[[#This Row],[Tariff + FSC per Car]]/111)</f>
        <v>55.109189189189188</v>
      </c>
      <c r="AH430" s="6">
        <f>(Table1[[#This Row],[Tariff + FSC per Car]]/111)/Table1[[#This Row],[Route Mileage]]</f>
        <v>3.4081131223988363E-2</v>
      </c>
    </row>
    <row r="431" spans="1:34" x14ac:dyDescent="0.25">
      <c r="A431" s="3">
        <v>44635</v>
      </c>
      <c r="B431" s="1" t="s">
        <v>94</v>
      </c>
      <c r="C431" s="1" t="s">
        <v>94</v>
      </c>
      <c r="D431" s="24">
        <v>4317</v>
      </c>
      <c r="F431" s="1" t="s">
        <v>72</v>
      </c>
      <c r="G431" s="1" t="s">
        <v>36</v>
      </c>
      <c r="H431" s="1" t="s">
        <v>106</v>
      </c>
      <c r="I431" t="s">
        <v>57</v>
      </c>
      <c r="J431" t="str">
        <f>_xlfn.CONCAT(IFERROR(INDEX(Lookup!B:B, MATCH(Table1[[#This Row],[Origin City]], Lookup!A:A, 0)), Table1[[#This Row],[Origin City]]),","," ",Table1[[#This Row],[Origin State]])</f>
        <v>Casey, IL</v>
      </c>
      <c r="K431" t="s">
        <v>107</v>
      </c>
      <c r="L431" t="s">
        <v>98</v>
      </c>
      <c r="M431" t="str">
        <f>_xlfn.CONCAT(IFERROR(INDEX(Lookup!B:B, MATCH(Table1[[#This Row],[Destination City]], Lookup!A:A, 0)), Table1[[#This Row],[Destination City]]),","," ",Table1[[#This Row],[Destination State]])</f>
        <v>Mobile, AL</v>
      </c>
      <c r="N431" s="5">
        <v>779</v>
      </c>
      <c r="O431" t="s">
        <v>86</v>
      </c>
      <c r="P431">
        <v>90</v>
      </c>
      <c r="Q431">
        <v>90</v>
      </c>
      <c r="R431" t="s">
        <v>108</v>
      </c>
      <c r="S431" t="s">
        <v>43</v>
      </c>
      <c r="T431" t="s">
        <v>52</v>
      </c>
      <c r="U431" s="43"/>
      <c r="V431" s="28" t="s">
        <v>87</v>
      </c>
      <c r="W431" s="4">
        <v>3407</v>
      </c>
      <c r="X431" s="4">
        <f>IF(Table1[[#This Row],[Commodity]]="corn",Table1[[#This Row],[Tariff per Car]]/(111*2000/56),Table1[[#This Row],[Tariff per Car]]/(111*2000/60))</f>
        <v>0.92081081081081084</v>
      </c>
      <c r="Y431" s="4">
        <f>Table1[[#This Row],[Tariff per Car]]/100.7</f>
        <v>33.833167825223434</v>
      </c>
      <c r="Z431" s="4">
        <f>(Table1[[#This Row],[Tariff per Car]]/111)</f>
        <v>30.693693693693692</v>
      </c>
      <c r="AA431" s="6">
        <f>(Table1[[#This Row],[Tariff per Car]]/111)/Table1[[#This Row],[Route Mileage]]</f>
        <v>3.9401403971365462E-2</v>
      </c>
      <c r="AB431" s="4">
        <v>0</v>
      </c>
      <c r="AC431" s="4">
        <f>Table1[[#This Row],[FSC per Mile]]*Table1[[#This Row],[Route Mileage]]</f>
        <v>0</v>
      </c>
      <c r="AD431" s="4">
        <f>Table1[[#This Row],[Tariff per Car]]+Table1[[#This Row],[FSC per Car]]</f>
        <v>3407</v>
      </c>
      <c r="AE431" s="4">
        <f>IF(Table1[[#This Row],[Commodity]]="corn",Table1[[#This Row],[Tariff + FSC per Car]]/(111*2000/56),Table1[[#This Row],[Tariff + FSC per Car]]/(111*2000/60))</f>
        <v>0.92081081081081084</v>
      </c>
      <c r="AF431" s="4">
        <f>Table1[[#This Row],[Tariff + FSC per Car]]/100.7</f>
        <v>33.833167825223434</v>
      </c>
      <c r="AG431" s="4">
        <f>(Table1[[#This Row],[Tariff + FSC per Car]]/111)</f>
        <v>30.693693693693692</v>
      </c>
      <c r="AH431" s="6">
        <f>(Table1[[#This Row],[Tariff + FSC per Car]]/111)/Table1[[#This Row],[Route Mileage]]</f>
        <v>3.9401403971365462E-2</v>
      </c>
    </row>
    <row r="432" spans="1:34" x14ac:dyDescent="0.25">
      <c r="A432" s="3">
        <v>44635</v>
      </c>
      <c r="B432" s="1" t="s">
        <v>94</v>
      </c>
      <c r="C432" s="1" t="s">
        <v>94</v>
      </c>
      <c r="D432" s="24">
        <v>4317</v>
      </c>
      <c r="F432" s="1" t="s">
        <v>72</v>
      </c>
      <c r="G432" s="1" t="s">
        <v>36</v>
      </c>
      <c r="H432" s="1" t="s">
        <v>106</v>
      </c>
      <c r="I432" t="s">
        <v>57</v>
      </c>
      <c r="J432" t="str">
        <f>_xlfn.CONCAT(IFERROR(INDEX(Lookup!B:B, MATCH(Table1[[#This Row],[Origin City]], Lookup!A:A, 0)), Table1[[#This Row],[Origin City]]),","," ",Table1[[#This Row],[Origin State]])</f>
        <v>Casey, IL</v>
      </c>
      <c r="K432" t="s">
        <v>107</v>
      </c>
      <c r="L432" t="s">
        <v>98</v>
      </c>
      <c r="M432" t="str">
        <f>_xlfn.CONCAT(IFERROR(INDEX(Lookup!B:B, MATCH(Table1[[#This Row],[Destination City]], Lookup!A:A, 0)), Table1[[#This Row],[Destination City]]),","," ",Table1[[#This Row],[Destination State]])</f>
        <v>Mobile, AL</v>
      </c>
      <c r="N432" s="5">
        <v>779</v>
      </c>
      <c r="O432" t="s">
        <v>86</v>
      </c>
      <c r="P432">
        <v>90</v>
      </c>
      <c r="Q432">
        <v>90</v>
      </c>
      <c r="R432" t="s">
        <v>2</v>
      </c>
      <c r="S432" t="s">
        <v>43</v>
      </c>
      <c r="T432" t="s">
        <v>43</v>
      </c>
      <c r="U432" s="43"/>
      <c r="V432" s="28" t="s">
        <v>87</v>
      </c>
      <c r="W432" s="4">
        <v>3627</v>
      </c>
      <c r="X432" s="4">
        <f>IF(Table1[[#This Row],[Commodity]]="corn",Table1[[#This Row],[Tariff per Car]]/(111*2000/56),Table1[[#This Row],[Tariff per Car]]/(111*2000/60))</f>
        <v>0.98027027027027025</v>
      </c>
      <c r="Y432" s="4">
        <f>Table1[[#This Row],[Tariff per Car]]/100.7</f>
        <v>36.01787487586892</v>
      </c>
      <c r="Z432" s="4">
        <f>(Table1[[#This Row],[Tariff per Car]]/111)</f>
        <v>32.675675675675677</v>
      </c>
      <c r="AA432" s="6">
        <f>(Table1[[#This Row],[Tariff per Car]]/111)/Table1[[#This Row],[Route Mileage]]</f>
        <v>4.1945668389827571E-2</v>
      </c>
      <c r="AB432" s="4">
        <v>0</v>
      </c>
      <c r="AC432" s="4">
        <f>Table1[[#This Row],[FSC per Mile]]*Table1[[#This Row],[Route Mileage]]</f>
        <v>0</v>
      </c>
      <c r="AD432" s="4">
        <f>Table1[[#This Row],[Tariff per Car]]+Table1[[#This Row],[FSC per Car]]</f>
        <v>3627</v>
      </c>
      <c r="AE432" s="4">
        <f>IF(Table1[[#This Row],[Commodity]]="corn",Table1[[#This Row],[Tariff + FSC per Car]]/(111*2000/56),Table1[[#This Row],[Tariff + FSC per Car]]/(111*2000/60))</f>
        <v>0.98027027027027025</v>
      </c>
      <c r="AF432" s="4">
        <f>Table1[[#This Row],[Tariff + FSC per Car]]/100.7</f>
        <v>36.01787487586892</v>
      </c>
      <c r="AG432" s="4">
        <f>(Table1[[#This Row],[Tariff + FSC per Car]]/111)</f>
        <v>32.675675675675677</v>
      </c>
      <c r="AH432" s="6">
        <f>(Table1[[#This Row],[Tariff + FSC per Car]]/111)/Table1[[#This Row],[Route Mileage]]</f>
        <v>4.1945668389827571E-2</v>
      </c>
    </row>
    <row r="433" spans="1:34" x14ac:dyDescent="0.25">
      <c r="A433" s="3">
        <v>44635</v>
      </c>
      <c r="B433" s="1" t="s">
        <v>94</v>
      </c>
      <c r="C433" s="1" t="s">
        <v>94</v>
      </c>
      <c r="D433" s="24">
        <v>4317</v>
      </c>
      <c r="F433" s="1" t="s">
        <v>72</v>
      </c>
      <c r="G433" s="1" t="s">
        <v>36</v>
      </c>
      <c r="H433" s="1" t="s">
        <v>109</v>
      </c>
      <c r="I433" t="s">
        <v>100</v>
      </c>
      <c r="J433" t="str">
        <f>_xlfn.CONCAT(IFERROR(INDEX(Lookup!B:B, MATCH(Table1[[#This Row],[Origin City]], Lookup!A:A, 0)), Table1[[#This Row],[Origin City]]),","," ",Table1[[#This Row],[Origin State]])</f>
        <v>Marion, OH</v>
      </c>
      <c r="K433" t="s">
        <v>110</v>
      </c>
      <c r="L433" t="s">
        <v>111</v>
      </c>
      <c r="M433" t="str">
        <f>_xlfn.CONCAT(IFERROR(INDEX(Lookup!B:B, MATCH(Table1[[#This Row],[Destination City]], Lookup!A:A, 0)), Table1[[#This Row],[Destination City]]),","," ",Table1[[#This Row],[Destination State]])</f>
        <v>Chesapeake, VA</v>
      </c>
      <c r="N433" s="5">
        <v>760</v>
      </c>
      <c r="O433" t="s">
        <v>86</v>
      </c>
      <c r="P433">
        <v>90</v>
      </c>
      <c r="Q433">
        <v>90</v>
      </c>
      <c r="R433" t="s">
        <v>108</v>
      </c>
      <c r="S433" t="s">
        <v>43</v>
      </c>
      <c r="T433" t="s">
        <v>52</v>
      </c>
      <c r="U433" s="43"/>
      <c r="V433" s="28" t="s">
        <v>87</v>
      </c>
      <c r="W433" s="4">
        <v>2931</v>
      </c>
      <c r="X433" s="4">
        <f>IF(Table1[[#This Row],[Commodity]]="corn",Table1[[#This Row],[Tariff per Car]]/(111*2000/56),Table1[[#This Row],[Tariff per Car]]/(111*2000/60))</f>
        <v>0.79216216216216218</v>
      </c>
      <c r="Y433" s="4">
        <f>Table1[[#This Row],[Tariff per Car]]/100.7</f>
        <v>29.106256206554121</v>
      </c>
      <c r="Z433" s="4">
        <f>(Table1[[#This Row],[Tariff per Car]]/111)</f>
        <v>26.405405405405407</v>
      </c>
      <c r="AA433" s="6">
        <f>(Table1[[#This Row],[Tariff per Car]]/111)/Table1[[#This Row],[Route Mileage]]</f>
        <v>3.4743954480796591E-2</v>
      </c>
      <c r="AB433" s="4">
        <v>0</v>
      </c>
      <c r="AC433" s="4">
        <f>Table1[[#This Row],[FSC per Mile]]*Table1[[#This Row],[Route Mileage]]</f>
        <v>0</v>
      </c>
      <c r="AD433" s="4">
        <f>Table1[[#This Row],[Tariff per Car]]+Table1[[#This Row],[FSC per Car]]</f>
        <v>2931</v>
      </c>
      <c r="AE433" s="4">
        <f>IF(Table1[[#This Row],[Commodity]]="corn",Table1[[#This Row],[Tariff + FSC per Car]]/(111*2000/56),Table1[[#This Row],[Tariff + FSC per Car]]/(111*2000/60))</f>
        <v>0.79216216216216218</v>
      </c>
      <c r="AF433" s="4">
        <f>Table1[[#This Row],[Tariff + FSC per Car]]/100.7</f>
        <v>29.106256206554121</v>
      </c>
      <c r="AG433" s="4">
        <f>(Table1[[#This Row],[Tariff + FSC per Car]]/111)</f>
        <v>26.405405405405407</v>
      </c>
      <c r="AH433" s="6">
        <f>(Table1[[#This Row],[Tariff + FSC per Car]]/111)/Table1[[#This Row],[Route Mileage]]</f>
        <v>3.4743954480796591E-2</v>
      </c>
    </row>
    <row r="434" spans="1:34" x14ac:dyDescent="0.25">
      <c r="A434" s="3">
        <v>44635</v>
      </c>
      <c r="B434" s="1" t="s">
        <v>94</v>
      </c>
      <c r="C434" s="1" t="s">
        <v>94</v>
      </c>
      <c r="D434" s="24">
        <v>4317</v>
      </c>
      <c r="F434" s="1" t="s">
        <v>72</v>
      </c>
      <c r="G434" s="1" t="s">
        <v>36</v>
      </c>
      <c r="H434" s="1" t="s">
        <v>109</v>
      </c>
      <c r="I434" t="s">
        <v>100</v>
      </c>
      <c r="J434" t="str">
        <f>_xlfn.CONCAT(IFERROR(INDEX(Lookup!B:B, MATCH(Table1[[#This Row],[Origin City]], Lookup!A:A, 0)), Table1[[#This Row],[Origin City]]),","," ",Table1[[#This Row],[Origin State]])</f>
        <v>Marion, OH</v>
      </c>
      <c r="K434" t="s">
        <v>110</v>
      </c>
      <c r="L434" t="s">
        <v>111</v>
      </c>
      <c r="M434" t="str">
        <f>_xlfn.CONCAT(IFERROR(INDEX(Lookup!B:B, MATCH(Table1[[#This Row],[Destination City]], Lookup!A:A, 0)), Table1[[#This Row],[Destination City]]),","," ",Table1[[#This Row],[Destination State]])</f>
        <v>Chesapeake, VA</v>
      </c>
      <c r="N434" s="5">
        <v>760</v>
      </c>
      <c r="O434" t="s">
        <v>86</v>
      </c>
      <c r="P434">
        <v>90</v>
      </c>
      <c r="Q434">
        <v>90</v>
      </c>
      <c r="R434" t="s">
        <v>2</v>
      </c>
      <c r="S434" t="s">
        <v>43</v>
      </c>
      <c r="T434" t="s">
        <v>43</v>
      </c>
      <c r="U434" s="43"/>
      <c r="V434" s="28" t="s">
        <v>87</v>
      </c>
      <c r="W434" s="4">
        <v>3371</v>
      </c>
      <c r="X434" s="4">
        <f>IF(Table1[[#This Row],[Commodity]]="corn",Table1[[#This Row],[Tariff per Car]]/(111*2000/56),Table1[[#This Row],[Tariff per Car]]/(111*2000/60))</f>
        <v>0.9110810810810811</v>
      </c>
      <c r="Y434" s="4">
        <f>Table1[[#This Row],[Tariff per Car]]/100.7</f>
        <v>33.475670307845085</v>
      </c>
      <c r="Z434" s="4">
        <f>(Table1[[#This Row],[Tariff per Car]]/111)</f>
        <v>30.36936936936937</v>
      </c>
      <c r="AA434" s="6">
        <f>(Table1[[#This Row],[Tariff per Car]]/111)/Table1[[#This Row],[Route Mileage]]</f>
        <v>3.995969653864391E-2</v>
      </c>
      <c r="AB434" s="4">
        <v>0</v>
      </c>
      <c r="AC434" s="4">
        <f>Table1[[#This Row],[FSC per Mile]]*Table1[[#This Row],[Route Mileage]]</f>
        <v>0</v>
      </c>
      <c r="AD434" s="4">
        <f>Table1[[#This Row],[Tariff per Car]]+Table1[[#This Row],[FSC per Car]]</f>
        <v>3371</v>
      </c>
      <c r="AE434" s="4">
        <f>IF(Table1[[#This Row],[Commodity]]="corn",Table1[[#This Row],[Tariff + FSC per Car]]/(111*2000/56),Table1[[#This Row],[Tariff + FSC per Car]]/(111*2000/60))</f>
        <v>0.9110810810810811</v>
      </c>
      <c r="AF434" s="4">
        <f>Table1[[#This Row],[Tariff + FSC per Car]]/100.7</f>
        <v>33.475670307845085</v>
      </c>
      <c r="AG434" s="4">
        <f>(Table1[[#This Row],[Tariff + FSC per Car]]/111)</f>
        <v>30.36936936936937</v>
      </c>
      <c r="AH434" s="6">
        <f>(Table1[[#This Row],[Tariff + FSC per Car]]/111)/Table1[[#This Row],[Route Mileage]]</f>
        <v>3.995969653864391E-2</v>
      </c>
    </row>
    <row r="435" spans="1:34" x14ac:dyDescent="0.25">
      <c r="A435" s="3">
        <v>44666</v>
      </c>
      <c r="B435" s="1" t="s">
        <v>34</v>
      </c>
      <c r="C435" s="1" t="s">
        <v>34</v>
      </c>
      <c r="D435" s="24">
        <v>4022</v>
      </c>
      <c r="E435" s="24">
        <v>39010</v>
      </c>
      <c r="F435" s="1" t="s">
        <v>35</v>
      </c>
      <c r="G435" s="1" t="s">
        <v>36</v>
      </c>
      <c r="H435" s="1" t="s">
        <v>37</v>
      </c>
      <c r="I435" t="s">
        <v>38</v>
      </c>
      <c r="J435" t="str">
        <f>_xlfn.CONCAT(IFERROR(INDEX(Lookup!B:B, MATCH(Table1[[#This Row],[Origin City]], Lookup!A:A, 0)), Table1[[#This Row],[Origin City]]),","," ",Table1[[#This Row],[Origin State]])</f>
        <v>Brunswick, NE</v>
      </c>
      <c r="K435" t="s">
        <v>39</v>
      </c>
      <c r="L435" t="s">
        <v>40</v>
      </c>
      <c r="M435" t="str">
        <f>_xlfn.CONCAT(IFERROR(INDEX(Lookup!B:B, MATCH(Table1[[#This Row],[Destination City]], Lookup!A:A, 0)), Table1[[#This Row],[Destination City]]),","," ",Table1[[#This Row],[Destination State]])</f>
        <v>Hanford, CA</v>
      </c>
      <c r="N435" s="5">
        <v>2122</v>
      </c>
      <c r="O435" t="s">
        <v>41</v>
      </c>
      <c r="P435">
        <v>110</v>
      </c>
      <c r="Q435">
        <v>120</v>
      </c>
      <c r="R435" t="s">
        <v>42</v>
      </c>
      <c r="S435" t="s">
        <v>43</v>
      </c>
      <c r="T435" t="s">
        <v>43</v>
      </c>
      <c r="U435" s="35" t="s">
        <v>44</v>
      </c>
      <c r="V435" s="27" t="s">
        <v>45</v>
      </c>
      <c r="W435" s="4">
        <v>5540</v>
      </c>
      <c r="X435" s="4">
        <f>IF(Table1[[#This Row],[Commodity]]="corn",Table1[[#This Row],[Tariff per Car]]/(111*2000/56),Table1[[#This Row],[Tariff per Car]]/(111*2000/60))</f>
        <v>1.3974774774774774</v>
      </c>
      <c r="Y435" s="4">
        <f>Table1[[#This Row],[Tariff per Car]]/100.7</f>
        <v>55.01489572989076</v>
      </c>
      <c r="Z435" s="4">
        <f>(Table1[[#This Row],[Tariff per Car]]/111)</f>
        <v>49.909909909909906</v>
      </c>
      <c r="AA435" s="6">
        <f>(Table1[[#This Row],[Tariff per Car]]/111)/Table1[[#This Row],[Route Mileage]]</f>
        <v>2.3520221446705895E-2</v>
      </c>
      <c r="AB435" s="4">
        <v>0.2</v>
      </c>
      <c r="AC435" s="4">
        <f>Table1[[#This Row],[FSC per Mile]]*Table1[[#This Row],[Route Mileage]]</f>
        <v>424.40000000000003</v>
      </c>
      <c r="AD435" s="4">
        <f>Table1[[#This Row],[Tariff per Car]]+Table1[[#This Row],[FSC per Car]]</f>
        <v>5964.4</v>
      </c>
      <c r="AE435" s="4">
        <f>IF(Table1[[#This Row],[Commodity]]="corn",Table1[[#This Row],[Tariff + FSC per Car]]/(111*2000/56),Table1[[#This Row],[Tariff + FSC per Car]]/(111*2000/60))</f>
        <v>1.5045333333333333</v>
      </c>
      <c r="AF435" s="4">
        <f>Table1[[#This Row],[Tariff + FSC per Car]]/100.7</f>
        <v>59.229394240317774</v>
      </c>
      <c r="AG435" s="4">
        <f>(Table1[[#This Row],[Tariff + FSC per Car]]/111)</f>
        <v>53.733333333333327</v>
      </c>
      <c r="AH435" s="6">
        <f>(Table1[[#This Row],[Tariff + FSC per Car]]/111)/Table1[[#This Row],[Route Mileage]]</f>
        <v>2.5322023248507693E-2</v>
      </c>
    </row>
    <row r="436" spans="1:34" x14ac:dyDescent="0.25">
      <c r="A436" s="3">
        <v>44666</v>
      </c>
      <c r="B436" s="1" t="s">
        <v>34</v>
      </c>
      <c r="C436" s="1" t="s">
        <v>34</v>
      </c>
      <c r="D436" s="24">
        <v>4022</v>
      </c>
      <c r="E436" s="24">
        <v>39013</v>
      </c>
      <c r="F436" s="1" t="s">
        <v>35</v>
      </c>
      <c r="G436" s="1" t="s">
        <v>36</v>
      </c>
      <c r="H436" s="1" t="s">
        <v>46</v>
      </c>
      <c r="I436" t="s">
        <v>47</v>
      </c>
      <c r="J436" t="str">
        <f>_xlfn.CONCAT(IFERROR(INDEX(Lookup!B:B, MATCH(Table1[[#This Row],[Origin City]], Lookup!A:A, 0)), Table1[[#This Row],[Origin City]]),","," ",Table1[[#This Row],[Origin State]])</f>
        <v>Clarkfield, MN</v>
      </c>
      <c r="K436" t="s">
        <v>48</v>
      </c>
      <c r="L436" t="s">
        <v>49</v>
      </c>
      <c r="M436" t="s">
        <v>50</v>
      </c>
      <c r="N436" s="5">
        <v>1684</v>
      </c>
      <c r="O436" t="s">
        <v>51</v>
      </c>
      <c r="P436">
        <v>110</v>
      </c>
      <c r="Q436">
        <v>120</v>
      </c>
      <c r="R436" t="s">
        <v>42</v>
      </c>
      <c r="S436" t="s">
        <v>43</v>
      </c>
      <c r="T436" t="s">
        <v>52</v>
      </c>
      <c r="U436" s="35" t="s">
        <v>44</v>
      </c>
      <c r="V436" s="27" t="s">
        <v>45</v>
      </c>
      <c r="W436" s="4">
        <v>5340</v>
      </c>
      <c r="X436" s="4">
        <f>IF(Table1[[#This Row],[Commodity]]="corn",Table1[[#This Row],[Tariff per Car]]/(111*2000/56),Table1[[#This Row],[Tariff per Car]]/(111*2000/60))</f>
        <v>1.347027027027027</v>
      </c>
      <c r="Y436" s="4">
        <f>Table1[[#This Row],[Tariff per Car]]/100.7</f>
        <v>53.028798411122146</v>
      </c>
      <c r="Z436" s="4">
        <f>(Table1[[#This Row],[Tariff per Car]]/111)</f>
        <v>48.108108108108105</v>
      </c>
      <c r="AA436" s="6">
        <f>(Table1[[#This Row],[Tariff per Car]]/111)/Table1[[#This Row],[Route Mileage]]</f>
        <v>2.8567760159209088E-2</v>
      </c>
      <c r="AB436" s="4">
        <v>0.2</v>
      </c>
      <c r="AC436" s="4">
        <f>Table1[[#This Row],[FSC per Mile]]*Table1[[#This Row],[Route Mileage]]</f>
        <v>336.8</v>
      </c>
      <c r="AD436" s="4">
        <f>Table1[[#This Row],[Tariff per Car]]+Table1[[#This Row],[FSC per Car]]</f>
        <v>5676.8</v>
      </c>
      <c r="AE436" s="4">
        <f>IF(Table1[[#This Row],[Commodity]]="corn",Table1[[#This Row],[Tariff + FSC per Car]]/(111*2000/56),Table1[[#This Row],[Tariff + FSC per Car]]/(111*2000/60))</f>
        <v>1.4319855855855856</v>
      </c>
      <c r="AF436" s="4">
        <f>Table1[[#This Row],[Tariff + FSC per Car]]/100.7</f>
        <v>56.373386295928498</v>
      </c>
      <c r="AG436" s="4">
        <f>(Table1[[#This Row],[Tariff + FSC per Car]]/111)</f>
        <v>51.142342342342346</v>
      </c>
      <c r="AH436" s="6">
        <f>(Table1[[#This Row],[Tariff + FSC per Car]]/111)/Table1[[#This Row],[Route Mileage]]</f>
        <v>3.0369561961010896E-2</v>
      </c>
    </row>
    <row r="437" spans="1:34" x14ac:dyDescent="0.25">
      <c r="A437" s="3">
        <v>44666</v>
      </c>
      <c r="B437" s="1" t="s">
        <v>34</v>
      </c>
      <c r="C437" s="1" t="s">
        <v>34</v>
      </c>
      <c r="D437" s="24">
        <v>4022</v>
      </c>
      <c r="E437" s="24">
        <v>39010</v>
      </c>
      <c r="F437" s="1" t="s">
        <v>35</v>
      </c>
      <c r="G437" s="1" t="s">
        <v>36</v>
      </c>
      <c r="H437" s="1" t="s">
        <v>46</v>
      </c>
      <c r="I437" t="s">
        <v>47</v>
      </c>
      <c r="J437" t="str">
        <f>_xlfn.CONCAT(IFERROR(INDEX(Lookup!B:B, MATCH(Table1[[#This Row],[Origin City]], Lookup!A:A, 0)), Table1[[#This Row],[Origin City]]),","," ",Table1[[#This Row],[Origin State]])</f>
        <v>Clarkfield, MN</v>
      </c>
      <c r="K437" t="s">
        <v>53</v>
      </c>
      <c r="L437" t="s">
        <v>54</v>
      </c>
      <c r="M437" t="str">
        <f>_xlfn.CONCAT(IFERROR(INDEX(Lookup!B:B, MATCH(Table1[[#This Row],[Destination City]], Lookup!A:A, 0)), Table1[[#This Row],[Destination City]]),","," ",Table1[[#This Row],[Destination State]])</f>
        <v>Hereford, TX</v>
      </c>
      <c r="N437" s="5">
        <v>1066</v>
      </c>
      <c r="O437" t="s">
        <v>51</v>
      </c>
      <c r="P437">
        <v>110</v>
      </c>
      <c r="Q437">
        <v>120</v>
      </c>
      <c r="R437" t="s">
        <v>42</v>
      </c>
      <c r="S437" t="s">
        <v>43</v>
      </c>
      <c r="T437" t="s">
        <v>52</v>
      </c>
      <c r="U437" s="35" t="s">
        <v>44</v>
      </c>
      <c r="V437" s="27" t="s">
        <v>45</v>
      </c>
      <c r="W437" s="4">
        <v>5020</v>
      </c>
      <c r="X437" s="4">
        <f>IF(Table1[[#This Row],[Commodity]]="corn",Table1[[#This Row],[Tariff per Car]]/(111*2000/56),Table1[[#This Row],[Tariff per Car]]/(111*2000/60))</f>
        <v>1.2663063063063063</v>
      </c>
      <c r="Y437" s="4">
        <f>Table1[[#This Row],[Tariff per Car]]/100.7</f>
        <v>49.851042701092354</v>
      </c>
      <c r="Z437" s="4">
        <f>(Table1[[#This Row],[Tariff per Car]]/111)</f>
        <v>45.225225225225223</v>
      </c>
      <c r="AA437" s="6">
        <f>(Table1[[#This Row],[Tariff per Car]]/111)/Table1[[#This Row],[Route Mileage]]</f>
        <v>4.2425164376383884E-2</v>
      </c>
      <c r="AB437" s="4">
        <v>0.2</v>
      </c>
      <c r="AC437" s="4">
        <f>Table1[[#This Row],[FSC per Mile]]*Table1[[#This Row],[Route Mileage]]</f>
        <v>213.20000000000002</v>
      </c>
      <c r="AD437" s="4">
        <f>Table1[[#This Row],[Tariff per Car]]+Table1[[#This Row],[FSC per Car]]</f>
        <v>5233.2</v>
      </c>
      <c r="AE437" s="4">
        <f>IF(Table1[[#This Row],[Commodity]]="corn",Table1[[#This Row],[Tariff + FSC per Car]]/(111*2000/56),Table1[[#This Row],[Tariff + FSC per Car]]/(111*2000/60))</f>
        <v>1.3200864864864865</v>
      </c>
      <c r="AF437" s="4">
        <f>Table1[[#This Row],[Tariff + FSC per Car]]/100.7</f>
        <v>51.968222442899702</v>
      </c>
      <c r="AG437" s="4">
        <f>(Table1[[#This Row],[Tariff + FSC per Car]]/111)</f>
        <v>47.145945945945947</v>
      </c>
      <c r="AH437" s="6">
        <f>(Table1[[#This Row],[Tariff + FSC per Car]]/111)/Table1[[#This Row],[Route Mileage]]</f>
        <v>4.4226966178185688E-2</v>
      </c>
    </row>
    <row r="438" spans="1:34" x14ac:dyDescent="0.25">
      <c r="A438" s="3">
        <v>44666</v>
      </c>
      <c r="B438" s="1" t="s">
        <v>34</v>
      </c>
      <c r="C438" s="1" t="s">
        <v>34</v>
      </c>
      <c r="D438" s="24">
        <v>4022</v>
      </c>
      <c r="E438" s="24">
        <v>39010</v>
      </c>
      <c r="F438" s="1" t="s">
        <v>35</v>
      </c>
      <c r="G438" s="1" t="s">
        <v>36</v>
      </c>
      <c r="H438" s="1" t="s">
        <v>55</v>
      </c>
      <c r="I438" t="s">
        <v>38</v>
      </c>
      <c r="J438" t="str">
        <f>_xlfn.CONCAT(IFERROR(INDEX(Lookup!B:B, MATCH(Table1[[#This Row],[Origin City]], Lookup!A:A, 0)), Table1[[#This Row],[Origin City]]),","," ",Table1[[#This Row],[Origin State]])</f>
        <v>Edison, NE</v>
      </c>
      <c r="K438" t="s">
        <v>53</v>
      </c>
      <c r="L438" t="s">
        <v>54</v>
      </c>
      <c r="M438" t="str">
        <f>_xlfn.CONCAT(IFERROR(INDEX(Lookup!B:B, MATCH(Table1[[#This Row],[Destination City]], Lookup!A:A, 0)), Table1[[#This Row],[Destination City]]),","," ",Table1[[#This Row],[Destination State]])</f>
        <v>Hereford, TX</v>
      </c>
      <c r="N438" s="9">
        <v>728</v>
      </c>
      <c r="O438" t="s">
        <v>51</v>
      </c>
      <c r="P438">
        <v>110</v>
      </c>
      <c r="Q438">
        <v>120</v>
      </c>
      <c r="R438" t="s">
        <v>42</v>
      </c>
      <c r="S438" t="s">
        <v>43</v>
      </c>
      <c r="T438" t="s">
        <v>52</v>
      </c>
      <c r="U438" s="35" t="s">
        <v>44</v>
      </c>
      <c r="V438" s="27" t="s">
        <v>45</v>
      </c>
      <c r="W438" s="4">
        <v>4260</v>
      </c>
      <c r="X438" s="4">
        <f>IF(Table1[[#This Row],[Commodity]]="corn",Table1[[#This Row],[Tariff per Car]]/(111*2000/56),Table1[[#This Row],[Tariff per Car]]/(111*2000/60))</f>
        <v>1.0745945945945947</v>
      </c>
      <c r="Y438" s="4">
        <f>Table1[[#This Row],[Tariff per Car]]/100.7</f>
        <v>42.303872889771597</v>
      </c>
      <c r="Z438" s="4">
        <f>(Table1[[#This Row],[Tariff per Car]]/111)</f>
        <v>38.378378378378379</v>
      </c>
      <c r="AA438" s="6">
        <f>(Table1[[#This Row],[Tariff per Car]]/111)/Table1[[#This Row],[Route Mileage]]</f>
        <v>5.2717552717552719E-2</v>
      </c>
      <c r="AB438" s="4">
        <v>0.2</v>
      </c>
      <c r="AC438" s="4">
        <f>Table1[[#This Row],[FSC per Mile]]*Table1[[#This Row],[Route Mileage]]</f>
        <v>145.6</v>
      </c>
      <c r="AD438" s="4">
        <f>Table1[[#This Row],[Tariff per Car]]+Table1[[#This Row],[FSC per Car]]</f>
        <v>4405.6000000000004</v>
      </c>
      <c r="AE438" s="4">
        <f>IF(Table1[[#This Row],[Commodity]]="corn",Table1[[#This Row],[Tariff + FSC per Car]]/(111*2000/56),Table1[[#This Row],[Tariff + FSC per Car]]/(111*2000/60))</f>
        <v>1.1113225225225227</v>
      </c>
      <c r="AF438" s="4">
        <f>Table1[[#This Row],[Tariff + FSC per Car]]/100.7</f>
        <v>43.749751737835155</v>
      </c>
      <c r="AG438" s="4">
        <f>(Table1[[#This Row],[Tariff + FSC per Car]]/111)</f>
        <v>39.690090090090095</v>
      </c>
      <c r="AH438" s="6">
        <f>(Table1[[#This Row],[Tariff + FSC per Car]]/111)/Table1[[#This Row],[Route Mileage]]</f>
        <v>5.4519354519354524E-2</v>
      </c>
    </row>
    <row r="439" spans="1:34" x14ac:dyDescent="0.25">
      <c r="A439" s="3">
        <v>44666</v>
      </c>
      <c r="B439" s="1" t="s">
        <v>34</v>
      </c>
      <c r="C439" s="1" t="s">
        <v>34</v>
      </c>
      <c r="D439" s="24">
        <v>4022</v>
      </c>
      <c r="E439" s="24">
        <v>39013</v>
      </c>
      <c r="F439" s="1" t="s">
        <v>35</v>
      </c>
      <c r="G439" s="1" t="s">
        <v>36</v>
      </c>
      <c r="H439" s="1" t="s">
        <v>55</v>
      </c>
      <c r="I439" t="s">
        <v>38</v>
      </c>
      <c r="J439" t="str">
        <f>_xlfn.CONCAT(IFERROR(INDEX(Lookup!B:B, MATCH(Table1[[#This Row],[Origin City]], Lookup!A:A, 0)), Table1[[#This Row],[Origin City]]),","," ",Table1[[#This Row],[Origin State]])</f>
        <v>Edison, NE</v>
      </c>
      <c r="K439" t="s">
        <v>48</v>
      </c>
      <c r="L439" t="s">
        <v>49</v>
      </c>
      <c r="M439" t="s">
        <v>50</v>
      </c>
      <c r="N439" s="5">
        <v>1759</v>
      </c>
      <c r="O439" t="s">
        <v>51</v>
      </c>
      <c r="P439">
        <v>110</v>
      </c>
      <c r="Q439">
        <v>120</v>
      </c>
      <c r="R439" t="s">
        <v>42</v>
      </c>
      <c r="S439" t="s">
        <v>43</v>
      </c>
      <c r="T439" t="s">
        <v>52</v>
      </c>
      <c r="U439" s="35" t="s">
        <v>44</v>
      </c>
      <c r="V439" s="27" t="s">
        <v>45</v>
      </c>
      <c r="W439" s="4">
        <v>5220</v>
      </c>
      <c r="X439" s="4">
        <f>IF(Table1[[#This Row],[Commodity]]="corn",Table1[[#This Row],[Tariff per Car]]/(111*2000/56),Table1[[#This Row],[Tariff per Car]]/(111*2000/60))</f>
        <v>1.3167567567567569</v>
      </c>
      <c r="Y439" s="4">
        <f>Table1[[#This Row],[Tariff per Car]]/100.7</f>
        <v>51.837140019860975</v>
      </c>
      <c r="Z439" s="4">
        <f>(Table1[[#This Row],[Tariff per Car]]/111)</f>
        <v>47.027027027027025</v>
      </c>
      <c r="AA439" s="6">
        <f>(Table1[[#This Row],[Tariff per Car]]/111)/Table1[[#This Row],[Route Mileage]]</f>
        <v>2.6735092113147826E-2</v>
      </c>
      <c r="AB439" s="4">
        <v>0.2</v>
      </c>
      <c r="AC439" s="4">
        <f>Table1[[#This Row],[FSC per Mile]]*Table1[[#This Row],[Route Mileage]]</f>
        <v>351.8</v>
      </c>
      <c r="AD439" s="4">
        <f>Table1[[#This Row],[Tariff per Car]]+Table1[[#This Row],[FSC per Car]]</f>
        <v>5571.8</v>
      </c>
      <c r="AE439" s="4">
        <f>IF(Table1[[#This Row],[Commodity]]="corn",Table1[[#This Row],[Tariff + FSC per Car]]/(111*2000/56),Table1[[#This Row],[Tariff + FSC per Car]]/(111*2000/60))</f>
        <v>1.4054990990990992</v>
      </c>
      <c r="AF439" s="4">
        <f>Table1[[#This Row],[Tariff + FSC per Car]]/100.7</f>
        <v>55.330685203574973</v>
      </c>
      <c r="AG439" s="4">
        <f>(Table1[[#This Row],[Tariff + FSC per Car]]/111)</f>
        <v>50.196396396396395</v>
      </c>
      <c r="AH439" s="6">
        <f>(Table1[[#This Row],[Tariff + FSC per Car]]/111)/Table1[[#This Row],[Route Mileage]]</f>
        <v>2.8536893914949627E-2</v>
      </c>
    </row>
    <row r="440" spans="1:34" x14ac:dyDescent="0.25">
      <c r="A440" s="3">
        <v>44666</v>
      </c>
      <c r="B440" s="1" t="s">
        <v>34</v>
      </c>
      <c r="C440" s="1" t="s">
        <v>34</v>
      </c>
      <c r="D440" s="24">
        <v>4022</v>
      </c>
      <c r="E440" s="24">
        <v>39010</v>
      </c>
      <c r="F440" s="1" t="s">
        <v>35</v>
      </c>
      <c r="G440" s="1" t="s">
        <v>36</v>
      </c>
      <c r="H440" s="1" t="s">
        <v>55</v>
      </c>
      <c r="I440" t="s">
        <v>38</v>
      </c>
      <c r="J440" t="str">
        <f>_xlfn.CONCAT(IFERROR(INDEX(Lookup!B:B, MATCH(Table1[[#This Row],[Origin City]], Lookup!A:A, 0)), Table1[[#This Row],[Origin City]]),","," ",Table1[[#This Row],[Origin State]])</f>
        <v>Edison, NE</v>
      </c>
      <c r="K440" t="s">
        <v>39</v>
      </c>
      <c r="L440" t="s">
        <v>40</v>
      </c>
      <c r="M440" t="str">
        <f>_xlfn.CONCAT(IFERROR(INDEX(Lookup!B:B, MATCH(Table1[[#This Row],[Destination City]], Lookup!A:A, 0)), Table1[[#This Row],[Destination City]]),","," ",Table1[[#This Row],[Destination State]])</f>
        <v>Hanford, CA</v>
      </c>
      <c r="N440" s="5">
        <v>1776</v>
      </c>
      <c r="O440" t="s">
        <v>41</v>
      </c>
      <c r="P440">
        <v>110</v>
      </c>
      <c r="Q440">
        <v>120</v>
      </c>
      <c r="R440" t="s">
        <v>42</v>
      </c>
      <c r="S440" t="s">
        <v>43</v>
      </c>
      <c r="T440" t="s">
        <v>52</v>
      </c>
      <c r="U440" s="36" t="s">
        <v>44</v>
      </c>
      <c r="V440" s="28" t="s">
        <v>45</v>
      </c>
      <c r="W440" s="4">
        <v>5220</v>
      </c>
      <c r="X440" s="4">
        <f>IF(Table1[[#This Row],[Commodity]]="corn",Table1[[#This Row],[Tariff per Car]]/(111*2000/56),Table1[[#This Row],[Tariff per Car]]/(111*2000/60))</f>
        <v>1.3167567567567569</v>
      </c>
      <c r="Y440" s="4">
        <f>Table1[[#This Row],[Tariff per Car]]/100.7</f>
        <v>51.837140019860975</v>
      </c>
      <c r="Z440" s="4">
        <f>(Table1[[#This Row],[Tariff per Car]]/111)</f>
        <v>47.027027027027025</v>
      </c>
      <c r="AA440" s="6">
        <f>(Table1[[#This Row],[Tariff per Car]]/111)/Table1[[#This Row],[Route Mileage]]</f>
        <v>2.647918188458729E-2</v>
      </c>
      <c r="AB440" s="4">
        <v>0.2</v>
      </c>
      <c r="AC440" s="4">
        <f>Table1[[#This Row],[FSC per Mile]]*Table1[[#This Row],[Route Mileage]]</f>
        <v>355.20000000000005</v>
      </c>
      <c r="AD440" s="4">
        <f>Table1[[#This Row],[Tariff per Car]]+Table1[[#This Row],[FSC per Car]]</f>
        <v>5575.2</v>
      </c>
      <c r="AE440" s="4">
        <f>IF(Table1[[#This Row],[Commodity]]="corn",Table1[[#This Row],[Tariff + FSC per Car]]/(111*2000/56),Table1[[#This Row],[Tariff + FSC per Car]]/(111*2000/60))</f>
        <v>1.4063567567567568</v>
      </c>
      <c r="AF440" s="4">
        <f>Table1[[#This Row],[Tariff + FSC per Car]]/100.7</f>
        <v>55.364448857994041</v>
      </c>
      <c r="AG440" s="4">
        <f>(Table1[[#This Row],[Tariff + FSC per Car]]/111)</f>
        <v>50.227027027027027</v>
      </c>
      <c r="AH440" s="6">
        <f>(Table1[[#This Row],[Tariff + FSC per Car]]/111)/Table1[[#This Row],[Route Mileage]]</f>
        <v>2.8280983686389091E-2</v>
      </c>
    </row>
    <row r="441" spans="1:34" x14ac:dyDescent="0.25">
      <c r="A441" s="3">
        <v>44666</v>
      </c>
      <c r="B441" t="s">
        <v>34</v>
      </c>
      <c r="C441" t="s">
        <v>34</v>
      </c>
      <c r="D441" s="24">
        <v>4022</v>
      </c>
      <c r="E441" s="24">
        <v>39010</v>
      </c>
      <c r="F441" s="1" t="s">
        <v>35</v>
      </c>
      <c r="G441" s="1" t="s">
        <v>36</v>
      </c>
      <c r="H441" s="1" t="s">
        <v>56</v>
      </c>
      <c r="I441" t="s">
        <v>57</v>
      </c>
      <c r="J441" t="str">
        <f>_xlfn.CONCAT(IFERROR(INDEX(Lookup!B:B, MATCH(Table1[[#This Row],[Origin City]], Lookup!A:A, 0)), Table1[[#This Row],[Origin City]]),","," ",Table1[[#This Row],[Origin State]])</f>
        <v>Greenwood (Mendota), IL</v>
      </c>
      <c r="K441" t="s">
        <v>53</v>
      </c>
      <c r="L441" t="s">
        <v>54</v>
      </c>
      <c r="M441" t="str">
        <f>_xlfn.CONCAT(IFERROR(INDEX(Lookup!B:B, MATCH(Table1[[#This Row],[Destination City]], Lookup!A:A, 0)), Table1[[#This Row],[Destination City]]),","," ",Table1[[#This Row],[Destination State]])</f>
        <v>Hereford, TX</v>
      </c>
      <c r="N441" s="5">
        <v>935</v>
      </c>
      <c r="O441" t="s">
        <v>41</v>
      </c>
      <c r="P441">
        <v>110</v>
      </c>
      <c r="Q441">
        <v>120</v>
      </c>
      <c r="R441" t="s">
        <v>42</v>
      </c>
      <c r="S441" t="s">
        <v>43</v>
      </c>
      <c r="T441" t="s">
        <v>52</v>
      </c>
      <c r="U441" s="35" t="s">
        <v>44</v>
      </c>
      <c r="V441" s="27" t="s">
        <v>45</v>
      </c>
      <c r="W441" s="4">
        <v>3780</v>
      </c>
      <c r="X441" s="4">
        <f>IF(Table1[[#This Row],[Commodity]]="corn",Table1[[#This Row],[Tariff per Car]]/(111*2000/56),Table1[[#This Row],[Tariff per Car]]/(111*2000/60))</f>
        <v>0.95351351351351354</v>
      </c>
      <c r="Y441" s="4">
        <f>Table1[[#This Row],[Tariff per Car]]/100.7</f>
        <v>37.537239324726912</v>
      </c>
      <c r="Z441" s="4">
        <f>(Table1[[#This Row],[Tariff per Car]]/111)</f>
        <v>34.054054054054056</v>
      </c>
      <c r="AA441" s="6">
        <f>(Table1[[#This Row],[Tariff per Car]]/111)/Table1[[#This Row],[Route Mileage]]</f>
        <v>3.6421448186154073E-2</v>
      </c>
      <c r="AB441" s="4">
        <v>0.2</v>
      </c>
      <c r="AC441" s="4">
        <f>Table1[[#This Row],[FSC per Mile]]*Table1[[#This Row],[Route Mileage]]</f>
        <v>187</v>
      </c>
      <c r="AD441" s="4">
        <f>Table1[[#This Row],[Tariff per Car]]+Table1[[#This Row],[FSC per Car]]</f>
        <v>3967</v>
      </c>
      <c r="AE441" s="4">
        <f>IF(Table1[[#This Row],[Commodity]]="corn",Table1[[#This Row],[Tariff + FSC per Car]]/(111*2000/56),Table1[[#This Row],[Tariff + FSC per Car]]/(111*2000/60))</f>
        <v>1.0006846846846846</v>
      </c>
      <c r="AF441" s="4">
        <f>Table1[[#This Row],[Tariff + FSC per Car]]/100.7</f>
        <v>39.394240317775569</v>
      </c>
      <c r="AG441" s="4">
        <f>(Table1[[#This Row],[Tariff + FSC per Car]]/111)</f>
        <v>35.738738738738739</v>
      </c>
      <c r="AH441" s="6">
        <f>(Table1[[#This Row],[Tariff + FSC per Car]]/111)/Table1[[#This Row],[Route Mileage]]</f>
        <v>3.8223249987955871E-2</v>
      </c>
    </row>
    <row r="442" spans="1:34" x14ac:dyDescent="0.25">
      <c r="A442" s="3">
        <v>44666</v>
      </c>
      <c r="B442" s="1" t="s">
        <v>34</v>
      </c>
      <c r="C442" s="1" t="s">
        <v>34</v>
      </c>
      <c r="D442" s="24">
        <v>4022</v>
      </c>
      <c r="E442" s="24">
        <v>39010</v>
      </c>
      <c r="F442" s="1" t="s">
        <v>35</v>
      </c>
      <c r="G442" s="1" t="s">
        <v>36</v>
      </c>
      <c r="H442" s="1" t="s">
        <v>58</v>
      </c>
      <c r="I442" t="s">
        <v>59</v>
      </c>
      <c r="J442" t="str">
        <f>_xlfn.CONCAT(IFERROR(INDEX(Lookup!B:B, MATCH(Table1[[#This Row],[Origin City]], Lookup!A:A, 0)), Table1[[#This Row],[Origin City]]),","," ",Table1[[#This Row],[Origin State]])</f>
        <v>Hancock, IA</v>
      </c>
      <c r="K442" t="s">
        <v>60</v>
      </c>
      <c r="L442" t="s">
        <v>54</v>
      </c>
      <c r="M442" t="str">
        <f>_xlfn.CONCAT(IFERROR(INDEX(Lookup!B:B, MATCH(Table1[[#This Row],[Destination City]], Lookup!A:A, 0)), Table1[[#This Row],[Destination City]]),","," ",Table1[[#This Row],[Destination State]])</f>
        <v>Plainview, TX</v>
      </c>
      <c r="N442" s="5">
        <v>832</v>
      </c>
      <c r="O442" t="s">
        <v>41</v>
      </c>
      <c r="P442">
        <v>110</v>
      </c>
      <c r="Q442">
        <v>120</v>
      </c>
      <c r="R442" t="s">
        <v>42</v>
      </c>
      <c r="S442" t="s">
        <v>43</v>
      </c>
      <c r="T442" t="s">
        <v>43</v>
      </c>
      <c r="U442" s="35" t="s">
        <v>44</v>
      </c>
      <c r="V442" s="27" t="s">
        <v>45</v>
      </c>
      <c r="W442" s="4">
        <v>4380</v>
      </c>
      <c r="X442" s="4">
        <f>IF(Table1[[#This Row],[Commodity]]="corn",Table1[[#This Row],[Tariff per Car]]/(111*2000/56),Table1[[#This Row],[Tariff per Car]]/(111*2000/60))</f>
        <v>1.1048648648648649</v>
      </c>
      <c r="Y442" s="4">
        <f>Table1[[#This Row],[Tariff per Car]]/100.7</f>
        <v>43.495531281032768</v>
      </c>
      <c r="Z442" s="4">
        <f>(Table1[[#This Row],[Tariff per Car]]/111)</f>
        <v>39.45945945945946</v>
      </c>
      <c r="AA442" s="6">
        <f>(Table1[[#This Row],[Tariff per Car]]/111)/Table1[[#This Row],[Route Mileage]]</f>
        <v>4.7427234927234926E-2</v>
      </c>
      <c r="AB442" s="4">
        <v>0.2</v>
      </c>
      <c r="AC442" s="4">
        <f>Table1[[#This Row],[FSC per Mile]]*Table1[[#This Row],[Route Mileage]]</f>
        <v>166.4</v>
      </c>
      <c r="AD442" s="4">
        <f>Table1[[#This Row],[Tariff per Car]]+Table1[[#This Row],[FSC per Car]]</f>
        <v>4546.3999999999996</v>
      </c>
      <c r="AE442" s="4">
        <f>IF(Table1[[#This Row],[Commodity]]="corn",Table1[[#This Row],[Tariff + FSC per Car]]/(111*2000/56),Table1[[#This Row],[Tariff + FSC per Car]]/(111*2000/60))</f>
        <v>1.1468396396396396</v>
      </c>
      <c r="AF442" s="4">
        <f>Table1[[#This Row],[Tariff + FSC per Car]]/100.7</f>
        <v>45.147964250248258</v>
      </c>
      <c r="AG442" s="4">
        <f>(Table1[[#This Row],[Tariff + FSC per Car]]/111)</f>
        <v>40.958558558558558</v>
      </c>
      <c r="AH442" s="6">
        <f>(Table1[[#This Row],[Tariff + FSC per Car]]/111)/Table1[[#This Row],[Route Mileage]]</f>
        <v>4.9229036729036731E-2</v>
      </c>
    </row>
    <row r="443" spans="1:34" x14ac:dyDescent="0.25">
      <c r="A443" s="3">
        <v>44666</v>
      </c>
      <c r="B443" s="1" t="s">
        <v>34</v>
      </c>
      <c r="C443" s="1" t="s">
        <v>34</v>
      </c>
      <c r="D443" s="24">
        <v>4022</v>
      </c>
      <c r="E443" s="24">
        <v>39010</v>
      </c>
      <c r="F443" s="1" t="s">
        <v>35</v>
      </c>
      <c r="G443" s="1" t="s">
        <v>36</v>
      </c>
      <c r="H443" s="1" t="s">
        <v>61</v>
      </c>
      <c r="I443" t="s">
        <v>62</v>
      </c>
      <c r="J443" t="str">
        <f>_xlfn.CONCAT(IFERROR(INDEX(Lookup!B:B, MATCH(Table1[[#This Row],[Origin City]], Lookup!A:A, 0)), Table1[[#This Row],[Origin City]]),","," ",Table1[[#This Row],[Origin State]])</f>
        <v>Phelps (Rock Port), MO</v>
      </c>
      <c r="K443" t="s">
        <v>63</v>
      </c>
      <c r="L443" t="s">
        <v>64</v>
      </c>
      <c r="M443" t="str">
        <f>_xlfn.CONCAT(IFERROR(INDEX(Lookup!B:B, MATCH(Table1[[#This Row],[Destination City]], Lookup!A:A, 0)), Table1[[#This Row],[Destination City]]),","," ",Table1[[#This Row],[Destination State]])</f>
        <v>Clovis, NM</v>
      </c>
      <c r="N443" s="5">
        <v>764</v>
      </c>
      <c r="O443" t="s">
        <v>41</v>
      </c>
      <c r="P443">
        <v>110</v>
      </c>
      <c r="Q443">
        <v>120</v>
      </c>
      <c r="R443" t="s">
        <v>42</v>
      </c>
      <c r="S443" t="s">
        <v>43</v>
      </c>
      <c r="T443" t="s">
        <v>52</v>
      </c>
      <c r="U443" s="35" t="s">
        <v>44</v>
      </c>
      <c r="V443" s="27" t="s">
        <v>45</v>
      </c>
      <c r="W443" s="4">
        <v>4020</v>
      </c>
      <c r="X443" s="4">
        <f>IF(Table1[[#This Row],[Commodity]]="corn",Table1[[#This Row],[Tariff per Car]]/(111*2000/56),Table1[[#This Row],[Tariff per Car]]/(111*2000/60))</f>
        <v>1.0140540540540541</v>
      </c>
      <c r="Y443" s="4">
        <f>Table1[[#This Row],[Tariff per Car]]/100.7</f>
        <v>39.920556107249254</v>
      </c>
      <c r="Z443" s="4">
        <f>(Table1[[#This Row],[Tariff per Car]]/111)</f>
        <v>36.216216216216218</v>
      </c>
      <c r="AA443" s="6">
        <f>(Table1[[#This Row],[Tariff per Car]]/111)/Table1[[#This Row],[Route Mileage]]</f>
        <v>4.7403424366775151E-2</v>
      </c>
      <c r="AB443" s="4">
        <v>0.2</v>
      </c>
      <c r="AC443" s="4">
        <f>Table1[[#This Row],[FSC per Mile]]*Table1[[#This Row],[Route Mileage]]</f>
        <v>152.80000000000001</v>
      </c>
      <c r="AD443" s="4">
        <f>Table1[[#This Row],[Tariff per Car]]+Table1[[#This Row],[FSC per Car]]</f>
        <v>4172.8</v>
      </c>
      <c r="AE443" s="4">
        <f>IF(Table1[[#This Row],[Commodity]]="corn",Table1[[#This Row],[Tariff + FSC per Car]]/(111*2000/56),Table1[[#This Row],[Tariff + FSC per Car]]/(111*2000/60))</f>
        <v>1.0525981981981982</v>
      </c>
      <c r="AF443" s="4">
        <f>Table1[[#This Row],[Tariff + FSC per Car]]/100.7</f>
        <v>41.437934458788483</v>
      </c>
      <c r="AG443" s="4">
        <f>(Table1[[#This Row],[Tariff + FSC per Car]]/111)</f>
        <v>37.592792792792793</v>
      </c>
      <c r="AH443" s="6">
        <f>(Table1[[#This Row],[Tariff + FSC per Car]]/111)/Table1[[#This Row],[Route Mileage]]</f>
        <v>4.9205226168576956E-2</v>
      </c>
    </row>
    <row r="444" spans="1:34" x14ac:dyDescent="0.25">
      <c r="A444" s="3">
        <v>44666</v>
      </c>
      <c r="B444" s="1" t="s">
        <v>34</v>
      </c>
      <c r="C444" s="1" t="s">
        <v>34</v>
      </c>
      <c r="D444" s="24">
        <v>4022</v>
      </c>
      <c r="E444" s="24">
        <v>39010</v>
      </c>
      <c r="F444" s="1" t="s">
        <v>35</v>
      </c>
      <c r="G444" s="1" t="s">
        <v>36</v>
      </c>
      <c r="H444" s="1" t="s">
        <v>61</v>
      </c>
      <c r="I444" t="s">
        <v>62</v>
      </c>
      <c r="J444" t="str">
        <f>_xlfn.CONCAT(IFERROR(INDEX(Lookup!B:B, MATCH(Table1[[#This Row],[Origin City]], Lookup!A:A, 0)), Table1[[#This Row],[Origin City]]),","," ",Table1[[#This Row],[Origin State]])</f>
        <v>Phelps (Rock Port), MO</v>
      </c>
      <c r="K444" t="s">
        <v>65</v>
      </c>
      <c r="L444" t="s">
        <v>54</v>
      </c>
      <c r="M444" t="s">
        <v>66</v>
      </c>
      <c r="N444" s="5">
        <v>937</v>
      </c>
      <c r="O444" t="s">
        <v>41</v>
      </c>
      <c r="P444">
        <v>110</v>
      </c>
      <c r="Q444">
        <v>120</v>
      </c>
      <c r="R444" t="s">
        <v>42</v>
      </c>
      <c r="S444" t="s">
        <v>43</v>
      </c>
      <c r="T444" t="s">
        <v>52</v>
      </c>
      <c r="U444" s="35" t="s">
        <v>44</v>
      </c>
      <c r="V444" s="27" t="s">
        <v>45</v>
      </c>
      <c r="W444" s="4">
        <v>3760</v>
      </c>
      <c r="X444" s="4">
        <f>IF(Table1[[#This Row],[Commodity]]="corn",Table1[[#This Row],[Tariff per Car]]/(111*2000/56),Table1[[#This Row],[Tariff per Car]]/(111*2000/60))</f>
        <v>0.94846846846846844</v>
      </c>
      <c r="Y444" s="4">
        <f>Table1[[#This Row],[Tariff per Car]]/100.7</f>
        <v>37.338629592850047</v>
      </c>
      <c r="Z444" s="4">
        <f>(Table1[[#This Row],[Tariff per Car]]/111)</f>
        <v>33.873873873873876</v>
      </c>
      <c r="AA444" s="6">
        <f>(Table1[[#This Row],[Tariff per Car]]/111)/Table1[[#This Row],[Route Mileage]]</f>
        <v>3.6151412885671162E-2</v>
      </c>
      <c r="AB444" s="4">
        <v>0.2</v>
      </c>
      <c r="AC444" s="4">
        <f>Table1[[#This Row],[FSC per Mile]]*Table1[[#This Row],[Route Mileage]]</f>
        <v>187.4</v>
      </c>
      <c r="AD444" s="4">
        <f>Table1[[#This Row],[Tariff per Car]]+Table1[[#This Row],[FSC per Car]]</f>
        <v>3947.4</v>
      </c>
      <c r="AE444" s="4">
        <f>IF(Table1[[#This Row],[Commodity]]="corn",Table1[[#This Row],[Tariff + FSC per Car]]/(111*2000/56),Table1[[#This Row],[Tariff + FSC per Car]]/(111*2000/60))</f>
        <v>0.99574054054054062</v>
      </c>
      <c r="AF444" s="4">
        <f>Table1[[#This Row],[Tariff + FSC per Car]]/100.7</f>
        <v>39.199602780536246</v>
      </c>
      <c r="AG444" s="4">
        <f>(Table1[[#This Row],[Tariff + FSC per Car]]/111)</f>
        <v>35.56216216216216</v>
      </c>
      <c r="AH444" s="6">
        <f>(Table1[[#This Row],[Tariff + FSC per Car]]/111)/Table1[[#This Row],[Route Mileage]]</f>
        <v>3.795321468747296E-2</v>
      </c>
    </row>
    <row r="445" spans="1:34" x14ac:dyDescent="0.25">
      <c r="A445" s="3">
        <v>44666</v>
      </c>
      <c r="B445" s="1" t="s">
        <v>34</v>
      </c>
      <c r="C445" s="1" t="s">
        <v>34</v>
      </c>
      <c r="D445" s="24">
        <v>4022</v>
      </c>
      <c r="E445" s="24">
        <v>39013</v>
      </c>
      <c r="F445" s="1" t="s">
        <v>35</v>
      </c>
      <c r="G445" s="1" t="s">
        <v>36</v>
      </c>
      <c r="H445" s="1" t="s">
        <v>67</v>
      </c>
      <c r="I445" t="s">
        <v>68</v>
      </c>
      <c r="J445" t="str">
        <f>_xlfn.CONCAT(IFERROR(INDEX(Lookup!B:B, MATCH(Table1[[#This Row],[Origin City]], Lookup!A:A, 0)), Table1[[#This Row],[Origin City]]),","," ",Table1[[#This Row],[Origin State]])</f>
        <v>Selby, SD</v>
      </c>
      <c r="K445" t="s">
        <v>48</v>
      </c>
      <c r="L445" t="s">
        <v>49</v>
      </c>
      <c r="M445" t="s">
        <v>50</v>
      </c>
      <c r="N445" s="5">
        <v>1419</v>
      </c>
      <c r="O445" t="s">
        <v>51</v>
      </c>
      <c r="P445">
        <v>110</v>
      </c>
      <c r="Q445">
        <v>120</v>
      </c>
      <c r="R445" t="s">
        <v>42</v>
      </c>
      <c r="S445" t="s">
        <v>43</v>
      </c>
      <c r="T445" t="s">
        <v>52</v>
      </c>
      <c r="U445" s="36" t="s">
        <v>44</v>
      </c>
      <c r="V445" s="28" t="s">
        <v>45</v>
      </c>
      <c r="W445" s="4">
        <v>5300</v>
      </c>
      <c r="X445" s="4">
        <f>IF(Table1[[#This Row],[Commodity]]="corn",Table1[[#This Row],[Tariff per Car]]/(111*2000/56),Table1[[#This Row],[Tariff per Car]]/(111*2000/60))</f>
        <v>1.336936936936937</v>
      </c>
      <c r="Y445" s="4">
        <f>Table1[[#This Row],[Tariff per Car]]/100.7</f>
        <v>52.631578947368418</v>
      </c>
      <c r="Z445" s="4">
        <f>(Table1[[#This Row],[Tariff per Car]]/111)</f>
        <v>47.747747747747745</v>
      </c>
      <c r="AA445" s="6">
        <f>(Table1[[#This Row],[Tariff per Car]]/111)/Table1[[#This Row],[Route Mileage]]</f>
        <v>3.3648870858173183E-2</v>
      </c>
      <c r="AB445" s="4">
        <v>0.2</v>
      </c>
      <c r="AC445" s="4">
        <f>Table1[[#This Row],[FSC per Mile]]*Table1[[#This Row],[Route Mileage]]</f>
        <v>283.8</v>
      </c>
      <c r="AD445" s="4">
        <f>Table1[[#This Row],[Tariff per Car]]+Table1[[#This Row],[FSC per Car]]</f>
        <v>5583.8</v>
      </c>
      <c r="AE445" s="4">
        <f>IF(Table1[[#This Row],[Commodity]]="corn",Table1[[#This Row],[Tariff + FSC per Car]]/(111*2000/56),Table1[[#This Row],[Tariff + FSC per Car]]/(111*2000/60))</f>
        <v>1.4085261261261262</v>
      </c>
      <c r="AF445" s="4">
        <f>Table1[[#This Row],[Tariff + FSC per Car]]/100.7</f>
        <v>55.449851042701091</v>
      </c>
      <c r="AG445" s="4">
        <f>(Table1[[#This Row],[Tariff + FSC per Car]]/111)</f>
        <v>50.304504504504507</v>
      </c>
      <c r="AH445" s="6">
        <f>(Table1[[#This Row],[Tariff + FSC per Car]]/111)/Table1[[#This Row],[Route Mileage]]</f>
        <v>3.5450672659974987E-2</v>
      </c>
    </row>
    <row r="446" spans="1:34" x14ac:dyDescent="0.25">
      <c r="A446" s="3">
        <v>44666</v>
      </c>
      <c r="B446" s="1" t="s">
        <v>34</v>
      </c>
      <c r="C446" s="1" t="s">
        <v>34</v>
      </c>
      <c r="D446" s="24">
        <v>4022</v>
      </c>
      <c r="E446" s="24">
        <v>39013</v>
      </c>
      <c r="F446" s="1" t="s">
        <v>35</v>
      </c>
      <c r="G446" s="1" t="s">
        <v>36</v>
      </c>
      <c r="H446" s="1" t="s">
        <v>69</v>
      </c>
      <c r="I446" t="s">
        <v>47</v>
      </c>
      <c r="J446" t="str">
        <f>_xlfn.CONCAT(IFERROR(INDEX(Lookup!B:B, MATCH(Table1[[#This Row],[Origin City]], Lookup!A:A, 0)), Table1[[#This Row],[Origin City]]),","," ",Table1[[#This Row],[Origin State]])</f>
        <v>St. Cloud, MN</v>
      </c>
      <c r="K446" t="s">
        <v>48</v>
      </c>
      <c r="L446" t="s">
        <v>49</v>
      </c>
      <c r="M446" t="s">
        <v>50</v>
      </c>
      <c r="N446" s="5">
        <v>1666</v>
      </c>
      <c r="O446" t="s">
        <v>51</v>
      </c>
      <c r="P446">
        <v>110</v>
      </c>
      <c r="Q446">
        <v>120</v>
      </c>
      <c r="R446" t="s">
        <v>42</v>
      </c>
      <c r="S446" t="s">
        <v>43</v>
      </c>
      <c r="T446" t="s">
        <v>52</v>
      </c>
      <c r="U446" s="36" t="s">
        <v>44</v>
      </c>
      <c r="V446" s="28" t="s">
        <v>45</v>
      </c>
      <c r="W446" s="4">
        <v>5300</v>
      </c>
      <c r="X446" s="4">
        <f>IF(Table1[[#This Row],[Commodity]]="corn",Table1[[#This Row],[Tariff per Car]]/(111*2000/56),Table1[[#This Row],[Tariff per Car]]/(111*2000/60))</f>
        <v>1.336936936936937</v>
      </c>
      <c r="Y446" s="4">
        <f>Table1[[#This Row],[Tariff per Car]]/100.7</f>
        <v>52.631578947368418</v>
      </c>
      <c r="Z446" s="4">
        <f>(Table1[[#This Row],[Tariff per Car]]/111)</f>
        <v>47.747747747747745</v>
      </c>
      <c r="AA446" s="6">
        <f>(Table1[[#This Row],[Tariff per Car]]/111)/Table1[[#This Row],[Route Mileage]]</f>
        <v>2.8660112693726137E-2</v>
      </c>
      <c r="AB446" s="4">
        <v>0.2</v>
      </c>
      <c r="AC446" s="4">
        <f>Table1[[#This Row],[FSC per Mile]]*Table1[[#This Row],[Route Mileage]]</f>
        <v>333.20000000000005</v>
      </c>
      <c r="AD446" s="4">
        <f>Table1[[#This Row],[Tariff per Car]]+Table1[[#This Row],[FSC per Car]]</f>
        <v>5633.2</v>
      </c>
      <c r="AE446" s="4">
        <f>IF(Table1[[#This Row],[Commodity]]="corn",Table1[[#This Row],[Tariff + FSC per Car]]/(111*2000/56),Table1[[#This Row],[Tariff + FSC per Car]]/(111*2000/60))</f>
        <v>1.4209873873873873</v>
      </c>
      <c r="AF446" s="4">
        <f>Table1[[#This Row],[Tariff + FSC per Car]]/100.7</f>
        <v>55.940417080436937</v>
      </c>
      <c r="AG446" s="4">
        <f>(Table1[[#This Row],[Tariff + FSC per Car]]/111)</f>
        <v>50.749549549549549</v>
      </c>
      <c r="AH446" s="6">
        <f>(Table1[[#This Row],[Tariff + FSC per Car]]/111)/Table1[[#This Row],[Route Mileage]]</f>
        <v>3.0461914495527941E-2</v>
      </c>
    </row>
    <row r="447" spans="1:34" x14ac:dyDescent="0.25">
      <c r="A447" s="3">
        <v>44666</v>
      </c>
      <c r="B447" s="1" t="s">
        <v>34</v>
      </c>
      <c r="C447" s="1" t="s">
        <v>34</v>
      </c>
      <c r="D447" s="24">
        <v>4022</v>
      </c>
      <c r="E447" s="24">
        <v>39010</v>
      </c>
      <c r="F447" s="1" t="s">
        <v>35</v>
      </c>
      <c r="G447" s="1" t="s">
        <v>36</v>
      </c>
      <c r="H447" s="1" t="s">
        <v>70</v>
      </c>
      <c r="I447" t="s">
        <v>57</v>
      </c>
      <c r="J447" t="str">
        <f>_xlfn.CONCAT(IFERROR(INDEX(Lookup!B:B, MATCH(Table1[[#This Row],[Origin City]], Lookup!A:A, 0)), Table1[[#This Row],[Origin City]]),","," ",Table1[[#This Row],[Origin State]])</f>
        <v>Waverly, IL</v>
      </c>
      <c r="K447" t="s">
        <v>71</v>
      </c>
      <c r="L447" t="s">
        <v>64</v>
      </c>
      <c r="M447" t="str">
        <f>_xlfn.CONCAT(IFERROR(INDEX(Lookup!B:B, MATCH(Table1[[#This Row],[Destination City]], Lookup!A:A, 0)), Table1[[#This Row],[Destination City]]),","," ",Table1[[#This Row],[Destination State]])</f>
        <v>Dexter, NM</v>
      </c>
      <c r="N447" s="47">
        <v>1058</v>
      </c>
      <c r="O447" t="s">
        <v>41</v>
      </c>
      <c r="P447">
        <v>110</v>
      </c>
      <c r="Q447">
        <v>120</v>
      </c>
      <c r="R447" t="s">
        <v>42</v>
      </c>
      <c r="S447" t="s">
        <v>43</v>
      </c>
      <c r="T447" t="s">
        <v>43</v>
      </c>
      <c r="U447" s="36" t="s">
        <v>44</v>
      </c>
      <c r="V447" s="28" t="s">
        <v>45</v>
      </c>
      <c r="W447" s="4">
        <v>3900</v>
      </c>
      <c r="X447" s="4">
        <f>IF(Table1[[#This Row],[Commodity]]="corn",Table1[[#This Row],[Tariff per Car]]/(111*2000/56),Table1[[#This Row],[Tariff per Car]]/(111*2000/60))</f>
        <v>0.98378378378378384</v>
      </c>
      <c r="Y447" s="4">
        <f>Table1[[#This Row],[Tariff per Car]]/100.7</f>
        <v>38.728897715988083</v>
      </c>
      <c r="Z447" s="4">
        <f>(Table1[[#This Row],[Tariff per Car]]/111)</f>
        <v>35.135135135135137</v>
      </c>
      <c r="AA447" s="6">
        <f>(Table1[[#This Row],[Tariff per Car]]/111)/Table1[[#This Row],[Route Mileage]]</f>
        <v>3.3209012415061565E-2</v>
      </c>
      <c r="AB447" s="4">
        <v>0.2</v>
      </c>
      <c r="AC447" s="4">
        <f>Table1[[#This Row],[FSC per Mile]]*Table1[[#This Row],[Route Mileage]]</f>
        <v>211.60000000000002</v>
      </c>
      <c r="AD447" s="4">
        <f>Table1[[#This Row],[Tariff per Car]]+Table1[[#This Row],[FSC per Car]]</f>
        <v>4111.6000000000004</v>
      </c>
      <c r="AE447" s="4">
        <f>IF(Table1[[#This Row],[Commodity]]="corn",Table1[[#This Row],[Tariff + FSC per Car]]/(111*2000/56),Table1[[#This Row],[Tariff + FSC per Car]]/(111*2000/60))</f>
        <v>1.0371603603603605</v>
      </c>
      <c r="AF447" s="4">
        <f>Table1[[#This Row],[Tariff + FSC per Car]]/100.7</f>
        <v>40.830188679245282</v>
      </c>
      <c r="AG447" s="4">
        <f>(Table1[[#This Row],[Tariff + FSC per Car]]/111)</f>
        <v>37.041441441441442</v>
      </c>
      <c r="AH447" s="6">
        <f>(Table1[[#This Row],[Tariff + FSC per Car]]/111)/Table1[[#This Row],[Route Mileage]]</f>
        <v>3.5010814216863369E-2</v>
      </c>
    </row>
    <row r="448" spans="1:34" x14ac:dyDescent="0.25">
      <c r="A448" s="3">
        <v>44666</v>
      </c>
      <c r="B448" s="1" t="s">
        <v>80</v>
      </c>
      <c r="C448" s="1" t="s">
        <v>81</v>
      </c>
      <c r="D448" s="24">
        <v>4032</v>
      </c>
      <c r="E448" s="24">
        <v>1182</v>
      </c>
      <c r="F448" s="1" t="s">
        <v>35</v>
      </c>
      <c r="G448" s="1" t="s">
        <v>36</v>
      </c>
      <c r="H448" s="1" t="s">
        <v>82</v>
      </c>
      <c r="I448" t="s">
        <v>83</v>
      </c>
      <c r="J448" t="str">
        <f>_xlfn.CONCAT(IFERROR(INDEX(Lookup!B:B, MATCH(Table1[[#This Row],[Origin City]], Lookup!A:A, 0)), Table1[[#This Row],[Origin City]]),","," ",Table1[[#This Row],[Origin State]])</f>
        <v>Delhi, LA</v>
      </c>
      <c r="K448" t="s">
        <v>84</v>
      </c>
      <c r="L448" t="s">
        <v>85</v>
      </c>
      <c r="M448" t="str">
        <f>_xlfn.CONCAT(IFERROR(INDEX(Lookup!B:B, MATCH(Table1[[#This Row],[Destination City]], Lookup!A:A, 0)), Table1[[#This Row],[Destination City]]),","," ",Table1[[#This Row],[Destination State]])</f>
        <v>Morton, MS</v>
      </c>
      <c r="N448" s="5">
        <v>120</v>
      </c>
      <c r="O448" t="s">
        <v>86</v>
      </c>
      <c r="P448">
        <v>100</v>
      </c>
      <c r="R448" t="s">
        <v>42</v>
      </c>
      <c r="S448" t="s">
        <v>43</v>
      </c>
      <c r="T448" t="s">
        <v>52</v>
      </c>
      <c r="U448" s="26"/>
      <c r="V448" s="27" t="s">
        <v>87</v>
      </c>
      <c r="W448" s="4">
        <v>1435</v>
      </c>
      <c r="X448" s="4">
        <f>IF(Table1[[#This Row],[Commodity]]="corn",Table1[[#This Row],[Tariff per Car]]/(111*2000/56),Table1[[#This Row],[Tariff per Car]]/(111*2000/60))</f>
        <v>0.361981981981982</v>
      </c>
      <c r="Y448" s="4">
        <f>Table1[[#This Row],[Tariff per Car]]/100.7</f>
        <v>14.250248262164845</v>
      </c>
      <c r="Z448" s="4">
        <f>(Table1[[#This Row],[Tariff per Car]]/111)</f>
        <v>12.927927927927929</v>
      </c>
      <c r="AA448" s="6">
        <f>(Table1[[#This Row],[Tariff per Car]]/111)/Table1[[#This Row],[Route Mileage]]</f>
        <v>0.10773273273273273</v>
      </c>
      <c r="AB448" s="4">
        <v>0.48</v>
      </c>
      <c r="AC448" s="4">
        <f>Table1[[#This Row],[FSC per Mile]]*Table1[[#This Row],[Route Mileage]]</f>
        <v>57.599999999999994</v>
      </c>
      <c r="AD448" s="4">
        <f>Table1[[#This Row],[Tariff per Car]]+Table1[[#This Row],[FSC per Car]]</f>
        <v>1492.6</v>
      </c>
      <c r="AE448" s="4">
        <f>IF(Table1[[#This Row],[Commodity]]="corn",Table1[[#This Row],[Tariff + FSC per Car]]/(111*2000/56),Table1[[#This Row],[Tariff + FSC per Car]]/(111*2000/60))</f>
        <v>0.37651171171171172</v>
      </c>
      <c r="AF448" s="4">
        <f>Table1[[#This Row],[Tariff + FSC per Car]]/100.7</f>
        <v>14.822244289970207</v>
      </c>
      <c r="AG448" s="4">
        <f>(Table1[[#This Row],[Tariff + FSC per Car]]/111)</f>
        <v>13.446846846846846</v>
      </c>
      <c r="AH448" s="6">
        <f>(Table1[[#This Row],[Tariff + FSC per Car]]/111)/Table1[[#This Row],[Route Mileage]]</f>
        <v>0.11205705705705706</v>
      </c>
    </row>
    <row r="449" spans="1:34" x14ac:dyDescent="0.25">
      <c r="A449" s="3">
        <v>44666</v>
      </c>
      <c r="B449" s="1" t="s">
        <v>88</v>
      </c>
      <c r="C449" s="1" t="s">
        <v>81</v>
      </c>
      <c r="D449" s="24">
        <v>4444</v>
      </c>
      <c r="E449" s="24">
        <v>45646</v>
      </c>
      <c r="F449" s="1" t="s">
        <v>35</v>
      </c>
      <c r="G449" s="1" t="s">
        <v>36</v>
      </c>
      <c r="H449" s="1" t="s">
        <v>89</v>
      </c>
      <c r="I449" t="s">
        <v>75</v>
      </c>
      <c r="J449" t="str">
        <f>_xlfn.CONCAT(IFERROR(INDEX(Lookup!B:B, MATCH(Table1[[#This Row],[Origin City]], Lookup!A:A, 0)), Table1[[#This Row],[Origin City]]),","," ",Table1[[#This Row],[Origin State]])</f>
        <v>Enderlin, ND</v>
      </c>
      <c r="K449" t="s">
        <v>90</v>
      </c>
      <c r="L449" t="s">
        <v>49</v>
      </c>
      <c r="M449" t="str">
        <f>_xlfn.CONCAT(IFERROR(INDEX(Lookup!B:B, MATCH(Table1[[#This Row],[Destination City]], Lookup!A:A, 0)), Table1[[#This Row],[Destination City]]),","," ",Table1[[#This Row],[Destination State]])</f>
        <v>Kalama, WA</v>
      </c>
      <c r="N449" s="5">
        <v>1617</v>
      </c>
      <c r="O449" t="s">
        <v>86</v>
      </c>
      <c r="P449">
        <v>110</v>
      </c>
      <c r="Q449">
        <v>110</v>
      </c>
      <c r="R449" t="s">
        <v>42</v>
      </c>
      <c r="S449" t="s">
        <v>43</v>
      </c>
      <c r="T449" t="s">
        <v>52</v>
      </c>
      <c r="U449" s="26"/>
      <c r="V449" s="27" t="s">
        <v>87</v>
      </c>
      <c r="W449" s="4">
        <v>4847</v>
      </c>
      <c r="X449" s="4">
        <f>IF(Table1[[#This Row],[Commodity]]="corn",Table1[[#This Row],[Tariff per Car]]/(111*2000/56),Table1[[#This Row],[Tariff per Car]]/(111*2000/60))</f>
        <v>1.2226666666666668</v>
      </c>
      <c r="Y449" s="4">
        <f>Table1[[#This Row],[Tariff per Car]]/100.7</f>
        <v>48.133068520357497</v>
      </c>
      <c r="Z449" s="4">
        <f>(Table1[[#This Row],[Tariff per Car]]/111)</f>
        <v>43.666666666666664</v>
      </c>
      <c r="AA449" s="6">
        <f>(Table1[[#This Row],[Tariff per Car]]/111)/Table1[[#This Row],[Route Mileage]]</f>
        <v>2.7004741290455575E-2</v>
      </c>
      <c r="AB449" s="4">
        <v>0.54</v>
      </c>
      <c r="AC449" s="4">
        <f>Table1[[#This Row],[FSC per Mile]]*Table1[[#This Row],[Route Mileage]]</f>
        <v>873.18000000000006</v>
      </c>
      <c r="AD449" s="4">
        <f>Table1[[#This Row],[Tariff per Car]]+Table1[[#This Row],[FSC per Car]]</f>
        <v>5720.18</v>
      </c>
      <c r="AE449" s="4">
        <f>IF(Table1[[#This Row],[Commodity]]="corn",Table1[[#This Row],[Tariff + FSC per Car]]/(111*2000/56),Table1[[#This Row],[Tariff + FSC per Car]]/(111*2000/60))</f>
        <v>1.4429282882882883</v>
      </c>
      <c r="AF449" s="4">
        <f>Table1[[#This Row],[Tariff + FSC per Car]]/100.7</f>
        <v>56.804170804369413</v>
      </c>
      <c r="AG449" s="4">
        <f>(Table1[[#This Row],[Tariff + FSC per Car]]/111)</f>
        <v>51.533153153153158</v>
      </c>
      <c r="AH449" s="6">
        <f>(Table1[[#This Row],[Tariff + FSC per Car]]/111)/Table1[[#This Row],[Route Mileage]]</f>
        <v>3.1869606155320446E-2</v>
      </c>
    </row>
    <row r="450" spans="1:34" x14ac:dyDescent="0.25">
      <c r="A450" s="3">
        <v>44666</v>
      </c>
      <c r="B450" s="1" t="s">
        <v>88</v>
      </c>
      <c r="C450" s="1" t="s">
        <v>81</v>
      </c>
      <c r="D450" s="24">
        <v>4444</v>
      </c>
      <c r="E450" s="24">
        <v>45558</v>
      </c>
      <c r="F450" s="1" t="s">
        <v>35</v>
      </c>
      <c r="G450" s="1" t="s">
        <v>36</v>
      </c>
      <c r="H450" s="1" t="s">
        <v>91</v>
      </c>
      <c r="I450" t="s">
        <v>47</v>
      </c>
      <c r="J450" t="str">
        <f>_xlfn.CONCAT(IFERROR(INDEX(Lookup!B:B, MATCH(Table1[[#This Row],[Origin City]], Lookup!A:A, 0)), Table1[[#This Row],[Origin City]]),","," ",Table1[[#This Row],[Origin State]])</f>
        <v>Glenwood, MN</v>
      </c>
      <c r="K450" t="s">
        <v>92</v>
      </c>
      <c r="L450" t="s">
        <v>93</v>
      </c>
      <c r="M450" t="str">
        <f>_xlfn.CONCAT(IFERROR(INDEX(Lookup!B:B, MATCH(Table1[[#This Row],[Destination City]], Lookup!A:A, 0)), Table1[[#This Row],[Destination City]]),","," ",Table1[[#This Row],[Destination State]])</f>
        <v>Boardman, OR</v>
      </c>
      <c r="N450" s="5">
        <v>1556</v>
      </c>
      <c r="O450" t="s">
        <v>86</v>
      </c>
      <c r="P450">
        <v>110</v>
      </c>
      <c r="Q450">
        <v>110</v>
      </c>
      <c r="R450" t="s">
        <v>42</v>
      </c>
      <c r="S450" t="s">
        <v>43</v>
      </c>
      <c r="T450" t="s">
        <v>52</v>
      </c>
      <c r="U450" s="26"/>
      <c r="V450" s="27" t="s">
        <v>87</v>
      </c>
      <c r="W450" s="4">
        <v>4813</v>
      </c>
      <c r="X450" s="4">
        <f>IF(Table1[[#This Row],[Commodity]]="corn",Table1[[#This Row],[Tariff per Car]]/(111*2000/56),Table1[[#This Row],[Tariff per Car]]/(111*2000/60))</f>
        <v>1.2140900900900902</v>
      </c>
      <c r="Y450" s="4">
        <f>Table1[[#This Row],[Tariff per Car]]/100.7</f>
        <v>47.795431976166832</v>
      </c>
      <c r="Z450" s="4">
        <f>(Table1[[#This Row],[Tariff per Car]]/111)</f>
        <v>43.36036036036036</v>
      </c>
      <c r="AA450" s="6">
        <f>(Table1[[#This Row],[Tariff per Car]]/111)/Table1[[#This Row],[Route Mileage]]</f>
        <v>2.786655550151694E-2</v>
      </c>
      <c r="AB450" s="4">
        <v>0.54</v>
      </c>
      <c r="AC450" s="4">
        <f>Table1[[#This Row],[FSC per Mile]]*Table1[[#This Row],[Route Mileage]]</f>
        <v>840.24</v>
      </c>
      <c r="AD450" s="4">
        <f>Table1[[#This Row],[Tariff per Car]]+Table1[[#This Row],[FSC per Car]]</f>
        <v>5653.24</v>
      </c>
      <c r="AE450" s="4">
        <f>IF(Table1[[#This Row],[Commodity]]="corn",Table1[[#This Row],[Tariff + FSC per Car]]/(111*2000/56),Table1[[#This Row],[Tariff + FSC per Car]]/(111*2000/60))</f>
        <v>1.4260425225225224</v>
      </c>
      <c r="AF450" s="4">
        <f>Table1[[#This Row],[Tariff + FSC per Car]]/100.7</f>
        <v>56.139424031777551</v>
      </c>
      <c r="AG450" s="4">
        <f>(Table1[[#This Row],[Tariff + FSC per Car]]/111)</f>
        <v>50.93009009009009</v>
      </c>
      <c r="AH450" s="6">
        <f>(Table1[[#This Row],[Tariff + FSC per Car]]/111)/Table1[[#This Row],[Route Mileage]]</f>
        <v>3.2731420366381804E-2</v>
      </c>
    </row>
    <row r="451" spans="1:34" x14ac:dyDescent="0.25">
      <c r="A451" s="3">
        <v>44666</v>
      </c>
      <c r="B451" s="1" t="s">
        <v>94</v>
      </c>
      <c r="C451" s="1" t="s">
        <v>94</v>
      </c>
      <c r="D451" s="24">
        <v>4315</v>
      </c>
      <c r="F451" s="1" t="s">
        <v>35</v>
      </c>
      <c r="G451" s="1" t="s">
        <v>36</v>
      </c>
      <c r="H451" s="1" t="s">
        <v>95</v>
      </c>
      <c r="I451" t="s">
        <v>96</v>
      </c>
      <c r="J451" t="str">
        <f>_xlfn.CONCAT(IFERROR(INDEX(Lookup!B:B, MATCH(Table1[[#This Row],[Origin City]], Lookup!A:A, 0)), Table1[[#This Row],[Origin City]]),","," ",Table1[[#This Row],[Origin State]])</f>
        <v>Haw Creek (Ladoga), IN</v>
      </c>
      <c r="K451" t="s">
        <v>97</v>
      </c>
      <c r="L451" t="s">
        <v>98</v>
      </c>
      <c r="M451" t="str">
        <f>_xlfn.CONCAT(IFERROR(INDEX(Lookup!B:B, MATCH(Table1[[#This Row],[Destination City]], Lookup!A:A, 0)), Table1[[#This Row],[Destination City]]),","," ",Table1[[#This Row],[Destination State]])</f>
        <v>Ozark, AL</v>
      </c>
      <c r="N451" s="9">
        <v>707</v>
      </c>
      <c r="O451" t="s">
        <v>86</v>
      </c>
      <c r="P451">
        <v>90</v>
      </c>
      <c r="Q451">
        <v>90</v>
      </c>
      <c r="R451" t="s">
        <v>42</v>
      </c>
      <c r="S451" t="s">
        <v>43</v>
      </c>
      <c r="T451" t="s">
        <v>52</v>
      </c>
      <c r="U451" s="29"/>
      <c r="V451" s="30" t="s">
        <v>87</v>
      </c>
      <c r="W451" s="4">
        <v>5561</v>
      </c>
      <c r="X451" s="4">
        <f>IF(Table1[[#This Row],[Commodity]]="corn",Table1[[#This Row],[Tariff per Car]]/(111*2000/56),Table1[[#This Row],[Tariff per Car]]/(111*2000/60))</f>
        <v>1.4027747747747747</v>
      </c>
      <c r="Y451" s="4">
        <f>Table1[[#This Row],[Tariff per Car]]/100.7</f>
        <v>55.22343594836147</v>
      </c>
      <c r="Z451" s="4">
        <f>(Table1[[#This Row],[Tariff per Car]]/111)</f>
        <v>50.099099099099099</v>
      </c>
      <c r="AA451" s="6">
        <f>(Table1[[#This Row],[Tariff per Car]]/111)/Table1[[#This Row],[Route Mileage]]</f>
        <v>7.0861526307070863E-2</v>
      </c>
      <c r="AB451" s="4">
        <v>0</v>
      </c>
      <c r="AC451" s="4">
        <f>Table1[[#This Row],[FSC per Mile]]*Table1[[#This Row],[Route Mileage]]</f>
        <v>0</v>
      </c>
      <c r="AD451" s="4">
        <f>Table1[[#This Row],[Tariff per Car]]+Table1[[#This Row],[FSC per Car]]</f>
        <v>5561</v>
      </c>
      <c r="AE451" s="4">
        <f>IF(Table1[[#This Row],[Commodity]]="corn",Table1[[#This Row],[Tariff + FSC per Car]]/(111*2000/56),Table1[[#This Row],[Tariff + FSC per Car]]/(111*2000/60))</f>
        <v>1.4027747747747747</v>
      </c>
      <c r="AF451" s="4">
        <f>Table1[[#This Row],[Tariff + FSC per Car]]/100.7</f>
        <v>55.22343594836147</v>
      </c>
      <c r="AG451" s="4">
        <f>(Table1[[#This Row],[Tariff + FSC per Car]]/111)</f>
        <v>50.099099099099099</v>
      </c>
      <c r="AH451" s="6">
        <f>(Table1[[#This Row],[Tariff + FSC per Car]]/111)/Table1[[#This Row],[Route Mileage]]</f>
        <v>7.0861526307070863E-2</v>
      </c>
    </row>
    <row r="452" spans="1:34" x14ac:dyDescent="0.25">
      <c r="A452" s="3">
        <v>44666</v>
      </c>
      <c r="B452" s="1" t="s">
        <v>94</v>
      </c>
      <c r="C452" s="1" t="s">
        <v>94</v>
      </c>
      <c r="D452" s="24">
        <v>4315</v>
      </c>
      <c r="F452" s="1" t="s">
        <v>35</v>
      </c>
      <c r="G452" s="1" t="s">
        <v>36</v>
      </c>
      <c r="H452" s="1" t="s">
        <v>99</v>
      </c>
      <c r="I452" t="s">
        <v>100</v>
      </c>
      <c r="J452" t="str">
        <f>_xlfn.CONCAT(IFERROR(INDEX(Lookup!B:B, MATCH(Table1[[#This Row],[Origin City]], Lookup!A:A, 0)), Table1[[#This Row],[Origin City]]),","," ",Table1[[#This Row],[Origin State]])</f>
        <v>Marysville, OH</v>
      </c>
      <c r="K452" t="s">
        <v>101</v>
      </c>
      <c r="L452" t="s">
        <v>102</v>
      </c>
      <c r="M452" t="str">
        <f>_xlfn.CONCAT(IFERROR(INDEX(Lookup!B:B, MATCH(Table1[[#This Row],[Destination City]], Lookup!A:A, 0)), Table1[[#This Row],[Destination City]]),","," ",Table1[[#This Row],[Destination State]])</f>
        <v>Rose Hill, NC</v>
      </c>
      <c r="N452" s="9">
        <v>781</v>
      </c>
      <c r="O452" t="s">
        <v>86</v>
      </c>
      <c r="P452">
        <v>90</v>
      </c>
      <c r="Q452">
        <v>90</v>
      </c>
      <c r="R452" t="s">
        <v>42</v>
      </c>
      <c r="S452" t="s">
        <v>43</v>
      </c>
      <c r="T452" t="s">
        <v>52</v>
      </c>
      <c r="U452" s="29"/>
      <c r="V452" s="30" t="s">
        <v>87</v>
      </c>
      <c r="W452" s="4">
        <v>5457</v>
      </c>
      <c r="X452" s="4">
        <f>IF(Table1[[#This Row],[Commodity]]="corn",Table1[[#This Row],[Tariff per Car]]/(111*2000/56),Table1[[#This Row],[Tariff per Car]]/(111*2000/60))</f>
        <v>1.3765405405405406</v>
      </c>
      <c r="Y452" s="4">
        <f>Table1[[#This Row],[Tariff per Car]]/100.7</f>
        <v>54.190665342601783</v>
      </c>
      <c r="Z452" s="4">
        <f>(Table1[[#This Row],[Tariff per Car]]/111)</f>
        <v>49.162162162162161</v>
      </c>
      <c r="AA452" s="6">
        <f>(Table1[[#This Row],[Tariff per Car]]/111)/Table1[[#This Row],[Route Mileage]]</f>
        <v>6.2947710835034781E-2</v>
      </c>
      <c r="AB452" s="4">
        <v>0</v>
      </c>
      <c r="AC452" s="4">
        <f>Table1[[#This Row],[FSC per Mile]]*Table1[[#This Row],[Route Mileage]]</f>
        <v>0</v>
      </c>
      <c r="AD452" s="4">
        <f>Table1[[#This Row],[Tariff per Car]]+Table1[[#This Row],[FSC per Car]]</f>
        <v>5457</v>
      </c>
      <c r="AE452" s="4">
        <f>IF(Table1[[#This Row],[Commodity]]="corn",Table1[[#This Row],[Tariff + FSC per Car]]/(111*2000/56),Table1[[#This Row],[Tariff + FSC per Car]]/(111*2000/60))</f>
        <v>1.3765405405405406</v>
      </c>
      <c r="AF452" s="4">
        <f>Table1[[#This Row],[Tariff + FSC per Car]]/100.7</f>
        <v>54.190665342601783</v>
      </c>
      <c r="AG452" s="4">
        <f>(Table1[[#This Row],[Tariff + FSC per Car]]/111)</f>
        <v>49.162162162162161</v>
      </c>
      <c r="AH452" s="6">
        <f>(Table1[[#This Row],[Tariff + FSC per Car]]/111)/Table1[[#This Row],[Route Mileage]]</f>
        <v>6.2947710835034781E-2</v>
      </c>
    </row>
    <row r="453" spans="1:34" x14ac:dyDescent="0.25">
      <c r="A453" s="3">
        <v>44666</v>
      </c>
      <c r="B453" s="1" t="s">
        <v>94</v>
      </c>
      <c r="C453" s="1" t="s">
        <v>94</v>
      </c>
      <c r="D453" s="24">
        <v>4315</v>
      </c>
      <c r="F453" s="1" t="s">
        <v>35</v>
      </c>
      <c r="G453" s="1" t="s">
        <v>36</v>
      </c>
      <c r="H453" s="1" t="s">
        <v>103</v>
      </c>
      <c r="I453" t="s">
        <v>57</v>
      </c>
      <c r="J453" t="str">
        <f>_xlfn.CONCAT(IFERROR(INDEX(Lookup!B:B, MATCH(Table1[[#This Row],[Origin City]], Lookup!A:A, 0)), Table1[[#This Row],[Origin City]]),","," ",Table1[[#This Row],[Origin State]])</f>
        <v>Olney, IL</v>
      </c>
      <c r="K453" t="s">
        <v>104</v>
      </c>
      <c r="L453" t="s">
        <v>105</v>
      </c>
      <c r="M453" t="str">
        <f>_xlfn.CONCAT(IFERROR(INDEX(Lookup!B:B, MATCH(Table1[[#This Row],[Destination City]], Lookup!A:A, 0)), Table1[[#This Row],[Destination City]]),","," ",Table1[[#This Row],[Destination State]])</f>
        <v>Fairmount, GA</v>
      </c>
      <c r="N453" s="9">
        <v>496</v>
      </c>
      <c r="O453" t="s">
        <v>86</v>
      </c>
      <c r="P453">
        <v>90</v>
      </c>
      <c r="Q453">
        <v>90</v>
      </c>
      <c r="R453" t="s">
        <v>42</v>
      </c>
      <c r="S453" t="s">
        <v>43</v>
      </c>
      <c r="T453" t="s">
        <v>52</v>
      </c>
      <c r="U453" s="45"/>
      <c r="V453" s="46" t="s">
        <v>87</v>
      </c>
      <c r="W453" s="4">
        <v>4160</v>
      </c>
      <c r="X453" s="4">
        <f>IF(Table1[[#This Row],[Commodity]]="corn",Table1[[#This Row],[Tariff per Car]]/(111*2000/56),Table1[[#This Row],[Tariff per Car]]/(111*2000/60))</f>
        <v>1.0493693693693693</v>
      </c>
      <c r="Y453" s="4">
        <f>Table1[[#This Row],[Tariff per Car]]/100.7</f>
        <v>41.31082423038729</v>
      </c>
      <c r="Z453" s="4">
        <f>(Table1[[#This Row],[Tariff per Car]]/111)</f>
        <v>37.477477477477478</v>
      </c>
      <c r="AA453" s="6">
        <f>(Table1[[#This Row],[Tariff per Car]]/111)/Table1[[#This Row],[Route Mileage]]</f>
        <v>7.5559430398140073E-2</v>
      </c>
      <c r="AB453" s="4">
        <v>0</v>
      </c>
      <c r="AC453" s="4">
        <f>Table1[[#This Row],[FSC per Mile]]*Table1[[#This Row],[Route Mileage]]</f>
        <v>0</v>
      </c>
      <c r="AD453" s="4">
        <f>Table1[[#This Row],[Tariff per Car]]+Table1[[#This Row],[FSC per Car]]</f>
        <v>4160</v>
      </c>
      <c r="AE453" s="4">
        <f>IF(Table1[[#This Row],[Commodity]]="corn",Table1[[#This Row],[Tariff + FSC per Car]]/(111*2000/56),Table1[[#This Row],[Tariff + FSC per Car]]/(111*2000/60))</f>
        <v>1.0493693693693693</v>
      </c>
      <c r="AF453" s="4">
        <f>Table1[[#This Row],[Tariff + FSC per Car]]/100.7</f>
        <v>41.31082423038729</v>
      </c>
      <c r="AG453" s="4">
        <f>(Table1[[#This Row],[Tariff + FSC per Car]]/111)</f>
        <v>37.477477477477478</v>
      </c>
      <c r="AH453" s="6">
        <f>(Table1[[#This Row],[Tariff + FSC per Car]]/111)/Table1[[#This Row],[Route Mileage]]</f>
        <v>7.5559430398140073E-2</v>
      </c>
    </row>
    <row r="454" spans="1:34" x14ac:dyDescent="0.25">
      <c r="A454" s="3">
        <v>44666</v>
      </c>
      <c r="B454" s="1" t="s">
        <v>34</v>
      </c>
      <c r="C454" s="1" t="s">
        <v>34</v>
      </c>
      <c r="D454" s="24">
        <v>4022</v>
      </c>
      <c r="E454" s="24">
        <v>69105</v>
      </c>
      <c r="F454" s="1" t="s">
        <v>72</v>
      </c>
      <c r="G454" s="1" t="s">
        <v>36</v>
      </c>
      <c r="H454" s="1" t="s">
        <v>73</v>
      </c>
      <c r="I454" t="s">
        <v>47</v>
      </c>
      <c r="J454" t="str">
        <f>_xlfn.CONCAT(IFERROR(INDEX(Lookup!B:B, MATCH(Table1[[#This Row],[Origin City]], Lookup!A:A, 0)), Table1[[#This Row],[Origin City]]),","," ",Table1[[#This Row],[Origin State]])</f>
        <v>Argyle, MN</v>
      </c>
      <c r="K454" t="s">
        <v>48</v>
      </c>
      <c r="L454" t="s">
        <v>49</v>
      </c>
      <c r="M454" t="s">
        <v>50</v>
      </c>
      <c r="N454" s="5">
        <v>1528</v>
      </c>
      <c r="O454" t="s">
        <v>51</v>
      </c>
      <c r="P454">
        <v>110</v>
      </c>
      <c r="Q454">
        <v>120</v>
      </c>
      <c r="R454" t="s">
        <v>2</v>
      </c>
      <c r="S454" t="s">
        <v>43</v>
      </c>
      <c r="T454" t="s">
        <v>52</v>
      </c>
      <c r="U454" s="35" t="s">
        <v>44</v>
      </c>
      <c r="V454" s="27" t="s">
        <v>45</v>
      </c>
      <c r="W454" s="4">
        <v>6000</v>
      </c>
      <c r="X454" s="4">
        <f>IF(Table1[[#This Row],[Commodity]]="corn",Table1[[#This Row],[Tariff per Car]]/(111*2000/56),Table1[[#This Row],[Tariff per Car]]/(111*2000/60))</f>
        <v>1.6216216216216217</v>
      </c>
      <c r="Y454" s="4">
        <f>Table1[[#This Row],[Tariff per Car]]/100.7</f>
        <v>59.582919563058589</v>
      </c>
      <c r="Z454" s="4">
        <f>(Table1[[#This Row],[Tariff per Car]]/111)</f>
        <v>54.054054054054056</v>
      </c>
      <c r="AA454" s="6">
        <f>(Table1[[#This Row],[Tariff per Car]]/111)/Table1[[#This Row],[Route Mileage]]</f>
        <v>3.5375689825951608E-2</v>
      </c>
      <c r="AB454" s="4">
        <v>0.2</v>
      </c>
      <c r="AC454" s="4">
        <f>Table1[[#This Row],[FSC per Mile]]*Table1[[#This Row],[Route Mileage]]</f>
        <v>305.60000000000002</v>
      </c>
      <c r="AD454" s="4">
        <f>Table1[[#This Row],[Tariff per Car]]+Table1[[#This Row],[FSC per Car]]</f>
        <v>6305.6</v>
      </c>
      <c r="AE454" s="4">
        <f>IF(Table1[[#This Row],[Commodity]]="corn",Table1[[#This Row],[Tariff + FSC per Car]]/(111*2000/56),Table1[[#This Row],[Tariff + FSC per Car]]/(111*2000/60))</f>
        <v>1.7042162162162162</v>
      </c>
      <c r="AF454" s="4">
        <f>Table1[[#This Row],[Tariff + FSC per Car]]/100.7</f>
        <v>62.617676266137046</v>
      </c>
      <c r="AG454" s="4">
        <f>(Table1[[#This Row],[Tariff + FSC per Car]]/111)</f>
        <v>56.807207207207213</v>
      </c>
      <c r="AH454" s="6">
        <f>(Table1[[#This Row],[Tariff + FSC per Car]]/111)/Table1[[#This Row],[Route Mileage]]</f>
        <v>3.7177491627753412E-2</v>
      </c>
    </row>
    <row r="455" spans="1:34" x14ac:dyDescent="0.25">
      <c r="A455" s="3">
        <v>44666</v>
      </c>
      <c r="B455" s="1" t="s">
        <v>34</v>
      </c>
      <c r="C455" s="1" t="s">
        <v>34</v>
      </c>
      <c r="D455" s="24">
        <v>4022</v>
      </c>
      <c r="E455" s="24">
        <v>69105</v>
      </c>
      <c r="F455" s="1" t="s">
        <v>72</v>
      </c>
      <c r="G455" s="1" t="s">
        <v>36</v>
      </c>
      <c r="H455" s="1" t="s">
        <v>73</v>
      </c>
      <c r="I455" t="s">
        <v>47</v>
      </c>
      <c r="J455" t="str">
        <f>_xlfn.CONCAT(IFERROR(INDEX(Lookup!B:B, MATCH(Table1[[#This Row],[Origin City]], Lookup!A:A, 0)), Table1[[#This Row],[Origin City]]),","," ",Table1[[#This Row],[Origin State]])</f>
        <v>Argyle, MN</v>
      </c>
      <c r="K455" t="s">
        <v>65</v>
      </c>
      <c r="L455" t="s">
        <v>54</v>
      </c>
      <c r="M455" t="s">
        <v>66</v>
      </c>
      <c r="N455" s="47">
        <v>1634</v>
      </c>
      <c r="O455" t="s">
        <v>51</v>
      </c>
      <c r="P455">
        <v>110</v>
      </c>
      <c r="Q455">
        <v>120</v>
      </c>
      <c r="R455" t="s">
        <v>2</v>
      </c>
      <c r="S455" t="s">
        <v>43</v>
      </c>
      <c r="T455" t="s">
        <v>52</v>
      </c>
      <c r="U455" s="36" t="s">
        <v>44</v>
      </c>
      <c r="V455" s="28" t="s">
        <v>45</v>
      </c>
      <c r="W455" s="4">
        <v>6200</v>
      </c>
      <c r="X455" s="4">
        <f>IF(Table1[[#This Row],[Commodity]]="corn",Table1[[#This Row],[Tariff per Car]]/(111*2000/56),Table1[[#This Row],[Tariff per Car]]/(111*2000/60))</f>
        <v>1.6756756756756757</v>
      </c>
      <c r="Y455" s="4">
        <f>Table1[[#This Row],[Tariff per Car]]/100.7</f>
        <v>61.56901688182721</v>
      </c>
      <c r="Z455" s="4">
        <f>(Table1[[#This Row],[Tariff per Car]]/111)</f>
        <v>55.855855855855857</v>
      </c>
      <c r="AA455" s="6">
        <f>(Table1[[#This Row],[Tariff per Car]]/111)/Table1[[#This Row],[Route Mileage]]</f>
        <v>3.4183510315701257E-2</v>
      </c>
      <c r="AB455" s="4">
        <v>0.2</v>
      </c>
      <c r="AC455" s="4">
        <f>Table1[[#This Row],[FSC per Mile]]*Table1[[#This Row],[Route Mileage]]</f>
        <v>326.8</v>
      </c>
      <c r="AD455" s="4">
        <f>Table1[[#This Row],[Tariff per Car]]+Table1[[#This Row],[FSC per Car]]</f>
        <v>6526.8</v>
      </c>
      <c r="AE455" s="4">
        <f>IF(Table1[[#This Row],[Commodity]]="corn",Table1[[#This Row],[Tariff + FSC per Car]]/(111*2000/56),Table1[[#This Row],[Tariff + FSC per Car]]/(111*2000/60))</f>
        <v>1.764</v>
      </c>
      <c r="AF455" s="4">
        <f>Table1[[#This Row],[Tariff + FSC per Car]]/100.7</f>
        <v>64.814299900695133</v>
      </c>
      <c r="AG455" s="4">
        <f>(Table1[[#This Row],[Tariff + FSC per Car]]/111)</f>
        <v>58.800000000000004</v>
      </c>
      <c r="AH455" s="6">
        <f>(Table1[[#This Row],[Tariff + FSC per Car]]/111)/Table1[[#This Row],[Route Mileage]]</f>
        <v>3.5985312117503061E-2</v>
      </c>
    </row>
    <row r="456" spans="1:34" x14ac:dyDescent="0.25">
      <c r="A456" s="3">
        <v>44666</v>
      </c>
      <c r="B456" s="1" t="s">
        <v>34</v>
      </c>
      <c r="C456" s="1" t="s">
        <v>34</v>
      </c>
      <c r="D456" s="24">
        <v>4022</v>
      </c>
      <c r="E456" s="24">
        <v>69105</v>
      </c>
      <c r="F456" s="1" t="s">
        <v>72</v>
      </c>
      <c r="G456" s="1" t="s">
        <v>36</v>
      </c>
      <c r="H456" s="1" t="s">
        <v>74</v>
      </c>
      <c r="I456" t="s">
        <v>75</v>
      </c>
      <c r="J456" t="str">
        <f>_xlfn.CONCAT(IFERROR(INDEX(Lookup!B:B, MATCH(Table1[[#This Row],[Origin City]], Lookup!A:A, 0)), Table1[[#This Row],[Origin City]]),","," ",Table1[[#This Row],[Origin State]])</f>
        <v>Casselton, ND</v>
      </c>
      <c r="K456" t="s">
        <v>48</v>
      </c>
      <c r="L456" t="s">
        <v>49</v>
      </c>
      <c r="M456" t="s">
        <v>50</v>
      </c>
      <c r="N456" s="5">
        <v>1469</v>
      </c>
      <c r="O456" t="s">
        <v>51</v>
      </c>
      <c r="P456">
        <v>110</v>
      </c>
      <c r="Q456">
        <v>120</v>
      </c>
      <c r="R456" t="s">
        <v>2</v>
      </c>
      <c r="S456" t="s">
        <v>43</v>
      </c>
      <c r="T456" t="s">
        <v>52</v>
      </c>
      <c r="U456" s="35" t="s">
        <v>44</v>
      </c>
      <c r="V456" s="27" t="s">
        <v>45</v>
      </c>
      <c r="W456" s="4">
        <v>5950</v>
      </c>
      <c r="X456" s="4">
        <f>IF(Table1[[#This Row],[Commodity]]="corn",Table1[[#This Row],[Tariff per Car]]/(111*2000/56),Table1[[#This Row],[Tariff per Car]]/(111*2000/60))</f>
        <v>1.6081081081081081</v>
      </c>
      <c r="Y456" s="4">
        <f>Table1[[#This Row],[Tariff per Car]]/100.7</f>
        <v>59.086395233366432</v>
      </c>
      <c r="Z456" s="4">
        <f>(Table1[[#This Row],[Tariff per Car]]/111)</f>
        <v>53.603603603603602</v>
      </c>
      <c r="AA456" s="6">
        <f>(Table1[[#This Row],[Tariff per Car]]/111)/Table1[[#This Row],[Route Mileage]]</f>
        <v>3.6489859498709053E-2</v>
      </c>
      <c r="AB456" s="4">
        <v>0.2</v>
      </c>
      <c r="AC456" s="4">
        <f>Table1[[#This Row],[FSC per Mile]]*Table1[[#This Row],[Route Mileage]]</f>
        <v>293.8</v>
      </c>
      <c r="AD456" s="4">
        <f>Table1[[#This Row],[Tariff per Car]]+Table1[[#This Row],[FSC per Car]]</f>
        <v>6243.8</v>
      </c>
      <c r="AE456" s="4">
        <f>IF(Table1[[#This Row],[Commodity]]="corn",Table1[[#This Row],[Tariff + FSC per Car]]/(111*2000/56),Table1[[#This Row],[Tariff + FSC per Car]]/(111*2000/60))</f>
        <v>1.6875135135135135</v>
      </c>
      <c r="AF456" s="4">
        <f>Table1[[#This Row],[Tariff + FSC per Car]]/100.7</f>
        <v>62.003972194637541</v>
      </c>
      <c r="AG456" s="4">
        <f>(Table1[[#This Row],[Tariff + FSC per Car]]/111)</f>
        <v>56.250450450450451</v>
      </c>
      <c r="AH456" s="6">
        <f>(Table1[[#This Row],[Tariff + FSC per Car]]/111)/Table1[[#This Row],[Route Mileage]]</f>
        <v>3.8291661300510857E-2</v>
      </c>
    </row>
    <row r="457" spans="1:34" x14ac:dyDescent="0.25">
      <c r="A457" s="3">
        <v>44666</v>
      </c>
      <c r="B457" s="1" t="s">
        <v>34</v>
      </c>
      <c r="C457" s="1" t="s">
        <v>34</v>
      </c>
      <c r="D457" s="24">
        <v>4022</v>
      </c>
      <c r="E457" s="24">
        <v>69902</v>
      </c>
      <c r="F457" s="1" t="s">
        <v>72</v>
      </c>
      <c r="G457" s="1" t="s">
        <v>36</v>
      </c>
      <c r="H457" s="1" t="s">
        <v>74</v>
      </c>
      <c r="I457" t="s">
        <v>75</v>
      </c>
      <c r="J457" t="str">
        <f>_xlfn.CONCAT(IFERROR(INDEX(Lookup!B:B, MATCH(Table1[[#This Row],[Origin City]], Lookup!A:A, 0)), Table1[[#This Row],[Origin City]]),","," ",Table1[[#This Row],[Origin State]])</f>
        <v>Casselton, ND</v>
      </c>
      <c r="K457" t="s">
        <v>79</v>
      </c>
      <c r="L457" t="s">
        <v>62</v>
      </c>
      <c r="M457" t="str">
        <f>_xlfn.CONCAT(IFERROR(INDEX(Lookup!B:B, MATCH(Table1[[#This Row],[Destination City]], Lookup!A:A, 0)), Table1[[#This Row],[Destination City]]),","," ",Table1[[#This Row],[Destination State]])</f>
        <v>St. Louis, MO</v>
      </c>
      <c r="N457" s="5">
        <v>855</v>
      </c>
      <c r="O457" t="s">
        <v>51</v>
      </c>
      <c r="P457">
        <v>110</v>
      </c>
      <c r="Q457">
        <v>120</v>
      </c>
      <c r="R457" t="s">
        <v>2</v>
      </c>
      <c r="S457" t="s">
        <v>43</v>
      </c>
      <c r="T457" t="s">
        <v>52</v>
      </c>
      <c r="U457" s="35" t="s">
        <v>44</v>
      </c>
      <c r="V457" s="27" t="s">
        <v>45</v>
      </c>
      <c r="W457" s="4">
        <v>4000</v>
      </c>
      <c r="X457" s="4">
        <f>IF(Table1[[#This Row],[Commodity]]="corn",Table1[[#This Row],[Tariff per Car]]/(111*2000/56),Table1[[#This Row],[Tariff per Car]]/(111*2000/60))</f>
        <v>1.0810810810810811</v>
      </c>
      <c r="Y457" s="4">
        <f>Table1[[#This Row],[Tariff per Car]]/100.7</f>
        <v>39.72194637537239</v>
      </c>
      <c r="Z457" s="4">
        <f>(Table1[[#This Row],[Tariff per Car]]/111)</f>
        <v>36.036036036036037</v>
      </c>
      <c r="AA457" s="6">
        <f>(Table1[[#This Row],[Tariff per Car]]/111)/Table1[[#This Row],[Route Mileage]]</f>
        <v>4.2147410568463203E-2</v>
      </c>
      <c r="AB457" s="4">
        <v>0.2</v>
      </c>
      <c r="AC457" s="4">
        <f>Table1[[#This Row],[FSC per Mile]]*Table1[[#This Row],[Route Mileage]]</f>
        <v>171</v>
      </c>
      <c r="AD457" s="4">
        <f>Table1[[#This Row],[Tariff per Car]]+Table1[[#This Row],[FSC per Car]]</f>
        <v>4171</v>
      </c>
      <c r="AE457" s="4">
        <f>IF(Table1[[#This Row],[Commodity]]="corn",Table1[[#This Row],[Tariff + FSC per Car]]/(111*2000/56),Table1[[#This Row],[Tariff + FSC per Car]]/(111*2000/60))</f>
        <v>1.1272972972972972</v>
      </c>
      <c r="AF457" s="4">
        <f>Table1[[#This Row],[Tariff + FSC per Car]]/100.7</f>
        <v>41.420059582919563</v>
      </c>
      <c r="AG457" s="4">
        <f>(Table1[[#This Row],[Tariff + FSC per Car]]/111)</f>
        <v>37.576576576576578</v>
      </c>
      <c r="AH457" s="6">
        <f>(Table1[[#This Row],[Tariff + FSC per Car]]/111)/Table1[[#This Row],[Route Mileage]]</f>
        <v>4.3949212370265001E-2</v>
      </c>
    </row>
    <row r="458" spans="1:34" x14ac:dyDescent="0.25">
      <c r="A458" s="3">
        <v>44666</v>
      </c>
      <c r="B458" s="1" t="s">
        <v>34</v>
      </c>
      <c r="C458" s="1" t="s">
        <v>34</v>
      </c>
      <c r="D458" s="24">
        <v>4022</v>
      </c>
      <c r="E458" s="24">
        <v>69105</v>
      </c>
      <c r="F458" s="1" t="s">
        <v>72</v>
      </c>
      <c r="G458" s="1" t="s">
        <v>36</v>
      </c>
      <c r="H458" s="1" t="s">
        <v>76</v>
      </c>
      <c r="I458" t="s">
        <v>77</v>
      </c>
      <c r="J458" t="str">
        <f>_xlfn.CONCAT(IFERROR(INDEX(Lookup!B:B, MATCH(Table1[[#This Row],[Origin City]], Lookup!A:A, 0)), Table1[[#This Row],[Origin City]]),","," ",Table1[[#This Row],[Origin State]])</f>
        <v>Concordia, KS</v>
      </c>
      <c r="K458" t="s">
        <v>65</v>
      </c>
      <c r="L458" t="s">
        <v>54</v>
      </c>
      <c r="M458" t="s">
        <v>66</v>
      </c>
      <c r="N458" s="5">
        <v>742</v>
      </c>
      <c r="O458" t="s">
        <v>51</v>
      </c>
      <c r="P458">
        <v>110</v>
      </c>
      <c r="Q458">
        <v>120</v>
      </c>
      <c r="R458" t="s">
        <v>2</v>
      </c>
      <c r="S458" t="s">
        <v>43</v>
      </c>
      <c r="T458" t="s">
        <v>43</v>
      </c>
      <c r="U458" s="36" t="s">
        <v>44</v>
      </c>
      <c r="V458" s="28" t="s">
        <v>45</v>
      </c>
      <c r="W458" s="4">
        <v>4450</v>
      </c>
      <c r="X458" s="4">
        <f>IF(Table1[[#This Row],[Commodity]]="corn",Table1[[#This Row],[Tariff per Car]]/(111*2000/56),Table1[[#This Row],[Tariff per Car]]/(111*2000/60))</f>
        <v>1.2027027027027026</v>
      </c>
      <c r="Y458" s="4">
        <f>Table1[[#This Row],[Tariff per Car]]/100.7</f>
        <v>44.19066534260179</v>
      </c>
      <c r="Z458" s="4">
        <f>(Table1[[#This Row],[Tariff per Car]]/111)</f>
        <v>40.090090090090094</v>
      </c>
      <c r="AA458" s="6">
        <f>(Table1[[#This Row],[Tariff per Car]]/111)/Table1[[#This Row],[Route Mileage]]</f>
        <v>5.4029771010903088E-2</v>
      </c>
      <c r="AB458" s="4">
        <v>0.2</v>
      </c>
      <c r="AC458" s="4">
        <f>Table1[[#This Row],[FSC per Mile]]*Table1[[#This Row],[Route Mileage]]</f>
        <v>148.4</v>
      </c>
      <c r="AD458" s="4">
        <f>Table1[[#This Row],[Tariff per Car]]+Table1[[#This Row],[FSC per Car]]</f>
        <v>4598.3999999999996</v>
      </c>
      <c r="AE458" s="4">
        <f>IF(Table1[[#This Row],[Commodity]]="corn",Table1[[#This Row],[Tariff + FSC per Car]]/(111*2000/56),Table1[[#This Row],[Tariff + FSC per Car]]/(111*2000/60))</f>
        <v>1.2428108108108107</v>
      </c>
      <c r="AF458" s="4">
        <f>Table1[[#This Row],[Tariff + FSC per Car]]/100.7</f>
        <v>45.664349553128098</v>
      </c>
      <c r="AG458" s="4">
        <f>(Table1[[#This Row],[Tariff + FSC per Car]]/111)</f>
        <v>41.427027027027023</v>
      </c>
      <c r="AH458" s="6">
        <f>(Table1[[#This Row],[Tariff + FSC per Car]]/111)/Table1[[#This Row],[Route Mileage]]</f>
        <v>5.5831572812704885E-2</v>
      </c>
    </row>
    <row r="459" spans="1:34" x14ac:dyDescent="0.25">
      <c r="A459" s="3">
        <v>44666</v>
      </c>
      <c r="B459" s="1" t="s">
        <v>34</v>
      </c>
      <c r="C459" s="1" t="s">
        <v>34</v>
      </c>
      <c r="D459" s="24">
        <v>4022</v>
      </c>
      <c r="E459" s="24">
        <v>69105</v>
      </c>
      <c r="F459" s="1" t="s">
        <v>72</v>
      </c>
      <c r="G459" s="1" t="s">
        <v>36</v>
      </c>
      <c r="H459" s="1" t="s">
        <v>78</v>
      </c>
      <c r="I459" t="s">
        <v>68</v>
      </c>
      <c r="J459" t="str">
        <f>_xlfn.CONCAT(IFERROR(INDEX(Lookup!B:B, MATCH(Table1[[#This Row],[Origin City]], Lookup!A:A, 0)), Table1[[#This Row],[Origin City]]),","," ",Table1[[#This Row],[Origin State]])</f>
        <v>Mitchell, SD</v>
      </c>
      <c r="K459" t="s">
        <v>48</v>
      </c>
      <c r="L459" t="s">
        <v>49</v>
      </c>
      <c r="M459" t="s">
        <v>50</v>
      </c>
      <c r="N459" s="5">
        <v>1624</v>
      </c>
      <c r="O459" t="s">
        <v>51</v>
      </c>
      <c r="P459">
        <v>110</v>
      </c>
      <c r="Q459">
        <v>120</v>
      </c>
      <c r="R459" t="s">
        <v>2</v>
      </c>
      <c r="S459" t="s">
        <v>43</v>
      </c>
      <c r="T459" t="s">
        <v>52</v>
      </c>
      <c r="U459" s="35" t="s">
        <v>44</v>
      </c>
      <c r="V459" s="27" t="s">
        <v>45</v>
      </c>
      <c r="W459" s="4">
        <v>6050</v>
      </c>
      <c r="X459" s="4">
        <f>IF(Table1[[#This Row],[Commodity]]="corn",Table1[[#This Row],[Tariff per Car]]/(111*2000/56),Table1[[#This Row],[Tariff per Car]]/(111*2000/60))</f>
        <v>1.6351351351351351</v>
      </c>
      <c r="Y459" s="4">
        <f>Table1[[#This Row],[Tariff per Car]]/100.7</f>
        <v>60.079443892750746</v>
      </c>
      <c r="Z459" s="4">
        <f>(Table1[[#This Row],[Tariff per Car]]/111)</f>
        <v>54.504504504504503</v>
      </c>
      <c r="AA459" s="6">
        <f>(Table1[[#This Row],[Tariff per Car]]/111)/Table1[[#This Row],[Route Mileage]]</f>
        <v>3.3561887010162869E-2</v>
      </c>
      <c r="AB459" s="4">
        <v>0.2</v>
      </c>
      <c r="AC459" s="4">
        <f>Table1[[#This Row],[FSC per Mile]]*Table1[[#This Row],[Route Mileage]]</f>
        <v>324.8</v>
      </c>
      <c r="AD459" s="4">
        <f>Table1[[#This Row],[Tariff per Car]]+Table1[[#This Row],[FSC per Car]]</f>
        <v>6374.8</v>
      </c>
      <c r="AE459" s="4">
        <f>IF(Table1[[#This Row],[Commodity]]="corn",Table1[[#This Row],[Tariff + FSC per Car]]/(111*2000/56),Table1[[#This Row],[Tariff + FSC per Car]]/(111*2000/60))</f>
        <v>1.7229189189189189</v>
      </c>
      <c r="AF459" s="4">
        <f>Table1[[#This Row],[Tariff + FSC per Car]]/100.7</f>
        <v>63.304865938430986</v>
      </c>
      <c r="AG459" s="4">
        <f>(Table1[[#This Row],[Tariff + FSC per Car]]/111)</f>
        <v>57.430630630630631</v>
      </c>
      <c r="AH459" s="6">
        <f>(Table1[[#This Row],[Tariff + FSC per Car]]/111)/Table1[[#This Row],[Route Mileage]]</f>
        <v>3.5363688811964673E-2</v>
      </c>
    </row>
    <row r="460" spans="1:34" x14ac:dyDescent="0.25">
      <c r="A460" s="3">
        <v>44666</v>
      </c>
      <c r="B460" s="1" t="s">
        <v>34</v>
      </c>
      <c r="C460" s="1" t="s">
        <v>34</v>
      </c>
      <c r="D460" s="24">
        <v>4022</v>
      </c>
      <c r="E460" s="24">
        <v>69105</v>
      </c>
      <c r="F460" s="1" t="s">
        <v>72</v>
      </c>
      <c r="G460" s="1" t="s">
        <v>36</v>
      </c>
      <c r="H460" s="1" t="s">
        <v>61</v>
      </c>
      <c r="I460" t="s">
        <v>62</v>
      </c>
      <c r="J460" t="str">
        <f>_xlfn.CONCAT(IFERROR(INDEX(Lookup!B:B, MATCH(Table1[[#This Row],[Origin City]], Lookup!A:A, 0)), Table1[[#This Row],[Origin City]]),","," ",Table1[[#This Row],[Origin State]])</f>
        <v>Phelps (Rock Port), MO</v>
      </c>
      <c r="K460" t="s">
        <v>48</v>
      </c>
      <c r="L460" t="s">
        <v>49</v>
      </c>
      <c r="M460" t="s">
        <v>50</v>
      </c>
      <c r="N460" s="5">
        <v>1881</v>
      </c>
      <c r="O460" t="s">
        <v>51</v>
      </c>
      <c r="P460">
        <v>110</v>
      </c>
      <c r="Q460">
        <v>120</v>
      </c>
      <c r="R460" t="s">
        <v>2</v>
      </c>
      <c r="S460" t="s">
        <v>43</v>
      </c>
      <c r="T460" t="s">
        <v>43</v>
      </c>
      <c r="U460" s="35" t="s">
        <v>44</v>
      </c>
      <c r="V460" s="27" t="s">
        <v>45</v>
      </c>
      <c r="W460" s="4">
        <v>6000</v>
      </c>
      <c r="X460" s="4">
        <f>IF(Table1[[#This Row],[Commodity]]="corn",Table1[[#This Row],[Tariff per Car]]/(111*2000/56),Table1[[#This Row],[Tariff per Car]]/(111*2000/60))</f>
        <v>1.6216216216216217</v>
      </c>
      <c r="Y460" s="4">
        <f>Table1[[#This Row],[Tariff per Car]]/100.7</f>
        <v>59.582919563058589</v>
      </c>
      <c r="Z460" s="4">
        <f>(Table1[[#This Row],[Tariff per Car]]/111)</f>
        <v>54.054054054054056</v>
      </c>
      <c r="AA460" s="6">
        <f>(Table1[[#This Row],[Tariff per Car]]/111)/Table1[[#This Row],[Route Mileage]]</f>
        <v>2.8736870842134003E-2</v>
      </c>
      <c r="AB460" s="4">
        <v>0.2</v>
      </c>
      <c r="AC460" s="4">
        <f>Table1[[#This Row],[FSC per Mile]]*Table1[[#This Row],[Route Mileage]]</f>
        <v>376.20000000000005</v>
      </c>
      <c r="AD460" s="4">
        <f>Table1[[#This Row],[Tariff per Car]]+Table1[[#This Row],[FSC per Car]]</f>
        <v>6376.2</v>
      </c>
      <c r="AE460" s="4">
        <f>IF(Table1[[#This Row],[Commodity]]="corn",Table1[[#This Row],[Tariff + FSC per Car]]/(111*2000/56),Table1[[#This Row],[Tariff + FSC per Car]]/(111*2000/60))</f>
        <v>1.7232972972972973</v>
      </c>
      <c r="AF460" s="4">
        <f>Table1[[#This Row],[Tariff + FSC per Car]]/100.7</f>
        <v>63.318768619662357</v>
      </c>
      <c r="AG460" s="4">
        <f>(Table1[[#This Row],[Tariff + FSC per Car]]/111)</f>
        <v>57.443243243243245</v>
      </c>
      <c r="AH460" s="6">
        <f>(Table1[[#This Row],[Tariff + FSC per Car]]/111)/Table1[[#This Row],[Route Mileage]]</f>
        <v>3.0538672643935803E-2</v>
      </c>
    </row>
    <row r="461" spans="1:34" x14ac:dyDescent="0.25">
      <c r="A461" s="3">
        <v>44666</v>
      </c>
      <c r="B461" s="1" t="s">
        <v>34</v>
      </c>
      <c r="C461" s="1" t="s">
        <v>34</v>
      </c>
      <c r="D461" s="24">
        <v>4022</v>
      </c>
      <c r="E461" s="24">
        <v>69105</v>
      </c>
      <c r="F461" s="1" t="s">
        <v>72</v>
      </c>
      <c r="G461" s="1" t="s">
        <v>36</v>
      </c>
      <c r="H461" s="1" t="s">
        <v>69</v>
      </c>
      <c r="I461" t="s">
        <v>47</v>
      </c>
      <c r="J461" t="str">
        <f>_xlfn.CONCAT(IFERROR(INDEX(Lookup!B:B, MATCH(Table1[[#This Row],[Origin City]], Lookup!A:A, 0)), Table1[[#This Row],[Origin City]]),","," ",Table1[[#This Row],[Origin State]])</f>
        <v>St. Cloud, MN</v>
      </c>
      <c r="K461" t="s">
        <v>48</v>
      </c>
      <c r="L461" t="s">
        <v>49</v>
      </c>
      <c r="M461" t="s">
        <v>50</v>
      </c>
      <c r="N461" s="5">
        <v>1666</v>
      </c>
      <c r="O461" t="s">
        <v>51</v>
      </c>
      <c r="P461">
        <v>110</v>
      </c>
      <c r="Q461">
        <v>120</v>
      </c>
      <c r="R461" t="s">
        <v>2</v>
      </c>
      <c r="S461" t="s">
        <v>43</v>
      </c>
      <c r="T461" t="s">
        <v>43</v>
      </c>
      <c r="U461" s="36" t="s">
        <v>44</v>
      </c>
      <c r="V461" s="28" t="s">
        <v>45</v>
      </c>
      <c r="W461" s="4">
        <v>6100</v>
      </c>
      <c r="X461" s="4">
        <f>IF(Table1[[#This Row],[Commodity]]="corn",Table1[[#This Row],[Tariff per Car]]/(111*2000/56),Table1[[#This Row],[Tariff per Car]]/(111*2000/60))</f>
        <v>1.6486486486486487</v>
      </c>
      <c r="Y461" s="4">
        <f>Table1[[#This Row],[Tariff per Car]]/100.7</f>
        <v>60.575968222442896</v>
      </c>
      <c r="Z461" s="4">
        <f>(Table1[[#This Row],[Tariff per Car]]/111)</f>
        <v>54.954954954954957</v>
      </c>
      <c r="AA461" s="6">
        <f>(Table1[[#This Row],[Tariff per Car]]/111)/Table1[[#This Row],[Route Mileage]]</f>
        <v>3.2986167439948956E-2</v>
      </c>
      <c r="AB461" s="4">
        <v>0.2</v>
      </c>
      <c r="AC461" s="4">
        <f>Table1[[#This Row],[FSC per Mile]]*Table1[[#This Row],[Route Mileage]]</f>
        <v>333.20000000000005</v>
      </c>
      <c r="AD461" s="4">
        <f>Table1[[#This Row],[Tariff per Car]]+Table1[[#This Row],[FSC per Car]]</f>
        <v>6433.2</v>
      </c>
      <c r="AE461" s="4">
        <f>IF(Table1[[#This Row],[Commodity]]="corn",Table1[[#This Row],[Tariff + FSC per Car]]/(111*2000/56),Table1[[#This Row],[Tariff + FSC per Car]]/(111*2000/60))</f>
        <v>1.7387027027027027</v>
      </c>
      <c r="AF461" s="4">
        <f>Table1[[#This Row],[Tariff + FSC per Car]]/100.7</f>
        <v>63.884806355511415</v>
      </c>
      <c r="AG461" s="4">
        <f>(Table1[[#This Row],[Tariff + FSC per Car]]/111)</f>
        <v>57.956756756756754</v>
      </c>
      <c r="AH461" s="6">
        <f>(Table1[[#This Row],[Tariff + FSC per Car]]/111)/Table1[[#This Row],[Route Mileage]]</f>
        <v>3.4787969241750753E-2</v>
      </c>
    </row>
    <row r="462" spans="1:34" x14ac:dyDescent="0.25">
      <c r="A462" s="3">
        <v>44666</v>
      </c>
      <c r="B462" s="1" t="s">
        <v>88</v>
      </c>
      <c r="C462" s="1" t="s">
        <v>81</v>
      </c>
      <c r="D462" s="24">
        <v>4444</v>
      </c>
      <c r="E462" s="24">
        <v>45650</v>
      </c>
      <c r="F462" s="1" t="s">
        <v>72</v>
      </c>
      <c r="G462" s="1" t="s">
        <v>36</v>
      </c>
      <c r="H462" s="1" t="s">
        <v>89</v>
      </c>
      <c r="I462" t="s">
        <v>75</v>
      </c>
      <c r="J462" t="str">
        <f>_xlfn.CONCAT(IFERROR(INDEX(Lookup!B:B, MATCH(Table1[[#This Row],[Origin City]], Lookup!A:A, 0)), Table1[[#This Row],[Origin City]]),","," ",Table1[[#This Row],[Origin State]])</f>
        <v>Enderlin, ND</v>
      </c>
      <c r="K462" t="s">
        <v>90</v>
      </c>
      <c r="L462" t="s">
        <v>49</v>
      </c>
      <c r="M462" t="str">
        <f>_xlfn.CONCAT(IFERROR(INDEX(Lookup!B:B, MATCH(Table1[[#This Row],[Destination City]], Lookup!A:A, 0)), Table1[[#This Row],[Destination City]]),","," ",Table1[[#This Row],[Destination State]])</f>
        <v>Kalama, WA</v>
      </c>
      <c r="N462" s="5">
        <v>1617</v>
      </c>
      <c r="O462" t="s">
        <v>86</v>
      </c>
      <c r="P462">
        <v>110</v>
      </c>
      <c r="Q462">
        <v>110</v>
      </c>
      <c r="R462" t="s">
        <v>42</v>
      </c>
      <c r="S462" t="s">
        <v>43</v>
      </c>
      <c r="T462" t="s">
        <v>52</v>
      </c>
      <c r="U462" s="26"/>
      <c r="V462" s="27" t="s">
        <v>87</v>
      </c>
      <c r="W462" s="4">
        <v>5535</v>
      </c>
      <c r="X462" s="4">
        <f>IF(Table1[[#This Row],[Commodity]]="corn",Table1[[#This Row],[Tariff per Car]]/(111*2000/56),Table1[[#This Row],[Tariff per Car]]/(111*2000/60))</f>
        <v>1.4959459459459459</v>
      </c>
      <c r="Y462" s="4">
        <f>Table1[[#This Row],[Tariff per Car]]/100.7</f>
        <v>54.96524329692155</v>
      </c>
      <c r="Z462" s="4">
        <f>(Table1[[#This Row],[Tariff per Car]]/111)</f>
        <v>49.864864864864863</v>
      </c>
      <c r="AA462" s="6">
        <f>(Table1[[#This Row],[Tariff per Car]]/111)/Table1[[#This Row],[Route Mileage]]</f>
        <v>3.0837887980745122E-2</v>
      </c>
      <c r="AB462" s="4">
        <v>0.54</v>
      </c>
      <c r="AC462" s="4">
        <f>Table1[[#This Row],[FSC per Mile]]*Table1[[#This Row],[Route Mileage]]</f>
        <v>873.18000000000006</v>
      </c>
      <c r="AD462" s="4">
        <f>Table1[[#This Row],[Tariff per Car]]+Table1[[#This Row],[FSC per Car]]</f>
        <v>6408.18</v>
      </c>
      <c r="AE462" s="4">
        <f>IF(Table1[[#This Row],[Commodity]]="corn",Table1[[#This Row],[Tariff + FSC per Car]]/(111*2000/56),Table1[[#This Row],[Tariff + FSC per Car]]/(111*2000/60))</f>
        <v>1.7319405405405406</v>
      </c>
      <c r="AF462" s="4">
        <f>Table1[[#This Row],[Tariff + FSC per Car]]/100.7</f>
        <v>63.636345580933465</v>
      </c>
      <c r="AG462" s="4">
        <f>(Table1[[#This Row],[Tariff + FSC per Car]]/111)</f>
        <v>57.731351351351357</v>
      </c>
      <c r="AH462" s="6">
        <f>(Table1[[#This Row],[Tariff + FSC per Car]]/111)/Table1[[#This Row],[Route Mileage]]</f>
        <v>3.5702752845609989E-2</v>
      </c>
    </row>
    <row r="463" spans="1:34" x14ac:dyDescent="0.25">
      <c r="A463" s="3">
        <v>44666</v>
      </c>
      <c r="B463" s="1" t="s">
        <v>94</v>
      </c>
      <c r="C463" s="1" t="s">
        <v>94</v>
      </c>
      <c r="D463" s="24">
        <v>4317</v>
      </c>
      <c r="F463" s="1" t="s">
        <v>72</v>
      </c>
      <c r="G463" s="1" t="s">
        <v>36</v>
      </c>
      <c r="H463" s="1" t="s">
        <v>106</v>
      </c>
      <c r="I463" t="s">
        <v>57</v>
      </c>
      <c r="J463" t="str">
        <f>_xlfn.CONCAT(IFERROR(INDEX(Lookup!B:B, MATCH(Table1[[#This Row],[Origin City]], Lookup!A:A, 0)), Table1[[#This Row],[Origin City]]),","," ",Table1[[#This Row],[Origin State]])</f>
        <v>Casey, IL</v>
      </c>
      <c r="K463" t="s">
        <v>107</v>
      </c>
      <c r="L463" t="s">
        <v>98</v>
      </c>
      <c r="M463" t="str">
        <f>_xlfn.CONCAT(IFERROR(INDEX(Lookup!B:B, MATCH(Table1[[#This Row],[Destination City]], Lookup!A:A, 0)), Table1[[#This Row],[Destination City]]),","," ",Table1[[#This Row],[Destination State]])</f>
        <v>Mobile, AL</v>
      </c>
      <c r="N463" s="5">
        <v>779</v>
      </c>
      <c r="O463" t="s">
        <v>86</v>
      </c>
      <c r="P463">
        <v>90</v>
      </c>
      <c r="Q463">
        <v>90</v>
      </c>
      <c r="R463" t="s">
        <v>108</v>
      </c>
      <c r="S463" t="s">
        <v>43</v>
      </c>
      <c r="T463" t="s">
        <v>52</v>
      </c>
      <c r="U463" s="43"/>
      <c r="V463" s="28" t="s">
        <v>87</v>
      </c>
      <c r="W463" s="4">
        <v>3407</v>
      </c>
      <c r="X463" s="4">
        <f>IF(Table1[[#This Row],[Commodity]]="corn",Table1[[#This Row],[Tariff per Car]]/(111*2000/56),Table1[[#This Row],[Tariff per Car]]/(111*2000/60))</f>
        <v>0.92081081081081084</v>
      </c>
      <c r="Y463" s="4">
        <f>Table1[[#This Row],[Tariff per Car]]/100.7</f>
        <v>33.833167825223434</v>
      </c>
      <c r="Z463" s="4">
        <f>(Table1[[#This Row],[Tariff per Car]]/111)</f>
        <v>30.693693693693692</v>
      </c>
      <c r="AA463" s="6">
        <f>(Table1[[#This Row],[Tariff per Car]]/111)/Table1[[#This Row],[Route Mileage]]</f>
        <v>3.9401403971365462E-2</v>
      </c>
      <c r="AB463" s="4">
        <v>0</v>
      </c>
      <c r="AC463" s="4">
        <f>Table1[[#This Row],[FSC per Mile]]*Table1[[#This Row],[Route Mileage]]</f>
        <v>0</v>
      </c>
      <c r="AD463" s="4">
        <f>Table1[[#This Row],[Tariff per Car]]+Table1[[#This Row],[FSC per Car]]</f>
        <v>3407</v>
      </c>
      <c r="AE463" s="4">
        <f>IF(Table1[[#This Row],[Commodity]]="corn",Table1[[#This Row],[Tariff + FSC per Car]]/(111*2000/56),Table1[[#This Row],[Tariff + FSC per Car]]/(111*2000/60))</f>
        <v>0.92081081081081084</v>
      </c>
      <c r="AF463" s="4">
        <f>Table1[[#This Row],[Tariff + FSC per Car]]/100.7</f>
        <v>33.833167825223434</v>
      </c>
      <c r="AG463" s="4">
        <f>(Table1[[#This Row],[Tariff + FSC per Car]]/111)</f>
        <v>30.693693693693692</v>
      </c>
      <c r="AH463" s="6">
        <f>(Table1[[#This Row],[Tariff + FSC per Car]]/111)/Table1[[#This Row],[Route Mileage]]</f>
        <v>3.9401403971365462E-2</v>
      </c>
    </row>
    <row r="464" spans="1:34" x14ac:dyDescent="0.25">
      <c r="A464" s="3">
        <v>44666</v>
      </c>
      <c r="B464" s="1" t="s">
        <v>94</v>
      </c>
      <c r="C464" s="1" t="s">
        <v>94</v>
      </c>
      <c r="D464" s="24">
        <v>4317</v>
      </c>
      <c r="F464" s="1" t="s">
        <v>72</v>
      </c>
      <c r="G464" s="1" t="s">
        <v>36</v>
      </c>
      <c r="H464" s="1" t="s">
        <v>106</v>
      </c>
      <c r="I464" t="s">
        <v>57</v>
      </c>
      <c r="J464" t="str">
        <f>_xlfn.CONCAT(IFERROR(INDEX(Lookup!B:B, MATCH(Table1[[#This Row],[Origin City]], Lookup!A:A, 0)), Table1[[#This Row],[Origin City]]),","," ",Table1[[#This Row],[Origin State]])</f>
        <v>Casey, IL</v>
      </c>
      <c r="K464" t="s">
        <v>107</v>
      </c>
      <c r="L464" t="s">
        <v>98</v>
      </c>
      <c r="M464" t="str">
        <f>_xlfn.CONCAT(IFERROR(INDEX(Lookup!B:B, MATCH(Table1[[#This Row],[Destination City]], Lookup!A:A, 0)), Table1[[#This Row],[Destination City]]),","," ",Table1[[#This Row],[Destination State]])</f>
        <v>Mobile, AL</v>
      </c>
      <c r="N464" s="5">
        <v>779</v>
      </c>
      <c r="O464" t="s">
        <v>86</v>
      </c>
      <c r="P464">
        <v>90</v>
      </c>
      <c r="Q464">
        <v>90</v>
      </c>
      <c r="R464" t="s">
        <v>2</v>
      </c>
      <c r="S464" t="s">
        <v>43</v>
      </c>
      <c r="T464" t="s">
        <v>43</v>
      </c>
      <c r="U464" s="43"/>
      <c r="V464" s="28" t="s">
        <v>87</v>
      </c>
      <c r="W464" s="4">
        <v>3627</v>
      </c>
      <c r="X464" s="4">
        <f>IF(Table1[[#This Row],[Commodity]]="corn",Table1[[#This Row],[Tariff per Car]]/(111*2000/56),Table1[[#This Row],[Tariff per Car]]/(111*2000/60))</f>
        <v>0.98027027027027025</v>
      </c>
      <c r="Y464" s="4">
        <f>Table1[[#This Row],[Tariff per Car]]/100.7</f>
        <v>36.01787487586892</v>
      </c>
      <c r="Z464" s="4">
        <f>(Table1[[#This Row],[Tariff per Car]]/111)</f>
        <v>32.675675675675677</v>
      </c>
      <c r="AA464" s="6">
        <f>(Table1[[#This Row],[Tariff per Car]]/111)/Table1[[#This Row],[Route Mileage]]</f>
        <v>4.1945668389827571E-2</v>
      </c>
      <c r="AB464" s="4">
        <v>0</v>
      </c>
      <c r="AC464" s="4">
        <f>Table1[[#This Row],[FSC per Mile]]*Table1[[#This Row],[Route Mileage]]</f>
        <v>0</v>
      </c>
      <c r="AD464" s="4">
        <f>Table1[[#This Row],[Tariff per Car]]+Table1[[#This Row],[FSC per Car]]</f>
        <v>3627</v>
      </c>
      <c r="AE464" s="4">
        <f>IF(Table1[[#This Row],[Commodity]]="corn",Table1[[#This Row],[Tariff + FSC per Car]]/(111*2000/56),Table1[[#This Row],[Tariff + FSC per Car]]/(111*2000/60))</f>
        <v>0.98027027027027025</v>
      </c>
      <c r="AF464" s="4">
        <f>Table1[[#This Row],[Tariff + FSC per Car]]/100.7</f>
        <v>36.01787487586892</v>
      </c>
      <c r="AG464" s="4">
        <f>(Table1[[#This Row],[Tariff + FSC per Car]]/111)</f>
        <v>32.675675675675677</v>
      </c>
      <c r="AH464" s="6">
        <f>(Table1[[#This Row],[Tariff + FSC per Car]]/111)/Table1[[#This Row],[Route Mileage]]</f>
        <v>4.1945668389827571E-2</v>
      </c>
    </row>
    <row r="465" spans="1:34" x14ac:dyDescent="0.25">
      <c r="A465" s="3">
        <v>44666</v>
      </c>
      <c r="B465" s="1" t="s">
        <v>94</v>
      </c>
      <c r="C465" s="1" t="s">
        <v>94</v>
      </c>
      <c r="D465" s="24">
        <v>4317</v>
      </c>
      <c r="F465" s="1" t="s">
        <v>72</v>
      </c>
      <c r="G465" s="1" t="s">
        <v>36</v>
      </c>
      <c r="H465" s="1" t="s">
        <v>109</v>
      </c>
      <c r="I465" t="s">
        <v>100</v>
      </c>
      <c r="J465" t="str">
        <f>_xlfn.CONCAT(IFERROR(INDEX(Lookup!B:B, MATCH(Table1[[#This Row],[Origin City]], Lookup!A:A, 0)), Table1[[#This Row],[Origin City]]),","," ",Table1[[#This Row],[Origin State]])</f>
        <v>Marion, OH</v>
      </c>
      <c r="K465" t="s">
        <v>110</v>
      </c>
      <c r="L465" t="s">
        <v>111</v>
      </c>
      <c r="M465" t="str">
        <f>_xlfn.CONCAT(IFERROR(INDEX(Lookup!B:B, MATCH(Table1[[#This Row],[Destination City]], Lookup!A:A, 0)), Table1[[#This Row],[Destination City]]),","," ",Table1[[#This Row],[Destination State]])</f>
        <v>Chesapeake, VA</v>
      </c>
      <c r="N465" s="5">
        <v>760</v>
      </c>
      <c r="O465" t="s">
        <v>86</v>
      </c>
      <c r="P465">
        <v>90</v>
      </c>
      <c r="Q465">
        <v>90</v>
      </c>
      <c r="R465" t="s">
        <v>108</v>
      </c>
      <c r="S465" t="s">
        <v>43</v>
      </c>
      <c r="T465" t="s">
        <v>52</v>
      </c>
      <c r="U465" s="43"/>
      <c r="V465" s="28" t="s">
        <v>87</v>
      </c>
      <c r="W465" s="4">
        <v>2931</v>
      </c>
      <c r="X465" s="4">
        <f>IF(Table1[[#This Row],[Commodity]]="corn",Table1[[#This Row],[Tariff per Car]]/(111*2000/56),Table1[[#This Row],[Tariff per Car]]/(111*2000/60))</f>
        <v>0.79216216216216218</v>
      </c>
      <c r="Y465" s="4">
        <f>Table1[[#This Row],[Tariff per Car]]/100.7</f>
        <v>29.106256206554121</v>
      </c>
      <c r="Z465" s="4">
        <f>(Table1[[#This Row],[Tariff per Car]]/111)</f>
        <v>26.405405405405407</v>
      </c>
      <c r="AA465" s="6">
        <f>(Table1[[#This Row],[Tariff per Car]]/111)/Table1[[#This Row],[Route Mileage]]</f>
        <v>3.4743954480796591E-2</v>
      </c>
      <c r="AB465" s="4">
        <v>0</v>
      </c>
      <c r="AC465" s="4">
        <f>Table1[[#This Row],[FSC per Mile]]*Table1[[#This Row],[Route Mileage]]</f>
        <v>0</v>
      </c>
      <c r="AD465" s="4">
        <f>Table1[[#This Row],[Tariff per Car]]+Table1[[#This Row],[FSC per Car]]</f>
        <v>2931</v>
      </c>
      <c r="AE465" s="4">
        <f>IF(Table1[[#This Row],[Commodity]]="corn",Table1[[#This Row],[Tariff + FSC per Car]]/(111*2000/56),Table1[[#This Row],[Tariff + FSC per Car]]/(111*2000/60))</f>
        <v>0.79216216216216218</v>
      </c>
      <c r="AF465" s="4">
        <f>Table1[[#This Row],[Tariff + FSC per Car]]/100.7</f>
        <v>29.106256206554121</v>
      </c>
      <c r="AG465" s="4">
        <f>(Table1[[#This Row],[Tariff + FSC per Car]]/111)</f>
        <v>26.405405405405407</v>
      </c>
      <c r="AH465" s="6">
        <f>(Table1[[#This Row],[Tariff + FSC per Car]]/111)/Table1[[#This Row],[Route Mileage]]</f>
        <v>3.4743954480796591E-2</v>
      </c>
    </row>
    <row r="466" spans="1:34" x14ac:dyDescent="0.25">
      <c r="A466" s="3">
        <v>44666</v>
      </c>
      <c r="B466" s="1" t="s">
        <v>94</v>
      </c>
      <c r="C466" s="1" t="s">
        <v>94</v>
      </c>
      <c r="D466" s="24">
        <v>4317</v>
      </c>
      <c r="F466" s="1" t="s">
        <v>72</v>
      </c>
      <c r="G466" s="1" t="s">
        <v>36</v>
      </c>
      <c r="H466" s="1" t="s">
        <v>109</v>
      </c>
      <c r="I466" t="s">
        <v>100</v>
      </c>
      <c r="J466" t="str">
        <f>_xlfn.CONCAT(IFERROR(INDEX(Lookup!B:B, MATCH(Table1[[#This Row],[Origin City]], Lookup!A:A, 0)), Table1[[#This Row],[Origin City]]),","," ",Table1[[#This Row],[Origin State]])</f>
        <v>Marion, OH</v>
      </c>
      <c r="K466" t="s">
        <v>110</v>
      </c>
      <c r="L466" t="s">
        <v>111</v>
      </c>
      <c r="M466" t="str">
        <f>_xlfn.CONCAT(IFERROR(INDEX(Lookup!B:B, MATCH(Table1[[#This Row],[Destination City]], Lookup!A:A, 0)), Table1[[#This Row],[Destination City]]),","," ",Table1[[#This Row],[Destination State]])</f>
        <v>Chesapeake, VA</v>
      </c>
      <c r="N466" s="5">
        <v>760</v>
      </c>
      <c r="O466" t="s">
        <v>86</v>
      </c>
      <c r="P466">
        <v>90</v>
      </c>
      <c r="Q466">
        <v>90</v>
      </c>
      <c r="R466" t="s">
        <v>2</v>
      </c>
      <c r="S466" t="s">
        <v>43</v>
      </c>
      <c r="T466" t="s">
        <v>43</v>
      </c>
      <c r="U466" s="43"/>
      <c r="V466" s="28" t="s">
        <v>87</v>
      </c>
      <c r="W466" s="4">
        <v>3371</v>
      </c>
      <c r="X466" s="4">
        <f>IF(Table1[[#This Row],[Commodity]]="corn",Table1[[#This Row],[Tariff per Car]]/(111*2000/56),Table1[[#This Row],[Tariff per Car]]/(111*2000/60))</f>
        <v>0.9110810810810811</v>
      </c>
      <c r="Y466" s="4">
        <f>Table1[[#This Row],[Tariff per Car]]/100.7</f>
        <v>33.475670307845085</v>
      </c>
      <c r="Z466" s="4">
        <f>(Table1[[#This Row],[Tariff per Car]]/111)</f>
        <v>30.36936936936937</v>
      </c>
      <c r="AA466" s="6">
        <f>(Table1[[#This Row],[Tariff per Car]]/111)/Table1[[#This Row],[Route Mileage]]</f>
        <v>3.995969653864391E-2</v>
      </c>
      <c r="AB466" s="4">
        <v>0</v>
      </c>
      <c r="AC466" s="4">
        <f>Table1[[#This Row],[FSC per Mile]]*Table1[[#This Row],[Route Mileage]]</f>
        <v>0</v>
      </c>
      <c r="AD466" s="4">
        <f>Table1[[#This Row],[Tariff per Car]]+Table1[[#This Row],[FSC per Car]]</f>
        <v>3371</v>
      </c>
      <c r="AE466" s="4">
        <f>IF(Table1[[#This Row],[Commodity]]="corn",Table1[[#This Row],[Tariff + FSC per Car]]/(111*2000/56),Table1[[#This Row],[Tariff + FSC per Car]]/(111*2000/60))</f>
        <v>0.9110810810810811</v>
      </c>
      <c r="AF466" s="4">
        <f>Table1[[#This Row],[Tariff + FSC per Car]]/100.7</f>
        <v>33.475670307845085</v>
      </c>
      <c r="AG466" s="4">
        <f>(Table1[[#This Row],[Tariff + FSC per Car]]/111)</f>
        <v>30.36936936936937</v>
      </c>
      <c r="AH466" s="6">
        <f>(Table1[[#This Row],[Tariff + FSC per Car]]/111)/Table1[[#This Row],[Route Mileage]]</f>
        <v>3.995969653864391E-2</v>
      </c>
    </row>
    <row r="467" spans="1:34" x14ac:dyDescent="0.25">
      <c r="A467" s="3">
        <v>44696</v>
      </c>
      <c r="B467" s="1" t="s">
        <v>34</v>
      </c>
      <c r="C467" s="1" t="s">
        <v>34</v>
      </c>
      <c r="D467" s="24">
        <v>4022</v>
      </c>
      <c r="E467" s="24">
        <v>39010</v>
      </c>
      <c r="F467" s="1" t="s">
        <v>35</v>
      </c>
      <c r="G467" s="1" t="s">
        <v>36</v>
      </c>
      <c r="H467" s="1" t="s">
        <v>37</v>
      </c>
      <c r="I467" t="s">
        <v>38</v>
      </c>
      <c r="J467" t="str">
        <f>_xlfn.CONCAT(IFERROR(INDEX(Lookup!B:B, MATCH(Table1[[#This Row],[Origin City]], Lookup!A:A, 0)), Table1[[#This Row],[Origin City]]),","," ",Table1[[#This Row],[Origin State]])</f>
        <v>Brunswick, NE</v>
      </c>
      <c r="K467" t="s">
        <v>39</v>
      </c>
      <c r="L467" t="s">
        <v>40</v>
      </c>
      <c r="M467" t="str">
        <f>_xlfn.CONCAT(IFERROR(INDEX(Lookup!B:B, MATCH(Table1[[#This Row],[Destination City]], Lookup!A:A, 0)), Table1[[#This Row],[Destination City]]),","," ",Table1[[#This Row],[Destination State]])</f>
        <v>Hanford, CA</v>
      </c>
      <c r="N467" s="5">
        <v>2122</v>
      </c>
      <c r="O467" t="s">
        <v>41</v>
      </c>
      <c r="P467">
        <v>110</v>
      </c>
      <c r="Q467">
        <v>120</v>
      </c>
      <c r="R467" t="s">
        <v>42</v>
      </c>
      <c r="S467" t="s">
        <v>43</v>
      </c>
      <c r="T467" t="s">
        <v>43</v>
      </c>
      <c r="U467" s="35" t="s">
        <v>44</v>
      </c>
      <c r="V467" s="27" t="s">
        <v>45</v>
      </c>
      <c r="W467" s="4">
        <v>5540</v>
      </c>
      <c r="X467" s="4">
        <f>IF(Table1[[#This Row],[Commodity]]="corn",Table1[[#This Row],[Tariff per Car]]/(111*2000/56),Table1[[#This Row],[Tariff per Car]]/(111*2000/60))</f>
        <v>1.3974774774774774</v>
      </c>
      <c r="Y467" s="4">
        <f>Table1[[#This Row],[Tariff per Car]]/100.7</f>
        <v>55.01489572989076</v>
      </c>
      <c r="Z467" s="4">
        <f>(Table1[[#This Row],[Tariff per Car]]/111)</f>
        <v>49.909909909909906</v>
      </c>
      <c r="AA467" s="6">
        <f>(Table1[[#This Row],[Tariff per Car]]/111)/Table1[[#This Row],[Route Mileage]]</f>
        <v>2.3520221446705895E-2</v>
      </c>
      <c r="AB467" s="4">
        <v>0.47</v>
      </c>
      <c r="AC467" s="4">
        <f>Table1[[#This Row],[FSC per Mile]]*Table1[[#This Row],[Route Mileage]]</f>
        <v>997.33999999999992</v>
      </c>
      <c r="AD467" s="4">
        <f>Table1[[#This Row],[Tariff per Car]]+Table1[[#This Row],[FSC per Car]]</f>
        <v>6537.34</v>
      </c>
      <c r="AE467" s="4">
        <f>IF(Table1[[#This Row],[Commodity]]="corn",Table1[[#This Row],[Tariff + FSC per Car]]/(111*2000/56),Table1[[#This Row],[Tariff + FSC per Car]]/(111*2000/60))</f>
        <v>1.6490587387387388</v>
      </c>
      <c r="AF467" s="4">
        <f>Table1[[#This Row],[Tariff + FSC per Car]]/100.7</f>
        <v>64.918967229394241</v>
      </c>
      <c r="AG467" s="4">
        <f>(Table1[[#This Row],[Tariff + FSC per Car]]/111)</f>
        <v>58.894954954954954</v>
      </c>
      <c r="AH467" s="6">
        <f>(Table1[[#This Row],[Tariff + FSC per Car]]/111)/Table1[[#This Row],[Route Mileage]]</f>
        <v>2.7754455680940128E-2</v>
      </c>
    </row>
    <row r="468" spans="1:34" x14ac:dyDescent="0.25">
      <c r="A468" s="3">
        <v>44696</v>
      </c>
      <c r="B468" s="1" t="s">
        <v>34</v>
      </c>
      <c r="C468" s="1" t="s">
        <v>34</v>
      </c>
      <c r="D468" s="24">
        <v>4022</v>
      </c>
      <c r="E468" s="24">
        <v>39013</v>
      </c>
      <c r="F468" s="1" t="s">
        <v>35</v>
      </c>
      <c r="G468" s="1" t="s">
        <v>36</v>
      </c>
      <c r="H468" s="1" t="s">
        <v>46</v>
      </c>
      <c r="I468" t="s">
        <v>47</v>
      </c>
      <c r="J468" t="str">
        <f>_xlfn.CONCAT(IFERROR(INDEX(Lookup!B:B, MATCH(Table1[[#This Row],[Origin City]], Lookup!A:A, 0)), Table1[[#This Row],[Origin City]]),","," ",Table1[[#This Row],[Origin State]])</f>
        <v>Clarkfield, MN</v>
      </c>
      <c r="K468" t="s">
        <v>48</v>
      </c>
      <c r="L468" t="s">
        <v>49</v>
      </c>
      <c r="M468" t="s">
        <v>50</v>
      </c>
      <c r="N468" s="5">
        <v>1684</v>
      </c>
      <c r="O468" t="s">
        <v>51</v>
      </c>
      <c r="P468">
        <v>110</v>
      </c>
      <c r="Q468">
        <v>120</v>
      </c>
      <c r="R468" t="s">
        <v>42</v>
      </c>
      <c r="S468" t="s">
        <v>43</v>
      </c>
      <c r="T468" t="s">
        <v>52</v>
      </c>
      <c r="U468" s="35" t="s">
        <v>44</v>
      </c>
      <c r="V468" s="27" t="s">
        <v>45</v>
      </c>
      <c r="W468" s="4">
        <v>5340</v>
      </c>
      <c r="X468" s="4">
        <f>IF(Table1[[#This Row],[Commodity]]="corn",Table1[[#This Row],[Tariff per Car]]/(111*2000/56),Table1[[#This Row],[Tariff per Car]]/(111*2000/60))</f>
        <v>1.347027027027027</v>
      </c>
      <c r="Y468" s="4">
        <f>Table1[[#This Row],[Tariff per Car]]/100.7</f>
        <v>53.028798411122146</v>
      </c>
      <c r="Z468" s="4">
        <f>(Table1[[#This Row],[Tariff per Car]]/111)</f>
        <v>48.108108108108105</v>
      </c>
      <c r="AA468" s="6">
        <f>(Table1[[#This Row],[Tariff per Car]]/111)/Table1[[#This Row],[Route Mileage]]</f>
        <v>2.8567760159209088E-2</v>
      </c>
      <c r="AB468" s="4">
        <v>0.47</v>
      </c>
      <c r="AC468" s="4">
        <f>Table1[[#This Row],[FSC per Mile]]*Table1[[#This Row],[Route Mileage]]</f>
        <v>791.4799999999999</v>
      </c>
      <c r="AD468" s="4">
        <f>Table1[[#This Row],[Tariff per Car]]+Table1[[#This Row],[FSC per Car]]</f>
        <v>6131.48</v>
      </c>
      <c r="AE468" s="4">
        <f>IF(Table1[[#This Row],[Commodity]]="corn",Table1[[#This Row],[Tariff + FSC per Car]]/(111*2000/56),Table1[[#This Row],[Tariff + FSC per Car]]/(111*2000/60))</f>
        <v>1.5466796396396396</v>
      </c>
      <c r="AF468" s="4">
        <f>Table1[[#This Row],[Tariff + FSC per Car]]/100.7</f>
        <v>60.888579940417074</v>
      </c>
      <c r="AG468" s="4">
        <f>(Table1[[#This Row],[Tariff + FSC per Car]]/111)</f>
        <v>55.238558558558552</v>
      </c>
      <c r="AH468" s="6">
        <f>(Table1[[#This Row],[Tariff + FSC per Car]]/111)/Table1[[#This Row],[Route Mileage]]</f>
        <v>3.2801994393443321E-2</v>
      </c>
    </row>
    <row r="469" spans="1:34" x14ac:dyDescent="0.25">
      <c r="A469" s="3">
        <v>44696</v>
      </c>
      <c r="B469" s="1" t="s">
        <v>34</v>
      </c>
      <c r="C469" s="1" t="s">
        <v>34</v>
      </c>
      <c r="D469" s="24">
        <v>4022</v>
      </c>
      <c r="E469" s="24">
        <v>39010</v>
      </c>
      <c r="F469" s="1" t="s">
        <v>35</v>
      </c>
      <c r="G469" s="1" t="s">
        <v>36</v>
      </c>
      <c r="H469" s="1" t="s">
        <v>46</v>
      </c>
      <c r="I469" t="s">
        <v>47</v>
      </c>
      <c r="J469" t="str">
        <f>_xlfn.CONCAT(IFERROR(INDEX(Lookup!B:B, MATCH(Table1[[#This Row],[Origin City]], Lookup!A:A, 0)), Table1[[#This Row],[Origin City]]),","," ",Table1[[#This Row],[Origin State]])</f>
        <v>Clarkfield, MN</v>
      </c>
      <c r="K469" t="s">
        <v>53</v>
      </c>
      <c r="L469" t="s">
        <v>54</v>
      </c>
      <c r="M469" t="str">
        <f>_xlfn.CONCAT(IFERROR(INDEX(Lookup!B:B, MATCH(Table1[[#This Row],[Destination City]], Lookup!A:A, 0)), Table1[[#This Row],[Destination City]]),","," ",Table1[[#This Row],[Destination State]])</f>
        <v>Hereford, TX</v>
      </c>
      <c r="N469" s="5">
        <v>1066</v>
      </c>
      <c r="O469" t="s">
        <v>51</v>
      </c>
      <c r="P469">
        <v>110</v>
      </c>
      <c r="Q469">
        <v>120</v>
      </c>
      <c r="R469" t="s">
        <v>42</v>
      </c>
      <c r="S469" t="s">
        <v>43</v>
      </c>
      <c r="T469" t="s">
        <v>52</v>
      </c>
      <c r="U469" s="35" t="s">
        <v>44</v>
      </c>
      <c r="V469" s="27" t="s">
        <v>45</v>
      </c>
      <c r="W469" s="4">
        <v>5020</v>
      </c>
      <c r="X469" s="4">
        <f>IF(Table1[[#This Row],[Commodity]]="corn",Table1[[#This Row],[Tariff per Car]]/(111*2000/56),Table1[[#This Row],[Tariff per Car]]/(111*2000/60))</f>
        <v>1.2663063063063063</v>
      </c>
      <c r="Y469" s="4">
        <f>Table1[[#This Row],[Tariff per Car]]/100.7</f>
        <v>49.851042701092354</v>
      </c>
      <c r="Z469" s="4">
        <f>(Table1[[#This Row],[Tariff per Car]]/111)</f>
        <v>45.225225225225223</v>
      </c>
      <c r="AA469" s="6">
        <f>(Table1[[#This Row],[Tariff per Car]]/111)/Table1[[#This Row],[Route Mileage]]</f>
        <v>4.2425164376383884E-2</v>
      </c>
      <c r="AB469" s="4">
        <v>0.47</v>
      </c>
      <c r="AC469" s="4">
        <f>Table1[[#This Row],[FSC per Mile]]*Table1[[#This Row],[Route Mileage]]</f>
        <v>501.02</v>
      </c>
      <c r="AD469" s="4">
        <f>Table1[[#This Row],[Tariff per Car]]+Table1[[#This Row],[FSC per Car]]</f>
        <v>5521.02</v>
      </c>
      <c r="AE469" s="4">
        <f>IF(Table1[[#This Row],[Commodity]]="corn",Table1[[#This Row],[Tariff + FSC per Car]]/(111*2000/56),Table1[[#This Row],[Tariff + FSC per Car]]/(111*2000/60))</f>
        <v>1.3926897297297298</v>
      </c>
      <c r="AF469" s="4">
        <f>Table1[[#This Row],[Tariff + FSC per Car]]/100.7</f>
        <v>54.826415094339623</v>
      </c>
      <c r="AG469" s="4">
        <f>(Table1[[#This Row],[Tariff + FSC per Car]]/111)</f>
        <v>49.73891891891892</v>
      </c>
      <c r="AH469" s="6">
        <f>(Table1[[#This Row],[Tariff + FSC per Car]]/111)/Table1[[#This Row],[Route Mileage]]</f>
        <v>4.6659398610618123E-2</v>
      </c>
    </row>
    <row r="470" spans="1:34" x14ac:dyDescent="0.25">
      <c r="A470" s="3">
        <v>44696</v>
      </c>
      <c r="B470" s="1" t="s">
        <v>34</v>
      </c>
      <c r="C470" s="1" t="s">
        <v>34</v>
      </c>
      <c r="D470" s="24">
        <v>4022</v>
      </c>
      <c r="E470" s="24">
        <v>39010</v>
      </c>
      <c r="F470" s="1" t="s">
        <v>35</v>
      </c>
      <c r="G470" s="1" t="s">
        <v>36</v>
      </c>
      <c r="H470" s="1" t="s">
        <v>55</v>
      </c>
      <c r="I470" t="s">
        <v>38</v>
      </c>
      <c r="J470" t="str">
        <f>_xlfn.CONCAT(IFERROR(INDEX(Lookup!B:B, MATCH(Table1[[#This Row],[Origin City]], Lookup!A:A, 0)), Table1[[#This Row],[Origin City]]),","," ",Table1[[#This Row],[Origin State]])</f>
        <v>Edison, NE</v>
      </c>
      <c r="K470" t="s">
        <v>53</v>
      </c>
      <c r="L470" t="s">
        <v>54</v>
      </c>
      <c r="M470" t="str">
        <f>_xlfn.CONCAT(IFERROR(INDEX(Lookup!B:B, MATCH(Table1[[#This Row],[Destination City]], Lookup!A:A, 0)), Table1[[#This Row],[Destination City]]),","," ",Table1[[#This Row],[Destination State]])</f>
        <v>Hereford, TX</v>
      </c>
      <c r="N470" s="9">
        <v>728</v>
      </c>
      <c r="O470" t="s">
        <v>51</v>
      </c>
      <c r="P470">
        <v>110</v>
      </c>
      <c r="Q470">
        <v>120</v>
      </c>
      <c r="R470" t="s">
        <v>42</v>
      </c>
      <c r="S470" t="s">
        <v>43</v>
      </c>
      <c r="T470" t="s">
        <v>52</v>
      </c>
      <c r="U470" s="35" t="s">
        <v>44</v>
      </c>
      <c r="V470" s="27" t="s">
        <v>45</v>
      </c>
      <c r="W470" s="4">
        <v>4260</v>
      </c>
      <c r="X470" s="4">
        <f>IF(Table1[[#This Row],[Commodity]]="corn",Table1[[#This Row],[Tariff per Car]]/(111*2000/56),Table1[[#This Row],[Tariff per Car]]/(111*2000/60))</f>
        <v>1.0745945945945947</v>
      </c>
      <c r="Y470" s="4">
        <f>Table1[[#This Row],[Tariff per Car]]/100.7</f>
        <v>42.303872889771597</v>
      </c>
      <c r="Z470" s="4">
        <f>(Table1[[#This Row],[Tariff per Car]]/111)</f>
        <v>38.378378378378379</v>
      </c>
      <c r="AA470" s="6">
        <f>(Table1[[#This Row],[Tariff per Car]]/111)/Table1[[#This Row],[Route Mileage]]</f>
        <v>5.2717552717552719E-2</v>
      </c>
      <c r="AB470" s="4">
        <v>0.47</v>
      </c>
      <c r="AC470" s="4">
        <f>Table1[[#This Row],[FSC per Mile]]*Table1[[#This Row],[Route Mileage]]</f>
        <v>342.15999999999997</v>
      </c>
      <c r="AD470" s="4">
        <f>Table1[[#This Row],[Tariff per Car]]+Table1[[#This Row],[FSC per Car]]</f>
        <v>4602.16</v>
      </c>
      <c r="AE470" s="4">
        <f>IF(Table1[[#This Row],[Commodity]]="corn",Table1[[#This Row],[Tariff + FSC per Car]]/(111*2000/56),Table1[[#This Row],[Tariff + FSC per Car]]/(111*2000/60))</f>
        <v>1.1609052252252252</v>
      </c>
      <c r="AF470" s="4">
        <f>Table1[[#This Row],[Tariff + FSC per Car]]/100.7</f>
        <v>45.70168818272095</v>
      </c>
      <c r="AG470" s="4">
        <f>(Table1[[#This Row],[Tariff + FSC per Car]]/111)</f>
        <v>41.460900900900903</v>
      </c>
      <c r="AH470" s="6">
        <f>(Table1[[#This Row],[Tariff + FSC per Car]]/111)/Table1[[#This Row],[Route Mileage]]</f>
        <v>5.6951786951786952E-2</v>
      </c>
    </row>
    <row r="471" spans="1:34" x14ac:dyDescent="0.25">
      <c r="A471" s="3">
        <v>44696</v>
      </c>
      <c r="B471" s="1" t="s">
        <v>34</v>
      </c>
      <c r="C471" s="1" t="s">
        <v>34</v>
      </c>
      <c r="D471" s="24">
        <v>4022</v>
      </c>
      <c r="E471" s="24">
        <v>39013</v>
      </c>
      <c r="F471" s="1" t="s">
        <v>35</v>
      </c>
      <c r="G471" s="1" t="s">
        <v>36</v>
      </c>
      <c r="H471" s="1" t="s">
        <v>55</v>
      </c>
      <c r="I471" t="s">
        <v>38</v>
      </c>
      <c r="J471" t="str">
        <f>_xlfn.CONCAT(IFERROR(INDEX(Lookup!B:B, MATCH(Table1[[#This Row],[Origin City]], Lookup!A:A, 0)), Table1[[#This Row],[Origin City]]),","," ",Table1[[#This Row],[Origin State]])</f>
        <v>Edison, NE</v>
      </c>
      <c r="K471" t="s">
        <v>48</v>
      </c>
      <c r="L471" t="s">
        <v>49</v>
      </c>
      <c r="M471" t="s">
        <v>50</v>
      </c>
      <c r="N471" s="5">
        <v>1759</v>
      </c>
      <c r="O471" t="s">
        <v>51</v>
      </c>
      <c r="P471">
        <v>110</v>
      </c>
      <c r="Q471">
        <v>120</v>
      </c>
      <c r="R471" t="s">
        <v>42</v>
      </c>
      <c r="S471" t="s">
        <v>43</v>
      </c>
      <c r="T471" t="s">
        <v>52</v>
      </c>
      <c r="U471" s="35" t="s">
        <v>44</v>
      </c>
      <c r="V471" s="27" t="s">
        <v>45</v>
      </c>
      <c r="W471" s="4">
        <v>5220</v>
      </c>
      <c r="X471" s="4">
        <f>IF(Table1[[#This Row],[Commodity]]="corn",Table1[[#This Row],[Tariff per Car]]/(111*2000/56),Table1[[#This Row],[Tariff per Car]]/(111*2000/60))</f>
        <v>1.3167567567567569</v>
      </c>
      <c r="Y471" s="4">
        <f>Table1[[#This Row],[Tariff per Car]]/100.7</f>
        <v>51.837140019860975</v>
      </c>
      <c r="Z471" s="4">
        <f>(Table1[[#This Row],[Tariff per Car]]/111)</f>
        <v>47.027027027027025</v>
      </c>
      <c r="AA471" s="6">
        <f>(Table1[[#This Row],[Tariff per Car]]/111)/Table1[[#This Row],[Route Mileage]]</f>
        <v>2.6735092113147826E-2</v>
      </c>
      <c r="AB471" s="4">
        <v>0.47</v>
      </c>
      <c r="AC471" s="4">
        <f>Table1[[#This Row],[FSC per Mile]]*Table1[[#This Row],[Route Mileage]]</f>
        <v>826.7299999999999</v>
      </c>
      <c r="AD471" s="4">
        <f>Table1[[#This Row],[Tariff per Car]]+Table1[[#This Row],[FSC per Car]]</f>
        <v>6046.73</v>
      </c>
      <c r="AE471" s="4">
        <f>IF(Table1[[#This Row],[Commodity]]="corn",Table1[[#This Row],[Tariff + FSC per Car]]/(111*2000/56),Table1[[#This Row],[Tariff + FSC per Car]]/(111*2000/60))</f>
        <v>1.5253012612612611</v>
      </c>
      <c r="AF471" s="4">
        <f>Table1[[#This Row],[Tariff + FSC per Car]]/100.7</f>
        <v>60.046971201588875</v>
      </c>
      <c r="AG471" s="4">
        <f>(Table1[[#This Row],[Tariff + FSC per Car]]/111)</f>
        <v>54.475045045045043</v>
      </c>
      <c r="AH471" s="6">
        <f>(Table1[[#This Row],[Tariff + FSC per Car]]/111)/Table1[[#This Row],[Route Mileage]]</f>
        <v>3.0969326347382059E-2</v>
      </c>
    </row>
    <row r="472" spans="1:34" x14ac:dyDescent="0.25">
      <c r="A472" s="3">
        <v>44696</v>
      </c>
      <c r="B472" s="1" t="s">
        <v>34</v>
      </c>
      <c r="C472" s="1" t="s">
        <v>34</v>
      </c>
      <c r="D472" s="24">
        <v>4022</v>
      </c>
      <c r="E472" s="24">
        <v>39010</v>
      </c>
      <c r="F472" s="1" t="s">
        <v>35</v>
      </c>
      <c r="G472" s="1" t="s">
        <v>36</v>
      </c>
      <c r="H472" s="1" t="s">
        <v>55</v>
      </c>
      <c r="I472" t="s">
        <v>38</v>
      </c>
      <c r="J472" t="str">
        <f>_xlfn.CONCAT(IFERROR(INDEX(Lookup!B:B, MATCH(Table1[[#This Row],[Origin City]], Lookup!A:A, 0)), Table1[[#This Row],[Origin City]]),","," ",Table1[[#This Row],[Origin State]])</f>
        <v>Edison, NE</v>
      </c>
      <c r="K472" t="s">
        <v>39</v>
      </c>
      <c r="L472" t="s">
        <v>40</v>
      </c>
      <c r="M472" t="str">
        <f>_xlfn.CONCAT(IFERROR(INDEX(Lookup!B:B, MATCH(Table1[[#This Row],[Destination City]], Lookup!A:A, 0)), Table1[[#This Row],[Destination City]]),","," ",Table1[[#This Row],[Destination State]])</f>
        <v>Hanford, CA</v>
      </c>
      <c r="N472" s="5">
        <v>1776</v>
      </c>
      <c r="O472" t="s">
        <v>41</v>
      </c>
      <c r="P472">
        <v>110</v>
      </c>
      <c r="Q472">
        <v>120</v>
      </c>
      <c r="R472" t="s">
        <v>42</v>
      </c>
      <c r="S472" t="s">
        <v>43</v>
      </c>
      <c r="T472" t="s">
        <v>52</v>
      </c>
      <c r="U472" s="36" t="s">
        <v>44</v>
      </c>
      <c r="V472" s="28" t="s">
        <v>45</v>
      </c>
      <c r="W472" s="4">
        <v>5220</v>
      </c>
      <c r="X472" s="4">
        <f>IF(Table1[[#This Row],[Commodity]]="corn",Table1[[#This Row],[Tariff per Car]]/(111*2000/56),Table1[[#This Row],[Tariff per Car]]/(111*2000/60))</f>
        <v>1.3167567567567569</v>
      </c>
      <c r="Y472" s="4">
        <f>Table1[[#This Row],[Tariff per Car]]/100.7</f>
        <v>51.837140019860975</v>
      </c>
      <c r="Z472" s="4">
        <f>(Table1[[#This Row],[Tariff per Car]]/111)</f>
        <v>47.027027027027025</v>
      </c>
      <c r="AA472" s="6">
        <f>(Table1[[#This Row],[Tariff per Car]]/111)/Table1[[#This Row],[Route Mileage]]</f>
        <v>2.647918188458729E-2</v>
      </c>
      <c r="AB472" s="4">
        <v>0.47</v>
      </c>
      <c r="AC472" s="4">
        <f>Table1[[#This Row],[FSC per Mile]]*Table1[[#This Row],[Route Mileage]]</f>
        <v>834.71999999999991</v>
      </c>
      <c r="AD472" s="4">
        <f>Table1[[#This Row],[Tariff per Car]]+Table1[[#This Row],[FSC per Car]]</f>
        <v>6054.72</v>
      </c>
      <c r="AE472" s="4">
        <f>IF(Table1[[#This Row],[Commodity]]="corn",Table1[[#This Row],[Tariff + FSC per Car]]/(111*2000/56),Table1[[#This Row],[Tariff + FSC per Car]]/(111*2000/60))</f>
        <v>1.5273167567567569</v>
      </c>
      <c r="AF472" s="4">
        <f>Table1[[#This Row],[Tariff + FSC per Car]]/100.7</f>
        <v>60.126315789473686</v>
      </c>
      <c r="AG472" s="4">
        <f>(Table1[[#This Row],[Tariff + FSC per Car]]/111)</f>
        <v>54.547027027027028</v>
      </c>
      <c r="AH472" s="6">
        <f>(Table1[[#This Row],[Tariff + FSC per Car]]/111)/Table1[[#This Row],[Route Mileage]]</f>
        <v>3.0713416118821526E-2</v>
      </c>
    </row>
    <row r="473" spans="1:34" x14ac:dyDescent="0.25">
      <c r="A473" s="3">
        <v>44696</v>
      </c>
      <c r="B473" t="s">
        <v>34</v>
      </c>
      <c r="C473" t="s">
        <v>34</v>
      </c>
      <c r="D473" s="24">
        <v>4022</v>
      </c>
      <c r="E473" s="24">
        <v>39010</v>
      </c>
      <c r="F473" s="1" t="s">
        <v>35</v>
      </c>
      <c r="G473" s="1" t="s">
        <v>36</v>
      </c>
      <c r="H473" s="1" t="s">
        <v>56</v>
      </c>
      <c r="I473" t="s">
        <v>57</v>
      </c>
      <c r="J473" t="str">
        <f>_xlfn.CONCAT(IFERROR(INDEX(Lookup!B:B, MATCH(Table1[[#This Row],[Origin City]], Lookup!A:A, 0)), Table1[[#This Row],[Origin City]]),","," ",Table1[[#This Row],[Origin State]])</f>
        <v>Greenwood (Mendota), IL</v>
      </c>
      <c r="K473" t="s">
        <v>53</v>
      </c>
      <c r="L473" t="s">
        <v>54</v>
      </c>
      <c r="M473" t="str">
        <f>_xlfn.CONCAT(IFERROR(INDEX(Lookup!B:B, MATCH(Table1[[#This Row],[Destination City]], Lookup!A:A, 0)), Table1[[#This Row],[Destination City]]),","," ",Table1[[#This Row],[Destination State]])</f>
        <v>Hereford, TX</v>
      </c>
      <c r="N473" s="5">
        <v>935</v>
      </c>
      <c r="O473" t="s">
        <v>41</v>
      </c>
      <c r="P473">
        <v>110</v>
      </c>
      <c r="Q473">
        <v>120</v>
      </c>
      <c r="R473" t="s">
        <v>42</v>
      </c>
      <c r="S473" t="s">
        <v>43</v>
      </c>
      <c r="T473" t="s">
        <v>52</v>
      </c>
      <c r="U473" s="35" t="s">
        <v>44</v>
      </c>
      <c r="V473" s="27" t="s">
        <v>45</v>
      </c>
      <c r="W473" s="4">
        <v>3780</v>
      </c>
      <c r="X473" s="4">
        <f>IF(Table1[[#This Row],[Commodity]]="corn",Table1[[#This Row],[Tariff per Car]]/(111*2000/56),Table1[[#This Row],[Tariff per Car]]/(111*2000/60))</f>
        <v>0.95351351351351354</v>
      </c>
      <c r="Y473" s="4">
        <f>Table1[[#This Row],[Tariff per Car]]/100.7</f>
        <v>37.537239324726912</v>
      </c>
      <c r="Z473" s="4">
        <f>(Table1[[#This Row],[Tariff per Car]]/111)</f>
        <v>34.054054054054056</v>
      </c>
      <c r="AA473" s="6">
        <f>(Table1[[#This Row],[Tariff per Car]]/111)/Table1[[#This Row],[Route Mileage]]</f>
        <v>3.6421448186154073E-2</v>
      </c>
      <c r="AB473" s="4">
        <v>0.47</v>
      </c>
      <c r="AC473" s="4">
        <f>Table1[[#This Row],[FSC per Mile]]*Table1[[#This Row],[Route Mileage]]</f>
        <v>439.45</v>
      </c>
      <c r="AD473" s="4">
        <f>Table1[[#This Row],[Tariff per Car]]+Table1[[#This Row],[FSC per Car]]</f>
        <v>4219.45</v>
      </c>
      <c r="AE473" s="4">
        <f>IF(Table1[[#This Row],[Commodity]]="corn",Table1[[#This Row],[Tariff + FSC per Car]]/(111*2000/56),Table1[[#This Row],[Tariff + FSC per Car]]/(111*2000/60))</f>
        <v>1.0643657657657657</v>
      </c>
      <c r="AF473" s="4">
        <f>Table1[[#This Row],[Tariff + FSC per Car]]/100.7</f>
        <v>41.901191658391255</v>
      </c>
      <c r="AG473" s="4">
        <f>(Table1[[#This Row],[Tariff + FSC per Car]]/111)</f>
        <v>38.013063063063065</v>
      </c>
      <c r="AH473" s="6">
        <f>(Table1[[#This Row],[Tariff + FSC per Car]]/111)/Table1[[#This Row],[Route Mileage]]</f>
        <v>4.0655682420388306E-2</v>
      </c>
    </row>
    <row r="474" spans="1:34" x14ac:dyDescent="0.25">
      <c r="A474" s="3">
        <v>44696</v>
      </c>
      <c r="B474" s="1" t="s">
        <v>34</v>
      </c>
      <c r="C474" s="1" t="s">
        <v>34</v>
      </c>
      <c r="D474" s="24">
        <v>4022</v>
      </c>
      <c r="E474" s="24">
        <v>39010</v>
      </c>
      <c r="F474" s="1" t="s">
        <v>35</v>
      </c>
      <c r="G474" s="1" t="s">
        <v>36</v>
      </c>
      <c r="H474" s="1" t="s">
        <v>58</v>
      </c>
      <c r="I474" t="s">
        <v>59</v>
      </c>
      <c r="J474" t="str">
        <f>_xlfn.CONCAT(IFERROR(INDEX(Lookup!B:B, MATCH(Table1[[#This Row],[Origin City]], Lookup!A:A, 0)), Table1[[#This Row],[Origin City]]),","," ",Table1[[#This Row],[Origin State]])</f>
        <v>Hancock, IA</v>
      </c>
      <c r="K474" t="s">
        <v>60</v>
      </c>
      <c r="L474" t="s">
        <v>54</v>
      </c>
      <c r="M474" t="str">
        <f>_xlfn.CONCAT(IFERROR(INDEX(Lookup!B:B, MATCH(Table1[[#This Row],[Destination City]], Lookup!A:A, 0)), Table1[[#This Row],[Destination City]]),","," ",Table1[[#This Row],[Destination State]])</f>
        <v>Plainview, TX</v>
      </c>
      <c r="N474" s="5">
        <v>832</v>
      </c>
      <c r="O474" t="s">
        <v>41</v>
      </c>
      <c r="P474">
        <v>110</v>
      </c>
      <c r="Q474">
        <v>120</v>
      </c>
      <c r="R474" t="s">
        <v>42</v>
      </c>
      <c r="S474" t="s">
        <v>43</v>
      </c>
      <c r="T474" t="s">
        <v>43</v>
      </c>
      <c r="U474" s="35" t="s">
        <v>44</v>
      </c>
      <c r="V474" s="27" t="s">
        <v>45</v>
      </c>
      <c r="W474" s="4">
        <v>4380</v>
      </c>
      <c r="X474" s="4">
        <f>IF(Table1[[#This Row],[Commodity]]="corn",Table1[[#This Row],[Tariff per Car]]/(111*2000/56),Table1[[#This Row],[Tariff per Car]]/(111*2000/60))</f>
        <v>1.1048648648648649</v>
      </c>
      <c r="Y474" s="4">
        <f>Table1[[#This Row],[Tariff per Car]]/100.7</f>
        <v>43.495531281032768</v>
      </c>
      <c r="Z474" s="4">
        <f>(Table1[[#This Row],[Tariff per Car]]/111)</f>
        <v>39.45945945945946</v>
      </c>
      <c r="AA474" s="6">
        <f>(Table1[[#This Row],[Tariff per Car]]/111)/Table1[[#This Row],[Route Mileage]]</f>
        <v>4.7427234927234926E-2</v>
      </c>
      <c r="AB474" s="4">
        <v>0.47</v>
      </c>
      <c r="AC474" s="4">
        <f>Table1[[#This Row],[FSC per Mile]]*Table1[[#This Row],[Route Mileage]]</f>
        <v>391.03999999999996</v>
      </c>
      <c r="AD474" s="4">
        <f>Table1[[#This Row],[Tariff per Car]]+Table1[[#This Row],[FSC per Car]]</f>
        <v>4771.04</v>
      </c>
      <c r="AE474" s="4">
        <f>IF(Table1[[#This Row],[Commodity]]="corn",Table1[[#This Row],[Tariff + FSC per Car]]/(111*2000/56),Table1[[#This Row],[Tariff + FSC per Car]]/(111*2000/60))</f>
        <v>1.2035055855855856</v>
      </c>
      <c r="AF474" s="4">
        <f>Table1[[#This Row],[Tariff + FSC per Car]]/100.7</f>
        <v>47.378748758689177</v>
      </c>
      <c r="AG474" s="4">
        <f>(Table1[[#This Row],[Tariff + FSC per Car]]/111)</f>
        <v>42.982342342342342</v>
      </c>
      <c r="AH474" s="6">
        <f>(Table1[[#This Row],[Tariff + FSC per Car]]/111)/Table1[[#This Row],[Route Mileage]]</f>
        <v>5.1661469161469159E-2</v>
      </c>
    </row>
    <row r="475" spans="1:34" x14ac:dyDescent="0.25">
      <c r="A475" s="3">
        <v>44696</v>
      </c>
      <c r="B475" s="1" t="s">
        <v>34</v>
      </c>
      <c r="C475" s="1" t="s">
        <v>34</v>
      </c>
      <c r="D475" s="24">
        <v>4022</v>
      </c>
      <c r="E475" s="24">
        <v>39010</v>
      </c>
      <c r="F475" s="1" t="s">
        <v>35</v>
      </c>
      <c r="G475" s="1" t="s">
        <v>36</v>
      </c>
      <c r="H475" s="1" t="s">
        <v>61</v>
      </c>
      <c r="I475" t="s">
        <v>62</v>
      </c>
      <c r="J475" t="str">
        <f>_xlfn.CONCAT(IFERROR(INDEX(Lookup!B:B, MATCH(Table1[[#This Row],[Origin City]], Lookup!A:A, 0)), Table1[[#This Row],[Origin City]]),","," ",Table1[[#This Row],[Origin State]])</f>
        <v>Phelps (Rock Port), MO</v>
      </c>
      <c r="K475" t="s">
        <v>63</v>
      </c>
      <c r="L475" t="s">
        <v>64</v>
      </c>
      <c r="M475" t="str">
        <f>_xlfn.CONCAT(IFERROR(INDEX(Lookup!B:B, MATCH(Table1[[#This Row],[Destination City]], Lookup!A:A, 0)), Table1[[#This Row],[Destination City]]),","," ",Table1[[#This Row],[Destination State]])</f>
        <v>Clovis, NM</v>
      </c>
      <c r="N475" s="5">
        <v>764</v>
      </c>
      <c r="O475" t="s">
        <v>41</v>
      </c>
      <c r="P475">
        <v>110</v>
      </c>
      <c r="Q475">
        <v>120</v>
      </c>
      <c r="R475" t="s">
        <v>42</v>
      </c>
      <c r="S475" t="s">
        <v>43</v>
      </c>
      <c r="T475" t="s">
        <v>52</v>
      </c>
      <c r="U475" s="35" t="s">
        <v>44</v>
      </c>
      <c r="V475" s="27" t="s">
        <v>45</v>
      </c>
      <c r="W475" s="4">
        <v>4020</v>
      </c>
      <c r="X475" s="4">
        <f>IF(Table1[[#This Row],[Commodity]]="corn",Table1[[#This Row],[Tariff per Car]]/(111*2000/56),Table1[[#This Row],[Tariff per Car]]/(111*2000/60))</f>
        <v>1.0140540540540541</v>
      </c>
      <c r="Y475" s="4">
        <f>Table1[[#This Row],[Tariff per Car]]/100.7</f>
        <v>39.920556107249254</v>
      </c>
      <c r="Z475" s="4">
        <f>(Table1[[#This Row],[Tariff per Car]]/111)</f>
        <v>36.216216216216218</v>
      </c>
      <c r="AA475" s="6">
        <f>(Table1[[#This Row],[Tariff per Car]]/111)/Table1[[#This Row],[Route Mileage]]</f>
        <v>4.7403424366775151E-2</v>
      </c>
      <c r="AB475" s="4">
        <v>0.47</v>
      </c>
      <c r="AC475" s="4">
        <f>Table1[[#This Row],[FSC per Mile]]*Table1[[#This Row],[Route Mileage]]</f>
        <v>359.08</v>
      </c>
      <c r="AD475" s="4">
        <f>Table1[[#This Row],[Tariff per Car]]+Table1[[#This Row],[FSC per Car]]</f>
        <v>4379.08</v>
      </c>
      <c r="AE475" s="4">
        <f>IF(Table1[[#This Row],[Commodity]]="corn",Table1[[#This Row],[Tariff + FSC per Car]]/(111*2000/56),Table1[[#This Row],[Tariff + FSC per Car]]/(111*2000/60))</f>
        <v>1.1046327927927928</v>
      </c>
      <c r="AF475" s="4">
        <f>Table1[[#This Row],[Tariff + FSC per Car]]/100.7</f>
        <v>43.48639523336643</v>
      </c>
      <c r="AG475" s="4">
        <f>(Table1[[#This Row],[Tariff + FSC per Car]]/111)</f>
        <v>39.451171171171168</v>
      </c>
      <c r="AH475" s="6">
        <f>(Table1[[#This Row],[Tariff + FSC per Car]]/111)/Table1[[#This Row],[Route Mileage]]</f>
        <v>5.1637658601009384E-2</v>
      </c>
    </row>
    <row r="476" spans="1:34" x14ac:dyDescent="0.25">
      <c r="A476" s="3">
        <v>44696</v>
      </c>
      <c r="B476" s="1" t="s">
        <v>34</v>
      </c>
      <c r="C476" s="1" t="s">
        <v>34</v>
      </c>
      <c r="D476" s="24">
        <v>4022</v>
      </c>
      <c r="E476" s="24">
        <v>39010</v>
      </c>
      <c r="F476" s="1" t="s">
        <v>35</v>
      </c>
      <c r="G476" s="1" t="s">
        <v>36</v>
      </c>
      <c r="H476" s="1" t="s">
        <v>61</v>
      </c>
      <c r="I476" t="s">
        <v>62</v>
      </c>
      <c r="J476" t="str">
        <f>_xlfn.CONCAT(IFERROR(INDEX(Lookup!B:B, MATCH(Table1[[#This Row],[Origin City]], Lookup!A:A, 0)), Table1[[#This Row],[Origin City]]),","," ",Table1[[#This Row],[Origin State]])</f>
        <v>Phelps (Rock Port), MO</v>
      </c>
      <c r="K476" t="s">
        <v>65</v>
      </c>
      <c r="L476" t="s">
        <v>54</v>
      </c>
      <c r="M476" t="s">
        <v>66</v>
      </c>
      <c r="N476" s="5">
        <v>937</v>
      </c>
      <c r="O476" t="s">
        <v>41</v>
      </c>
      <c r="P476">
        <v>110</v>
      </c>
      <c r="Q476">
        <v>120</v>
      </c>
      <c r="R476" t="s">
        <v>42</v>
      </c>
      <c r="S476" t="s">
        <v>43</v>
      </c>
      <c r="T476" t="s">
        <v>52</v>
      </c>
      <c r="U476" s="35" t="s">
        <v>44</v>
      </c>
      <c r="V476" s="27" t="s">
        <v>45</v>
      </c>
      <c r="W476" s="4">
        <v>3760</v>
      </c>
      <c r="X476" s="4">
        <f>IF(Table1[[#This Row],[Commodity]]="corn",Table1[[#This Row],[Tariff per Car]]/(111*2000/56),Table1[[#This Row],[Tariff per Car]]/(111*2000/60))</f>
        <v>0.94846846846846844</v>
      </c>
      <c r="Y476" s="4">
        <f>Table1[[#This Row],[Tariff per Car]]/100.7</f>
        <v>37.338629592850047</v>
      </c>
      <c r="Z476" s="4">
        <f>(Table1[[#This Row],[Tariff per Car]]/111)</f>
        <v>33.873873873873876</v>
      </c>
      <c r="AA476" s="6">
        <f>(Table1[[#This Row],[Tariff per Car]]/111)/Table1[[#This Row],[Route Mileage]]</f>
        <v>3.6151412885671162E-2</v>
      </c>
      <c r="AB476" s="4">
        <v>0.47</v>
      </c>
      <c r="AC476" s="4">
        <f>Table1[[#This Row],[FSC per Mile]]*Table1[[#This Row],[Route Mileage]]</f>
        <v>440.39</v>
      </c>
      <c r="AD476" s="4">
        <f>Table1[[#This Row],[Tariff per Car]]+Table1[[#This Row],[FSC per Car]]</f>
        <v>4200.3900000000003</v>
      </c>
      <c r="AE476" s="4">
        <f>IF(Table1[[#This Row],[Commodity]]="corn",Table1[[#This Row],[Tariff + FSC per Car]]/(111*2000/56),Table1[[#This Row],[Tariff + FSC per Car]]/(111*2000/60))</f>
        <v>1.0595578378378379</v>
      </c>
      <c r="AF476" s="4">
        <f>Table1[[#This Row],[Tariff + FSC per Car]]/100.7</f>
        <v>41.711916583912611</v>
      </c>
      <c r="AG476" s="4">
        <f>(Table1[[#This Row],[Tariff + FSC per Car]]/111)</f>
        <v>37.841351351351356</v>
      </c>
      <c r="AH476" s="6">
        <f>(Table1[[#This Row],[Tariff + FSC per Car]]/111)/Table1[[#This Row],[Route Mileage]]</f>
        <v>4.0385647119905395E-2</v>
      </c>
    </row>
    <row r="477" spans="1:34" x14ac:dyDescent="0.25">
      <c r="A477" s="3">
        <v>44696</v>
      </c>
      <c r="B477" s="1" t="s">
        <v>34</v>
      </c>
      <c r="C477" s="1" t="s">
        <v>34</v>
      </c>
      <c r="D477" s="24">
        <v>4022</v>
      </c>
      <c r="E477" s="24">
        <v>39013</v>
      </c>
      <c r="F477" s="1" t="s">
        <v>35</v>
      </c>
      <c r="G477" s="1" t="s">
        <v>36</v>
      </c>
      <c r="H477" s="1" t="s">
        <v>67</v>
      </c>
      <c r="I477" t="s">
        <v>68</v>
      </c>
      <c r="J477" t="str">
        <f>_xlfn.CONCAT(IFERROR(INDEX(Lookup!B:B, MATCH(Table1[[#This Row],[Origin City]], Lookup!A:A, 0)), Table1[[#This Row],[Origin City]]),","," ",Table1[[#This Row],[Origin State]])</f>
        <v>Selby, SD</v>
      </c>
      <c r="K477" t="s">
        <v>48</v>
      </c>
      <c r="L477" t="s">
        <v>49</v>
      </c>
      <c r="M477" t="s">
        <v>50</v>
      </c>
      <c r="N477" s="5">
        <v>1419</v>
      </c>
      <c r="O477" t="s">
        <v>51</v>
      </c>
      <c r="P477">
        <v>110</v>
      </c>
      <c r="Q477">
        <v>120</v>
      </c>
      <c r="R477" t="s">
        <v>42</v>
      </c>
      <c r="S477" t="s">
        <v>43</v>
      </c>
      <c r="T477" t="s">
        <v>52</v>
      </c>
      <c r="U477" s="36" t="s">
        <v>44</v>
      </c>
      <c r="V477" s="28" t="s">
        <v>45</v>
      </c>
      <c r="W477" s="4">
        <v>5300</v>
      </c>
      <c r="X477" s="4">
        <f>IF(Table1[[#This Row],[Commodity]]="corn",Table1[[#This Row],[Tariff per Car]]/(111*2000/56),Table1[[#This Row],[Tariff per Car]]/(111*2000/60))</f>
        <v>1.336936936936937</v>
      </c>
      <c r="Y477" s="4">
        <f>Table1[[#This Row],[Tariff per Car]]/100.7</f>
        <v>52.631578947368418</v>
      </c>
      <c r="Z477" s="4">
        <f>(Table1[[#This Row],[Tariff per Car]]/111)</f>
        <v>47.747747747747745</v>
      </c>
      <c r="AA477" s="6">
        <f>(Table1[[#This Row],[Tariff per Car]]/111)/Table1[[#This Row],[Route Mileage]]</f>
        <v>3.3648870858173183E-2</v>
      </c>
      <c r="AB477" s="4">
        <v>0.47</v>
      </c>
      <c r="AC477" s="4">
        <f>Table1[[#This Row],[FSC per Mile]]*Table1[[#This Row],[Route Mileage]]</f>
        <v>666.93</v>
      </c>
      <c r="AD477" s="4">
        <f>Table1[[#This Row],[Tariff per Car]]+Table1[[#This Row],[FSC per Car]]</f>
        <v>5966.93</v>
      </c>
      <c r="AE477" s="4">
        <f>IF(Table1[[#This Row],[Commodity]]="corn",Table1[[#This Row],[Tariff + FSC per Car]]/(111*2000/56),Table1[[#This Row],[Tariff + FSC per Car]]/(111*2000/60))</f>
        <v>1.5051715315315317</v>
      </c>
      <c r="AF477" s="4">
        <f>Table1[[#This Row],[Tariff + FSC per Car]]/100.7</f>
        <v>59.254518371400202</v>
      </c>
      <c r="AG477" s="4">
        <f>(Table1[[#This Row],[Tariff + FSC per Car]]/111)</f>
        <v>53.756126126126127</v>
      </c>
      <c r="AH477" s="6">
        <f>(Table1[[#This Row],[Tariff + FSC per Car]]/111)/Table1[[#This Row],[Route Mileage]]</f>
        <v>3.7883105092407415E-2</v>
      </c>
    </row>
    <row r="478" spans="1:34" x14ac:dyDescent="0.25">
      <c r="A478" s="3">
        <v>44696</v>
      </c>
      <c r="B478" s="1" t="s">
        <v>34</v>
      </c>
      <c r="C478" s="1" t="s">
        <v>34</v>
      </c>
      <c r="D478" s="24">
        <v>4022</v>
      </c>
      <c r="E478" s="24">
        <v>39013</v>
      </c>
      <c r="F478" s="1" t="s">
        <v>35</v>
      </c>
      <c r="G478" s="1" t="s">
        <v>36</v>
      </c>
      <c r="H478" s="1" t="s">
        <v>69</v>
      </c>
      <c r="I478" t="s">
        <v>47</v>
      </c>
      <c r="J478" t="str">
        <f>_xlfn.CONCAT(IFERROR(INDEX(Lookup!B:B, MATCH(Table1[[#This Row],[Origin City]], Lookup!A:A, 0)), Table1[[#This Row],[Origin City]]),","," ",Table1[[#This Row],[Origin State]])</f>
        <v>St. Cloud, MN</v>
      </c>
      <c r="K478" t="s">
        <v>48</v>
      </c>
      <c r="L478" t="s">
        <v>49</v>
      </c>
      <c r="M478" t="s">
        <v>50</v>
      </c>
      <c r="N478" s="5">
        <v>1666</v>
      </c>
      <c r="O478" t="s">
        <v>51</v>
      </c>
      <c r="P478">
        <v>110</v>
      </c>
      <c r="Q478">
        <v>120</v>
      </c>
      <c r="R478" t="s">
        <v>42</v>
      </c>
      <c r="S478" t="s">
        <v>43</v>
      </c>
      <c r="T478" t="s">
        <v>52</v>
      </c>
      <c r="U478" s="36" t="s">
        <v>44</v>
      </c>
      <c r="V478" s="28" t="s">
        <v>45</v>
      </c>
      <c r="W478" s="4">
        <v>5300</v>
      </c>
      <c r="X478" s="4">
        <f>IF(Table1[[#This Row],[Commodity]]="corn",Table1[[#This Row],[Tariff per Car]]/(111*2000/56),Table1[[#This Row],[Tariff per Car]]/(111*2000/60))</f>
        <v>1.336936936936937</v>
      </c>
      <c r="Y478" s="4">
        <f>Table1[[#This Row],[Tariff per Car]]/100.7</f>
        <v>52.631578947368418</v>
      </c>
      <c r="Z478" s="4">
        <f>(Table1[[#This Row],[Tariff per Car]]/111)</f>
        <v>47.747747747747745</v>
      </c>
      <c r="AA478" s="6">
        <f>(Table1[[#This Row],[Tariff per Car]]/111)/Table1[[#This Row],[Route Mileage]]</f>
        <v>2.8660112693726137E-2</v>
      </c>
      <c r="AB478" s="4">
        <v>0.47</v>
      </c>
      <c r="AC478" s="4">
        <f>Table1[[#This Row],[FSC per Mile]]*Table1[[#This Row],[Route Mileage]]</f>
        <v>783.02</v>
      </c>
      <c r="AD478" s="4">
        <f>Table1[[#This Row],[Tariff per Car]]+Table1[[#This Row],[FSC per Car]]</f>
        <v>6083.02</v>
      </c>
      <c r="AE478" s="4">
        <f>IF(Table1[[#This Row],[Commodity]]="corn",Table1[[#This Row],[Tariff + FSC per Car]]/(111*2000/56),Table1[[#This Row],[Tariff + FSC per Car]]/(111*2000/60))</f>
        <v>1.5344554954954956</v>
      </c>
      <c r="AF478" s="4">
        <f>Table1[[#This Row],[Tariff + FSC per Car]]/100.7</f>
        <v>60.407348560079448</v>
      </c>
      <c r="AG478" s="4">
        <f>(Table1[[#This Row],[Tariff + FSC per Car]]/111)</f>
        <v>54.801981981981989</v>
      </c>
      <c r="AH478" s="6">
        <f>(Table1[[#This Row],[Tariff + FSC per Car]]/111)/Table1[[#This Row],[Route Mileage]]</f>
        <v>3.289434692796038E-2</v>
      </c>
    </row>
    <row r="479" spans="1:34" x14ac:dyDescent="0.25">
      <c r="A479" s="3">
        <v>44696</v>
      </c>
      <c r="B479" s="1" t="s">
        <v>34</v>
      </c>
      <c r="C479" s="1" t="s">
        <v>34</v>
      </c>
      <c r="D479" s="24">
        <v>4022</v>
      </c>
      <c r="E479" s="24">
        <v>39010</v>
      </c>
      <c r="F479" s="1" t="s">
        <v>35</v>
      </c>
      <c r="G479" s="1" t="s">
        <v>36</v>
      </c>
      <c r="H479" s="1" t="s">
        <v>70</v>
      </c>
      <c r="I479" t="s">
        <v>57</v>
      </c>
      <c r="J479" t="str">
        <f>_xlfn.CONCAT(IFERROR(INDEX(Lookup!B:B, MATCH(Table1[[#This Row],[Origin City]], Lookup!A:A, 0)), Table1[[#This Row],[Origin City]]),","," ",Table1[[#This Row],[Origin State]])</f>
        <v>Waverly, IL</v>
      </c>
      <c r="K479" t="s">
        <v>71</v>
      </c>
      <c r="L479" t="s">
        <v>64</v>
      </c>
      <c r="M479" t="str">
        <f>_xlfn.CONCAT(IFERROR(INDEX(Lookup!B:B, MATCH(Table1[[#This Row],[Destination City]], Lookup!A:A, 0)), Table1[[#This Row],[Destination City]]),","," ",Table1[[#This Row],[Destination State]])</f>
        <v>Dexter, NM</v>
      </c>
      <c r="N479" s="47">
        <v>1058</v>
      </c>
      <c r="O479" t="s">
        <v>41</v>
      </c>
      <c r="P479">
        <v>110</v>
      </c>
      <c r="Q479">
        <v>120</v>
      </c>
      <c r="R479" t="s">
        <v>42</v>
      </c>
      <c r="S479" t="s">
        <v>43</v>
      </c>
      <c r="T479" t="s">
        <v>43</v>
      </c>
      <c r="U479" s="36" t="s">
        <v>44</v>
      </c>
      <c r="V479" s="28" t="s">
        <v>45</v>
      </c>
      <c r="W479" s="4">
        <v>3900</v>
      </c>
      <c r="X479" s="4">
        <f>IF(Table1[[#This Row],[Commodity]]="corn",Table1[[#This Row],[Tariff per Car]]/(111*2000/56),Table1[[#This Row],[Tariff per Car]]/(111*2000/60))</f>
        <v>0.98378378378378384</v>
      </c>
      <c r="Y479" s="4">
        <f>Table1[[#This Row],[Tariff per Car]]/100.7</f>
        <v>38.728897715988083</v>
      </c>
      <c r="Z479" s="4">
        <f>(Table1[[#This Row],[Tariff per Car]]/111)</f>
        <v>35.135135135135137</v>
      </c>
      <c r="AA479" s="6">
        <f>(Table1[[#This Row],[Tariff per Car]]/111)/Table1[[#This Row],[Route Mileage]]</f>
        <v>3.3209012415061565E-2</v>
      </c>
      <c r="AB479" s="4">
        <v>0.47</v>
      </c>
      <c r="AC479" s="4">
        <f>Table1[[#This Row],[FSC per Mile]]*Table1[[#This Row],[Route Mileage]]</f>
        <v>497.26</v>
      </c>
      <c r="AD479" s="4">
        <f>Table1[[#This Row],[Tariff per Car]]+Table1[[#This Row],[FSC per Car]]</f>
        <v>4397.26</v>
      </c>
      <c r="AE479" s="4">
        <f>IF(Table1[[#This Row],[Commodity]]="corn",Table1[[#This Row],[Tariff + FSC per Car]]/(111*2000/56),Table1[[#This Row],[Tariff + FSC per Car]]/(111*2000/60))</f>
        <v>1.1092187387387389</v>
      </c>
      <c r="AF479" s="4">
        <f>Table1[[#This Row],[Tariff + FSC per Car]]/100.7</f>
        <v>43.6669314796425</v>
      </c>
      <c r="AG479" s="4">
        <f>(Table1[[#This Row],[Tariff + FSC per Car]]/111)</f>
        <v>39.61495495495496</v>
      </c>
      <c r="AH479" s="6">
        <f>(Table1[[#This Row],[Tariff + FSC per Car]]/111)/Table1[[#This Row],[Route Mileage]]</f>
        <v>3.7443246649295804E-2</v>
      </c>
    </row>
    <row r="480" spans="1:34" x14ac:dyDescent="0.25">
      <c r="A480" s="3">
        <v>44696</v>
      </c>
      <c r="B480" s="1" t="s">
        <v>80</v>
      </c>
      <c r="C480" s="1" t="s">
        <v>81</v>
      </c>
      <c r="D480" s="24">
        <v>4032</v>
      </c>
      <c r="E480" s="24">
        <v>1182</v>
      </c>
      <c r="F480" s="1" t="s">
        <v>35</v>
      </c>
      <c r="G480" s="1" t="s">
        <v>36</v>
      </c>
      <c r="H480" s="1" t="s">
        <v>82</v>
      </c>
      <c r="I480" t="s">
        <v>83</v>
      </c>
      <c r="J480" t="str">
        <f>_xlfn.CONCAT(IFERROR(INDEX(Lookup!B:B, MATCH(Table1[[#This Row],[Origin City]], Lookup!A:A, 0)), Table1[[#This Row],[Origin City]]),","," ",Table1[[#This Row],[Origin State]])</f>
        <v>Delhi, LA</v>
      </c>
      <c r="K480" t="s">
        <v>84</v>
      </c>
      <c r="L480" t="s">
        <v>85</v>
      </c>
      <c r="M480" t="str">
        <f>_xlfn.CONCAT(IFERROR(INDEX(Lookup!B:B, MATCH(Table1[[#This Row],[Destination City]], Lookup!A:A, 0)), Table1[[#This Row],[Destination City]]),","," ",Table1[[#This Row],[Destination State]])</f>
        <v>Morton, MS</v>
      </c>
      <c r="N480" s="5">
        <v>120</v>
      </c>
      <c r="O480" t="s">
        <v>86</v>
      </c>
      <c r="P480">
        <v>100</v>
      </c>
      <c r="R480" t="s">
        <v>42</v>
      </c>
      <c r="S480" t="s">
        <v>43</v>
      </c>
      <c r="T480" t="s">
        <v>52</v>
      </c>
      <c r="U480" s="26"/>
      <c r="V480" s="27" t="s">
        <v>87</v>
      </c>
      <c r="W480" s="4">
        <v>1435</v>
      </c>
      <c r="X480" s="4">
        <f>IF(Table1[[#This Row],[Commodity]]="corn",Table1[[#This Row],[Tariff per Car]]/(111*2000/56),Table1[[#This Row],[Tariff per Car]]/(111*2000/60))</f>
        <v>0.361981981981982</v>
      </c>
      <c r="Y480" s="4">
        <f>Table1[[#This Row],[Tariff per Car]]/100.7</f>
        <v>14.250248262164845</v>
      </c>
      <c r="Z480" s="4">
        <f>(Table1[[#This Row],[Tariff per Car]]/111)</f>
        <v>12.927927927927929</v>
      </c>
      <c r="AA480" s="6">
        <f>(Table1[[#This Row],[Tariff per Car]]/111)/Table1[[#This Row],[Route Mileage]]</f>
        <v>0.10773273273273273</v>
      </c>
      <c r="AB480" s="4">
        <v>0.75</v>
      </c>
      <c r="AC480" s="4">
        <f>Table1[[#This Row],[FSC per Mile]]*Table1[[#This Row],[Route Mileage]]</f>
        <v>90</v>
      </c>
      <c r="AD480" s="4">
        <f>Table1[[#This Row],[Tariff per Car]]+Table1[[#This Row],[FSC per Car]]</f>
        <v>1525</v>
      </c>
      <c r="AE480" s="4">
        <f>IF(Table1[[#This Row],[Commodity]]="corn",Table1[[#This Row],[Tariff + FSC per Car]]/(111*2000/56),Table1[[#This Row],[Tariff + FSC per Car]]/(111*2000/60))</f>
        <v>0.3846846846846847</v>
      </c>
      <c r="AF480" s="4">
        <f>Table1[[#This Row],[Tariff + FSC per Car]]/100.7</f>
        <v>15.143992055610724</v>
      </c>
      <c r="AG480" s="4">
        <f>(Table1[[#This Row],[Tariff + FSC per Car]]/111)</f>
        <v>13.738738738738739</v>
      </c>
      <c r="AH480" s="6">
        <f>(Table1[[#This Row],[Tariff + FSC per Car]]/111)/Table1[[#This Row],[Route Mileage]]</f>
        <v>0.11448948948948949</v>
      </c>
    </row>
    <row r="481" spans="1:34" x14ac:dyDescent="0.25">
      <c r="A481" s="3">
        <v>44696</v>
      </c>
      <c r="B481" s="1" t="s">
        <v>88</v>
      </c>
      <c r="C481" s="1" t="s">
        <v>81</v>
      </c>
      <c r="D481" s="24">
        <v>4444</v>
      </c>
      <c r="E481" s="24">
        <v>45646</v>
      </c>
      <c r="F481" s="1" t="s">
        <v>35</v>
      </c>
      <c r="G481" s="1" t="s">
        <v>36</v>
      </c>
      <c r="H481" s="1" t="s">
        <v>89</v>
      </c>
      <c r="I481" t="s">
        <v>75</v>
      </c>
      <c r="J481" t="str">
        <f>_xlfn.CONCAT(IFERROR(INDEX(Lookup!B:B, MATCH(Table1[[#This Row],[Origin City]], Lookup!A:A, 0)), Table1[[#This Row],[Origin City]]),","," ",Table1[[#This Row],[Origin State]])</f>
        <v>Enderlin, ND</v>
      </c>
      <c r="K481" t="s">
        <v>90</v>
      </c>
      <c r="L481" t="s">
        <v>49</v>
      </c>
      <c r="M481" t="str">
        <f>_xlfn.CONCAT(IFERROR(INDEX(Lookup!B:B, MATCH(Table1[[#This Row],[Destination City]], Lookup!A:A, 0)), Table1[[#This Row],[Destination City]]),","," ",Table1[[#This Row],[Destination State]])</f>
        <v>Kalama, WA</v>
      </c>
      <c r="N481" s="5">
        <v>1617</v>
      </c>
      <c r="O481" t="s">
        <v>86</v>
      </c>
      <c r="P481">
        <v>110</v>
      </c>
      <c r="Q481">
        <v>110</v>
      </c>
      <c r="R481" t="s">
        <v>42</v>
      </c>
      <c r="S481" t="s">
        <v>43</v>
      </c>
      <c r="T481" t="s">
        <v>52</v>
      </c>
      <c r="U481" s="26"/>
      <c r="V481" s="27" t="s">
        <v>87</v>
      </c>
      <c r="W481" s="4">
        <v>4847</v>
      </c>
      <c r="X481" s="4">
        <f>IF(Table1[[#This Row],[Commodity]]="corn",Table1[[#This Row],[Tariff per Car]]/(111*2000/56),Table1[[#This Row],[Tariff per Car]]/(111*2000/60))</f>
        <v>1.2226666666666668</v>
      </c>
      <c r="Y481" s="4">
        <f>Table1[[#This Row],[Tariff per Car]]/100.7</f>
        <v>48.133068520357497</v>
      </c>
      <c r="Z481" s="4">
        <f>(Table1[[#This Row],[Tariff per Car]]/111)</f>
        <v>43.666666666666664</v>
      </c>
      <c r="AA481" s="6">
        <f>(Table1[[#This Row],[Tariff per Car]]/111)/Table1[[#This Row],[Route Mileage]]</f>
        <v>2.7004741290455575E-2</v>
      </c>
      <c r="AB481" s="4">
        <v>0.60499999999999998</v>
      </c>
      <c r="AC481" s="4">
        <f>Table1[[#This Row],[FSC per Mile]]*Table1[[#This Row],[Route Mileage]]</f>
        <v>978.28499999999997</v>
      </c>
      <c r="AD481" s="4">
        <f>Table1[[#This Row],[Tariff per Car]]+Table1[[#This Row],[FSC per Car]]</f>
        <v>5825.2849999999999</v>
      </c>
      <c r="AE481" s="4">
        <f>IF(Table1[[#This Row],[Commodity]]="corn",Table1[[#This Row],[Tariff + FSC per Car]]/(111*2000/56),Table1[[#This Row],[Tariff + FSC per Car]]/(111*2000/60))</f>
        <v>1.4694412612612613</v>
      </c>
      <c r="AF481" s="4">
        <f>Table1[[#This Row],[Tariff + FSC per Car]]/100.7</f>
        <v>57.84791459781529</v>
      </c>
      <c r="AG481" s="4">
        <f>(Table1[[#This Row],[Tariff + FSC per Car]]/111)</f>
        <v>52.480045045045046</v>
      </c>
      <c r="AH481" s="6">
        <f>(Table1[[#This Row],[Tariff + FSC per Car]]/111)/Table1[[#This Row],[Route Mileage]]</f>
        <v>3.2455191740906025E-2</v>
      </c>
    </row>
    <row r="482" spans="1:34" x14ac:dyDescent="0.25">
      <c r="A482" s="3">
        <v>44696</v>
      </c>
      <c r="B482" s="1" t="s">
        <v>88</v>
      </c>
      <c r="C482" s="1" t="s">
        <v>81</v>
      </c>
      <c r="D482" s="24">
        <v>4444</v>
      </c>
      <c r="E482" s="24">
        <v>45558</v>
      </c>
      <c r="F482" s="1" t="s">
        <v>35</v>
      </c>
      <c r="G482" s="1" t="s">
        <v>36</v>
      </c>
      <c r="H482" s="1" t="s">
        <v>91</v>
      </c>
      <c r="I482" t="s">
        <v>47</v>
      </c>
      <c r="J482" t="str">
        <f>_xlfn.CONCAT(IFERROR(INDEX(Lookup!B:B, MATCH(Table1[[#This Row],[Origin City]], Lookup!A:A, 0)), Table1[[#This Row],[Origin City]]),","," ",Table1[[#This Row],[Origin State]])</f>
        <v>Glenwood, MN</v>
      </c>
      <c r="K482" t="s">
        <v>92</v>
      </c>
      <c r="L482" t="s">
        <v>93</v>
      </c>
      <c r="M482" t="str">
        <f>_xlfn.CONCAT(IFERROR(INDEX(Lookup!B:B, MATCH(Table1[[#This Row],[Destination City]], Lookup!A:A, 0)), Table1[[#This Row],[Destination City]]),","," ",Table1[[#This Row],[Destination State]])</f>
        <v>Boardman, OR</v>
      </c>
      <c r="N482" s="5">
        <v>1556</v>
      </c>
      <c r="O482" t="s">
        <v>86</v>
      </c>
      <c r="P482">
        <v>110</v>
      </c>
      <c r="Q482">
        <v>110</v>
      </c>
      <c r="R482" t="s">
        <v>42</v>
      </c>
      <c r="S482" t="s">
        <v>43</v>
      </c>
      <c r="T482" t="s">
        <v>52</v>
      </c>
      <c r="U482" s="26"/>
      <c r="V482" s="27" t="s">
        <v>87</v>
      </c>
      <c r="W482" s="4">
        <v>4813</v>
      </c>
      <c r="X482" s="4">
        <f>IF(Table1[[#This Row],[Commodity]]="corn",Table1[[#This Row],[Tariff per Car]]/(111*2000/56),Table1[[#This Row],[Tariff per Car]]/(111*2000/60))</f>
        <v>1.2140900900900902</v>
      </c>
      <c r="Y482" s="4">
        <f>Table1[[#This Row],[Tariff per Car]]/100.7</f>
        <v>47.795431976166832</v>
      </c>
      <c r="Z482" s="4">
        <f>(Table1[[#This Row],[Tariff per Car]]/111)</f>
        <v>43.36036036036036</v>
      </c>
      <c r="AA482" s="6">
        <f>(Table1[[#This Row],[Tariff per Car]]/111)/Table1[[#This Row],[Route Mileage]]</f>
        <v>2.786655550151694E-2</v>
      </c>
      <c r="AB482" s="4">
        <v>0.60499999999999998</v>
      </c>
      <c r="AC482" s="4">
        <f>Table1[[#This Row],[FSC per Mile]]*Table1[[#This Row],[Route Mileage]]</f>
        <v>941.38</v>
      </c>
      <c r="AD482" s="4">
        <f>Table1[[#This Row],[Tariff per Car]]+Table1[[#This Row],[FSC per Car]]</f>
        <v>5754.38</v>
      </c>
      <c r="AE482" s="4">
        <f>IF(Table1[[#This Row],[Commodity]]="corn",Table1[[#This Row],[Tariff + FSC per Car]]/(111*2000/56),Table1[[#This Row],[Tariff + FSC per Car]]/(111*2000/60))</f>
        <v>1.4515553153153153</v>
      </c>
      <c r="AF482" s="4">
        <f>Table1[[#This Row],[Tariff + FSC per Car]]/100.7</f>
        <v>57.143793445878849</v>
      </c>
      <c r="AG482" s="4">
        <f>(Table1[[#This Row],[Tariff + FSC per Car]]/111)</f>
        <v>51.841261261261259</v>
      </c>
      <c r="AH482" s="6">
        <f>(Table1[[#This Row],[Tariff + FSC per Car]]/111)/Table1[[#This Row],[Route Mileage]]</f>
        <v>3.3317005951967391E-2</v>
      </c>
    </row>
    <row r="483" spans="1:34" x14ac:dyDescent="0.25">
      <c r="A483" s="3">
        <v>44696</v>
      </c>
      <c r="B483" s="1" t="s">
        <v>94</v>
      </c>
      <c r="C483" s="1" t="s">
        <v>94</v>
      </c>
      <c r="D483" s="24">
        <v>4315</v>
      </c>
      <c r="F483" s="1" t="s">
        <v>35</v>
      </c>
      <c r="G483" s="1" t="s">
        <v>36</v>
      </c>
      <c r="H483" s="1" t="s">
        <v>95</v>
      </c>
      <c r="I483" t="s">
        <v>96</v>
      </c>
      <c r="J483" t="str">
        <f>_xlfn.CONCAT(IFERROR(INDEX(Lookup!B:B, MATCH(Table1[[#This Row],[Origin City]], Lookup!A:A, 0)), Table1[[#This Row],[Origin City]]),","," ",Table1[[#This Row],[Origin State]])</f>
        <v>Haw Creek (Ladoga), IN</v>
      </c>
      <c r="K483" t="s">
        <v>97</v>
      </c>
      <c r="L483" t="s">
        <v>98</v>
      </c>
      <c r="M483" t="str">
        <f>_xlfn.CONCAT(IFERROR(INDEX(Lookup!B:B, MATCH(Table1[[#This Row],[Destination City]], Lookup!A:A, 0)), Table1[[#This Row],[Destination City]]),","," ",Table1[[#This Row],[Destination State]])</f>
        <v>Ozark, AL</v>
      </c>
      <c r="N483" s="9">
        <v>707</v>
      </c>
      <c r="O483" t="s">
        <v>86</v>
      </c>
      <c r="P483">
        <v>90</v>
      </c>
      <c r="Q483">
        <v>90</v>
      </c>
      <c r="R483" t="s">
        <v>42</v>
      </c>
      <c r="S483" t="s">
        <v>43</v>
      </c>
      <c r="T483" t="s">
        <v>52</v>
      </c>
      <c r="U483" s="29"/>
      <c r="V483" s="30" t="s">
        <v>87</v>
      </c>
      <c r="W483" s="4">
        <v>5561</v>
      </c>
      <c r="X483" s="4">
        <f>IF(Table1[[#This Row],[Commodity]]="corn",Table1[[#This Row],[Tariff per Car]]/(111*2000/56),Table1[[#This Row],[Tariff per Car]]/(111*2000/60))</f>
        <v>1.4027747747747747</v>
      </c>
      <c r="Y483" s="4">
        <f>Table1[[#This Row],[Tariff per Car]]/100.7</f>
        <v>55.22343594836147</v>
      </c>
      <c r="Z483" s="4">
        <f>(Table1[[#This Row],[Tariff per Car]]/111)</f>
        <v>50.099099099099099</v>
      </c>
      <c r="AA483" s="6">
        <f>(Table1[[#This Row],[Tariff per Car]]/111)/Table1[[#This Row],[Route Mileage]]</f>
        <v>7.0861526307070863E-2</v>
      </c>
      <c r="AB483" s="4">
        <v>0</v>
      </c>
      <c r="AC483" s="4">
        <f>Table1[[#This Row],[FSC per Mile]]*Table1[[#This Row],[Route Mileage]]</f>
        <v>0</v>
      </c>
      <c r="AD483" s="4">
        <f>Table1[[#This Row],[Tariff per Car]]+Table1[[#This Row],[FSC per Car]]</f>
        <v>5561</v>
      </c>
      <c r="AE483" s="4">
        <f>IF(Table1[[#This Row],[Commodity]]="corn",Table1[[#This Row],[Tariff + FSC per Car]]/(111*2000/56),Table1[[#This Row],[Tariff + FSC per Car]]/(111*2000/60))</f>
        <v>1.4027747747747747</v>
      </c>
      <c r="AF483" s="4">
        <f>Table1[[#This Row],[Tariff + FSC per Car]]/100.7</f>
        <v>55.22343594836147</v>
      </c>
      <c r="AG483" s="4">
        <f>(Table1[[#This Row],[Tariff + FSC per Car]]/111)</f>
        <v>50.099099099099099</v>
      </c>
      <c r="AH483" s="6">
        <f>(Table1[[#This Row],[Tariff + FSC per Car]]/111)/Table1[[#This Row],[Route Mileage]]</f>
        <v>7.0861526307070863E-2</v>
      </c>
    </row>
    <row r="484" spans="1:34" x14ac:dyDescent="0.25">
      <c r="A484" s="3">
        <v>44696</v>
      </c>
      <c r="B484" s="1" t="s">
        <v>94</v>
      </c>
      <c r="C484" s="1" t="s">
        <v>94</v>
      </c>
      <c r="D484" s="24">
        <v>4315</v>
      </c>
      <c r="F484" s="1" t="s">
        <v>35</v>
      </c>
      <c r="G484" s="1" t="s">
        <v>36</v>
      </c>
      <c r="H484" s="1" t="s">
        <v>99</v>
      </c>
      <c r="I484" t="s">
        <v>100</v>
      </c>
      <c r="J484" t="str">
        <f>_xlfn.CONCAT(IFERROR(INDEX(Lookup!B:B, MATCH(Table1[[#This Row],[Origin City]], Lookup!A:A, 0)), Table1[[#This Row],[Origin City]]),","," ",Table1[[#This Row],[Origin State]])</f>
        <v>Marysville, OH</v>
      </c>
      <c r="K484" t="s">
        <v>101</v>
      </c>
      <c r="L484" t="s">
        <v>102</v>
      </c>
      <c r="M484" t="str">
        <f>_xlfn.CONCAT(IFERROR(INDEX(Lookup!B:B, MATCH(Table1[[#This Row],[Destination City]], Lookup!A:A, 0)), Table1[[#This Row],[Destination City]]),","," ",Table1[[#This Row],[Destination State]])</f>
        <v>Rose Hill, NC</v>
      </c>
      <c r="N484" s="9">
        <v>781</v>
      </c>
      <c r="O484" t="s">
        <v>86</v>
      </c>
      <c r="P484">
        <v>90</v>
      </c>
      <c r="Q484">
        <v>90</v>
      </c>
      <c r="R484" t="s">
        <v>42</v>
      </c>
      <c r="S484" t="s">
        <v>43</v>
      </c>
      <c r="T484" t="s">
        <v>52</v>
      </c>
      <c r="U484" s="29"/>
      <c r="V484" s="30" t="s">
        <v>87</v>
      </c>
      <c r="W484" s="4">
        <v>5457</v>
      </c>
      <c r="X484" s="4">
        <f>IF(Table1[[#This Row],[Commodity]]="corn",Table1[[#This Row],[Tariff per Car]]/(111*2000/56),Table1[[#This Row],[Tariff per Car]]/(111*2000/60))</f>
        <v>1.3765405405405406</v>
      </c>
      <c r="Y484" s="4">
        <f>Table1[[#This Row],[Tariff per Car]]/100.7</f>
        <v>54.190665342601783</v>
      </c>
      <c r="Z484" s="4">
        <f>(Table1[[#This Row],[Tariff per Car]]/111)</f>
        <v>49.162162162162161</v>
      </c>
      <c r="AA484" s="6">
        <f>(Table1[[#This Row],[Tariff per Car]]/111)/Table1[[#This Row],[Route Mileage]]</f>
        <v>6.2947710835034781E-2</v>
      </c>
      <c r="AB484" s="4">
        <v>0</v>
      </c>
      <c r="AC484" s="4">
        <f>Table1[[#This Row],[FSC per Mile]]*Table1[[#This Row],[Route Mileage]]</f>
        <v>0</v>
      </c>
      <c r="AD484" s="4">
        <f>Table1[[#This Row],[Tariff per Car]]+Table1[[#This Row],[FSC per Car]]</f>
        <v>5457</v>
      </c>
      <c r="AE484" s="4">
        <f>IF(Table1[[#This Row],[Commodity]]="corn",Table1[[#This Row],[Tariff + FSC per Car]]/(111*2000/56),Table1[[#This Row],[Tariff + FSC per Car]]/(111*2000/60))</f>
        <v>1.3765405405405406</v>
      </c>
      <c r="AF484" s="4">
        <f>Table1[[#This Row],[Tariff + FSC per Car]]/100.7</f>
        <v>54.190665342601783</v>
      </c>
      <c r="AG484" s="4">
        <f>(Table1[[#This Row],[Tariff + FSC per Car]]/111)</f>
        <v>49.162162162162161</v>
      </c>
      <c r="AH484" s="6">
        <f>(Table1[[#This Row],[Tariff + FSC per Car]]/111)/Table1[[#This Row],[Route Mileage]]</f>
        <v>6.2947710835034781E-2</v>
      </c>
    </row>
    <row r="485" spans="1:34" x14ac:dyDescent="0.25">
      <c r="A485" s="3">
        <v>44696</v>
      </c>
      <c r="B485" s="1" t="s">
        <v>94</v>
      </c>
      <c r="C485" s="1" t="s">
        <v>94</v>
      </c>
      <c r="D485" s="24">
        <v>4315</v>
      </c>
      <c r="F485" s="1" t="s">
        <v>35</v>
      </c>
      <c r="G485" s="1" t="s">
        <v>36</v>
      </c>
      <c r="H485" s="1" t="s">
        <v>103</v>
      </c>
      <c r="I485" t="s">
        <v>57</v>
      </c>
      <c r="J485" t="str">
        <f>_xlfn.CONCAT(IFERROR(INDEX(Lookup!B:B, MATCH(Table1[[#This Row],[Origin City]], Lookup!A:A, 0)), Table1[[#This Row],[Origin City]]),","," ",Table1[[#This Row],[Origin State]])</f>
        <v>Olney, IL</v>
      </c>
      <c r="K485" t="s">
        <v>104</v>
      </c>
      <c r="L485" t="s">
        <v>105</v>
      </c>
      <c r="M485" t="str">
        <f>_xlfn.CONCAT(IFERROR(INDEX(Lookup!B:B, MATCH(Table1[[#This Row],[Destination City]], Lookup!A:A, 0)), Table1[[#This Row],[Destination City]]),","," ",Table1[[#This Row],[Destination State]])</f>
        <v>Fairmount, GA</v>
      </c>
      <c r="N485" s="9">
        <v>496</v>
      </c>
      <c r="O485" t="s">
        <v>86</v>
      </c>
      <c r="P485">
        <v>90</v>
      </c>
      <c r="Q485">
        <v>90</v>
      </c>
      <c r="R485" t="s">
        <v>42</v>
      </c>
      <c r="S485" t="s">
        <v>43</v>
      </c>
      <c r="T485" t="s">
        <v>52</v>
      </c>
      <c r="U485" s="45"/>
      <c r="V485" s="46" t="s">
        <v>87</v>
      </c>
      <c r="W485" s="4">
        <v>4160</v>
      </c>
      <c r="X485" s="4">
        <f>IF(Table1[[#This Row],[Commodity]]="corn",Table1[[#This Row],[Tariff per Car]]/(111*2000/56),Table1[[#This Row],[Tariff per Car]]/(111*2000/60))</f>
        <v>1.0493693693693693</v>
      </c>
      <c r="Y485" s="4">
        <f>Table1[[#This Row],[Tariff per Car]]/100.7</f>
        <v>41.31082423038729</v>
      </c>
      <c r="Z485" s="4">
        <f>(Table1[[#This Row],[Tariff per Car]]/111)</f>
        <v>37.477477477477478</v>
      </c>
      <c r="AA485" s="6">
        <f>(Table1[[#This Row],[Tariff per Car]]/111)/Table1[[#This Row],[Route Mileage]]</f>
        <v>7.5559430398140073E-2</v>
      </c>
      <c r="AB485" s="4">
        <v>0</v>
      </c>
      <c r="AC485" s="4">
        <f>Table1[[#This Row],[FSC per Mile]]*Table1[[#This Row],[Route Mileage]]</f>
        <v>0</v>
      </c>
      <c r="AD485" s="4">
        <f>Table1[[#This Row],[Tariff per Car]]+Table1[[#This Row],[FSC per Car]]</f>
        <v>4160</v>
      </c>
      <c r="AE485" s="4">
        <f>IF(Table1[[#This Row],[Commodity]]="corn",Table1[[#This Row],[Tariff + FSC per Car]]/(111*2000/56),Table1[[#This Row],[Tariff + FSC per Car]]/(111*2000/60))</f>
        <v>1.0493693693693693</v>
      </c>
      <c r="AF485" s="4">
        <f>Table1[[#This Row],[Tariff + FSC per Car]]/100.7</f>
        <v>41.31082423038729</v>
      </c>
      <c r="AG485" s="4">
        <f>(Table1[[#This Row],[Tariff + FSC per Car]]/111)</f>
        <v>37.477477477477478</v>
      </c>
      <c r="AH485" s="6">
        <f>(Table1[[#This Row],[Tariff + FSC per Car]]/111)/Table1[[#This Row],[Route Mileage]]</f>
        <v>7.5559430398140073E-2</v>
      </c>
    </row>
    <row r="486" spans="1:34" x14ac:dyDescent="0.25">
      <c r="A486" s="3">
        <v>44696</v>
      </c>
      <c r="B486" s="1" t="s">
        <v>34</v>
      </c>
      <c r="C486" s="1" t="s">
        <v>34</v>
      </c>
      <c r="D486" s="24">
        <v>4022</v>
      </c>
      <c r="E486" s="24">
        <v>69105</v>
      </c>
      <c r="F486" s="1" t="s">
        <v>72</v>
      </c>
      <c r="G486" s="1" t="s">
        <v>36</v>
      </c>
      <c r="H486" s="1" t="s">
        <v>73</v>
      </c>
      <c r="I486" t="s">
        <v>47</v>
      </c>
      <c r="J486" t="str">
        <f>_xlfn.CONCAT(IFERROR(INDEX(Lookup!B:B, MATCH(Table1[[#This Row],[Origin City]], Lookup!A:A, 0)), Table1[[#This Row],[Origin City]]),","," ",Table1[[#This Row],[Origin State]])</f>
        <v>Argyle, MN</v>
      </c>
      <c r="K486" t="s">
        <v>48</v>
      </c>
      <c r="L486" t="s">
        <v>49</v>
      </c>
      <c r="M486" t="s">
        <v>50</v>
      </c>
      <c r="N486" s="5">
        <v>1528</v>
      </c>
      <c r="O486" t="s">
        <v>51</v>
      </c>
      <c r="P486">
        <v>110</v>
      </c>
      <c r="Q486">
        <v>120</v>
      </c>
      <c r="R486" t="s">
        <v>2</v>
      </c>
      <c r="S486" t="s">
        <v>43</v>
      </c>
      <c r="T486" t="s">
        <v>52</v>
      </c>
      <c r="U486" s="35" t="s">
        <v>44</v>
      </c>
      <c r="V486" s="27" t="s">
        <v>45</v>
      </c>
      <c r="W486" s="4">
        <v>6000</v>
      </c>
      <c r="X486" s="4">
        <f>IF(Table1[[#This Row],[Commodity]]="corn",Table1[[#This Row],[Tariff per Car]]/(111*2000/56),Table1[[#This Row],[Tariff per Car]]/(111*2000/60))</f>
        <v>1.6216216216216217</v>
      </c>
      <c r="Y486" s="4">
        <f>Table1[[#This Row],[Tariff per Car]]/100.7</f>
        <v>59.582919563058589</v>
      </c>
      <c r="Z486" s="4">
        <f>(Table1[[#This Row],[Tariff per Car]]/111)</f>
        <v>54.054054054054056</v>
      </c>
      <c r="AA486" s="6">
        <f>(Table1[[#This Row],[Tariff per Car]]/111)/Table1[[#This Row],[Route Mileage]]</f>
        <v>3.5375689825951608E-2</v>
      </c>
      <c r="AB486" s="4">
        <v>0.47</v>
      </c>
      <c r="AC486" s="4">
        <f>Table1[[#This Row],[FSC per Mile]]*Table1[[#This Row],[Route Mileage]]</f>
        <v>718.16</v>
      </c>
      <c r="AD486" s="4">
        <f>Table1[[#This Row],[Tariff per Car]]+Table1[[#This Row],[FSC per Car]]</f>
        <v>6718.16</v>
      </c>
      <c r="AE486" s="4">
        <f>IF(Table1[[#This Row],[Commodity]]="corn",Table1[[#This Row],[Tariff + FSC per Car]]/(111*2000/56),Table1[[#This Row],[Tariff + FSC per Car]]/(111*2000/60))</f>
        <v>1.8157189189189189</v>
      </c>
      <c r="AF486" s="4">
        <f>Table1[[#This Row],[Tariff + FSC per Car]]/100.7</f>
        <v>66.714597815292947</v>
      </c>
      <c r="AG486" s="4">
        <f>(Table1[[#This Row],[Tariff + FSC per Car]]/111)</f>
        <v>60.523963963963965</v>
      </c>
      <c r="AH486" s="6">
        <f>(Table1[[#This Row],[Tariff + FSC per Car]]/111)/Table1[[#This Row],[Route Mileage]]</f>
        <v>3.960992406018584E-2</v>
      </c>
    </row>
    <row r="487" spans="1:34" x14ac:dyDescent="0.25">
      <c r="A487" s="3">
        <v>44696</v>
      </c>
      <c r="B487" s="1" t="s">
        <v>34</v>
      </c>
      <c r="C487" s="1" t="s">
        <v>34</v>
      </c>
      <c r="D487" s="24">
        <v>4022</v>
      </c>
      <c r="E487" s="24">
        <v>69105</v>
      </c>
      <c r="F487" s="1" t="s">
        <v>72</v>
      </c>
      <c r="G487" s="1" t="s">
        <v>36</v>
      </c>
      <c r="H487" s="1" t="s">
        <v>73</v>
      </c>
      <c r="I487" t="s">
        <v>47</v>
      </c>
      <c r="J487" t="str">
        <f>_xlfn.CONCAT(IFERROR(INDEX(Lookup!B:B, MATCH(Table1[[#This Row],[Origin City]], Lookup!A:A, 0)), Table1[[#This Row],[Origin City]]),","," ",Table1[[#This Row],[Origin State]])</f>
        <v>Argyle, MN</v>
      </c>
      <c r="K487" t="s">
        <v>65</v>
      </c>
      <c r="L487" t="s">
        <v>54</v>
      </c>
      <c r="M487" t="s">
        <v>66</v>
      </c>
      <c r="N487" s="47">
        <v>1634</v>
      </c>
      <c r="O487" t="s">
        <v>51</v>
      </c>
      <c r="P487">
        <v>110</v>
      </c>
      <c r="Q487">
        <v>120</v>
      </c>
      <c r="R487" t="s">
        <v>2</v>
      </c>
      <c r="S487" t="s">
        <v>43</v>
      </c>
      <c r="T487" t="s">
        <v>52</v>
      </c>
      <c r="U487" s="36" t="s">
        <v>44</v>
      </c>
      <c r="V487" s="28" t="s">
        <v>45</v>
      </c>
      <c r="W487" s="4">
        <v>6200</v>
      </c>
      <c r="X487" s="4">
        <f>IF(Table1[[#This Row],[Commodity]]="corn",Table1[[#This Row],[Tariff per Car]]/(111*2000/56),Table1[[#This Row],[Tariff per Car]]/(111*2000/60))</f>
        <v>1.6756756756756757</v>
      </c>
      <c r="Y487" s="4">
        <f>Table1[[#This Row],[Tariff per Car]]/100.7</f>
        <v>61.56901688182721</v>
      </c>
      <c r="Z487" s="4">
        <f>(Table1[[#This Row],[Tariff per Car]]/111)</f>
        <v>55.855855855855857</v>
      </c>
      <c r="AA487" s="6">
        <f>(Table1[[#This Row],[Tariff per Car]]/111)/Table1[[#This Row],[Route Mileage]]</f>
        <v>3.4183510315701257E-2</v>
      </c>
      <c r="AB487" s="4">
        <v>0.47</v>
      </c>
      <c r="AC487" s="4">
        <f>Table1[[#This Row],[FSC per Mile]]*Table1[[#This Row],[Route Mileage]]</f>
        <v>767.9799999999999</v>
      </c>
      <c r="AD487" s="4">
        <f>Table1[[#This Row],[Tariff per Car]]+Table1[[#This Row],[FSC per Car]]</f>
        <v>6967.98</v>
      </c>
      <c r="AE487" s="4">
        <f>IF(Table1[[#This Row],[Commodity]]="corn",Table1[[#This Row],[Tariff + FSC per Car]]/(111*2000/56),Table1[[#This Row],[Tariff + FSC per Car]]/(111*2000/60))</f>
        <v>1.8832378378378378</v>
      </c>
      <c r="AF487" s="4">
        <f>Table1[[#This Row],[Tariff + FSC per Car]]/100.7</f>
        <v>69.19543197616683</v>
      </c>
      <c r="AG487" s="4">
        <f>(Table1[[#This Row],[Tariff + FSC per Car]]/111)</f>
        <v>62.774594594594589</v>
      </c>
      <c r="AH487" s="6">
        <f>(Table1[[#This Row],[Tariff + FSC per Car]]/111)/Table1[[#This Row],[Route Mileage]]</f>
        <v>3.841774454993549E-2</v>
      </c>
    </row>
    <row r="488" spans="1:34" x14ac:dyDescent="0.25">
      <c r="A488" s="3">
        <v>44696</v>
      </c>
      <c r="B488" s="1" t="s">
        <v>34</v>
      </c>
      <c r="C488" s="1" t="s">
        <v>34</v>
      </c>
      <c r="D488" s="24">
        <v>4022</v>
      </c>
      <c r="E488" s="24">
        <v>69105</v>
      </c>
      <c r="F488" s="1" t="s">
        <v>72</v>
      </c>
      <c r="G488" s="1" t="s">
        <v>36</v>
      </c>
      <c r="H488" s="1" t="s">
        <v>74</v>
      </c>
      <c r="I488" t="s">
        <v>75</v>
      </c>
      <c r="J488" t="str">
        <f>_xlfn.CONCAT(IFERROR(INDEX(Lookup!B:B, MATCH(Table1[[#This Row],[Origin City]], Lookup!A:A, 0)), Table1[[#This Row],[Origin City]]),","," ",Table1[[#This Row],[Origin State]])</f>
        <v>Casselton, ND</v>
      </c>
      <c r="K488" t="s">
        <v>48</v>
      </c>
      <c r="L488" t="s">
        <v>49</v>
      </c>
      <c r="M488" t="s">
        <v>50</v>
      </c>
      <c r="N488" s="5">
        <v>1469</v>
      </c>
      <c r="O488" t="s">
        <v>51</v>
      </c>
      <c r="P488">
        <v>110</v>
      </c>
      <c r="Q488">
        <v>120</v>
      </c>
      <c r="R488" t="s">
        <v>2</v>
      </c>
      <c r="S488" t="s">
        <v>43</v>
      </c>
      <c r="T488" t="s">
        <v>52</v>
      </c>
      <c r="U488" s="35" t="s">
        <v>44</v>
      </c>
      <c r="V488" s="27" t="s">
        <v>45</v>
      </c>
      <c r="W488" s="4">
        <v>5950</v>
      </c>
      <c r="X488" s="4">
        <f>IF(Table1[[#This Row],[Commodity]]="corn",Table1[[#This Row],[Tariff per Car]]/(111*2000/56),Table1[[#This Row],[Tariff per Car]]/(111*2000/60))</f>
        <v>1.6081081081081081</v>
      </c>
      <c r="Y488" s="4">
        <f>Table1[[#This Row],[Tariff per Car]]/100.7</f>
        <v>59.086395233366432</v>
      </c>
      <c r="Z488" s="4">
        <f>(Table1[[#This Row],[Tariff per Car]]/111)</f>
        <v>53.603603603603602</v>
      </c>
      <c r="AA488" s="6">
        <f>(Table1[[#This Row],[Tariff per Car]]/111)/Table1[[#This Row],[Route Mileage]]</f>
        <v>3.6489859498709053E-2</v>
      </c>
      <c r="AB488" s="4">
        <v>0.47</v>
      </c>
      <c r="AC488" s="4">
        <f>Table1[[#This Row],[FSC per Mile]]*Table1[[#This Row],[Route Mileage]]</f>
        <v>690.43</v>
      </c>
      <c r="AD488" s="4">
        <f>Table1[[#This Row],[Tariff per Car]]+Table1[[#This Row],[FSC per Car]]</f>
        <v>6640.43</v>
      </c>
      <c r="AE488" s="4">
        <f>IF(Table1[[#This Row],[Commodity]]="corn",Table1[[#This Row],[Tariff + FSC per Car]]/(111*2000/56),Table1[[#This Row],[Tariff + FSC per Car]]/(111*2000/60))</f>
        <v>1.794710810810811</v>
      </c>
      <c r="AF488" s="4">
        <f>Table1[[#This Row],[Tariff + FSC per Car]]/100.7</f>
        <v>65.942701092353531</v>
      </c>
      <c r="AG488" s="4">
        <f>(Table1[[#This Row],[Tariff + FSC per Car]]/111)</f>
        <v>59.823693693693698</v>
      </c>
      <c r="AH488" s="6">
        <f>(Table1[[#This Row],[Tariff + FSC per Car]]/111)/Table1[[#This Row],[Route Mileage]]</f>
        <v>4.0724093732943292E-2</v>
      </c>
    </row>
    <row r="489" spans="1:34" x14ac:dyDescent="0.25">
      <c r="A489" s="3">
        <v>44696</v>
      </c>
      <c r="B489" s="1" t="s">
        <v>34</v>
      </c>
      <c r="C489" s="1" t="s">
        <v>34</v>
      </c>
      <c r="D489" s="24">
        <v>4022</v>
      </c>
      <c r="E489" s="24">
        <v>69902</v>
      </c>
      <c r="F489" s="1" t="s">
        <v>72</v>
      </c>
      <c r="G489" s="1" t="s">
        <v>36</v>
      </c>
      <c r="H489" s="1" t="s">
        <v>74</v>
      </c>
      <c r="I489" t="s">
        <v>75</v>
      </c>
      <c r="J489" t="str">
        <f>_xlfn.CONCAT(IFERROR(INDEX(Lookup!B:B, MATCH(Table1[[#This Row],[Origin City]], Lookup!A:A, 0)), Table1[[#This Row],[Origin City]]),","," ",Table1[[#This Row],[Origin State]])</f>
        <v>Casselton, ND</v>
      </c>
      <c r="K489" t="s">
        <v>79</v>
      </c>
      <c r="L489" t="s">
        <v>62</v>
      </c>
      <c r="M489" t="str">
        <f>_xlfn.CONCAT(IFERROR(INDEX(Lookup!B:B, MATCH(Table1[[#This Row],[Destination City]], Lookup!A:A, 0)), Table1[[#This Row],[Destination City]]),","," ",Table1[[#This Row],[Destination State]])</f>
        <v>St. Louis, MO</v>
      </c>
      <c r="N489" s="5">
        <v>855</v>
      </c>
      <c r="O489" t="s">
        <v>51</v>
      </c>
      <c r="P489">
        <v>110</v>
      </c>
      <c r="Q489">
        <v>120</v>
      </c>
      <c r="R489" t="s">
        <v>2</v>
      </c>
      <c r="S489" t="s">
        <v>43</v>
      </c>
      <c r="T489" t="s">
        <v>52</v>
      </c>
      <c r="U489" s="35" t="s">
        <v>44</v>
      </c>
      <c r="V489" s="27" t="s">
        <v>45</v>
      </c>
      <c r="W489" s="4">
        <v>4000</v>
      </c>
      <c r="X489" s="4">
        <f>IF(Table1[[#This Row],[Commodity]]="corn",Table1[[#This Row],[Tariff per Car]]/(111*2000/56),Table1[[#This Row],[Tariff per Car]]/(111*2000/60))</f>
        <v>1.0810810810810811</v>
      </c>
      <c r="Y489" s="4">
        <f>Table1[[#This Row],[Tariff per Car]]/100.7</f>
        <v>39.72194637537239</v>
      </c>
      <c r="Z489" s="4">
        <f>(Table1[[#This Row],[Tariff per Car]]/111)</f>
        <v>36.036036036036037</v>
      </c>
      <c r="AA489" s="6">
        <f>(Table1[[#This Row],[Tariff per Car]]/111)/Table1[[#This Row],[Route Mileage]]</f>
        <v>4.2147410568463203E-2</v>
      </c>
      <c r="AB489" s="4">
        <v>0.47</v>
      </c>
      <c r="AC489" s="4">
        <f>Table1[[#This Row],[FSC per Mile]]*Table1[[#This Row],[Route Mileage]]</f>
        <v>401.84999999999997</v>
      </c>
      <c r="AD489" s="4">
        <f>Table1[[#This Row],[Tariff per Car]]+Table1[[#This Row],[FSC per Car]]</f>
        <v>4401.8500000000004</v>
      </c>
      <c r="AE489" s="4">
        <f>IF(Table1[[#This Row],[Commodity]]="corn",Table1[[#This Row],[Tariff + FSC per Car]]/(111*2000/56),Table1[[#This Row],[Tariff + FSC per Car]]/(111*2000/60))</f>
        <v>1.1896891891891892</v>
      </c>
      <c r="AF489" s="4">
        <f>Table1[[#This Row],[Tariff + FSC per Car]]/100.7</f>
        <v>43.712512413108243</v>
      </c>
      <c r="AG489" s="4">
        <f>(Table1[[#This Row],[Tariff + FSC per Car]]/111)</f>
        <v>39.656306306306313</v>
      </c>
      <c r="AH489" s="6">
        <f>(Table1[[#This Row],[Tariff + FSC per Car]]/111)/Table1[[#This Row],[Route Mileage]]</f>
        <v>4.6381644802697443E-2</v>
      </c>
    </row>
    <row r="490" spans="1:34" x14ac:dyDescent="0.25">
      <c r="A490" s="3">
        <v>44696</v>
      </c>
      <c r="B490" s="1" t="s">
        <v>34</v>
      </c>
      <c r="C490" s="1" t="s">
        <v>34</v>
      </c>
      <c r="D490" s="24">
        <v>4022</v>
      </c>
      <c r="E490" s="24">
        <v>69105</v>
      </c>
      <c r="F490" s="1" t="s">
        <v>72</v>
      </c>
      <c r="G490" s="1" t="s">
        <v>36</v>
      </c>
      <c r="H490" s="1" t="s">
        <v>76</v>
      </c>
      <c r="I490" t="s">
        <v>77</v>
      </c>
      <c r="J490" t="str">
        <f>_xlfn.CONCAT(IFERROR(INDEX(Lookup!B:B, MATCH(Table1[[#This Row],[Origin City]], Lookup!A:A, 0)), Table1[[#This Row],[Origin City]]),","," ",Table1[[#This Row],[Origin State]])</f>
        <v>Concordia, KS</v>
      </c>
      <c r="K490" t="s">
        <v>65</v>
      </c>
      <c r="L490" t="s">
        <v>54</v>
      </c>
      <c r="M490" t="s">
        <v>66</v>
      </c>
      <c r="N490" s="5">
        <v>742</v>
      </c>
      <c r="O490" t="s">
        <v>51</v>
      </c>
      <c r="P490">
        <v>110</v>
      </c>
      <c r="Q490">
        <v>120</v>
      </c>
      <c r="R490" t="s">
        <v>2</v>
      </c>
      <c r="S490" t="s">
        <v>43</v>
      </c>
      <c r="T490" t="s">
        <v>43</v>
      </c>
      <c r="U490" s="36" t="s">
        <v>44</v>
      </c>
      <c r="V490" s="28" t="s">
        <v>45</v>
      </c>
      <c r="W490" s="4">
        <v>4450</v>
      </c>
      <c r="X490" s="4">
        <f>IF(Table1[[#This Row],[Commodity]]="corn",Table1[[#This Row],[Tariff per Car]]/(111*2000/56),Table1[[#This Row],[Tariff per Car]]/(111*2000/60))</f>
        <v>1.2027027027027026</v>
      </c>
      <c r="Y490" s="4">
        <f>Table1[[#This Row],[Tariff per Car]]/100.7</f>
        <v>44.19066534260179</v>
      </c>
      <c r="Z490" s="4">
        <f>(Table1[[#This Row],[Tariff per Car]]/111)</f>
        <v>40.090090090090094</v>
      </c>
      <c r="AA490" s="6">
        <f>(Table1[[#This Row],[Tariff per Car]]/111)/Table1[[#This Row],[Route Mileage]]</f>
        <v>5.4029771010903088E-2</v>
      </c>
      <c r="AB490" s="4">
        <v>0.47</v>
      </c>
      <c r="AC490" s="4">
        <f>Table1[[#This Row],[FSC per Mile]]*Table1[[#This Row],[Route Mileage]]</f>
        <v>348.73999999999995</v>
      </c>
      <c r="AD490" s="4">
        <f>Table1[[#This Row],[Tariff per Car]]+Table1[[#This Row],[FSC per Car]]</f>
        <v>4798.74</v>
      </c>
      <c r="AE490" s="4">
        <f>IF(Table1[[#This Row],[Commodity]]="corn",Table1[[#This Row],[Tariff + FSC per Car]]/(111*2000/56),Table1[[#This Row],[Tariff + FSC per Car]]/(111*2000/60))</f>
        <v>1.2969567567567566</v>
      </c>
      <c r="AF490" s="4">
        <f>Table1[[#This Row],[Tariff + FSC per Car]]/100.7</f>
        <v>47.653823237338628</v>
      </c>
      <c r="AG490" s="4">
        <f>(Table1[[#This Row],[Tariff + FSC per Car]]/111)</f>
        <v>43.231891891891891</v>
      </c>
      <c r="AH490" s="6">
        <f>(Table1[[#This Row],[Tariff + FSC per Car]]/111)/Table1[[#This Row],[Route Mileage]]</f>
        <v>5.8264005245137321E-2</v>
      </c>
    </row>
    <row r="491" spans="1:34" x14ac:dyDescent="0.25">
      <c r="A491" s="3">
        <v>44696</v>
      </c>
      <c r="B491" s="1" t="s">
        <v>34</v>
      </c>
      <c r="C491" s="1" t="s">
        <v>34</v>
      </c>
      <c r="D491" s="24">
        <v>4022</v>
      </c>
      <c r="E491" s="24">
        <v>69105</v>
      </c>
      <c r="F491" s="1" t="s">
        <v>72</v>
      </c>
      <c r="G491" s="1" t="s">
        <v>36</v>
      </c>
      <c r="H491" s="1" t="s">
        <v>78</v>
      </c>
      <c r="I491" t="s">
        <v>68</v>
      </c>
      <c r="J491" t="str">
        <f>_xlfn.CONCAT(IFERROR(INDEX(Lookup!B:B, MATCH(Table1[[#This Row],[Origin City]], Lookup!A:A, 0)), Table1[[#This Row],[Origin City]]),","," ",Table1[[#This Row],[Origin State]])</f>
        <v>Mitchell, SD</v>
      </c>
      <c r="K491" t="s">
        <v>48</v>
      </c>
      <c r="L491" t="s">
        <v>49</v>
      </c>
      <c r="M491" t="s">
        <v>50</v>
      </c>
      <c r="N491" s="5">
        <v>1624</v>
      </c>
      <c r="O491" t="s">
        <v>51</v>
      </c>
      <c r="P491">
        <v>110</v>
      </c>
      <c r="Q491">
        <v>120</v>
      </c>
      <c r="R491" t="s">
        <v>2</v>
      </c>
      <c r="S491" t="s">
        <v>43</v>
      </c>
      <c r="T491" t="s">
        <v>52</v>
      </c>
      <c r="U491" s="35" t="s">
        <v>44</v>
      </c>
      <c r="V491" s="27" t="s">
        <v>45</v>
      </c>
      <c r="W491" s="4">
        <v>6050</v>
      </c>
      <c r="X491" s="4">
        <f>IF(Table1[[#This Row],[Commodity]]="corn",Table1[[#This Row],[Tariff per Car]]/(111*2000/56),Table1[[#This Row],[Tariff per Car]]/(111*2000/60))</f>
        <v>1.6351351351351351</v>
      </c>
      <c r="Y491" s="4">
        <f>Table1[[#This Row],[Tariff per Car]]/100.7</f>
        <v>60.079443892750746</v>
      </c>
      <c r="Z491" s="4">
        <f>(Table1[[#This Row],[Tariff per Car]]/111)</f>
        <v>54.504504504504503</v>
      </c>
      <c r="AA491" s="6">
        <f>(Table1[[#This Row],[Tariff per Car]]/111)/Table1[[#This Row],[Route Mileage]]</f>
        <v>3.3561887010162869E-2</v>
      </c>
      <c r="AB491" s="4">
        <v>0.47</v>
      </c>
      <c r="AC491" s="4">
        <f>Table1[[#This Row],[FSC per Mile]]*Table1[[#This Row],[Route Mileage]]</f>
        <v>763.28</v>
      </c>
      <c r="AD491" s="4">
        <f>Table1[[#This Row],[Tariff per Car]]+Table1[[#This Row],[FSC per Car]]</f>
        <v>6813.28</v>
      </c>
      <c r="AE491" s="4">
        <f>IF(Table1[[#This Row],[Commodity]]="corn",Table1[[#This Row],[Tariff + FSC per Car]]/(111*2000/56),Table1[[#This Row],[Tariff + FSC per Car]]/(111*2000/60))</f>
        <v>1.841427027027027</v>
      </c>
      <c r="AF491" s="4">
        <f>Table1[[#This Row],[Tariff + FSC per Car]]/100.7</f>
        <v>67.6591857000993</v>
      </c>
      <c r="AG491" s="4">
        <f>(Table1[[#This Row],[Tariff + FSC per Car]]/111)</f>
        <v>61.380900900900897</v>
      </c>
      <c r="AH491" s="6">
        <f>(Table1[[#This Row],[Tariff + FSC per Car]]/111)/Table1[[#This Row],[Route Mileage]]</f>
        <v>3.7796121244397102E-2</v>
      </c>
    </row>
    <row r="492" spans="1:34" x14ac:dyDescent="0.25">
      <c r="A492" s="3">
        <v>44696</v>
      </c>
      <c r="B492" s="1" t="s">
        <v>34</v>
      </c>
      <c r="C492" s="1" t="s">
        <v>34</v>
      </c>
      <c r="D492" s="24">
        <v>4022</v>
      </c>
      <c r="E492" s="24">
        <v>69105</v>
      </c>
      <c r="F492" s="1" t="s">
        <v>72</v>
      </c>
      <c r="G492" s="1" t="s">
        <v>36</v>
      </c>
      <c r="H492" s="1" t="s">
        <v>61</v>
      </c>
      <c r="I492" t="s">
        <v>62</v>
      </c>
      <c r="J492" t="str">
        <f>_xlfn.CONCAT(IFERROR(INDEX(Lookup!B:B, MATCH(Table1[[#This Row],[Origin City]], Lookup!A:A, 0)), Table1[[#This Row],[Origin City]]),","," ",Table1[[#This Row],[Origin State]])</f>
        <v>Phelps (Rock Port), MO</v>
      </c>
      <c r="K492" t="s">
        <v>48</v>
      </c>
      <c r="L492" t="s">
        <v>49</v>
      </c>
      <c r="M492" t="s">
        <v>50</v>
      </c>
      <c r="N492" s="5">
        <v>1881</v>
      </c>
      <c r="O492" t="s">
        <v>51</v>
      </c>
      <c r="P492">
        <v>110</v>
      </c>
      <c r="Q492">
        <v>120</v>
      </c>
      <c r="R492" t="s">
        <v>2</v>
      </c>
      <c r="S492" t="s">
        <v>43</v>
      </c>
      <c r="T492" t="s">
        <v>43</v>
      </c>
      <c r="U492" s="35" t="s">
        <v>44</v>
      </c>
      <c r="V492" s="27" t="s">
        <v>45</v>
      </c>
      <c r="W492" s="4">
        <v>6000</v>
      </c>
      <c r="X492" s="4">
        <f>IF(Table1[[#This Row],[Commodity]]="corn",Table1[[#This Row],[Tariff per Car]]/(111*2000/56),Table1[[#This Row],[Tariff per Car]]/(111*2000/60))</f>
        <v>1.6216216216216217</v>
      </c>
      <c r="Y492" s="4">
        <f>Table1[[#This Row],[Tariff per Car]]/100.7</f>
        <v>59.582919563058589</v>
      </c>
      <c r="Z492" s="4">
        <f>(Table1[[#This Row],[Tariff per Car]]/111)</f>
        <v>54.054054054054056</v>
      </c>
      <c r="AA492" s="6">
        <f>(Table1[[#This Row],[Tariff per Car]]/111)/Table1[[#This Row],[Route Mileage]]</f>
        <v>2.8736870842134003E-2</v>
      </c>
      <c r="AB492" s="4">
        <v>0.47</v>
      </c>
      <c r="AC492" s="4">
        <f>Table1[[#This Row],[FSC per Mile]]*Table1[[#This Row],[Route Mileage]]</f>
        <v>884.06999999999994</v>
      </c>
      <c r="AD492" s="4">
        <f>Table1[[#This Row],[Tariff per Car]]+Table1[[#This Row],[FSC per Car]]</f>
        <v>6884.07</v>
      </c>
      <c r="AE492" s="4">
        <f>IF(Table1[[#This Row],[Commodity]]="corn",Table1[[#This Row],[Tariff + FSC per Car]]/(111*2000/56),Table1[[#This Row],[Tariff + FSC per Car]]/(111*2000/60))</f>
        <v>1.8605594594594594</v>
      </c>
      <c r="AF492" s="4">
        <f>Table1[[#This Row],[Tariff + FSC per Car]]/100.7</f>
        <v>68.362164846077448</v>
      </c>
      <c r="AG492" s="4">
        <f>(Table1[[#This Row],[Tariff + FSC per Car]]/111)</f>
        <v>62.018648648648643</v>
      </c>
      <c r="AH492" s="6">
        <f>(Table1[[#This Row],[Tariff + FSC per Car]]/111)/Table1[[#This Row],[Route Mileage]]</f>
        <v>3.2971105076368232E-2</v>
      </c>
    </row>
    <row r="493" spans="1:34" x14ac:dyDescent="0.25">
      <c r="A493" s="3">
        <v>44696</v>
      </c>
      <c r="B493" s="1" t="s">
        <v>34</v>
      </c>
      <c r="C493" s="1" t="s">
        <v>34</v>
      </c>
      <c r="D493" s="24">
        <v>4022</v>
      </c>
      <c r="E493" s="24">
        <v>69105</v>
      </c>
      <c r="F493" s="1" t="s">
        <v>72</v>
      </c>
      <c r="G493" s="1" t="s">
        <v>36</v>
      </c>
      <c r="H493" s="1" t="s">
        <v>69</v>
      </c>
      <c r="I493" t="s">
        <v>47</v>
      </c>
      <c r="J493" t="str">
        <f>_xlfn.CONCAT(IFERROR(INDEX(Lookup!B:B, MATCH(Table1[[#This Row],[Origin City]], Lookup!A:A, 0)), Table1[[#This Row],[Origin City]]),","," ",Table1[[#This Row],[Origin State]])</f>
        <v>St. Cloud, MN</v>
      </c>
      <c r="K493" t="s">
        <v>48</v>
      </c>
      <c r="L493" t="s">
        <v>49</v>
      </c>
      <c r="M493" t="s">
        <v>50</v>
      </c>
      <c r="N493" s="5">
        <v>1666</v>
      </c>
      <c r="O493" t="s">
        <v>51</v>
      </c>
      <c r="P493">
        <v>110</v>
      </c>
      <c r="Q493">
        <v>120</v>
      </c>
      <c r="R493" t="s">
        <v>2</v>
      </c>
      <c r="S493" t="s">
        <v>43</v>
      </c>
      <c r="T493" t="s">
        <v>43</v>
      </c>
      <c r="U493" s="36" t="s">
        <v>44</v>
      </c>
      <c r="V493" s="28" t="s">
        <v>45</v>
      </c>
      <c r="W493" s="4">
        <v>6100</v>
      </c>
      <c r="X493" s="4">
        <f>IF(Table1[[#This Row],[Commodity]]="corn",Table1[[#This Row],[Tariff per Car]]/(111*2000/56),Table1[[#This Row],[Tariff per Car]]/(111*2000/60))</f>
        <v>1.6486486486486487</v>
      </c>
      <c r="Y493" s="4">
        <f>Table1[[#This Row],[Tariff per Car]]/100.7</f>
        <v>60.575968222442896</v>
      </c>
      <c r="Z493" s="4">
        <f>(Table1[[#This Row],[Tariff per Car]]/111)</f>
        <v>54.954954954954957</v>
      </c>
      <c r="AA493" s="6">
        <f>(Table1[[#This Row],[Tariff per Car]]/111)/Table1[[#This Row],[Route Mileage]]</f>
        <v>3.2986167439948956E-2</v>
      </c>
      <c r="AB493" s="4">
        <v>0.47</v>
      </c>
      <c r="AC493" s="4">
        <f>Table1[[#This Row],[FSC per Mile]]*Table1[[#This Row],[Route Mileage]]</f>
        <v>783.02</v>
      </c>
      <c r="AD493" s="4">
        <f>Table1[[#This Row],[Tariff per Car]]+Table1[[#This Row],[FSC per Car]]</f>
        <v>6883.02</v>
      </c>
      <c r="AE493" s="4">
        <f>IF(Table1[[#This Row],[Commodity]]="corn",Table1[[#This Row],[Tariff + FSC per Car]]/(111*2000/56),Table1[[#This Row],[Tariff + FSC per Car]]/(111*2000/60))</f>
        <v>1.8602756756756758</v>
      </c>
      <c r="AF493" s="4">
        <f>Table1[[#This Row],[Tariff + FSC per Car]]/100.7</f>
        <v>68.351737835153926</v>
      </c>
      <c r="AG493" s="4">
        <f>(Table1[[#This Row],[Tariff + FSC per Car]]/111)</f>
        <v>62.009189189189193</v>
      </c>
      <c r="AH493" s="6">
        <f>(Table1[[#This Row],[Tariff + FSC per Car]]/111)/Table1[[#This Row],[Route Mileage]]</f>
        <v>3.7220401674183189E-2</v>
      </c>
    </row>
    <row r="494" spans="1:34" x14ac:dyDescent="0.25">
      <c r="A494" s="3">
        <v>44696</v>
      </c>
      <c r="B494" s="1" t="s">
        <v>88</v>
      </c>
      <c r="C494" s="1" t="s">
        <v>81</v>
      </c>
      <c r="D494" s="24">
        <v>4444</v>
      </c>
      <c r="E494" s="24">
        <v>45650</v>
      </c>
      <c r="F494" s="1" t="s">
        <v>72</v>
      </c>
      <c r="G494" s="1" t="s">
        <v>36</v>
      </c>
      <c r="H494" s="1" t="s">
        <v>89</v>
      </c>
      <c r="I494" t="s">
        <v>75</v>
      </c>
      <c r="J494" t="str">
        <f>_xlfn.CONCAT(IFERROR(INDEX(Lookup!B:B, MATCH(Table1[[#This Row],[Origin City]], Lookup!A:A, 0)), Table1[[#This Row],[Origin City]]),","," ",Table1[[#This Row],[Origin State]])</f>
        <v>Enderlin, ND</v>
      </c>
      <c r="K494" t="s">
        <v>90</v>
      </c>
      <c r="L494" t="s">
        <v>49</v>
      </c>
      <c r="M494" t="str">
        <f>_xlfn.CONCAT(IFERROR(INDEX(Lookup!B:B, MATCH(Table1[[#This Row],[Destination City]], Lookup!A:A, 0)), Table1[[#This Row],[Destination City]]),","," ",Table1[[#This Row],[Destination State]])</f>
        <v>Kalama, WA</v>
      </c>
      <c r="N494" s="5">
        <v>1617</v>
      </c>
      <c r="O494" t="s">
        <v>86</v>
      </c>
      <c r="P494">
        <v>110</v>
      </c>
      <c r="Q494">
        <v>110</v>
      </c>
      <c r="R494" t="s">
        <v>42</v>
      </c>
      <c r="S494" t="s">
        <v>43</v>
      </c>
      <c r="T494" t="s">
        <v>52</v>
      </c>
      <c r="U494" s="26"/>
      <c r="V494" s="27" t="s">
        <v>87</v>
      </c>
      <c r="W494" s="4">
        <v>5535</v>
      </c>
      <c r="X494" s="4">
        <f>IF(Table1[[#This Row],[Commodity]]="corn",Table1[[#This Row],[Tariff per Car]]/(111*2000/56),Table1[[#This Row],[Tariff per Car]]/(111*2000/60))</f>
        <v>1.4959459459459459</v>
      </c>
      <c r="Y494" s="4">
        <f>Table1[[#This Row],[Tariff per Car]]/100.7</f>
        <v>54.96524329692155</v>
      </c>
      <c r="Z494" s="4">
        <f>(Table1[[#This Row],[Tariff per Car]]/111)</f>
        <v>49.864864864864863</v>
      </c>
      <c r="AA494" s="6">
        <f>(Table1[[#This Row],[Tariff per Car]]/111)/Table1[[#This Row],[Route Mileage]]</f>
        <v>3.0837887980745122E-2</v>
      </c>
      <c r="AB494" s="4">
        <v>0.60499999999999998</v>
      </c>
      <c r="AC494" s="4">
        <f>Table1[[#This Row],[FSC per Mile]]*Table1[[#This Row],[Route Mileage]]</f>
        <v>978.28499999999997</v>
      </c>
      <c r="AD494" s="4">
        <f>Table1[[#This Row],[Tariff per Car]]+Table1[[#This Row],[FSC per Car]]</f>
        <v>6513.2849999999999</v>
      </c>
      <c r="AE494" s="4">
        <f>IF(Table1[[#This Row],[Commodity]]="corn",Table1[[#This Row],[Tariff + FSC per Car]]/(111*2000/56),Table1[[#This Row],[Tariff + FSC per Car]]/(111*2000/60))</f>
        <v>1.7603472972972973</v>
      </c>
      <c r="AF494" s="4">
        <f>Table1[[#This Row],[Tariff + FSC per Car]]/100.7</f>
        <v>64.680089374379335</v>
      </c>
      <c r="AG494" s="4">
        <f>(Table1[[#This Row],[Tariff + FSC per Car]]/111)</f>
        <v>58.678243243243244</v>
      </c>
      <c r="AH494" s="6">
        <f>(Table1[[#This Row],[Tariff + FSC per Car]]/111)/Table1[[#This Row],[Route Mileage]]</f>
        <v>3.6288338431195576E-2</v>
      </c>
    </row>
    <row r="495" spans="1:34" x14ac:dyDescent="0.25">
      <c r="A495" s="3">
        <v>44696</v>
      </c>
      <c r="B495" s="1" t="s">
        <v>94</v>
      </c>
      <c r="C495" s="1" t="s">
        <v>94</v>
      </c>
      <c r="D495" s="24">
        <v>4317</v>
      </c>
      <c r="F495" s="1" t="s">
        <v>72</v>
      </c>
      <c r="G495" s="1" t="s">
        <v>36</v>
      </c>
      <c r="H495" s="1" t="s">
        <v>106</v>
      </c>
      <c r="I495" t="s">
        <v>57</v>
      </c>
      <c r="J495" t="str">
        <f>_xlfn.CONCAT(IFERROR(INDEX(Lookup!B:B, MATCH(Table1[[#This Row],[Origin City]], Lookup!A:A, 0)), Table1[[#This Row],[Origin City]]),","," ",Table1[[#This Row],[Origin State]])</f>
        <v>Casey, IL</v>
      </c>
      <c r="K495" t="s">
        <v>107</v>
      </c>
      <c r="L495" t="s">
        <v>98</v>
      </c>
      <c r="M495" t="str">
        <f>_xlfn.CONCAT(IFERROR(INDEX(Lookup!B:B, MATCH(Table1[[#This Row],[Destination City]], Lookup!A:A, 0)), Table1[[#This Row],[Destination City]]),","," ",Table1[[#This Row],[Destination State]])</f>
        <v>Mobile, AL</v>
      </c>
      <c r="N495" s="5">
        <v>779</v>
      </c>
      <c r="O495" t="s">
        <v>86</v>
      </c>
      <c r="P495">
        <v>90</v>
      </c>
      <c r="Q495">
        <v>90</v>
      </c>
      <c r="R495" t="s">
        <v>108</v>
      </c>
      <c r="S495" t="s">
        <v>43</v>
      </c>
      <c r="T495" t="s">
        <v>52</v>
      </c>
      <c r="U495" s="43"/>
      <c r="V495" s="28" t="s">
        <v>87</v>
      </c>
      <c r="W495" s="4">
        <v>3407</v>
      </c>
      <c r="X495" s="4">
        <f>IF(Table1[[#This Row],[Commodity]]="corn",Table1[[#This Row],[Tariff per Car]]/(111*2000/56),Table1[[#This Row],[Tariff per Car]]/(111*2000/60))</f>
        <v>0.92081081081081084</v>
      </c>
      <c r="Y495" s="4">
        <f>Table1[[#This Row],[Tariff per Car]]/100.7</f>
        <v>33.833167825223434</v>
      </c>
      <c r="Z495" s="4">
        <f>(Table1[[#This Row],[Tariff per Car]]/111)</f>
        <v>30.693693693693692</v>
      </c>
      <c r="AA495" s="6">
        <f>(Table1[[#This Row],[Tariff per Car]]/111)/Table1[[#This Row],[Route Mileage]]</f>
        <v>3.9401403971365462E-2</v>
      </c>
      <c r="AB495" s="4">
        <v>0</v>
      </c>
      <c r="AC495" s="4">
        <f>Table1[[#This Row],[FSC per Mile]]*Table1[[#This Row],[Route Mileage]]</f>
        <v>0</v>
      </c>
      <c r="AD495" s="4">
        <f>Table1[[#This Row],[Tariff per Car]]+Table1[[#This Row],[FSC per Car]]</f>
        <v>3407</v>
      </c>
      <c r="AE495" s="4">
        <f>IF(Table1[[#This Row],[Commodity]]="corn",Table1[[#This Row],[Tariff + FSC per Car]]/(111*2000/56),Table1[[#This Row],[Tariff + FSC per Car]]/(111*2000/60))</f>
        <v>0.92081081081081084</v>
      </c>
      <c r="AF495" s="4">
        <f>Table1[[#This Row],[Tariff + FSC per Car]]/100.7</f>
        <v>33.833167825223434</v>
      </c>
      <c r="AG495" s="4">
        <f>(Table1[[#This Row],[Tariff + FSC per Car]]/111)</f>
        <v>30.693693693693692</v>
      </c>
      <c r="AH495" s="6">
        <f>(Table1[[#This Row],[Tariff + FSC per Car]]/111)/Table1[[#This Row],[Route Mileage]]</f>
        <v>3.9401403971365462E-2</v>
      </c>
    </row>
    <row r="496" spans="1:34" x14ac:dyDescent="0.25">
      <c r="A496" s="3">
        <v>44696</v>
      </c>
      <c r="B496" s="1" t="s">
        <v>94</v>
      </c>
      <c r="C496" s="1" t="s">
        <v>94</v>
      </c>
      <c r="D496" s="24">
        <v>4317</v>
      </c>
      <c r="F496" s="1" t="s">
        <v>72</v>
      </c>
      <c r="G496" s="1" t="s">
        <v>36</v>
      </c>
      <c r="H496" s="1" t="s">
        <v>106</v>
      </c>
      <c r="I496" t="s">
        <v>57</v>
      </c>
      <c r="J496" t="str">
        <f>_xlfn.CONCAT(IFERROR(INDEX(Lookup!B:B, MATCH(Table1[[#This Row],[Origin City]], Lookup!A:A, 0)), Table1[[#This Row],[Origin City]]),","," ",Table1[[#This Row],[Origin State]])</f>
        <v>Casey, IL</v>
      </c>
      <c r="K496" t="s">
        <v>107</v>
      </c>
      <c r="L496" t="s">
        <v>98</v>
      </c>
      <c r="M496" t="str">
        <f>_xlfn.CONCAT(IFERROR(INDEX(Lookup!B:B, MATCH(Table1[[#This Row],[Destination City]], Lookup!A:A, 0)), Table1[[#This Row],[Destination City]]),","," ",Table1[[#This Row],[Destination State]])</f>
        <v>Mobile, AL</v>
      </c>
      <c r="N496" s="5">
        <v>779</v>
      </c>
      <c r="O496" t="s">
        <v>86</v>
      </c>
      <c r="P496">
        <v>90</v>
      </c>
      <c r="Q496">
        <v>90</v>
      </c>
      <c r="R496" t="s">
        <v>2</v>
      </c>
      <c r="S496" t="s">
        <v>43</v>
      </c>
      <c r="T496" t="s">
        <v>43</v>
      </c>
      <c r="U496" s="43"/>
      <c r="V496" s="28" t="s">
        <v>87</v>
      </c>
      <c r="W496" s="4">
        <v>3627</v>
      </c>
      <c r="X496" s="4">
        <f>IF(Table1[[#This Row],[Commodity]]="corn",Table1[[#This Row],[Tariff per Car]]/(111*2000/56),Table1[[#This Row],[Tariff per Car]]/(111*2000/60))</f>
        <v>0.98027027027027025</v>
      </c>
      <c r="Y496" s="4">
        <f>Table1[[#This Row],[Tariff per Car]]/100.7</f>
        <v>36.01787487586892</v>
      </c>
      <c r="Z496" s="4">
        <f>(Table1[[#This Row],[Tariff per Car]]/111)</f>
        <v>32.675675675675677</v>
      </c>
      <c r="AA496" s="6">
        <f>(Table1[[#This Row],[Tariff per Car]]/111)/Table1[[#This Row],[Route Mileage]]</f>
        <v>4.1945668389827571E-2</v>
      </c>
      <c r="AB496" s="4">
        <v>0</v>
      </c>
      <c r="AC496" s="4">
        <f>Table1[[#This Row],[FSC per Mile]]*Table1[[#This Row],[Route Mileage]]</f>
        <v>0</v>
      </c>
      <c r="AD496" s="4">
        <f>Table1[[#This Row],[Tariff per Car]]+Table1[[#This Row],[FSC per Car]]</f>
        <v>3627</v>
      </c>
      <c r="AE496" s="4">
        <f>IF(Table1[[#This Row],[Commodity]]="corn",Table1[[#This Row],[Tariff + FSC per Car]]/(111*2000/56),Table1[[#This Row],[Tariff + FSC per Car]]/(111*2000/60))</f>
        <v>0.98027027027027025</v>
      </c>
      <c r="AF496" s="4">
        <f>Table1[[#This Row],[Tariff + FSC per Car]]/100.7</f>
        <v>36.01787487586892</v>
      </c>
      <c r="AG496" s="4">
        <f>(Table1[[#This Row],[Tariff + FSC per Car]]/111)</f>
        <v>32.675675675675677</v>
      </c>
      <c r="AH496" s="6">
        <f>(Table1[[#This Row],[Tariff + FSC per Car]]/111)/Table1[[#This Row],[Route Mileage]]</f>
        <v>4.1945668389827571E-2</v>
      </c>
    </row>
    <row r="497" spans="1:34" x14ac:dyDescent="0.25">
      <c r="A497" s="3">
        <v>44696</v>
      </c>
      <c r="B497" s="1" t="s">
        <v>94</v>
      </c>
      <c r="C497" s="1" t="s">
        <v>94</v>
      </c>
      <c r="D497" s="24">
        <v>4317</v>
      </c>
      <c r="F497" s="1" t="s">
        <v>72</v>
      </c>
      <c r="G497" s="1" t="s">
        <v>36</v>
      </c>
      <c r="H497" s="1" t="s">
        <v>109</v>
      </c>
      <c r="I497" t="s">
        <v>100</v>
      </c>
      <c r="J497" t="str">
        <f>_xlfn.CONCAT(IFERROR(INDEX(Lookup!B:B, MATCH(Table1[[#This Row],[Origin City]], Lookup!A:A, 0)), Table1[[#This Row],[Origin City]]),","," ",Table1[[#This Row],[Origin State]])</f>
        <v>Marion, OH</v>
      </c>
      <c r="K497" t="s">
        <v>110</v>
      </c>
      <c r="L497" t="s">
        <v>111</v>
      </c>
      <c r="M497" t="str">
        <f>_xlfn.CONCAT(IFERROR(INDEX(Lookup!B:B, MATCH(Table1[[#This Row],[Destination City]], Lookup!A:A, 0)), Table1[[#This Row],[Destination City]]),","," ",Table1[[#This Row],[Destination State]])</f>
        <v>Chesapeake, VA</v>
      </c>
      <c r="N497" s="5">
        <v>760</v>
      </c>
      <c r="O497" t="s">
        <v>86</v>
      </c>
      <c r="P497">
        <v>90</v>
      </c>
      <c r="Q497">
        <v>90</v>
      </c>
      <c r="R497" t="s">
        <v>108</v>
      </c>
      <c r="S497" t="s">
        <v>43</v>
      </c>
      <c r="T497" t="s">
        <v>52</v>
      </c>
      <c r="U497" s="43"/>
      <c r="V497" s="28" t="s">
        <v>87</v>
      </c>
      <c r="W497" s="4">
        <v>2931</v>
      </c>
      <c r="X497" s="4">
        <f>IF(Table1[[#This Row],[Commodity]]="corn",Table1[[#This Row],[Tariff per Car]]/(111*2000/56),Table1[[#This Row],[Tariff per Car]]/(111*2000/60))</f>
        <v>0.79216216216216218</v>
      </c>
      <c r="Y497" s="4">
        <f>Table1[[#This Row],[Tariff per Car]]/100.7</f>
        <v>29.106256206554121</v>
      </c>
      <c r="Z497" s="4">
        <f>(Table1[[#This Row],[Tariff per Car]]/111)</f>
        <v>26.405405405405407</v>
      </c>
      <c r="AA497" s="6">
        <f>(Table1[[#This Row],[Tariff per Car]]/111)/Table1[[#This Row],[Route Mileage]]</f>
        <v>3.4743954480796591E-2</v>
      </c>
      <c r="AB497" s="4">
        <v>0</v>
      </c>
      <c r="AC497" s="4">
        <f>Table1[[#This Row],[FSC per Mile]]*Table1[[#This Row],[Route Mileage]]</f>
        <v>0</v>
      </c>
      <c r="AD497" s="4">
        <f>Table1[[#This Row],[Tariff per Car]]+Table1[[#This Row],[FSC per Car]]</f>
        <v>2931</v>
      </c>
      <c r="AE497" s="4">
        <f>IF(Table1[[#This Row],[Commodity]]="corn",Table1[[#This Row],[Tariff + FSC per Car]]/(111*2000/56),Table1[[#This Row],[Tariff + FSC per Car]]/(111*2000/60))</f>
        <v>0.79216216216216218</v>
      </c>
      <c r="AF497" s="4">
        <f>Table1[[#This Row],[Tariff + FSC per Car]]/100.7</f>
        <v>29.106256206554121</v>
      </c>
      <c r="AG497" s="4">
        <f>(Table1[[#This Row],[Tariff + FSC per Car]]/111)</f>
        <v>26.405405405405407</v>
      </c>
      <c r="AH497" s="6">
        <f>(Table1[[#This Row],[Tariff + FSC per Car]]/111)/Table1[[#This Row],[Route Mileage]]</f>
        <v>3.4743954480796591E-2</v>
      </c>
    </row>
    <row r="498" spans="1:34" x14ac:dyDescent="0.25">
      <c r="A498" s="3">
        <v>44696</v>
      </c>
      <c r="B498" s="1" t="s">
        <v>94</v>
      </c>
      <c r="C498" s="1" t="s">
        <v>94</v>
      </c>
      <c r="D498" s="24">
        <v>4317</v>
      </c>
      <c r="F498" s="1" t="s">
        <v>72</v>
      </c>
      <c r="G498" s="1" t="s">
        <v>36</v>
      </c>
      <c r="H498" s="1" t="s">
        <v>109</v>
      </c>
      <c r="I498" t="s">
        <v>100</v>
      </c>
      <c r="J498" t="str">
        <f>_xlfn.CONCAT(IFERROR(INDEX(Lookup!B:B, MATCH(Table1[[#This Row],[Origin City]], Lookup!A:A, 0)), Table1[[#This Row],[Origin City]]),","," ",Table1[[#This Row],[Origin State]])</f>
        <v>Marion, OH</v>
      </c>
      <c r="K498" t="s">
        <v>110</v>
      </c>
      <c r="L498" t="s">
        <v>111</v>
      </c>
      <c r="M498" t="str">
        <f>_xlfn.CONCAT(IFERROR(INDEX(Lookup!B:B, MATCH(Table1[[#This Row],[Destination City]], Lookup!A:A, 0)), Table1[[#This Row],[Destination City]]),","," ",Table1[[#This Row],[Destination State]])</f>
        <v>Chesapeake, VA</v>
      </c>
      <c r="N498" s="5">
        <v>760</v>
      </c>
      <c r="O498" t="s">
        <v>86</v>
      </c>
      <c r="P498">
        <v>90</v>
      </c>
      <c r="Q498">
        <v>90</v>
      </c>
      <c r="R498" t="s">
        <v>2</v>
      </c>
      <c r="S498" t="s">
        <v>43</v>
      </c>
      <c r="T498" t="s">
        <v>43</v>
      </c>
      <c r="U498" s="43"/>
      <c r="V498" s="28" t="s">
        <v>87</v>
      </c>
      <c r="W498" s="4">
        <v>3371</v>
      </c>
      <c r="X498" s="4">
        <f>IF(Table1[[#This Row],[Commodity]]="corn",Table1[[#This Row],[Tariff per Car]]/(111*2000/56),Table1[[#This Row],[Tariff per Car]]/(111*2000/60))</f>
        <v>0.9110810810810811</v>
      </c>
      <c r="Y498" s="4">
        <f>Table1[[#This Row],[Tariff per Car]]/100.7</f>
        <v>33.475670307845085</v>
      </c>
      <c r="Z498" s="4">
        <f>(Table1[[#This Row],[Tariff per Car]]/111)</f>
        <v>30.36936936936937</v>
      </c>
      <c r="AA498" s="6">
        <f>(Table1[[#This Row],[Tariff per Car]]/111)/Table1[[#This Row],[Route Mileage]]</f>
        <v>3.995969653864391E-2</v>
      </c>
      <c r="AB498" s="4">
        <v>0</v>
      </c>
      <c r="AC498" s="4">
        <f>Table1[[#This Row],[FSC per Mile]]*Table1[[#This Row],[Route Mileage]]</f>
        <v>0</v>
      </c>
      <c r="AD498" s="4">
        <f>Table1[[#This Row],[Tariff per Car]]+Table1[[#This Row],[FSC per Car]]</f>
        <v>3371</v>
      </c>
      <c r="AE498" s="4">
        <f>IF(Table1[[#This Row],[Commodity]]="corn",Table1[[#This Row],[Tariff + FSC per Car]]/(111*2000/56),Table1[[#This Row],[Tariff + FSC per Car]]/(111*2000/60))</f>
        <v>0.9110810810810811</v>
      </c>
      <c r="AF498" s="4">
        <f>Table1[[#This Row],[Tariff + FSC per Car]]/100.7</f>
        <v>33.475670307845085</v>
      </c>
      <c r="AG498" s="4">
        <f>(Table1[[#This Row],[Tariff + FSC per Car]]/111)</f>
        <v>30.36936936936937</v>
      </c>
      <c r="AH498" s="6">
        <f>(Table1[[#This Row],[Tariff + FSC per Car]]/111)/Table1[[#This Row],[Route Mileage]]</f>
        <v>3.995969653864391E-2</v>
      </c>
    </row>
    <row r="499" spans="1:34" x14ac:dyDescent="0.25">
      <c r="A499" s="3">
        <v>44727</v>
      </c>
      <c r="B499" s="1" t="s">
        <v>34</v>
      </c>
      <c r="C499" s="1" t="s">
        <v>34</v>
      </c>
      <c r="D499" s="24">
        <v>4022</v>
      </c>
      <c r="E499" s="24">
        <v>39010</v>
      </c>
      <c r="F499" s="1" t="s">
        <v>35</v>
      </c>
      <c r="G499" s="1" t="s">
        <v>36</v>
      </c>
      <c r="H499" s="1" t="s">
        <v>37</v>
      </c>
      <c r="I499" t="s">
        <v>38</v>
      </c>
      <c r="J499" t="str">
        <f>_xlfn.CONCAT(IFERROR(INDEX(Lookup!B:B, MATCH(Table1[[#This Row],[Origin City]], Lookup!A:A, 0)), Table1[[#This Row],[Origin City]]),","," ",Table1[[#This Row],[Origin State]])</f>
        <v>Brunswick, NE</v>
      </c>
      <c r="K499" t="s">
        <v>39</v>
      </c>
      <c r="L499" t="s">
        <v>40</v>
      </c>
      <c r="M499" t="str">
        <f>_xlfn.CONCAT(IFERROR(INDEX(Lookup!B:B, MATCH(Table1[[#This Row],[Destination City]], Lookup!A:A, 0)), Table1[[#This Row],[Destination City]]),","," ",Table1[[#This Row],[Destination State]])</f>
        <v>Hanford, CA</v>
      </c>
      <c r="N499" s="5">
        <v>2122</v>
      </c>
      <c r="O499" t="s">
        <v>41</v>
      </c>
      <c r="P499">
        <v>110</v>
      </c>
      <c r="Q499">
        <v>120</v>
      </c>
      <c r="R499" t="s">
        <v>42</v>
      </c>
      <c r="S499" t="s">
        <v>43</v>
      </c>
      <c r="T499" t="s">
        <v>43</v>
      </c>
      <c r="U499" s="35" t="s">
        <v>44</v>
      </c>
      <c r="V499" s="27" t="s">
        <v>45</v>
      </c>
      <c r="W499" s="4">
        <v>5540</v>
      </c>
      <c r="X499" s="4">
        <f>IF(Table1[[#This Row],[Commodity]]="corn",Table1[[#This Row],[Tariff per Car]]/(111*2000/56),Table1[[#This Row],[Tariff per Car]]/(111*2000/60))</f>
        <v>1.3974774774774774</v>
      </c>
      <c r="Y499" s="4">
        <f>Table1[[#This Row],[Tariff per Car]]/100.7</f>
        <v>55.01489572989076</v>
      </c>
      <c r="Z499" s="4">
        <f>(Table1[[#This Row],[Tariff per Car]]/111)</f>
        <v>49.909909909909906</v>
      </c>
      <c r="AA499" s="6">
        <f>(Table1[[#This Row],[Tariff per Car]]/111)/Table1[[#This Row],[Route Mileage]]</f>
        <v>2.3520221446705895E-2</v>
      </c>
      <c r="AB499" s="4">
        <v>0.47</v>
      </c>
      <c r="AC499" s="4">
        <f>Table1[[#This Row],[FSC per Mile]]*Table1[[#This Row],[Route Mileage]]</f>
        <v>997.33999999999992</v>
      </c>
      <c r="AD499" s="4">
        <f>Table1[[#This Row],[Tariff per Car]]+Table1[[#This Row],[FSC per Car]]</f>
        <v>6537.34</v>
      </c>
      <c r="AE499" s="4">
        <f>IF(Table1[[#This Row],[Commodity]]="corn",Table1[[#This Row],[Tariff + FSC per Car]]/(111*2000/56),Table1[[#This Row],[Tariff + FSC per Car]]/(111*2000/60))</f>
        <v>1.6490587387387388</v>
      </c>
      <c r="AF499" s="4">
        <f>Table1[[#This Row],[Tariff + FSC per Car]]/100.7</f>
        <v>64.918967229394241</v>
      </c>
      <c r="AG499" s="4">
        <f>(Table1[[#This Row],[Tariff + FSC per Car]]/111)</f>
        <v>58.894954954954954</v>
      </c>
      <c r="AH499" s="6">
        <f>(Table1[[#This Row],[Tariff + FSC per Car]]/111)/Table1[[#This Row],[Route Mileage]]</f>
        <v>2.7754455680940128E-2</v>
      </c>
    </row>
    <row r="500" spans="1:34" x14ac:dyDescent="0.25">
      <c r="A500" s="3">
        <v>44727</v>
      </c>
      <c r="B500" s="1" t="s">
        <v>34</v>
      </c>
      <c r="C500" s="1" t="s">
        <v>34</v>
      </c>
      <c r="D500" s="24">
        <v>4022</v>
      </c>
      <c r="E500" s="24">
        <v>39013</v>
      </c>
      <c r="F500" s="1" t="s">
        <v>35</v>
      </c>
      <c r="G500" s="1" t="s">
        <v>36</v>
      </c>
      <c r="H500" s="1" t="s">
        <v>46</v>
      </c>
      <c r="I500" t="s">
        <v>47</v>
      </c>
      <c r="J500" t="str">
        <f>_xlfn.CONCAT(IFERROR(INDEX(Lookup!B:B, MATCH(Table1[[#This Row],[Origin City]], Lookup!A:A, 0)), Table1[[#This Row],[Origin City]]),","," ",Table1[[#This Row],[Origin State]])</f>
        <v>Clarkfield, MN</v>
      </c>
      <c r="K500" t="s">
        <v>48</v>
      </c>
      <c r="L500" t="s">
        <v>49</v>
      </c>
      <c r="M500" t="s">
        <v>50</v>
      </c>
      <c r="N500" s="5">
        <v>1684</v>
      </c>
      <c r="O500" t="s">
        <v>51</v>
      </c>
      <c r="P500">
        <v>110</v>
      </c>
      <c r="Q500">
        <v>120</v>
      </c>
      <c r="R500" t="s">
        <v>42</v>
      </c>
      <c r="S500" t="s">
        <v>43</v>
      </c>
      <c r="T500" t="s">
        <v>52</v>
      </c>
      <c r="U500" s="35" t="s">
        <v>44</v>
      </c>
      <c r="V500" s="27" t="s">
        <v>45</v>
      </c>
      <c r="W500" s="4">
        <v>5340</v>
      </c>
      <c r="X500" s="4">
        <f>IF(Table1[[#This Row],[Commodity]]="corn",Table1[[#This Row],[Tariff per Car]]/(111*2000/56),Table1[[#This Row],[Tariff per Car]]/(111*2000/60))</f>
        <v>1.347027027027027</v>
      </c>
      <c r="Y500" s="4">
        <f>Table1[[#This Row],[Tariff per Car]]/100.7</f>
        <v>53.028798411122146</v>
      </c>
      <c r="Z500" s="4">
        <f>(Table1[[#This Row],[Tariff per Car]]/111)</f>
        <v>48.108108108108105</v>
      </c>
      <c r="AA500" s="6">
        <f>(Table1[[#This Row],[Tariff per Car]]/111)/Table1[[#This Row],[Route Mileage]]</f>
        <v>2.8567760159209088E-2</v>
      </c>
      <c r="AB500" s="4">
        <v>0.47</v>
      </c>
      <c r="AC500" s="4">
        <f>Table1[[#This Row],[FSC per Mile]]*Table1[[#This Row],[Route Mileage]]</f>
        <v>791.4799999999999</v>
      </c>
      <c r="AD500" s="4">
        <f>Table1[[#This Row],[Tariff per Car]]+Table1[[#This Row],[FSC per Car]]</f>
        <v>6131.48</v>
      </c>
      <c r="AE500" s="4">
        <f>IF(Table1[[#This Row],[Commodity]]="corn",Table1[[#This Row],[Tariff + FSC per Car]]/(111*2000/56),Table1[[#This Row],[Tariff + FSC per Car]]/(111*2000/60))</f>
        <v>1.5466796396396396</v>
      </c>
      <c r="AF500" s="4">
        <f>Table1[[#This Row],[Tariff + FSC per Car]]/100.7</f>
        <v>60.888579940417074</v>
      </c>
      <c r="AG500" s="4">
        <f>(Table1[[#This Row],[Tariff + FSC per Car]]/111)</f>
        <v>55.238558558558552</v>
      </c>
      <c r="AH500" s="6">
        <f>(Table1[[#This Row],[Tariff + FSC per Car]]/111)/Table1[[#This Row],[Route Mileage]]</f>
        <v>3.2801994393443321E-2</v>
      </c>
    </row>
    <row r="501" spans="1:34" x14ac:dyDescent="0.25">
      <c r="A501" s="3">
        <v>44727</v>
      </c>
      <c r="B501" s="1" t="s">
        <v>34</v>
      </c>
      <c r="C501" s="1" t="s">
        <v>34</v>
      </c>
      <c r="D501" s="24">
        <v>4022</v>
      </c>
      <c r="E501" s="24">
        <v>39010</v>
      </c>
      <c r="F501" s="1" t="s">
        <v>35</v>
      </c>
      <c r="G501" s="1" t="s">
        <v>36</v>
      </c>
      <c r="H501" s="1" t="s">
        <v>46</v>
      </c>
      <c r="I501" t="s">
        <v>47</v>
      </c>
      <c r="J501" t="str">
        <f>_xlfn.CONCAT(IFERROR(INDEX(Lookup!B:B, MATCH(Table1[[#This Row],[Origin City]], Lookup!A:A, 0)), Table1[[#This Row],[Origin City]]),","," ",Table1[[#This Row],[Origin State]])</f>
        <v>Clarkfield, MN</v>
      </c>
      <c r="K501" t="s">
        <v>53</v>
      </c>
      <c r="L501" t="s">
        <v>54</v>
      </c>
      <c r="M501" t="str">
        <f>_xlfn.CONCAT(IFERROR(INDEX(Lookup!B:B, MATCH(Table1[[#This Row],[Destination City]], Lookup!A:A, 0)), Table1[[#This Row],[Destination City]]),","," ",Table1[[#This Row],[Destination State]])</f>
        <v>Hereford, TX</v>
      </c>
      <c r="N501" s="5">
        <v>1066</v>
      </c>
      <c r="O501" t="s">
        <v>51</v>
      </c>
      <c r="P501">
        <v>110</v>
      </c>
      <c r="Q501">
        <v>120</v>
      </c>
      <c r="R501" t="s">
        <v>42</v>
      </c>
      <c r="S501" t="s">
        <v>43</v>
      </c>
      <c r="T501" t="s">
        <v>52</v>
      </c>
      <c r="U501" s="35" t="s">
        <v>44</v>
      </c>
      <c r="V501" s="27" t="s">
        <v>45</v>
      </c>
      <c r="W501" s="4">
        <v>5020</v>
      </c>
      <c r="X501" s="4">
        <f>IF(Table1[[#This Row],[Commodity]]="corn",Table1[[#This Row],[Tariff per Car]]/(111*2000/56),Table1[[#This Row],[Tariff per Car]]/(111*2000/60))</f>
        <v>1.2663063063063063</v>
      </c>
      <c r="Y501" s="4">
        <f>Table1[[#This Row],[Tariff per Car]]/100.7</f>
        <v>49.851042701092354</v>
      </c>
      <c r="Z501" s="4">
        <f>(Table1[[#This Row],[Tariff per Car]]/111)</f>
        <v>45.225225225225223</v>
      </c>
      <c r="AA501" s="6">
        <f>(Table1[[#This Row],[Tariff per Car]]/111)/Table1[[#This Row],[Route Mileage]]</f>
        <v>4.2425164376383884E-2</v>
      </c>
      <c r="AB501" s="4">
        <v>0.47</v>
      </c>
      <c r="AC501" s="4">
        <f>Table1[[#This Row],[FSC per Mile]]*Table1[[#This Row],[Route Mileage]]</f>
        <v>501.02</v>
      </c>
      <c r="AD501" s="4">
        <f>Table1[[#This Row],[Tariff per Car]]+Table1[[#This Row],[FSC per Car]]</f>
        <v>5521.02</v>
      </c>
      <c r="AE501" s="4">
        <f>IF(Table1[[#This Row],[Commodity]]="corn",Table1[[#This Row],[Tariff + FSC per Car]]/(111*2000/56),Table1[[#This Row],[Tariff + FSC per Car]]/(111*2000/60))</f>
        <v>1.3926897297297298</v>
      </c>
      <c r="AF501" s="4">
        <f>Table1[[#This Row],[Tariff + FSC per Car]]/100.7</f>
        <v>54.826415094339623</v>
      </c>
      <c r="AG501" s="4">
        <f>(Table1[[#This Row],[Tariff + FSC per Car]]/111)</f>
        <v>49.73891891891892</v>
      </c>
      <c r="AH501" s="6">
        <f>(Table1[[#This Row],[Tariff + FSC per Car]]/111)/Table1[[#This Row],[Route Mileage]]</f>
        <v>4.6659398610618123E-2</v>
      </c>
    </row>
    <row r="502" spans="1:34" x14ac:dyDescent="0.25">
      <c r="A502" s="3">
        <v>44727</v>
      </c>
      <c r="B502" s="1" t="s">
        <v>34</v>
      </c>
      <c r="C502" s="1" t="s">
        <v>34</v>
      </c>
      <c r="D502" s="24">
        <v>4022</v>
      </c>
      <c r="E502" s="24">
        <v>39010</v>
      </c>
      <c r="F502" s="1" t="s">
        <v>35</v>
      </c>
      <c r="G502" s="1" t="s">
        <v>36</v>
      </c>
      <c r="H502" s="1" t="s">
        <v>55</v>
      </c>
      <c r="I502" t="s">
        <v>38</v>
      </c>
      <c r="J502" t="str">
        <f>_xlfn.CONCAT(IFERROR(INDEX(Lookup!B:B, MATCH(Table1[[#This Row],[Origin City]], Lookup!A:A, 0)), Table1[[#This Row],[Origin City]]),","," ",Table1[[#This Row],[Origin State]])</f>
        <v>Edison, NE</v>
      </c>
      <c r="K502" t="s">
        <v>53</v>
      </c>
      <c r="L502" t="s">
        <v>54</v>
      </c>
      <c r="M502" t="str">
        <f>_xlfn.CONCAT(IFERROR(INDEX(Lookup!B:B, MATCH(Table1[[#This Row],[Destination City]], Lookup!A:A, 0)), Table1[[#This Row],[Destination City]]),","," ",Table1[[#This Row],[Destination State]])</f>
        <v>Hereford, TX</v>
      </c>
      <c r="N502" s="9">
        <v>728</v>
      </c>
      <c r="O502" t="s">
        <v>51</v>
      </c>
      <c r="P502">
        <v>110</v>
      </c>
      <c r="Q502">
        <v>120</v>
      </c>
      <c r="R502" t="s">
        <v>42</v>
      </c>
      <c r="S502" t="s">
        <v>43</v>
      </c>
      <c r="T502" t="s">
        <v>52</v>
      </c>
      <c r="U502" s="35" t="s">
        <v>44</v>
      </c>
      <c r="V502" s="27" t="s">
        <v>45</v>
      </c>
      <c r="W502" s="4">
        <v>4260</v>
      </c>
      <c r="X502" s="4">
        <f>IF(Table1[[#This Row],[Commodity]]="corn",Table1[[#This Row],[Tariff per Car]]/(111*2000/56),Table1[[#This Row],[Tariff per Car]]/(111*2000/60))</f>
        <v>1.0745945945945947</v>
      </c>
      <c r="Y502" s="4">
        <f>Table1[[#This Row],[Tariff per Car]]/100.7</f>
        <v>42.303872889771597</v>
      </c>
      <c r="Z502" s="4">
        <f>(Table1[[#This Row],[Tariff per Car]]/111)</f>
        <v>38.378378378378379</v>
      </c>
      <c r="AA502" s="6">
        <f>(Table1[[#This Row],[Tariff per Car]]/111)/Table1[[#This Row],[Route Mileage]]</f>
        <v>5.2717552717552719E-2</v>
      </c>
      <c r="AB502" s="4">
        <v>0.47</v>
      </c>
      <c r="AC502" s="4">
        <f>Table1[[#This Row],[FSC per Mile]]*Table1[[#This Row],[Route Mileage]]</f>
        <v>342.15999999999997</v>
      </c>
      <c r="AD502" s="4">
        <f>Table1[[#This Row],[Tariff per Car]]+Table1[[#This Row],[FSC per Car]]</f>
        <v>4602.16</v>
      </c>
      <c r="AE502" s="4">
        <f>IF(Table1[[#This Row],[Commodity]]="corn",Table1[[#This Row],[Tariff + FSC per Car]]/(111*2000/56),Table1[[#This Row],[Tariff + FSC per Car]]/(111*2000/60))</f>
        <v>1.1609052252252252</v>
      </c>
      <c r="AF502" s="4">
        <f>Table1[[#This Row],[Tariff + FSC per Car]]/100.7</f>
        <v>45.70168818272095</v>
      </c>
      <c r="AG502" s="4">
        <f>(Table1[[#This Row],[Tariff + FSC per Car]]/111)</f>
        <v>41.460900900900903</v>
      </c>
      <c r="AH502" s="6">
        <f>(Table1[[#This Row],[Tariff + FSC per Car]]/111)/Table1[[#This Row],[Route Mileage]]</f>
        <v>5.6951786951786952E-2</v>
      </c>
    </row>
    <row r="503" spans="1:34" x14ac:dyDescent="0.25">
      <c r="A503" s="3">
        <v>44727</v>
      </c>
      <c r="B503" s="1" t="s">
        <v>34</v>
      </c>
      <c r="C503" s="1" t="s">
        <v>34</v>
      </c>
      <c r="D503" s="24">
        <v>4022</v>
      </c>
      <c r="E503" s="24">
        <v>39013</v>
      </c>
      <c r="F503" s="1" t="s">
        <v>35</v>
      </c>
      <c r="G503" s="1" t="s">
        <v>36</v>
      </c>
      <c r="H503" s="1" t="s">
        <v>55</v>
      </c>
      <c r="I503" t="s">
        <v>38</v>
      </c>
      <c r="J503" t="str">
        <f>_xlfn.CONCAT(IFERROR(INDEX(Lookup!B:B, MATCH(Table1[[#This Row],[Origin City]], Lookup!A:A, 0)), Table1[[#This Row],[Origin City]]),","," ",Table1[[#This Row],[Origin State]])</f>
        <v>Edison, NE</v>
      </c>
      <c r="K503" t="s">
        <v>48</v>
      </c>
      <c r="L503" t="s">
        <v>49</v>
      </c>
      <c r="M503" t="s">
        <v>50</v>
      </c>
      <c r="N503" s="5">
        <v>1759</v>
      </c>
      <c r="O503" t="s">
        <v>51</v>
      </c>
      <c r="P503">
        <v>110</v>
      </c>
      <c r="Q503">
        <v>120</v>
      </c>
      <c r="R503" t="s">
        <v>42</v>
      </c>
      <c r="S503" t="s">
        <v>43</v>
      </c>
      <c r="T503" t="s">
        <v>52</v>
      </c>
      <c r="U503" s="35" t="s">
        <v>44</v>
      </c>
      <c r="V503" s="27" t="s">
        <v>45</v>
      </c>
      <c r="W503" s="4">
        <v>5220</v>
      </c>
      <c r="X503" s="4">
        <f>IF(Table1[[#This Row],[Commodity]]="corn",Table1[[#This Row],[Tariff per Car]]/(111*2000/56),Table1[[#This Row],[Tariff per Car]]/(111*2000/60))</f>
        <v>1.3167567567567569</v>
      </c>
      <c r="Y503" s="4">
        <f>Table1[[#This Row],[Tariff per Car]]/100.7</f>
        <v>51.837140019860975</v>
      </c>
      <c r="Z503" s="4">
        <f>(Table1[[#This Row],[Tariff per Car]]/111)</f>
        <v>47.027027027027025</v>
      </c>
      <c r="AA503" s="6">
        <f>(Table1[[#This Row],[Tariff per Car]]/111)/Table1[[#This Row],[Route Mileage]]</f>
        <v>2.6735092113147826E-2</v>
      </c>
      <c r="AB503" s="4">
        <v>0.47</v>
      </c>
      <c r="AC503" s="4">
        <f>Table1[[#This Row],[FSC per Mile]]*Table1[[#This Row],[Route Mileage]]</f>
        <v>826.7299999999999</v>
      </c>
      <c r="AD503" s="4">
        <f>Table1[[#This Row],[Tariff per Car]]+Table1[[#This Row],[FSC per Car]]</f>
        <v>6046.73</v>
      </c>
      <c r="AE503" s="4">
        <f>IF(Table1[[#This Row],[Commodity]]="corn",Table1[[#This Row],[Tariff + FSC per Car]]/(111*2000/56),Table1[[#This Row],[Tariff + FSC per Car]]/(111*2000/60))</f>
        <v>1.5253012612612611</v>
      </c>
      <c r="AF503" s="4">
        <f>Table1[[#This Row],[Tariff + FSC per Car]]/100.7</f>
        <v>60.046971201588875</v>
      </c>
      <c r="AG503" s="4">
        <f>(Table1[[#This Row],[Tariff + FSC per Car]]/111)</f>
        <v>54.475045045045043</v>
      </c>
      <c r="AH503" s="6">
        <f>(Table1[[#This Row],[Tariff + FSC per Car]]/111)/Table1[[#This Row],[Route Mileage]]</f>
        <v>3.0969326347382059E-2</v>
      </c>
    </row>
    <row r="504" spans="1:34" x14ac:dyDescent="0.25">
      <c r="A504" s="3">
        <v>44727</v>
      </c>
      <c r="B504" s="1" t="s">
        <v>34</v>
      </c>
      <c r="C504" s="1" t="s">
        <v>34</v>
      </c>
      <c r="D504" s="24">
        <v>4022</v>
      </c>
      <c r="E504" s="24">
        <v>39010</v>
      </c>
      <c r="F504" s="1" t="s">
        <v>35</v>
      </c>
      <c r="G504" s="1" t="s">
        <v>36</v>
      </c>
      <c r="H504" s="1" t="s">
        <v>55</v>
      </c>
      <c r="I504" t="s">
        <v>38</v>
      </c>
      <c r="J504" t="str">
        <f>_xlfn.CONCAT(IFERROR(INDEX(Lookup!B:B, MATCH(Table1[[#This Row],[Origin City]], Lookup!A:A, 0)), Table1[[#This Row],[Origin City]]),","," ",Table1[[#This Row],[Origin State]])</f>
        <v>Edison, NE</v>
      </c>
      <c r="K504" t="s">
        <v>39</v>
      </c>
      <c r="L504" t="s">
        <v>40</v>
      </c>
      <c r="M504" t="str">
        <f>_xlfn.CONCAT(IFERROR(INDEX(Lookup!B:B, MATCH(Table1[[#This Row],[Destination City]], Lookup!A:A, 0)), Table1[[#This Row],[Destination City]]),","," ",Table1[[#This Row],[Destination State]])</f>
        <v>Hanford, CA</v>
      </c>
      <c r="N504" s="5">
        <v>1776</v>
      </c>
      <c r="O504" t="s">
        <v>41</v>
      </c>
      <c r="P504">
        <v>110</v>
      </c>
      <c r="Q504">
        <v>120</v>
      </c>
      <c r="R504" t="s">
        <v>42</v>
      </c>
      <c r="S504" t="s">
        <v>43</v>
      </c>
      <c r="T504" t="s">
        <v>52</v>
      </c>
      <c r="U504" s="36" t="s">
        <v>44</v>
      </c>
      <c r="V504" s="28" t="s">
        <v>45</v>
      </c>
      <c r="W504" s="4">
        <v>5220</v>
      </c>
      <c r="X504" s="4">
        <f>IF(Table1[[#This Row],[Commodity]]="corn",Table1[[#This Row],[Tariff per Car]]/(111*2000/56),Table1[[#This Row],[Tariff per Car]]/(111*2000/60))</f>
        <v>1.3167567567567569</v>
      </c>
      <c r="Y504" s="4">
        <f>Table1[[#This Row],[Tariff per Car]]/100.7</f>
        <v>51.837140019860975</v>
      </c>
      <c r="Z504" s="4">
        <f>(Table1[[#This Row],[Tariff per Car]]/111)</f>
        <v>47.027027027027025</v>
      </c>
      <c r="AA504" s="6">
        <f>(Table1[[#This Row],[Tariff per Car]]/111)/Table1[[#This Row],[Route Mileage]]</f>
        <v>2.647918188458729E-2</v>
      </c>
      <c r="AB504" s="4">
        <v>0.47</v>
      </c>
      <c r="AC504" s="4">
        <f>Table1[[#This Row],[FSC per Mile]]*Table1[[#This Row],[Route Mileage]]</f>
        <v>834.71999999999991</v>
      </c>
      <c r="AD504" s="4">
        <f>Table1[[#This Row],[Tariff per Car]]+Table1[[#This Row],[FSC per Car]]</f>
        <v>6054.72</v>
      </c>
      <c r="AE504" s="4">
        <f>IF(Table1[[#This Row],[Commodity]]="corn",Table1[[#This Row],[Tariff + FSC per Car]]/(111*2000/56),Table1[[#This Row],[Tariff + FSC per Car]]/(111*2000/60))</f>
        <v>1.5273167567567569</v>
      </c>
      <c r="AF504" s="4">
        <f>Table1[[#This Row],[Tariff + FSC per Car]]/100.7</f>
        <v>60.126315789473686</v>
      </c>
      <c r="AG504" s="4">
        <f>(Table1[[#This Row],[Tariff + FSC per Car]]/111)</f>
        <v>54.547027027027028</v>
      </c>
      <c r="AH504" s="6">
        <f>(Table1[[#This Row],[Tariff + FSC per Car]]/111)/Table1[[#This Row],[Route Mileage]]</f>
        <v>3.0713416118821526E-2</v>
      </c>
    </row>
    <row r="505" spans="1:34" x14ac:dyDescent="0.25">
      <c r="A505" s="3">
        <v>44727</v>
      </c>
      <c r="B505" t="s">
        <v>34</v>
      </c>
      <c r="C505" t="s">
        <v>34</v>
      </c>
      <c r="D505" s="24">
        <v>4022</v>
      </c>
      <c r="E505" s="24">
        <v>39010</v>
      </c>
      <c r="F505" s="1" t="s">
        <v>35</v>
      </c>
      <c r="G505" s="1" t="s">
        <v>36</v>
      </c>
      <c r="H505" s="1" t="s">
        <v>56</v>
      </c>
      <c r="I505" t="s">
        <v>57</v>
      </c>
      <c r="J505" t="str">
        <f>_xlfn.CONCAT(IFERROR(INDEX(Lookup!B:B, MATCH(Table1[[#This Row],[Origin City]], Lookup!A:A, 0)), Table1[[#This Row],[Origin City]]),","," ",Table1[[#This Row],[Origin State]])</f>
        <v>Greenwood (Mendota), IL</v>
      </c>
      <c r="K505" t="s">
        <v>53</v>
      </c>
      <c r="L505" t="s">
        <v>54</v>
      </c>
      <c r="M505" t="str">
        <f>_xlfn.CONCAT(IFERROR(INDEX(Lookup!B:B, MATCH(Table1[[#This Row],[Destination City]], Lookup!A:A, 0)), Table1[[#This Row],[Destination City]]),","," ",Table1[[#This Row],[Destination State]])</f>
        <v>Hereford, TX</v>
      </c>
      <c r="N505" s="5">
        <v>935</v>
      </c>
      <c r="O505" t="s">
        <v>41</v>
      </c>
      <c r="P505">
        <v>110</v>
      </c>
      <c r="Q505">
        <v>120</v>
      </c>
      <c r="R505" t="s">
        <v>42</v>
      </c>
      <c r="S505" t="s">
        <v>43</v>
      </c>
      <c r="T505" t="s">
        <v>52</v>
      </c>
      <c r="U505" s="35" t="s">
        <v>44</v>
      </c>
      <c r="V505" s="27" t="s">
        <v>45</v>
      </c>
      <c r="W505" s="4">
        <v>3780</v>
      </c>
      <c r="X505" s="4">
        <f>IF(Table1[[#This Row],[Commodity]]="corn",Table1[[#This Row],[Tariff per Car]]/(111*2000/56),Table1[[#This Row],[Tariff per Car]]/(111*2000/60))</f>
        <v>0.95351351351351354</v>
      </c>
      <c r="Y505" s="4">
        <f>Table1[[#This Row],[Tariff per Car]]/100.7</f>
        <v>37.537239324726912</v>
      </c>
      <c r="Z505" s="4">
        <f>(Table1[[#This Row],[Tariff per Car]]/111)</f>
        <v>34.054054054054056</v>
      </c>
      <c r="AA505" s="6">
        <f>(Table1[[#This Row],[Tariff per Car]]/111)/Table1[[#This Row],[Route Mileage]]</f>
        <v>3.6421448186154073E-2</v>
      </c>
      <c r="AB505" s="4">
        <v>0.47</v>
      </c>
      <c r="AC505" s="4">
        <f>Table1[[#This Row],[FSC per Mile]]*Table1[[#This Row],[Route Mileage]]</f>
        <v>439.45</v>
      </c>
      <c r="AD505" s="4">
        <f>Table1[[#This Row],[Tariff per Car]]+Table1[[#This Row],[FSC per Car]]</f>
        <v>4219.45</v>
      </c>
      <c r="AE505" s="4">
        <f>IF(Table1[[#This Row],[Commodity]]="corn",Table1[[#This Row],[Tariff + FSC per Car]]/(111*2000/56),Table1[[#This Row],[Tariff + FSC per Car]]/(111*2000/60))</f>
        <v>1.0643657657657657</v>
      </c>
      <c r="AF505" s="4">
        <f>Table1[[#This Row],[Tariff + FSC per Car]]/100.7</f>
        <v>41.901191658391255</v>
      </c>
      <c r="AG505" s="4">
        <f>(Table1[[#This Row],[Tariff + FSC per Car]]/111)</f>
        <v>38.013063063063065</v>
      </c>
      <c r="AH505" s="6">
        <f>(Table1[[#This Row],[Tariff + FSC per Car]]/111)/Table1[[#This Row],[Route Mileage]]</f>
        <v>4.0655682420388306E-2</v>
      </c>
    </row>
    <row r="506" spans="1:34" x14ac:dyDescent="0.25">
      <c r="A506" s="3">
        <v>44727</v>
      </c>
      <c r="B506" s="1" t="s">
        <v>34</v>
      </c>
      <c r="C506" s="1" t="s">
        <v>34</v>
      </c>
      <c r="D506" s="24">
        <v>4022</v>
      </c>
      <c r="E506" s="24">
        <v>39010</v>
      </c>
      <c r="F506" s="1" t="s">
        <v>35</v>
      </c>
      <c r="G506" s="1" t="s">
        <v>36</v>
      </c>
      <c r="H506" s="1" t="s">
        <v>58</v>
      </c>
      <c r="I506" t="s">
        <v>59</v>
      </c>
      <c r="J506" t="str">
        <f>_xlfn.CONCAT(IFERROR(INDEX(Lookup!B:B, MATCH(Table1[[#This Row],[Origin City]], Lookup!A:A, 0)), Table1[[#This Row],[Origin City]]),","," ",Table1[[#This Row],[Origin State]])</f>
        <v>Hancock, IA</v>
      </c>
      <c r="K506" t="s">
        <v>60</v>
      </c>
      <c r="L506" t="s">
        <v>54</v>
      </c>
      <c r="M506" t="str">
        <f>_xlfn.CONCAT(IFERROR(INDEX(Lookup!B:B, MATCH(Table1[[#This Row],[Destination City]], Lookup!A:A, 0)), Table1[[#This Row],[Destination City]]),","," ",Table1[[#This Row],[Destination State]])</f>
        <v>Plainview, TX</v>
      </c>
      <c r="N506" s="5">
        <v>832</v>
      </c>
      <c r="O506" t="s">
        <v>41</v>
      </c>
      <c r="P506">
        <v>110</v>
      </c>
      <c r="Q506">
        <v>120</v>
      </c>
      <c r="R506" t="s">
        <v>42</v>
      </c>
      <c r="S506" t="s">
        <v>43</v>
      </c>
      <c r="T506" t="s">
        <v>43</v>
      </c>
      <c r="U506" s="35" t="s">
        <v>44</v>
      </c>
      <c r="V506" s="27" t="s">
        <v>45</v>
      </c>
      <c r="W506" s="4">
        <v>4380</v>
      </c>
      <c r="X506" s="4">
        <f>IF(Table1[[#This Row],[Commodity]]="corn",Table1[[#This Row],[Tariff per Car]]/(111*2000/56),Table1[[#This Row],[Tariff per Car]]/(111*2000/60))</f>
        <v>1.1048648648648649</v>
      </c>
      <c r="Y506" s="4">
        <f>Table1[[#This Row],[Tariff per Car]]/100.7</f>
        <v>43.495531281032768</v>
      </c>
      <c r="Z506" s="4">
        <f>(Table1[[#This Row],[Tariff per Car]]/111)</f>
        <v>39.45945945945946</v>
      </c>
      <c r="AA506" s="6">
        <f>(Table1[[#This Row],[Tariff per Car]]/111)/Table1[[#This Row],[Route Mileage]]</f>
        <v>4.7427234927234926E-2</v>
      </c>
      <c r="AB506" s="4">
        <v>0.47</v>
      </c>
      <c r="AC506" s="4">
        <f>Table1[[#This Row],[FSC per Mile]]*Table1[[#This Row],[Route Mileage]]</f>
        <v>391.03999999999996</v>
      </c>
      <c r="AD506" s="4">
        <f>Table1[[#This Row],[Tariff per Car]]+Table1[[#This Row],[FSC per Car]]</f>
        <v>4771.04</v>
      </c>
      <c r="AE506" s="4">
        <f>IF(Table1[[#This Row],[Commodity]]="corn",Table1[[#This Row],[Tariff + FSC per Car]]/(111*2000/56),Table1[[#This Row],[Tariff + FSC per Car]]/(111*2000/60))</f>
        <v>1.2035055855855856</v>
      </c>
      <c r="AF506" s="4">
        <f>Table1[[#This Row],[Tariff + FSC per Car]]/100.7</f>
        <v>47.378748758689177</v>
      </c>
      <c r="AG506" s="4">
        <f>(Table1[[#This Row],[Tariff + FSC per Car]]/111)</f>
        <v>42.982342342342342</v>
      </c>
      <c r="AH506" s="6">
        <f>(Table1[[#This Row],[Tariff + FSC per Car]]/111)/Table1[[#This Row],[Route Mileage]]</f>
        <v>5.1661469161469159E-2</v>
      </c>
    </row>
    <row r="507" spans="1:34" x14ac:dyDescent="0.25">
      <c r="A507" s="3">
        <v>44727</v>
      </c>
      <c r="B507" s="1" t="s">
        <v>34</v>
      </c>
      <c r="C507" s="1" t="s">
        <v>34</v>
      </c>
      <c r="D507" s="24">
        <v>4022</v>
      </c>
      <c r="E507" s="24">
        <v>39010</v>
      </c>
      <c r="F507" s="1" t="s">
        <v>35</v>
      </c>
      <c r="G507" s="1" t="s">
        <v>36</v>
      </c>
      <c r="H507" s="1" t="s">
        <v>61</v>
      </c>
      <c r="I507" t="s">
        <v>62</v>
      </c>
      <c r="J507" t="str">
        <f>_xlfn.CONCAT(IFERROR(INDEX(Lookup!B:B, MATCH(Table1[[#This Row],[Origin City]], Lookup!A:A, 0)), Table1[[#This Row],[Origin City]]),","," ",Table1[[#This Row],[Origin State]])</f>
        <v>Phelps (Rock Port), MO</v>
      </c>
      <c r="K507" t="s">
        <v>63</v>
      </c>
      <c r="L507" t="s">
        <v>64</v>
      </c>
      <c r="M507" t="str">
        <f>_xlfn.CONCAT(IFERROR(INDEX(Lookup!B:B, MATCH(Table1[[#This Row],[Destination City]], Lookup!A:A, 0)), Table1[[#This Row],[Destination City]]),","," ",Table1[[#This Row],[Destination State]])</f>
        <v>Clovis, NM</v>
      </c>
      <c r="N507" s="5">
        <v>764</v>
      </c>
      <c r="O507" t="s">
        <v>41</v>
      </c>
      <c r="P507">
        <v>110</v>
      </c>
      <c r="Q507">
        <v>120</v>
      </c>
      <c r="R507" t="s">
        <v>42</v>
      </c>
      <c r="S507" t="s">
        <v>43</v>
      </c>
      <c r="T507" t="s">
        <v>52</v>
      </c>
      <c r="U507" s="35" t="s">
        <v>44</v>
      </c>
      <c r="V507" s="27" t="s">
        <v>45</v>
      </c>
      <c r="W507" s="4">
        <v>4020</v>
      </c>
      <c r="X507" s="4">
        <f>IF(Table1[[#This Row],[Commodity]]="corn",Table1[[#This Row],[Tariff per Car]]/(111*2000/56),Table1[[#This Row],[Tariff per Car]]/(111*2000/60))</f>
        <v>1.0140540540540541</v>
      </c>
      <c r="Y507" s="4">
        <f>Table1[[#This Row],[Tariff per Car]]/100.7</f>
        <v>39.920556107249254</v>
      </c>
      <c r="Z507" s="4">
        <f>(Table1[[#This Row],[Tariff per Car]]/111)</f>
        <v>36.216216216216218</v>
      </c>
      <c r="AA507" s="6">
        <f>(Table1[[#This Row],[Tariff per Car]]/111)/Table1[[#This Row],[Route Mileage]]</f>
        <v>4.7403424366775151E-2</v>
      </c>
      <c r="AB507" s="4">
        <v>0.47</v>
      </c>
      <c r="AC507" s="4">
        <f>Table1[[#This Row],[FSC per Mile]]*Table1[[#This Row],[Route Mileage]]</f>
        <v>359.08</v>
      </c>
      <c r="AD507" s="4">
        <f>Table1[[#This Row],[Tariff per Car]]+Table1[[#This Row],[FSC per Car]]</f>
        <v>4379.08</v>
      </c>
      <c r="AE507" s="4">
        <f>IF(Table1[[#This Row],[Commodity]]="corn",Table1[[#This Row],[Tariff + FSC per Car]]/(111*2000/56),Table1[[#This Row],[Tariff + FSC per Car]]/(111*2000/60))</f>
        <v>1.1046327927927928</v>
      </c>
      <c r="AF507" s="4">
        <f>Table1[[#This Row],[Tariff + FSC per Car]]/100.7</f>
        <v>43.48639523336643</v>
      </c>
      <c r="AG507" s="4">
        <f>(Table1[[#This Row],[Tariff + FSC per Car]]/111)</f>
        <v>39.451171171171168</v>
      </c>
      <c r="AH507" s="6">
        <f>(Table1[[#This Row],[Tariff + FSC per Car]]/111)/Table1[[#This Row],[Route Mileage]]</f>
        <v>5.1637658601009384E-2</v>
      </c>
    </row>
    <row r="508" spans="1:34" x14ac:dyDescent="0.25">
      <c r="A508" s="3">
        <v>44727</v>
      </c>
      <c r="B508" s="1" t="s">
        <v>34</v>
      </c>
      <c r="C508" s="1" t="s">
        <v>34</v>
      </c>
      <c r="D508" s="24">
        <v>4022</v>
      </c>
      <c r="E508" s="24">
        <v>39010</v>
      </c>
      <c r="F508" s="1" t="s">
        <v>35</v>
      </c>
      <c r="G508" s="1" t="s">
        <v>36</v>
      </c>
      <c r="H508" s="1" t="s">
        <v>61</v>
      </c>
      <c r="I508" t="s">
        <v>62</v>
      </c>
      <c r="J508" t="str">
        <f>_xlfn.CONCAT(IFERROR(INDEX(Lookup!B:B, MATCH(Table1[[#This Row],[Origin City]], Lookup!A:A, 0)), Table1[[#This Row],[Origin City]]),","," ",Table1[[#This Row],[Origin State]])</f>
        <v>Phelps (Rock Port), MO</v>
      </c>
      <c r="K508" t="s">
        <v>65</v>
      </c>
      <c r="L508" t="s">
        <v>54</v>
      </c>
      <c r="M508" t="s">
        <v>66</v>
      </c>
      <c r="N508" s="5">
        <v>937</v>
      </c>
      <c r="O508" t="s">
        <v>41</v>
      </c>
      <c r="P508">
        <v>110</v>
      </c>
      <c r="Q508">
        <v>120</v>
      </c>
      <c r="R508" t="s">
        <v>42</v>
      </c>
      <c r="S508" t="s">
        <v>43</v>
      </c>
      <c r="T508" t="s">
        <v>52</v>
      </c>
      <c r="U508" s="35" t="s">
        <v>44</v>
      </c>
      <c r="V508" s="27" t="s">
        <v>45</v>
      </c>
      <c r="W508" s="4">
        <v>3760</v>
      </c>
      <c r="X508" s="4">
        <f>IF(Table1[[#This Row],[Commodity]]="corn",Table1[[#This Row],[Tariff per Car]]/(111*2000/56),Table1[[#This Row],[Tariff per Car]]/(111*2000/60))</f>
        <v>0.94846846846846844</v>
      </c>
      <c r="Y508" s="4">
        <f>Table1[[#This Row],[Tariff per Car]]/100.7</f>
        <v>37.338629592850047</v>
      </c>
      <c r="Z508" s="4">
        <f>(Table1[[#This Row],[Tariff per Car]]/111)</f>
        <v>33.873873873873876</v>
      </c>
      <c r="AA508" s="6">
        <f>(Table1[[#This Row],[Tariff per Car]]/111)/Table1[[#This Row],[Route Mileage]]</f>
        <v>3.6151412885671162E-2</v>
      </c>
      <c r="AB508" s="4">
        <v>0.47</v>
      </c>
      <c r="AC508" s="4">
        <f>Table1[[#This Row],[FSC per Mile]]*Table1[[#This Row],[Route Mileage]]</f>
        <v>440.39</v>
      </c>
      <c r="AD508" s="4">
        <f>Table1[[#This Row],[Tariff per Car]]+Table1[[#This Row],[FSC per Car]]</f>
        <v>4200.3900000000003</v>
      </c>
      <c r="AE508" s="4">
        <f>IF(Table1[[#This Row],[Commodity]]="corn",Table1[[#This Row],[Tariff + FSC per Car]]/(111*2000/56),Table1[[#This Row],[Tariff + FSC per Car]]/(111*2000/60))</f>
        <v>1.0595578378378379</v>
      </c>
      <c r="AF508" s="4">
        <f>Table1[[#This Row],[Tariff + FSC per Car]]/100.7</f>
        <v>41.711916583912611</v>
      </c>
      <c r="AG508" s="4">
        <f>(Table1[[#This Row],[Tariff + FSC per Car]]/111)</f>
        <v>37.841351351351356</v>
      </c>
      <c r="AH508" s="6">
        <f>(Table1[[#This Row],[Tariff + FSC per Car]]/111)/Table1[[#This Row],[Route Mileage]]</f>
        <v>4.0385647119905395E-2</v>
      </c>
    </row>
    <row r="509" spans="1:34" x14ac:dyDescent="0.25">
      <c r="A509" s="3">
        <v>44727</v>
      </c>
      <c r="B509" s="1" t="s">
        <v>34</v>
      </c>
      <c r="C509" s="1" t="s">
        <v>34</v>
      </c>
      <c r="D509" s="24">
        <v>4022</v>
      </c>
      <c r="E509" s="24">
        <v>39013</v>
      </c>
      <c r="F509" s="1" t="s">
        <v>35</v>
      </c>
      <c r="G509" s="1" t="s">
        <v>36</v>
      </c>
      <c r="H509" s="1" t="s">
        <v>67</v>
      </c>
      <c r="I509" t="s">
        <v>68</v>
      </c>
      <c r="J509" t="str">
        <f>_xlfn.CONCAT(IFERROR(INDEX(Lookup!B:B, MATCH(Table1[[#This Row],[Origin City]], Lookup!A:A, 0)), Table1[[#This Row],[Origin City]]),","," ",Table1[[#This Row],[Origin State]])</f>
        <v>Selby, SD</v>
      </c>
      <c r="K509" t="s">
        <v>48</v>
      </c>
      <c r="L509" t="s">
        <v>49</v>
      </c>
      <c r="M509" t="s">
        <v>50</v>
      </c>
      <c r="N509" s="5">
        <v>1419</v>
      </c>
      <c r="O509" t="s">
        <v>51</v>
      </c>
      <c r="P509">
        <v>110</v>
      </c>
      <c r="Q509">
        <v>120</v>
      </c>
      <c r="R509" t="s">
        <v>42</v>
      </c>
      <c r="S509" t="s">
        <v>43</v>
      </c>
      <c r="T509" t="s">
        <v>52</v>
      </c>
      <c r="U509" s="36" t="s">
        <v>44</v>
      </c>
      <c r="V509" s="28" t="s">
        <v>45</v>
      </c>
      <c r="W509" s="4">
        <v>5300</v>
      </c>
      <c r="X509" s="4">
        <f>IF(Table1[[#This Row],[Commodity]]="corn",Table1[[#This Row],[Tariff per Car]]/(111*2000/56),Table1[[#This Row],[Tariff per Car]]/(111*2000/60))</f>
        <v>1.336936936936937</v>
      </c>
      <c r="Y509" s="4">
        <f>Table1[[#This Row],[Tariff per Car]]/100.7</f>
        <v>52.631578947368418</v>
      </c>
      <c r="Z509" s="4">
        <f>(Table1[[#This Row],[Tariff per Car]]/111)</f>
        <v>47.747747747747745</v>
      </c>
      <c r="AA509" s="6">
        <f>(Table1[[#This Row],[Tariff per Car]]/111)/Table1[[#This Row],[Route Mileage]]</f>
        <v>3.3648870858173183E-2</v>
      </c>
      <c r="AB509" s="4">
        <v>0.47</v>
      </c>
      <c r="AC509" s="4">
        <f>Table1[[#This Row],[FSC per Mile]]*Table1[[#This Row],[Route Mileage]]</f>
        <v>666.93</v>
      </c>
      <c r="AD509" s="4">
        <f>Table1[[#This Row],[Tariff per Car]]+Table1[[#This Row],[FSC per Car]]</f>
        <v>5966.93</v>
      </c>
      <c r="AE509" s="4">
        <f>IF(Table1[[#This Row],[Commodity]]="corn",Table1[[#This Row],[Tariff + FSC per Car]]/(111*2000/56),Table1[[#This Row],[Tariff + FSC per Car]]/(111*2000/60))</f>
        <v>1.5051715315315317</v>
      </c>
      <c r="AF509" s="4">
        <f>Table1[[#This Row],[Tariff + FSC per Car]]/100.7</f>
        <v>59.254518371400202</v>
      </c>
      <c r="AG509" s="4">
        <f>(Table1[[#This Row],[Tariff + FSC per Car]]/111)</f>
        <v>53.756126126126127</v>
      </c>
      <c r="AH509" s="6">
        <f>(Table1[[#This Row],[Tariff + FSC per Car]]/111)/Table1[[#This Row],[Route Mileage]]</f>
        <v>3.7883105092407415E-2</v>
      </c>
    </row>
    <row r="510" spans="1:34" x14ac:dyDescent="0.25">
      <c r="A510" s="3">
        <v>44727</v>
      </c>
      <c r="B510" s="1" t="s">
        <v>34</v>
      </c>
      <c r="C510" s="1" t="s">
        <v>34</v>
      </c>
      <c r="D510" s="24">
        <v>4022</v>
      </c>
      <c r="E510" s="24">
        <v>39013</v>
      </c>
      <c r="F510" s="1" t="s">
        <v>35</v>
      </c>
      <c r="G510" s="1" t="s">
        <v>36</v>
      </c>
      <c r="H510" s="1" t="s">
        <v>69</v>
      </c>
      <c r="I510" t="s">
        <v>47</v>
      </c>
      <c r="J510" t="str">
        <f>_xlfn.CONCAT(IFERROR(INDEX(Lookup!B:B, MATCH(Table1[[#This Row],[Origin City]], Lookup!A:A, 0)), Table1[[#This Row],[Origin City]]),","," ",Table1[[#This Row],[Origin State]])</f>
        <v>St. Cloud, MN</v>
      </c>
      <c r="K510" t="s">
        <v>48</v>
      </c>
      <c r="L510" t="s">
        <v>49</v>
      </c>
      <c r="M510" t="s">
        <v>50</v>
      </c>
      <c r="N510" s="5">
        <v>1666</v>
      </c>
      <c r="O510" t="s">
        <v>51</v>
      </c>
      <c r="P510">
        <v>110</v>
      </c>
      <c r="Q510">
        <v>120</v>
      </c>
      <c r="R510" t="s">
        <v>42</v>
      </c>
      <c r="S510" t="s">
        <v>43</v>
      </c>
      <c r="T510" t="s">
        <v>52</v>
      </c>
      <c r="U510" s="36" t="s">
        <v>44</v>
      </c>
      <c r="V510" s="28" t="s">
        <v>45</v>
      </c>
      <c r="W510" s="4">
        <v>5300</v>
      </c>
      <c r="X510" s="4">
        <f>IF(Table1[[#This Row],[Commodity]]="corn",Table1[[#This Row],[Tariff per Car]]/(111*2000/56),Table1[[#This Row],[Tariff per Car]]/(111*2000/60))</f>
        <v>1.336936936936937</v>
      </c>
      <c r="Y510" s="4">
        <f>Table1[[#This Row],[Tariff per Car]]/100.7</f>
        <v>52.631578947368418</v>
      </c>
      <c r="Z510" s="4">
        <f>(Table1[[#This Row],[Tariff per Car]]/111)</f>
        <v>47.747747747747745</v>
      </c>
      <c r="AA510" s="6">
        <f>(Table1[[#This Row],[Tariff per Car]]/111)/Table1[[#This Row],[Route Mileage]]</f>
        <v>2.8660112693726137E-2</v>
      </c>
      <c r="AB510" s="4">
        <v>0.47</v>
      </c>
      <c r="AC510" s="4">
        <f>Table1[[#This Row],[FSC per Mile]]*Table1[[#This Row],[Route Mileage]]</f>
        <v>783.02</v>
      </c>
      <c r="AD510" s="4">
        <f>Table1[[#This Row],[Tariff per Car]]+Table1[[#This Row],[FSC per Car]]</f>
        <v>6083.02</v>
      </c>
      <c r="AE510" s="4">
        <f>IF(Table1[[#This Row],[Commodity]]="corn",Table1[[#This Row],[Tariff + FSC per Car]]/(111*2000/56),Table1[[#This Row],[Tariff + FSC per Car]]/(111*2000/60))</f>
        <v>1.5344554954954956</v>
      </c>
      <c r="AF510" s="4">
        <f>Table1[[#This Row],[Tariff + FSC per Car]]/100.7</f>
        <v>60.407348560079448</v>
      </c>
      <c r="AG510" s="4">
        <f>(Table1[[#This Row],[Tariff + FSC per Car]]/111)</f>
        <v>54.801981981981989</v>
      </c>
      <c r="AH510" s="6">
        <f>(Table1[[#This Row],[Tariff + FSC per Car]]/111)/Table1[[#This Row],[Route Mileage]]</f>
        <v>3.289434692796038E-2</v>
      </c>
    </row>
    <row r="511" spans="1:34" x14ac:dyDescent="0.25">
      <c r="A511" s="3">
        <v>44727</v>
      </c>
      <c r="B511" s="1" t="s">
        <v>34</v>
      </c>
      <c r="C511" s="1" t="s">
        <v>34</v>
      </c>
      <c r="D511" s="24">
        <v>4022</v>
      </c>
      <c r="E511" s="24">
        <v>39010</v>
      </c>
      <c r="F511" s="1" t="s">
        <v>35</v>
      </c>
      <c r="G511" s="1" t="s">
        <v>36</v>
      </c>
      <c r="H511" s="1" t="s">
        <v>70</v>
      </c>
      <c r="I511" t="s">
        <v>57</v>
      </c>
      <c r="J511" t="str">
        <f>_xlfn.CONCAT(IFERROR(INDEX(Lookup!B:B, MATCH(Table1[[#This Row],[Origin City]], Lookup!A:A, 0)), Table1[[#This Row],[Origin City]]),","," ",Table1[[#This Row],[Origin State]])</f>
        <v>Waverly, IL</v>
      </c>
      <c r="K511" t="s">
        <v>71</v>
      </c>
      <c r="L511" t="s">
        <v>64</v>
      </c>
      <c r="M511" t="str">
        <f>_xlfn.CONCAT(IFERROR(INDEX(Lookup!B:B, MATCH(Table1[[#This Row],[Destination City]], Lookup!A:A, 0)), Table1[[#This Row],[Destination City]]),","," ",Table1[[#This Row],[Destination State]])</f>
        <v>Dexter, NM</v>
      </c>
      <c r="N511" s="47">
        <v>1058</v>
      </c>
      <c r="O511" t="s">
        <v>41</v>
      </c>
      <c r="P511">
        <v>110</v>
      </c>
      <c r="Q511">
        <v>120</v>
      </c>
      <c r="R511" t="s">
        <v>42</v>
      </c>
      <c r="S511" t="s">
        <v>43</v>
      </c>
      <c r="T511" t="s">
        <v>43</v>
      </c>
      <c r="U511" s="36" t="s">
        <v>44</v>
      </c>
      <c r="V511" s="28" t="s">
        <v>45</v>
      </c>
      <c r="W511" s="4">
        <v>3900</v>
      </c>
      <c r="X511" s="4">
        <f>IF(Table1[[#This Row],[Commodity]]="corn",Table1[[#This Row],[Tariff per Car]]/(111*2000/56),Table1[[#This Row],[Tariff per Car]]/(111*2000/60))</f>
        <v>0.98378378378378384</v>
      </c>
      <c r="Y511" s="4">
        <f>Table1[[#This Row],[Tariff per Car]]/100.7</f>
        <v>38.728897715988083</v>
      </c>
      <c r="Z511" s="4">
        <f>(Table1[[#This Row],[Tariff per Car]]/111)</f>
        <v>35.135135135135137</v>
      </c>
      <c r="AA511" s="6">
        <f>(Table1[[#This Row],[Tariff per Car]]/111)/Table1[[#This Row],[Route Mileage]]</f>
        <v>3.3209012415061565E-2</v>
      </c>
      <c r="AB511" s="4">
        <v>0.47</v>
      </c>
      <c r="AC511" s="4">
        <f>Table1[[#This Row],[FSC per Mile]]*Table1[[#This Row],[Route Mileage]]</f>
        <v>497.26</v>
      </c>
      <c r="AD511" s="4">
        <f>Table1[[#This Row],[Tariff per Car]]+Table1[[#This Row],[FSC per Car]]</f>
        <v>4397.26</v>
      </c>
      <c r="AE511" s="4">
        <f>IF(Table1[[#This Row],[Commodity]]="corn",Table1[[#This Row],[Tariff + FSC per Car]]/(111*2000/56),Table1[[#This Row],[Tariff + FSC per Car]]/(111*2000/60))</f>
        <v>1.1092187387387389</v>
      </c>
      <c r="AF511" s="4">
        <f>Table1[[#This Row],[Tariff + FSC per Car]]/100.7</f>
        <v>43.6669314796425</v>
      </c>
      <c r="AG511" s="4">
        <f>(Table1[[#This Row],[Tariff + FSC per Car]]/111)</f>
        <v>39.61495495495496</v>
      </c>
      <c r="AH511" s="6">
        <f>(Table1[[#This Row],[Tariff + FSC per Car]]/111)/Table1[[#This Row],[Route Mileage]]</f>
        <v>3.7443246649295804E-2</v>
      </c>
    </row>
    <row r="512" spans="1:34" x14ac:dyDescent="0.25">
      <c r="A512" s="3">
        <v>44727</v>
      </c>
      <c r="B512" s="1" t="s">
        <v>80</v>
      </c>
      <c r="C512" s="1" t="s">
        <v>81</v>
      </c>
      <c r="D512" s="24">
        <v>4032</v>
      </c>
      <c r="E512" s="24">
        <v>1182</v>
      </c>
      <c r="F512" s="1" t="s">
        <v>35</v>
      </c>
      <c r="G512" s="1" t="s">
        <v>36</v>
      </c>
      <c r="H512" s="1" t="s">
        <v>82</v>
      </c>
      <c r="I512" t="s">
        <v>83</v>
      </c>
      <c r="J512" t="str">
        <f>_xlfn.CONCAT(IFERROR(INDEX(Lookup!B:B, MATCH(Table1[[#This Row],[Origin City]], Lookup!A:A, 0)), Table1[[#This Row],[Origin City]]),","," ",Table1[[#This Row],[Origin State]])</f>
        <v>Delhi, LA</v>
      </c>
      <c r="K512" t="s">
        <v>84</v>
      </c>
      <c r="L512" t="s">
        <v>85</v>
      </c>
      <c r="M512" t="str">
        <f>_xlfn.CONCAT(IFERROR(INDEX(Lookup!B:B, MATCH(Table1[[#This Row],[Destination City]], Lookup!A:A, 0)), Table1[[#This Row],[Destination City]]),","," ",Table1[[#This Row],[Destination State]])</f>
        <v>Morton, MS</v>
      </c>
      <c r="N512" s="5">
        <v>120</v>
      </c>
      <c r="O512" t="s">
        <v>86</v>
      </c>
      <c r="P512">
        <v>100</v>
      </c>
      <c r="R512" t="s">
        <v>42</v>
      </c>
      <c r="S512" t="s">
        <v>43</v>
      </c>
      <c r="T512" t="s">
        <v>52</v>
      </c>
      <c r="U512" s="26"/>
      <c r="V512" s="27" t="s">
        <v>87</v>
      </c>
      <c r="W512" s="4">
        <v>1435</v>
      </c>
      <c r="X512" s="4">
        <f>IF(Table1[[#This Row],[Commodity]]="corn",Table1[[#This Row],[Tariff per Car]]/(111*2000/56),Table1[[#This Row],[Tariff per Car]]/(111*2000/60))</f>
        <v>0.361981981981982</v>
      </c>
      <c r="Y512" s="4">
        <f>Table1[[#This Row],[Tariff per Car]]/100.7</f>
        <v>14.250248262164845</v>
      </c>
      <c r="Z512" s="4">
        <f>(Table1[[#This Row],[Tariff per Car]]/111)</f>
        <v>12.927927927927929</v>
      </c>
      <c r="AA512" s="6">
        <f>(Table1[[#This Row],[Tariff per Car]]/111)/Table1[[#This Row],[Route Mileage]]</f>
        <v>0.10773273273273273</v>
      </c>
      <c r="AB512" s="4">
        <v>0.75</v>
      </c>
      <c r="AC512" s="4">
        <f>Table1[[#This Row],[FSC per Mile]]*Table1[[#This Row],[Route Mileage]]</f>
        <v>90</v>
      </c>
      <c r="AD512" s="4">
        <f>Table1[[#This Row],[Tariff per Car]]+Table1[[#This Row],[FSC per Car]]</f>
        <v>1525</v>
      </c>
      <c r="AE512" s="4">
        <f>IF(Table1[[#This Row],[Commodity]]="corn",Table1[[#This Row],[Tariff + FSC per Car]]/(111*2000/56),Table1[[#This Row],[Tariff + FSC per Car]]/(111*2000/60))</f>
        <v>0.3846846846846847</v>
      </c>
      <c r="AF512" s="4">
        <f>Table1[[#This Row],[Tariff + FSC per Car]]/100.7</f>
        <v>15.143992055610724</v>
      </c>
      <c r="AG512" s="4">
        <f>(Table1[[#This Row],[Tariff + FSC per Car]]/111)</f>
        <v>13.738738738738739</v>
      </c>
      <c r="AH512" s="6">
        <f>(Table1[[#This Row],[Tariff + FSC per Car]]/111)/Table1[[#This Row],[Route Mileage]]</f>
        <v>0.11448948948948949</v>
      </c>
    </row>
    <row r="513" spans="1:34" x14ac:dyDescent="0.25">
      <c r="A513" s="3">
        <v>44727</v>
      </c>
      <c r="B513" s="1" t="s">
        <v>88</v>
      </c>
      <c r="C513" s="1" t="s">
        <v>81</v>
      </c>
      <c r="D513" s="24">
        <v>4444</v>
      </c>
      <c r="E513" s="24">
        <v>45646</v>
      </c>
      <c r="F513" s="1" t="s">
        <v>35</v>
      </c>
      <c r="G513" s="1" t="s">
        <v>36</v>
      </c>
      <c r="H513" s="1" t="s">
        <v>89</v>
      </c>
      <c r="I513" t="s">
        <v>75</v>
      </c>
      <c r="J513" t="str">
        <f>_xlfn.CONCAT(IFERROR(INDEX(Lookup!B:B, MATCH(Table1[[#This Row],[Origin City]], Lookup!A:A, 0)), Table1[[#This Row],[Origin City]]),","," ",Table1[[#This Row],[Origin State]])</f>
        <v>Enderlin, ND</v>
      </c>
      <c r="K513" t="s">
        <v>90</v>
      </c>
      <c r="L513" t="s">
        <v>49</v>
      </c>
      <c r="M513" t="str">
        <f>_xlfn.CONCAT(IFERROR(INDEX(Lookup!B:B, MATCH(Table1[[#This Row],[Destination City]], Lookup!A:A, 0)), Table1[[#This Row],[Destination City]]),","," ",Table1[[#This Row],[Destination State]])</f>
        <v>Kalama, WA</v>
      </c>
      <c r="N513" s="5">
        <v>1617</v>
      </c>
      <c r="O513" t="s">
        <v>86</v>
      </c>
      <c r="P513">
        <v>110</v>
      </c>
      <c r="Q513">
        <v>110</v>
      </c>
      <c r="R513" t="s">
        <v>42</v>
      </c>
      <c r="S513" t="s">
        <v>43</v>
      </c>
      <c r="T513" t="s">
        <v>52</v>
      </c>
      <c r="U513" s="26"/>
      <c r="V513" s="27" t="s">
        <v>87</v>
      </c>
      <c r="W513" s="4">
        <v>4847</v>
      </c>
      <c r="X513" s="4">
        <f>IF(Table1[[#This Row],[Commodity]]="corn",Table1[[#This Row],[Tariff per Car]]/(111*2000/56),Table1[[#This Row],[Tariff per Car]]/(111*2000/60))</f>
        <v>1.2226666666666668</v>
      </c>
      <c r="Y513" s="4">
        <f>Table1[[#This Row],[Tariff per Car]]/100.7</f>
        <v>48.133068520357497</v>
      </c>
      <c r="Z513" s="4">
        <f>(Table1[[#This Row],[Tariff per Car]]/111)</f>
        <v>43.666666666666664</v>
      </c>
      <c r="AA513" s="6">
        <f>(Table1[[#This Row],[Tariff per Car]]/111)/Table1[[#This Row],[Route Mileage]]</f>
        <v>2.7004741290455575E-2</v>
      </c>
      <c r="AB513" s="4">
        <v>0.69750000000000001</v>
      </c>
      <c r="AC513" s="4">
        <f>Table1[[#This Row],[FSC per Mile]]*Table1[[#This Row],[Route Mileage]]</f>
        <v>1127.8575000000001</v>
      </c>
      <c r="AD513" s="4">
        <f>Table1[[#This Row],[Tariff per Car]]+Table1[[#This Row],[FSC per Car]]</f>
        <v>5974.8575000000001</v>
      </c>
      <c r="AE513" s="4">
        <f>IF(Table1[[#This Row],[Commodity]]="corn",Table1[[#This Row],[Tariff + FSC per Car]]/(111*2000/56),Table1[[#This Row],[Tariff + FSC per Car]]/(111*2000/60))</f>
        <v>1.5071712612612613</v>
      </c>
      <c r="AF513" s="4">
        <f>Table1[[#This Row],[Tariff + FSC per Car]]/100.7</f>
        <v>59.333242303872886</v>
      </c>
      <c r="AG513" s="4">
        <f>(Table1[[#This Row],[Tariff + FSC per Car]]/111)</f>
        <v>53.827545045045049</v>
      </c>
      <c r="AH513" s="6">
        <f>(Table1[[#This Row],[Tariff + FSC per Car]]/111)/Table1[[#This Row],[Route Mileage]]</f>
        <v>3.3288525074239364E-2</v>
      </c>
    </row>
    <row r="514" spans="1:34" x14ac:dyDescent="0.25">
      <c r="A514" s="3">
        <v>44727</v>
      </c>
      <c r="B514" s="1" t="s">
        <v>88</v>
      </c>
      <c r="C514" s="1" t="s">
        <v>81</v>
      </c>
      <c r="D514" s="24">
        <v>4444</v>
      </c>
      <c r="E514" s="24">
        <v>45558</v>
      </c>
      <c r="F514" s="1" t="s">
        <v>35</v>
      </c>
      <c r="G514" s="1" t="s">
        <v>36</v>
      </c>
      <c r="H514" s="1" t="s">
        <v>91</v>
      </c>
      <c r="I514" t="s">
        <v>47</v>
      </c>
      <c r="J514" t="str">
        <f>_xlfn.CONCAT(IFERROR(INDEX(Lookup!B:B, MATCH(Table1[[#This Row],[Origin City]], Lookup!A:A, 0)), Table1[[#This Row],[Origin City]]),","," ",Table1[[#This Row],[Origin State]])</f>
        <v>Glenwood, MN</v>
      </c>
      <c r="K514" t="s">
        <v>92</v>
      </c>
      <c r="L514" t="s">
        <v>93</v>
      </c>
      <c r="M514" t="str">
        <f>_xlfn.CONCAT(IFERROR(INDEX(Lookup!B:B, MATCH(Table1[[#This Row],[Destination City]], Lookup!A:A, 0)), Table1[[#This Row],[Destination City]]),","," ",Table1[[#This Row],[Destination State]])</f>
        <v>Boardman, OR</v>
      </c>
      <c r="N514" s="5">
        <v>1556</v>
      </c>
      <c r="O514" t="s">
        <v>86</v>
      </c>
      <c r="P514">
        <v>110</v>
      </c>
      <c r="Q514">
        <v>110</v>
      </c>
      <c r="R514" t="s">
        <v>42</v>
      </c>
      <c r="S514" t="s">
        <v>43</v>
      </c>
      <c r="T514" t="s">
        <v>52</v>
      </c>
      <c r="U514" s="26"/>
      <c r="V514" s="27" t="s">
        <v>87</v>
      </c>
      <c r="W514" s="4">
        <v>4813</v>
      </c>
      <c r="X514" s="4">
        <f>IF(Table1[[#This Row],[Commodity]]="corn",Table1[[#This Row],[Tariff per Car]]/(111*2000/56),Table1[[#This Row],[Tariff per Car]]/(111*2000/60))</f>
        <v>1.2140900900900902</v>
      </c>
      <c r="Y514" s="4">
        <f>Table1[[#This Row],[Tariff per Car]]/100.7</f>
        <v>47.795431976166832</v>
      </c>
      <c r="Z514" s="4">
        <f>(Table1[[#This Row],[Tariff per Car]]/111)</f>
        <v>43.36036036036036</v>
      </c>
      <c r="AA514" s="6">
        <f>(Table1[[#This Row],[Tariff per Car]]/111)/Table1[[#This Row],[Route Mileage]]</f>
        <v>2.786655550151694E-2</v>
      </c>
      <c r="AB514" s="4">
        <v>0.69750000000000001</v>
      </c>
      <c r="AC514" s="4">
        <f>Table1[[#This Row],[FSC per Mile]]*Table1[[#This Row],[Route Mileage]]</f>
        <v>1085.31</v>
      </c>
      <c r="AD514" s="4">
        <f>Table1[[#This Row],[Tariff per Car]]+Table1[[#This Row],[FSC per Car]]</f>
        <v>5898.3099999999995</v>
      </c>
      <c r="AE514" s="4">
        <f>IF(Table1[[#This Row],[Commodity]]="corn",Table1[[#This Row],[Tariff + FSC per Car]]/(111*2000/56),Table1[[#This Row],[Tariff + FSC per Car]]/(111*2000/60))</f>
        <v>1.4878619819819818</v>
      </c>
      <c r="AF514" s="4">
        <f>Table1[[#This Row],[Tariff + FSC per Car]]/100.7</f>
        <v>58.573088381330678</v>
      </c>
      <c r="AG514" s="4">
        <f>(Table1[[#This Row],[Tariff + FSC per Car]]/111)</f>
        <v>53.137927927927926</v>
      </c>
      <c r="AH514" s="6">
        <f>(Table1[[#This Row],[Tariff + FSC per Car]]/111)/Table1[[#This Row],[Route Mileage]]</f>
        <v>3.4150339285300722E-2</v>
      </c>
    </row>
    <row r="515" spans="1:34" x14ac:dyDescent="0.25">
      <c r="A515" s="3">
        <v>44727</v>
      </c>
      <c r="B515" s="1" t="s">
        <v>94</v>
      </c>
      <c r="C515" s="1" t="s">
        <v>94</v>
      </c>
      <c r="D515" s="24">
        <v>4315</v>
      </c>
      <c r="F515" s="1" t="s">
        <v>35</v>
      </c>
      <c r="G515" s="1" t="s">
        <v>36</v>
      </c>
      <c r="H515" s="1" t="s">
        <v>95</v>
      </c>
      <c r="I515" t="s">
        <v>96</v>
      </c>
      <c r="J515" t="str">
        <f>_xlfn.CONCAT(IFERROR(INDEX(Lookup!B:B, MATCH(Table1[[#This Row],[Origin City]], Lookup!A:A, 0)), Table1[[#This Row],[Origin City]]),","," ",Table1[[#This Row],[Origin State]])</f>
        <v>Haw Creek (Ladoga), IN</v>
      </c>
      <c r="K515" t="s">
        <v>97</v>
      </c>
      <c r="L515" t="s">
        <v>98</v>
      </c>
      <c r="M515" t="str">
        <f>_xlfn.CONCAT(IFERROR(INDEX(Lookup!B:B, MATCH(Table1[[#This Row],[Destination City]], Lookup!A:A, 0)), Table1[[#This Row],[Destination City]]),","," ",Table1[[#This Row],[Destination State]])</f>
        <v>Ozark, AL</v>
      </c>
      <c r="N515" s="9">
        <v>707</v>
      </c>
      <c r="O515" t="s">
        <v>86</v>
      </c>
      <c r="P515">
        <v>90</v>
      </c>
      <c r="Q515">
        <v>90</v>
      </c>
      <c r="R515" t="s">
        <v>42</v>
      </c>
      <c r="S515" t="s">
        <v>43</v>
      </c>
      <c r="T515" t="s">
        <v>52</v>
      </c>
      <c r="U515" s="29"/>
      <c r="V515" s="30" t="s">
        <v>87</v>
      </c>
      <c r="W515" s="4">
        <v>5561</v>
      </c>
      <c r="X515" s="4">
        <f>IF(Table1[[#This Row],[Commodity]]="corn",Table1[[#This Row],[Tariff per Car]]/(111*2000/56),Table1[[#This Row],[Tariff per Car]]/(111*2000/60))</f>
        <v>1.4027747747747747</v>
      </c>
      <c r="Y515" s="4">
        <f>Table1[[#This Row],[Tariff per Car]]/100.7</f>
        <v>55.22343594836147</v>
      </c>
      <c r="Z515" s="4">
        <f>(Table1[[#This Row],[Tariff per Car]]/111)</f>
        <v>50.099099099099099</v>
      </c>
      <c r="AA515" s="6">
        <f>(Table1[[#This Row],[Tariff per Car]]/111)/Table1[[#This Row],[Route Mileage]]</f>
        <v>7.0861526307070863E-2</v>
      </c>
      <c r="AB515" s="4">
        <v>0</v>
      </c>
      <c r="AC515" s="4">
        <f>Table1[[#This Row],[FSC per Mile]]*Table1[[#This Row],[Route Mileage]]</f>
        <v>0</v>
      </c>
      <c r="AD515" s="4">
        <f>Table1[[#This Row],[Tariff per Car]]+Table1[[#This Row],[FSC per Car]]</f>
        <v>5561</v>
      </c>
      <c r="AE515" s="4">
        <f>IF(Table1[[#This Row],[Commodity]]="corn",Table1[[#This Row],[Tariff + FSC per Car]]/(111*2000/56),Table1[[#This Row],[Tariff + FSC per Car]]/(111*2000/60))</f>
        <v>1.4027747747747747</v>
      </c>
      <c r="AF515" s="4">
        <f>Table1[[#This Row],[Tariff + FSC per Car]]/100.7</f>
        <v>55.22343594836147</v>
      </c>
      <c r="AG515" s="4">
        <f>(Table1[[#This Row],[Tariff + FSC per Car]]/111)</f>
        <v>50.099099099099099</v>
      </c>
      <c r="AH515" s="6">
        <f>(Table1[[#This Row],[Tariff + FSC per Car]]/111)/Table1[[#This Row],[Route Mileage]]</f>
        <v>7.0861526307070863E-2</v>
      </c>
    </row>
    <row r="516" spans="1:34" x14ac:dyDescent="0.25">
      <c r="A516" s="3">
        <v>44727</v>
      </c>
      <c r="B516" s="1" t="s">
        <v>94</v>
      </c>
      <c r="C516" s="1" t="s">
        <v>94</v>
      </c>
      <c r="D516" s="24">
        <v>4315</v>
      </c>
      <c r="F516" s="1" t="s">
        <v>35</v>
      </c>
      <c r="G516" s="1" t="s">
        <v>36</v>
      </c>
      <c r="H516" s="1" t="s">
        <v>99</v>
      </c>
      <c r="I516" t="s">
        <v>100</v>
      </c>
      <c r="J516" t="str">
        <f>_xlfn.CONCAT(IFERROR(INDEX(Lookup!B:B, MATCH(Table1[[#This Row],[Origin City]], Lookup!A:A, 0)), Table1[[#This Row],[Origin City]]),","," ",Table1[[#This Row],[Origin State]])</f>
        <v>Marysville, OH</v>
      </c>
      <c r="K516" t="s">
        <v>101</v>
      </c>
      <c r="L516" t="s">
        <v>102</v>
      </c>
      <c r="M516" t="str">
        <f>_xlfn.CONCAT(IFERROR(INDEX(Lookup!B:B, MATCH(Table1[[#This Row],[Destination City]], Lookup!A:A, 0)), Table1[[#This Row],[Destination City]]),","," ",Table1[[#This Row],[Destination State]])</f>
        <v>Rose Hill, NC</v>
      </c>
      <c r="N516" s="9">
        <v>781</v>
      </c>
      <c r="O516" t="s">
        <v>86</v>
      </c>
      <c r="P516">
        <v>90</v>
      </c>
      <c r="Q516">
        <v>90</v>
      </c>
      <c r="R516" t="s">
        <v>42</v>
      </c>
      <c r="S516" t="s">
        <v>43</v>
      </c>
      <c r="T516" t="s">
        <v>52</v>
      </c>
      <c r="U516" s="29"/>
      <c r="V516" s="30" t="s">
        <v>87</v>
      </c>
      <c r="W516" s="4">
        <v>5457</v>
      </c>
      <c r="X516" s="4">
        <f>IF(Table1[[#This Row],[Commodity]]="corn",Table1[[#This Row],[Tariff per Car]]/(111*2000/56),Table1[[#This Row],[Tariff per Car]]/(111*2000/60))</f>
        <v>1.3765405405405406</v>
      </c>
      <c r="Y516" s="4">
        <f>Table1[[#This Row],[Tariff per Car]]/100.7</f>
        <v>54.190665342601783</v>
      </c>
      <c r="Z516" s="4">
        <f>(Table1[[#This Row],[Tariff per Car]]/111)</f>
        <v>49.162162162162161</v>
      </c>
      <c r="AA516" s="6">
        <f>(Table1[[#This Row],[Tariff per Car]]/111)/Table1[[#This Row],[Route Mileage]]</f>
        <v>6.2947710835034781E-2</v>
      </c>
      <c r="AB516" s="4">
        <v>0</v>
      </c>
      <c r="AC516" s="4">
        <f>Table1[[#This Row],[FSC per Mile]]*Table1[[#This Row],[Route Mileage]]</f>
        <v>0</v>
      </c>
      <c r="AD516" s="4">
        <f>Table1[[#This Row],[Tariff per Car]]+Table1[[#This Row],[FSC per Car]]</f>
        <v>5457</v>
      </c>
      <c r="AE516" s="4">
        <f>IF(Table1[[#This Row],[Commodity]]="corn",Table1[[#This Row],[Tariff + FSC per Car]]/(111*2000/56),Table1[[#This Row],[Tariff + FSC per Car]]/(111*2000/60))</f>
        <v>1.3765405405405406</v>
      </c>
      <c r="AF516" s="4">
        <f>Table1[[#This Row],[Tariff + FSC per Car]]/100.7</f>
        <v>54.190665342601783</v>
      </c>
      <c r="AG516" s="4">
        <f>(Table1[[#This Row],[Tariff + FSC per Car]]/111)</f>
        <v>49.162162162162161</v>
      </c>
      <c r="AH516" s="6">
        <f>(Table1[[#This Row],[Tariff + FSC per Car]]/111)/Table1[[#This Row],[Route Mileage]]</f>
        <v>6.2947710835034781E-2</v>
      </c>
    </row>
    <row r="517" spans="1:34" x14ac:dyDescent="0.25">
      <c r="A517" s="3">
        <v>44727</v>
      </c>
      <c r="B517" s="1" t="s">
        <v>94</v>
      </c>
      <c r="C517" s="1" t="s">
        <v>94</v>
      </c>
      <c r="D517" s="24">
        <v>4315</v>
      </c>
      <c r="F517" s="1" t="s">
        <v>35</v>
      </c>
      <c r="G517" s="1" t="s">
        <v>36</v>
      </c>
      <c r="H517" s="1" t="s">
        <v>103</v>
      </c>
      <c r="I517" t="s">
        <v>57</v>
      </c>
      <c r="J517" t="str">
        <f>_xlfn.CONCAT(IFERROR(INDEX(Lookup!B:B, MATCH(Table1[[#This Row],[Origin City]], Lookup!A:A, 0)), Table1[[#This Row],[Origin City]]),","," ",Table1[[#This Row],[Origin State]])</f>
        <v>Olney, IL</v>
      </c>
      <c r="K517" t="s">
        <v>104</v>
      </c>
      <c r="L517" t="s">
        <v>105</v>
      </c>
      <c r="M517" t="str">
        <f>_xlfn.CONCAT(IFERROR(INDEX(Lookup!B:B, MATCH(Table1[[#This Row],[Destination City]], Lookup!A:A, 0)), Table1[[#This Row],[Destination City]]),","," ",Table1[[#This Row],[Destination State]])</f>
        <v>Fairmount, GA</v>
      </c>
      <c r="N517" s="9">
        <v>496</v>
      </c>
      <c r="O517" t="s">
        <v>86</v>
      </c>
      <c r="P517">
        <v>90</v>
      </c>
      <c r="Q517">
        <v>90</v>
      </c>
      <c r="R517" t="s">
        <v>42</v>
      </c>
      <c r="S517" t="s">
        <v>43</v>
      </c>
      <c r="T517" t="s">
        <v>52</v>
      </c>
      <c r="U517" s="45"/>
      <c r="V517" s="46" t="s">
        <v>87</v>
      </c>
      <c r="W517" s="4">
        <v>4160</v>
      </c>
      <c r="X517" s="4">
        <f>IF(Table1[[#This Row],[Commodity]]="corn",Table1[[#This Row],[Tariff per Car]]/(111*2000/56),Table1[[#This Row],[Tariff per Car]]/(111*2000/60))</f>
        <v>1.0493693693693693</v>
      </c>
      <c r="Y517" s="4">
        <f>Table1[[#This Row],[Tariff per Car]]/100.7</f>
        <v>41.31082423038729</v>
      </c>
      <c r="Z517" s="4">
        <f>(Table1[[#This Row],[Tariff per Car]]/111)</f>
        <v>37.477477477477478</v>
      </c>
      <c r="AA517" s="6">
        <f>(Table1[[#This Row],[Tariff per Car]]/111)/Table1[[#This Row],[Route Mileage]]</f>
        <v>7.5559430398140073E-2</v>
      </c>
      <c r="AB517" s="4">
        <v>0</v>
      </c>
      <c r="AC517" s="4">
        <f>Table1[[#This Row],[FSC per Mile]]*Table1[[#This Row],[Route Mileage]]</f>
        <v>0</v>
      </c>
      <c r="AD517" s="4">
        <f>Table1[[#This Row],[Tariff per Car]]+Table1[[#This Row],[FSC per Car]]</f>
        <v>4160</v>
      </c>
      <c r="AE517" s="4">
        <f>IF(Table1[[#This Row],[Commodity]]="corn",Table1[[#This Row],[Tariff + FSC per Car]]/(111*2000/56),Table1[[#This Row],[Tariff + FSC per Car]]/(111*2000/60))</f>
        <v>1.0493693693693693</v>
      </c>
      <c r="AF517" s="4">
        <f>Table1[[#This Row],[Tariff + FSC per Car]]/100.7</f>
        <v>41.31082423038729</v>
      </c>
      <c r="AG517" s="4">
        <f>(Table1[[#This Row],[Tariff + FSC per Car]]/111)</f>
        <v>37.477477477477478</v>
      </c>
      <c r="AH517" s="6">
        <f>(Table1[[#This Row],[Tariff + FSC per Car]]/111)/Table1[[#This Row],[Route Mileage]]</f>
        <v>7.5559430398140073E-2</v>
      </c>
    </row>
    <row r="518" spans="1:34" x14ac:dyDescent="0.25">
      <c r="A518" s="3">
        <v>44727</v>
      </c>
      <c r="B518" s="1" t="s">
        <v>34</v>
      </c>
      <c r="C518" s="1" t="s">
        <v>34</v>
      </c>
      <c r="D518" s="24">
        <v>4022</v>
      </c>
      <c r="E518" s="24">
        <v>69105</v>
      </c>
      <c r="F518" s="1" t="s">
        <v>72</v>
      </c>
      <c r="G518" s="1" t="s">
        <v>36</v>
      </c>
      <c r="H518" s="1" t="s">
        <v>73</v>
      </c>
      <c r="I518" t="s">
        <v>47</v>
      </c>
      <c r="J518" t="str">
        <f>_xlfn.CONCAT(IFERROR(INDEX(Lookup!B:B, MATCH(Table1[[#This Row],[Origin City]], Lookup!A:A, 0)), Table1[[#This Row],[Origin City]]),","," ",Table1[[#This Row],[Origin State]])</f>
        <v>Argyle, MN</v>
      </c>
      <c r="K518" t="s">
        <v>48</v>
      </c>
      <c r="L518" t="s">
        <v>49</v>
      </c>
      <c r="M518" t="s">
        <v>50</v>
      </c>
      <c r="N518" s="5">
        <v>1528</v>
      </c>
      <c r="O518" t="s">
        <v>51</v>
      </c>
      <c r="P518">
        <v>110</v>
      </c>
      <c r="Q518">
        <v>120</v>
      </c>
      <c r="R518" t="s">
        <v>2</v>
      </c>
      <c r="S518" t="s">
        <v>43</v>
      </c>
      <c r="T518" t="s">
        <v>52</v>
      </c>
      <c r="U518" s="35" t="s">
        <v>44</v>
      </c>
      <c r="V518" s="27" t="s">
        <v>45</v>
      </c>
      <c r="W518" s="4">
        <v>6000</v>
      </c>
      <c r="X518" s="4">
        <f>IF(Table1[[#This Row],[Commodity]]="corn",Table1[[#This Row],[Tariff per Car]]/(111*2000/56),Table1[[#This Row],[Tariff per Car]]/(111*2000/60))</f>
        <v>1.6216216216216217</v>
      </c>
      <c r="Y518" s="4">
        <f>Table1[[#This Row],[Tariff per Car]]/100.7</f>
        <v>59.582919563058589</v>
      </c>
      <c r="Z518" s="4">
        <f>(Table1[[#This Row],[Tariff per Car]]/111)</f>
        <v>54.054054054054056</v>
      </c>
      <c r="AA518" s="6">
        <f>(Table1[[#This Row],[Tariff per Car]]/111)/Table1[[#This Row],[Route Mileage]]</f>
        <v>3.5375689825951608E-2</v>
      </c>
      <c r="AB518" s="4">
        <v>0.47</v>
      </c>
      <c r="AC518" s="4">
        <f>Table1[[#This Row],[FSC per Mile]]*Table1[[#This Row],[Route Mileage]]</f>
        <v>718.16</v>
      </c>
      <c r="AD518" s="4">
        <f>Table1[[#This Row],[Tariff per Car]]+Table1[[#This Row],[FSC per Car]]</f>
        <v>6718.16</v>
      </c>
      <c r="AE518" s="4">
        <f>IF(Table1[[#This Row],[Commodity]]="corn",Table1[[#This Row],[Tariff + FSC per Car]]/(111*2000/56),Table1[[#This Row],[Tariff + FSC per Car]]/(111*2000/60))</f>
        <v>1.8157189189189189</v>
      </c>
      <c r="AF518" s="4">
        <f>Table1[[#This Row],[Tariff + FSC per Car]]/100.7</f>
        <v>66.714597815292947</v>
      </c>
      <c r="AG518" s="4">
        <f>(Table1[[#This Row],[Tariff + FSC per Car]]/111)</f>
        <v>60.523963963963965</v>
      </c>
      <c r="AH518" s="6">
        <f>(Table1[[#This Row],[Tariff + FSC per Car]]/111)/Table1[[#This Row],[Route Mileage]]</f>
        <v>3.960992406018584E-2</v>
      </c>
    </row>
    <row r="519" spans="1:34" x14ac:dyDescent="0.25">
      <c r="A519" s="3">
        <v>44727</v>
      </c>
      <c r="B519" s="1" t="s">
        <v>34</v>
      </c>
      <c r="C519" s="1" t="s">
        <v>34</v>
      </c>
      <c r="D519" s="24">
        <v>4022</v>
      </c>
      <c r="E519" s="24">
        <v>69105</v>
      </c>
      <c r="F519" s="1" t="s">
        <v>72</v>
      </c>
      <c r="G519" s="1" t="s">
        <v>36</v>
      </c>
      <c r="H519" s="1" t="s">
        <v>73</v>
      </c>
      <c r="I519" t="s">
        <v>47</v>
      </c>
      <c r="J519" t="str">
        <f>_xlfn.CONCAT(IFERROR(INDEX(Lookup!B:B, MATCH(Table1[[#This Row],[Origin City]], Lookup!A:A, 0)), Table1[[#This Row],[Origin City]]),","," ",Table1[[#This Row],[Origin State]])</f>
        <v>Argyle, MN</v>
      </c>
      <c r="K519" t="s">
        <v>65</v>
      </c>
      <c r="L519" t="s">
        <v>54</v>
      </c>
      <c r="M519" t="s">
        <v>66</v>
      </c>
      <c r="N519" s="47">
        <v>1634</v>
      </c>
      <c r="O519" t="s">
        <v>51</v>
      </c>
      <c r="P519">
        <v>110</v>
      </c>
      <c r="Q519">
        <v>120</v>
      </c>
      <c r="R519" t="s">
        <v>2</v>
      </c>
      <c r="S519" t="s">
        <v>43</v>
      </c>
      <c r="T519" t="s">
        <v>52</v>
      </c>
      <c r="U519" s="36" t="s">
        <v>44</v>
      </c>
      <c r="V519" s="28" t="s">
        <v>45</v>
      </c>
      <c r="W519" s="4">
        <v>6200</v>
      </c>
      <c r="X519" s="4">
        <f>IF(Table1[[#This Row],[Commodity]]="corn",Table1[[#This Row],[Tariff per Car]]/(111*2000/56),Table1[[#This Row],[Tariff per Car]]/(111*2000/60))</f>
        <v>1.6756756756756757</v>
      </c>
      <c r="Y519" s="4">
        <f>Table1[[#This Row],[Tariff per Car]]/100.7</f>
        <v>61.56901688182721</v>
      </c>
      <c r="Z519" s="4">
        <f>(Table1[[#This Row],[Tariff per Car]]/111)</f>
        <v>55.855855855855857</v>
      </c>
      <c r="AA519" s="6">
        <f>(Table1[[#This Row],[Tariff per Car]]/111)/Table1[[#This Row],[Route Mileage]]</f>
        <v>3.4183510315701257E-2</v>
      </c>
      <c r="AB519" s="4">
        <v>0.47</v>
      </c>
      <c r="AC519" s="4">
        <f>Table1[[#This Row],[FSC per Mile]]*Table1[[#This Row],[Route Mileage]]</f>
        <v>767.9799999999999</v>
      </c>
      <c r="AD519" s="4">
        <f>Table1[[#This Row],[Tariff per Car]]+Table1[[#This Row],[FSC per Car]]</f>
        <v>6967.98</v>
      </c>
      <c r="AE519" s="4">
        <f>IF(Table1[[#This Row],[Commodity]]="corn",Table1[[#This Row],[Tariff + FSC per Car]]/(111*2000/56),Table1[[#This Row],[Tariff + FSC per Car]]/(111*2000/60))</f>
        <v>1.8832378378378378</v>
      </c>
      <c r="AF519" s="4">
        <f>Table1[[#This Row],[Tariff + FSC per Car]]/100.7</f>
        <v>69.19543197616683</v>
      </c>
      <c r="AG519" s="4">
        <f>(Table1[[#This Row],[Tariff + FSC per Car]]/111)</f>
        <v>62.774594594594589</v>
      </c>
      <c r="AH519" s="6">
        <f>(Table1[[#This Row],[Tariff + FSC per Car]]/111)/Table1[[#This Row],[Route Mileage]]</f>
        <v>3.841774454993549E-2</v>
      </c>
    </row>
    <row r="520" spans="1:34" x14ac:dyDescent="0.25">
      <c r="A520" s="3">
        <v>44727</v>
      </c>
      <c r="B520" s="1" t="s">
        <v>34</v>
      </c>
      <c r="C520" s="1" t="s">
        <v>34</v>
      </c>
      <c r="D520" s="24">
        <v>4022</v>
      </c>
      <c r="E520" s="24">
        <v>69105</v>
      </c>
      <c r="F520" s="1" t="s">
        <v>72</v>
      </c>
      <c r="G520" s="1" t="s">
        <v>36</v>
      </c>
      <c r="H520" s="1" t="s">
        <v>74</v>
      </c>
      <c r="I520" t="s">
        <v>75</v>
      </c>
      <c r="J520" t="str">
        <f>_xlfn.CONCAT(IFERROR(INDEX(Lookup!B:B, MATCH(Table1[[#This Row],[Origin City]], Lookup!A:A, 0)), Table1[[#This Row],[Origin City]]),","," ",Table1[[#This Row],[Origin State]])</f>
        <v>Casselton, ND</v>
      </c>
      <c r="K520" t="s">
        <v>48</v>
      </c>
      <c r="L520" t="s">
        <v>49</v>
      </c>
      <c r="M520" t="s">
        <v>50</v>
      </c>
      <c r="N520" s="5">
        <v>1469</v>
      </c>
      <c r="O520" t="s">
        <v>51</v>
      </c>
      <c r="P520">
        <v>110</v>
      </c>
      <c r="Q520">
        <v>120</v>
      </c>
      <c r="R520" t="s">
        <v>2</v>
      </c>
      <c r="S520" t="s">
        <v>43</v>
      </c>
      <c r="T520" t="s">
        <v>52</v>
      </c>
      <c r="U520" s="35" t="s">
        <v>44</v>
      </c>
      <c r="V520" s="27" t="s">
        <v>45</v>
      </c>
      <c r="W520" s="4">
        <v>5950</v>
      </c>
      <c r="X520" s="4">
        <f>IF(Table1[[#This Row],[Commodity]]="corn",Table1[[#This Row],[Tariff per Car]]/(111*2000/56),Table1[[#This Row],[Tariff per Car]]/(111*2000/60))</f>
        <v>1.6081081081081081</v>
      </c>
      <c r="Y520" s="4">
        <f>Table1[[#This Row],[Tariff per Car]]/100.7</f>
        <v>59.086395233366432</v>
      </c>
      <c r="Z520" s="4">
        <f>(Table1[[#This Row],[Tariff per Car]]/111)</f>
        <v>53.603603603603602</v>
      </c>
      <c r="AA520" s="6">
        <f>(Table1[[#This Row],[Tariff per Car]]/111)/Table1[[#This Row],[Route Mileage]]</f>
        <v>3.6489859498709053E-2</v>
      </c>
      <c r="AB520" s="4">
        <v>0.47</v>
      </c>
      <c r="AC520" s="4">
        <f>Table1[[#This Row],[FSC per Mile]]*Table1[[#This Row],[Route Mileage]]</f>
        <v>690.43</v>
      </c>
      <c r="AD520" s="4">
        <f>Table1[[#This Row],[Tariff per Car]]+Table1[[#This Row],[FSC per Car]]</f>
        <v>6640.43</v>
      </c>
      <c r="AE520" s="4">
        <f>IF(Table1[[#This Row],[Commodity]]="corn",Table1[[#This Row],[Tariff + FSC per Car]]/(111*2000/56),Table1[[#This Row],[Tariff + FSC per Car]]/(111*2000/60))</f>
        <v>1.794710810810811</v>
      </c>
      <c r="AF520" s="4">
        <f>Table1[[#This Row],[Tariff + FSC per Car]]/100.7</f>
        <v>65.942701092353531</v>
      </c>
      <c r="AG520" s="4">
        <f>(Table1[[#This Row],[Tariff + FSC per Car]]/111)</f>
        <v>59.823693693693698</v>
      </c>
      <c r="AH520" s="6">
        <f>(Table1[[#This Row],[Tariff + FSC per Car]]/111)/Table1[[#This Row],[Route Mileage]]</f>
        <v>4.0724093732943292E-2</v>
      </c>
    </row>
    <row r="521" spans="1:34" x14ac:dyDescent="0.25">
      <c r="A521" s="3">
        <v>44727</v>
      </c>
      <c r="B521" s="1" t="s">
        <v>34</v>
      </c>
      <c r="C521" s="1" t="s">
        <v>34</v>
      </c>
      <c r="D521" s="24">
        <v>4022</v>
      </c>
      <c r="E521" s="24">
        <v>69902</v>
      </c>
      <c r="F521" s="1" t="s">
        <v>72</v>
      </c>
      <c r="G521" s="1" t="s">
        <v>36</v>
      </c>
      <c r="H521" s="1" t="s">
        <v>74</v>
      </c>
      <c r="I521" t="s">
        <v>75</v>
      </c>
      <c r="J521" t="str">
        <f>_xlfn.CONCAT(IFERROR(INDEX(Lookup!B:B, MATCH(Table1[[#This Row],[Origin City]], Lookup!A:A, 0)), Table1[[#This Row],[Origin City]]),","," ",Table1[[#This Row],[Origin State]])</f>
        <v>Casselton, ND</v>
      </c>
      <c r="K521" t="s">
        <v>79</v>
      </c>
      <c r="L521" t="s">
        <v>62</v>
      </c>
      <c r="M521" t="str">
        <f>_xlfn.CONCAT(IFERROR(INDEX(Lookup!B:B, MATCH(Table1[[#This Row],[Destination City]], Lookup!A:A, 0)), Table1[[#This Row],[Destination City]]),","," ",Table1[[#This Row],[Destination State]])</f>
        <v>St. Louis, MO</v>
      </c>
      <c r="N521" s="5">
        <v>855</v>
      </c>
      <c r="O521" t="s">
        <v>51</v>
      </c>
      <c r="P521">
        <v>110</v>
      </c>
      <c r="Q521">
        <v>120</v>
      </c>
      <c r="R521" t="s">
        <v>2</v>
      </c>
      <c r="S521" t="s">
        <v>43</v>
      </c>
      <c r="T521" t="s">
        <v>52</v>
      </c>
      <c r="U521" s="35" t="s">
        <v>44</v>
      </c>
      <c r="V521" s="27" t="s">
        <v>45</v>
      </c>
      <c r="W521" s="4">
        <v>4000</v>
      </c>
      <c r="X521" s="4">
        <f>IF(Table1[[#This Row],[Commodity]]="corn",Table1[[#This Row],[Tariff per Car]]/(111*2000/56),Table1[[#This Row],[Tariff per Car]]/(111*2000/60))</f>
        <v>1.0810810810810811</v>
      </c>
      <c r="Y521" s="4">
        <f>Table1[[#This Row],[Tariff per Car]]/100.7</f>
        <v>39.72194637537239</v>
      </c>
      <c r="Z521" s="4">
        <f>(Table1[[#This Row],[Tariff per Car]]/111)</f>
        <v>36.036036036036037</v>
      </c>
      <c r="AA521" s="6">
        <f>(Table1[[#This Row],[Tariff per Car]]/111)/Table1[[#This Row],[Route Mileage]]</f>
        <v>4.2147410568463203E-2</v>
      </c>
      <c r="AB521" s="4">
        <v>0.47</v>
      </c>
      <c r="AC521" s="4">
        <f>Table1[[#This Row],[FSC per Mile]]*Table1[[#This Row],[Route Mileage]]</f>
        <v>401.84999999999997</v>
      </c>
      <c r="AD521" s="4">
        <f>Table1[[#This Row],[Tariff per Car]]+Table1[[#This Row],[FSC per Car]]</f>
        <v>4401.8500000000004</v>
      </c>
      <c r="AE521" s="4">
        <f>IF(Table1[[#This Row],[Commodity]]="corn",Table1[[#This Row],[Tariff + FSC per Car]]/(111*2000/56),Table1[[#This Row],[Tariff + FSC per Car]]/(111*2000/60))</f>
        <v>1.1896891891891892</v>
      </c>
      <c r="AF521" s="4">
        <f>Table1[[#This Row],[Tariff + FSC per Car]]/100.7</f>
        <v>43.712512413108243</v>
      </c>
      <c r="AG521" s="4">
        <f>(Table1[[#This Row],[Tariff + FSC per Car]]/111)</f>
        <v>39.656306306306313</v>
      </c>
      <c r="AH521" s="6">
        <f>(Table1[[#This Row],[Tariff + FSC per Car]]/111)/Table1[[#This Row],[Route Mileage]]</f>
        <v>4.6381644802697443E-2</v>
      </c>
    </row>
    <row r="522" spans="1:34" x14ac:dyDescent="0.25">
      <c r="A522" s="3">
        <v>44727</v>
      </c>
      <c r="B522" s="1" t="s">
        <v>34</v>
      </c>
      <c r="C522" s="1" t="s">
        <v>34</v>
      </c>
      <c r="D522" s="24">
        <v>4022</v>
      </c>
      <c r="E522" s="24">
        <v>69105</v>
      </c>
      <c r="F522" s="1" t="s">
        <v>72</v>
      </c>
      <c r="G522" s="1" t="s">
        <v>36</v>
      </c>
      <c r="H522" s="1" t="s">
        <v>76</v>
      </c>
      <c r="I522" t="s">
        <v>77</v>
      </c>
      <c r="J522" t="str">
        <f>_xlfn.CONCAT(IFERROR(INDEX(Lookup!B:B, MATCH(Table1[[#This Row],[Origin City]], Lookup!A:A, 0)), Table1[[#This Row],[Origin City]]),","," ",Table1[[#This Row],[Origin State]])</f>
        <v>Concordia, KS</v>
      </c>
      <c r="K522" t="s">
        <v>65</v>
      </c>
      <c r="L522" t="s">
        <v>54</v>
      </c>
      <c r="M522" t="s">
        <v>66</v>
      </c>
      <c r="N522" s="5">
        <v>742</v>
      </c>
      <c r="O522" t="s">
        <v>51</v>
      </c>
      <c r="P522">
        <v>110</v>
      </c>
      <c r="Q522">
        <v>120</v>
      </c>
      <c r="R522" t="s">
        <v>2</v>
      </c>
      <c r="S522" t="s">
        <v>43</v>
      </c>
      <c r="T522" t="s">
        <v>43</v>
      </c>
      <c r="U522" s="36" t="s">
        <v>44</v>
      </c>
      <c r="V522" s="28" t="s">
        <v>45</v>
      </c>
      <c r="W522" s="4">
        <v>4450</v>
      </c>
      <c r="X522" s="4">
        <f>IF(Table1[[#This Row],[Commodity]]="corn",Table1[[#This Row],[Tariff per Car]]/(111*2000/56),Table1[[#This Row],[Tariff per Car]]/(111*2000/60))</f>
        <v>1.2027027027027026</v>
      </c>
      <c r="Y522" s="4">
        <f>Table1[[#This Row],[Tariff per Car]]/100.7</f>
        <v>44.19066534260179</v>
      </c>
      <c r="Z522" s="4">
        <f>(Table1[[#This Row],[Tariff per Car]]/111)</f>
        <v>40.090090090090094</v>
      </c>
      <c r="AA522" s="6">
        <f>(Table1[[#This Row],[Tariff per Car]]/111)/Table1[[#This Row],[Route Mileage]]</f>
        <v>5.4029771010903088E-2</v>
      </c>
      <c r="AB522" s="4">
        <v>0.47</v>
      </c>
      <c r="AC522" s="4">
        <f>Table1[[#This Row],[FSC per Mile]]*Table1[[#This Row],[Route Mileage]]</f>
        <v>348.73999999999995</v>
      </c>
      <c r="AD522" s="4">
        <f>Table1[[#This Row],[Tariff per Car]]+Table1[[#This Row],[FSC per Car]]</f>
        <v>4798.74</v>
      </c>
      <c r="AE522" s="4">
        <f>IF(Table1[[#This Row],[Commodity]]="corn",Table1[[#This Row],[Tariff + FSC per Car]]/(111*2000/56),Table1[[#This Row],[Tariff + FSC per Car]]/(111*2000/60))</f>
        <v>1.2969567567567566</v>
      </c>
      <c r="AF522" s="4">
        <f>Table1[[#This Row],[Tariff + FSC per Car]]/100.7</f>
        <v>47.653823237338628</v>
      </c>
      <c r="AG522" s="4">
        <f>(Table1[[#This Row],[Tariff + FSC per Car]]/111)</f>
        <v>43.231891891891891</v>
      </c>
      <c r="AH522" s="6">
        <f>(Table1[[#This Row],[Tariff + FSC per Car]]/111)/Table1[[#This Row],[Route Mileage]]</f>
        <v>5.8264005245137321E-2</v>
      </c>
    </row>
    <row r="523" spans="1:34" x14ac:dyDescent="0.25">
      <c r="A523" s="3">
        <v>44727</v>
      </c>
      <c r="B523" s="1" t="s">
        <v>34</v>
      </c>
      <c r="C523" s="1" t="s">
        <v>34</v>
      </c>
      <c r="D523" s="24">
        <v>4022</v>
      </c>
      <c r="E523" s="24">
        <v>69105</v>
      </c>
      <c r="F523" s="1" t="s">
        <v>72</v>
      </c>
      <c r="G523" s="1" t="s">
        <v>36</v>
      </c>
      <c r="H523" s="1" t="s">
        <v>78</v>
      </c>
      <c r="I523" t="s">
        <v>68</v>
      </c>
      <c r="J523" t="str">
        <f>_xlfn.CONCAT(IFERROR(INDEX(Lookup!B:B, MATCH(Table1[[#This Row],[Origin City]], Lookup!A:A, 0)), Table1[[#This Row],[Origin City]]),","," ",Table1[[#This Row],[Origin State]])</f>
        <v>Mitchell, SD</v>
      </c>
      <c r="K523" t="s">
        <v>48</v>
      </c>
      <c r="L523" t="s">
        <v>49</v>
      </c>
      <c r="M523" t="s">
        <v>50</v>
      </c>
      <c r="N523" s="5">
        <v>1624</v>
      </c>
      <c r="O523" t="s">
        <v>51</v>
      </c>
      <c r="P523">
        <v>110</v>
      </c>
      <c r="Q523">
        <v>120</v>
      </c>
      <c r="R523" t="s">
        <v>2</v>
      </c>
      <c r="S523" t="s">
        <v>43</v>
      </c>
      <c r="T523" t="s">
        <v>52</v>
      </c>
      <c r="U523" s="35" t="s">
        <v>44</v>
      </c>
      <c r="V523" s="27" t="s">
        <v>45</v>
      </c>
      <c r="W523" s="4">
        <v>6050</v>
      </c>
      <c r="X523" s="4">
        <f>IF(Table1[[#This Row],[Commodity]]="corn",Table1[[#This Row],[Tariff per Car]]/(111*2000/56),Table1[[#This Row],[Tariff per Car]]/(111*2000/60))</f>
        <v>1.6351351351351351</v>
      </c>
      <c r="Y523" s="4">
        <f>Table1[[#This Row],[Tariff per Car]]/100.7</f>
        <v>60.079443892750746</v>
      </c>
      <c r="Z523" s="4">
        <f>(Table1[[#This Row],[Tariff per Car]]/111)</f>
        <v>54.504504504504503</v>
      </c>
      <c r="AA523" s="6">
        <f>(Table1[[#This Row],[Tariff per Car]]/111)/Table1[[#This Row],[Route Mileage]]</f>
        <v>3.3561887010162869E-2</v>
      </c>
      <c r="AB523" s="4">
        <v>0.47</v>
      </c>
      <c r="AC523" s="4">
        <f>Table1[[#This Row],[FSC per Mile]]*Table1[[#This Row],[Route Mileage]]</f>
        <v>763.28</v>
      </c>
      <c r="AD523" s="4">
        <f>Table1[[#This Row],[Tariff per Car]]+Table1[[#This Row],[FSC per Car]]</f>
        <v>6813.28</v>
      </c>
      <c r="AE523" s="4">
        <f>IF(Table1[[#This Row],[Commodity]]="corn",Table1[[#This Row],[Tariff + FSC per Car]]/(111*2000/56),Table1[[#This Row],[Tariff + FSC per Car]]/(111*2000/60))</f>
        <v>1.841427027027027</v>
      </c>
      <c r="AF523" s="4">
        <f>Table1[[#This Row],[Tariff + FSC per Car]]/100.7</f>
        <v>67.6591857000993</v>
      </c>
      <c r="AG523" s="4">
        <f>(Table1[[#This Row],[Tariff + FSC per Car]]/111)</f>
        <v>61.380900900900897</v>
      </c>
      <c r="AH523" s="6">
        <f>(Table1[[#This Row],[Tariff + FSC per Car]]/111)/Table1[[#This Row],[Route Mileage]]</f>
        <v>3.7796121244397102E-2</v>
      </c>
    </row>
    <row r="524" spans="1:34" x14ac:dyDescent="0.25">
      <c r="A524" s="3">
        <v>44727</v>
      </c>
      <c r="B524" s="1" t="s">
        <v>34</v>
      </c>
      <c r="C524" s="1" t="s">
        <v>34</v>
      </c>
      <c r="D524" s="24">
        <v>4022</v>
      </c>
      <c r="E524" s="24">
        <v>69105</v>
      </c>
      <c r="F524" s="1" t="s">
        <v>72</v>
      </c>
      <c r="G524" s="1" t="s">
        <v>36</v>
      </c>
      <c r="H524" s="1" t="s">
        <v>61</v>
      </c>
      <c r="I524" t="s">
        <v>62</v>
      </c>
      <c r="J524" t="str">
        <f>_xlfn.CONCAT(IFERROR(INDEX(Lookup!B:B, MATCH(Table1[[#This Row],[Origin City]], Lookup!A:A, 0)), Table1[[#This Row],[Origin City]]),","," ",Table1[[#This Row],[Origin State]])</f>
        <v>Phelps (Rock Port), MO</v>
      </c>
      <c r="K524" t="s">
        <v>48</v>
      </c>
      <c r="L524" t="s">
        <v>49</v>
      </c>
      <c r="M524" t="s">
        <v>50</v>
      </c>
      <c r="N524" s="5">
        <v>1881</v>
      </c>
      <c r="O524" t="s">
        <v>51</v>
      </c>
      <c r="P524">
        <v>110</v>
      </c>
      <c r="Q524">
        <v>120</v>
      </c>
      <c r="R524" t="s">
        <v>2</v>
      </c>
      <c r="S524" t="s">
        <v>43</v>
      </c>
      <c r="T524" t="s">
        <v>43</v>
      </c>
      <c r="U524" s="35" t="s">
        <v>44</v>
      </c>
      <c r="V524" s="27" t="s">
        <v>45</v>
      </c>
      <c r="W524" s="4">
        <v>6000</v>
      </c>
      <c r="X524" s="4">
        <f>IF(Table1[[#This Row],[Commodity]]="corn",Table1[[#This Row],[Tariff per Car]]/(111*2000/56),Table1[[#This Row],[Tariff per Car]]/(111*2000/60))</f>
        <v>1.6216216216216217</v>
      </c>
      <c r="Y524" s="4">
        <f>Table1[[#This Row],[Tariff per Car]]/100.7</f>
        <v>59.582919563058589</v>
      </c>
      <c r="Z524" s="4">
        <f>(Table1[[#This Row],[Tariff per Car]]/111)</f>
        <v>54.054054054054056</v>
      </c>
      <c r="AA524" s="6">
        <f>(Table1[[#This Row],[Tariff per Car]]/111)/Table1[[#This Row],[Route Mileage]]</f>
        <v>2.8736870842134003E-2</v>
      </c>
      <c r="AB524" s="4">
        <v>0.47</v>
      </c>
      <c r="AC524" s="4">
        <f>Table1[[#This Row],[FSC per Mile]]*Table1[[#This Row],[Route Mileage]]</f>
        <v>884.06999999999994</v>
      </c>
      <c r="AD524" s="4">
        <f>Table1[[#This Row],[Tariff per Car]]+Table1[[#This Row],[FSC per Car]]</f>
        <v>6884.07</v>
      </c>
      <c r="AE524" s="4">
        <f>IF(Table1[[#This Row],[Commodity]]="corn",Table1[[#This Row],[Tariff + FSC per Car]]/(111*2000/56),Table1[[#This Row],[Tariff + FSC per Car]]/(111*2000/60))</f>
        <v>1.8605594594594594</v>
      </c>
      <c r="AF524" s="4">
        <f>Table1[[#This Row],[Tariff + FSC per Car]]/100.7</f>
        <v>68.362164846077448</v>
      </c>
      <c r="AG524" s="4">
        <f>(Table1[[#This Row],[Tariff + FSC per Car]]/111)</f>
        <v>62.018648648648643</v>
      </c>
      <c r="AH524" s="6">
        <f>(Table1[[#This Row],[Tariff + FSC per Car]]/111)/Table1[[#This Row],[Route Mileage]]</f>
        <v>3.2971105076368232E-2</v>
      </c>
    </row>
    <row r="525" spans="1:34" x14ac:dyDescent="0.25">
      <c r="A525" s="3">
        <v>44727</v>
      </c>
      <c r="B525" s="1" t="s">
        <v>34</v>
      </c>
      <c r="C525" s="1" t="s">
        <v>34</v>
      </c>
      <c r="D525" s="24">
        <v>4022</v>
      </c>
      <c r="E525" s="24">
        <v>69105</v>
      </c>
      <c r="F525" s="1" t="s">
        <v>72</v>
      </c>
      <c r="G525" s="1" t="s">
        <v>36</v>
      </c>
      <c r="H525" s="1" t="s">
        <v>69</v>
      </c>
      <c r="I525" t="s">
        <v>47</v>
      </c>
      <c r="J525" t="str">
        <f>_xlfn.CONCAT(IFERROR(INDEX(Lookup!B:B, MATCH(Table1[[#This Row],[Origin City]], Lookup!A:A, 0)), Table1[[#This Row],[Origin City]]),","," ",Table1[[#This Row],[Origin State]])</f>
        <v>St. Cloud, MN</v>
      </c>
      <c r="K525" t="s">
        <v>48</v>
      </c>
      <c r="L525" t="s">
        <v>49</v>
      </c>
      <c r="M525" t="s">
        <v>50</v>
      </c>
      <c r="N525" s="5">
        <v>1666</v>
      </c>
      <c r="O525" t="s">
        <v>51</v>
      </c>
      <c r="P525">
        <v>110</v>
      </c>
      <c r="Q525">
        <v>120</v>
      </c>
      <c r="R525" t="s">
        <v>2</v>
      </c>
      <c r="S525" t="s">
        <v>43</v>
      </c>
      <c r="T525" t="s">
        <v>43</v>
      </c>
      <c r="U525" s="36" t="s">
        <v>44</v>
      </c>
      <c r="V525" s="28" t="s">
        <v>45</v>
      </c>
      <c r="W525" s="4">
        <v>6100</v>
      </c>
      <c r="X525" s="4">
        <f>IF(Table1[[#This Row],[Commodity]]="corn",Table1[[#This Row],[Tariff per Car]]/(111*2000/56),Table1[[#This Row],[Tariff per Car]]/(111*2000/60))</f>
        <v>1.6486486486486487</v>
      </c>
      <c r="Y525" s="4">
        <f>Table1[[#This Row],[Tariff per Car]]/100.7</f>
        <v>60.575968222442896</v>
      </c>
      <c r="Z525" s="4">
        <f>(Table1[[#This Row],[Tariff per Car]]/111)</f>
        <v>54.954954954954957</v>
      </c>
      <c r="AA525" s="6">
        <f>(Table1[[#This Row],[Tariff per Car]]/111)/Table1[[#This Row],[Route Mileage]]</f>
        <v>3.2986167439948956E-2</v>
      </c>
      <c r="AB525" s="4">
        <v>0.47</v>
      </c>
      <c r="AC525" s="4">
        <f>Table1[[#This Row],[FSC per Mile]]*Table1[[#This Row],[Route Mileage]]</f>
        <v>783.02</v>
      </c>
      <c r="AD525" s="4">
        <f>Table1[[#This Row],[Tariff per Car]]+Table1[[#This Row],[FSC per Car]]</f>
        <v>6883.02</v>
      </c>
      <c r="AE525" s="4">
        <f>IF(Table1[[#This Row],[Commodity]]="corn",Table1[[#This Row],[Tariff + FSC per Car]]/(111*2000/56),Table1[[#This Row],[Tariff + FSC per Car]]/(111*2000/60))</f>
        <v>1.8602756756756758</v>
      </c>
      <c r="AF525" s="4">
        <f>Table1[[#This Row],[Tariff + FSC per Car]]/100.7</f>
        <v>68.351737835153926</v>
      </c>
      <c r="AG525" s="4">
        <f>(Table1[[#This Row],[Tariff + FSC per Car]]/111)</f>
        <v>62.009189189189193</v>
      </c>
      <c r="AH525" s="6">
        <f>(Table1[[#This Row],[Tariff + FSC per Car]]/111)/Table1[[#This Row],[Route Mileage]]</f>
        <v>3.7220401674183189E-2</v>
      </c>
    </row>
    <row r="526" spans="1:34" x14ac:dyDescent="0.25">
      <c r="A526" s="3">
        <v>44727</v>
      </c>
      <c r="B526" s="1" t="s">
        <v>88</v>
      </c>
      <c r="C526" s="1" t="s">
        <v>81</v>
      </c>
      <c r="D526" s="24">
        <v>4444</v>
      </c>
      <c r="E526" s="24">
        <v>45650</v>
      </c>
      <c r="F526" s="1" t="s">
        <v>72</v>
      </c>
      <c r="G526" s="1" t="s">
        <v>36</v>
      </c>
      <c r="H526" s="1" t="s">
        <v>89</v>
      </c>
      <c r="I526" t="s">
        <v>75</v>
      </c>
      <c r="J526" t="str">
        <f>_xlfn.CONCAT(IFERROR(INDEX(Lookup!B:B, MATCH(Table1[[#This Row],[Origin City]], Lookup!A:A, 0)), Table1[[#This Row],[Origin City]]),","," ",Table1[[#This Row],[Origin State]])</f>
        <v>Enderlin, ND</v>
      </c>
      <c r="K526" t="s">
        <v>90</v>
      </c>
      <c r="L526" t="s">
        <v>49</v>
      </c>
      <c r="M526" t="str">
        <f>_xlfn.CONCAT(IFERROR(INDEX(Lookup!B:B, MATCH(Table1[[#This Row],[Destination City]], Lookup!A:A, 0)), Table1[[#This Row],[Destination City]]),","," ",Table1[[#This Row],[Destination State]])</f>
        <v>Kalama, WA</v>
      </c>
      <c r="N526" s="5">
        <v>1617</v>
      </c>
      <c r="O526" t="s">
        <v>86</v>
      </c>
      <c r="P526">
        <v>110</v>
      </c>
      <c r="Q526">
        <v>110</v>
      </c>
      <c r="R526" t="s">
        <v>42</v>
      </c>
      <c r="S526" t="s">
        <v>43</v>
      </c>
      <c r="T526" t="s">
        <v>52</v>
      </c>
      <c r="U526" s="26"/>
      <c r="V526" s="27" t="s">
        <v>87</v>
      </c>
      <c r="W526" s="4">
        <v>5535</v>
      </c>
      <c r="X526" s="4">
        <f>IF(Table1[[#This Row],[Commodity]]="corn",Table1[[#This Row],[Tariff per Car]]/(111*2000/56),Table1[[#This Row],[Tariff per Car]]/(111*2000/60))</f>
        <v>1.4959459459459459</v>
      </c>
      <c r="Y526" s="4">
        <f>Table1[[#This Row],[Tariff per Car]]/100.7</f>
        <v>54.96524329692155</v>
      </c>
      <c r="Z526" s="4">
        <f>(Table1[[#This Row],[Tariff per Car]]/111)</f>
        <v>49.864864864864863</v>
      </c>
      <c r="AA526" s="6">
        <f>(Table1[[#This Row],[Tariff per Car]]/111)/Table1[[#This Row],[Route Mileage]]</f>
        <v>3.0837887980745122E-2</v>
      </c>
      <c r="AB526" s="4">
        <v>0.69750000000000001</v>
      </c>
      <c r="AC526" s="4">
        <f>Table1[[#This Row],[FSC per Mile]]*Table1[[#This Row],[Route Mileage]]</f>
        <v>1127.8575000000001</v>
      </c>
      <c r="AD526" s="4">
        <f>Table1[[#This Row],[Tariff per Car]]+Table1[[#This Row],[FSC per Car]]</f>
        <v>6662.8575000000001</v>
      </c>
      <c r="AE526" s="4">
        <f>IF(Table1[[#This Row],[Commodity]]="corn",Table1[[#This Row],[Tariff + FSC per Car]]/(111*2000/56),Table1[[#This Row],[Tariff + FSC per Car]]/(111*2000/60))</f>
        <v>1.8007722972972973</v>
      </c>
      <c r="AF526" s="4">
        <f>Table1[[#This Row],[Tariff + FSC per Car]]/100.7</f>
        <v>66.165417080436939</v>
      </c>
      <c r="AG526" s="4">
        <f>(Table1[[#This Row],[Tariff + FSC per Car]]/111)</f>
        <v>60.025743243243241</v>
      </c>
      <c r="AH526" s="6">
        <f>(Table1[[#This Row],[Tariff + FSC per Car]]/111)/Table1[[#This Row],[Route Mileage]]</f>
        <v>3.7121671764528907E-2</v>
      </c>
    </row>
    <row r="527" spans="1:34" x14ac:dyDescent="0.25">
      <c r="A527" s="3">
        <v>44727</v>
      </c>
      <c r="B527" s="1" t="s">
        <v>94</v>
      </c>
      <c r="C527" s="1" t="s">
        <v>94</v>
      </c>
      <c r="D527" s="24">
        <v>4317</v>
      </c>
      <c r="F527" s="1" t="s">
        <v>72</v>
      </c>
      <c r="G527" s="1" t="s">
        <v>36</v>
      </c>
      <c r="H527" s="1" t="s">
        <v>106</v>
      </c>
      <c r="I527" t="s">
        <v>57</v>
      </c>
      <c r="J527" t="str">
        <f>_xlfn.CONCAT(IFERROR(INDEX(Lookup!B:B, MATCH(Table1[[#This Row],[Origin City]], Lookup!A:A, 0)), Table1[[#This Row],[Origin City]]),","," ",Table1[[#This Row],[Origin State]])</f>
        <v>Casey, IL</v>
      </c>
      <c r="K527" t="s">
        <v>107</v>
      </c>
      <c r="L527" t="s">
        <v>98</v>
      </c>
      <c r="M527" t="str">
        <f>_xlfn.CONCAT(IFERROR(INDEX(Lookup!B:B, MATCH(Table1[[#This Row],[Destination City]], Lookup!A:A, 0)), Table1[[#This Row],[Destination City]]),","," ",Table1[[#This Row],[Destination State]])</f>
        <v>Mobile, AL</v>
      </c>
      <c r="N527" s="5">
        <v>779</v>
      </c>
      <c r="O527" t="s">
        <v>86</v>
      </c>
      <c r="P527">
        <v>90</v>
      </c>
      <c r="Q527">
        <v>90</v>
      </c>
      <c r="R527" t="s">
        <v>108</v>
      </c>
      <c r="S527" t="s">
        <v>43</v>
      </c>
      <c r="T527" t="s">
        <v>52</v>
      </c>
      <c r="U527" s="43"/>
      <c r="V527" s="28" t="s">
        <v>87</v>
      </c>
      <c r="W527" s="4">
        <v>3407</v>
      </c>
      <c r="X527" s="4">
        <f>IF(Table1[[#This Row],[Commodity]]="corn",Table1[[#This Row],[Tariff per Car]]/(111*2000/56),Table1[[#This Row],[Tariff per Car]]/(111*2000/60))</f>
        <v>0.92081081081081084</v>
      </c>
      <c r="Y527" s="4">
        <f>Table1[[#This Row],[Tariff per Car]]/100.7</f>
        <v>33.833167825223434</v>
      </c>
      <c r="Z527" s="4">
        <f>(Table1[[#This Row],[Tariff per Car]]/111)</f>
        <v>30.693693693693692</v>
      </c>
      <c r="AA527" s="6">
        <f>(Table1[[#This Row],[Tariff per Car]]/111)/Table1[[#This Row],[Route Mileage]]</f>
        <v>3.9401403971365462E-2</v>
      </c>
      <c r="AB527" s="4">
        <v>0</v>
      </c>
      <c r="AC527" s="4">
        <f>Table1[[#This Row],[FSC per Mile]]*Table1[[#This Row],[Route Mileage]]</f>
        <v>0</v>
      </c>
      <c r="AD527" s="4">
        <f>Table1[[#This Row],[Tariff per Car]]+Table1[[#This Row],[FSC per Car]]</f>
        <v>3407</v>
      </c>
      <c r="AE527" s="4">
        <f>IF(Table1[[#This Row],[Commodity]]="corn",Table1[[#This Row],[Tariff + FSC per Car]]/(111*2000/56),Table1[[#This Row],[Tariff + FSC per Car]]/(111*2000/60))</f>
        <v>0.92081081081081084</v>
      </c>
      <c r="AF527" s="4">
        <f>Table1[[#This Row],[Tariff + FSC per Car]]/100.7</f>
        <v>33.833167825223434</v>
      </c>
      <c r="AG527" s="4">
        <f>(Table1[[#This Row],[Tariff + FSC per Car]]/111)</f>
        <v>30.693693693693692</v>
      </c>
      <c r="AH527" s="6">
        <f>(Table1[[#This Row],[Tariff + FSC per Car]]/111)/Table1[[#This Row],[Route Mileage]]</f>
        <v>3.9401403971365462E-2</v>
      </c>
    </row>
    <row r="528" spans="1:34" x14ac:dyDescent="0.25">
      <c r="A528" s="3">
        <v>44727</v>
      </c>
      <c r="B528" s="1" t="s">
        <v>94</v>
      </c>
      <c r="C528" s="1" t="s">
        <v>94</v>
      </c>
      <c r="D528" s="24">
        <v>4317</v>
      </c>
      <c r="F528" s="1" t="s">
        <v>72</v>
      </c>
      <c r="G528" s="1" t="s">
        <v>36</v>
      </c>
      <c r="H528" s="1" t="s">
        <v>106</v>
      </c>
      <c r="I528" t="s">
        <v>57</v>
      </c>
      <c r="J528" t="str">
        <f>_xlfn.CONCAT(IFERROR(INDEX(Lookup!B:B, MATCH(Table1[[#This Row],[Origin City]], Lookup!A:A, 0)), Table1[[#This Row],[Origin City]]),","," ",Table1[[#This Row],[Origin State]])</f>
        <v>Casey, IL</v>
      </c>
      <c r="K528" t="s">
        <v>107</v>
      </c>
      <c r="L528" t="s">
        <v>98</v>
      </c>
      <c r="M528" t="str">
        <f>_xlfn.CONCAT(IFERROR(INDEX(Lookup!B:B, MATCH(Table1[[#This Row],[Destination City]], Lookup!A:A, 0)), Table1[[#This Row],[Destination City]]),","," ",Table1[[#This Row],[Destination State]])</f>
        <v>Mobile, AL</v>
      </c>
      <c r="N528" s="5">
        <v>779</v>
      </c>
      <c r="O528" t="s">
        <v>86</v>
      </c>
      <c r="P528">
        <v>90</v>
      </c>
      <c r="Q528">
        <v>90</v>
      </c>
      <c r="R528" t="s">
        <v>2</v>
      </c>
      <c r="S528" t="s">
        <v>43</v>
      </c>
      <c r="T528" t="s">
        <v>43</v>
      </c>
      <c r="U528" s="43"/>
      <c r="V528" s="28" t="s">
        <v>87</v>
      </c>
      <c r="W528" s="4">
        <v>3627</v>
      </c>
      <c r="X528" s="4">
        <f>IF(Table1[[#This Row],[Commodity]]="corn",Table1[[#This Row],[Tariff per Car]]/(111*2000/56),Table1[[#This Row],[Tariff per Car]]/(111*2000/60))</f>
        <v>0.98027027027027025</v>
      </c>
      <c r="Y528" s="4">
        <f>Table1[[#This Row],[Tariff per Car]]/100.7</f>
        <v>36.01787487586892</v>
      </c>
      <c r="Z528" s="4">
        <f>(Table1[[#This Row],[Tariff per Car]]/111)</f>
        <v>32.675675675675677</v>
      </c>
      <c r="AA528" s="6">
        <f>(Table1[[#This Row],[Tariff per Car]]/111)/Table1[[#This Row],[Route Mileage]]</f>
        <v>4.1945668389827571E-2</v>
      </c>
      <c r="AB528" s="4">
        <v>0</v>
      </c>
      <c r="AC528" s="4">
        <f>Table1[[#This Row],[FSC per Mile]]*Table1[[#This Row],[Route Mileage]]</f>
        <v>0</v>
      </c>
      <c r="AD528" s="4">
        <f>Table1[[#This Row],[Tariff per Car]]+Table1[[#This Row],[FSC per Car]]</f>
        <v>3627</v>
      </c>
      <c r="AE528" s="4">
        <f>IF(Table1[[#This Row],[Commodity]]="corn",Table1[[#This Row],[Tariff + FSC per Car]]/(111*2000/56),Table1[[#This Row],[Tariff + FSC per Car]]/(111*2000/60))</f>
        <v>0.98027027027027025</v>
      </c>
      <c r="AF528" s="4">
        <f>Table1[[#This Row],[Tariff + FSC per Car]]/100.7</f>
        <v>36.01787487586892</v>
      </c>
      <c r="AG528" s="4">
        <f>(Table1[[#This Row],[Tariff + FSC per Car]]/111)</f>
        <v>32.675675675675677</v>
      </c>
      <c r="AH528" s="6">
        <f>(Table1[[#This Row],[Tariff + FSC per Car]]/111)/Table1[[#This Row],[Route Mileage]]</f>
        <v>4.1945668389827571E-2</v>
      </c>
    </row>
    <row r="529" spans="1:34" x14ac:dyDescent="0.25">
      <c r="A529" s="3">
        <v>44727</v>
      </c>
      <c r="B529" s="1" t="s">
        <v>94</v>
      </c>
      <c r="C529" s="1" t="s">
        <v>94</v>
      </c>
      <c r="D529" s="24">
        <v>4317</v>
      </c>
      <c r="F529" s="1" t="s">
        <v>72</v>
      </c>
      <c r="G529" s="1" t="s">
        <v>36</v>
      </c>
      <c r="H529" s="1" t="s">
        <v>109</v>
      </c>
      <c r="I529" t="s">
        <v>100</v>
      </c>
      <c r="J529" t="str">
        <f>_xlfn.CONCAT(IFERROR(INDEX(Lookup!B:B, MATCH(Table1[[#This Row],[Origin City]], Lookup!A:A, 0)), Table1[[#This Row],[Origin City]]),","," ",Table1[[#This Row],[Origin State]])</f>
        <v>Marion, OH</v>
      </c>
      <c r="K529" t="s">
        <v>110</v>
      </c>
      <c r="L529" t="s">
        <v>111</v>
      </c>
      <c r="M529" t="str">
        <f>_xlfn.CONCAT(IFERROR(INDEX(Lookup!B:B, MATCH(Table1[[#This Row],[Destination City]], Lookup!A:A, 0)), Table1[[#This Row],[Destination City]]),","," ",Table1[[#This Row],[Destination State]])</f>
        <v>Chesapeake, VA</v>
      </c>
      <c r="N529" s="5">
        <v>760</v>
      </c>
      <c r="O529" t="s">
        <v>86</v>
      </c>
      <c r="P529">
        <v>90</v>
      </c>
      <c r="Q529">
        <v>90</v>
      </c>
      <c r="R529" t="s">
        <v>108</v>
      </c>
      <c r="S529" t="s">
        <v>43</v>
      </c>
      <c r="T529" t="s">
        <v>52</v>
      </c>
      <c r="U529" s="43"/>
      <c r="V529" s="28" t="s">
        <v>87</v>
      </c>
      <c r="W529" s="4">
        <v>2931</v>
      </c>
      <c r="X529" s="4">
        <f>IF(Table1[[#This Row],[Commodity]]="corn",Table1[[#This Row],[Tariff per Car]]/(111*2000/56),Table1[[#This Row],[Tariff per Car]]/(111*2000/60))</f>
        <v>0.79216216216216218</v>
      </c>
      <c r="Y529" s="4">
        <f>Table1[[#This Row],[Tariff per Car]]/100.7</f>
        <v>29.106256206554121</v>
      </c>
      <c r="Z529" s="4">
        <f>(Table1[[#This Row],[Tariff per Car]]/111)</f>
        <v>26.405405405405407</v>
      </c>
      <c r="AA529" s="6">
        <f>(Table1[[#This Row],[Tariff per Car]]/111)/Table1[[#This Row],[Route Mileage]]</f>
        <v>3.4743954480796591E-2</v>
      </c>
      <c r="AB529" s="4">
        <v>0</v>
      </c>
      <c r="AC529" s="4">
        <f>Table1[[#This Row],[FSC per Mile]]*Table1[[#This Row],[Route Mileage]]</f>
        <v>0</v>
      </c>
      <c r="AD529" s="4">
        <f>Table1[[#This Row],[Tariff per Car]]+Table1[[#This Row],[FSC per Car]]</f>
        <v>2931</v>
      </c>
      <c r="AE529" s="4">
        <f>IF(Table1[[#This Row],[Commodity]]="corn",Table1[[#This Row],[Tariff + FSC per Car]]/(111*2000/56),Table1[[#This Row],[Tariff + FSC per Car]]/(111*2000/60))</f>
        <v>0.79216216216216218</v>
      </c>
      <c r="AF529" s="4">
        <f>Table1[[#This Row],[Tariff + FSC per Car]]/100.7</f>
        <v>29.106256206554121</v>
      </c>
      <c r="AG529" s="4">
        <f>(Table1[[#This Row],[Tariff + FSC per Car]]/111)</f>
        <v>26.405405405405407</v>
      </c>
      <c r="AH529" s="6">
        <f>(Table1[[#This Row],[Tariff + FSC per Car]]/111)/Table1[[#This Row],[Route Mileage]]</f>
        <v>3.4743954480796591E-2</v>
      </c>
    </row>
    <row r="530" spans="1:34" x14ac:dyDescent="0.25">
      <c r="A530" s="3">
        <v>44727</v>
      </c>
      <c r="B530" s="1" t="s">
        <v>94</v>
      </c>
      <c r="C530" s="1" t="s">
        <v>94</v>
      </c>
      <c r="D530" s="24">
        <v>4317</v>
      </c>
      <c r="F530" s="1" t="s">
        <v>72</v>
      </c>
      <c r="G530" s="1" t="s">
        <v>36</v>
      </c>
      <c r="H530" s="1" t="s">
        <v>109</v>
      </c>
      <c r="I530" t="s">
        <v>100</v>
      </c>
      <c r="J530" t="str">
        <f>_xlfn.CONCAT(IFERROR(INDEX(Lookup!B:B, MATCH(Table1[[#This Row],[Origin City]], Lookup!A:A, 0)), Table1[[#This Row],[Origin City]]),","," ",Table1[[#This Row],[Origin State]])</f>
        <v>Marion, OH</v>
      </c>
      <c r="K530" t="s">
        <v>110</v>
      </c>
      <c r="L530" t="s">
        <v>111</v>
      </c>
      <c r="M530" t="str">
        <f>_xlfn.CONCAT(IFERROR(INDEX(Lookup!B:B, MATCH(Table1[[#This Row],[Destination City]], Lookup!A:A, 0)), Table1[[#This Row],[Destination City]]),","," ",Table1[[#This Row],[Destination State]])</f>
        <v>Chesapeake, VA</v>
      </c>
      <c r="N530" s="5">
        <v>760</v>
      </c>
      <c r="O530" t="s">
        <v>86</v>
      </c>
      <c r="P530">
        <v>90</v>
      </c>
      <c r="Q530">
        <v>90</v>
      </c>
      <c r="R530" t="s">
        <v>2</v>
      </c>
      <c r="S530" t="s">
        <v>43</v>
      </c>
      <c r="T530" t="s">
        <v>43</v>
      </c>
      <c r="U530" s="43"/>
      <c r="V530" s="28" t="s">
        <v>87</v>
      </c>
      <c r="W530" s="4">
        <v>3371</v>
      </c>
      <c r="X530" s="4">
        <f>IF(Table1[[#This Row],[Commodity]]="corn",Table1[[#This Row],[Tariff per Car]]/(111*2000/56),Table1[[#This Row],[Tariff per Car]]/(111*2000/60))</f>
        <v>0.9110810810810811</v>
      </c>
      <c r="Y530" s="4">
        <f>Table1[[#This Row],[Tariff per Car]]/100.7</f>
        <v>33.475670307845085</v>
      </c>
      <c r="Z530" s="4">
        <f>(Table1[[#This Row],[Tariff per Car]]/111)</f>
        <v>30.36936936936937</v>
      </c>
      <c r="AA530" s="6">
        <f>(Table1[[#This Row],[Tariff per Car]]/111)/Table1[[#This Row],[Route Mileage]]</f>
        <v>3.995969653864391E-2</v>
      </c>
      <c r="AB530" s="4">
        <v>0</v>
      </c>
      <c r="AC530" s="4">
        <f>Table1[[#This Row],[FSC per Mile]]*Table1[[#This Row],[Route Mileage]]</f>
        <v>0</v>
      </c>
      <c r="AD530" s="4">
        <f>Table1[[#This Row],[Tariff per Car]]+Table1[[#This Row],[FSC per Car]]</f>
        <v>3371</v>
      </c>
      <c r="AE530" s="4">
        <f>IF(Table1[[#This Row],[Commodity]]="corn",Table1[[#This Row],[Tariff + FSC per Car]]/(111*2000/56),Table1[[#This Row],[Tariff + FSC per Car]]/(111*2000/60))</f>
        <v>0.9110810810810811</v>
      </c>
      <c r="AF530" s="4">
        <f>Table1[[#This Row],[Tariff + FSC per Car]]/100.7</f>
        <v>33.475670307845085</v>
      </c>
      <c r="AG530" s="4">
        <f>(Table1[[#This Row],[Tariff + FSC per Car]]/111)</f>
        <v>30.36936936936937</v>
      </c>
      <c r="AH530" s="6">
        <f>(Table1[[#This Row],[Tariff + FSC per Car]]/111)/Table1[[#This Row],[Route Mileage]]</f>
        <v>3.995969653864391E-2</v>
      </c>
    </row>
    <row r="531" spans="1:34" x14ac:dyDescent="0.25">
      <c r="A531" s="3">
        <v>44757</v>
      </c>
      <c r="B531" s="1" t="s">
        <v>34</v>
      </c>
      <c r="C531" s="1" t="s">
        <v>34</v>
      </c>
      <c r="D531" s="24">
        <v>4022</v>
      </c>
      <c r="E531" s="24">
        <v>39010</v>
      </c>
      <c r="F531" s="1" t="s">
        <v>35</v>
      </c>
      <c r="G531" s="1" t="s">
        <v>36</v>
      </c>
      <c r="H531" s="1" t="s">
        <v>37</v>
      </c>
      <c r="I531" t="s">
        <v>38</v>
      </c>
      <c r="J531" t="str">
        <f>_xlfn.CONCAT(IFERROR(INDEX(Lookup!B:B, MATCH(Table1[[#This Row],[Origin City]], Lookup!A:A, 0)), Table1[[#This Row],[Origin City]]),","," ",Table1[[#This Row],[Origin State]])</f>
        <v>Brunswick, NE</v>
      </c>
      <c r="K531" t="s">
        <v>39</v>
      </c>
      <c r="L531" t="s">
        <v>40</v>
      </c>
      <c r="M531" t="str">
        <f>_xlfn.CONCAT(IFERROR(INDEX(Lookup!B:B, MATCH(Table1[[#This Row],[Destination City]], Lookup!A:A, 0)), Table1[[#This Row],[Destination City]]),","," ",Table1[[#This Row],[Destination State]])</f>
        <v>Hanford, CA</v>
      </c>
      <c r="N531" s="5">
        <v>2122</v>
      </c>
      <c r="O531" t="s">
        <v>41</v>
      </c>
      <c r="P531">
        <v>110</v>
      </c>
      <c r="Q531">
        <v>120</v>
      </c>
      <c r="R531" t="s">
        <v>42</v>
      </c>
      <c r="S531" t="s">
        <v>43</v>
      </c>
      <c r="T531" t="s">
        <v>43</v>
      </c>
      <c r="U531" s="35" t="s">
        <v>44</v>
      </c>
      <c r="V531" s="27" t="s">
        <v>45</v>
      </c>
      <c r="W531" s="4">
        <v>5540</v>
      </c>
      <c r="X531" s="4">
        <f>IF(Table1[[#This Row],[Commodity]]="corn",Table1[[#This Row],[Tariff per Car]]/(111*2000/56),Table1[[#This Row],[Tariff per Car]]/(111*2000/60))</f>
        <v>1.3974774774774774</v>
      </c>
      <c r="Y531" s="4">
        <f>Table1[[#This Row],[Tariff per Car]]/100.7</f>
        <v>55.01489572989076</v>
      </c>
      <c r="Z531" s="4">
        <f>(Table1[[#This Row],[Tariff per Car]]/111)</f>
        <v>49.909909909909906</v>
      </c>
      <c r="AA531" s="6">
        <f>(Table1[[#This Row],[Tariff per Car]]/111)/Table1[[#This Row],[Route Mileage]]</f>
        <v>2.3520221446705895E-2</v>
      </c>
      <c r="AB531" s="4">
        <v>0.59</v>
      </c>
      <c r="AC531" s="4">
        <f>Table1[[#This Row],[FSC per Mile]]*Table1[[#This Row],[Route Mileage]]</f>
        <v>1251.98</v>
      </c>
      <c r="AD531" s="4">
        <f>Table1[[#This Row],[Tariff per Car]]+Table1[[#This Row],[FSC per Car]]</f>
        <v>6791.98</v>
      </c>
      <c r="AE531" s="4">
        <f>IF(Table1[[#This Row],[Commodity]]="corn",Table1[[#This Row],[Tariff + FSC per Car]]/(111*2000/56),Table1[[#This Row],[Tariff + FSC per Car]]/(111*2000/60))</f>
        <v>1.7132922522522522</v>
      </c>
      <c r="AF531" s="4">
        <f>Table1[[#This Row],[Tariff + FSC per Car]]/100.7</f>
        <v>67.447666335650439</v>
      </c>
      <c r="AG531" s="4">
        <f>(Table1[[#This Row],[Tariff + FSC per Car]]/111)</f>
        <v>61.189009009009006</v>
      </c>
      <c r="AH531" s="6">
        <f>(Table1[[#This Row],[Tariff + FSC per Car]]/111)/Table1[[#This Row],[Route Mileage]]</f>
        <v>2.8835536762021208E-2</v>
      </c>
    </row>
    <row r="532" spans="1:34" x14ac:dyDescent="0.25">
      <c r="A532" s="3">
        <v>44757</v>
      </c>
      <c r="B532" s="1" t="s">
        <v>34</v>
      </c>
      <c r="C532" s="1" t="s">
        <v>34</v>
      </c>
      <c r="D532" s="24">
        <v>4022</v>
      </c>
      <c r="E532" s="24">
        <v>39013</v>
      </c>
      <c r="F532" s="1" t="s">
        <v>35</v>
      </c>
      <c r="G532" s="1" t="s">
        <v>36</v>
      </c>
      <c r="H532" s="1" t="s">
        <v>46</v>
      </c>
      <c r="I532" t="s">
        <v>47</v>
      </c>
      <c r="J532" t="str">
        <f>_xlfn.CONCAT(IFERROR(INDEX(Lookup!B:B, MATCH(Table1[[#This Row],[Origin City]], Lookup!A:A, 0)), Table1[[#This Row],[Origin City]]),","," ",Table1[[#This Row],[Origin State]])</f>
        <v>Clarkfield, MN</v>
      </c>
      <c r="K532" t="s">
        <v>48</v>
      </c>
      <c r="L532" t="s">
        <v>49</v>
      </c>
      <c r="M532" t="s">
        <v>50</v>
      </c>
      <c r="N532" s="5">
        <v>1684</v>
      </c>
      <c r="O532" t="s">
        <v>51</v>
      </c>
      <c r="P532">
        <v>110</v>
      </c>
      <c r="Q532">
        <v>120</v>
      </c>
      <c r="R532" t="s">
        <v>42</v>
      </c>
      <c r="S532" t="s">
        <v>43</v>
      </c>
      <c r="T532" t="s">
        <v>52</v>
      </c>
      <c r="U532" s="35" t="s">
        <v>44</v>
      </c>
      <c r="V532" s="27" t="s">
        <v>45</v>
      </c>
      <c r="W532" s="4">
        <v>5340</v>
      </c>
      <c r="X532" s="4">
        <f>IF(Table1[[#This Row],[Commodity]]="corn",Table1[[#This Row],[Tariff per Car]]/(111*2000/56),Table1[[#This Row],[Tariff per Car]]/(111*2000/60))</f>
        <v>1.347027027027027</v>
      </c>
      <c r="Y532" s="4">
        <f>Table1[[#This Row],[Tariff per Car]]/100.7</f>
        <v>53.028798411122146</v>
      </c>
      <c r="Z532" s="4">
        <f>(Table1[[#This Row],[Tariff per Car]]/111)</f>
        <v>48.108108108108105</v>
      </c>
      <c r="AA532" s="6">
        <f>(Table1[[#This Row],[Tariff per Car]]/111)/Table1[[#This Row],[Route Mileage]]</f>
        <v>2.8567760159209088E-2</v>
      </c>
      <c r="AB532" s="4">
        <v>0.59</v>
      </c>
      <c r="AC532" s="4">
        <f>Table1[[#This Row],[FSC per Mile]]*Table1[[#This Row],[Route Mileage]]</f>
        <v>993.56</v>
      </c>
      <c r="AD532" s="4">
        <f>Table1[[#This Row],[Tariff per Car]]+Table1[[#This Row],[FSC per Car]]</f>
        <v>6333.5599999999995</v>
      </c>
      <c r="AE532" s="4">
        <f>IF(Table1[[#This Row],[Commodity]]="corn",Table1[[#This Row],[Tariff + FSC per Car]]/(111*2000/56),Table1[[#This Row],[Tariff + FSC per Car]]/(111*2000/60))</f>
        <v>1.5976547747747747</v>
      </c>
      <c r="AF532" s="4">
        <f>Table1[[#This Row],[Tariff + FSC per Car]]/100.7</f>
        <v>62.895332671300885</v>
      </c>
      <c r="AG532" s="4">
        <f>(Table1[[#This Row],[Tariff + FSC per Car]]/111)</f>
        <v>57.059099099099093</v>
      </c>
      <c r="AH532" s="6">
        <f>(Table1[[#This Row],[Tariff + FSC per Car]]/111)/Table1[[#This Row],[Route Mileage]]</f>
        <v>3.3883075474524404E-2</v>
      </c>
    </row>
    <row r="533" spans="1:34" x14ac:dyDescent="0.25">
      <c r="A533" s="3">
        <v>44757</v>
      </c>
      <c r="B533" s="1" t="s">
        <v>34</v>
      </c>
      <c r="C533" s="1" t="s">
        <v>34</v>
      </c>
      <c r="D533" s="24">
        <v>4022</v>
      </c>
      <c r="E533" s="24">
        <v>39010</v>
      </c>
      <c r="F533" s="1" t="s">
        <v>35</v>
      </c>
      <c r="G533" s="1" t="s">
        <v>36</v>
      </c>
      <c r="H533" s="1" t="s">
        <v>46</v>
      </c>
      <c r="I533" t="s">
        <v>47</v>
      </c>
      <c r="J533" t="str">
        <f>_xlfn.CONCAT(IFERROR(INDEX(Lookup!B:B, MATCH(Table1[[#This Row],[Origin City]], Lookup!A:A, 0)), Table1[[#This Row],[Origin City]]),","," ",Table1[[#This Row],[Origin State]])</f>
        <v>Clarkfield, MN</v>
      </c>
      <c r="K533" t="s">
        <v>53</v>
      </c>
      <c r="L533" t="s">
        <v>54</v>
      </c>
      <c r="M533" t="str">
        <f>_xlfn.CONCAT(IFERROR(INDEX(Lookup!B:B, MATCH(Table1[[#This Row],[Destination City]], Lookup!A:A, 0)), Table1[[#This Row],[Destination City]]),","," ",Table1[[#This Row],[Destination State]])</f>
        <v>Hereford, TX</v>
      </c>
      <c r="N533" s="5">
        <v>1066</v>
      </c>
      <c r="O533" t="s">
        <v>51</v>
      </c>
      <c r="P533">
        <v>110</v>
      </c>
      <c r="Q533">
        <v>120</v>
      </c>
      <c r="R533" t="s">
        <v>42</v>
      </c>
      <c r="S533" t="s">
        <v>43</v>
      </c>
      <c r="T533" t="s">
        <v>52</v>
      </c>
      <c r="U533" s="35" t="s">
        <v>44</v>
      </c>
      <c r="V533" s="27" t="s">
        <v>45</v>
      </c>
      <c r="W533" s="4">
        <v>5020</v>
      </c>
      <c r="X533" s="4">
        <f>IF(Table1[[#This Row],[Commodity]]="corn",Table1[[#This Row],[Tariff per Car]]/(111*2000/56),Table1[[#This Row],[Tariff per Car]]/(111*2000/60))</f>
        <v>1.2663063063063063</v>
      </c>
      <c r="Y533" s="4">
        <f>Table1[[#This Row],[Tariff per Car]]/100.7</f>
        <v>49.851042701092354</v>
      </c>
      <c r="Z533" s="4">
        <f>(Table1[[#This Row],[Tariff per Car]]/111)</f>
        <v>45.225225225225223</v>
      </c>
      <c r="AA533" s="6">
        <f>(Table1[[#This Row],[Tariff per Car]]/111)/Table1[[#This Row],[Route Mileage]]</f>
        <v>4.2425164376383884E-2</v>
      </c>
      <c r="AB533" s="4">
        <v>0.59</v>
      </c>
      <c r="AC533" s="4">
        <f>Table1[[#This Row],[FSC per Mile]]*Table1[[#This Row],[Route Mileage]]</f>
        <v>628.93999999999994</v>
      </c>
      <c r="AD533" s="4">
        <f>Table1[[#This Row],[Tariff per Car]]+Table1[[#This Row],[FSC per Car]]</f>
        <v>5648.94</v>
      </c>
      <c r="AE533" s="4">
        <f>IF(Table1[[#This Row],[Commodity]]="corn",Table1[[#This Row],[Tariff + FSC per Car]]/(111*2000/56),Table1[[#This Row],[Tariff + FSC per Car]]/(111*2000/60))</f>
        <v>1.4249578378378378</v>
      </c>
      <c r="AF533" s="4">
        <f>Table1[[#This Row],[Tariff + FSC per Car]]/100.7</f>
        <v>56.096722939424026</v>
      </c>
      <c r="AG533" s="4">
        <f>(Table1[[#This Row],[Tariff + FSC per Car]]/111)</f>
        <v>50.891351351351346</v>
      </c>
      <c r="AH533" s="6">
        <f>(Table1[[#This Row],[Tariff + FSC per Car]]/111)/Table1[[#This Row],[Route Mileage]]</f>
        <v>4.77404796916992E-2</v>
      </c>
    </row>
    <row r="534" spans="1:34" x14ac:dyDescent="0.25">
      <c r="A534" s="3">
        <v>44757</v>
      </c>
      <c r="B534" s="1" t="s">
        <v>34</v>
      </c>
      <c r="C534" s="1" t="s">
        <v>34</v>
      </c>
      <c r="D534" s="24">
        <v>4022</v>
      </c>
      <c r="E534" s="24">
        <v>39010</v>
      </c>
      <c r="F534" s="1" t="s">
        <v>35</v>
      </c>
      <c r="G534" s="1" t="s">
        <v>36</v>
      </c>
      <c r="H534" s="1" t="s">
        <v>55</v>
      </c>
      <c r="I534" t="s">
        <v>38</v>
      </c>
      <c r="J534" t="str">
        <f>_xlfn.CONCAT(IFERROR(INDEX(Lookup!B:B, MATCH(Table1[[#This Row],[Origin City]], Lookup!A:A, 0)), Table1[[#This Row],[Origin City]]),","," ",Table1[[#This Row],[Origin State]])</f>
        <v>Edison, NE</v>
      </c>
      <c r="K534" t="s">
        <v>53</v>
      </c>
      <c r="L534" t="s">
        <v>54</v>
      </c>
      <c r="M534" t="str">
        <f>_xlfn.CONCAT(IFERROR(INDEX(Lookup!B:B, MATCH(Table1[[#This Row],[Destination City]], Lookup!A:A, 0)), Table1[[#This Row],[Destination City]]),","," ",Table1[[#This Row],[Destination State]])</f>
        <v>Hereford, TX</v>
      </c>
      <c r="N534" s="9">
        <v>728</v>
      </c>
      <c r="O534" t="s">
        <v>51</v>
      </c>
      <c r="P534">
        <v>110</v>
      </c>
      <c r="Q534">
        <v>120</v>
      </c>
      <c r="R534" t="s">
        <v>42</v>
      </c>
      <c r="S534" t="s">
        <v>43</v>
      </c>
      <c r="T534" t="s">
        <v>52</v>
      </c>
      <c r="U534" s="35" t="s">
        <v>44</v>
      </c>
      <c r="V534" s="27" t="s">
        <v>45</v>
      </c>
      <c r="W534" s="4">
        <v>4260</v>
      </c>
      <c r="X534" s="4">
        <f>IF(Table1[[#This Row],[Commodity]]="corn",Table1[[#This Row],[Tariff per Car]]/(111*2000/56),Table1[[#This Row],[Tariff per Car]]/(111*2000/60))</f>
        <v>1.0745945945945947</v>
      </c>
      <c r="Y534" s="4">
        <f>Table1[[#This Row],[Tariff per Car]]/100.7</f>
        <v>42.303872889771597</v>
      </c>
      <c r="Z534" s="4">
        <f>(Table1[[#This Row],[Tariff per Car]]/111)</f>
        <v>38.378378378378379</v>
      </c>
      <c r="AA534" s="6">
        <f>(Table1[[#This Row],[Tariff per Car]]/111)/Table1[[#This Row],[Route Mileage]]</f>
        <v>5.2717552717552719E-2</v>
      </c>
      <c r="AB534" s="4">
        <v>0.59</v>
      </c>
      <c r="AC534" s="4">
        <f>Table1[[#This Row],[FSC per Mile]]*Table1[[#This Row],[Route Mileage]]</f>
        <v>429.52</v>
      </c>
      <c r="AD534" s="4">
        <f>Table1[[#This Row],[Tariff per Car]]+Table1[[#This Row],[FSC per Car]]</f>
        <v>4689.5200000000004</v>
      </c>
      <c r="AE534" s="4">
        <f>IF(Table1[[#This Row],[Commodity]]="corn",Table1[[#This Row],[Tariff + FSC per Car]]/(111*2000/56),Table1[[#This Row],[Tariff + FSC per Car]]/(111*2000/60))</f>
        <v>1.1829419819819822</v>
      </c>
      <c r="AF534" s="4">
        <f>Table1[[#This Row],[Tariff + FSC per Car]]/100.7</f>
        <v>46.569215491559092</v>
      </c>
      <c r="AG534" s="4">
        <f>(Table1[[#This Row],[Tariff + FSC per Car]]/111)</f>
        <v>42.247927927927933</v>
      </c>
      <c r="AH534" s="6">
        <f>(Table1[[#This Row],[Tariff + FSC per Car]]/111)/Table1[[#This Row],[Route Mileage]]</f>
        <v>5.8032868032868036E-2</v>
      </c>
    </row>
    <row r="535" spans="1:34" x14ac:dyDescent="0.25">
      <c r="A535" s="3">
        <v>44757</v>
      </c>
      <c r="B535" s="1" t="s">
        <v>34</v>
      </c>
      <c r="C535" s="1" t="s">
        <v>34</v>
      </c>
      <c r="D535" s="24">
        <v>4022</v>
      </c>
      <c r="E535" s="24">
        <v>39013</v>
      </c>
      <c r="F535" s="1" t="s">
        <v>35</v>
      </c>
      <c r="G535" s="1" t="s">
        <v>36</v>
      </c>
      <c r="H535" s="1" t="s">
        <v>55</v>
      </c>
      <c r="I535" t="s">
        <v>38</v>
      </c>
      <c r="J535" t="str">
        <f>_xlfn.CONCAT(IFERROR(INDEX(Lookup!B:B, MATCH(Table1[[#This Row],[Origin City]], Lookup!A:A, 0)), Table1[[#This Row],[Origin City]]),","," ",Table1[[#This Row],[Origin State]])</f>
        <v>Edison, NE</v>
      </c>
      <c r="K535" t="s">
        <v>48</v>
      </c>
      <c r="L535" t="s">
        <v>49</v>
      </c>
      <c r="M535" t="s">
        <v>50</v>
      </c>
      <c r="N535" s="5">
        <v>1759</v>
      </c>
      <c r="O535" t="s">
        <v>51</v>
      </c>
      <c r="P535">
        <v>110</v>
      </c>
      <c r="Q535">
        <v>120</v>
      </c>
      <c r="R535" t="s">
        <v>42</v>
      </c>
      <c r="S535" t="s">
        <v>43</v>
      </c>
      <c r="T535" t="s">
        <v>52</v>
      </c>
      <c r="U535" s="35" t="s">
        <v>44</v>
      </c>
      <c r="V535" s="27" t="s">
        <v>45</v>
      </c>
      <c r="W535" s="4">
        <v>5220</v>
      </c>
      <c r="X535" s="4">
        <f>IF(Table1[[#This Row],[Commodity]]="corn",Table1[[#This Row],[Tariff per Car]]/(111*2000/56),Table1[[#This Row],[Tariff per Car]]/(111*2000/60))</f>
        <v>1.3167567567567569</v>
      </c>
      <c r="Y535" s="4">
        <f>Table1[[#This Row],[Tariff per Car]]/100.7</f>
        <v>51.837140019860975</v>
      </c>
      <c r="Z535" s="4">
        <f>(Table1[[#This Row],[Tariff per Car]]/111)</f>
        <v>47.027027027027025</v>
      </c>
      <c r="AA535" s="6">
        <f>(Table1[[#This Row],[Tariff per Car]]/111)/Table1[[#This Row],[Route Mileage]]</f>
        <v>2.6735092113147826E-2</v>
      </c>
      <c r="AB535" s="4">
        <v>0.59</v>
      </c>
      <c r="AC535" s="4">
        <f>Table1[[#This Row],[FSC per Mile]]*Table1[[#This Row],[Route Mileage]]</f>
        <v>1037.81</v>
      </c>
      <c r="AD535" s="4">
        <f>Table1[[#This Row],[Tariff per Car]]+Table1[[#This Row],[FSC per Car]]</f>
        <v>6257.8099999999995</v>
      </c>
      <c r="AE535" s="4">
        <f>IF(Table1[[#This Row],[Commodity]]="corn",Table1[[#This Row],[Tariff + FSC per Car]]/(111*2000/56),Table1[[#This Row],[Tariff + FSC per Car]]/(111*2000/60))</f>
        <v>1.5785466666666665</v>
      </c>
      <c r="AF535" s="4">
        <f>Table1[[#This Row],[Tariff + FSC per Car]]/100.7</f>
        <v>62.143098311817269</v>
      </c>
      <c r="AG535" s="4">
        <f>(Table1[[#This Row],[Tariff + FSC per Car]]/111)</f>
        <v>56.376666666666665</v>
      </c>
      <c r="AH535" s="6">
        <f>(Table1[[#This Row],[Tariff + FSC per Car]]/111)/Table1[[#This Row],[Route Mileage]]</f>
        <v>3.2050407428463143E-2</v>
      </c>
    </row>
    <row r="536" spans="1:34" x14ac:dyDescent="0.25">
      <c r="A536" s="3">
        <v>44757</v>
      </c>
      <c r="B536" s="1" t="s">
        <v>34</v>
      </c>
      <c r="C536" s="1" t="s">
        <v>34</v>
      </c>
      <c r="D536" s="24">
        <v>4022</v>
      </c>
      <c r="E536" s="24">
        <v>39010</v>
      </c>
      <c r="F536" s="1" t="s">
        <v>35</v>
      </c>
      <c r="G536" s="1" t="s">
        <v>36</v>
      </c>
      <c r="H536" s="1" t="s">
        <v>55</v>
      </c>
      <c r="I536" t="s">
        <v>38</v>
      </c>
      <c r="J536" t="str">
        <f>_xlfn.CONCAT(IFERROR(INDEX(Lookup!B:B, MATCH(Table1[[#This Row],[Origin City]], Lookup!A:A, 0)), Table1[[#This Row],[Origin City]]),","," ",Table1[[#This Row],[Origin State]])</f>
        <v>Edison, NE</v>
      </c>
      <c r="K536" t="s">
        <v>39</v>
      </c>
      <c r="L536" t="s">
        <v>40</v>
      </c>
      <c r="M536" t="str">
        <f>_xlfn.CONCAT(IFERROR(INDEX(Lookup!B:B, MATCH(Table1[[#This Row],[Destination City]], Lookup!A:A, 0)), Table1[[#This Row],[Destination City]]),","," ",Table1[[#This Row],[Destination State]])</f>
        <v>Hanford, CA</v>
      </c>
      <c r="N536" s="5">
        <v>1776</v>
      </c>
      <c r="O536" t="s">
        <v>41</v>
      </c>
      <c r="P536">
        <v>110</v>
      </c>
      <c r="Q536">
        <v>120</v>
      </c>
      <c r="R536" t="s">
        <v>42</v>
      </c>
      <c r="S536" t="s">
        <v>43</v>
      </c>
      <c r="T536" t="s">
        <v>52</v>
      </c>
      <c r="U536" s="36" t="s">
        <v>44</v>
      </c>
      <c r="V536" s="28" t="s">
        <v>45</v>
      </c>
      <c r="W536" s="4">
        <v>5220</v>
      </c>
      <c r="X536" s="4">
        <f>IF(Table1[[#This Row],[Commodity]]="corn",Table1[[#This Row],[Tariff per Car]]/(111*2000/56),Table1[[#This Row],[Tariff per Car]]/(111*2000/60))</f>
        <v>1.3167567567567569</v>
      </c>
      <c r="Y536" s="4">
        <f>Table1[[#This Row],[Tariff per Car]]/100.7</f>
        <v>51.837140019860975</v>
      </c>
      <c r="Z536" s="4">
        <f>(Table1[[#This Row],[Tariff per Car]]/111)</f>
        <v>47.027027027027025</v>
      </c>
      <c r="AA536" s="6">
        <f>(Table1[[#This Row],[Tariff per Car]]/111)/Table1[[#This Row],[Route Mileage]]</f>
        <v>2.647918188458729E-2</v>
      </c>
      <c r="AB536" s="4">
        <v>0.59</v>
      </c>
      <c r="AC536" s="4">
        <f>Table1[[#This Row],[FSC per Mile]]*Table1[[#This Row],[Route Mileage]]</f>
        <v>1047.8399999999999</v>
      </c>
      <c r="AD536" s="4">
        <f>Table1[[#This Row],[Tariff per Car]]+Table1[[#This Row],[FSC per Car]]</f>
        <v>6267.84</v>
      </c>
      <c r="AE536" s="4">
        <f>IF(Table1[[#This Row],[Commodity]]="corn",Table1[[#This Row],[Tariff + FSC per Car]]/(111*2000/56),Table1[[#This Row],[Tariff + FSC per Car]]/(111*2000/60))</f>
        <v>1.5810767567567567</v>
      </c>
      <c r="AF536" s="4">
        <f>Table1[[#This Row],[Tariff + FSC per Car]]/100.7</f>
        <v>62.242701092353528</v>
      </c>
      <c r="AG536" s="4">
        <f>(Table1[[#This Row],[Tariff + FSC per Car]]/111)</f>
        <v>56.467027027027029</v>
      </c>
      <c r="AH536" s="6">
        <f>(Table1[[#This Row],[Tariff + FSC per Car]]/111)/Table1[[#This Row],[Route Mileage]]</f>
        <v>3.1794497199902606E-2</v>
      </c>
    </row>
    <row r="537" spans="1:34" x14ac:dyDescent="0.25">
      <c r="A537" s="3">
        <v>44757</v>
      </c>
      <c r="B537" t="s">
        <v>34</v>
      </c>
      <c r="C537" t="s">
        <v>34</v>
      </c>
      <c r="D537" s="24">
        <v>4022</v>
      </c>
      <c r="E537" s="24">
        <v>39010</v>
      </c>
      <c r="F537" s="1" t="s">
        <v>35</v>
      </c>
      <c r="G537" s="1" t="s">
        <v>36</v>
      </c>
      <c r="H537" s="1" t="s">
        <v>56</v>
      </c>
      <c r="I537" t="s">
        <v>57</v>
      </c>
      <c r="J537" t="str">
        <f>_xlfn.CONCAT(IFERROR(INDEX(Lookup!B:B, MATCH(Table1[[#This Row],[Origin City]], Lookup!A:A, 0)), Table1[[#This Row],[Origin City]]),","," ",Table1[[#This Row],[Origin State]])</f>
        <v>Greenwood (Mendota), IL</v>
      </c>
      <c r="K537" t="s">
        <v>53</v>
      </c>
      <c r="L537" t="s">
        <v>54</v>
      </c>
      <c r="M537" t="str">
        <f>_xlfn.CONCAT(IFERROR(INDEX(Lookup!B:B, MATCH(Table1[[#This Row],[Destination City]], Lookup!A:A, 0)), Table1[[#This Row],[Destination City]]),","," ",Table1[[#This Row],[Destination State]])</f>
        <v>Hereford, TX</v>
      </c>
      <c r="N537" s="5">
        <v>935</v>
      </c>
      <c r="O537" t="s">
        <v>41</v>
      </c>
      <c r="P537">
        <v>110</v>
      </c>
      <c r="Q537">
        <v>120</v>
      </c>
      <c r="R537" t="s">
        <v>42</v>
      </c>
      <c r="S537" t="s">
        <v>43</v>
      </c>
      <c r="T537" t="s">
        <v>52</v>
      </c>
      <c r="U537" s="35" t="s">
        <v>44</v>
      </c>
      <c r="V537" s="27" t="s">
        <v>45</v>
      </c>
      <c r="W537" s="4">
        <v>3780</v>
      </c>
      <c r="X537" s="4">
        <f>IF(Table1[[#This Row],[Commodity]]="corn",Table1[[#This Row],[Tariff per Car]]/(111*2000/56),Table1[[#This Row],[Tariff per Car]]/(111*2000/60))</f>
        <v>0.95351351351351354</v>
      </c>
      <c r="Y537" s="4">
        <f>Table1[[#This Row],[Tariff per Car]]/100.7</f>
        <v>37.537239324726912</v>
      </c>
      <c r="Z537" s="4">
        <f>(Table1[[#This Row],[Tariff per Car]]/111)</f>
        <v>34.054054054054056</v>
      </c>
      <c r="AA537" s="6">
        <f>(Table1[[#This Row],[Tariff per Car]]/111)/Table1[[#This Row],[Route Mileage]]</f>
        <v>3.6421448186154073E-2</v>
      </c>
      <c r="AB537" s="4">
        <v>0.59</v>
      </c>
      <c r="AC537" s="4">
        <f>Table1[[#This Row],[FSC per Mile]]*Table1[[#This Row],[Route Mileage]]</f>
        <v>551.65</v>
      </c>
      <c r="AD537" s="4">
        <f>Table1[[#This Row],[Tariff per Car]]+Table1[[#This Row],[FSC per Car]]</f>
        <v>4331.6499999999996</v>
      </c>
      <c r="AE537" s="4">
        <f>IF(Table1[[#This Row],[Commodity]]="corn",Table1[[#This Row],[Tariff + FSC per Car]]/(111*2000/56),Table1[[#This Row],[Tariff + FSC per Car]]/(111*2000/60))</f>
        <v>1.0926684684684684</v>
      </c>
      <c r="AF537" s="4">
        <f>Table1[[#This Row],[Tariff + FSC per Car]]/100.7</f>
        <v>43.015392254220451</v>
      </c>
      <c r="AG537" s="4">
        <f>(Table1[[#This Row],[Tariff + FSC per Car]]/111)</f>
        <v>39.023873873873868</v>
      </c>
      <c r="AH537" s="6">
        <f>(Table1[[#This Row],[Tariff + FSC per Car]]/111)/Table1[[#This Row],[Route Mileage]]</f>
        <v>4.1736763501469376E-2</v>
      </c>
    </row>
    <row r="538" spans="1:34" x14ac:dyDescent="0.25">
      <c r="A538" s="3">
        <v>44757</v>
      </c>
      <c r="B538" s="1" t="s">
        <v>34</v>
      </c>
      <c r="C538" s="1" t="s">
        <v>34</v>
      </c>
      <c r="D538" s="24">
        <v>4022</v>
      </c>
      <c r="E538" s="24">
        <v>39010</v>
      </c>
      <c r="F538" s="1" t="s">
        <v>35</v>
      </c>
      <c r="G538" s="1" t="s">
        <v>36</v>
      </c>
      <c r="H538" s="1" t="s">
        <v>58</v>
      </c>
      <c r="I538" t="s">
        <v>59</v>
      </c>
      <c r="J538" t="str">
        <f>_xlfn.CONCAT(IFERROR(INDEX(Lookup!B:B, MATCH(Table1[[#This Row],[Origin City]], Lookup!A:A, 0)), Table1[[#This Row],[Origin City]]),","," ",Table1[[#This Row],[Origin State]])</f>
        <v>Hancock, IA</v>
      </c>
      <c r="K538" t="s">
        <v>60</v>
      </c>
      <c r="L538" t="s">
        <v>54</v>
      </c>
      <c r="M538" t="str">
        <f>_xlfn.CONCAT(IFERROR(INDEX(Lookup!B:B, MATCH(Table1[[#This Row],[Destination City]], Lookup!A:A, 0)), Table1[[#This Row],[Destination City]]),","," ",Table1[[#This Row],[Destination State]])</f>
        <v>Plainview, TX</v>
      </c>
      <c r="N538" s="5">
        <v>832</v>
      </c>
      <c r="O538" t="s">
        <v>41</v>
      </c>
      <c r="P538">
        <v>110</v>
      </c>
      <c r="Q538">
        <v>120</v>
      </c>
      <c r="R538" t="s">
        <v>42</v>
      </c>
      <c r="S538" t="s">
        <v>43</v>
      </c>
      <c r="T538" t="s">
        <v>43</v>
      </c>
      <c r="U538" s="35" t="s">
        <v>44</v>
      </c>
      <c r="V538" s="27" t="s">
        <v>45</v>
      </c>
      <c r="W538" s="4">
        <v>4380</v>
      </c>
      <c r="X538" s="4">
        <f>IF(Table1[[#This Row],[Commodity]]="corn",Table1[[#This Row],[Tariff per Car]]/(111*2000/56),Table1[[#This Row],[Tariff per Car]]/(111*2000/60))</f>
        <v>1.1048648648648649</v>
      </c>
      <c r="Y538" s="4">
        <f>Table1[[#This Row],[Tariff per Car]]/100.7</f>
        <v>43.495531281032768</v>
      </c>
      <c r="Z538" s="4">
        <f>(Table1[[#This Row],[Tariff per Car]]/111)</f>
        <v>39.45945945945946</v>
      </c>
      <c r="AA538" s="6">
        <f>(Table1[[#This Row],[Tariff per Car]]/111)/Table1[[#This Row],[Route Mileage]]</f>
        <v>4.7427234927234926E-2</v>
      </c>
      <c r="AB538" s="4">
        <v>0.59</v>
      </c>
      <c r="AC538" s="4">
        <f>Table1[[#This Row],[FSC per Mile]]*Table1[[#This Row],[Route Mileage]]</f>
        <v>490.88</v>
      </c>
      <c r="AD538" s="4">
        <f>Table1[[#This Row],[Tariff per Car]]+Table1[[#This Row],[FSC per Car]]</f>
        <v>4870.88</v>
      </c>
      <c r="AE538" s="4">
        <f>IF(Table1[[#This Row],[Commodity]]="corn",Table1[[#This Row],[Tariff + FSC per Car]]/(111*2000/56),Table1[[#This Row],[Tariff + FSC per Car]]/(111*2000/60))</f>
        <v>1.2286904504504506</v>
      </c>
      <c r="AF538" s="4">
        <f>Table1[[#This Row],[Tariff + FSC per Car]]/100.7</f>
        <v>48.370208540218471</v>
      </c>
      <c r="AG538" s="4">
        <f>(Table1[[#This Row],[Tariff + FSC per Car]]/111)</f>
        <v>43.881801801801799</v>
      </c>
      <c r="AH538" s="6">
        <f>(Table1[[#This Row],[Tariff + FSC per Car]]/111)/Table1[[#This Row],[Route Mileage]]</f>
        <v>5.2742550242550243E-2</v>
      </c>
    </row>
    <row r="539" spans="1:34" x14ac:dyDescent="0.25">
      <c r="A539" s="3">
        <v>44757</v>
      </c>
      <c r="B539" s="1" t="s">
        <v>34</v>
      </c>
      <c r="C539" s="1" t="s">
        <v>34</v>
      </c>
      <c r="D539" s="24">
        <v>4022</v>
      </c>
      <c r="E539" s="24">
        <v>39010</v>
      </c>
      <c r="F539" s="1" t="s">
        <v>35</v>
      </c>
      <c r="G539" s="1" t="s">
        <v>36</v>
      </c>
      <c r="H539" s="1" t="s">
        <v>61</v>
      </c>
      <c r="I539" t="s">
        <v>62</v>
      </c>
      <c r="J539" t="str">
        <f>_xlfn.CONCAT(IFERROR(INDEX(Lookup!B:B, MATCH(Table1[[#This Row],[Origin City]], Lookup!A:A, 0)), Table1[[#This Row],[Origin City]]),","," ",Table1[[#This Row],[Origin State]])</f>
        <v>Phelps (Rock Port), MO</v>
      </c>
      <c r="K539" t="s">
        <v>63</v>
      </c>
      <c r="L539" t="s">
        <v>64</v>
      </c>
      <c r="M539" t="str">
        <f>_xlfn.CONCAT(IFERROR(INDEX(Lookup!B:B, MATCH(Table1[[#This Row],[Destination City]], Lookup!A:A, 0)), Table1[[#This Row],[Destination City]]),","," ",Table1[[#This Row],[Destination State]])</f>
        <v>Clovis, NM</v>
      </c>
      <c r="N539" s="5">
        <v>764</v>
      </c>
      <c r="O539" t="s">
        <v>41</v>
      </c>
      <c r="P539">
        <v>110</v>
      </c>
      <c r="Q539">
        <v>120</v>
      </c>
      <c r="R539" t="s">
        <v>42</v>
      </c>
      <c r="S539" t="s">
        <v>43</v>
      </c>
      <c r="T539" t="s">
        <v>52</v>
      </c>
      <c r="U539" s="35" t="s">
        <v>44</v>
      </c>
      <c r="V539" s="27" t="s">
        <v>45</v>
      </c>
      <c r="W539" s="4">
        <v>4020</v>
      </c>
      <c r="X539" s="4">
        <f>IF(Table1[[#This Row],[Commodity]]="corn",Table1[[#This Row],[Tariff per Car]]/(111*2000/56),Table1[[#This Row],[Tariff per Car]]/(111*2000/60))</f>
        <v>1.0140540540540541</v>
      </c>
      <c r="Y539" s="4">
        <f>Table1[[#This Row],[Tariff per Car]]/100.7</f>
        <v>39.920556107249254</v>
      </c>
      <c r="Z539" s="4">
        <f>(Table1[[#This Row],[Tariff per Car]]/111)</f>
        <v>36.216216216216218</v>
      </c>
      <c r="AA539" s="6">
        <f>(Table1[[#This Row],[Tariff per Car]]/111)/Table1[[#This Row],[Route Mileage]]</f>
        <v>4.7403424366775151E-2</v>
      </c>
      <c r="AB539" s="4">
        <v>0.59</v>
      </c>
      <c r="AC539" s="4">
        <f>Table1[[#This Row],[FSC per Mile]]*Table1[[#This Row],[Route Mileage]]</f>
        <v>450.76</v>
      </c>
      <c r="AD539" s="4">
        <f>Table1[[#This Row],[Tariff per Car]]+Table1[[#This Row],[FSC per Car]]</f>
        <v>4470.76</v>
      </c>
      <c r="AE539" s="4">
        <f>IF(Table1[[#This Row],[Commodity]]="corn",Table1[[#This Row],[Tariff + FSC per Car]]/(111*2000/56),Table1[[#This Row],[Tariff + FSC per Car]]/(111*2000/60))</f>
        <v>1.1277592792792794</v>
      </c>
      <c r="AF539" s="4">
        <f>Table1[[#This Row],[Tariff + FSC per Car]]/100.7</f>
        <v>44.396822244289972</v>
      </c>
      <c r="AG539" s="4">
        <f>(Table1[[#This Row],[Tariff + FSC per Car]]/111)</f>
        <v>40.277117117117122</v>
      </c>
      <c r="AH539" s="6">
        <f>(Table1[[#This Row],[Tariff + FSC per Car]]/111)/Table1[[#This Row],[Route Mileage]]</f>
        <v>5.2718739682090475E-2</v>
      </c>
    </row>
    <row r="540" spans="1:34" x14ac:dyDescent="0.25">
      <c r="A540" s="3">
        <v>44757</v>
      </c>
      <c r="B540" s="1" t="s">
        <v>34</v>
      </c>
      <c r="C540" s="1" t="s">
        <v>34</v>
      </c>
      <c r="D540" s="24">
        <v>4022</v>
      </c>
      <c r="E540" s="24">
        <v>39010</v>
      </c>
      <c r="F540" s="1" t="s">
        <v>35</v>
      </c>
      <c r="G540" s="1" t="s">
        <v>36</v>
      </c>
      <c r="H540" s="1" t="s">
        <v>61</v>
      </c>
      <c r="I540" t="s">
        <v>62</v>
      </c>
      <c r="J540" t="str">
        <f>_xlfn.CONCAT(IFERROR(INDEX(Lookup!B:B, MATCH(Table1[[#This Row],[Origin City]], Lookup!A:A, 0)), Table1[[#This Row],[Origin City]]),","," ",Table1[[#This Row],[Origin State]])</f>
        <v>Phelps (Rock Port), MO</v>
      </c>
      <c r="K540" t="s">
        <v>65</v>
      </c>
      <c r="L540" t="s">
        <v>54</v>
      </c>
      <c r="M540" t="s">
        <v>66</v>
      </c>
      <c r="N540" s="5">
        <v>937</v>
      </c>
      <c r="O540" t="s">
        <v>41</v>
      </c>
      <c r="P540">
        <v>110</v>
      </c>
      <c r="Q540">
        <v>120</v>
      </c>
      <c r="R540" t="s">
        <v>42</v>
      </c>
      <c r="S540" t="s">
        <v>43</v>
      </c>
      <c r="T540" t="s">
        <v>52</v>
      </c>
      <c r="U540" s="35" t="s">
        <v>44</v>
      </c>
      <c r="V540" s="27" t="s">
        <v>45</v>
      </c>
      <c r="W540" s="4">
        <v>3760</v>
      </c>
      <c r="X540" s="4">
        <f>IF(Table1[[#This Row],[Commodity]]="corn",Table1[[#This Row],[Tariff per Car]]/(111*2000/56),Table1[[#This Row],[Tariff per Car]]/(111*2000/60))</f>
        <v>0.94846846846846844</v>
      </c>
      <c r="Y540" s="4">
        <f>Table1[[#This Row],[Tariff per Car]]/100.7</f>
        <v>37.338629592850047</v>
      </c>
      <c r="Z540" s="4">
        <f>(Table1[[#This Row],[Tariff per Car]]/111)</f>
        <v>33.873873873873876</v>
      </c>
      <c r="AA540" s="6">
        <f>(Table1[[#This Row],[Tariff per Car]]/111)/Table1[[#This Row],[Route Mileage]]</f>
        <v>3.6151412885671162E-2</v>
      </c>
      <c r="AB540" s="4">
        <v>0.59</v>
      </c>
      <c r="AC540" s="4">
        <f>Table1[[#This Row],[FSC per Mile]]*Table1[[#This Row],[Route Mileage]]</f>
        <v>552.82999999999993</v>
      </c>
      <c r="AD540" s="4">
        <f>Table1[[#This Row],[Tariff per Car]]+Table1[[#This Row],[FSC per Car]]</f>
        <v>4312.83</v>
      </c>
      <c r="AE540" s="4">
        <f>IF(Table1[[#This Row],[Commodity]]="corn",Table1[[#This Row],[Tariff + FSC per Car]]/(111*2000/56),Table1[[#This Row],[Tariff + FSC per Car]]/(111*2000/60))</f>
        <v>1.0879210810810811</v>
      </c>
      <c r="AF540" s="4">
        <f>Table1[[#This Row],[Tariff + FSC per Car]]/100.7</f>
        <v>42.828500496524327</v>
      </c>
      <c r="AG540" s="4">
        <f>(Table1[[#This Row],[Tariff + FSC per Car]]/111)</f>
        <v>38.854324324324324</v>
      </c>
      <c r="AH540" s="6">
        <f>(Table1[[#This Row],[Tariff + FSC per Car]]/111)/Table1[[#This Row],[Route Mileage]]</f>
        <v>4.1466728200986472E-2</v>
      </c>
    </row>
    <row r="541" spans="1:34" x14ac:dyDescent="0.25">
      <c r="A541" s="3">
        <v>44757</v>
      </c>
      <c r="B541" s="1" t="s">
        <v>34</v>
      </c>
      <c r="C541" s="1" t="s">
        <v>34</v>
      </c>
      <c r="D541" s="24">
        <v>4022</v>
      </c>
      <c r="E541" s="24">
        <v>39013</v>
      </c>
      <c r="F541" s="1" t="s">
        <v>35</v>
      </c>
      <c r="G541" s="1" t="s">
        <v>36</v>
      </c>
      <c r="H541" s="1" t="s">
        <v>67</v>
      </c>
      <c r="I541" t="s">
        <v>68</v>
      </c>
      <c r="J541" t="str">
        <f>_xlfn.CONCAT(IFERROR(INDEX(Lookup!B:B, MATCH(Table1[[#This Row],[Origin City]], Lookup!A:A, 0)), Table1[[#This Row],[Origin City]]),","," ",Table1[[#This Row],[Origin State]])</f>
        <v>Selby, SD</v>
      </c>
      <c r="K541" t="s">
        <v>48</v>
      </c>
      <c r="L541" t="s">
        <v>49</v>
      </c>
      <c r="M541" t="s">
        <v>50</v>
      </c>
      <c r="N541" s="5">
        <v>1419</v>
      </c>
      <c r="O541" t="s">
        <v>51</v>
      </c>
      <c r="P541">
        <v>110</v>
      </c>
      <c r="Q541">
        <v>120</v>
      </c>
      <c r="R541" t="s">
        <v>42</v>
      </c>
      <c r="S541" t="s">
        <v>43</v>
      </c>
      <c r="T541" t="s">
        <v>52</v>
      </c>
      <c r="U541" s="36" t="s">
        <v>44</v>
      </c>
      <c r="V541" s="28" t="s">
        <v>45</v>
      </c>
      <c r="W541" s="4">
        <v>5300</v>
      </c>
      <c r="X541" s="4">
        <f>IF(Table1[[#This Row],[Commodity]]="corn",Table1[[#This Row],[Tariff per Car]]/(111*2000/56),Table1[[#This Row],[Tariff per Car]]/(111*2000/60))</f>
        <v>1.336936936936937</v>
      </c>
      <c r="Y541" s="4">
        <f>Table1[[#This Row],[Tariff per Car]]/100.7</f>
        <v>52.631578947368418</v>
      </c>
      <c r="Z541" s="4">
        <f>(Table1[[#This Row],[Tariff per Car]]/111)</f>
        <v>47.747747747747745</v>
      </c>
      <c r="AA541" s="6">
        <f>(Table1[[#This Row],[Tariff per Car]]/111)/Table1[[#This Row],[Route Mileage]]</f>
        <v>3.3648870858173183E-2</v>
      </c>
      <c r="AB541" s="4">
        <v>0.59</v>
      </c>
      <c r="AC541" s="4">
        <f>Table1[[#This Row],[FSC per Mile]]*Table1[[#This Row],[Route Mileage]]</f>
        <v>837.20999999999992</v>
      </c>
      <c r="AD541" s="4">
        <f>Table1[[#This Row],[Tariff per Car]]+Table1[[#This Row],[FSC per Car]]</f>
        <v>6137.21</v>
      </c>
      <c r="AE541" s="4">
        <f>IF(Table1[[#This Row],[Commodity]]="corn",Table1[[#This Row],[Tariff + FSC per Car]]/(111*2000/56),Table1[[#This Row],[Tariff + FSC per Car]]/(111*2000/60))</f>
        <v>1.548125045045045</v>
      </c>
      <c r="AF541" s="4">
        <f>Table1[[#This Row],[Tariff + FSC per Car]]/100.7</f>
        <v>60.945481628599801</v>
      </c>
      <c r="AG541" s="4">
        <f>(Table1[[#This Row],[Tariff + FSC per Car]]/111)</f>
        <v>55.29018018018018</v>
      </c>
      <c r="AH541" s="6">
        <f>(Table1[[#This Row],[Tariff + FSC per Car]]/111)/Table1[[#This Row],[Route Mileage]]</f>
        <v>3.8964186173488499E-2</v>
      </c>
    </row>
    <row r="542" spans="1:34" x14ac:dyDescent="0.25">
      <c r="A542" s="3">
        <v>44757</v>
      </c>
      <c r="B542" s="1" t="s">
        <v>34</v>
      </c>
      <c r="C542" s="1" t="s">
        <v>34</v>
      </c>
      <c r="D542" s="24">
        <v>4022</v>
      </c>
      <c r="E542" s="24">
        <v>39013</v>
      </c>
      <c r="F542" s="1" t="s">
        <v>35</v>
      </c>
      <c r="G542" s="1" t="s">
        <v>36</v>
      </c>
      <c r="H542" s="1" t="s">
        <v>69</v>
      </c>
      <c r="I542" t="s">
        <v>47</v>
      </c>
      <c r="J542" t="str">
        <f>_xlfn.CONCAT(IFERROR(INDEX(Lookup!B:B, MATCH(Table1[[#This Row],[Origin City]], Lookup!A:A, 0)), Table1[[#This Row],[Origin City]]),","," ",Table1[[#This Row],[Origin State]])</f>
        <v>St. Cloud, MN</v>
      </c>
      <c r="K542" t="s">
        <v>48</v>
      </c>
      <c r="L542" t="s">
        <v>49</v>
      </c>
      <c r="M542" t="s">
        <v>50</v>
      </c>
      <c r="N542" s="5">
        <v>1666</v>
      </c>
      <c r="O542" t="s">
        <v>51</v>
      </c>
      <c r="P542">
        <v>110</v>
      </c>
      <c r="Q542">
        <v>120</v>
      </c>
      <c r="R542" t="s">
        <v>42</v>
      </c>
      <c r="S542" t="s">
        <v>43</v>
      </c>
      <c r="T542" t="s">
        <v>52</v>
      </c>
      <c r="U542" s="36" t="s">
        <v>44</v>
      </c>
      <c r="V542" s="28" t="s">
        <v>45</v>
      </c>
      <c r="W542" s="4">
        <v>5300</v>
      </c>
      <c r="X542" s="4">
        <f>IF(Table1[[#This Row],[Commodity]]="corn",Table1[[#This Row],[Tariff per Car]]/(111*2000/56),Table1[[#This Row],[Tariff per Car]]/(111*2000/60))</f>
        <v>1.336936936936937</v>
      </c>
      <c r="Y542" s="4">
        <f>Table1[[#This Row],[Tariff per Car]]/100.7</f>
        <v>52.631578947368418</v>
      </c>
      <c r="Z542" s="4">
        <f>(Table1[[#This Row],[Tariff per Car]]/111)</f>
        <v>47.747747747747745</v>
      </c>
      <c r="AA542" s="6">
        <f>(Table1[[#This Row],[Tariff per Car]]/111)/Table1[[#This Row],[Route Mileage]]</f>
        <v>2.8660112693726137E-2</v>
      </c>
      <c r="AB542" s="4">
        <v>0.59</v>
      </c>
      <c r="AC542" s="4">
        <f>Table1[[#This Row],[FSC per Mile]]*Table1[[#This Row],[Route Mileage]]</f>
        <v>982.93999999999994</v>
      </c>
      <c r="AD542" s="4">
        <f>Table1[[#This Row],[Tariff per Car]]+Table1[[#This Row],[FSC per Car]]</f>
        <v>6282.94</v>
      </c>
      <c r="AE542" s="4">
        <f>IF(Table1[[#This Row],[Commodity]]="corn",Table1[[#This Row],[Tariff + FSC per Car]]/(111*2000/56),Table1[[#This Row],[Tariff + FSC per Car]]/(111*2000/60))</f>
        <v>1.5848857657657658</v>
      </c>
      <c r="AF542" s="4">
        <f>Table1[[#This Row],[Tariff + FSC per Car]]/100.7</f>
        <v>62.392651439920549</v>
      </c>
      <c r="AG542" s="4">
        <f>(Table1[[#This Row],[Tariff + FSC per Car]]/111)</f>
        <v>56.603063063063061</v>
      </c>
      <c r="AH542" s="6">
        <f>(Table1[[#This Row],[Tariff + FSC per Car]]/111)/Table1[[#This Row],[Route Mileage]]</f>
        <v>3.397542800904145E-2</v>
      </c>
    </row>
    <row r="543" spans="1:34" x14ac:dyDescent="0.25">
      <c r="A543" s="3">
        <v>44757</v>
      </c>
      <c r="B543" s="1" t="s">
        <v>34</v>
      </c>
      <c r="C543" s="1" t="s">
        <v>34</v>
      </c>
      <c r="D543" s="24">
        <v>4022</v>
      </c>
      <c r="E543" s="24">
        <v>39010</v>
      </c>
      <c r="F543" s="1" t="s">
        <v>35</v>
      </c>
      <c r="G543" s="1" t="s">
        <v>36</v>
      </c>
      <c r="H543" s="1" t="s">
        <v>70</v>
      </c>
      <c r="I543" t="s">
        <v>57</v>
      </c>
      <c r="J543" t="str">
        <f>_xlfn.CONCAT(IFERROR(INDEX(Lookup!B:B, MATCH(Table1[[#This Row],[Origin City]], Lookup!A:A, 0)), Table1[[#This Row],[Origin City]]),","," ",Table1[[#This Row],[Origin State]])</f>
        <v>Waverly, IL</v>
      </c>
      <c r="K543" t="s">
        <v>71</v>
      </c>
      <c r="L543" t="s">
        <v>64</v>
      </c>
      <c r="M543" t="str">
        <f>_xlfn.CONCAT(IFERROR(INDEX(Lookup!B:B, MATCH(Table1[[#This Row],[Destination City]], Lookup!A:A, 0)), Table1[[#This Row],[Destination City]]),","," ",Table1[[#This Row],[Destination State]])</f>
        <v>Dexter, NM</v>
      </c>
      <c r="N543" s="47">
        <v>1058</v>
      </c>
      <c r="O543" t="s">
        <v>41</v>
      </c>
      <c r="P543">
        <v>110</v>
      </c>
      <c r="Q543">
        <v>120</v>
      </c>
      <c r="R543" t="s">
        <v>42</v>
      </c>
      <c r="S543" t="s">
        <v>43</v>
      </c>
      <c r="T543" t="s">
        <v>43</v>
      </c>
      <c r="U543" s="36" t="s">
        <v>44</v>
      </c>
      <c r="V543" s="28" t="s">
        <v>45</v>
      </c>
      <c r="W543" s="4">
        <v>3900</v>
      </c>
      <c r="X543" s="4">
        <f>IF(Table1[[#This Row],[Commodity]]="corn",Table1[[#This Row],[Tariff per Car]]/(111*2000/56),Table1[[#This Row],[Tariff per Car]]/(111*2000/60))</f>
        <v>0.98378378378378384</v>
      </c>
      <c r="Y543" s="4">
        <f>Table1[[#This Row],[Tariff per Car]]/100.7</f>
        <v>38.728897715988083</v>
      </c>
      <c r="Z543" s="4">
        <f>(Table1[[#This Row],[Tariff per Car]]/111)</f>
        <v>35.135135135135137</v>
      </c>
      <c r="AA543" s="6">
        <f>(Table1[[#This Row],[Tariff per Car]]/111)/Table1[[#This Row],[Route Mileage]]</f>
        <v>3.3209012415061565E-2</v>
      </c>
      <c r="AB543" s="4">
        <v>0.59</v>
      </c>
      <c r="AC543" s="4">
        <f>Table1[[#This Row],[FSC per Mile]]*Table1[[#This Row],[Route Mileage]]</f>
        <v>624.21999999999991</v>
      </c>
      <c r="AD543" s="4">
        <f>Table1[[#This Row],[Tariff per Car]]+Table1[[#This Row],[FSC per Car]]</f>
        <v>4524.22</v>
      </c>
      <c r="AE543" s="4">
        <f>IF(Table1[[#This Row],[Commodity]]="corn",Table1[[#This Row],[Tariff + FSC per Car]]/(111*2000/56),Table1[[#This Row],[Tariff + FSC per Car]]/(111*2000/60))</f>
        <v>1.1412446846846849</v>
      </c>
      <c r="AF543" s="4">
        <f>Table1[[#This Row],[Tariff + FSC per Car]]/100.7</f>
        <v>44.927706057596822</v>
      </c>
      <c r="AG543" s="4">
        <f>(Table1[[#This Row],[Tariff + FSC per Car]]/111)</f>
        <v>40.758738738738742</v>
      </c>
      <c r="AH543" s="6">
        <f>(Table1[[#This Row],[Tariff + FSC per Car]]/111)/Table1[[#This Row],[Route Mileage]]</f>
        <v>3.8524327730376881E-2</v>
      </c>
    </row>
    <row r="544" spans="1:34" x14ac:dyDescent="0.25">
      <c r="A544" s="3">
        <v>44757</v>
      </c>
      <c r="B544" s="1" t="s">
        <v>80</v>
      </c>
      <c r="C544" s="1" t="s">
        <v>81</v>
      </c>
      <c r="D544" s="24">
        <v>4032</v>
      </c>
      <c r="E544" s="24">
        <v>1182</v>
      </c>
      <c r="F544" s="1" t="s">
        <v>35</v>
      </c>
      <c r="G544" s="1" t="s">
        <v>36</v>
      </c>
      <c r="H544" s="1" t="s">
        <v>82</v>
      </c>
      <c r="I544" t="s">
        <v>83</v>
      </c>
      <c r="J544" t="str">
        <f>_xlfn.CONCAT(IFERROR(INDEX(Lookup!B:B, MATCH(Table1[[#This Row],[Origin City]], Lookup!A:A, 0)), Table1[[#This Row],[Origin City]]),","," ",Table1[[#This Row],[Origin State]])</f>
        <v>Delhi, LA</v>
      </c>
      <c r="K544" t="s">
        <v>84</v>
      </c>
      <c r="L544" t="s">
        <v>85</v>
      </c>
      <c r="M544" t="str">
        <f>_xlfn.CONCAT(IFERROR(INDEX(Lookup!B:B, MATCH(Table1[[#This Row],[Destination City]], Lookup!A:A, 0)), Table1[[#This Row],[Destination City]]),","," ",Table1[[#This Row],[Destination State]])</f>
        <v>Morton, MS</v>
      </c>
      <c r="N544" s="5">
        <v>120</v>
      </c>
      <c r="O544" t="s">
        <v>86</v>
      </c>
      <c r="P544">
        <v>100</v>
      </c>
      <c r="R544" t="s">
        <v>42</v>
      </c>
      <c r="S544" t="s">
        <v>43</v>
      </c>
      <c r="T544" t="s">
        <v>52</v>
      </c>
      <c r="U544" s="26"/>
      <c r="V544" s="27" t="s">
        <v>87</v>
      </c>
      <c r="W544" s="4">
        <v>1435</v>
      </c>
      <c r="X544" s="4">
        <f>IF(Table1[[#This Row],[Commodity]]="corn",Table1[[#This Row],[Tariff per Car]]/(111*2000/56),Table1[[#This Row],[Tariff per Car]]/(111*2000/60))</f>
        <v>0.361981981981982</v>
      </c>
      <c r="Y544" s="4">
        <f>Table1[[#This Row],[Tariff per Car]]/100.7</f>
        <v>14.250248262164845</v>
      </c>
      <c r="Z544" s="4">
        <f>(Table1[[#This Row],[Tariff per Car]]/111)</f>
        <v>12.927927927927929</v>
      </c>
      <c r="AA544" s="6">
        <f>(Table1[[#This Row],[Tariff per Car]]/111)/Table1[[#This Row],[Route Mileage]]</f>
        <v>0.10773273273273273</v>
      </c>
      <c r="AB544" s="4">
        <v>0.86</v>
      </c>
      <c r="AC544" s="4">
        <f>Table1[[#This Row],[FSC per Mile]]*Table1[[#This Row],[Route Mileage]]</f>
        <v>103.2</v>
      </c>
      <c r="AD544" s="4">
        <f>Table1[[#This Row],[Tariff per Car]]+Table1[[#This Row],[FSC per Car]]</f>
        <v>1538.2</v>
      </c>
      <c r="AE544" s="4">
        <f>IF(Table1[[#This Row],[Commodity]]="corn",Table1[[#This Row],[Tariff + FSC per Car]]/(111*2000/56),Table1[[#This Row],[Tariff + FSC per Car]]/(111*2000/60))</f>
        <v>0.38801441441441442</v>
      </c>
      <c r="AF544" s="4">
        <f>Table1[[#This Row],[Tariff + FSC per Car]]/100.7</f>
        <v>15.275074478649454</v>
      </c>
      <c r="AG544" s="4">
        <f>(Table1[[#This Row],[Tariff + FSC per Car]]/111)</f>
        <v>13.857657657657658</v>
      </c>
      <c r="AH544" s="6">
        <f>(Table1[[#This Row],[Tariff + FSC per Car]]/111)/Table1[[#This Row],[Route Mileage]]</f>
        <v>0.11548048048048049</v>
      </c>
    </row>
    <row r="545" spans="1:34" x14ac:dyDescent="0.25">
      <c r="A545" s="3">
        <v>44757</v>
      </c>
      <c r="B545" s="1" t="s">
        <v>88</v>
      </c>
      <c r="C545" s="1" t="s">
        <v>81</v>
      </c>
      <c r="D545" s="24">
        <v>4444</v>
      </c>
      <c r="E545" s="24">
        <v>45646</v>
      </c>
      <c r="F545" s="1" t="s">
        <v>35</v>
      </c>
      <c r="G545" s="1" t="s">
        <v>36</v>
      </c>
      <c r="H545" s="1" t="s">
        <v>89</v>
      </c>
      <c r="I545" t="s">
        <v>75</v>
      </c>
      <c r="J545" t="str">
        <f>_xlfn.CONCAT(IFERROR(INDEX(Lookup!B:B, MATCH(Table1[[#This Row],[Origin City]], Lookup!A:A, 0)), Table1[[#This Row],[Origin City]]),","," ",Table1[[#This Row],[Origin State]])</f>
        <v>Enderlin, ND</v>
      </c>
      <c r="K545" t="s">
        <v>90</v>
      </c>
      <c r="L545" t="s">
        <v>49</v>
      </c>
      <c r="M545" t="str">
        <f>_xlfn.CONCAT(IFERROR(INDEX(Lookup!B:B, MATCH(Table1[[#This Row],[Destination City]], Lookup!A:A, 0)), Table1[[#This Row],[Destination City]]),","," ",Table1[[#This Row],[Destination State]])</f>
        <v>Kalama, WA</v>
      </c>
      <c r="N545" s="5">
        <v>1617</v>
      </c>
      <c r="O545" t="s">
        <v>86</v>
      </c>
      <c r="P545">
        <v>110</v>
      </c>
      <c r="Q545">
        <v>110</v>
      </c>
      <c r="R545" t="s">
        <v>42</v>
      </c>
      <c r="S545" t="s">
        <v>43</v>
      </c>
      <c r="T545" t="s">
        <v>52</v>
      </c>
      <c r="U545" s="26"/>
      <c r="V545" s="27" t="s">
        <v>87</v>
      </c>
      <c r="W545" s="4">
        <v>4847</v>
      </c>
      <c r="X545" s="4">
        <f>IF(Table1[[#This Row],[Commodity]]="corn",Table1[[#This Row],[Tariff per Car]]/(111*2000/56),Table1[[#This Row],[Tariff per Car]]/(111*2000/60))</f>
        <v>1.2226666666666668</v>
      </c>
      <c r="Y545" s="4">
        <f>Table1[[#This Row],[Tariff per Car]]/100.7</f>
        <v>48.133068520357497</v>
      </c>
      <c r="Z545" s="4">
        <f>(Table1[[#This Row],[Tariff per Car]]/111)</f>
        <v>43.666666666666664</v>
      </c>
      <c r="AA545" s="6">
        <f>(Table1[[#This Row],[Tariff per Car]]/111)/Table1[[#This Row],[Route Mileage]]</f>
        <v>2.7004741290455575E-2</v>
      </c>
      <c r="AB545" s="4">
        <v>0.71499999999999997</v>
      </c>
      <c r="AC545" s="4">
        <f>Table1[[#This Row],[FSC per Mile]]*Table1[[#This Row],[Route Mileage]]</f>
        <v>1156.155</v>
      </c>
      <c r="AD545" s="4">
        <f>Table1[[#This Row],[Tariff per Car]]+Table1[[#This Row],[FSC per Car]]</f>
        <v>6003.1549999999997</v>
      </c>
      <c r="AE545" s="4">
        <f>IF(Table1[[#This Row],[Commodity]]="corn",Table1[[#This Row],[Tariff + FSC per Car]]/(111*2000/56),Table1[[#This Row],[Tariff + FSC per Car]]/(111*2000/60))</f>
        <v>1.5143093693693694</v>
      </c>
      <c r="AF545" s="4">
        <f>Table1[[#This Row],[Tariff + FSC per Car]]/100.7</f>
        <v>59.614250248262159</v>
      </c>
      <c r="AG545" s="4">
        <f>(Table1[[#This Row],[Tariff + FSC per Car]]/111)</f>
        <v>54.082477477477475</v>
      </c>
      <c r="AH545" s="6">
        <f>(Table1[[#This Row],[Tariff + FSC per Car]]/111)/Table1[[#This Row],[Route Mileage]]</f>
        <v>3.3446182731897013E-2</v>
      </c>
    </row>
    <row r="546" spans="1:34" x14ac:dyDescent="0.25">
      <c r="A546" s="3">
        <v>44757</v>
      </c>
      <c r="B546" s="1" t="s">
        <v>88</v>
      </c>
      <c r="C546" s="1" t="s">
        <v>81</v>
      </c>
      <c r="D546" s="24">
        <v>4444</v>
      </c>
      <c r="E546" s="24">
        <v>45558</v>
      </c>
      <c r="F546" s="1" t="s">
        <v>35</v>
      </c>
      <c r="G546" s="1" t="s">
        <v>36</v>
      </c>
      <c r="H546" s="1" t="s">
        <v>91</v>
      </c>
      <c r="I546" t="s">
        <v>47</v>
      </c>
      <c r="J546" t="str">
        <f>_xlfn.CONCAT(IFERROR(INDEX(Lookup!B:B, MATCH(Table1[[#This Row],[Origin City]], Lookup!A:A, 0)), Table1[[#This Row],[Origin City]]),","," ",Table1[[#This Row],[Origin State]])</f>
        <v>Glenwood, MN</v>
      </c>
      <c r="K546" t="s">
        <v>92</v>
      </c>
      <c r="L546" t="s">
        <v>93</v>
      </c>
      <c r="M546" t="str">
        <f>_xlfn.CONCAT(IFERROR(INDEX(Lookup!B:B, MATCH(Table1[[#This Row],[Destination City]], Lookup!A:A, 0)), Table1[[#This Row],[Destination City]]),","," ",Table1[[#This Row],[Destination State]])</f>
        <v>Boardman, OR</v>
      </c>
      <c r="N546" s="5">
        <v>1556</v>
      </c>
      <c r="O546" t="s">
        <v>86</v>
      </c>
      <c r="P546">
        <v>110</v>
      </c>
      <c r="Q546">
        <v>110</v>
      </c>
      <c r="R546" t="s">
        <v>42</v>
      </c>
      <c r="S546" t="s">
        <v>43</v>
      </c>
      <c r="T546" t="s">
        <v>52</v>
      </c>
      <c r="U546" s="26"/>
      <c r="V546" s="27" t="s">
        <v>87</v>
      </c>
      <c r="W546" s="4">
        <v>4813</v>
      </c>
      <c r="X546" s="4">
        <f>IF(Table1[[#This Row],[Commodity]]="corn",Table1[[#This Row],[Tariff per Car]]/(111*2000/56),Table1[[#This Row],[Tariff per Car]]/(111*2000/60))</f>
        <v>1.2140900900900902</v>
      </c>
      <c r="Y546" s="4">
        <f>Table1[[#This Row],[Tariff per Car]]/100.7</f>
        <v>47.795431976166832</v>
      </c>
      <c r="Z546" s="4">
        <f>(Table1[[#This Row],[Tariff per Car]]/111)</f>
        <v>43.36036036036036</v>
      </c>
      <c r="AA546" s="6">
        <f>(Table1[[#This Row],[Tariff per Car]]/111)/Table1[[#This Row],[Route Mileage]]</f>
        <v>2.786655550151694E-2</v>
      </c>
      <c r="AB546" s="4">
        <v>0.71499999999999997</v>
      </c>
      <c r="AC546" s="4">
        <f>Table1[[#This Row],[FSC per Mile]]*Table1[[#This Row],[Route Mileage]]</f>
        <v>1112.54</v>
      </c>
      <c r="AD546" s="4">
        <f>Table1[[#This Row],[Tariff per Car]]+Table1[[#This Row],[FSC per Car]]</f>
        <v>5925.54</v>
      </c>
      <c r="AE546" s="4">
        <f>IF(Table1[[#This Row],[Commodity]]="corn",Table1[[#This Row],[Tariff + FSC per Car]]/(111*2000/56),Table1[[#This Row],[Tariff + FSC per Car]]/(111*2000/60))</f>
        <v>1.4947308108108108</v>
      </c>
      <c r="AF546" s="4">
        <f>Table1[[#This Row],[Tariff + FSC per Car]]/100.7</f>
        <v>58.843495531281029</v>
      </c>
      <c r="AG546" s="4">
        <f>(Table1[[#This Row],[Tariff + FSC per Car]]/111)</f>
        <v>53.383243243243243</v>
      </c>
      <c r="AH546" s="6">
        <f>(Table1[[#This Row],[Tariff + FSC per Car]]/111)/Table1[[#This Row],[Route Mileage]]</f>
        <v>3.4307996942958385E-2</v>
      </c>
    </row>
    <row r="547" spans="1:34" x14ac:dyDescent="0.25">
      <c r="A547" s="3">
        <v>44757</v>
      </c>
      <c r="B547" s="1" t="s">
        <v>94</v>
      </c>
      <c r="C547" s="1" t="s">
        <v>94</v>
      </c>
      <c r="D547" s="24">
        <v>4315</v>
      </c>
      <c r="F547" s="1" t="s">
        <v>35</v>
      </c>
      <c r="G547" s="1" t="s">
        <v>36</v>
      </c>
      <c r="H547" s="1" t="s">
        <v>95</v>
      </c>
      <c r="I547" t="s">
        <v>96</v>
      </c>
      <c r="J547" t="str">
        <f>_xlfn.CONCAT(IFERROR(INDEX(Lookup!B:B, MATCH(Table1[[#This Row],[Origin City]], Lookup!A:A, 0)), Table1[[#This Row],[Origin City]]),","," ",Table1[[#This Row],[Origin State]])</f>
        <v>Haw Creek (Ladoga), IN</v>
      </c>
      <c r="K547" t="s">
        <v>97</v>
      </c>
      <c r="L547" t="s">
        <v>98</v>
      </c>
      <c r="M547" t="str">
        <f>_xlfn.CONCAT(IFERROR(INDEX(Lookup!B:B, MATCH(Table1[[#This Row],[Destination City]], Lookup!A:A, 0)), Table1[[#This Row],[Destination City]]),","," ",Table1[[#This Row],[Destination State]])</f>
        <v>Ozark, AL</v>
      </c>
      <c r="N547" s="9">
        <v>707</v>
      </c>
      <c r="O547" t="s">
        <v>86</v>
      </c>
      <c r="P547">
        <v>90</v>
      </c>
      <c r="Q547">
        <v>90</v>
      </c>
      <c r="R547" t="s">
        <v>42</v>
      </c>
      <c r="S547" t="s">
        <v>43</v>
      </c>
      <c r="T547" t="s">
        <v>52</v>
      </c>
      <c r="U547" s="29"/>
      <c r="V547" s="30" t="s">
        <v>87</v>
      </c>
      <c r="W547" s="4">
        <v>5561</v>
      </c>
      <c r="X547" s="4">
        <f>IF(Table1[[#This Row],[Commodity]]="corn",Table1[[#This Row],[Tariff per Car]]/(111*2000/56),Table1[[#This Row],[Tariff per Car]]/(111*2000/60))</f>
        <v>1.4027747747747747</v>
      </c>
      <c r="Y547" s="4">
        <f>Table1[[#This Row],[Tariff per Car]]/100.7</f>
        <v>55.22343594836147</v>
      </c>
      <c r="Z547" s="4">
        <f>(Table1[[#This Row],[Tariff per Car]]/111)</f>
        <v>50.099099099099099</v>
      </c>
      <c r="AA547" s="6">
        <f>(Table1[[#This Row],[Tariff per Car]]/111)/Table1[[#This Row],[Route Mileage]]</f>
        <v>7.0861526307070863E-2</v>
      </c>
      <c r="AB547" s="4">
        <v>0</v>
      </c>
      <c r="AC547" s="4">
        <f>Table1[[#This Row],[FSC per Mile]]*Table1[[#This Row],[Route Mileage]]</f>
        <v>0</v>
      </c>
      <c r="AD547" s="4">
        <f>Table1[[#This Row],[Tariff per Car]]+Table1[[#This Row],[FSC per Car]]</f>
        <v>5561</v>
      </c>
      <c r="AE547" s="4">
        <f>IF(Table1[[#This Row],[Commodity]]="corn",Table1[[#This Row],[Tariff + FSC per Car]]/(111*2000/56),Table1[[#This Row],[Tariff + FSC per Car]]/(111*2000/60))</f>
        <v>1.4027747747747747</v>
      </c>
      <c r="AF547" s="4">
        <f>Table1[[#This Row],[Tariff + FSC per Car]]/100.7</f>
        <v>55.22343594836147</v>
      </c>
      <c r="AG547" s="4">
        <f>(Table1[[#This Row],[Tariff + FSC per Car]]/111)</f>
        <v>50.099099099099099</v>
      </c>
      <c r="AH547" s="6">
        <f>(Table1[[#This Row],[Tariff + FSC per Car]]/111)/Table1[[#This Row],[Route Mileage]]</f>
        <v>7.0861526307070863E-2</v>
      </c>
    </row>
    <row r="548" spans="1:34" x14ac:dyDescent="0.25">
      <c r="A548" s="3">
        <v>44757</v>
      </c>
      <c r="B548" s="1" t="s">
        <v>94</v>
      </c>
      <c r="C548" s="1" t="s">
        <v>94</v>
      </c>
      <c r="D548" s="24">
        <v>4315</v>
      </c>
      <c r="F548" s="1" t="s">
        <v>35</v>
      </c>
      <c r="G548" s="1" t="s">
        <v>36</v>
      </c>
      <c r="H548" s="1" t="s">
        <v>99</v>
      </c>
      <c r="I548" t="s">
        <v>100</v>
      </c>
      <c r="J548" t="str">
        <f>_xlfn.CONCAT(IFERROR(INDEX(Lookup!B:B, MATCH(Table1[[#This Row],[Origin City]], Lookup!A:A, 0)), Table1[[#This Row],[Origin City]]),","," ",Table1[[#This Row],[Origin State]])</f>
        <v>Marysville, OH</v>
      </c>
      <c r="K548" t="s">
        <v>101</v>
      </c>
      <c r="L548" t="s">
        <v>102</v>
      </c>
      <c r="M548" t="str">
        <f>_xlfn.CONCAT(IFERROR(INDEX(Lookup!B:B, MATCH(Table1[[#This Row],[Destination City]], Lookup!A:A, 0)), Table1[[#This Row],[Destination City]]),","," ",Table1[[#This Row],[Destination State]])</f>
        <v>Rose Hill, NC</v>
      </c>
      <c r="N548" s="9">
        <v>781</v>
      </c>
      <c r="O548" t="s">
        <v>86</v>
      </c>
      <c r="P548">
        <v>90</v>
      </c>
      <c r="Q548">
        <v>90</v>
      </c>
      <c r="R548" t="s">
        <v>42</v>
      </c>
      <c r="S548" t="s">
        <v>43</v>
      </c>
      <c r="T548" t="s">
        <v>52</v>
      </c>
      <c r="U548" s="29"/>
      <c r="V548" s="30" t="s">
        <v>87</v>
      </c>
      <c r="W548" s="4">
        <v>5457</v>
      </c>
      <c r="X548" s="4">
        <f>IF(Table1[[#This Row],[Commodity]]="corn",Table1[[#This Row],[Tariff per Car]]/(111*2000/56),Table1[[#This Row],[Tariff per Car]]/(111*2000/60))</f>
        <v>1.3765405405405406</v>
      </c>
      <c r="Y548" s="4">
        <f>Table1[[#This Row],[Tariff per Car]]/100.7</f>
        <v>54.190665342601783</v>
      </c>
      <c r="Z548" s="4">
        <f>(Table1[[#This Row],[Tariff per Car]]/111)</f>
        <v>49.162162162162161</v>
      </c>
      <c r="AA548" s="6">
        <f>(Table1[[#This Row],[Tariff per Car]]/111)/Table1[[#This Row],[Route Mileage]]</f>
        <v>6.2947710835034781E-2</v>
      </c>
      <c r="AB548" s="4">
        <v>0</v>
      </c>
      <c r="AC548" s="4">
        <f>Table1[[#This Row],[FSC per Mile]]*Table1[[#This Row],[Route Mileage]]</f>
        <v>0</v>
      </c>
      <c r="AD548" s="4">
        <f>Table1[[#This Row],[Tariff per Car]]+Table1[[#This Row],[FSC per Car]]</f>
        <v>5457</v>
      </c>
      <c r="AE548" s="4">
        <f>IF(Table1[[#This Row],[Commodity]]="corn",Table1[[#This Row],[Tariff + FSC per Car]]/(111*2000/56),Table1[[#This Row],[Tariff + FSC per Car]]/(111*2000/60))</f>
        <v>1.3765405405405406</v>
      </c>
      <c r="AF548" s="4">
        <f>Table1[[#This Row],[Tariff + FSC per Car]]/100.7</f>
        <v>54.190665342601783</v>
      </c>
      <c r="AG548" s="4">
        <f>(Table1[[#This Row],[Tariff + FSC per Car]]/111)</f>
        <v>49.162162162162161</v>
      </c>
      <c r="AH548" s="6">
        <f>(Table1[[#This Row],[Tariff + FSC per Car]]/111)/Table1[[#This Row],[Route Mileage]]</f>
        <v>6.2947710835034781E-2</v>
      </c>
    </row>
    <row r="549" spans="1:34" x14ac:dyDescent="0.25">
      <c r="A549" s="3">
        <v>44757</v>
      </c>
      <c r="B549" s="1" t="s">
        <v>94</v>
      </c>
      <c r="C549" s="1" t="s">
        <v>94</v>
      </c>
      <c r="D549" s="24">
        <v>4315</v>
      </c>
      <c r="F549" s="1" t="s">
        <v>35</v>
      </c>
      <c r="G549" s="1" t="s">
        <v>36</v>
      </c>
      <c r="H549" s="1" t="s">
        <v>103</v>
      </c>
      <c r="I549" t="s">
        <v>57</v>
      </c>
      <c r="J549" t="str">
        <f>_xlfn.CONCAT(IFERROR(INDEX(Lookup!B:B, MATCH(Table1[[#This Row],[Origin City]], Lookup!A:A, 0)), Table1[[#This Row],[Origin City]]),","," ",Table1[[#This Row],[Origin State]])</f>
        <v>Olney, IL</v>
      </c>
      <c r="K549" t="s">
        <v>104</v>
      </c>
      <c r="L549" t="s">
        <v>105</v>
      </c>
      <c r="M549" t="str">
        <f>_xlfn.CONCAT(IFERROR(INDEX(Lookup!B:B, MATCH(Table1[[#This Row],[Destination City]], Lookup!A:A, 0)), Table1[[#This Row],[Destination City]]),","," ",Table1[[#This Row],[Destination State]])</f>
        <v>Fairmount, GA</v>
      </c>
      <c r="N549" s="9">
        <v>496</v>
      </c>
      <c r="O549" t="s">
        <v>86</v>
      </c>
      <c r="P549">
        <v>90</v>
      </c>
      <c r="Q549">
        <v>90</v>
      </c>
      <c r="R549" t="s">
        <v>42</v>
      </c>
      <c r="S549" t="s">
        <v>43</v>
      </c>
      <c r="T549" t="s">
        <v>52</v>
      </c>
      <c r="U549" s="45"/>
      <c r="V549" s="46" t="s">
        <v>87</v>
      </c>
      <c r="W549" s="4">
        <v>4160</v>
      </c>
      <c r="X549" s="4">
        <f>IF(Table1[[#This Row],[Commodity]]="corn",Table1[[#This Row],[Tariff per Car]]/(111*2000/56),Table1[[#This Row],[Tariff per Car]]/(111*2000/60))</f>
        <v>1.0493693693693693</v>
      </c>
      <c r="Y549" s="4">
        <f>Table1[[#This Row],[Tariff per Car]]/100.7</f>
        <v>41.31082423038729</v>
      </c>
      <c r="Z549" s="4">
        <f>(Table1[[#This Row],[Tariff per Car]]/111)</f>
        <v>37.477477477477478</v>
      </c>
      <c r="AA549" s="6">
        <f>(Table1[[#This Row],[Tariff per Car]]/111)/Table1[[#This Row],[Route Mileage]]</f>
        <v>7.5559430398140073E-2</v>
      </c>
      <c r="AB549" s="4">
        <v>0</v>
      </c>
      <c r="AC549" s="4">
        <f>Table1[[#This Row],[FSC per Mile]]*Table1[[#This Row],[Route Mileage]]</f>
        <v>0</v>
      </c>
      <c r="AD549" s="4">
        <f>Table1[[#This Row],[Tariff per Car]]+Table1[[#This Row],[FSC per Car]]</f>
        <v>4160</v>
      </c>
      <c r="AE549" s="4">
        <f>IF(Table1[[#This Row],[Commodity]]="corn",Table1[[#This Row],[Tariff + FSC per Car]]/(111*2000/56),Table1[[#This Row],[Tariff + FSC per Car]]/(111*2000/60))</f>
        <v>1.0493693693693693</v>
      </c>
      <c r="AF549" s="4">
        <f>Table1[[#This Row],[Tariff + FSC per Car]]/100.7</f>
        <v>41.31082423038729</v>
      </c>
      <c r="AG549" s="4">
        <f>(Table1[[#This Row],[Tariff + FSC per Car]]/111)</f>
        <v>37.477477477477478</v>
      </c>
      <c r="AH549" s="6">
        <f>(Table1[[#This Row],[Tariff + FSC per Car]]/111)/Table1[[#This Row],[Route Mileage]]</f>
        <v>7.5559430398140073E-2</v>
      </c>
    </row>
    <row r="550" spans="1:34" x14ac:dyDescent="0.25">
      <c r="A550" s="3">
        <v>44757</v>
      </c>
      <c r="B550" s="1" t="s">
        <v>34</v>
      </c>
      <c r="C550" s="1" t="s">
        <v>34</v>
      </c>
      <c r="D550" s="24">
        <v>4022</v>
      </c>
      <c r="E550" s="24">
        <v>69105</v>
      </c>
      <c r="F550" s="1" t="s">
        <v>72</v>
      </c>
      <c r="G550" s="1" t="s">
        <v>36</v>
      </c>
      <c r="H550" s="1" t="s">
        <v>73</v>
      </c>
      <c r="I550" t="s">
        <v>47</v>
      </c>
      <c r="J550" t="str">
        <f>_xlfn.CONCAT(IFERROR(INDEX(Lookup!B:B, MATCH(Table1[[#This Row],[Origin City]], Lookup!A:A, 0)), Table1[[#This Row],[Origin City]]),","," ",Table1[[#This Row],[Origin State]])</f>
        <v>Argyle, MN</v>
      </c>
      <c r="K550" t="s">
        <v>48</v>
      </c>
      <c r="L550" t="s">
        <v>49</v>
      </c>
      <c r="M550" t="s">
        <v>50</v>
      </c>
      <c r="N550" s="5">
        <v>1528</v>
      </c>
      <c r="O550" t="s">
        <v>51</v>
      </c>
      <c r="P550">
        <v>110</v>
      </c>
      <c r="Q550">
        <v>120</v>
      </c>
      <c r="R550" t="s">
        <v>2</v>
      </c>
      <c r="S550" t="s">
        <v>43</v>
      </c>
      <c r="T550" t="s">
        <v>52</v>
      </c>
      <c r="U550" s="35" t="s">
        <v>44</v>
      </c>
      <c r="V550" s="27" t="s">
        <v>45</v>
      </c>
      <c r="W550" s="4">
        <v>6000</v>
      </c>
      <c r="X550" s="4">
        <f>IF(Table1[[#This Row],[Commodity]]="corn",Table1[[#This Row],[Tariff per Car]]/(111*2000/56),Table1[[#This Row],[Tariff per Car]]/(111*2000/60))</f>
        <v>1.6216216216216217</v>
      </c>
      <c r="Y550" s="4">
        <f>Table1[[#This Row],[Tariff per Car]]/100.7</f>
        <v>59.582919563058589</v>
      </c>
      <c r="Z550" s="4">
        <f>(Table1[[#This Row],[Tariff per Car]]/111)</f>
        <v>54.054054054054056</v>
      </c>
      <c r="AA550" s="6">
        <f>(Table1[[#This Row],[Tariff per Car]]/111)/Table1[[#This Row],[Route Mileage]]</f>
        <v>3.5375689825951608E-2</v>
      </c>
      <c r="AB550" s="4">
        <v>0.59</v>
      </c>
      <c r="AC550" s="4">
        <f>Table1[[#This Row],[FSC per Mile]]*Table1[[#This Row],[Route Mileage]]</f>
        <v>901.52</v>
      </c>
      <c r="AD550" s="4">
        <f>Table1[[#This Row],[Tariff per Car]]+Table1[[#This Row],[FSC per Car]]</f>
        <v>6901.52</v>
      </c>
      <c r="AE550" s="4">
        <f>IF(Table1[[#This Row],[Commodity]]="corn",Table1[[#This Row],[Tariff + FSC per Car]]/(111*2000/56),Table1[[#This Row],[Tariff + FSC per Car]]/(111*2000/60))</f>
        <v>1.8652756756756759</v>
      </c>
      <c r="AF550" s="4">
        <f>Table1[[#This Row],[Tariff + FSC per Car]]/100.7</f>
        <v>68.535451837140016</v>
      </c>
      <c r="AG550" s="4">
        <f>(Table1[[#This Row],[Tariff + FSC per Car]]/111)</f>
        <v>62.175855855855858</v>
      </c>
      <c r="AH550" s="6">
        <f>(Table1[[#This Row],[Tariff + FSC per Car]]/111)/Table1[[#This Row],[Route Mileage]]</f>
        <v>4.0691005141266924E-2</v>
      </c>
    </row>
    <row r="551" spans="1:34" x14ac:dyDescent="0.25">
      <c r="A551" s="3">
        <v>44757</v>
      </c>
      <c r="B551" s="1" t="s">
        <v>34</v>
      </c>
      <c r="C551" s="1" t="s">
        <v>34</v>
      </c>
      <c r="D551" s="24">
        <v>4022</v>
      </c>
      <c r="E551" s="24">
        <v>69105</v>
      </c>
      <c r="F551" s="1" t="s">
        <v>72</v>
      </c>
      <c r="G551" s="1" t="s">
        <v>36</v>
      </c>
      <c r="H551" s="1" t="s">
        <v>73</v>
      </c>
      <c r="I551" t="s">
        <v>47</v>
      </c>
      <c r="J551" t="str">
        <f>_xlfn.CONCAT(IFERROR(INDEX(Lookup!B:B, MATCH(Table1[[#This Row],[Origin City]], Lookup!A:A, 0)), Table1[[#This Row],[Origin City]]),","," ",Table1[[#This Row],[Origin State]])</f>
        <v>Argyle, MN</v>
      </c>
      <c r="K551" t="s">
        <v>65</v>
      </c>
      <c r="L551" t="s">
        <v>54</v>
      </c>
      <c r="M551" t="s">
        <v>66</v>
      </c>
      <c r="N551" s="47">
        <v>1634</v>
      </c>
      <c r="O551" t="s">
        <v>51</v>
      </c>
      <c r="P551">
        <v>110</v>
      </c>
      <c r="Q551">
        <v>120</v>
      </c>
      <c r="R551" t="s">
        <v>2</v>
      </c>
      <c r="S551" t="s">
        <v>43</v>
      </c>
      <c r="T551" t="s">
        <v>52</v>
      </c>
      <c r="U551" s="36" t="s">
        <v>44</v>
      </c>
      <c r="V551" s="28" t="s">
        <v>45</v>
      </c>
      <c r="W551" s="4">
        <v>6200</v>
      </c>
      <c r="X551" s="4">
        <f>IF(Table1[[#This Row],[Commodity]]="corn",Table1[[#This Row],[Tariff per Car]]/(111*2000/56),Table1[[#This Row],[Tariff per Car]]/(111*2000/60))</f>
        <v>1.6756756756756757</v>
      </c>
      <c r="Y551" s="4">
        <f>Table1[[#This Row],[Tariff per Car]]/100.7</f>
        <v>61.56901688182721</v>
      </c>
      <c r="Z551" s="4">
        <f>(Table1[[#This Row],[Tariff per Car]]/111)</f>
        <v>55.855855855855857</v>
      </c>
      <c r="AA551" s="6">
        <f>(Table1[[#This Row],[Tariff per Car]]/111)/Table1[[#This Row],[Route Mileage]]</f>
        <v>3.4183510315701257E-2</v>
      </c>
      <c r="AB551" s="4">
        <v>0.59</v>
      </c>
      <c r="AC551" s="4">
        <f>Table1[[#This Row],[FSC per Mile]]*Table1[[#This Row],[Route Mileage]]</f>
        <v>964.06</v>
      </c>
      <c r="AD551" s="4">
        <f>Table1[[#This Row],[Tariff per Car]]+Table1[[#This Row],[FSC per Car]]</f>
        <v>7164.0599999999995</v>
      </c>
      <c r="AE551" s="4">
        <f>IF(Table1[[#This Row],[Commodity]]="corn",Table1[[#This Row],[Tariff + FSC per Car]]/(111*2000/56),Table1[[#This Row],[Tariff + FSC per Car]]/(111*2000/60))</f>
        <v>1.9362324324324323</v>
      </c>
      <c r="AF551" s="4">
        <f>Table1[[#This Row],[Tariff + FSC per Car]]/100.7</f>
        <v>71.142601787487578</v>
      </c>
      <c r="AG551" s="4">
        <f>(Table1[[#This Row],[Tariff + FSC per Car]]/111)</f>
        <v>64.541081081081074</v>
      </c>
      <c r="AH551" s="6">
        <f>(Table1[[#This Row],[Tariff + FSC per Car]]/111)/Table1[[#This Row],[Route Mileage]]</f>
        <v>3.9498825631016567E-2</v>
      </c>
    </row>
    <row r="552" spans="1:34" x14ac:dyDescent="0.25">
      <c r="A552" s="3">
        <v>44757</v>
      </c>
      <c r="B552" s="1" t="s">
        <v>34</v>
      </c>
      <c r="C552" s="1" t="s">
        <v>34</v>
      </c>
      <c r="D552" s="24">
        <v>4022</v>
      </c>
      <c r="E552" s="24">
        <v>69105</v>
      </c>
      <c r="F552" s="1" t="s">
        <v>72</v>
      </c>
      <c r="G552" s="1" t="s">
        <v>36</v>
      </c>
      <c r="H552" s="1" t="s">
        <v>74</v>
      </c>
      <c r="I552" t="s">
        <v>75</v>
      </c>
      <c r="J552" t="str">
        <f>_xlfn.CONCAT(IFERROR(INDEX(Lookup!B:B, MATCH(Table1[[#This Row],[Origin City]], Lookup!A:A, 0)), Table1[[#This Row],[Origin City]]),","," ",Table1[[#This Row],[Origin State]])</f>
        <v>Casselton, ND</v>
      </c>
      <c r="K552" t="s">
        <v>48</v>
      </c>
      <c r="L552" t="s">
        <v>49</v>
      </c>
      <c r="M552" t="s">
        <v>50</v>
      </c>
      <c r="N552" s="5">
        <v>1469</v>
      </c>
      <c r="O552" t="s">
        <v>51</v>
      </c>
      <c r="P552">
        <v>110</v>
      </c>
      <c r="Q552">
        <v>120</v>
      </c>
      <c r="R552" t="s">
        <v>2</v>
      </c>
      <c r="S552" t="s">
        <v>43</v>
      </c>
      <c r="T552" t="s">
        <v>52</v>
      </c>
      <c r="U552" s="35" t="s">
        <v>44</v>
      </c>
      <c r="V552" s="27" t="s">
        <v>45</v>
      </c>
      <c r="W552" s="4">
        <v>5950</v>
      </c>
      <c r="X552" s="4">
        <f>IF(Table1[[#This Row],[Commodity]]="corn",Table1[[#This Row],[Tariff per Car]]/(111*2000/56),Table1[[#This Row],[Tariff per Car]]/(111*2000/60))</f>
        <v>1.6081081081081081</v>
      </c>
      <c r="Y552" s="4">
        <f>Table1[[#This Row],[Tariff per Car]]/100.7</f>
        <v>59.086395233366432</v>
      </c>
      <c r="Z552" s="4">
        <f>(Table1[[#This Row],[Tariff per Car]]/111)</f>
        <v>53.603603603603602</v>
      </c>
      <c r="AA552" s="6">
        <f>(Table1[[#This Row],[Tariff per Car]]/111)/Table1[[#This Row],[Route Mileage]]</f>
        <v>3.6489859498709053E-2</v>
      </c>
      <c r="AB552" s="4">
        <v>0.59</v>
      </c>
      <c r="AC552" s="4">
        <f>Table1[[#This Row],[FSC per Mile]]*Table1[[#This Row],[Route Mileage]]</f>
        <v>866.70999999999992</v>
      </c>
      <c r="AD552" s="4">
        <f>Table1[[#This Row],[Tariff per Car]]+Table1[[#This Row],[FSC per Car]]</f>
        <v>6816.71</v>
      </c>
      <c r="AE552" s="4">
        <f>IF(Table1[[#This Row],[Commodity]]="corn",Table1[[#This Row],[Tariff + FSC per Car]]/(111*2000/56),Table1[[#This Row],[Tariff + FSC per Car]]/(111*2000/60))</f>
        <v>1.8423540540540542</v>
      </c>
      <c r="AF552" s="4">
        <f>Table1[[#This Row],[Tariff + FSC per Car]]/100.7</f>
        <v>67.693247269116185</v>
      </c>
      <c r="AG552" s="4">
        <f>(Table1[[#This Row],[Tariff + FSC per Car]]/111)</f>
        <v>61.411801801801801</v>
      </c>
      <c r="AH552" s="6">
        <f>(Table1[[#This Row],[Tariff + FSC per Car]]/111)/Table1[[#This Row],[Route Mileage]]</f>
        <v>4.1805174814024369E-2</v>
      </c>
    </row>
    <row r="553" spans="1:34" x14ac:dyDescent="0.25">
      <c r="A553" s="3">
        <v>44757</v>
      </c>
      <c r="B553" s="1" t="s">
        <v>34</v>
      </c>
      <c r="C553" s="1" t="s">
        <v>34</v>
      </c>
      <c r="D553" s="24">
        <v>4022</v>
      </c>
      <c r="E553" s="24">
        <v>69902</v>
      </c>
      <c r="F553" s="1" t="s">
        <v>72</v>
      </c>
      <c r="G553" s="1" t="s">
        <v>36</v>
      </c>
      <c r="H553" s="1" t="s">
        <v>74</v>
      </c>
      <c r="I553" t="s">
        <v>75</v>
      </c>
      <c r="J553" t="str">
        <f>_xlfn.CONCAT(IFERROR(INDEX(Lookup!B:B, MATCH(Table1[[#This Row],[Origin City]], Lookup!A:A, 0)), Table1[[#This Row],[Origin City]]),","," ",Table1[[#This Row],[Origin State]])</f>
        <v>Casselton, ND</v>
      </c>
      <c r="K553" t="s">
        <v>79</v>
      </c>
      <c r="L553" t="s">
        <v>62</v>
      </c>
      <c r="M553" t="str">
        <f>_xlfn.CONCAT(IFERROR(INDEX(Lookup!B:B, MATCH(Table1[[#This Row],[Destination City]], Lookup!A:A, 0)), Table1[[#This Row],[Destination City]]),","," ",Table1[[#This Row],[Destination State]])</f>
        <v>St. Louis, MO</v>
      </c>
      <c r="N553" s="5">
        <v>855</v>
      </c>
      <c r="O553" t="s">
        <v>51</v>
      </c>
      <c r="P553">
        <v>110</v>
      </c>
      <c r="Q553">
        <v>120</v>
      </c>
      <c r="R553" t="s">
        <v>2</v>
      </c>
      <c r="S553" t="s">
        <v>43</v>
      </c>
      <c r="T553" t="s">
        <v>52</v>
      </c>
      <c r="U553" s="35" t="s">
        <v>44</v>
      </c>
      <c r="V553" s="27" t="s">
        <v>45</v>
      </c>
      <c r="W553" s="4">
        <v>4000</v>
      </c>
      <c r="X553" s="4">
        <f>IF(Table1[[#This Row],[Commodity]]="corn",Table1[[#This Row],[Tariff per Car]]/(111*2000/56),Table1[[#This Row],[Tariff per Car]]/(111*2000/60))</f>
        <v>1.0810810810810811</v>
      </c>
      <c r="Y553" s="4">
        <f>Table1[[#This Row],[Tariff per Car]]/100.7</f>
        <v>39.72194637537239</v>
      </c>
      <c r="Z553" s="4">
        <f>(Table1[[#This Row],[Tariff per Car]]/111)</f>
        <v>36.036036036036037</v>
      </c>
      <c r="AA553" s="6">
        <f>(Table1[[#This Row],[Tariff per Car]]/111)/Table1[[#This Row],[Route Mileage]]</f>
        <v>4.2147410568463203E-2</v>
      </c>
      <c r="AB553" s="4">
        <v>0.59</v>
      </c>
      <c r="AC553" s="4">
        <f>Table1[[#This Row],[FSC per Mile]]*Table1[[#This Row],[Route Mileage]]</f>
        <v>504.45</v>
      </c>
      <c r="AD553" s="4">
        <f>Table1[[#This Row],[Tariff per Car]]+Table1[[#This Row],[FSC per Car]]</f>
        <v>4504.45</v>
      </c>
      <c r="AE553" s="4">
        <f>IF(Table1[[#This Row],[Commodity]]="corn",Table1[[#This Row],[Tariff + FSC per Car]]/(111*2000/56),Table1[[#This Row],[Tariff + FSC per Car]]/(111*2000/60))</f>
        <v>1.2174189189189188</v>
      </c>
      <c r="AF553" s="4">
        <f>Table1[[#This Row],[Tariff + FSC per Car]]/100.7</f>
        <v>44.731380337636544</v>
      </c>
      <c r="AG553" s="4">
        <f>(Table1[[#This Row],[Tariff + FSC per Car]]/111)</f>
        <v>40.58063063063063</v>
      </c>
      <c r="AH553" s="6">
        <f>(Table1[[#This Row],[Tariff + FSC per Car]]/111)/Table1[[#This Row],[Route Mileage]]</f>
        <v>4.7462725883778513E-2</v>
      </c>
    </row>
    <row r="554" spans="1:34" x14ac:dyDescent="0.25">
      <c r="A554" s="3">
        <v>44757</v>
      </c>
      <c r="B554" s="1" t="s">
        <v>34</v>
      </c>
      <c r="C554" s="1" t="s">
        <v>34</v>
      </c>
      <c r="D554" s="24">
        <v>4022</v>
      </c>
      <c r="E554" s="24">
        <v>69105</v>
      </c>
      <c r="F554" s="1" t="s">
        <v>72</v>
      </c>
      <c r="G554" s="1" t="s">
        <v>36</v>
      </c>
      <c r="H554" s="1" t="s">
        <v>76</v>
      </c>
      <c r="I554" t="s">
        <v>77</v>
      </c>
      <c r="J554" t="str">
        <f>_xlfn.CONCAT(IFERROR(INDEX(Lookup!B:B, MATCH(Table1[[#This Row],[Origin City]], Lookup!A:A, 0)), Table1[[#This Row],[Origin City]]),","," ",Table1[[#This Row],[Origin State]])</f>
        <v>Concordia, KS</v>
      </c>
      <c r="K554" t="s">
        <v>65</v>
      </c>
      <c r="L554" t="s">
        <v>54</v>
      </c>
      <c r="M554" t="s">
        <v>66</v>
      </c>
      <c r="N554" s="5">
        <v>742</v>
      </c>
      <c r="O554" t="s">
        <v>51</v>
      </c>
      <c r="P554">
        <v>110</v>
      </c>
      <c r="Q554">
        <v>120</v>
      </c>
      <c r="R554" t="s">
        <v>2</v>
      </c>
      <c r="S554" t="s">
        <v>43</v>
      </c>
      <c r="T554" t="s">
        <v>43</v>
      </c>
      <c r="U554" s="36" t="s">
        <v>44</v>
      </c>
      <c r="V554" s="28" t="s">
        <v>45</v>
      </c>
      <c r="W554" s="4">
        <v>4450</v>
      </c>
      <c r="X554" s="4">
        <f>IF(Table1[[#This Row],[Commodity]]="corn",Table1[[#This Row],[Tariff per Car]]/(111*2000/56),Table1[[#This Row],[Tariff per Car]]/(111*2000/60))</f>
        <v>1.2027027027027026</v>
      </c>
      <c r="Y554" s="4">
        <f>Table1[[#This Row],[Tariff per Car]]/100.7</f>
        <v>44.19066534260179</v>
      </c>
      <c r="Z554" s="4">
        <f>(Table1[[#This Row],[Tariff per Car]]/111)</f>
        <v>40.090090090090094</v>
      </c>
      <c r="AA554" s="6">
        <f>(Table1[[#This Row],[Tariff per Car]]/111)/Table1[[#This Row],[Route Mileage]]</f>
        <v>5.4029771010903088E-2</v>
      </c>
      <c r="AB554" s="4">
        <v>0.59</v>
      </c>
      <c r="AC554" s="4">
        <f>Table1[[#This Row],[FSC per Mile]]*Table1[[#This Row],[Route Mileage]]</f>
        <v>437.78</v>
      </c>
      <c r="AD554" s="4">
        <f>Table1[[#This Row],[Tariff per Car]]+Table1[[#This Row],[FSC per Car]]</f>
        <v>4887.78</v>
      </c>
      <c r="AE554" s="4">
        <f>IF(Table1[[#This Row],[Commodity]]="corn",Table1[[#This Row],[Tariff + FSC per Car]]/(111*2000/56),Table1[[#This Row],[Tariff + FSC per Car]]/(111*2000/60))</f>
        <v>1.3210216216216215</v>
      </c>
      <c r="AF554" s="4">
        <f>Table1[[#This Row],[Tariff + FSC per Car]]/100.7</f>
        <v>48.538033763654418</v>
      </c>
      <c r="AG554" s="4">
        <f>(Table1[[#This Row],[Tariff + FSC per Car]]/111)</f>
        <v>44.034054054054053</v>
      </c>
      <c r="AH554" s="6">
        <f>(Table1[[#This Row],[Tariff + FSC per Car]]/111)/Table1[[#This Row],[Route Mileage]]</f>
        <v>5.9345086326218398E-2</v>
      </c>
    </row>
    <row r="555" spans="1:34" x14ac:dyDescent="0.25">
      <c r="A555" s="3">
        <v>44757</v>
      </c>
      <c r="B555" s="1" t="s">
        <v>34</v>
      </c>
      <c r="C555" s="1" t="s">
        <v>34</v>
      </c>
      <c r="D555" s="24">
        <v>4022</v>
      </c>
      <c r="E555" s="24">
        <v>69105</v>
      </c>
      <c r="F555" s="1" t="s">
        <v>72</v>
      </c>
      <c r="G555" s="1" t="s">
        <v>36</v>
      </c>
      <c r="H555" s="1" t="s">
        <v>78</v>
      </c>
      <c r="I555" t="s">
        <v>68</v>
      </c>
      <c r="J555" t="str">
        <f>_xlfn.CONCAT(IFERROR(INDEX(Lookup!B:B, MATCH(Table1[[#This Row],[Origin City]], Lookup!A:A, 0)), Table1[[#This Row],[Origin City]]),","," ",Table1[[#This Row],[Origin State]])</f>
        <v>Mitchell, SD</v>
      </c>
      <c r="K555" t="s">
        <v>48</v>
      </c>
      <c r="L555" t="s">
        <v>49</v>
      </c>
      <c r="M555" t="s">
        <v>50</v>
      </c>
      <c r="N555" s="5">
        <v>1624</v>
      </c>
      <c r="O555" t="s">
        <v>51</v>
      </c>
      <c r="P555">
        <v>110</v>
      </c>
      <c r="Q555">
        <v>120</v>
      </c>
      <c r="R555" t="s">
        <v>2</v>
      </c>
      <c r="S555" t="s">
        <v>43</v>
      </c>
      <c r="T555" t="s">
        <v>52</v>
      </c>
      <c r="U555" s="35" t="s">
        <v>44</v>
      </c>
      <c r="V555" s="27" t="s">
        <v>45</v>
      </c>
      <c r="W555" s="4">
        <v>6050</v>
      </c>
      <c r="X555" s="4">
        <f>IF(Table1[[#This Row],[Commodity]]="corn",Table1[[#This Row],[Tariff per Car]]/(111*2000/56),Table1[[#This Row],[Tariff per Car]]/(111*2000/60))</f>
        <v>1.6351351351351351</v>
      </c>
      <c r="Y555" s="4">
        <f>Table1[[#This Row],[Tariff per Car]]/100.7</f>
        <v>60.079443892750746</v>
      </c>
      <c r="Z555" s="4">
        <f>(Table1[[#This Row],[Tariff per Car]]/111)</f>
        <v>54.504504504504503</v>
      </c>
      <c r="AA555" s="6">
        <f>(Table1[[#This Row],[Tariff per Car]]/111)/Table1[[#This Row],[Route Mileage]]</f>
        <v>3.3561887010162869E-2</v>
      </c>
      <c r="AB555" s="4">
        <v>0.59</v>
      </c>
      <c r="AC555" s="4">
        <f>Table1[[#This Row],[FSC per Mile]]*Table1[[#This Row],[Route Mileage]]</f>
        <v>958.16</v>
      </c>
      <c r="AD555" s="4">
        <f>Table1[[#This Row],[Tariff per Car]]+Table1[[#This Row],[FSC per Car]]</f>
        <v>7008.16</v>
      </c>
      <c r="AE555" s="4">
        <f>IF(Table1[[#This Row],[Commodity]]="corn",Table1[[#This Row],[Tariff + FSC per Car]]/(111*2000/56),Table1[[#This Row],[Tariff + FSC per Car]]/(111*2000/60))</f>
        <v>1.8940972972972974</v>
      </c>
      <c r="AF555" s="4">
        <f>Table1[[#This Row],[Tariff + FSC per Car]]/100.7</f>
        <v>69.59443892750744</v>
      </c>
      <c r="AG555" s="4">
        <f>(Table1[[#This Row],[Tariff + FSC per Car]]/111)</f>
        <v>63.136576576576573</v>
      </c>
      <c r="AH555" s="6">
        <f>(Table1[[#This Row],[Tariff + FSC per Car]]/111)/Table1[[#This Row],[Route Mileage]]</f>
        <v>3.8877202325478186E-2</v>
      </c>
    </row>
    <row r="556" spans="1:34" x14ac:dyDescent="0.25">
      <c r="A556" s="3">
        <v>44757</v>
      </c>
      <c r="B556" s="1" t="s">
        <v>34</v>
      </c>
      <c r="C556" s="1" t="s">
        <v>34</v>
      </c>
      <c r="D556" s="24">
        <v>4022</v>
      </c>
      <c r="E556" s="24">
        <v>69105</v>
      </c>
      <c r="F556" s="1" t="s">
        <v>72</v>
      </c>
      <c r="G556" s="1" t="s">
        <v>36</v>
      </c>
      <c r="H556" s="1" t="s">
        <v>61</v>
      </c>
      <c r="I556" t="s">
        <v>62</v>
      </c>
      <c r="J556" t="str">
        <f>_xlfn.CONCAT(IFERROR(INDEX(Lookup!B:B, MATCH(Table1[[#This Row],[Origin City]], Lookup!A:A, 0)), Table1[[#This Row],[Origin City]]),","," ",Table1[[#This Row],[Origin State]])</f>
        <v>Phelps (Rock Port), MO</v>
      </c>
      <c r="K556" t="s">
        <v>48</v>
      </c>
      <c r="L556" t="s">
        <v>49</v>
      </c>
      <c r="M556" t="s">
        <v>50</v>
      </c>
      <c r="N556" s="5">
        <v>1881</v>
      </c>
      <c r="O556" t="s">
        <v>51</v>
      </c>
      <c r="P556">
        <v>110</v>
      </c>
      <c r="Q556">
        <v>120</v>
      </c>
      <c r="R556" t="s">
        <v>2</v>
      </c>
      <c r="S556" t="s">
        <v>43</v>
      </c>
      <c r="T556" t="s">
        <v>43</v>
      </c>
      <c r="U556" s="35" t="s">
        <v>44</v>
      </c>
      <c r="V556" s="27" t="s">
        <v>45</v>
      </c>
      <c r="W556" s="4">
        <v>6000</v>
      </c>
      <c r="X556" s="4">
        <f>IF(Table1[[#This Row],[Commodity]]="corn",Table1[[#This Row],[Tariff per Car]]/(111*2000/56),Table1[[#This Row],[Tariff per Car]]/(111*2000/60))</f>
        <v>1.6216216216216217</v>
      </c>
      <c r="Y556" s="4">
        <f>Table1[[#This Row],[Tariff per Car]]/100.7</f>
        <v>59.582919563058589</v>
      </c>
      <c r="Z556" s="4">
        <f>(Table1[[#This Row],[Tariff per Car]]/111)</f>
        <v>54.054054054054056</v>
      </c>
      <c r="AA556" s="6">
        <f>(Table1[[#This Row],[Tariff per Car]]/111)/Table1[[#This Row],[Route Mileage]]</f>
        <v>2.8736870842134003E-2</v>
      </c>
      <c r="AB556" s="4">
        <v>0.59</v>
      </c>
      <c r="AC556" s="4">
        <f>Table1[[#This Row],[FSC per Mile]]*Table1[[#This Row],[Route Mileage]]</f>
        <v>1109.79</v>
      </c>
      <c r="AD556" s="4">
        <f>Table1[[#This Row],[Tariff per Car]]+Table1[[#This Row],[FSC per Car]]</f>
        <v>7109.79</v>
      </c>
      <c r="AE556" s="4">
        <f>IF(Table1[[#This Row],[Commodity]]="corn",Table1[[#This Row],[Tariff + FSC per Car]]/(111*2000/56),Table1[[#This Row],[Tariff + FSC per Car]]/(111*2000/60))</f>
        <v>1.9215648648648649</v>
      </c>
      <c r="AF556" s="4">
        <f>Table1[[#This Row],[Tariff + FSC per Car]]/100.7</f>
        <v>70.603674280039726</v>
      </c>
      <c r="AG556" s="4">
        <f>(Table1[[#This Row],[Tariff + FSC per Car]]/111)</f>
        <v>64.052162162162162</v>
      </c>
      <c r="AH556" s="6">
        <f>(Table1[[#This Row],[Tariff + FSC per Car]]/111)/Table1[[#This Row],[Route Mileage]]</f>
        <v>3.4052186157449316E-2</v>
      </c>
    </row>
    <row r="557" spans="1:34" x14ac:dyDescent="0.25">
      <c r="A557" s="3">
        <v>44757</v>
      </c>
      <c r="B557" s="1" t="s">
        <v>34</v>
      </c>
      <c r="C557" s="1" t="s">
        <v>34</v>
      </c>
      <c r="D557" s="24">
        <v>4022</v>
      </c>
      <c r="E557" s="24">
        <v>69105</v>
      </c>
      <c r="F557" s="1" t="s">
        <v>72</v>
      </c>
      <c r="G557" s="1" t="s">
        <v>36</v>
      </c>
      <c r="H557" s="1" t="s">
        <v>69</v>
      </c>
      <c r="I557" t="s">
        <v>47</v>
      </c>
      <c r="J557" t="str">
        <f>_xlfn.CONCAT(IFERROR(INDEX(Lookup!B:B, MATCH(Table1[[#This Row],[Origin City]], Lookup!A:A, 0)), Table1[[#This Row],[Origin City]]),","," ",Table1[[#This Row],[Origin State]])</f>
        <v>St. Cloud, MN</v>
      </c>
      <c r="K557" t="s">
        <v>48</v>
      </c>
      <c r="L557" t="s">
        <v>49</v>
      </c>
      <c r="M557" t="s">
        <v>50</v>
      </c>
      <c r="N557" s="5">
        <v>1666</v>
      </c>
      <c r="O557" t="s">
        <v>51</v>
      </c>
      <c r="P557">
        <v>110</v>
      </c>
      <c r="Q557">
        <v>120</v>
      </c>
      <c r="R557" t="s">
        <v>2</v>
      </c>
      <c r="S557" t="s">
        <v>43</v>
      </c>
      <c r="T557" t="s">
        <v>43</v>
      </c>
      <c r="U557" s="36" t="s">
        <v>44</v>
      </c>
      <c r="V557" s="28" t="s">
        <v>45</v>
      </c>
      <c r="W557" s="4">
        <v>6100</v>
      </c>
      <c r="X557" s="4">
        <f>IF(Table1[[#This Row],[Commodity]]="corn",Table1[[#This Row],[Tariff per Car]]/(111*2000/56),Table1[[#This Row],[Tariff per Car]]/(111*2000/60))</f>
        <v>1.6486486486486487</v>
      </c>
      <c r="Y557" s="4">
        <f>Table1[[#This Row],[Tariff per Car]]/100.7</f>
        <v>60.575968222442896</v>
      </c>
      <c r="Z557" s="4">
        <f>(Table1[[#This Row],[Tariff per Car]]/111)</f>
        <v>54.954954954954957</v>
      </c>
      <c r="AA557" s="6">
        <f>(Table1[[#This Row],[Tariff per Car]]/111)/Table1[[#This Row],[Route Mileage]]</f>
        <v>3.2986167439948956E-2</v>
      </c>
      <c r="AB557" s="4">
        <v>0.59</v>
      </c>
      <c r="AC557" s="4">
        <f>Table1[[#This Row],[FSC per Mile]]*Table1[[#This Row],[Route Mileage]]</f>
        <v>982.93999999999994</v>
      </c>
      <c r="AD557" s="4">
        <f>Table1[[#This Row],[Tariff per Car]]+Table1[[#This Row],[FSC per Car]]</f>
        <v>7082.94</v>
      </c>
      <c r="AE557" s="4">
        <f>IF(Table1[[#This Row],[Commodity]]="corn",Table1[[#This Row],[Tariff + FSC per Car]]/(111*2000/56),Table1[[#This Row],[Tariff + FSC per Car]]/(111*2000/60))</f>
        <v>1.9143081081081079</v>
      </c>
      <c r="AF557" s="4">
        <f>Table1[[#This Row],[Tariff + FSC per Car]]/100.7</f>
        <v>70.337040714995027</v>
      </c>
      <c r="AG557" s="4">
        <f>(Table1[[#This Row],[Tariff + FSC per Car]]/111)</f>
        <v>63.810270270270266</v>
      </c>
      <c r="AH557" s="6">
        <f>(Table1[[#This Row],[Tariff + FSC per Car]]/111)/Table1[[#This Row],[Route Mileage]]</f>
        <v>3.8301482755264266E-2</v>
      </c>
    </row>
    <row r="558" spans="1:34" x14ac:dyDescent="0.25">
      <c r="A558" s="3">
        <v>44757</v>
      </c>
      <c r="B558" s="1" t="s">
        <v>88</v>
      </c>
      <c r="C558" s="1" t="s">
        <v>81</v>
      </c>
      <c r="D558" s="24">
        <v>4444</v>
      </c>
      <c r="E558" s="24">
        <v>45650</v>
      </c>
      <c r="F558" s="1" t="s">
        <v>72</v>
      </c>
      <c r="G558" s="1" t="s">
        <v>36</v>
      </c>
      <c r="H558" s="1" t="s">
        <v>89</v>
      </c>
      <c r="I558" t="s">
        <v>75</v>
      </c>
      <c r="J558" t="str">
        <f>_xlfn.CONCAT(IFERROR(INDEX(Lookup!B:B, MATCH(Table1[[#This Row],[Origin City]], Lookup!A:A, 0)), Table1[[#This Row],[Origin City]]),","," ",Table1[[#This Row],[Origin State]])</f>
        <v>Enderlin, ND</v>
      </c>
      <c r="K558" t="s">
        <v>90</v>
      </c>
      <c r="L558" t="s">
        <v>49</v>
      </c>
      <c r="M558" t="str">
        <f>_xlfn.CONCAT(IFERROR(INDEX(Lookup!B:B, MATCH(Table1[[#This Row],[Destination City]], Lookup!A:A, 0)), Table1[[#This Row],[Destination City]]),","," ",Table1[[#This Row],[Destination State]])</f>
        <v>Kalama, WA</v>
      </c>
      <c r="N558" s="5">
        <v>1617</v>
      </c>
      <c r="O558" t="s">
        <v>86</v>
      </c>
      <c r="P558">
        <v>110</v>
      </c>
      <c r="Q558">
        <v>110</v>
      </c>
      <c r="R558" t="s">
        <v>42</v>
      </c>
      <c r="S558" t="s">
        <v>43</v>
      </c>
      <c r="T558" t="s">
        <v>52</v>
      </c>
      <c r="U558" s="26"/>
      <c r="V558" s="27" t="s">
        <v>87</v>
      </c>
      <c r="W558" s="4">
        <v>5535</v>
      </c>
      <c r="X558" s="4">
        <f>IF(Table1[[#This Row],[Commodity]]="corn",Table1[[#This Row],[Tariff per Car]]/(111*2000/56),Table1[[#This Row],[Tariff per Car]]/(111*2000/60))</f>
        <v>1.4959459459459459</v>
      </c>
      <c r="Y558" s="4">
        <f>Table1[[#This Row],[Tariff per Car]]/100.7</f>
        <v>54.96524329692155</v>
      </c>
      <c r="Z558" s="4">
        <f>(Table1[[#This Row],[Tariff per Car]]/111)</f>
        <v>49.864864864864863</v>
      </c>
      <c r="AA558" s="6">
        <f>(Table1[[#This Row],[Tariff per Car]]/111)/Table1[[#This Row],[Route Mileage]]</f>
        <v>3.0837887980745122E-2</v>
      </c>
      <c r="AB558" s="4">
        <v>0.71499999999999997</v>
      </c>
      <c r="AC558" s="4">
        <f>Table1[[#This Row],[FSC per Mile]]*Table1[[#This Row],[Route Mileage]]</f>
        <v>1156.155</v>
      </c>
      <c r="AD558" s="4">
        <f>Table1[[#This Row],[Tariff per Car]]+Table1[[#This Row],[FSC per Car]]</f>
        <v>6691.1549999999997</v>
      </c>
      <c r="AE558" s="4">
        <f>IF(Table1[[#This Row],[Commodity]]="corn",Table1[[#This Row],[Tariff + FSC per Car]]/(111*2000/56),Table1[[#This Row],[Tariff + FSC per Car]]/(111*2000/60))</f>
        <v>1.8084202702702703</v>
      </c>
      <c r="AF558" s="4">
        <f>Table1[[#This Row],[Tariff + FSC per Car]]/100.7</f>
        <v>66.446425024826212</v>
      </c>
      <c r="AG558" s="4">
        <f>(Table1[[#This Row],[Tariff + FSC per Car]]/111)</f>
        <v>60.280675675675674</v>
      </c>
      <c r="AH558" s="6">
        <f>(Table1[[#This Row],[Tariff + FSC per Car]]/111)/Table1[[#This Row],[Route Mileage]]</f>
        <v>3.7279329422186563E-2</v>
      </c>
    </row>
    <row r="559" spans="1:34" x14ac:dyDescent="0.25">
      <c r="A559" s="3">
        <v>44757</v>
      </c>
      <c r="B559" s="1" t="s">
        <v>94</v>
      </c>
      <c r="C559" s="1" t="s">
        <v>94</v>
      </c>
      <c r="D559" s="24">
        <v>4317</v>
      </c>
      <c r="F559" s="1" t="s">
        <v>72</v>
      </c>
      <c r="G559" s="1" t="s">
        <v>36</v>
      </c>
      <c r="H559" s="1" t="s">
        <v>106</v>
      </c>
      <c r="I559" t="s">
        <v>57</v>
      </c>
      <c r="J559" t="str">
        <f>_xlfn.CONCAT(IFERROR(INDEX(Lookup!B:B, MATCH(Table1[[#This Row],[Origin City]], Lookup!A:A, 0)), Table1[[#This Row],[Origin City]]),","," ",Table1[[#This Row],[Origin State]])</f>
        <v>Casey, IL</v>
      </c>
      <c r="K559" t="s">
        <v>107</v>
      </c>
      <c r="L559" t="s">
        <v>98</v>
      </c>
      <c r="M559" t="str">
        <f>_xlfn.CONCAT(IFERROR(INDEX(Lookup!B:B, MATCH(Table1[[#This Row],[Destination City]], Lookup!A:A, 0)), Table1[[#This Row],[Destination City]]),","," ",Table1[[#This Row],[Destination State]])</f>
        <v>Mobile, AL</v>
      </c>
      <c r="N559" s="5">
        <v>779</v>
      </c>
      <c r="O559" t="s">
        <v>86</v>
      </c>
      <c r="P559">
        <v>90</v>
      </c>
      <c r="Q559">
        <v>90</v>
      </c>
      <c r="R559" t="s">
        <v>108</v>
      </c>
      <c r="S559" t="s">
        <v>43</v>
      </c>
      <c r="T559" t="s">
        <v>52</v>
      </c>
      <c r="U559" s="43"/>
      <c r="V559" s="28" t="s">
        <v>87</v>
      </c>
      <c r="W559" s="4">
        <v>3407</v>
      </c>
      <c r="X559" s="4">
        <f>IF(Table1[[#This Row],[Commodity]]="corn",Table1[[#This Row],[Tariff per Car]]/(111*2000/56),Table1[[#This Row],[Tariff per Car]]/(111*2000/60))</f>
        <v>0.92081081081081084</v>
      </c>
      <c r="Y559" s="4">
        <f>Table1[[#This Row],[Tariff per Car]]/100.7</f>
        <v>33.833167825223434</v>
      </c>
      <c r="Z559" s="4">
        <f>(Table1[[#This Row],[Tariff per Car]]/111)</f>
        <v>30.693693693693692</v>
      </c>
      <c r="AA559" s="6">
        <f>(Table1[[#This Row],[Tariff per Car]]/111)/Table1[[#This Row],[Route Mileage]]</f>
        <v>3.9401403971365462E-2</v>
      </c>
      <c r="AB559" s="4">
        <v>0</v>
      </c>
      <c r="AC559" s="4">
        <f>Table1[[#This Row],[FSC per Mile]]*Table1[[#This Row],[Route Mileage]]</f>
        <v>0</v>
      </c>
      <c r="AD559" s="4">
        <f>Table1[[#This Row],[Tariff per Car]]+Table1[[#This Row],[FSC per Car]]</f>
        <v>3407</v>
      </c>
      <c r="AE559" s="4">
        <f>IF(Table1[[#This Row],[Commodity]]="corn",Table1[[#This Row],[Tariff + FSC per Car]]/(111*2000/56),Table1[[#This Row],[Tariff + FSC per Car]]/(111*2000/60))</f>
        <v>0.92081081081081084</v>
      </c>
      <c r="AF559" s="4">
        <f>Table1[[#This Row],[Tariff + FSC per Car]]/100.7</f>
        <v>33.833167825223434</v>
      </c>
      <c r="AG559" s="4">
        <f>(Table1[[#This Row],[Tariff + FSC per Car]]/111)</f>
        <v>30.693693693693692</v>
      </c>
      <c r="AH559" s="6">
        <f>(Table1[[#This Row],[Tariff + FSC per Car]]/111)/Table1[[#This Row],[Route Mileage]]</f>
        <v>3.9401403971365462E-2</v>
      </c>
    </row>
    <row r="560" spans="1:34" x14ac:dyDescent="0.25">
      <c r="A560" s="3">
        <v>44757</v>
      </c>
      <c r="B560" s="1" t="s">
        <v>94</v>
      </c>
      <c r="C560" s="1" t="s">
        <v>94</v>
      </c>
      <c r="D560" s="24">
        <v>4317</v>
      </c>
      <c r="F560" s="1" t="s">
        <v>72</v>
      </c>
      <c r="G560" s="1" t="s">
        <v>36</v>
      </c>
      <c r="H560" s="1" t="s">
        <v>106</v>
      </c>
      <c r="I560" t="s">
        <v>57</v>
      </c>
      <c r="J560" t="str">
        <f>_xlfn.CONCAT(IFERROR(INDEX(Lookup!B:B, MATCH(Table1[[#This Row],[Origin City]], Lookup!A:A, 0)), Table1[[#This Row],[Origin City]]),","," ",Table1[[#This Row],[Origin State]])</f>
        <v>Casey, IL</v>
      </c>
      <c r="K560" t="s">
        <v>107</v>
      </c>
      <c r="L560" t="s">
        <v>98</v>
      </c>
      <c r="M560" t="str">
        <f>_xlfn.CONCAT(IFERROR(INDEX(Lookup!B:B, MATCH(Table1[[#This Row],[Destination City]], Lookup!A:A, 0)), Table1[[#This Row],[Destination City]]),","," ",Table1[[#This Row],[Destination State]])</f>
        <v>Mobile, AL</v>
      </c>
      <c r="N560" s="5">
        <v>779</v>
      </c>
      <c r="O560" t="s">
        <v>86</v>
      </c>
      <c r="P560">
        <v>90</v>
      </c>
      <c r="Q560">
        <v>90</v>
      </c>
      <c r="R560" t="s">
        <v>2</v>
      </c>
      <c r="S560" t="s">
        <v>43</v>
      </c>
      <c r="T560" t="s">
        <v>43</v>
      </c>
      <c r="U560" s="43"/>
      <c r="V560" s="28" t="s">
        <v>87</v>
      </c>
      <c r="W560" s="4">
        <v>3627</v>
      </c>
      <c r="X560" s="4">
        <f>IF(Table1[[#This Row],[Commodity]]="corn",Table1[[#This Row],[Tariff per Car]]/(111*2000/56),Table1[[#This Row],[Tariff per Car]]/(111*2000/60))</f>
        <v>0.98027027027027025</v>
      </c>
      <c r="Y560" s="4">
        <f>Table1[[#This Row],[Tariff per Car]]/100.7</f>
        <v>36.01787487586892</v>
      </c>
      <c r="Z560" s="4">
        <f>(Table1[[#This Row],[Tariff per Car]]/111)</f>
        <v>32.675675675675677</v>
      </c>
      <c r="AA560" s="6">
        <f>(Table1[[#This Row],[Tariff per Car]]/111)/Table1[[#This Row],[Route Mileage]]</f>
        <v>4.1945668389827571E-2</v>
      </c>
      <c r="AB560" s="4">
        <v>0</v>
      </c>
      <c r="AC560" s="4">
        <f>Table1[[#This Row],[FSC per Mile]]*Table1[[#This Row],[Route Mileage]]</f>
        <v>0</v>
      </c>
      <c r="AD560" s="4">
        <f>Table1[[#This Row],[Tariff per Car]]+Table1[[#This Row],[FSC per Car]]</f>
        <v>3627</v>
      </c>
      <c r="AE560" s="4">
        <f>IF(Table1[[#This Row],[Commodity]]="corn",Table1[[#This Row],[Tariff + FSC per Car]]/(111*2000/56),Table1[[#This Row],[Tariff + FSC per Car]]/(111*2000/60))</f>
        <v>0.98027027027027025</v>
      </c>
      <c r="AF560" s="4">
        <f>Table1[[#This Row],[Tariff + FSC per Car]]/100.7</f>
        <v>36.01787487586892</v>
      </c>
      <c r="AG560" s="4">
        <f>(Table1[[#This Row],[Tariff + FSC per Car]]/111)</f>
        <v>32.675675675675677</v>
      </c>
      <c r="AH560" s="6">
        <f>(Table1[[#This Row],[Tariff + FSC per Car]]/111)/Table1[[#This Row],[Route Mileage]]</f>
        <v>4.1945668389827571E-2</v>
      </c>
    </row>
    <row r="561" spans="1:34" x14ac:dyDescent="0.25">
      <c r="A561" s="3">
        <v>44757</v>
      </c>
      <c r="B561" s="1" t="s">
        <v>94</v>
      </c>
      <c r="C561" s="1" t="s">
        <v>94</v>
      </c>
      <c r="D561" s="24">
        <v>4317</v>
      </c>
      <c r="F561" s="1" t="s">
        <v>72</v>
      </c>
      <c r="G561" s="1" t="s">
        <v>36</v>
      </c>
      <c r="H561" s="1" t="s">
        <v>109</v>
      </c>
      <c r="I561" t="s">
        <v>100</v>
      </c>
      <c r="J561" t="str">
        <f>_xlfn.CONCAT(IFERROR(INDEX(Lookup!B:B, MATCH(Table1[[#This Row],[Origin City]], Lookup!A:A, 0)), Table1[[#This Row],[Origin City]]),","," ",Table1[[#This Row],[Origin State]])</f>
        <v>Marion, OH</v>
      </c>
      <c r="K561" t="s">
        <v>110</v>
      </c>
      <c r="L561" t="s">
        <v>111</v>
      </c>
      <c r="M561" t="str">
        <f>_xlfn.CONCAT(IFERROR(INDEX(Lookup!B:B, MATCH(Table1[[#This Row],[Destination City]], Lookup!A:A, 0)), Table1[[#This Row],[Destination City]]),","," ",Table1[[#This Row],[Destination State]])</f>
        <v>Chesapeake, VA</v>
      </c>
      <c r="N561" s="5">
        <v>760</v>
      </c>
      <c r="O561" t="s">
        <v>86</v>
      </c>
      <c r="P561">
        <v>90</v>
      </c>
      <c r="Q561">
        <v>90</v>
      </c>
      <c r="R561" t="s">
        <v>108</v>
      </c>
      <c r="S561" t="s">
        <v>43</v>
      </c>
      <c r="T561" t="s">
        <v>52</v>
      </c>
      <c r="U561" s="43"/>
      <c r="V561" s="28" t="s">
        <v>87</v>
      </c>
      <c r="W561" s="4">
        <v>2931</v>
      </c>
      <c r="X561" s="4">
        <f>IF(Table1[[#This Row],[Commodity]]="corn",Table1[[#This Row],[Tariff per Car]]/(111*2000/56),Table1[[#This Row],[Tariff per Car]]/(111*2000/60))</f>
        <v>0.79216216216216218</v>
      </c>
      <c r="Y561" s="4">
        <f>Table1[[#This Row],[Tariff per Car]]/100.7</f>
        <v>29.106256206554121</v>
      </c>
      <c r="Z561" s="4">
        <f>(Table1[[#This Row],[Tariff per Car]]/111)</f>
        <v>26.405405405405407</v>
      </c>
      <c r="AA561" s="6">
        <f>(Table1[[#This Row],[Tariff per Car]]/111)/Table1[[#This Row],[Route Mileage]]</f>
        <v>3.4743954480796591E-2</v>
      </c>
      <c r="AB561" s="4">
        <v>0</v>
      </c>
      <c r="AC561" s="4">
        <f>Table1[[#This Row],[FSC per Mile]]*Table1[[#This Row],[Route Mileage]]</f>
        <v>0</v>
      </c>
      <c r="AD561" s="4">
        <f>Table1[[#This Row],[Tariff per Car]]+Table1[[#This Row],[FSC per Car]]</f>
        <v>2931</v>
      </c>
      <c r="AE561" s="4">
        <f>IF(Table1[[#This Row],[Commodity]]="corn",Table1[[#This Row],[Tariff + FSC per Car]]/(111*2000/56),Table1[[#This Row],[Tariff + FSC per Car]]/(111*2000/60))</f>
        <v>0.79216216216216218</v>
      </c>
      <c r="AF561" s="4">
        <f>Table1[[#This Row],[Tariff + FSC per Car]]/100.7</f>
        <v>29.106256206554121</v>
      </c>
      <c r="AG561" s="4">
        <f>(Table1[[#This Row],[Tariff + FSC per Car]]/111)</f>
        <v>26.405405405405407</v>
      </c>
      <c r="AH561" s="6">
        <f>(Table1[[#This Row],[Tariff + FSC per Car]]/111)/Table1[[#This Row],[Route Mileage]]</f>
        <v>3.4743954480796591E-2</v>
      </c>
    </row>
    <row r="562" spans="1:34" x14ac:dyDescent="0.25">
      <c r="A562" s="3">
        <v>44757</v>
      </c>
      <c r="B562" s="1" t="s">
        <v>94</v>
      </c>
      <c r="C562" s="1" t="s">
        <v>94</v>
      </c>
      <c r="D562" s="24">
        <v>4317</v>
      </c>
      <c r="F562" s="1" t="s">
        <v>72</v>
      </c>
      <c r="G562" s="1" t="s">
        <v>36</v>
      </c>
      <c r="H562" s="1" t="s">
        <v>109</v>
      </c>
      <c r="I562" t="s">
        <v>100</v>
      </c>
      <c r="J562" t="str">
        <f>_xlfn.CONCAT(IFERROR(INDEX(Lookup!B:B, MATCH(Table1[[#This Row],[Origin City]], Lookup!A:A, 0)), Table1[[#This Row],[Origin City]]),","," ",Table1[[#This Row],[Origin State]])</f>
        <v>Marion, OH</v>
      </c>
      <c r="K562" t="s">
        <v>110</v>
      </c>
      <c r="L562" t="s">
        <v>111</v>
      </c>
      <c r="M562" t="str">
        <f>_xlfn.CONCAT(IFERROR(INDEX(Lookup!B:B, MATCH(Table1[[#This Row],[Destination City]], Lookup!A:A, 0)), Table1[[#This Row],[Destination City]]),","," ",Table1[[#This Row],[Destination State]])</f>
        <v>Chesapeake, VA</v>
      </c>
      <c r="N562" s="5">
        <v>760</v>
      </c>
      <c r="O562" t="s">
        <v>86</v>
      </c>
      <c r="P562">
        <v>90</v>
      </c>
      <c r="Q562">
        <v>90</v>
      </c>
      <c r="R562" t="s">
        <v>2</v>
      </c>
      <c r="S562" t="s">
        <v>43</v>
      </c>
      <c r="T562" t="s">
        <v>43</v>
      </c>
      <c r="U562" s="43"/>
      <c r="V562" s="28" t="s">
        <v>87</v>
      </c>
      <c r="W562" s="4">
        <v>3371</v>
      </c>
      <c r="X562" s="4">
        <f>IF(Table1[[#This Row],[Commodity]]="corn",Table1[[#This Row],[Tariff per Car]]/(111*2000/56),Table1[[#This Row],[Tariff per Car]]/(111*2000/60))</f>
        <v>0.9110810810810811</v>
      </c>
      <c r="Y562" s="4">
        <f>Table1[[#This Row],[Tariff per Car]]/100.7</f>
        <v>33.475670307845085</v>
      </c>
      <c r="Z562" s="4">
        <f>(Table1[[#This Row],[Tariff per Car]]/111)</f>
        <v>30.36936936936937</v>
      </c>
      <c r="AA562" s="6">
        <f>(Table1[[#This Row],[Tariff per Car]]/111)/Table1[[#This Row],[Route Mileage]]</f>
        <v>3.995969653864391E-2</v>
      </c>
      <c r="AB562" s="4">
        <v>0</v>
      </c>
      <c r="AC562" s="4">
        <f>Table1[[#This Row],[FSC per Mile]]*Table1[[#This Row],[Route Mileage]]</f>
        <v>0</v>
      </c>
      <c r="AD562" s="4">
        <f>Table1[[#This Row],[Tariff per Car]]+Table1[[#This Row],[FSC per Car]]</f>
        <v>3371</v>
      </c>
      <c r="AE562" s="4">
        <f>IF(Table1[[#This Row],[Commodity]]="corn",Table1[[#This Row],[Tariff + FSC per Car]]/(111*2000/56),Table1[[#This Row],[Tariff + FSC per Car]]/(111*2000/60))</f>
        <v>0.9110810810810811</v>
      </c>
      <c r="AF562" s="4">
        <f>Table1[[#This Row],[Tariff + FSC per Car]]/100.7</f>
        <v>33.475670307845085</v>
      </c>
      <c r="AG562" s="4">
        <f>(Table1[[#This Row],[Tariff + FSC per Car]]/111)</f>
        <v>30.36936936936937</v>
      </c>
      <c r="AH562" s="6">
        <f>(Table1[[#This Row],[Tariff + FSC per Car]]/111)/Table1[[#This Row],[Route Mileage]]</f>
        <v>3.995969653864391E-2</v>
      </c>
    </row>
    <row r="563" spans="1:34" x14ac:dyDescent="0.25">
      <c r="A563" s="3">
        <v>44788</v>
      </c>
      <c r="B563" s="1" t="s">
        <v>34</v>
      </c>
      <c r="C563" s="1" t="s">
        <v>34</v>
      </c>
      <c r="D563" s="24">
        <v>4022</v>
      </c>
      <c r="E563" s="24">
        <v>39010</v>
      </c>
      <c r="F563" s="1" t="s">
        <v>35</v>
      </c>
      <c r="G563" s="1" t="s">
        <v>36</v>
      </c>
      <c r="H563" s="1" t="s">
        <v>37</v>
      </c>
      <c r="I563" t="s">
        <v>38</v>
      </c>
      <c r="J563" t="str">
        <f>_xlfn.CONCAT(IFERROR(INDEX(Lookup!B:B, MATCH(Table1[[#This Row],[Origin City]], Lookup!A:A, 0)), Table1[[#This Row],[Origin City]]),","," ",Table1[[#This Row],[Origin State]])</f>
        <v>Brunswick, NE</v>
      </c>
      <c r="K563" t="s">
        <v>39</v>
      </c>
      <c r="L563" t="s">
        <v>40</v>
      </c>
      <c r="M563" t="str">
        <f>_xlfn.CONCAT(IFERROR(INDEX(Lookup!B:B, MATCH(Table1[[#This Row],[Destination City]], Lookup!A:A, 0)), Table1[[#This Row],[Destination City]]),","," ",Table1[[#This Row],[Destination State]])</f>
        <v>Hanford, CA</v>
      </c>
      <c r="N563" s="5">
        <v>2122</v>
      </c>
      <c r="O563" t="s">
        <v>41</v>
      </c>
      <c r="P563">
        <v>110</v>
      </c>
      <c r="Q563">
        <v>120</v>
      </c>
      <c r="R563" t="s">
        <v>42</v>
      </c>
      <c r="S563" t="s">
        <v>43</v>
      </c>
      <c r="T563" t="s">
        <v>43</v>
      </c>
      <c r="U563" s="35" t="s">
        <v>44</v>
      </c>
      <c r="V563" s="27" t="s">
        <v>45</v>
      </c>
      <c r="W563" s="4">
        <v>5540</v>
      </c>
      <c r="X563" s="4">
        <f>IF(Table1[[#This Row],[Commodity]]="corn",Table1[[#This Row],[Tariff per Car]]/(111*2000/56),Table1[[#This Row],[Tariff per Car]]/(111*2000/60))</f>
        <v>1.3974774774774774</v>
      </c>
      <c r="Y563" s="4">
        <f>Table1[[#This Row],[Tariff per Car]]/100.7</f>
        <v>55.01489572989076</v>
      </c>
      <c r="Z563" s="4">
        <f>(Table1[[#This Row],[Tariff per Car]]/111)</f>
        <v>49.909909909909906</v>
      </c>
      <c r="AA563" s="6">
        <f>(Table1[[#This Row],[Tariff per Car]]/111)/Table1[[#This Row],[Route Mileage]]</f>
        <v>2.3520221446705895E-2</v>
      </c>
      <c r="AB563" s="4">
        <v>0.63</v>
      </c>
      <c r="AC563" s="4">
        <f>Table1[[#This Row],[FSC per Mile]]*Table1[[#This Row],[Route Mileage]]</f>
        <v>1336.86</v>
      </c>
      <c r="AD563" s="4">
        <f>Table1[[#This Row],[Tariff per Car]]+Table1[[#This Row],[FSC per Car]]</f>
        <v>6876.86</v>
      </c>
      <c r="AE563" s="4">
        <f>IF(Table1[[#This Row],[Commodity]]="corn",Table1[[#This Row],[Tariff + FSC per Car]]/(111*2000/56),Table1[[#This Row],[Tariff + FSC per Car]]/(111*2000/60))</f>
        <v>1.7347034234234233</v>
      </c>
      <c r="AF563" s="4">
        <f>Table1[[#This Row],[Tariff + FSC per Car]]/100.7</f>
        <v>68.290566037735843</v>
      </c>
      <c r="AG563" s="4">
        <f>(Table1[[#This Row],[Tariff + FSC per Car]]/111)</f>
        <v>61.953693693693694</v>
      </c>
      <c r="AH563" s="6">
        <f>(Table1[[#This Row],[Tariff + FSC per Car]]/111)/Table1[[#This Row],[Route Mileage]]</f>
        <v>2.9195897122381572E-2</v>
      </c>
    </row>
    <row r="564" spans="1:34" x14ac:dyDescent="0.25">
      <c r="A564" s="3">
        <v>44788</v>
      </c>
      <c r="B564" s="1" t="s">
        <v>34</v>
      </c>
      <c r="C564" s="1" t="s">
        <v>34</v>
      </c>
      <c r="D564" s="24">
        <v>4022</v>
      </c>
      <c r="E564" s="24">
        <v>39013</v>
      </c>
      <c r="F564" s="1" t="s">
        <v>35</v>
      </c>
      <c r="G564" s="1" t="s">
        <v>36</v>
      </c>
      <c r="H564" s="1" t="s">
        <v>46</v>
      </c>
      <c r="I564" t="s">
        <v>47</v>
      </c>
      <c r="J564" t="str">
        <f>_xlfn.CONCAT(IFERROR(INDEX(Lookup!B:B, MATCH(Table1[[#This Row],[Origin City]], Lookup!A:A, 0)), Table1[[#This Row],[Origin City]]),","," ",Table1[[#This Row],[Origin State]])</f>
        <v>Clarkfield, MN</v>
      </c>
      <c r="K564" t="s">
        <v>48</v>
      </c>
      <c r="L564" t="s">
        <v>49</v>
      </c>
      <c r="M564" t="s">
        <v>50</v>
      </c>
      <c r="N564" s="5">
        <v>1684</v>
      </c>
      <c r="O564" t="s">
        <v>51</v>
      </c>
      <c r="P564">
        <v>110</v>
      </c>
      <c r="Q564">
        <v>120</v>
      </c>
      <c r="R564" t="s">
        <v>42</v>
      </c>
      <c r="S564" t="s">
        <v>43</v>
      </c>
      <c r="T564" t="s">
        <v>52</v>
      </c>
      <c r="U564" s="35" t="s">
        <v>44</v>
      </c>
      <c r="V564" s="27" t="s">
        <v>45</v>
      </c>
      <c r="W564" s="4">
        <v>5340</v>
      </c>
      <c r="X564" s="4">
        <f>IF(Table1[[#This Row],[Commodity]]="corn",Table1[[#This Row],[Tariff per Car]]/(111*2000/56),Table1[[#This Row],[Tariff per Car]]/(111*2000/60))</f>
        <v>1.347027027027027</v>
      </c>
      <c r="Y564" s="4">
        <f>Table1[[#This Row],[Tariff per Car]]/100.7</f>
        <v>53.028798411122146</v>
      </c>
      <c r="Z564" s="4">
        <f>(Table1[[#This Row],[Tariff per Car]]/111)</f>
        <v>48.108108108108105</v>
      </c>
      <c r="AA564" s="6">
        <f>(Table1[[#This Row],[Tariff per Car]]/111)/Table1[[#This Row],[Route Mileage]]</f>
        <v>2.8567760159209088E-2</v>
      </c>
      <c r="AB564" s="4">
        <v>0.63</v>
      </c>
      <c r="AC564" s="4">
        <f>Table1[[#This Row],[FSC per Mile]]*Table1[[#This Row],[Route Mileage]]</f>
        <v>1060.92</v>
      </c>
      <c r="AD564" s="4">
        <f>Table1[[#This Row],[Tariff per Car]]+Table1[[#This Row],[FSC per Car]]</f>
        <v>6400.92</v>
      </c>
      <c r="AE564" s="4">
        <f>IF(Table1[[#This Row],[Commodity]]="corn",Table1[[#This Row],[Tariff + FSC per Car]]/(111*2000/56),Table1[[#This Row],[Tariff + FSC per Car]]/(111*2000/60))</f>
        <v>1.6146464864864865</v>
      </c>
      <c r="AF564" s="4">
        <f>Table1[[#This Row],[Tariff + FSC per Car]]/100.7</f>
        <v>63.564250248262162</v>
      </c>
      <c r="AG564" s="4">
        <f>(Table1[[#This Row],[Tariff + FSC per Car]]/111)</f>
        <v>57.66594594594595</v>
      </c>
      <c r="AH564" s="6">
        <f>(Table1[[#This Row],[Tariff + FSC per Car]]/111)/Table1[[#This Row],[Route Mileage]]</f>
        <v>3.4243435834884768E-2</v>
      </c>
    </row>
    <row r="565" spans="1:34" x14ac:dyDescent="0.25">
      <c r="A565" s="3">
        <v>44788</v>
      </c>
      <c r="B565" s="1" t="s">
        <v>34</v>
      </c>
      <c r="C565" s="1" t="s">
        <v>34</v>
      </c>
      <c r="D565" s="24">
        <v>4022</v>
      </c>
      <c r="E565" s="24">
        <v>39010</v>
      </c>
      <c r="F565" s="1" t="s">
        <v>35</v>
      </c>
      <c r="G565" s="1" t="s">
        <v>36</v>
      </c>
      <c r="H565" s="1" t="s">
        <v>46</v>
      </c>
      <c r="I565" t="s">
        <v>47</v>
      </c>
      <c r="J565" t="str">
        <f>_xlfn.CONCAT(IFERROR(INDEX(Lookup!B:B, MATCH(Table1[[#This Row],[Origin City]], Lookup!A:A, 0)), Table1[[#This Row],[Origin City]]),","," ",Table1[[#This Row],[Origin State]])</f>
        <v>Clarkfield, MN</v>
      </c>
      <c r="K565" t="s">
        <v>53</v>
      </c>
      <c r="L565" t="s">
        <v>54</v>
      </c>
      <c r="M565" t="str">
        <f>_xlfn.CONCAT(IFERROR(INDEX(Lookup!B:B, MATCH(Table1[[#This Row],[Destination City]], Lookup!A:A, 0)), Table1[[#This Row],[Destination City]]),","," ",Table1[[#This Row],[Destination State]])</f>
        <v>Hereford, TX</v>
      </c>
      <c r="N565" s="5">
        <v>1066</v>
      </c>
      <c r="O565" t="s">
        <v>51</v>
      </c>
      <c r="P565">
        <v>110</v>
      </c>
      <c r="Q565">
        <v>120</v>
      </c>
      <c r="R565" t="s">
        <v>42</v>
      </c>
      <c r="S565" t="s">
        <v>43</v>
      </c>
      <c r="T565" t="s">
        <v>52</v>
      </c>
      <c r="U565" s="35" t="s">
        <v>44</v>
      </c>
      <c r="V565" s="27" t="s">
        <v>45</v>
      </c>
      <c r="W565" s="4">
        <v>5020</v>
      </c>
      <c r="X565" s="4">
        <f>IF(Table1[[#This Row],[Commodity]]="corn",Table1[[#This Row],[Tariff per Car]]/(111*2000/56),Table1[[#This Row],[Tariff per Car]]/(111*2000/60))</f>
        <v>1.2663063063063063</v>
      </c>
      <c r="Y565" s="4">
        <f>Table1[[#This Row],[Tariff per Car]]/100.7</f>
        <v>49.851042701092354</v>
      </c>
      <c r="Z565" s="4">
        <f>(Table1[[#This Row],[Tariff per Car]]/111)</f>
        <v>45.225225225225223</v>
      </c>
      <c r="AA565" s="6">
        <f>(Table1[[#This Row],[Tariff per Car]]/111)/Table1[[#This Row],[Route Mileage]]</f>
        <v>4.2425164376383884E-2</v>
      </c>
      <c r="AB565" s="4">
        <v>0.63</v>
      </c>
      <c r="AC565" s="4">
        <f>Table1[[#This Row],[FSC per Mile]]*Table1[[#This Row],[Route Mileage]]</f>
        <v>671.58</v>
      </c>
      <c r="AD565" s="4">
        <f>Table1[[#This Row],[Tariff per Car]]+Table1[[#This Row],[FSC per Car]]</f>
        <v>5691.58</v>
      </c>
      <c r="AE565" s="4">
        <f>IF(Table1[[#This Row],[Commodity]]="corn",Table1[[#This Row],[Tariff + FSC per Car]]/(111*2000/56),Table1[[#This Row],[Tariff + FSC per Car]]/(111*2000/60))</f>
        <v>1.4357138738738739</v>
      </c>
      <c r="AF565" s="4">
        <f>Table1[[#This Row],[Tariff + FSC per Car]]/100.7</f>
        <v>56.520158887785499</v>
      </c>
      <c r="AG565" s="4">
        <f>(Table1[[#This Row],[Tariff + FSC per Car]]/111)</f>
        <v>51.275495495495498</v>
      </c>
      <c r="AH565" s="6">
        <f>(Table1[[#This Row],[Tariff + FSC per Car]]/111)/Table1[[#This Row],[Route Mileage]]</f>
        <v>4.8100840052059564E-2</v>
      </c>
    </row>
    <row r="566" spans="1:34" x14ac:dyDescent="0.25">
      <c r="A566" s="3">
        <v>44788</v>
      </c>
      <c r="B566" s="1" t="s">
        <v>34</v>
      </c>
      <c r="C566" s="1" t="s">
        <v>34</v>
      </c>
      <c r="D566" s="24">
        <v>4022</v>
      </c>
      <c r="E566" s="24">
        <v>39010</v>
      </c>
      <c r="F566" s="1" t="s">
        <v>35</v>
      </c>
      <c r="G566" s="1" t="s">
        <v>36</v>
      </c>
      <c r="H566" s="1" t="s">
        <v>55</v>
      </c>
      <c r="I566" t="s">
        <v>38</v>
      </c>
      <c r="J566" t="str">
        <f>_xlfn.CONCAT(IFERROR(INDEX(Lookup!B:B, MATCH(Table1[[#This Row],[Origin City]], Lookup!A:A, 0)), Table1[[#This Row],[Origin City]]),","," ",Table1[[#This Row],[Origin State]])</f>
        <v>Edison, NE</v>
      </c>
      <c r="K566" t="s">
        <v>53</v>
      </c>
      <c r="L566" t="s">
        <v>54</v>
      </c>
      <c r="M566" t="str">
        <f>_xlfn.CONCAT(IFERROR(INDEX(Lookup!B:B, MATCH(Table1[[#This Row],[Destination City]], Lookup!A:A, 0)), Table1[[#This Row],[Destination City]]),","," ",Table1[[#This Row],[Destination State]])</f>
        <v>Hereford, TX</v>
      </c>
      <c r="N566" s="9">
        <v>728</v>
      </c>
      <c r="O566" t="s">
        <v>51</v>
      </c>
      <c r="P566">
        <v>110</v>
      </c>
      <c r="Q566">
        <v>120</v>
      </c>
      <c r="R566" t="s">
        <v>42</v>
      </c>
      <c r="S566" t="s">
        <v>43</v>
      </c>
      <c r="T566" t="s">
        <v>52</v>
      </c>
      <c r="U566" s="35" t="s">
        <v>44</v>
      </c>
      <c r="V566" s="27" t="s">
        <v>45</v>
      </c>
      <c r="W566" s="4">
        <v>4260</v>
      </c>
      <c r="X566" s="4">
        <f>IF(Table1[[#This Row],[Commodity]]="corn",Table1[[#This Row],[Tariff per Car]]/(111*2000/56),Table1[[#This Row],[Tariff per Car]]/(111*2000/60))</f>
        <v>1.0745945945945947</v>
      </c>
      <c r="Y566" s="4">
        <f>Table1[[#This Row],[Tariff per Car]]/100.7</f>
        <v>42.303872889771597</v>
      </c>
      <c r="Z566" s="4">
        <f>(Table1[[#This Row],[Tariff per Car]]/111)</f>
        <v>38.378378378378379</v>
      </c>
      <c r="AA566" s="6">
        <f>(Table1[[#This Row],[Tariff per Car]]/111)/Table1[[#This Row],[Route Mileage]]</f>
        <v>5.2717552717552719E-2</v>
      </c>
      <c r="AB566" s="4">
        <v>0.63</v>
      </c>
      <c r="AC566" s="4">
        <f>Table1[[#This Row],[FSC per Mile]]*Table1[[#This Row],[Route Mileage]]</f>
        <v>458.64</v>
      </c>
      <c r="AD566" s="4">
        <f>Table1[[#This Row],[Tariff per Car]]+Table1[[#This Row],[FSC per Car]]</f>
        <v>4718.6400000000003</v>
      </c>
      <c r="AE566" s="4">
        <f>IF(Table1[[#This Row],[Commodity]]="corn",Table1[[#This Row],[Tariff + FSC per Car]]/(111*2000/56),Table1[[#This Row],[Tariff + FSC per Car]]/(111*2000/60))</f>
        <v>1.1902875675675677</v>
      </c>
      <c r="AF566" s="4">
        <f>Table1[[#This Row],[Tariff + FSC per Car]]/100.7</f>
        <v>46.858391261171796</v>
      </c>
      <c r="AG566" s="4">
        <f>(Table1[[#This Row],[Tariff + FSC per Car]]/111)</f>
        <v>42.510270270270276</v>
      </c>
      <c r="AH566" s="6">
        <f>(Table1[[#This Row],[Tariff + FSC per Car]]/111)/Table1[[#This Row],[Route Mileage]]</f>
        <v>5.83932283932284E-2</v>
      </c>
    </row>
    <row r="567" spans="1:34" x14ac:dyDescent="0.25">
      <c r="A567" s="3">
        <v>44788</v>
      </c>
      <c r="B567" s="1" t="s">
        <v>34</v>
      </c>
      <c r="C567" s="1" t="s">
        <v>34</v>
      </c>
      <c r="D567" s="24">
        <v>4022</v>
      </c>
      <c r="E567" s="24">
        <v>39013</v>
      </c>
      <c r="F567" s="1" t="s">
        <v>35</v>
      </c>
      <c r="G567" s="1" t="s">
        <v>36</v>
      </c>
      <c r="H567" s="1" t="s">
        <v>55</v>
      </c>
      <c r="I567" t="s">
        <v>38</v>
      </c>
      <c r="J567" t="str">
        <f>_xlfn.CONCAT(IFERROR(INDEX(Lookup!B:B, MATCH(Table1[[#This Row],[Origin City]], Lookup!A:A, 0)), Table1[[#This Row],[Origin City]]),","," ",Table1[[#This Row],[Origin State]])</f>
        <v>Edison, NE</v>
      </c>
      <c r="K567" t="s">
        <v>48</v>
      </c>
      <c r="L567" t="s">
        <v>49</v>
      </c>
      <c r="M567" t="s">
        <v>50</v>
      </c>
      <c r="N567" s="5">
        <v>1759</v>
      </c>
      <c r="O567" t="s">
        <v>51</v>
      </c>
      <c r="P567">
        <v>110</v>
      </c>
      <c r="Q567">
        <v>120</v>
      </c>
      <c r="R567" t="s">
        <v>42</v>
      </c>
      <c r="S567" t="s">
        <v>43</v>
      </c>
      <c r="T567" t="s">
        <v>52</v>
      </c>
      <c r="U567" s="35" t="s">
        <v>44</v>
      </c>
      <c r="V567" s="27" t="s">
        <v>45</v>
      </c>
      <c r="W567" s="4">
        <v>5220</v>
      </c>
      <c r="X567" s="4">
        <f>IF(Table1[[#This Row],[Commodity]]="corn",Table1[[#This Row],[Tariff per Car]]/(111*2000/56),Table1[[#This Row],[Tariff per Car]]/(111*2000/60))</f>
        <v>1.3167567567567569</v>
      </c>
      <c r="Y567" s="4">
        <f>Table1[[#This Row],[Tariff per Car]]/100.7</f>
        <v>51.837140019860975</v>
      </c>
      <c r="Z567" s="4">
        <f>(Table1[[#This Row],[Tariff per Car]]/111)</f>
        <v>47.027027027027025</v>
      </c>
      <c r="AA567" s="6">
        <f>(Table1[[#This Row],[Tariff per Car]]/111)/Table1[[#This Row],[Route Mileage]]</f>
        <v>2.6735092113147826E-2</v>
      </c>
      <c r="AB567" s="4">
        <v>0.63</v>
      </c>
      <c r="AC567" s="4">
        <f>Table1[[#This Row],[FSC per Mile]]*Table1[[#This Row],[Route Mileage]]</f>
        <v>1108.17</v>
      </c>
      <c r="AD567" s="4">
        <f>Table1[[#This Row],[Tariff per Car]]+Table1[[#This Row],[FSC per Car]]</f>
        <v>6328.17</v>
      </c>
      <c r="AE567" s="4">
        <f>IF(Table1[[#This Row],[Commodity]]="corn",Table1[[#This Row],[Tariff + FSC per Car]]/(111*2000/56),Table1[[#This Row],[Tariff + FSC per Car]]/(111*2000/60))</f>
        <v>1.5962951351351351</v>
      </c>
      <c r="AF567" s="4">
        <f>Table1[[#This Row],[Tariff + FSC per Car]]/100.7</f>
        <v>62.841807348560081</v>
      </c>
      <c r="AG567" s="4">
        <f>(Table1[[#This Row],[Tariff + FSC per Car]]/111)</f>
        <v>57.010540540540539</v>
      </c>
      <c r="AH567" s="6">
        <f>(Table1[[#This Row],[Tariff + FSC per Car]]/111)/Table1[[#This Row],[Route Mileage]]</f>
        <v>3.24107677888235E-2</v>
      </c>
    </row>
    <row r="568" spans="1:34" x14ac:dyDescent="0.25">
      <c r="A568" s="3">
        <v>44788</v>
      </c>
      <c r="B568" s="1" t="s">
        <v>34</v>
      </c>
      <c r="C568" s="1" t="s">
        <v>34</v>
      </c>
      <c r="D568" s="24">
        <v>4022</v>
      </c>
      <c r="E568" s="24">
        <v>39010</v>
      </c>
      <c r="F568" s="1" t="s">
        <v>35</v>
      </c>
      <c r="G568" s="1" t="s">
        <v>36</v>
      </c>
      <c r="H568" s="1" t="s">
        <v>55</v>
      </c>
      <c r="I568" t="s">
        <v>38</v>
      </c>
      <c r="J568" t="str">
        <f>_xlfn.CONCAT(IFERROR(INDEX(Lookup!B:B, MATCH(Table1[[#This Row],[Origin City]], Lookup!A:A, 0)), Table1[[#This Row],[Origin City]]),","," ",Table1[[#This Row],[Origin State]])</f>
        <v>Edison, NE</v>
      </c>
      <c r="K568" t="s">
        <v>39</v>
      </c>
      <c r="L568" t="s">
        <v>40</v>
      </c>
      <c r="M568" t="str">
        <f>_xlfn.CONCAT(IFERROR(INDEX(Lookup!B:B, MATCH(Table1[[#This Row],[Destination City]], Lookup!A:A, 0)), Table1[[#This Row],[Destination City]]),","," ",Table1[[#This Row],[Destination State]])</f>
        <v>Hanford, CA</v>
      </c>
      <c r="N568" s="5">
        <v>1776</v>
      </c>
      <c r="O568" t="s">
        <v>41</v>
      </c>
      <c r="P568">
        <v>110</v>
      </c>
      <c r="Q568">
        <v>120</v>
      </c>
      <c r="R568" t="s">
        <v>42</v>
      </c>
      <c r="S568" t="s">
        <v>43</v>
      </c>
      <c r="T568" t="s">
        <v>52</v>
      </c>
      <c r="U568" s="36" t="s">
        <v>44</v>
      </c>
      <c r="V568" s="28" t="s">
        <v>45</v>
      </c>
      <c r="W568" s="4">
        <v>5220</v>
      </c>
      <c r="X568" s="4">
        <f>IF(Table1[[#This Row],[Commodity]]="corn",Table1[[#This Row],[Tariff per Car]]/(111*2000/56),Table1[[#This Row],[Tariff per Car]]/(111*2000/60))</f>
        <v>1.3167567567567569</v>
      </c>
      <c r="Y568" s="4">
        <f>Table1[[#This Row],[Tariff per Car]]/100.7</f>
        <v>51.837140019860975</v>
      </c>
      <c r="Z568" s="4">
        <f>(Table1[[#This Row],[Tariff per Car]]/111)</f>
        <v>47.027027027027025</v>
      </c>
      <c r="AA568" s="6">
        <f>(Table1[[#This Row],[Tariff per Car]]/111)/Table1[[#This Row],[Route Mileage]]</f>
        <v>2.647918188458729E-2</v>
      </c>
      <c r="AB568" s="4">
        <v>0.63</v>
      </c>
      <c r="AC568" s="4">
        <f>Table1[[#This Row],[FSC per Mile]]*Table1[[#This Row],[Route Mileage]]</f>
        <v>1118.8800000000001</v>
      </c>
      <c r="AD568" s="4">
        <f>Table1[[#This Row],[Tariff per Car]]+Table1[[#This Row],[FSC per Car]]</f>
        <v>6338.88</v>
      </c>
      <c r="AE568" s="4">
        <f>IF(Table1[[#This Row],[Commodity]]="corn",Table1[[#This Row],[Tariff + FSC per Car]]/(111*2000/56),Table1[[#This Row],[Tariff + FSC per Car]]/(111*2000/60))</f>
        <v>1.5989967567567569</v>
      </c>
      <c r="AF568" s="4">
        <f>Table1[[#This Row],[Tariff + FSC per Car]]/100.7</f>
        <v>62.948162859980137</v>
      </c>
      <c r="AG568" s="4">
        <f>(Table1[[#This Row],[Tariff + FSC per Car]]/111)</f>
        <v>57.10702702702703</v>
      </c>
      <c r="AH568" s="6">
        <f>(Table1[[#This Row],[Tariff + FSC per Car]]/111)/Table1[[#This Row],[Route Mileage]]</f>
        <v>3.215485756026297E-2</v>
      </c>
    </row>
    <row r="569" spans="1:34" x14ac:dyDescent="0.25">
      <c r="A569" s="3">
        <v>44788</v>
      </c>
      <c r="B569" t="s">
        <v>34</v>
      </c>
      <c r="C569" t="s">
        <v>34</v>
      </c>
      <c r="D569" s="24">
        <v>4022</v>
      </c>
      <c r="E569" s="24">
        <v>39010</v>
      </c>
      <c r="F569" s="1" t="s">
        <v>35</v>
      </c>
      <c r="G569" s="1" t="s">
        <v>36</v>
      </c>
      <c r="H569" s="1" t="s">
        <v>56</v>
      </c>
      <c r="I569" t="s">
        <v>57</v>
      </c>
      <c r="J569" t="str">
        <f>_xlfn.CONCAT(IFERROR(INDEX(Lookup!B:B, MATCH(Table1[[#This Row],[Origin City]], Lookup!A:A, 0)), Table1[[#This Row],[Origin City]]),","," ",Table1[[#This Row],[Origin State]])</f>
        <v>Greenwood (Mendota), IL</v>
      </c>
      <c r="K569" t="s">
        <v>53</v>
      </c>
      <c r="L569" t="s">
        <v>54</v>
      </c>
      <c r="M569" t="str">
        <f>_xlfn.CONCAT(IFERROR(INDEX(Lookup!B:B, MATCH(Table1[[#This Row],[Destination City]], Lookup!A:A, 0)), Table1[[#This Row],[Destination City]]),","," ",Table1[[#This Row],[Destination State]])</f>
        <v>Hereford, TX</v>
      </c>
      <c r="N569" s="5">
        <v>935</v>
      </c>
      <c r="O569" t="s">
        <v>41</v>
      </c>
      <c r="P569">
        <v>110</v>
      </c>
      <c r="Q569">
        <v>120</v>
      </c>
      <c r="R569" t="s">
        <v>42</v>
      </c>
      <c r="S569" t="s">
        <v>43</v>
      </c>
      <c r="T569" t="s">
        <v>52</v>
      </c>
      <c r="U569" s="35" t="s">
        <v>44</v>
      </c>
      <c r="V569" s="27" t="s">
        <v>45</v>
      </c>
      <c r="W569" s="4">
        <v>3780</v>
      </c>
      <c r="X569" s="4">
        <f>IF(Table1[[#This Row],[Commodity]]="corn",Table1[[#This Row],[Tariff per Car]]/(111*2000/56),Table1[[#This Row],[Tariff per Car]]/(111*2000/60))</f>
        <v>0.95351351351351354</v>
      </c>
      <c r="Y569" s="4">
        <f>Table1[[#This Row],[Tariff per Car]]/100.7</f>
        <v>37.537239324726912</v>
      </c>
      <c r="Z569" s="4">
        <f>(Table1[[#This Row],[Tariff per Car]]/111)</f>
        <v>34.054054054054056</v>
      </c>
      <c r="AA569" s="6">
        <f>(Table1[[#This Row],[Tariff per Car]]/111)/Table1[[#This Row],[Route Mileage]]</f>
        <v>3.6421448186154073E-2</v>
      </c>
      <c r="AB569" s="4">
        <v>0.63</v>
      </c>
      <c r="AC569" s="4">
        <f>Table1[[#This Row],[FSC per Mile]]*Table1[[#This Row],[Route Mileage]]</f>
        <v>589.04999999999995</v>
      </c>
      <c r="AD569" s="4">
        <f>Table1[[#This Row],[Tariff per Car]]+Table1[[#This Row],[FSC per Car]]</f>
        <v>4369.05</v>
      </c>
      <c r="AE569" s="4">
        <f>IF(Table1[[#This Row],[Commodity]]="corn",Table1[[#This Row],[Tariff + FSC per Car]]/(111*2000/56),Table1[[#This Row],[Tariff + FSC per Car]]/(111*2000/60))</f>
        <v>1.1021027027027028</v>
      </c>
      <c r="AF569" s="4">
        <f>Table1[[#This Row],[Tariff + FSC per Car]]/100.7</f>
        <v>43.386792452830193</v>
      </c>
      <c r="AG569" s="4">
        <f>(Table1[[#This Row],[Tariff + FSC per Car]]/111)</f>
        <v>39.360810810810811</v>
      </c>
      <c r="AH569" s="6">
        <f>(Table1[[#This Row],[Tariff + FSC per Car]]/111)/Table1[[#This Row],[Route Mileage]]</f>
        <v>4.2097123861829747E-2</v>
      </c>
    </row>
    <row r="570" spans="1:34" x14ac:dyDescent="0.25">
      <c r="A570" s="3">
        <v>44788</v>
      </c>
      <c r="B570" s="1" t="s">
        <v>34</v>
      </c>
      <c r="C570" s="1" t="s">
        <v>34</v>
      </c>
      <c r="D570" s="24">
        <v>4022</v>
      </c>
      <c r="E570" s="24">
        <v>39010</v>
      </c>
      <c r="F570" s="1" t="s">
        <v>35</v>
      </c>
      <c r="G570" s="1" t="s">
        <v>36</v>
      </c>
      <c r="H570" s="1" t="s">
        <v>58</v>
      </c>
      <c r="I570" t="s">
        <v>59</v>
      </c>
      <c r="J570" t="str">
        <f>_xlfn.CONCAT(IFERROR(INDEX(Lookup!B:B, MATCH(Table1[[#This Row],[Origin City]], Lookup!A:A, 0)), Table1[[#This Row],[Origin City]]),","," ",Table1[[#This Row],[Origin State]])</f>
        <v>Hancock, IA</v>
      </c>
      <c r="K570" t="s">
        <v>60</v>
      </c>
      <c r="L570" t="s">
        <v>54</v>
      </c>
      <c r="M570" t="str">
        <f>_xlfn.CONCAT(IFERROR(INDEX(Lookup!B:B, MATCH(Table1[[#This Row],[Destination City]], Lookup!A:A, 0)), Table1[[#This Row],[Destination City]]),","," ",Table1[[#This Row],[Destination State]])</f>
        <v>Plainview, TX</v>
      </c>
      <c r="N570" s="5">
        <v>832</v>
      </c>
      <c r="O570" t="s">
        <v>41</v>
      </c>
      <c r="P570">
        <v>110</v>
      </c>
      <c r="Q570">
        <v>120</v>
      </c>
      <c r="R570" t="s">
        <v>42</v>
      </c>
      <c r="S570" t="s">
        <v>43</v>
      </c>
      <c r="T570" t="s">
        <v>43</v>
      </c>
      <c r="U570" s="35" t="s">
        <v>44</v>
      </c>
      <c r="V570" s="27" t="s">
        <v>45</v>
      </c>
      <c r="W570" s="4">
        <v>4380</v>
      </c>
      <c r="X570" s="4">
        <f>IF(Table1[[#This Row],[Commodity]]="corn",Table1[[#This Row],[Tariff per Car]]/(111*2000/56),Table1[[#This Row],[Tariff per Car]]/(111*2000/60))</f>
        <v>1.1048648648648649</v>
      </c>
      <c r="Y570" s="4">
        <f>Table1[[#This Row],[Tariff per Car]]/100.7</f>
        <v>43.495531281032768</v>
      </c>
      <c r="Z570" s="4">
        <f>(Table1[[#This Row],[Tariff per Car]]/111)</f>
        <v>39.45945945945946</v>
      </c>
      <c r="AA570" s="6">
        <f>(Table1[[#This Row],[Tariff per Car]]/111)/Table1[[#This Row],[Route Mileage]]</f>
        <v>4.7427234927234926E-2</v>
      </c>
      <c r="AB570" s="4">
        <v>0.63</v>
      </c>
      <c r="AC570" s="4">
        <f>Table1[[#This Row],[FSC per Mile]]*Table1[[#This Row],[Route Mileage]]</f>
        <v>524.16</v>
      </c>
      <c r="AD570" s="4">
        <f>Table1[[#This Row],[Tariff per Car]]+Table1[[#This Row],[FSC per Car]]</f>
        <v>4904.16</v>
      </c>
      <c r="AE570" s="4">
        <f>IF(Table1[[#This Row],[Commodity]]="corn",Table1[[#This Row],[Tariff + FSC per Car]]/(111*2000/56),Table1[[#This Row],[Tariff + FSC per Car]]/(111*2000/60))</f>
        <v>1.2370854054054055</v>
      </c>
      <c r="AF570" s="4">
        <f>Table1[[#This Row],[Tariff + FSC per Car]]/100.7</f>
        <v>48.700695134061569</v>
      </c>
      <c r="AG570" s="4">
        <f>(Table1[[#This Row],[Tariff + FSC per Car]]/111)</f>
        <v>44.181621621621623</v>
      </c>
      <c r="AH570" s="6">
        <f>(Table1[[#This Row],[Tariff + FSC per Car]]/111)/Table1[[#This Row],[Route Mileage]]</f>
        <v>5.3102910602910607E-2</v>
      </c>
    </row>
    <row r="571" spans="1:34" x14ac:dyDescent="0.25">
      <c r="A571" s="3">
        <v>44788</v>
      </c>
      <c r="B571" s="1" t="s">
        <v>34</v>
      </c>
      <c r="C571" s="1" t="s">
        <v>34</v>
      </c>
      <c r="D571" s="24">
        <v>4022</v>
      </c>
      <c r="E571" s="24">
        <v>39010</v>
      </c>
      <c r="F571" s="1" t="s">
        <v>35</v>
      </c>
      <c r="G571" s="1" t="s">
        <v>36</v>
      </c>
      <c r="H571" s="1" t="s">
        <v>61</v>
      </c>
      <c r="I571" t="s">
        <v>62</v>
      </c>
      <c r="J571" t="str">
        <f>_xlfn.CONCAT(IFERROR(INDEX(Lookup!B:B, MATCH(Table1[[#This Row],[Origin City]], Lookup!A:A, 0)), Table1[[#This Row],[Origin City]]),","," ",Table1[[#This Row],[Origin State]])</f>
        <v>Phelps (Rock Port), MO</v>
      </c>
      <c r="K571" t="s">
        <v>63</v>
      </c>
      <c r="L571" t="s">
        <v>64</v>
      </c>
      <c r="M571" t="str">
        <f>_xlfn.CONCAT(IFERROR(INDEX(Lookup!B:B, MATCH(Table1[[#This Row],[Destination City]], Lookup!A:A, 0)), Table1[[#This Row],[Destination City]]),","," ",Table1[[#This Row],[Destination State]])</f>
        <v>Clovis, NM</v>
      </c>
      <c r="N571" s="5">
        <v>764</v>
      </c>
      <c r="O571" t="s">
        <v>41</v>
      </c>
      <c r="P571">
        <v>110</v>
      </c>
      <c r="Q571">
        <v>120</v>
      </c>
      <c r="R571" t="s">
        <v>42</v>
      </c>
      <c r="S571" t="s">
        <v>43</v>
      </c>
      <c r="T571" t="s">
        <v>52</v>
      </c>
      <c r="U571" s="35" t="s">
        <v>44</v>
      </c>
      <c r="V571" s="27" t="s">
        <v>45</v>
      </c>
      <c r="W571" s="4">
        <v>4020</v>
      </c>
      <c r="X571" s="4">
        <f>IF(Table1[[#This Row],[Commodity]]="corn",Table1[[#This Row],[Tariff per Car]]/(111*2000/56),Table1[[#This Row],[Tariff per Car]]/(111*2000/60))</f>
        <v>1.0140540540540541</v>
      </c>
      <c r="Y571" s="4">
        <f>Table1[[#This Row],[Tariff per Car]]/100.7</f>
        <v>39.920556107249254</v>
      </c>
      <c r="Z571" s="4">
        <f>(Table1[[#This Row],[Tariff per Car]]/111)</f>
        <v>36.216216216216218</v>
      </c>
      <c r="AA571" s="6">
        <f>(Table1[[#This Row],[Tariff per Car]]/111)/Table1[[#This Row],[Route Mileage]]</f>
        <v>4.7403424366775151E-2</v>
      </c>
      <c r="AB571" s="4">
        <v>0.63</v>
      </c>
      <c r="AC571" s="4">
        <f>Table1[[#This Row],[FSC per Mile]]*Table1[[#This Row],[Route Mileage]]</f>
        <v>481.32</v>
      </c>
      <c r="AD571" s="4">
        <f>Table1[[#This Row],[Tariff per Car]]+Table1[[#This Row],[FSC per Car]]</f>
        <v>4501.32</v>
      </c>
      <c r="AE571" s="4">
        <f>IF(Table1[[#This Row],[Commodity]]="corn",Table1[[#This Row],[Tariff + FSC per Car]]/(111*2000/56),Table1[[#This Row],[Tariff + FSC per Car]]/(111*2000/60))</f>
        <v>1.1354681081081079</v>
      </c>
      <c r="AF571" s="4">
        <f>Table1[[#This Row],[Tariff + FSC per Car]]/100.7</f>
        <v>44.700297914597812</v>
      </c>
      <c r="AG571" s="4">
        <f>(Table1[[#This Row],[Tariff + FSC per Car]]/111)</f>
        <v>40.552432432432433</v>
      </c>
      <c r="AH571" s="6">
        <f>(Table1[[#This Row],[Tariff + FSC per Car]]/111)/Table1[[#This Row],[Route Mileage]]</f>
        <v>5.3079100042450825E-2</v>
      </c>
    </row>
    <row r="572" spans="1:34" x14ac:dyDescent="0.25">
      <c r="A572" s="3">
        <v>44788</v>
      </c>
      <c r="B572" s="1" t="s">
        <v>34</v>
      </c>
      <c r="C572" s="1" t="s">
        <v>34</v>
      </c>
      <c r="D572" s="24">
        <v>4022</v>
      </c>
      <c r="E572" s="24">
        <v>39010</v>
      </c>
      <c r="F572" s="1" t="s">
        <v>35</v>
      </c>
      <c r="G572" s="1" t="s">
        <v>36</v>
      </c>
      <c r="H572" s="1" t="s">
        <v>61</v>
      </c>
      <c r="I572" t="s">
        <v>62</v>
      </c>
      <c r="J572" t="str">
        <f>_xlfn.CONCAT(IFERROR(INDEX(Lookup!B:B, MATCH(Table1[[#This Row],[Origin City]], Lookup!A:A, 0)), Table1[[#This Row],[Origin City]]),","," ",Table1[[#This Row],[Origin State]])</f>
        <v>Phelps (Rock Port), MO</v>
      </c>
      <c r="K572" t="s">
        <v>65</v>
      </c>
      <c r="L572" t="s">
        <v>54</v>
      </c>
      <c r="M572" t="s">
        <v>66</v>
      </c>
      <c r="N572" s="5">
        <v>937</v>
      </c>
      <c r="O572" t="s">
        <v>41</v>
      </c>
      <c r="P572">
        <v>110</v>
      </c>
      <c r="Q572">
        <v>120</v>
      </c>
      <c r="R572" t="s">
        <v>42</v>
      </c>
      <c r="S572" t="s">
        <v>43</v>
      </c>
      <c r="T572" t="s">
        <v>52</v>
      </c>
      <c r="U572" s="35" t="s">
        <v>44</v>
      </c>
      <c r="V572" s="27" t="s">
        <v>45</v>
      </c>
      <c r="W572" s="4">
        <v>3760</v>
      </c>
      <c r="X572" s="4">
        <f>IF(Table1[[#This Row],[Commodity]]="corn",Table1[[#This Row],[Tariff per Car]]/(111*2000/56),Table1[[#This Row],[Tariff per Car]]/(111*2000/60))</f>
        <v>0.94846846846846844</v>
      </c>
      <c r="Y572" s="4">
        <f>Table1[[#This Row],[Tariff per Car]]/100.7</f>
        <v>37.338629592850047</v>
      </c>
      <c r="Z572" s="4">
        <f>(Table1[[#This Row],[Tariff per Car]]/111)</f>
        <v>33.873873873873876</v>
      </c>
      <c r="AA572" s="6">
        <f>(Table1[[#This Row],[Tariff per Car]]/111)/Table1[[#This Row],[Route Mileage]]</f>
        <v>3.6151412885671162E-2</v>
      </c>
      <c r="AB572" s="4">
        <v>0.63</v>
      </c>
      <c r="AC572" s="4">
        <f>Table1[[#This Row],[FSC per Mile]]*Table1[[#This Row],[Route Mileage]]</f>
        <v>590.31000000000006</v>
      </c>
      <c r="AD572" s="4">
        <f>Table1[[#This Row],[Tariff per Car]]+Table1[[#This Row],[FSC per Car]]</f>
        <v>4350.3100000000004</v>
      </c>
      <c r="AE572" s="4">
        <f>IF(Table1[[#This Row],[Commodity]]="corn",Table1[[#This Row],[Tariff + FSC per Car]]/(111*2000/56),Table1[[#This Row],[Tariff + FSC per Car]]/(111*2000/60))</f>
        <v>1.0973754954954955</v>
      </c>
      <c r="AF572" s="4">
        <f>Table1[[#This Row],[Tariff + FSC per Car]]/100.7</f>
        <v>43.200695134061569</v>
      </c>
      <c r="AG572" s="4">
        <f>(Table1[[#This Row],[Tariff + FSC per Car]]/111)</f>
        <v>39.191981981981982</v>
      </c>
      <c r="AH572" s="6">
        <f>(Table1[[#This Row],[Tariff + FSC per Car]]/111)/Table1[[#This Row],[Route Mileage]]</f>
        <v>4.1827088561346835E-2</v>
      </c>
    </row>
    <row r="573" spans="1:34" x14ac:dyDescent="0.25">
      <c r="A573" s="3">
        <v>44788</v>
      </c>
      <c r="B573" s="1" t="s">
        <v>34</v>
      </c>
      <c r="C573" s="1" t="s">
        <v>34</v>
      </c>
      <c r="D573" s="24">
        <v>4022</v>
      </c>
      <c r="E573" s="24">
        <v>39013</v>
      </c>
      <c r="F573" s="1" t="s">
        <v>35</v>
      </c>
      <c r="G573" s="1" t="s">
        <v>36</v>
      </c>
      <c r="H573" s="1" t="s">
        <v>67</v>
      </c>
      <c r="I573" t="s">
        <v>68</v>
      </c>
      <c r="J573" t="str">
        <f>_xlfn.CONCAT(IFERROR(INDEX(Lookup!B:B, MATCH(Table1[[#This Row],[Origin City]], Lookup!A:A, 0)), Table1[[#This Row],[Origin City]]),","," ",Table1[[#This Row],[Origin State]])</f>
        <v>Selby, SD</v>
      </c>
      <c r="K573" t="s">
        <v>48</v>
      </c>
      <c r="L573" t="s">
        <v>49</v>
      </c>
      <c r="M573" t="s">
        <v>50</v>
      </c>
      <c r="N573" s="5">
        <v>1419</v>
      </c>
      <c r="O573" t="s">
        <v>51</v>
      </c>
      <c r="P573">
        <v>110</v>
      </c>
      <c r="Q573">
        <v>120</v>
      </c>
      <c r="R573" t="s">
        <v>42</v>
      </c>
      <c r="S573" t="s">
        <v>43</v>
      </c>
      <c r="T573" t="s">
        <v>52</v>
      </c>
      <c r="U573" s="36" t="s">
        <v>44</v>
      </c>
      <c r="V573" s="28" t="s">
        <v>45</v>
      </c>
      <c r="W573" s="4">
        <v>5300</v>
      </c>
      <c r="X573" s="4">
        <f>IF(Table1[[#This Row],[Commodity]]="corn",Table1[[#This Row],[Tariff per Car]]/(111*2000/56),Table1[[#This Row],[Tariff per Car]]/(111*2000/60))</f>
        <v>1.336936936936937</v>
      </c>
      <c r="Y573" s="4">
        <f>Table1[[#This Row],[Tariff per Car]]/100.7</f>
        <v>52.631578947368418</v>
      </c>
      <c r="Z573" s="4">
        <f>(Table1[[#This Row],[Tariff per Car]]/111)</f>
        <v>47.747747747747745</v>
      </c>
      <c r="AA573" s="6">
        <f>(Table1[[#This Row],[Tariff per Car]]/111)/Table1[[#This Row],[Route Mileage]]</f>
        <v>3.3648870858173183E-2</v>
      </c>
      <c r="AB573" s="4">
        <v>0.63</v>
      </c>
      <c r="AC573" s="4">
        <f>Table1[[#This Row],[FSC per Mile]]*Table1[[#This Row],[Route Mileage]]</f>
        <v>893.97</v>
      </c>
      <c r="AD573" s="4">
        <f>Table1[[#This Row],[Tariff per Car]]+Table1[[#This Row],[FSC per Car]]</f>
        <v>6193.97</v>
      </c>
      <c r="AE573" s="4">
        <f>IF(Table1[[#This Row],[Commodity]]="corn",Table1[[#This Row],[Tariff + FSC per Car]]/(111*2000/56),Table1[[#This Row],[Tariff + FSC per Car]]/(111*2000/60))</f>
        <v>1.5624428828828829</v>
      </c>
      <c r="AF573" s="4">
        <f>Table1[[#This Row],[Tariff + FSC per Car]]/100.7</f>
        <v>61.509136047666338</v>
      </c>
      <c r="AG573" s="4">
        <f>(Table1[[#This Row],[Tariff + FSC per Car]]/111)</f>
        <v>55.801531531531531</v>
      </c>
      <c r="AH573" s="6">
        <f>(Table1[[#This Row],[Tariff + FSC per Car]]/111)/Table1[[#This Row],[Route Mileage]]</f>
        <v>3.9324546533848856E-2</v>
      </c>
    </row>
    <row r="574" spans="1:34" x14ac:dyDescent="0.25">
      <c r="A574" s="3">
        <v>44788</v>
      </c>
      <c r="B574" s="1" t="s">
        <v>34</v>
      </c>
      <c r="C574" s="1" t="s">
        <v>34</v>
      </c>
      <c r="D574" s="24">
        <v>4022</v>
      </c>
      <c r="E574" s="24">
        <v>39013</v>
      </c>
      <c r="F574" s="1" t="s">
        <v>35</v>
      </c>
      <c r="G574" s="1" t="s">
        <v>36</v>
      </c>
      <c r="H574" s="1" t="s">
        <v>69</v>
      </c>
      <c r="I574" t="s">
        <v>47</v>
      </c>
      <c r="J574" t="str">
        <f>_xlfn.CONCAT(IFERROR(INDEX(Lookup!B:B, MATCH(Table1[[#This Row],[Origin City]], Lookup!A:A, 0)), Table1[[#This Row],[Origin City]]),","," ",Table1[[#This Row],[Origin State]])</f>
        <v>St. Cloud, MN</v>
      </c>
      <c r="K574" t="s">
        <v>48</v>
      </c>
      <c r="L574" t="s">
        <v>49</v>
      </c>
      <c r="M574" t="s">
        <v>50</v>
      </c>
      <c r="N574" s="5">
        <v>1666</v>
      </c>
      <c r="O574" t="s">
        <v>51</v>
      </c>
      <c r="P574">
        <v>110</v>
      </c>
      <c r="Q574">
        <v>120</v>
      </c>
      <c r="R574" t="s">
        <v>42</v>
      </c>
      <c r="S574" t="s">
        <v>43</v>
      </c>
      <c r="T574" t="s">
        <v>52</v>
      </c>
      <c r="U574" s="36" t="s">
        <v>44</v>
      </c>
      <c r="V574" s="28" t="s">
        <v>45</v>
      </c>
      <c r="W574" s="4">
        <v>5300</v>
      </c>
      <c r="X574" s="4">
        <f>IF(Table1[[#This Row],[Commodity]]="corn",Table1[[#This Row],[Tariff per Car]]/(111*2000/56),Table1[[#This Row],[Tariff per Car]]/(111*2000/60))</f>
        <v>1.336936936936937</v>
      </c>
      <c r="Y574" s="4">
        <f>Table1[[#This Row],[Tariff per Car]]/100.7</f>
        <v>52.631578947368418</v>
      </c>
      <c r="Z574" s="4">
        <f>(Table1[[#This Row],[Tariff per Car]]/111)</f>
        <v>47.747747747747745</v>
      </c>
      <c r="AA574" s="6">
        <f>(Table1[[#This Row],[Tariff per Car]]/111)/Table1[[#This Row],[Route Mileage]]</f>
        <v>2.8660112693726137E-2</v>
      </c>
      <c r="AB574" s="4">
        <v>0.63</v>
      </c>
      <c r="AC574" s="4">
        <f>Table1[[#This Row],[FSC per Mile]]*Table1[[#This Row],[Route Mileage]]</f>
        <v>1049.58</v>
      </c>
      <c r="AD574" s="4">
        <f>Table1[[#This Row],[Tariff per Car]]+Table1[[#This Row],[FSC per Car]]</f>
        <v>6349.58</v>
      </c>
      <c r="AE574" s="4">
        <f>IF(Table1[[#This Row],[Commodity]]="corn",Table1[[#This Row],[Tariff + FSC per Car]]/(111*2000/56),Table1[[#This Row],[Tariff + FSC per Car]]/(111*2000/60))</f>
        <v>1.6016958558558558</v>
      </c>
      <c r="AF574" s="4">
        <f>Table1[[#This Row],[Tariff + FSC per Car]]/100.7</f>
        <v>63.054419066534258</v>
      </c>
      <c r="AG574" s="4">
        <f>(Table1[[#This Row],[Tariff + FSC per Car]]/111)</f>
        <v>57.203423423423423</v>
      </c>
      <c r="AH574" s="6">
        <f>(Table1[[#This Row],[Tariff + FSC per Car]]/111)/Table1[[#This Row],[Route Mileage]]</f>
        <v>3.4335788369401814E-2</v>
      </c>
    </row>
    <row r="575" spans="1:34" x14ac:dyDescent="0.25">
      <c r="A575" s="3">
        <v>44788</v>
      </c>
      <c r="B575" s="1" t="s">
        <v>34</v>
      </c>
      <c r="C575" s="1" t="s">
        <v>34</v>
      </c>
      <c r="D575" s="24">
        <v>4022</v>
      </c>
      <c r="E575" s="24">
        <v>39010</v>
      </c>
      <c r="F575" s="1" t="s">
        <v>35</v>
      </c>
      <c r="G575" s="1" t="s">
        <v>36</v>
      </c>
      <c r="H575" s="1" t="s">
        <v>70</v>
      </c>
      <c r="I575" t="s">
        <v>57</v>
      </c>
      <c r="J575" t="str">
        <f>_xlfn.CONCAT(IFERROR(INDEX(Lookup!B:B, MATCH(Table1[[#This Row],[Origin City]], Lookup!A:A, 0)), Table1[[#This Row],[Origin City]]),","," ",Table1[[#This Row],[Origin State]])</f>
        <v>Waverly, IL</v>
      </c>
      <c r="K575" t="s">
        <v>71</v>
      </c>
      <c r="L575" t="s">
        <v>64</v>
      </c>
      <c r="M575" t="str">
        <f>_xlfn.CONCAT(IFERROR(INDEX(Lookup!B:B, MATCH(Table1[[#This Row],[Destination City]], Lookup!A:A, 0)), Table1[[#This Row],[Destination City]]),","," ",Table1[[#This Row],[Destination State]])</f>
        <v>Dexter, NM</v>
      </c>
      <c r="N575" s="47">
        <v>1058</v>
      </c>
      <c r="O575" t="s">
        <v>41</v>
      </c>
      <c r="P575">
        <v>110</v>
      </c>
      <c r="Q575">
        <v>120</v>
      </c>
      <c r="R575" t="s">
        <v>42</v>
      </c>
      <c r="S575" t="s">
        <v>43</v>
      </c>
      <c r="T575" t="s">
        <v>43</v>
      </c>
      <c r="U575" s="36" t="s">
        <v>44</v>
      </c>
      <c r="V575" s="28" t="s">
        <v>45</v>
      </c>
      <c r="W575" s="4">
        <v>3900</v>
      </c>
      <c r="X575" s="4">
        <f>IF(Table1[[#This Row],[Commodity]]="corn",Table1[[#This Row],[Tariff per Car]]/(111*2000/56),Table1[[#This Row],[Tariff per Car]]/(111*2000/60))</f>
        <v>0.98378378378378384</v>
      </c>
      <c r="Y575" s="4">
        <f>Table1[[#This Row],[Tariff per Car]]/100.7</f>
        <v>38.728897715988083</v>
      </c>
      <c r="Z575" s="4">
        <f>(Table1[[#This Row],[Tariff per Car]]/111)</f>
        <v>35.135135135135137</v>
      </c>
      <c r="AA575" s="6">
        <f>(Table1[[#This Row],[Tariff per Car]]/111)/Table1[[#This Row],[Route Mileage]]</f>
        <v>3.3209012415061565E-2</v>
      </c>
      <c r="AB575" s="4">
        <v>0.63</v>
      </c>
      <c r="AC575" s="4">
        <f>Table1[[#This Row],[FSC per Mile]]*Table1[[#This Row],[Route Mileage]]</f>
        <v>666.54</v>
      </c>
      <c r="AD575" s="4">
        <f>Table1[[#This Row],[Tariff per Car]]+Table1[[#This Row],[FSC per Car]]</f>
        <v>4566.54</v>
      </c>
      <c r="AE575" s="4">
        <f>IF(Table1[[#This Row],[Commodity]]="corn",Table1[[#This Row],[Tariff + FSC per Car]]/(111*2000/56),Table1[[#This Row],[Tariff + FSC per Car]]/(111*2000/60))</f>
        <v>1.1519200000000001</v>
      </c>
      <c r="AF575" s="4">
        <f>Table1[[#This Row],[Tariff + FSC per Car]]/100.7</f>
        <v>45.34796425024826</v>
      </c>
      <c r="AG575" s="4">
        <f>(Table1[[#This Row],[Tariff + FSC per Car]]/111)</f>
        <v>41.14</v>
      </c>
      <c r="AH575" s="6">
        <f>(Table1[[#This Row],[Tariff + FSC per Car]]/111)/Table1[[#This Row],[Route Mileage]]</f>
        <v>3.8884688090737238E-2</v>
      </c>
    </row>
    <row r="576" spans="1:34" x14ac:dyDescent="0.25">
      <c r="A576" s="3">
        <v>44788</v>
      </c>
      <c r="B576" s="1" t="s">
        <v>80</v>
      </c>
      <c r="C576" s="1" t="s">
        <v>81</v>
      </c>
      <c r="D576" s="24">
        <v>4032</v>
      </c>
      <c r="E576" s="24">
        <v>1182</v>
      </c>
      <c r="F576" s="1" t="s">
        <v>35</v>
      </c>
      <c r="G576" s="1" t="s">
        <v>36</v>
      </c>
      <c r="H576" s="1" t="s">
        <v>82</v>
      </c>
      <c r="I576" t="s">
        <v>83</v>
      </c>
      <c r="J576" t="str">
        <f>_xlfn.CONCAT(IFERROR(INDEX(Lookup!B:B, MATCH(Table1[[#This Row],[Origin City]], Lookup!A:A, 0)), Table1[[#This Row],[Origin City]]),","," ",Table1[[#This Row],[Origin State]])</f>
        <v>Delhi, LA</v>
      </c>
      <c r="K576" t="s">
        <v>84</v>
      </c>
      <c r="L576" t="s">
        <v>85</v>
      </c>
      <c r="M576" t="str">
        <f>_xlfn.CONCAT(IFERROR(INDEX(Lookup!B:B, MATCH(Table1[[#This Row],[Destination City]], Lookup!A:A, 0)), Table1[[#This Row],[Destination City]]),","," ",Table1[[#This Row],[Destination State]])</f>
        <v>Morton, MS</v>
      </c>
      <c r="N576" s="5">
        <v>120</v>
      </c>
      <c r="O576" t="s">
        <v>86</v>
      </c>
      <c r="P576">
        <v>100</v>
      </c>
      <c r="R576" t="s">
        <v>42</v>
      </c>
      <c r="S576" t="s">
        <v>43</v>
      </c>
      <c r="T576" t="s">
        <v>52</v>
      </c>
      <c r="U576" s="26"/>
      <c r="V576" s="27" t="s">
        <v>87</v>
      </c>
      <c r="W576" s="4">
        <v>1435</v>
      </c>
      <c r="X576" s="4">
        <f>IF(Table1[[#This Row],[Commodity]]="corn",Table1[[#This Row],[Tariff per Car]]/(111*2000/56),Table1[[#This Row],[Tariff per Car]]/(111*2000/60))</f>
        <v>0.361981981981982</v>
      </c>
      <c r="Y576" s="4">
        <f>Table1[[#This Row],[Tariff per Car]]/100.7</f>
        <v>14.250248262164845</v>
      </c>
      <c r="Z576" s="4">
        <f>(Table1[[#This Row],[Tariff per Car]]/111)</f>
        <v>12.927927927927929</v>
      </c>
      <c r="AA576" s="6">
        <f>(Table1[[#This Row],[Tariff per Car]]/111)/Table1[[#This Row],[Route Mileage]]</f>
        <v>0.10773273273273273</v>
      </c>
      <c r="AB576" s="4">
        <v>0.91</v>
      </c>
      <c r="AC576" s="4">
        <f>Table1[[#This Row],[FSC per Mile]]*Table1[[#This Row],[Route Mileage]]</f>
        <v>109.2</v>
      </c>
      <c r="AD576" s="4">
        <f>Table1[[#This Row],[Tariff per Car]]+Table1[[#This Row],[FSC per Car]]</f>
        <v>1544.2</v>
      </c>
      <c r="AE576" s="4">
        <f>IF(Table1[[#This Row],[Commodity]]="corn",Table1[[#This Row],[Tariff + FSC per Car]]/(111*2000/56),Table1[[#This Row],[Tariff + FSC per Car]]/(111*2000/60))</f>
        <v>0.38952792792792795</v>
      </c>
      <c r="AF576" s="4">
        <f>Table1[[#This Row],[Tariff + FSC per Car]]/100.7</f>
        <v>15.334657398212512</v>
      </c>
      <c r="AG576" s="4">
        <f>(Table1[[#This Row],[Tariff + FSC per Car]]/111)</f>
        <v>13.911711711711712</v>
      </c>
      <c r="AH576" s="6">
        <f>(Table1[[#This Row],[Tariff + FSC per Car]]/111)/Table1[[#This Row],[Route Mileage]]</f>
        <v>0.11593093093093093</v>
      </c>
    </row>
    <row r="577" spans="1:34" x14ac:dyDescent="0.25">
      <c r="A577" s="3">
        <v>44788</v>
      </c>
      <c r="B577" s="1" t="s">
        <v>88</v>
      </c>
      <c r="C577" s="1" t="s">
        <v>81</v>
      </c>
      <c r="D577" s="24">
        <v>4444</v>
      </c>
      <c r="E577" s="24">
        <v>45646</v>
      </c>
      <c r="F577" s="1" t="s">
        <v>35</v>
      </c>
      <c r="G577" s="1" t="s">
        <v>36</v>
      </c>
      <c r="H577" s="1" t="s">
        <v>89</v>
      </c>
      <c r="I577" t="s">
        <v>75</v>
      </c>
      <c r="J577" t="str">
        <f>_xlfn.CONCAT(IFERROR(INDEX(Lookup!B:B, MATCH(Table1[[#This Row],[Origin City]], Lookup!A:A, 0)), Table1[[#This Row],[Origin City]]),","," ",Table1[[#This Row],[Origin State]])</f>
        <v>Enderlin, ND</v>
      </c>
      <c r="K577" t="s">
        <v>90</v>
      </c>
      <c r="L577" t="s">
        <v>49</v>
      </c>
      <c r="M577" t="str">
        <f>_xlfn.CONCAT(IFERROR(INDEX(Lookup!B:B, MATCH(Table1[[#This Row],[Destination City]], Lookup!A:A, 0)), Table1[[#This Row],[Destination City]]),","," ",Table1[[#This Row],[Destination State]])</f>
        <v>Kalama, WA</v>
      </c>
      <c r="N577" s="5">
        <v>1617</v>
      </c>
      <c r="O577" t="s">
        <v>86</v>
      </c>
      <c r="P577">
        <v>110</v>
      </c>
      <c r="Q577">
        <v>110</v>
      </c>
      <c r="R577" t="s">
        <v>42</v>
      </c>
      <c r="S577" t="s">
        <v>43</v>
      </c>
      <c r="T577" t="s">
        <v>52</v>
      </c>
      <c r="U577" s="26"/>
      <c r="V577" s="27" t="s">
        <v>87</v>
      </c>
      <c r="W577" s="4">
        <v>4847</v>
      </c>
      <c r="X577" s="4">
        <f>IF(Table1[[#This Row],[Commodity]]="corn",Table1[[#This Row],[Tariff per Car]]/(111*2000/56),Table1[[#This Row],[Tariff per Car]]/(111*2000/60))</f>
        <v>1.2226666666666668</v>
      </c>
      <c r="Y577" s="4">
        <f>Table1[[#This Row],[Tariff per Car]]/100.7</f>
        <v>48.133068520357497</v>
      </c>
      <c r="Z577" s="4">
        <f>(Table1[[#This Row],[Tariff per Car]]/111)</f>
        <v>43.666666666666664</v>
      </c>
      <c r="AA577" s="6">
        <f>(Table1[[#This Row],[Tariff per Car]]/111)/Table1[[#This Row],[Route Mileage]]</f>
        <v>2.7004741290455575E-2</v>
      </c>
      <c r="AB577" s="4">
        <v>0.6825</v>
      </c>
      <c r="AC577" s="4">
        <f>Table1[[#This Row],[FSC per Mile]]*Table1[[#This Row],[Route Mileage]]</f>
        <v>1103.6025</v>
      </c>
      <c r="AD577" s="4">
        <f>Table1[[#This Row],[Tariff per Car]]+Table1[[#This Row],[FSC per Car]]</f>
        <v>5950.6025</v>
      </c>
      <c r="AE577" s="4">
        <f>IF(Table1[[#This Row],[Commodity]]="corn",Table1[[#This Row],[Tariff + FSC per Car]]/(111*2000/56),Table1[[#This Row],[Tariff + FSC per Car]]/(111*2000/60))</f>
        <v>1.5010528828828829</v>
      </c>
      <c r="AF577" s="4">
        <f>Table1[[#This Row],[Tariff + FSC per Car]]/100.7</f>
        <v>59.092378351539224</v>
      </c>
      <c r="AG577" s="4">
        <f>(Table1[[#This Row],[Tariff + FSC per Car]]/111)</f>
        <v>53.609031531531528</v>
      </c>
      <c r="AH577" s="6">
        <f>(Table1[[#This Row],[Tariff + FSC per Car]]/111)/Table1[[#This Row],[Route Mileage]]</f>
        <v>3.3153389939104223E-2</v>
      </c>
    </row>
    <row r="578" spans="1:34" x14ac:dyDescent="0.25">
      <c r="A578" s="3">
        <v>44788</v>
      </c>
      <c r="B578" s="1" t="s">
        <v>88</v>
      </c>
      <c r="C578" s="1" t="s">
        <v>81</v>
      </c>
      <c r="D578" s="24">
        <v>4444</v>
      </c>
      <c r="E578" s="24">
        <v>45558</v>
      </c>
      <c r="F578" s="1" t="s">
        <v>35</v>
      </c>
      <c r="G578" s="1" t="s">
        <v>36</v>
      </c>
      <c r="H578" s="1" t="s">
        <v>91</v>
      </c>
      <c r="I578" t="s">
        <v>47</v>
      </c>
      <c r="J578" t="str">
        <f>_xlfn.CONCAT(IFERROR(INDEX(Lookup!B:B, MATCH(Table1[[#This Row],[Origin City]], Lookup!A:A, 0)), Table1[[#This Row],[Origin City]]),","," ",Table1[[#This Row],[Origin State]])</f>
        <v>Glenwood, MN</v>
      </c>
      <c r="K578" t="s">
        <v>92</v>
      </c>
      <c r="L578" t="s">
        <v>93</v>
      </c>
      <c r="M578" t="str">
        <f>_xlfn.CONCAT(IFERROR(INDEX(Lookup!B:B, MATCH(Table1[[#This Row],[Destination City]], Lookup!A:A, 0)), Table1[[#This Row],[Destination City]]),","," ",Table1[[#This Row],[Destination State]])</f>
        <v>Boardman, OR</v>
      </c>
      <c r="N578" s="5">
        <v>1556</v>
      </c>
      <c r="O578" t="s">
        <v>86</v>
      </c>
      <c r="P578">
        <v>110</v>
      </c>
      <c r="Q578">
        <v>110</v>
      </c>
      <c r="R578" t="s">
        <v>42</v>
      </c>
      <c r="S578" t="s">
        <v>43</v>
      </c>
      <c r="T578" t="s">
        <v>52</v>
      </c>
      <c r="U578" s="26"/>
      <c r="V578" s="27" t="s">
        <v>87</v>
      </c>
      <c r="W578" s="4">
        <v>4813</v>
      </c>
      <c r="X578" s="4">
        <f>IF(Table1[[#This Row],[Commodity]]="corn",Table1[[#This Row],[Tariff per Car]]/(111*2000/56),Table1[[#This Row],[Tariff per Car]]/(111*2000/60))</f>
        <v>1.2140900900900902</v>
      </c>
      <c r="Y578" s="4">
        <f>Table1[[#This Row],[Tariff per Car]]/100.7</f>
        <v>47.795431976166832</v>
      </c>
      <c r="Z578" s="4">
        <f>(Table1[[#This Row],[Tariff per Car]]/111)</f>
        <v>43.36036036036036</v>
      </c>
      <c r="AA578" s="6">
        <f>(Table1[[#This Row],[Tariff per Car]]/111)/Table1[[#This Row],[Route Mileage]]</f>
        <v>2.786655550151694E-2</v>
      </c>
      <c r="AB578" s="4">
        <v>0.6825</v>
      </c>
      <c r="AC578" s="4">
        <f>Table1[[#This Row],[FSC per Mile]]*Table1[[#This Row],[Route Mileage]]</f>
        <v>1061.97</v>
      </c>
      <c r="AD578" s="4">
        <f>Table1[[#This Row],[Tariff per Car]]+Table1[[#This Row],[FSC per Car]]</f>
        <v>5874.97</v>
      </c>
      <c r="AE578" s="4">
        <f>IF(Table1[[#This Row],[Commodity]]="corn",Table1[[#This Row],[Tariff + FSC per Car]]/(111*2000/56),Table1[[#This Row],[Tariff + FSC per Car]]/(111*2000/60))</f>
        <v>1.4819744144144145</v>
      </c>
      <c r="AF578" s="4">
        <f>Table1[[#This Row],[Tariff + FSC per Car]]/100.7</f>
        <v>58.341310824230391</v>
      </c>
      <c r="AG578" s="4">
        <f>(Table1[[#This Row],[Tariff + FSC per Car]]/111)</f>
        <v>52.927657657657662</v>
      </c>
      <c r="AH578" s="6">
        <f>(Table1[[#This Row],[Tariff + FSC per Car]]/111)/Table1[[#This Row],[Route Mileage]]</f>
        <v>3.4015204150165596E-2</v>
      </c>
    </row>
    <row r="579" spans="1:34" x14ac:dyDescent="0.25">
      <c r="A579" s="3">
        <v>44788</v>
      </c>
      <c r="B579" s="1" t="s">
        <v>94</v>
      </c>
      <c r="C579" s="1" t="s">
        <v>94</v>
      </c>
      <c r="D579" s="24">
        <v>4315</v>
      </c>
      <c r="F579" s="1" t="s">
        <v>35</v>
      </c>
      <c r="G579" s="1" t="s">
        <v>36</v>
      </c>
      <c r="H579" s="1" t="s">
        <v>95</v>
      </c>
      <c r="I579" t="s">
        <v>96</v>
      </c>
      <c r="J579" t="str">
        <f>_xlfn.CONCAT(IFERROR(INDEX(Lookup!B:B, MATCH(Table1[[#This Row],[Origin City]], Lookup!A:A, 0)), Table1[[#This Row],[Origin City]]),","," ",Table1[[#This Row],[Origin State]])</f>
        <v>Haw Creek (Ladoga), IN</v>
      </c>
      <c r="K579" t="s">
        <v>97</v>
      </c>
      <c r="L579" t="s">
        <v>98</v>
      </c>
      <c r="M579" t="str">
        <f>_xlfn.CONCAT(IFERROR(INDEX(Lookup!B:B, MATCH(Table1[[#This Row],[Destination City]], Lookup!A:A, 0)), Table1[[#This Row],[Destination City]]),","," ",Table1[[#This Row],[Destination State]])</f>
        <v>Ozark, AL</v>
      </c>
      <c r="N579" s="9">
        <v>707</v>
      </c>
      <c r="O579" t="s">
        <v>86</v>
      </c>
      <c r="P579">
        <v>90</v>
      </c>
      <c r="Q579">
        <v>90</v>
      </c>
      <c r="R579" t="s">
        <v>42</v>
      </c>
      <c r="S579" t="s">
        <v>43</v>
      </c>
      <c r="T579" t="s">
        <v>52</v>
      </c>
      <c r="U579" s="29"/>
      <c r="V579" s="30" t="s">
        <v>87</v>
      </c>
      <c r="W579" s="4">
        <v>5561</v>
      </c>
      <c r="X579" s="4">
        <f>IF(Table1[[#This Row],[Commodity]]="corn",Table1[[#This Row],[Tariff per Car]]/(111*2000/56),Table1[[#This Row],[Tariff per Car]]/(111*2000/60))</f>
        <v>1.4027747747747747</v>
      </c>
      <c r="Y579" s="4">
        <f>Table1[[#This Row],[Tariff per Car]]/100.7</f>
        <v>55.22343594836147</v>
      </c>
      <c r="Z579" s="4">
        <f>(Table1[[#This Row],[Tariff per Car]]/111)</f>
        <v>50.099099099099099</v>
      </c>
      <c r="AA579" s="6">
        <f>(Table1[[#This Row],[Tariff per Car]]/111)/Table1[[#This Row],[Route Mileage]]</f>
        <v>7.0861526307070863E-2</v>
      </c>
      <c r="AB579" s="4">
        <v>0</v>
      </c>
      <c r="AC579" s="4">
        <f>Table1[[#This Row],[FSC per Mile]]*Table1[[#This Row],[Route Mileage]]</f>
        <v>0</v>
      </c>
      <c r="AD579" s="4">
        <f>Table1[[#This Row],[Tariff per Car]]+Table1[[#This Row],[FSC per Car]]</f>
        <v>5561</v>
      </c>
      <c r="AE579" s="4">
        <f>IF(Table1[[#This Row],[Commodity]]="corn",Table1[[#This Row],[Tariff + FSC per Car]]/(111*2000/56),Table1[[#This Row],[Tariff + FSC per Car]]/(111*2000/60))</f>
        <v>1.4027747747747747</v>
      </c>
      <c r="AF579" s="4">
        <f>Table1[[#This Row],[Tariff + FSC per Car]]/100.7</f>
        <v>55.22343594836147</v>
      </c>
      <c r="AG579" s="4">
        <f>(Table1[[#This Row],[Tariff + FSC per Car]]/111)</f>
        <v>50.099099099099099</v>
      </c>
      <c r="AH579" s="6">
        <f>(Table1[[#This Row],[Tariff + FSC per Car]]/111)/Table1[[#This Row],[Route Mileage]]</f>
        <v>7.0861526307070863E-2</v>
      </c>
    </row>
    <row r="580" spans="1:34" x14ac:dyDescent="0.25">
      <c r="A580" s="3">
        <v>44788</v>
      </c>
      <c r="B580" s="1" t="s">
        <v>94</v>
      </c>
      <c r="C580" s="1" t="s">
        <v>94</v>
      </c>
      <c r="D580" s="24">
        <v>4315</v>
      </c>
      <c r="F580" s="1" t="s">
        <v>35</v>
      </c>
      <c r="G580" s="1" t="s">
        <v>36</v>
      </c>
      <c r="H580" s="1" t="s">
        <v>99</v>
      </c>
      <c r="I580" t="s">
        <v>100</v>
      </c>
      <c r="J580" t="str">
        <f>_xlfn.CONCAT(IFERROR(INDEX(Lookup!B:B, MATCH(Table1[[#This Row],[Origin City]], Lookup!A:A, 0)), Table1[[#This Row],[Origin City]]),","," ",Table1[[#This Row],[Origin State]])</f>
        <v>Marysville, OH</v>
      </c>
      <c r="K580" t="s">
        <v>101</v>
      </c>
      <c r="L580" t="s">
        <v>102</v>
      </c>
      <c r="M580" t="str">
        <f>_xlfn.CONCAT(IFERROR(INDEX(Lookup!B:B, MATCH(Table1[[#This Row],[Destination City]], Lookup!A:A, 0)), Table1[[#This Row],[Destination City]]),","," ",Table1[[#This Row],[Destination State]])</f>
        <v>Rose Hill, NC</v>
      </c>
      <c r="N580" s="9">
        <v>781</v>
      </c>
      <c r="O580" t="s">
        <v>86</v>
      </c>
      <c r="P580">
        <v>90</v>
      </c>
      <c r="Q580">
        <v>90</v>
      </c>
      <c r="R580" t="s">
        <v>42</v>
      </c>
      <c r="S580" t="s">
        <v>43</v>
      </c>
      <c r="T580" t="s">
        <v>52</v>
      </c>
      <c r="U580" s="29"/>
      <c r="V580" s="30" t="s">
        <v>87</v>
      </c>
      <c r="W580" s="4">
        <v>5457</v>
      </c>
      <c r="X580" s="4">
        <f>IF(Table1[[#This Row],[Commodity]]="corn",Table1[[#This Row],[Tariff per Car]]/(111*2000/56),Table1[[#This Row],[Tariff per Car]]/(111*2000/60))</f>
        <v>1.3765405405405406</v>
      </c>
      <c r="Y580" s="4">
        <f>Table1[[#This Row],[Tariff per Car]]/100.7</f>
        <v>54.190665342601783</v>
      </c>
      <c r="Z580" s="4">
        <f>(Table1[[#This Row],[Tariff per Car]]/111)</f>
        <v>49.162162162162161</v>
      </c>
      <c r="AA580" s="6">
        <f>(Table1[[#This Row],[Tariff per Car]]/111)/Table1[[#This Row],[Route Mileage]]</f>
        <v>6.2947710835034781E-2</v>
      </c>
      <c r="AB580" s="4">
        <v>0</v>
      </c>
      <c r="AC580" s="4">
        <f>Table1[[#This Row],[FSC per Mile]]*Table1[[#This Row],[Route Mileage]]</f>
        <v>0</v>
      </c>
      <c r="AD580" s="4">
        <f>Table1[[#This Row],[Tariff per Car]]+Table1[[#This Row],[FSC per Car]]</f>
        <v>5457</v>
      </c>
      <c r="AE580" s="4">
        <f>IF(Table1[[#This Row],[Commodity]]="corn",Table1[[#This Row],[Tariff + FSC per Car]]/(111*2000/56),Table1[[#This Row],[Tariff + FSC per Car]]/(111*2000/60))</f>
        <v>1.3765405405405406</v>
      </c>
      <c r="AF580" s="4">
        <f>Table1[[#This Row],[Tariff + FSC per Car]]/100.7</f>
        <v>54.190665342601783</v>
      </c>
      <c r="AG580" s="4">
        <f>(Table1[[#This Row],[Tariff + FSC per Car]]/111)</f>
        <v>49.162162162162161</v>
      </c>
      <c r="AH580" s="6">
        <f>(Table1[[#This Row],[Tariff + FSC per Car]]/111)/Table1[[#This Row],[Route Mileage]]</f>
        <v>6.2947710835034781E-2</v>
      </c>
    </row>
    <row r="581" spans="1:34" x14ac:dyDescent="0.25">
      <c r="A581" s="3">
        <v>44788</v>
      </c>
      <c r="B581" s="1" t="s">
        <v>94</v>
      </c>
      <c r="C581" s="1" t="s">
        <v>94</v>
      </c>
      <c r="D581" s="24">
        <v>4315</v>
      </c>
      <c r="F581" s="1" t="s">
        <v>35</v>
      </c>
      <c r="G581" s="1" t="s">
        <v>36</v>
      </c>
      <c r="H581" s="1" t="s">
        <v>103</v>
      </c>
      <c r="I581" t="s">
        <v>57</v>
      </c>
      <c r="J581" t="str">
        <f>_xlfn.CONCAT(IFERROR(INDEX(Lookup!B:B, MATCH(Table1[[#This Row],[Origin City]], Lookup!A:A, 0)), Table1[[#This Row],[Origin City]]),","," ",Table1[[#This Row],[Origin State]])</f>
        <v>Olney, IL</v>
      </c>
      <c r="K581" t="s">
        <v>104</v>
      </c>
      <c r="L581" t="s">
        <v>105</v>
      </c>
      <c r="M581" t="str">
        <f>_xlfn.CONCAT(IFERROR(INDEX(Lookup!B:B, MATCH(Table1[[#This Row],[Destination City]], Lookup!A:A, 0)), Table1[[#This Row],[Destination City]]),","," ",Table1[[#This Row],[Destination State]])</f>
        <v>Fairmount, GA</v>
      </c>
      <c r="N581" s="9">
        <v>496</v>
      </c>
      <c r="O581" t="s">
        <v>86</v>
      </c>
      <c r="P581">
        <v>90</v>
      </c>
      <c r="Q581">
        <v>90</v>
      </c>
      <c r="R581" t="s">
        <v>42</v>
      </c>
      <c r="S581" t="s">
        <v>43</v>
      </c>
      <c r="T581" t="s">
        <v>52</v>
      </c>
      <c r="U581" s="45"/>
      <c r="V581" s="46" t="s">
        <v>87</v>
      </c>
      <c r="W581" s="4">
        <v>4160</v>
      </c>
      <c r="X581" s="4">
        <f>IF(Table1[[#This Row],[Commodity]]="corn",Table1[[#This Row],[Tariff per Car]]/(111*2000/56),Table1[[#This Row],[Tariff per Car]]/(111*2000/60))</f>
        <v>1.0493693693693693</v>
      </c>
      <c r="Y581" s="4">
        <f>Table1[[#This Row],[Tariff per Car]]/100.7</f>
        <v>41.31082423038729</v>
      </c>
      <c r="Z581" s="4">
        <f>(Table1[[#This Row],[Tariff per Car]]/111)</f>
        <v>37.477477477477478</v>
      </c>
      <c r="AA581" s="6">
        <f>(Table1[[#This Row],[Tariff per Car]]/111)/Table1[[#This Row],[Route Mileage]]</f>
        <v>7.5559430398140073E-2</v>
      </c>
      <c r="AB581" s="4">
        <v>0</v>
      </c>
      <c r="AC581" s="4">
        <f>Table1[[#This Row],[FSC per Mile]]*Table1[[#This Row],[Route Mileage]]</f>
        <v>0</v>
      </c>
      <c r="AD581" s="4">
        <f>Table1[[#This Row],[Tariff per Car]]+Table1[[#This Row],[FSC per Car]]</f>
        <v>4160</v>
      </c>
      <c r="AE581" s="4">
        <f>IF(Table1[[#This Row],[Commodity]]="corn",Table1[[#This Row],[Tariff + FSC per Car]]/(111*2000/56),Table1[[#This Row],[Tariff + FSC per Car]]/(111*2000/60))</f>
        <v>1.0493693693693693</v>
      </c>
      <c r="AF581" s="4">
        <f>Table1[[#This Row],[Tariff + FSC per Car]]/100.7</f>
        <v>41.31082423038729</v>
      </c>
      <c r="AG581" s="4">
        <f>(Table1[[#This Row],[Tariff + FSC per Car]]/111)</f>
        <v>37.477477477477478</v>
      </c>
      <c r="AH581" s="6">
        <f>(Table1[[#This Row],[Tariff + FSC per Car]]/111)/Table1[[#This Row],[Route Mileage]]</f>
        <v>7.5559430398140073E-2</v>
      </c>
    </row>
    <row r="582" spans="1:34" x14ac:dyDescent="0.25">
      <c r="A582" s="3">
        <v>44788</v>
      </c>
      <c r="B582" s="1" t="s">
        <v>34</v>
      </c>
      <c r="C582" s="1" t="s">
        <v>34</v>
      </c>
      <c r="D582" s="24">
        <v>4022</v>
      </c>
      <c r="E582" s="24">
        <v>69105</v>
      </c>
      <c r="F582" s="1" t="s">
        <v>72</v>
      </c>
      <c r="G582" s="1" t="s">
        <v>36</v>
      </c>
      <c r="H582" s="1" t="s">
        <v>73</v>
      </c>
      <c r="I582" t="s">
        <v>47</v>
      </c>
      <c r="J582" t="str">
        <f>_xlfn.CONCAT(IFERROR(INDEX(Lookup!B:B, MATCH(Table1[[#This Row],[Origin City]], Lookup!A:A, 0)), Table1[[#This Row],[Origin City]]),","," ",Table1[[#This Row],[Origin State]])</f>
        <v>Argyle, MN</v>
      </c>
      <c r="K582" t="s">
        <v>48</v>
      </c>
      <c r="L582" t="s">
        <v>49</v>
      </c>
      <c r="M582" t="s">
        <v>50</v>
      </c>
      <c r="N582" s="5">
        <v>1528</v>
      </c>
      <c r="O582" t="s">
        <v>51</v>
      </c>
      <c r="P582">
        <v>110</v>
      </c>
      <c r="Q582">
        <v>120</v>
      </c>
      <c r="R582" t="s">
        <v>2</v>
      </c>
      <c r="S582" t="s">
        <v>43</v>
      </c>
      <c r="T582" t="s">
        <v>52</v>
      </c>
      <c r="U582" s="35" t="s">
        <v>44</v>
      </c>
      <c r="V582" s="27" t="s">
        <v>45</v>
      </c>
      <c r="W582" s="4">
        <v>6000</v>
      </c>
      <c r="X582" s="4">
        <f>IF(Table1[[#This Row],[Commodity]]="corn",Table1[[#This Row],[Tariff per Car]]/(111*2000/56),Table1[[#This Row],[Tariff per Car]]/(111*2000/60))</f>
        <v>1.6216216216216217</v>
      </c>
      <c r="Y582" s="4">
        <f>Table1[[#This Row],[Tariff per Car]]/100.7</f>
        <v>59.582919563058589</v>
      </c>
      <c r="Z582" s="4">
        <f>(Table1[[#This Row],[Tariff per Car]]/111)</f>
        <v>54.054054054054056</v>
      </c>
      <c r="AA582" s="6">
        <f>(Table1[[#This Row],[Tariff per Car]]/111)/Table1[[#This Row],[Route Mileage]]</f>
        <v>3.5375689825951608E-2</v>
      </c>
      <c r="AB582" s="4">
        <v>0.63</v>
      </c>
      <c r="AC582" s="4">
        <f>Table1[[#This Row],[FSC per Mile]]*Table1[[#This Row],[Route Mileage]]</f>
        <v>962.64</v>
      </c>
      <c r="AD582" s="4">
        <f>Table1[[#This Row],[Tariff per Car]]+Table1[[#This Row],[FSC per Car]]</f>
        <v>6962.64</v>
      </c>
      <c r="AE582" s="4">
        <f>IF(Table1[[#This Row],[Commodity]]="corn",Table1[[#This Row],[Tariff + FSC per Car]]/(111*2000/56),Table1[[#This Row],[Tariff + FSC per Car]]/(111*2000/60))</f>
        <v>1.8817945945945946</v>
      </c>
      <c r="AF582" s="4">
        <f>Table1[[#This Row],[Tariff + FSC per Car]]/100.7</f>
        <v>69.14240317775571</v>
      </c>
      <c r="AG582" s="4">
        <f>(Table1[[#This Row],[Tariff + FSC per Car]]/111)</f>
        <v>62.726486486486486</v>
      </c>
      <c r="AH582" s="6">
        <f>(Table1[[#This Row],[Tariff + FSC per Car]]/111)/Table1[[#This Row],[Route Mileage]]</f>
        <v>4.1051365501627281E-2</v>
      </c>
    </row>
    <row r="583" spans="1:34" x14ac:dyDescent="0.25">
      <c r="A583" s="3">
        <v>44788</v>
      </c>
      <c r="B583" s="1" t="s">
        <v>34</v>
      </c>
      <c r="C583" s="1" t="s">
        <v>34</v>
      </c>
      <c r="D583" s="24">
        <v>4022</v>
      </c>
      <c r="E583" s="24">
        <v>69105</v>
      </c>
      <c r="F583" s="1" t="s">
        <v>72</v>
      </c>
      <c r="G583" s="1" t="s">
        <v>36</v>
      </c>
      <c r="H583" s="1" t="s">
        <v>73</v>
      </c>
      <c r="I583" t="s">
        <v>47</v>
      </c>
      <c r="J583" t="str">
        <f>_xlfn.CONCAT(IFERROR(INDEX(Lookup!B:B, MATCH(Table1[[#This Row],[Origin City]], Lookup!A:A, 0)), Table1[[#This Row],[Origin City]]),","," ",Table1[[#This Row],[Origin State]])</f>
        <v>Argyle, MN</v>
      </c>
      <c r="K583" t="s">
        <v>65</v>
      </c>
      <c r="L583" t="s">
        <v>54</v>
      </c>
      <c r="M583" t="s">
        <v>66</v>
      </c>
      <c r="N583" s="47">
        <v>1634</v>
      </c>
      <c r="O583" t="s">
        <v>51</v>
      </c>
      <c r="P583">
        <v>110</v>
      </c>
      <c r="Q583">
        <v>120</v>
      </c>
      <c r="R583" t="s">
        <v>2</v>
      </c>
      <c r="S583" t="s">
        <v>43</v>
      </c>
      <c r="T583" t="s">
        <v>52</v>
      </c>
      <c r="U583" s="36" t="s">
        <v>44</v>
      </c>
      <c r="V583" s="28" t="s">
        <v>45</v>
      </c>
      <c r="W583" s="4">
        <v>6200</v>
      </c>
      <c r="X583" s="4">
        <f>IF(Table1[[#This Row],[Commodity]]="corn",Table1[[#This Row],[Tariff per Car]]/(111*2000/56),Table1[[#This Row],[Tariff per Car]]/(111*2000/60))</f>
        <v>1.6756756756756757</v>
      </c>
      <c r="Y583" s="4">
        <f>Table1[[#This Row],[Tariff per Car]]/100.7</f>
        <v>61.56901688182721</v>
      </c>
      <c r="Z583" s="4">
        <f>(Table1[[#This Row],[Tariff per Car]]/111)</f>
        <v>55.855855855855857</v>
      </c>
      <c r="AA583" s="6">
        <f>(Table1[[#This Row],[Tariff per Car]]/111)/Table1[[#This Row],[Route Mileage]]</f>
        <v>3.4183510315701257E-2</v>
      </c>
      <c r="AB583" s="4">
        <v>0.63</v>
      </c>
      <c r="AC583" s="4">
        <f>Table1[[#This Row],[FSC per Mile]]*Table1[[#This Row],[Route Mileage]]</f>
        <v>1029.42</v>
      </c>
      <c r="AD583" s="4">
        <f>Table1[[#This Row],[Tariff per Car]]+Table1[[#This Row],[FSC per Car]]</f>
        <v>7229.42</v>
      </c>
      <c r="AE583" s="4">
        <f>IF(Table1[[#This Row],[Commodity]]="corn",Table1[[#This Row],[Tariff + FSC per Car]]/(111*2000/56),Table1[[#This Row],[Tariff + FSC per Car]]/(111*2000/60))</f>
        <v>1.9538972972972972</v>
      </c>
      <c r="AF583" s="4">
        <f>Table1[[#This Row],[Tariff + FSC per Car]]/100.7</f>
        <v>71.791658391261166</v>
      </c>
      <c r="AG583" s="4">
        <f>(Table1[[#This Row],[Tariff + FSC per Car]]/111)</f>
        <v>65.129909909909912</v>
      </c>
      <c r="AH583" s="6">
        <f>(Table1[[#This Row],[Tariff + FSC per Car]]/111)/Table1[[#This Row],[Route Mileage]]</f>
        <v>3.9859185991376937E-2</v>
      </c>
    </row>
    <row r="584" spans="1:34" x14ac:dyDescent="0.25">
      <c r="A584" s="3">
        <v>44788</v>
      </c>
      <c r="B584" s="1" t="s">
        <v>34</v>
      </c>
      <c r="C584" s="1" t="s">
        <v>34</v>
      </c>
      <c r="D584" s="24">
        <v>4022</v>
      </c>
      <c r="E584" s="24">
        <v>69105</v>
      </c>
      <c r="F584" s="1" t="s">
        <v>72</v>
      </c>
      <c r="G584" s="1" t="s">
        <v>36</v>
      </c>
      <c r="H584" s="1" t="s">
        <v>74</v>
      </c>
      <c r="I584" t="s">
        <v>75</v>
      </c>
      <c r="J584" t="str">
        <f>_xlfn.CONCAT(IFERROR(INDEX(Lookup!B:B, MATCH(Table1[[#This Row],[Origin City]], Lookup!A:A, 0)), Table1[[#This Row],[Origin City]]),","," ",Table1[[#This Row],[Origin State]])</f>
        <v>Casselton, ND</v>
      </c>
      <c r="K584" t="s">
        <v>48</v>
      </c>
      <c r="L584" t="s">
        <v>49</v>
      </c>
      <c r="M584" t="s">
        <v>50</v>
      </c>
      <c r="N584" s="5">
        <v>1469</v>
      </c>
      <c r="O584" t="s">
        <v>51</v>
      </c>
      <c r="P584">
        <v>110</v>
      </c>
      <c r="Q584">
        <v>120</v>
      </c>
      <c r="R584" t="s">
        <v>2</v>
      </c>
      <c r="S584" t="s">
        <v>43</v>
      </c>
      <c r="T584" t="s">
        <v>52</v>
      </c>
      <c r="U584" s="35" t="s">
        <v>44</v>
      </c>
      <c r="V584" s="27" t="s">
        <v>45</v>
      </c>
      <c r="W584" s="4">
        <v>5950</v>
      </c>
      <c r="X584" s="4">
        <f>IF(Table1[[#This Row],[Commodity]]="corn",Table1[[#This Row],[Tariff per Car]]/(111*2000/56),Table1[[#This Row],[Tariff per Car]]/(111*2000/60))</f>
        <v>1.6081081081081081</v>
      </c>
      <c r="Y584" s="4">
        <f>Table1[[#This Row],[Tariff per Car]]/100.7</f>
        <v>59.086395233366432</v>
      </c>
      <c r="Z584" s="4">
        <f>(Table1[[#This Row],[Tariff per Car]]/111)</f>
        <v>53.603603603603602</v>
      </c>
      <c r="AA584" s="6">
        <f>(Table1[[#This Row],[Tariff per Car]]/111)/Table1[[#This Row],[Route Mileage]]</f>
        <v>3.6489859498709053E-2</v>
      </c>
      <c r="AB584" s="4">
        <v>0.63</v>
      </c>
      <c r="AC584" s="4">
        <f>Table1[[#This Row],[FSC per Mile]]*Table1[[#This Row],[Route Mileage]]</f>
        <v>925.47</v>
      </c>
      <c r="AD584" s="4">
        <f>Table1[[#This Row],[Tariff per Car]]+Table1[[#This Row],[FSC per Car]]</f>
        <v>6875.47</v>
      </c>
      <c r="AE584" s="4">
        <f>IF(Table1[[#This Row],[Commodity]]="corn",Table1[[#This Row],[Tariff + FSC per Car]]/(111*2000/56),Table1[[#This Row],[Tariff + FSC per Car]]/(111*2000/60))</f>
        <v>1.8582351351351352</v>
      </c>
      <c r="AF584" s="4">
        <f>Table1[[#This Row],[Tariff + FSC per Car]]/100.7</f>
        <v>68.276762661370412</v>
      </c>
      <c r="AG584" s="4">
        <f>(Table1[[#This Row],[Tariff + FSC per Car]]/111)</f>
        <v>61.94117117117117</v>
      </c>
      <c r="AH584" s="6">
        <f>(Table1[[#This Row],[Tariff + FSC per Car]]/111)/Table1[[#This Row],[Route Mileage]]</f>
        <v>4.2165535174384733E-2</v>
      </c>
    </row>
    <row r="585" spans="1:34" x14ac:dyDescent="0.25">
      <c r="A585" s="3">
        <v>44788</v>
      </c>
      <c r="B585" s="1" t="s">
        <v>34</v>
      </c>
      <c r="C585" s="1" t="s">
        <v>34</v>
      </c>
      <c r="D585" s="24">
        <v>4022</v>
      </c>
      <c r="E585" s="24">
        <v>69902</v>
      </c>
      <c r="F585" s="1" t="s">
        <v>72</v>
      </c>
      <c r="G585" s="1" t="s">
        <v>36</v>
      </c>
      <c r="H585" s="1" t="s">
        <v>74</v>
      </c>
      <c r="I585" t="s">
        <v>75</v>
      </c>
      <c r="J585" t="str">
        <f>_xlfn.CONCAT(IFERROR(INDEX(Lookup!B:B, MATCH(Table1[[#This Row],[Origin City]], Lookup!A:A, 0)), Table1[[#This Row],[Origin City]]),","," ",Table1[[#This Row],[Origin State]])</f>
        <v>Casselton, ND</v>
      </c>
      <c r="K585" t="s">
        <v>79</v>
      </c>
      <c r="L585" t="s">
        <v>62</v>
      </c>
      <c r="M585" t="str">
        <f>_xlfn.CONCAT(IFERROR(INDEX(Lookup!B:B, MATCH(Table1[[#This Row],[Destination City]], Lookup!A:A, 0)), Table1[[#This Row],[Destination City]]),","," ",Table1[[#This Row],[Destination State]])</f>
        <v>St. Louis, MO</v>
      </c>
      <c r="N585" s="5">
        <v>855</v>
      </c>
      <c r="O585" t="s">
        <v>51</v>
      </c>
      <c r="P585">
        <v>110</v>
      </c>
      <c r="Q585">
        <v>120</v>
      </c>
      <c r="R585" t="s">
        <v>2</v>
      </c>
      <c r="S585" t="s">
        <v>43</v>
      </c>
      <c r="T585" t="s">
        <v>52</v>
      </c>
      <c r="U585" s="35" t="s">
        <v>44</v>
      </c>
      <c r="V585" s="27" t="s">
        <v>45</v>
      </c>
      <c r="W585" s="4">
        <v>4000</v>
      </c>
      <c r="X585" s="4">
        <f>IF(Table1[[#This Row],[Commodity]]="corn",Table1[[#This Row],[Tariff per Car]]/(111*2000/56),Table1[[#This Row],[Tariff per Car]]/(111*2000/60))</f>
        <v>1.0810810810810811</v>
      </c>
      <c r="Y585" s="4">
        <f>Table1[[#This Row],[Tariff per Car]]/100.7</f>
        <v>39.72194637537239</v>
      </c>
      <c r="Z585" s="4">
        <f>(Table1[[#This Row],[Tariff per Car]]/111)</f>
        <v>36.036036036036037</v>
      </c>
      <c r="AA585" s="6">
        <f>(Table1[[#This Row],[Tariff per Car]]/111)/Table1[[#This Row],[Route Mileage]]</f>
        <v>4.2147410568463203E-2</v>
      </c>
      <c r="AB585" s="4">
        <v>0.63</v>
      </c>
      <c r="AC585" s="4">
        <f>Table1[[#This Row],[FSC per Mile]]*Table1[[#This Row],[Route Mileage]]</f>
        <v>538.65</v>
      </c>
      <c r="AD585" s="4">
        <f>Table1[[#This Row],[Tariff per Car]]+Table1[[#This Row],[FSC per Car]]</f>
        <v>4538.6499999999996</v>
      </c>
      <c r="AE585" s="4">
        <f>IF(Table1[[#This Row],[Commodity]]="corn",Table1[[#This Row],[Tariff + FSC per Car]]/(111*2000/56),Table1[[#This Row],[Tariff + FSC per Car]]/(111*2000/60))</f>
        <v>1.2266621621621621</v>
      </c>
      <c r="AF585" s="4">
        <f>Table1[[#This Row],[Tariff + FSC per Car]]/100.7</f>
        <v>45.071002979145973</v>
      </c>
      <c r="AG585" s="4">
        <f>(Table1[[#This Row],[Tariff + FSC per Car]]/111)</f>
        <v>40.888738738738738</v>
      </c>
      <c r="AH585" s="6">
        <f>(Table1[[#This Row],[Tariff + FSC per Car]]/111)/Table1[[#This Row],[Route Mileage]]</f>
        <v>4.7823086244138877E-2</v>
      </c>
    </row>
    <row r="586" spans="1:34" x14ac:dyDescent="0.25">
      <c r="A586" s="3">
        <v>44788</v>
      </c>
      <c r="B586" s="1" t="s">
        <v>34</v>
      </c>
      <c r="C586" s="1" t="s">
        <v>34</v>
      </c>
      <c r="D586" s="24">
        <v>4022</v>
      </c>
      <c r="E586" s="24">
        <v>69105</v>
      </c>
      <c r="F586" s="1" t="s">
        <v>72</v>
      </c>
      <c r="G586" s="1" t="s">
        <v>36</v>
      </c>
      <c r="H586" s="1" t="s">
        <v>76</v>
      </c>
      <c r="I586" t="s">
        <v>77</v>
      </c>
      <c r="J586" t="str">
        <f>_xlfn.CONCAT(IFERROR(INDEX(Lookup!B:B, MATCH(Table1[[#This Row],[Origin City]], Lookup!A:A, 0)), Table1[[#This Row],[Origin City]]),","," ",Table1[[#This Row],[Origin State]])</f>
        <v>Concordia, KS</v>
      </c>
      <c r="K586" t="s">
        <v>65</v>
      </c>
      <c r="L586" t="s">
        <v>54</v>
      </c>
      <c r="M586" t="s">
        <v>66</v>
      </c>
      <c r="N586" s="5">
        <v>742</v>
      </c>
      <c r="O586" t="s">
        <v>51</v>
      </c>
      <c r="P586">
        <v>110</v>
      </c>
      <c r="Q586">
        <v>120</v>
      </c>
      <c r="R586" t="s">
        <v>2</v>
      </c>
      <c r="S586" t="s">
        <v>43</v>
      </c>
      <c r="T586" t="s">
        <v>43</v>
      </c>
      <c r="U586" s="36" t="s">
        <v>44</v>
      </c>
      <c r="V586" s="28" t="s">
        <v>45</v>
      </c>
      <c r="W586" s="4">
        <v>4450</v>
      </c>
      <c r="X586" s="4">
        <f>IF(Table1[[#This Row],[Commodity]]="corn",Table1[[#This Row],[Tariff per Car]]/(111*2000/56),Table1[[#This Row],[Tariff per Car]]/(111*2000/60))</f>
        <v>1.2027027027027026</v>
      </c>
      <c r="Y586" s="4">
        <f>Table1[[#This Row],[Tariff per Car]]/100.7</f>
        <v>44.19066534260179</v>
      </c>
      <c r="Z586" s="4">
        <f>(Table1[[#This Row],[Tariff per Car]]/111)</f>
        <v>40.090090090090094</v>
      </c>
      <c r="AA586" s="6">
        <f>(Table1[[#This Row],[Tariff per Car]]/111)/Table1[[#This Row],[Route Mileage]]</f>
        <v>5.4029771010903088E-2</v>
      </c>
      <c r="AB586" s="4">
        <v>0.63</v>
      </c>
      <c r="AC586" s="4">
        <f>Table1[[#This Row],[FSC per Mile]]*Table1[[#This Row],[Route Mileage]]</f>
        <v>467.46</v>
      </c>
      <c r="AD586" s="4">
        <f>Table1[[#This Row],[Tariff per Car]]+Table1[[#This Row],[FSC per Car]]</f>
        <v>4917.46</v>
      </c>
      <c r="AE586" s="4">
        <f>IF(Table1[[#This Row],[Commodity]]="corn",Table1[[#This Row],[Tariff + FSC per Car]]/(111*2000/56),Table1[[#This Row],[Tariff + FSC per Car]]/(111*2000/60))</f>
        <v>1.3290432432432433</v>
      </c>
      <c r="AF586" s="4">
        <f>Table1[[#This Row],[Tariff + FSC per Car]]/100.7</f>
        <v>48.832770605759684</v>
      </c>
      <c r="AG586" s="4">
        <f>(Table1[[#This Row],[Tariff + FSC per Car]]/111)</f>
        <v>44.30144144144144</v>
      </c>
      <c r="AH586" s="6">
        <f>(Table1[[#This Row],[Tariff + FSC per Car]]/111)/Table1[[#This Row],[Route Mileage]]</f>
        <v>5.9705446686578761E-2</v>
      </c>
    </row>
    <row r="587" spans="1:34" x14ac:dyDescent="0.25">
      <c r="A587" s="3">
        <v>44788</v>
      </c>
      <c r="B587" s="1" t="s">
        <v>34</v>
      </c>
      <c r="C587" s="1" t="s">
        <v>34</v>
      </c>
      <c r="D587" s="24">
        <v>4022</v>
      </c>
      <c r="E587" s="24">
        <v>69105</v>
      </c>
      <c r="F587" s="1" t="s">
        <v>72</v>
      </c>
      <c r="G587" s="1" t="s">
        <v>36</v>
      </c>
      <c r="H587" s="1" t="s">
        <v>78</v>
      </c>
      <c r="I587" t="s">
        <v>68</v>
      </c>
      <c r="J587" t="str">
        <f>_xlfn.CONCAT(IFERROR(INDEX(Lookup!B:B, MATCH(Table1[[#This Row],[Origin City]], Lookup!A:A, 0)), Table1[[#This Row],[Origin City]]),","," ",Table1[[#This Row],[Origin State]])</f>
        <v>Mitchell, SD</v>
      </c>
      <c r="K587" t="s">
        <v>48</v>
      </c>
      <c r="L587" t="s">
        <v>49</v>
      </c>
      <c r="M587" t="s">
        <v>50</v>
      </c>
      <c r="N587" s="5">
        <v>1624</v>
      </c>
      <c r="O587" t="s">
        <v>51</v>
      </c>
      <c r="P587">
        <v>110</v>
      </c>
      <c r="Q587">
        <v>120</v>
      </c>
      <c r="R587" t="s">
        <v>2</v>
      </c>
      <c r="S587" t="s">
        <v>43</v>
      </c>
      <c r="T587" t="s">
        <v>52</v>
      </c>
      <c r="U587" s="35" t="s">
        <v>44</v>
      </c>
      <c r="V587" s="27" t="s">
        <v>45</v>
      </c>
      <c r="W587" s="4">
        <v>6050</v>
      </c>
      <c r="X587" s="4">
        <f>IF(Table1[[#This Row],[Commodity]]="corn",Table1[[#This Row],[Tariff per Car]]/(111*2000/56),Table1[[#This Row],[Tariff per Car]]/(111*2000/60))</f>
        <v>1.6351351351351351</v>
      </c>
      <c r="Y587" s="4">
        <f>Table1[[#This Row],[Tariff per Car]]/100.7</f>
        <v>60.079443892750746</v>
      </c>
      <c r="Z587" s="4">
        <f>(Table1[[#This Row],[Tariff per Car]]/111)</f>
        <v>54.504504504504503</v>
      </c>
      <c r="AA587" s="6">
        <f>(Table1[[#This Row],[Tariff per Car]]/111)/Table1[[#This Row],[Route Mileage]]</f>
        <v>3.3561887010162869E-2</v>
      </c>
      <c r="AB587" s="4">
        <v>0.63</v>
      </c>
      <c r="AC587" s="4">
        <f>Table1[[#This Row],[FSC per Mile]]*Table1[[#This Row],[Route Mileage]]</f>
        <v>1023.12</v>
      </c>
      <c r="AD587" s="4">
        <f>Table1[[#This Row],[Tariff per Car]]+Table1[[#This Row],[FSC per Car]]</f>
        <v>7073.12</v>
      </c>
      <c r="AE587" s="4">
        <f>IF(Table1[[#This Row],[Commodity]]="corn",Table1[[#This Row],[Tariff + FSC per Car]]/(111*2000/56),Table1[[#This Row],[Tariff + FSC per Car]]/(111*2000/60))</f>
        <v>1.9116540540540541</v>
      </c>
      <c r="AF587" s="4">
        <f>Table1[[#This Row],[Tariff + FSC per Car]]/100.7</f>
        <v>70.239523336643487</v>
      </c>
      <c r="AG587" s="4">
        <f>(Table1[[#This Row],[Tariff + FSC per Car]]/111)</f>
        <v>63.721801801801803</v>
      </c>
      <c r="AH587" s="6">
        <f>(Table1[[#This Row],[Tariff + FSC per Car]]/111)/Table1[[#This Row],[Route Mileage]]</f>
        <v>3.9237562685838549E-2</v>
      </c>
    </row>
    <row r="588" spans="1:34" x14ac:dyDescent="0.25">
      <c r="A588" s="3">
        <v>44788</v>
      </c>
      <c r="B588" s="1" t="s">
        <v>34</v>
      </c>
      <c r="C588" s="1" t="s">
        <v>34</v>
      </c>
      <c r="D588" s="24">
        <v>4022</v>
      </c>
      <c r="E588" s="24">
        <v>69105</v>
      </c>
      <c r="F588" s="1" t="s">
        <v>72</v>
      </c>
      <c r="G588" s="1" t="s">
        <v>36</v>
      </c>
      <c r="H588" s="1" t="s">
        <v>61</v>
      </c>
      <c r="I588" t="s">
        <v>62</v>
      </c>
      <c r="J588" t="str">
        <f>_xlfn.CONCAT(IFERROR(INDEX(Lookup!B:B, MATCH(Table1[[#This Row],[Origin City]], Lookup!A:A, 0)), Table1[[#This Row],[Origin City]]),","," ",Table1[[#This Row],[Origin State]])</f>
        <v>Phelps (Rock Port), MO</v>
      </c>
      <c r="K588" t="s">
        <v>48</v>
      </c>
      <c r="L588" t="s">
        <v>49</v>
      </c>
      <c r="M588" t="s">
        <v>50</v>
      </c>
      <c r="N588" s="5">
        <v>1881</v>
      </c>
      <c r="O588" t="s">
        <v>51</v>
      </c>
      <c r="P588">
        <v>110</v>
      </c>
      <c r="Q588">
        <v>120</v>
      </c>
      <c r="R588" t="s">
        <v>2</v>
      </c>
      <c r="S588" t="s">
        <v>43</v>
      </c>
      <c r="T588" t="s">
        <v>43</v>
      </c>
      <c r="U588" s="35" t="s">
        <v>44</v>
      </c>
      <c r="V588" s="27" t="s">
        <v>45</v>
      </c>
      <c r="W588" s="4">
        <v>6000</v>
      </c>
      <c r="X588" s="4">
        <f>IF(Table1[[#This Row],[Commodity]]="corn",Table1[[#This Row],[Tariff per Car]]/(111*2000/56),Table1[[#This Row],[Tariff per Car]]/(111*2000/60))</f>
        <v>1.6216216216216217</v>
      </c>
      <c r="Y588" s="4">
        <f>Table1[[#This Row],[Tariff per Car]]/100.7</f>
        <v>59.582919563058589</v>
      </c>
      <c r="Z588" s="4">
        <f>(Table1[[#This Row],[Tariff per Car]]/111)</f>
        <v>54.054054054054056</v>
      </c>
      <c r="AA588" s="6">
        <f>(Table1[[#This Row],[Tariff per Car]]/111)/Table1[[#This Row],[Route Mileage]]</f>
        <v>2.8736870842134003E-2</v>
      </c>
      <c r="AB588" s="4">
        <v>0.63</v>
      </c>
      <c r="AC588" s="4">
        <f>Table1[[#This Row],[FSC per Mile]]*Table1[[#This Row],[Route Mileage]]</f>
        <v>1185.03</v>
      </c>
      <c r="AD588" s="4">
        <f>Table1[[#This Row],[Tariff per Car]]+Table1[[#This Row],[FSC per Car]]</f>
        <v>7185.03</v>
      </c>
      <c r="AE588" s="4">
        <f>IF(Table1[[#This Row],[Commodity]]="corn",Table1[[#This Row],[Tariff + FSC per Car]]/(111*2000/56),Table1[[#This Row],[Tariff + FSC per Car]]/(111*2000/60))</f>
        <v>1.9419</v>
      </c>
      <c r="AF588" s="4">
        <f>Table1[[#This Row],[Tariff + FSC per Car]]/100.7</f>
        <v>71.350844091360472</v>
      </c>
      <c r="AG588" s="4">
        <f>(Table1[[#This Row],[Tariff + FSC per Car]]/111)</f>
        <v>64.73</v>
      </c>
      <c r="AH588" s="6">
        <f>(Table1[[#This Row],[Tariff + FSC per Car]]/111)/Table1[[#This Row],[Route Mileage]]</f>
        <v>3.4412546517809679E-2</v>
      </c>
    </row>
    <row r="589" spans="1:34" x14ac:dyDescent="0.25">
      <c r="A589" s="3">
        <v>44788</v>
      </c>
      <c r="B589" s="1" t="s">
        <v>34</v>
      </c>
      <c r="C589" s="1" t="s">
        <v>34</v>
      </c>
      <c r="D589" s="24">
        <v>4022</v>
      </c>
      <c r="E589" s="24">
        <v>69105</v>
      </c>
      <c r="F589" s="1" t="s">
        <v>72</v>
      </c>
      <c r="G589" s="1" t="s">
        <v>36</v>
      </c>
      <c r="H589" s="1" t="s">
        <v>69</v>
      </c>
      <c r="I589" t="s">
        <v>47</v>
      </c>
      <c r="J589" t="str">
        <f>_xlfn.CONCAT(IFERROR(INDEX(Lookup!B:B, MATCH(Table1[[#This Row],[Origin City]], Lookup!A:A, 0)), Table1[[#This Row],[Origin City]]),","," ",Table1[[#This Row],[Origin State]])</f>
        <v>St. Cloud, MN</v>
      </c>
      <c r="K589" t="s">
        <v>48</v>
      </c>
      <c r="L589" t="s">
        <v>49</v>
      </c>
      <c r="M589" t="s">
        <v>50</v>
      </c>
      <c r="N589" s="5">
        <v>1666</v>
      </c>
      <c r="O589" t="s">
        <v>51</v>
      </c>
      <c r="P589">
        <v>110</v>
      </c>
      <c r="Q589">
        <v>120</v>
      </c>
      <c r="R589" t="s">
        <v>2</v>
      </c>
      <c r="S589" t="s">
        <v>43</v>
      </c>
      <c r="T589" t="s">
        <v>43</v>
      </c>
      <c r="U589" s="36" t="s">
        <v>44</v>
      </c>
      <c r="V589" s="28" t="s">
        <v>45</v>
      </c>
      <c r="W589" s="4">
        <v>6100</v>
      </c>
      <c r="X589" s="4">
        <f>IF(Table1[[#This Row],[Commodity]]="corn",Table1[[#This Row],[Tariff per Car]]/(111*2000/56),Table1[[#This Row],[Tariff per Car]]/(111*2000/60))</f>
        <v>1.6486486486486487</v>
      </c>
      <c r="Y589" s="4">
        <f>Table1[[#This Row],[Tariff per Car]]/100.7</f>
        <v>60.575968222442896</v>
      </c>
      <c r="Z589" s="4">
        <f>(Table1[[#This Row],[Tariff per Car]]/111)</f>
        <v>54.954954954954957</v>
      </c>
      <c r="AA589" s="6">
        <f>(Table1[[#This Row],[Tariff per Car]]/111)/Table1[[#This Row],[Route Mileage]]</f>
        <v>3.2986167439948956E-2</v>
      </c>
      <c r="AB589" s="4">
        <v>0.63</v>
      </c>
      <c r="AC589" s="4">
        <f>Table1[[#This Row],[FSC per Mile]]*Table1[[#This Row],[Route Mileage]]</f>
        <v>1049.58</v>
      </c>
      <c r="AD589" s="4">
        <f>Table1[[#This Row],[Tariff per Car]]+Table1[[#This Row],[FSC per Car]]</f>
        <v>7149.58</v>
      </c>
      <c r="AE589" s="4">
        <f>IF(Table1[[#This Row],[Commodity]]="corn",Table1[[#This Row],[Tariff + FSC per Car]]/(111*2000/56),Table1[[#This Row],[Tariff + FSC per Car]]/(111*2000/60))</f>
        <v>1.9323189189189189</v>
      </c>
      <c r="AF589" s="4">
        <f>Table1[[#This Row],[Tariff + FSC per Car]]/100.7</f>
        <v>70.998808341608736</v>
      </c>
      <c r="AG589" s="4">
        <f>(Table1[[#This Row],[Tariff + FSC per Car]]/111)</f>
        <v>64.410630630630635</v>
      </c>
      <c r="AH589" s="6">
        <f>(Table1[[#This Row],[Tariff + FSC per Car]]/111)/Table1[[#This Row],[Route Mileage]]</f>
        <v>3.8661843115624629E-2</v>
      </c>
    </row>
    <row r="590" spans="1:34" x14ac:dyDescent="0.25">
      <c r="A590" s="3">
        <v>44788</v>
      </c>
      <c r="B590" s="1" t="s">
        <v>88</v>
      </c>
      <c r="C590" s="1" t="s">
        <v>81</v>
      </c>
      <c r="D590" s="24">
        <v>4444</v>
      </c>
      <c r="E590" s="24">
        <v>45650</v>
      </c>
      <c r="F590" s="1" t="s">
        <v>72</v>
      </c>
      <c r="G590" s="1" t="s">
        <v>36</v>
      </c>
      <c r="H590" s="1" t="s">
        <v>89</v>
      </c>
      <c r="I590" t="s">
        <v>75</v>
      </c>
      <c r="J590" t="str">
        <f>_xlfn.CONCAT(IFERROR(INDEX(Lookup!B:B, MATCH(Table1[[#This Row],[Origin City]], Lookup!A:A, 0)), Table1[[#This Row],[Origin City]]),","," ",Table1[[#This Row],[Origin State]])</f>
        <v>Enderlin, ND</v>
      </c>
      <c r="K590" t="s">
        <v>90</v>
      </c>
      <c r="L590" t="s">
        <v>49</v>
      </c>
      <c r="M590" t="str">
        <f>_xlfn.CONCAT(IFERROR(INDEX(Lookup!B:B, MATCH(Table1[[#This Row],[Destination City]], Lookup!A:A, 0)), Table1[[#This Row],[Destination City]]),","," ",Table1[[#This Row],[Destination State]])</f>
        <v>Kalama, WA</v>
      </c>
      <c r="N590" s="5">
        <v>1617</v>
      </c>
      <c r="O590" t="s">
        <v>86</v>
      </c>
      <c r="P590">
        <v>110</v>
      </c>
      <c r="Q590">
        <v>110</v>
      </c>
      <c r="R590" t="s">
        <v>42</v>
      </c>
      <c r="S590" t="s">
        <v>43</v>
      </c>
      <c r="T590" t="s">
        <v>52</v>
      </c>
      <c r="U590" s="26"/>
      <c r="V590" s="27" t="s">
        <v>87</v>
      </c>
      <c r="W590" s="4">
        <v>5535</v>
      </c>
      <c r="X590" s="4">
        <f>IF(Table1[[#This Row],[Commodity]]="corn",Table1[[#This Row],[Tariff per Car]]/(111*2000/56),Table1[[#This Row],[Tariff per Car]]/(111*2000/60))</f>
        <v>1.4959459459459459</v>
      </c>
      <c r="Y590" s="4">
        <f>Table1[[#This Row],[Tariff per Car]]/100.7</f>
        <v>54.96524329692155</v>
      </c>
      <c r="Z590" s="4">
        <f>(Table1[[#This Row],[Tariff per Car]]/111)</f>
        <v>49.864864864864863</v>
      </c>
      <c r="AA590" s="6">
        <f>(Table1[[#This Row],[Tariff per Car]]/111)/Table1[[#This Row],[Route Mileage]]</f>
        <v>3.0837887980745122E-2</v>
      </c>
      <c r="AB590" s="4">
        <v>0.6825</v>
      </c>
      <c r="AC590" s="4">
        <f>Table1[[#This Row],[FSC per Mile]]*Table1[[#This Row],[Route Mileage]]</f>
        <v>1103.6025</v>
      </c>
      <c r="AD590" s="4">
        <f>Table1[[#This Row],[Tariff per Car]]+Table1[[#This Row],[FSC per Car]]</f>
        <v>6638.6025</v>
      </c>
      <c r="AE590" s="4">
        <f>IF(Table1[[#This Row],[Commodity]]="corn",Table1[[#This Row],[Tariff + FSC per Car]]/(111*2000/56),Table1[[#This Row],[Tariff + FSC per Car]]/(111*2000/60))</f>
        <v>1.7942168918918919</v>
      </c>
      <c r="AF590" s="4">
        <f>Table1[[#This Row],[Tariff + FSC per Car]]/100.7</f>
        <v>65.92455312810327</v>
      </c>
      <c r="AG590" s="4">
        <f>(Table1[[#This Row],[Tariff + FSC per Car]]/111)</f>
        <v>59.807229729729727</v>
      </c>
      <c r="AH590" s="6">
        <f>(Table1[[#This Row],[Tariff + FSC per Car]]/111)/Table1[[#This Row],[Route Mileage]]</f>
        <v>3.6986536629393774E-2</v>
      </c>
    </row>
    <row r="591" spans="1:34" x14ac:dyDescent="0.25">
      <c r="A591" s="3">
        <v>44788</v>
      </c>
      <c r="B591" s="1" t="s">
        <v>94</v>
      </c>
      <c r="C591" s="1" t="s">
        <v>94</v>
      </c>
      <c r="D591" s="24">
        <v>4317</v>
      </c>
      <c r="F591" s="1" t="s">
        <v>72</v>
      </c>
      <c r="G591" s="1" t="s">
        <v>36</v>
      </c>
      <c r="H591" s="1" t="s">
        <v>106</v>
      </c>
      <c r="I591" t="s">
        <v>57</v>
      </c>
      <c r="J591" t="str">
        <f>_xlfn.CONCAT(IFERROR(INDEX(Lookup!B:B, MATCH(Table1[[#This Row],[Origin City]], Lookup!A:A, 0)), Table1[[#This Row],[Origin City]]),","," ",Table1[[#This Row],[Origin State]])</f>
        <v>Casey, IL</v>
      </c>
      <c r="K591" t="s">
        <v>107</v>
      </c>
      <c r="L591" t="s">
        <v>98</v>
      </c>
      <c r="M591" t="str">
        <f>_xlfn.CONCAT(IFERROR(INDEX(Lookup!B:B, MATCH(Table1[[#This Row],[Destination City]], Lookup!A:A, 0)), Table1[[#This Row],[Destination City]]),","," ",Table1[[#This Row],[Destination State]])</f>
        <v>Mobile, AL</v>
      </c>
      <c r="N591" s="5">
        <v>779</v>
      </c>
      <c r="O591" t="s">
        <v>86</v>
      </c>
      <c r="P591">
        <v>90</v>
      </c>
      <c r="Q591">
        <v>90</v>
      </c>
      <c r="R591" t="s">
        <v>108</v>
      </c>
      <c r="S591" t="s">
        <v>43</v>
      </c>
      <c r="T591" t="s">
        <v>52</v>
      </c>
      <c r="U591" s="43"/>
      <c r="V591" s="28" t="s">
        <v>87</v>
      </c>
      <c r="W591" s="4">
        <v>3407</v>
      </c>
      <c r="X591" s="4">
        <f>IF(Table1[[#This Row],[Commodity]]="corn",Table1[[#This Row],[Tariff per Car]]/(111*2000/56),Table1[[#This Row],[Tariff per Car]]/(111*2000/60))</f>
        <v>0.92081081081081084</v>
      </c>
      <c r="Y591" s="4">
        <f>Table1[[#This Row],[Tariff per Car]]/100.7</f>
        <v>33.833167825223434</v>
      </c>
      <c r="Z591" s="4">
        <f>(Table1[[#This Row],[Tariff per Car]]/111)</f>
        <v>30.693693693693692</v>
      </c>
      <c r="AA591" s="6">
        <f>(Table1[[#This Row],[Tariff per Car]]/111)/Table1[[#This Row],[Route Mileage]]</f>
        <v>3.9401403971365462E-2</v>
      </c>
      <c r="AB591" s="4">
        <v>0</v>
      </c>
      <c r="AC591" s="4">
        <f>Table1[[#This Row],[FSC per Mile]]*Table1[[#This Row],[Route Mileage]]</f>
        <v>0</v>
      </c>
      <c r="AD591" s="4">
        <f>Table1[[#This Row],[Tariff per Car]]+Table1[[#This Row],[FSC per Car]]</f>
        <v>3407</v>
      </c>
      <c r="AE591" s="4">
        <f>IF(Table1[[#This Row],[Commodity]]="corn",Table1[[#This Row],[Tariff + FSC per Car]]/(111*2000/56),Table1[[#This Row],[Tariff + FSC per Car]]/(111*2000/60))</f>
        <v>0.92081081081081084</v>
      </c>
      <c r="AF591" s="4">
        <f>Table1[[#This Row],[Tariff + FSC per Car]]/100.7</f>
        <v>33.833167825223434</v>
      </c>
      <c r="AG591" s="4">
        <f>(Table1[[#This Row],[Tariff + FSC per Car]]/111)</f>
        <v>30.693693693693692</v>
      </c>
      <c r="AH591" s="6">
        <f>(Table1[[#This Row],[Tariff + FSC per Car]]/111)/Table1[[#This Row],[Route Mileage]]</f>
        <v>3.9401403971365462E-2</v>
      </c>
    </row>
    <row r="592" spans="1:34" x14ac:dyDescent="0.25">
      <c r="A592" s="3">
        <v>44788</v>
      </c>
      <c r="B592" s="1" t="s">
        <v>94</v>
      </c>
      <c r="C592" s="1" t="s">
        <v>94</v>
      </c>
      <c r="D592" s="24">
        <v>4317</v>
      </c>
      <c r="F592" s="1" t="s">
        <v>72</v>
      </c>
      <c r="G592" s="1" t="s">
        <v>36</v>
      </c>
      <c r="H592" s="1" t="s">
        <v>106</v>
      </c>
      <c r="I592" t="s">
        <v>57</v>
      </c>
      <c r="J592" t="str">
        <f>_xlfn.CONCAT(IFERROR(INDEX(Lookup!B:B, MATCH(Table1[[#This Row],[Origin City]], Lookup!A:A, 0)), Table1[[#This Row],[Origin City]]),","," ",Table1[[#This Row],[Origin State]])</f>
        <v>Casey, IL</v>
      </c>
      <c r="K592" t="s">
        <v>107</v>
      </c>
      <c r="L592" t="s">
        <v>98</v>
      </c>
      <c r="M592" t="str">
        <f>_xlfn.CONCAT(IFERROR(INDEX(Lookup!B:B, MATCH(Table1[[#This Row],[Destination City]], Lookup!A:A, 0)), Table1[[#This Row],[Destination City]]),","," ",Table1[[#This Row],[Destination State]])</f>
        <v>Mobile, AL</v>
      </c>
      <c r="N592" s="5">
        <v>779</v>
      </c>
      <c r="O592" t="s">
        <v>86</v>
      </c>
      <c r="P592">
        <v>90</v>
      </c>
      <c r="Q592">
        <v>90</v>
      </c>
      <c r="R592" t="s">
        <v>2</v>
      </c>
      <c r="S592" t="s">
        <v>43</v>
      </c>
      <c r="T592" t="s">
        <v>43</v>
      </c>
      <c r="U592" s="43"/>
      <c r="V592" s="28" t="s">
        <v>87</v>
      </c>
      <c r="W592" s="4">
        <v>3627</v>
      </c>
      <c r="X592" s="4">
        <f>IF(Table1[[#This Row],[Commodity]]="corn",Table1[[#This Row],[Tariff per Car]]/(111*2000/56),Table1[[#This Row],[Tariff per Car]]/(111*2000/60))</f>
        <v>0.98027027027027025</v>
      </c>
      <c r="Y592" s="4">
        <f>Table1[[#This Row],[Tariff per Car]]/100.7</f>
        <v>36.01787487586892</v>
      </c>
      <c r="Z592" s="4">
        <f>(Table1[[#This Row],[Tariff per Car]]/111)</f>
        <v>32.675675675675677</v>
      </c>
      <c r="AA592" s="6">
        <f>(Table1[[#This Row],[Tariff per Car]]/111)/Table1[[#This Row],[Route Mileage]]</f>
        <v>4.1945668389827571E-2</v>
      </c>
      <c r="AB592" s="4">
        <v>0</v>
      </c>
      <c r="AC592" s="4">
        <f>Table1[[#This Row],[FSC per Mile]]*Table1[[#This Row],[Route Mileage]]</f>
        <v>0</v>
      </c>
      <c r="AD592" s="4">
        <f>Table1[[#This Row],[Tariff per Car]]+Table1[[#This Row],[FSC per Car]]</f>
        <v>3627</v>
      </c>
      <c r="AE592" s="4">
        <f>IF(Table1[[#This Row],[Commodity]]="corn",Table1[[#This Row],[Tariff + FSC per Car]]/(111*2000/56),Table1[[#This Row],[Tariff + FSC per Car]]/(111*2000/60))</f>
        <v>0.98027027027027025</v>
      </c>
      <c r="AF592" s="4">
        <f>Table1[[#This Row],[Tariff + FSC per Car]]/100.7</f>
        <v>36.01787487586892</v>
      </c>
      <c r="AG592" s="4">
        <f>(Table1[[#This Row],[Tariff + FSC per Car]]/111)</f>
        <v>32.675675675675677</v>
      </c>
      <c r="AH592" s="6">
        <f>(Table1[[#This Row],[Tariff + FSC per Car]]/111)/Table1[[#This Row],[Route Mileage]]</f>
        <v>4.1945668389827571E-2</v>
      </c>
    </row>
    <row r="593" spans="1:34" x14ac:dyDescent="0.25">
      <c r="A593" s="3">
        <v>44788</v>
      </c>
      <c r="B593" s="1" t="s">
        <v>94</v>
      </c>
      <c r="C593" s="1" t="s">
        <v>94</v>
      </c>
      <c r="D593" s="24">
        <v>4317</v>
      </c>
      <c r="F593" s="1" t="s">
        <v>72</v>
      </c>
      <c r="G593" s="1" t="s">
        <v>36</v>
      </c>
      <c r="H593" s="1" t="s">
        <v>109</v>
      </c>
      <c r="I593" t="s">
        <v>100</v>
      </c>
      <c r="J593" t="str">
        <f>_xlfn.CONCAT(IFERROR(INDEX(Lookup!B:B, MATCH(Table1[[#This Row],[Origin City]], Lookup!A:A, 0)), Table1[[#This Row],[Origin City]]),","," ",Table1[[#This Row],[Origin State]])</f>
        <v>Marion, OH</v>
      </c>
      <c r="K593" t="s">
        <v>110</v>
      </c>
      <c r="L593" t="s">
        <v>111</v>
      </c>
      <c r="M593" t="str">
        <f>_xlfn.CONCAT(IFERROR(INDEX(Lookup!B:B, MATCH(Table1[[#This Row],[Destination City]], Lookup!A:A, 0)), Table1[[#This Row],[Destination City]]),","," ",Table1[[#This Row],[Destination State]])</f>
        <v>Chesapeake, VA</v>
      </c>
      <c r="N593" s="5">
        <v>760</v>
      </c>
      <c r="O593" t="s">
        <v>86</v>
      </c>
      <c r="P593">
        <v>90</v>
      </c>
      <c r="Q593">
        <v>90</v>
      </c>
      <c r="R593" t="s">
        <v>108</v>
      </c>
      <c r="S593" t="s">
        <v>43</v>
      </c>
      <c r="T593" t="s">
        <v>52</v>
      </c>
      <c r="U593" s="43"/>
      <c r="V593" s="28" t="s">
        <v>87</v>
      </c>
      <c r="W593" s="4">
        <v>2931</v>
      </c>
      <c r="X593" s="4">
        <f>IF(Table1[[#This Row],[Commodity]]="corn",Table1[[#This Row],[Tariff per Car]]/(111*2000/56),Table1[[#This Row],[Tariff per Car]]/(111*2000/60))</f>
        <v>0.79216216216216218</v>
      </c>
      <c r="Y593" s="4">
        <f>Table1[[#This Row],[Tariff per Car]]/100.7</f>
        <v>29.106256206554121</v>
      </c>
      <c r="Z593" s="4">
        <f>(Table1[[#This Row],[Tariff per Car]]/111)</f>
        <v>26.405405405405407</v>
      </c>
      <c r="AA593" s="6">
        <f>(Table1[[#This Row],[Tariff per Car]]/111)/Table1[[#This Row],[Route Mileage]]</f>
        <v>3.4743954480796591E-2</v>
      </c>
      <c r="AB593" s="4">
        <v>0</v>
      </c>
      <c r="AC593" s="4">
        <f>Table1[[#This Row],[FSC per Mile]]*Table1[[#This Row],[Route Mileage]]</f>
        <v>0</v>
      </c>
      <c r="AD593" s="4">
        <f>Table1[[#This Row],[Tariff per Car]]+Table1[[#This Row],[FSC per Car]]</f>
        <v>2931</v>
      </c>
      <c r="AE593" s="4">
        <f>IF(Table1[[#This Row],[Commodity]]="corn",Table1[[#This Row],[Tariff + FSC per Car]]/(111*2000/56),Table1[[#This Row],[Tariff + FSC per Car]]/(111*2000/60))</f>
        <v>0.79216216216216218</v>
      </c>
      <c r="AF593" s="4">
        <f>Table1[[#This Row],[Tariff + FSC per Car]]/100.7</f>
        <v>29.106256206554121</v>
      </c>
      <c r="AG593" s="4">
        <f>(Table1[[#This Row],[Tariff + FSC per Car]]/111)</f>
        <v>26.405405405405407</v>
      </c>
      <c r="AH593" s="6">
        <f>(Table1[[#This Row],[Tariff + FSC per Car]]/111)/Table1[[#This Row],[Route Mileage]]</f>
        <v>3.4743954480796591E-2</v>
      </c>
    </row>
    <row r="594" spans="1:34" x14ac:dyDescent="0.25">
      <c r="A594" s="3">
        <v>44788</v>
      </c>
      <c r="B594" s="1" t="s">
        <v>94</v>
      </c>
      <c r="C594" s="1" t="s">
        <v>94</v>
      </c>
      <c r="D594" s="24">
        <v>4317</v>
      </c>
      <c r="F594" s="1" t="s">
        <v>72</v>
      </c>
      <c r="G594" s="1" t="s">
        <v>36</v>
      </c>
      <c r="H594" s="1" t="s">
        <v>109</v>
      </c>
      <c r="I594" t="s">
        <v>100</v>
      </c>
      <c r="J594" t="str">
        <f>_xlfn.CONCAT(IFERROR(INDEX(Lookup!B:B, MATCH(Table1[[#This Row],[Origin City]], Lookup!A:A, 0)), Table1[[#This Row],[Origin City]]),","," ",Table1[[#This Row],[Origin State]])</f>
        <v>Marion, OH</v>
      </c>
      <c r="K594" t="s">
        <v>110</v>
      </c>
      <c r="L594" t="s">
        <v>111</v>
      </c>
      <c r="M594" t="str">
        <f>_xlfn.CONCAT(IFERROR(INDEX(Lookup!B:B, MATCH(Table1[[#This Row],[Destination City]], Lookup!A:A, 0)), Table1[[#This Row],[Destination City]]),","," ",Table1[[#This Row],[Destination State]])</f>
        <v>Chesapeake, VA</v>
      </c>
      <c r="N594" s="5">
        <v>760</v>
      </c>
      <c r="O594" t="s">
        <v>86</v>
      </c>
      <c r="P594">
        <v>90</v>
      </c>
      <c r="Q594">
        <v>90</v>
      </c>
      <c r="R594" t="s">
        <v>2</v>
      </c>
      <c r="S594" t="s">
        <v>43</v>
      </c>
      <c r="T594" t="s">
        <v>43</v>
      </c>
      <c r="U594" s="43"/>
      <c r="V594" s="28" t="s">
        <v>87</v>
      </c>
      <c r="W594" s="4">
        <v>3371</v>
      </c>
      <c r="X594" s="4">
        <f>IF(Table1[[#This Row],[Commodity]]="corn",Table1[[#This Row],[Tariff per Car]]/(111*2000/56),Table1[[#This Row],[Tariff per Car]]/(111*2000/60))</f>
        <v>0.9110810810810811</v>
      </c>
      <c r="Y594" s="4">
        <f>Table1[[#This Row],[Tariff per Car]]/100.7</f>
        <v>33.475670307845085</v>
      </c>
      <c r="Z594" s="4">
        <f>(Table1[[#This Row],[Tariff per Car]]/111)</f>
        <v>30.36936936936937</v>
      </c>
      <c r="AA594" s="6">
        <f>(Table1[[#This Row],[Tariff per Car]]/111)/Table1[[#This Row],[Route Mileage]]</f>
        <v>3.995969653864391E-2</v>
      </c>
      <c r="AB594" s="4">
        <v>0</v>
      </c>
      <c r="AC594" s="4">
        <f>Table1[[#This Row],[FSC per Mile]]*Table1[[#This Row],[Route Mileage]]</f>
        <v>0</v>
      </c>
      <c r="AD594" s="4">
        <f>Table1[[#This Row],[Tariff per Car]]+Table1[[#This Row],[FSC per Car]]</f>
        <v>3371</v>
      </c>
      <c r="AE594" s="4">
        <f>IF(Table1[[#This Row],[Commodity]]="corn",Table1[[#This Row],[Tariff + FSC per Car]]/(111*2000/56),Table1[[#This Row],[Tariff + FSC per Car]]/(111*2000/60))</f>
        <v>0.9110810810810811</v>
      </c>
      <c r="AF594" s="4">
        <f>Table1[[#This Row],[Tariff + FSC per Car]]/100.7</f>
        <v>33.475670307845085</v>
      </c>
      <c r="AG594" s="4">
        <f>(Table1[[#This Row],[Tariff + FSC per Car]]/111)</f>
        <v>30.36936936936937</v>
      </c>
      <c r="AH594" s="6">
        <f>(Table1[[#This Row],[Tariff + FSC per Car]]/111)/Table1[[#This Row],[Route Mileage]]</f>
        <v>3.995969653864391E-2</v>
      </c>
    </row>
    <row r="595" spans="1:34" x14ac:dyDescent="0.25">
      <c r="A595" s="3">
        <v>44819</v>
      </c>
      <c r="B595" s="1" t="s">
        <v>34</v>
      </c>
      <c r="C595" s="1" t="s">
        <v>34</v>
      </c>
      <c r="D595" s="24">
        <v>4022</v>
      </c>
      <c r="E595" s="24">
        <v>39010</v>
      </c>
      <c r="F595" s="1" t="s">
        <v>35</v>
      </c>
      <c r="G595" s="1" t="s">
        <v>36</v>
      </c>
      <c r="H595" s="1" t="s">
        <v>37</v>
      </c>
      <c r="I595" t="s">
        <v>38</v>
      </c>
      <c r="J595" t="str">
        <f>_xlfn.CONCAT(IFERROR(INDEX(Lookup!B:B, MATCH(Table1[[#This Row],[Origin City]], Lookup!A:A, 0)), Table1[[#This Row],[Origin City]]),","," ",Table1[[#This Row],[Origin State]])</f>
        <v>Brunswick, NE</v>
      </c>
      <c r="K595" t="s">
        <v>39</v>
      </c>
      <c r="L595" t="s">
        <v>40</v>
      </c>
      <c r="M595" t="str">
        <f>_xlfn.CONCAT(IFERROR(INDEX(Lookup!B:B, MATCH(Table1[[#This Row],[Destination City]], Lookup!A:A, 0)), Table1[[#This Row],[Destination City]]),","," ",Table1[[#This Row],[Destination State]])</f>
        <v>Hanford, CA</v>
      </c>
      <c r="N595" s="5">
        <v>2122</v>
      </c>
      <c r="O595" t="s">
        <v>41</v>
      </c>
      <c r="P595">
        <v>110</v>
      </c>
      <c r="Q595">
        <v>120</v>
      </c>
      <c r="R595" t="s">
        <v>42</v>
      </c>
      <c r="S595" t="s">
        <v>43</v>
      </c>
      <c r="T595" t="s">
        <v>43</v>
      </c>
      <c r="U595" s="35" t="s">
        <v>44</v>
      </c>
      <c r="V595" s="27" t="s">
        <v>45</v>
      </c>
      <c r="W595" s="4">
        <v>5540</v>
      </c>
      <c r="X595" s="4">
        <f>IF(Table1[[#This Row],[Commodity]]="corn",Table1[[#This Row],[Tariff per Car]]/(111*2000/56),Table1[[#This Row],[Tariff per Car]]/(111*2000/60))</f>
        <v>1.3974774774774774</v>
      </c>
      <c r="Y595" s="4">
        <f>Table1[[#This Row],[Tariff per Car]]/100.7</f>
        <v>55.01489572989076</v>
      </c>
      <c r="Z595" s="4">
        <f>(Table1[[#This Row],[Tariff per Car]]/111)</f>
        <v>49.909909909909906</v>
      </c>
      <c r="AA595" s="6">
        <f>(Table1[[#This Row],[Tariff per Car]]/111)/Table1[[#This Row],[Route Mileage]]</f>
        <v>2.3520221446705895E-2</v>
      </c>
      <c r="AB595" s="4">
        <v>0.56000000000000005</v>
      </c>
      <c r="AC595" s="4">
        <f>Table1[[#This Row],[FSC per Mile]]*Table1[[#This Row],[Route Mileage]]</f>
        <v>1188.3200000000002</v>
      </c>
      <c r="AD595" s="4">
        <f>Table1[[#This Row],[Tariff per Car]]+Table1[[#This Row],[FSC per Car]]</f>
        <v>6728.32</v>
      </c>
      <c r="AE595" s="4">
        <f>IF(Table1[[#This Row],[Commodity]]="corn",Table1[[#This Row],[Tariff + FSC per Car]]/(111*2000/56),Table1[[#This Row],[Tariff + FSC per Car]]/(111*2000/60))</f>
        <v>1.6972338738738739</v>
      </c>
      <c r="AF595" s="4">
        <f>Table1[[#This Row],[Tariff + FSC per Car]]/100.7</f>
        <v>66.815491559086396</v>
      </c>
      <c r="AG595" s="4">
        <f>(Table1[[#This Row],[Tariff + FSC per Car]]/111)</f>
        <v>60.615495495495495</v>
      </c>
      <c r="AH595" s="6">
        <f>(Table1[[#This Row],[Tariff + FSC per Car]]/111)/Table1[[#This Row],[Route Mileage]]</f>
        <v>2.8565266491750941E-2</v>
      </c>
    </row>
    <row r="596" spans="1:34" x14ac:dyDescent="0.25">
      <c r="A596" s="3">
        <v>44819</v>
      </c>
      <c r="B596" s="1" t="s">
        <v>34</v>
      </c>
      <c r="C596" s="1" t="s">
        <v>34</v>
      </c>
      <c r="D596" s="24">
        <v>4022</v>
      </c>
      <c r="E596" s="24">
        <v>39013</v>
      </c>
      <c r="F596" s="1" t="s">
        <v>35</v>
      </c>
      <c r="G596" s="1" t="s">
        <v>36</v>
      </c>
      <c r="H596" s="1" t="s">
        <v>46</v>
      </c>
      <c r="I596" t="s">
        <v>47</v>
      </c>
      <c r="J596" t="str">
        <f>_xlfn.CONCAT(IFERROR(INDEX(Lookup!B:B, MATCH(Table1[[#This Row],[Origin City]], Lookup!A:A, 0)), Table1[[#This Row],[Origin City]]),","," ",Table1[[#This Row],[Origin State]])</f>
        <v>Clarkfield, MN</v>
      </c>
      <c r="K596" t="s">
        <v>48</v>
      </c>
      <c r="L596" t="s">
        <v>49</v>
      </c>
      <c r="M596" t="s">
        <v>50</v>
      </c>
      <c r="N596" s="5">
        <v>1684</v>
      </c>
      <c r="O596" t="s">
        <v>51</v>
      </c>
      <c r="P596">
        <v>110</v>
      </c>
      <c r="Q596">
        <v>120</v>
      </c>
      <c r="R596" t="s">
        <v>42</v>
      </c>
      <c r="S596" t="s">
        <v>43</v>
      </c>
      <c r="T596" t="s">
        <v>52</v>
      </c>
      <c r="U596" s="35" t="s">
        <v>44</v>
      </c>
      <c r="V596" s="27" t="s">
        <v>45</v>
      </c>
      <c r="W596" s="4">
        <v>5340</v>
      </c>
      <c r="X596" s="4">
        <f>IF(Table1[[#This Row],[Commodity]]="corn",Table1[[#This Row],[Tariff per Car]]/(111*2000/56),Table1[[#This Row],[Tariff per Car]]/(111*2000/60))</f>
        <v>1.347027027027027</v>
      </c>
      <c r="Y596" s="4">
        <f>Table1[[#This Row],[Tariff per Car]]/100.7</f>
        <v>53.028798411122146</v>
      </c>
      <c r="Z596" s="4">
        <f>(Table1[[#This Row],[Tariff per Car]]/111)</f>
        <v>48.108108108108105</v>
      </c>
      <c r="AA596" s="6">
        <f>(Table1[[#This Row],[Tariff per Car]]/111)/Table1[[#This Row],[Route Mileage]]</f>
        <v>2.8567760159209088E-2</v>
      </c>
      <c r="AB596" s="4">
        <v>0.56000000000000005</v>
      </c>
      <c r="AC596" s="4">
        <f>Table1[[#This Row],[FSC per Mile]]*Table1[[#This Row],[Route Mileage]]</f>
        <v>943.04000000000008</v>
      </c>
      <c r="AD596" s="4">
        <f>Table1[[#This Row],[Tariff per Car]]+Table1[[#This Row],[FSC per Car]]</f>
        <v>6283.04</v>
      </c>
      <c r="AE596" s="4">
        <f>IF(Table1[[#This Row],[Commodity]]="corn",Table1[[#This Row],[Tariff + FSC per Car]]/(111*2000/56),Table1[[#This Row],[Tariff + FSC per Car]]/(111*2000/60))</f>
        <v>1.5849109909909911</v>
      </c>
      <c r="AF596" s="4">
        <f>Table1[[#This Row],[Tariff + FSC per Car]]/100.7</f>
        <v>62.393644488579938</v>
      </c>
      <c r="AG596" s="4">
        <f>(Table1[[#This Row],[Tariff + FSC per Car]]/111)</f>
        <v>56.603963963963963</v>
      </c>
      <c r="AH596" s="6">
        <f>(Table1[[#This Row],[Tariff + FSC per Car]]/111)/Table1[[#This Row],[Route Mileage]]</f>
        <v>3.3612805204254137E-2</v>
      </c>
    </row>
    <row r="597" spans="1:34" x14ac:dyDescent="0.25">
      <c r="A597" s="3">
        <v>44819</v>
      </c>
      <c r="B597" s="1" t="s">
        <v>34</v>
      </c>
      <c r="C597" s="1" t="s">
        <v>34</v>
      </c>
      <c r="D597" s="24">
        <v>4022</v>
      </c>
      <c r="E597" s="24">
        <v>39010</v>
      </c>
      <c r="F597" s="1" t="s">
        <v>35</v>
      </c>
      <c r="G597" s="1" t="s">
        <v>36</v>
      </c>
      <c r="H597" s="1" t="s">
        <v>46</v>
      </c>
      <c r="I597" t="s">
        <v>47</v>
      </c>
      <c r="J597" t="str">
        <f>_xlfn.CONCAT(IFERROR(INDEX(Lookup!B:B, MATCH(Table1[[#This Row],[Origin City]], Lookup!A:A, 0)), Table1[[#This Row],[Origin City]]),","," ",Table1[[#This Row],[Origin State]])</f>
        <v>Clarkfield, MN</v>
      </c>
      <c r="K597" t="s">
        <v>53</v>
      </c>
      <c r="L597" t="s">
        <v>54</v>
      </c>
      <c r="M597" t="str">
        <f>_xlfn.CONCAT(IFERROR(INDEX(Lookup!B:B, MATCH(Table1[[#This Row],[Destination City]], Lookup!A:A, 0)), Table1[[#This Row],[Destination City]]),","," ",Table1[[#This Row],[Destination State]])</f>
        <v>Hereford, TX</v>
      </c>
      <c r="N597" s="5">
        <v>1066</v>
      </c>
      <c r="O597" t="s">
        <v>51</v>
      </c>
      <c r="P597">
        <v>110</v>
      </c>
      <c r="Q597">
        <v>120</v>
      </c>
      <c r="R597" t="s">
        <v>42</v>
      </c>
      <c r="S597" t="s">
        <v>43</v>
      </c>
      <c r="T597" t="s">
        <v>52</v>
      </c>
      <c r="U597" s="35" t="s">
        <v>44</v>
      </c>
      <c r="V597" s="27" t="s">
        <v>45</v>
      </c>
      <c r="W597" s="4">
        <v>5020</v>
      </c>
      <c r="X597" s="4">
        <f>IF(Table1[[#This Row],[Commodity]]="corn",Table1[[#This Row],[Tariff per Car]]/(111*2000/56),Table1[[#This Row],[Tariff per Car]]/(111*2000/60))</f>
        <v>1.2663063063063063</v>
      </c>
      <c r="Y597" s="4">
        <f>Table1[[#This Row],[Tariff per Car]]/100.7</f>
        <v>49.851042701092354</v>
      </c>
      <c r="Z597" s="4">
        <f>(Table1[[#This Row],[Tariff per Car]]/111)</f>
        <v>45.225225225225223</v>
      </c>
      <c r="AA597" s="6">
        <f>(Table1[[#This Row],[Tariff per Car]]/111)/Table1[[#This Row],[Route Mileage]]</f>
        <v>4.2425164376383884E-2</v>
      </c>
      <c r="AB597" s="4">
        <v>0.56000000000000005</v>
      </c>
      <c r="AC597" s="4">
        <f>Table1[[#This Row],[FSC per Mile]]*Table1[[#This Row],[Route Mileage]]</f>
        <v>596.96</v>
      </c>
      <c r="AD597" s="4">
        <f>Table1[[#This Row],[Tariff per Car]]+Table1[[#This Row],[FSC per Car]]</f>
        <v>5616.96</v>
      </c>
      <c r="AE597" s="4">
        <f>IF(Table1[[#This Row],[Commodity]]="corn",Table1[[#This Row],[Tariff + FSC per Car]]/(111*2000/56),Table1[[#This Row],[Tariff + FSC per Car]]/(111*2000/60))</f>
        <v>1.4168908108108109</v>
      </c>
      <c r="AF597" s="4">
        <f>Table1[[#This Row],[Tariff + FSC per Car]]/100.7</f>
        <v>55.779145978152926</v>
      </c>
      <c r="AG597" s="4">
        <f>(Table1[[#This Row],[Tariff + FSC per Car]]/111)</f>
        <v>50.603243243243242</v>
      </c>
      <c r="AH597" s="6">
        <f>(Table1[[#This Row],[Tariff + FSC per Car]]/111)/Table1[[#This Row],[Route Mileage]]</f>
        <v>4.7470209421428933E-2</v>
      </c>
    </row>
    <row r="598" spans="1:34" x14ac:dyDescent="0.25">
      <c r="A598" s="3">
        <v>44819</v>
      </c>
      <c r="B598" s="1" t="s">
        <v>34</v>
      </c>
      <c r="C598" s="1" t="s">
        <v>34</v>
      </c>
      <c r="D598" s="24">
        <v>4022</v>
      </c>
      <c r="E598" s="24">
        <v>39010</v>
      </c>
      <c r="F598" s="1" t="s">
        <v>35</v>
      </c>
      <c r="G598" s="1" t="s">
        <v>36</v>
      </c>
      <c r="H598" s="1" t="s">
        <v>55</v>
      </c>
      <c r="I598" t="s">
        <v>38</v>
      </c>
      <c r="J598" t="str">
        <f>_xlfn.CONCAT(IFERROR(INDEX(Lookup!B:B, MATCH(Table1[[#This Row],[Origin City]], Lookup!A:A, 0)), Table1[[#This Row],[Origin City]]),","," ",Table1[[#This Row],[Origin State]])</f>
        <v>Edison, NE</v>
      </c>
      <c r="K598" t="s">
        <v>53</v>
      </c>
      <c r="L598" t="s">
        <v>54</v>
      </c>
      <c r="M598" t="str">
        <f>_xlfn.CONCAT(IFERROR(INDEX(Lookup!B:B, MATCH(Table1[[#This Row],[Destination City]], Lookup!A:A, 0)), Table1[[#This Row],[Destination City]]),","," ",Table1[[#This Row],[Destination State]])</f>
        <v>Hereford, TX</v>
      </c>
      <c r="N598" s="9">
        <v>728</v>
      </c>
      <c r="O598" t="s">
        <v>51</v>
      </c>
      <c r="P598">
        <v>110</v>
      </c>
      <c r="Q598">
        <v>120</v>
      </c>
      <c r="R598" t="s">
        <v>42</v>
      </c>
      <c r="S598" t="s">
        <v>43</v>
      </c>
      <c r="T598" t="s">
        <v>52</v>
      </c>
      <c r="U598" s="35" t="s">
        <v>44</v>
      </c>
      <c r="V598" s="27" t="s">
        <v>45</v>
      </c>
      <c r="W598" s="4">
        <v>4260</v>
      </c>
      <c r="X598" s="4">
        <f>IF(Table1[[#This Row],[Commodity]]="corn",Table1[[#This Row],[Tariff per Car]]/(111*2000/56),Table1[[#This Row],[Tariff per Car]]/(111*2000/60))</f>
        <v>1.0745945945945947</v>
      </c>
      <c r="Y598" s="4">
        <f>Table1[[#This Row],[Tariff per Car]]/100.7</f>
        <v>42.303872889771597</v>
      </c>
      <c r="Z598" s="4">
        <f>(Table1[[#This Row],[Tariff per Car]]/111)</f>
        <v>38.378378378378379</v>
      </c>
      <c r="AA598" s="6">
        <f>(Table1[[#This Row],[Tariff per Car]]/111)/Table1[[#This Row],[Route Mileage]]</f>
        <v>5.2717552717552719E-2</v>
      </c>
      <c r="AB598" s="4">
        <v>0.56000000000000005</v>
      </c>
      <c r="AC598" s="4">
        <f>Table1[[#This Row],[FSC per Mile]]*Table1[[#This Row],[Route Mileage]]</f>
        <v>407.68000000000006</v>
      </c>
      <c r="AD598" s="4">
        <f>Table1[[#This Row],[Tariff per Car]]+Table1[[#This Row],[FSC per Car]]</f>
        <v>4667.68</v>
      </c>
      <c r="AE598" s="4">
        <f>IF(Table1[[#This Row],[Commodity]]="corn",Table1[[#This Row],[Tariff + FSC per Car]]/(111*2000/56),Table1[[#This Row],[Tariff + FSC per Car]]/(111*2000/60))</f>
        <v>1.1774327927927928</v>
      </c>
      <c r="AF598" s="4">
        <f>Table1[[#This Row],[Tariff + FSC per Car]]/100.7</f>
        <v>46.352333664349558</v>
      </c>
      <c r="AG598" s="4">
        <f>(Table1[[#This Row],[Tariff + FSC per Car]]/111)</f>
        <v>42.051171171171177</v>
      </c>
      <c r="AH598" s="6">
        <f>(Table1[[#This Row],[Tariff + FSC per Car]]/111)/Table1[[#This Row],[Route Mileage]]</f>
        <v>5.7762597762597769E-2</v>
      </c>
    </row>
    <row r="599" spans="1:34" x14ac:dyDescent="0.25">
      <c r="A599" s="3">
        <v>44819</v>
      </c>
      <c r="B599" s="1" t="s">
        <v>34</v>
      </c>
      <c r="C599" s="1" t="s">
        <v>34</v>
      </c>
      <c r="D599" s="24">
        <v>4022</v>
      </c>
      <c r="E599" s="24">
        <v>39013</v>
      </c>
      <c r="F599" s="1" t="s">
        <v>35</v>
      </c>
      <c r="G599" s="1" t="s">
        <v>36</v>
      </c>
      <c r="H599" s="1" t="s">
        <v>55</v>
      </c>
      <c r="I599" t="s">
        <v>38</v>
      </c>
      <c r="J599" t="str">
        <f>_xlfn.CONCAT(IFERROR(INDEX(Lookup!B:B, MATCH(Table1[[#This Row],[Origin City]], Lookup!A:A, 0)), Table1[[#This Row],[Origin City]]),","," ",Table1[[#This Row],[Origin State]])</f>
        <v>Edison, NE</v>
      </c>
      <c r="K599" t="s">
        <v>48</v>
      </c>
      <c r="L599" t="s">
        <v>49</v>
      </c>
      <c r="M599" t="s">
        <v>50</v>
      </c>
      <c r="N599" s="5">
        <v>1759</v>
      </c>
      <c r="O599" t="s">
        <v>51</v>
      </c>
      <c r="P599">
        <v>110</v>
      </c>
      <c r="Q599">
        <v>120</v>
      </c>
      <c r="R599" t="s">
        <v>42</v>
      </c>
      <c r="S599" t="s">
        <v>43</v>
      </c>
      <c r="T599" t="s">
        <v>52</v>
      </c>
      <c r="U599" s="35" t="s">
        <v>44</v>
      </c>
      <c r="V599" s="27" t="s">
        <v>45</v>
      </c>
      <c r="W599" s="4">
        <v>5220</v>
      </c>
      <c r="X599" s="4">
        <f>IF(Table1[[#This Row],[Commodity]]="corn",Table1[[#This Row],[Tariff per Car]]/(111*2000/56),Table1[[#This Row],[Tariff per Car]]/(111*2000/60))</f>
        <v>1.3167567567567569</v>
      </c>
      <c r="Y599" s="4">
        <f>Table1[[#This Row],[Tariff per Car]]/100.7</f>
        <v>51.837140019860975</v>
      </c>
      <c r="Z599" s="4">
        <f>(Table1[[#This Row],[Tariff per Car]]/111)</f>
        <v>47.027027027027025</v>
      </c>
      <c r="AA599" s="6">
        <f>(Table1[[#This Row],[Tariff per Car]]/111)/Table1[[#This Row],[Route Mileage]]</f>
        <v>2.6735092113147826E-2</v>
      </c>
      <c r="AB599" s="4">
        <v>0.56000000000000005</v>
      </c>
      <c r="AC599" s="4">
        <f>Table1[[#This Row],[FSC per Mile]]*Table1[[#This Row],[Route Mileage]]</f>
        <v>985.04000000000008</v>
      </c>
      <c r="AD599" s="4">
        <f>Table1[[#This Row],[Tariff per Car]]+Table1[[#This Row],[FSC per Car]]</f>
        <v>6205.04</v>
      </c>
      <c r="AE599" s="4">
        <f>IF(Table1[[#This Row],[Commodity]]="corn",Table1[[#This Row],[Tariff + FSC per Car]]/(111*2000/56),Table1[[#This Row],[Tariff + FSC per Car]]/(111*2000/60))</f>
        <v>1.5652353153153153</v>
      </c>
      <c r="AF599" s="4">
        <f>Table1[[#This Row],[Tariff + FSC per Car]]/100.7</f>
        <v>61.619066534260178</v>
      </c>
      <c r="AG599" s="4">
        <f>(Table1[[#This Row],[Tariff + FSC per Car]]/111)</f>
        <v>55.901261261261261</v>
      </c>
      <c r="AH599" s="6">
        <f>(Table1[[#This Row],[Tariff + FSC per Car]]/111)/Table1[[#This Row],[Route Mileage]]</f>
        <v>3.1780137158192868E-2</v>
      </c>
    </row>
    <row r="600" spans="1:34" x14ac:dyDescent="0.25">
      <c r="A600" s="3">
        <v>44819</v>
      </c>
      <c r="B600" s="1" t="s">
        <v>34</v>
      </c>
      <c r="C600" s="1" t="s">
        <v>34</v>
      </c>
      <c r="D600" s="24">
        <v>4022</v>
      </c>
      <c r="E600" s="24">
        <v>39010</v>
      </c>
      <c r="F600" s="1" t="s">
        <v>35</v>
      </c>
      <c r="G600" s="1" t="s">
        <v>36</v>
      </c>
      <c r="H600" s="1" t="s">
        <v>55</v>
      </c>
      <c r="I600" t="s">
        <v>38</v>
      </c>
      <c r="J600" t="str">
        <f>_xlfn.CONCAT(IFERROR(INDEX(Lookup!B:B, MATCH(Table1[[#This Row],[Origin City]], Lookup!A:A, 0)), Table1[[#This Row],[Origin City]]),","," ",Table1[[#This Row],[Origin State]])</f>
        <v>Edison, NE</v>
      </c>
      <c r="K600" t="s">
        <v>39</v>
      </c>
      <c r="L600" t="s">
        <v>40</v>
      </c>
      <c r="M600" t="str">
        <f>_xlfn.CONCAT(IFERROR(INDEX(Lookup!B:B, MATCH(Table1[[#This Row],[Destination City]], Lookup!A:A, 0)), Table1[[#This Row],[Destination City]]),","," ",Table1[[#This Row],[Destination State]])</f>
        <v>Hanford, CA</v>
      </c>
      <c r="N600" s="5">
        <v>1776</v>
      </c>
      <c r="O600" t="s">
        <v>41</v>
      </c>
      <c r="P600">
        <v>110</v>
      </c>
      <c r="Q600">
        <v>120</v>
      </c>
      <c r="R600" t="s">
        <v>42</v>
      </c>
      <c r="S600" t="s">
        <v>43</v>
      </c>
      <c r="T600" t="s">
        <v>52</v>
      </c>
      <c r="U600" s="36" t="s">
        <v>44</v>
      </c>
      <c r="V600" s="28" t="s">
        <v>45</v>
      </c>
      <c r="W600" s="4">
        <v>5220</v>
      </c>
      <c r="X600" s="4">
        <f>IF(Table1[[#This Row],[Commodity]]="corn",Table1[[#This Row],[Tariff per Car]]/(111*2000/56),Table1[[#This Row],[Tariff per Car]]/(111*2000/60))</f>
        <v>1.3167567567567569</v>
      </c>
      <c r="Y600" s="4">
        <f>Table1[[#This Row],[Tariff per Car]]/100.7</f>
        <v>51.837140019860975</v>
      </c>
      <c r="Z600" s="4">
        <f>(Table1[[#This Row],[Tariff per Car]]/111)</f>
        <v>47.027027027027025</v>
      </c>
      <c r="AA600" s="6">
        <f>(Table1[[#This Row],[Tariff per Car]]/111)/Table1[[#This Row],[Route Mileage]]</f>
        <v>2.647918188458729E-2</v>
      </c>
      <c r="AB600" s="4">
        <v>0.56000000000000005</v>
      </c>
      <c r="AC600" s="4">
        <f>Table1[[#This Row],[FSC per Mile]]*Table1[[#This Row],[Route Mileage]]</f>
        <v>994.56000000000006</v>
      </c>
      <c r="AD600" s="4">
        <f>Table1[[#This Row],[Tariff per Car]]+Table1[[#This Row],[FSC per Car]]</f>
        <v>6214.56</v>
      </c>
      <c r="AE600" s="4">
        <f>IF(Table1[[#This Row],[Commodity]]="corn",Table1[[#This Row],[Tariff + FSC per Car]]/(111*2000/56),Table1[[#This Row],[Tariff + FSC per Car]]/(111*2000/60))</f>
        <v>1.5676367567567568</v>
      </c>
      <c r="AF600" s="4">
        <f>Table1[[#This Row],[Tariff + FSC per Car]]/100.7</f>
        <v>61.713604766633566</v>
      </c>
      <c r="AG600" s="4">
        <f>(Table1[[#This Row],[Tariff + FSC per Car]]/111)</f>
        <v>55.987027027027032</v>
      </c>
      <c r="AH600" s="6">
        <f>(Table1[[#This Row],[Tariff + FSC per Car]]/111)/Table1[[#This Row],[Route Mileage]]</f>
        <v>3.1524226929632339E-2</v>
      </c>
    </row>
    <row r="601" spans="1:34" x14ac:dyDescent="0.25">
      <c r="A601" s="3">
        <v>44819</v>
      </c>
      <c r="B601" t="s">
        <v>34</v>
      </c>
      <c r="C601" t="s">
        <v>34</v>
      </c>
      <c r="D601" s="24">
        <v>4022</v>
      </c>
      <c r="E601" s="24">
        <v>39010</v>
      </c>
      <c r="F601" s="1" t="s">
        <v>35</v>
      </c>
      <c r="G601" s="1" t="s">
        <v>36</v>
      </c>
      <c r="H601" s="1" t="s">
        <v>56</v>
      </c>
      <c r="I601" t="s">
        <v>57</v>
      </c>
      <c r="J601" t="str">
        <f>_xlfn.CONCAT(IFERROR(INDEX(Lookup!B:B, MATCH(Table1[[#This Row],[Origin City]], Lookup!A:A, 0)), Table1[[#This Row],[Origin City]]),","," ",Table1[[#This Row],[Origin State]])</f>
        <v>Greenwood (Mendota), IL</v>
      </c>
      <c r="K601" t="s">
        <v>53</v>
      </c>
      <c r="L601" t="s">
        <v>54</v>
      </c>
      <c r="M601" t="str">
        <f>_xlfn.CONCAT(IFERROR(INDEX(Lookup!B:B, MATCH(Table1[[#This Row],[Destination City]], Lookup!A:A, 0)), Table1[[#This Row],[Destination City]]),","," ",Table1[[#This Row],[Destination State]])</f>
        <v>Hereford, TX</v>
      </c>
      <c r="N601" s="5">
        <v>935</v>
      </c>
      <c r="O601" t="s">
        <v>41</v>
      </c>
      <c r="P601">
        <v>110</v>
      </c>
      <c r="Q601">
        <v>120</v>
      </c>
      <c r="R601" t="s">
        <v>42</v>
      </c>
      <c r="S601" t="s">
        <v>43</v>
      </c>
      <c r="T601" t="s">
        <v>52</v>
      </c>
      <c r="U601" s="35" t="s">
        <v>44</v>
      </c>
      <c r="V601" s="27" t="s">
        <v>45</v>
      </c>
      <c r="W601" s="4">
        <v>3780</v>
      </c>
      <c r="X601" s="4">
        <f>IF(Table1[[#This Row],[Commodity]]="corn",Table1[[#This Row],[Tariff per Car]]/(111*2000/56),Table1[[#This Row],[Tariff per Car]]/(111*2000/60))</f>
        <v>0.95351351351351354</v>
      </c>
      <c r="Y601" s="4">
        <f>Table1[[#This Row],[Tariff per Car]]/100.7</f>
        <v>37.537239324726912</v>
      </c>
      <c r="Z601" s="4">
        <f>(Table1[[#This Row],[Tariff per Car]]/111)</f>
        <v>34.054054054054056</v>
      </c>
      <c r="AA601" s="6">
        <f>(Table1[[#This Row],[Tariff per Car]]/111)/Table1[[#This Row],[Route Mileage]]</f>
        <v>3.6421448186154073E-2</v>
      </c>
      <c r="AB601" s="4">
        <v>0.56000000000000005</v>
      </c>
      <c r="AC601" s="4">
        <f>Table1[[#This Row],[FSC per Mile]]*Table1[[#This Row],[Route Mileage]]</f>
        <v>523.6</v>
      </c>
      <c r="AD601" s="4">
        <f>Table1[[#This Row],[Tariff per Car]]+Table1[[#This Row],[FSC per Car]]</f>
        <v>4303.6000000000004</v>
      </c>
      <c r="AE601" s="4">
        <f>IF(Table1[[#This Row],[Commodity]]="corn",Table1[[#This Row],[Tariff + FSC per Car]]/(111*2000/56),Table1[[#This Row],[Tariff + FSC per Car]]/(111*2000/60))</f>
        <v>1.0855927927927929</v>
      </c>
      <c r="AF601" s="4">
        <f>Table1[[#This Row],[Tariff + FSC per Car]]/100.7</f>
        <v>42.736842105263158</v>
      </c>
      <c r="AG601" s="4">
        <f>(Table1[[#This Row],[Tariff + FSC per Car]]/111)</f>
        <v>38.771171171171176</v>
      </c>
      <c r="AH601" s="6">
        <f>(Table1[[#This Row],[Tariff + FSC per Car]]/111)/Table1[[#This Row],[Route Mileage]]</f>
        <v>4.1466493231199116E-2</v>
      </c>
    </row>
    <row r="602" spans="1:34" x14ac:dyDescent="0.25">
      <c r="A602" s="3">
        <v>44819</v>
      </c>
      <c r="B602" s="1" t="s">
        <v>34</v>
      </c>
      <c r="C602" s="1" t="s">
        <v>34</v>
      </c>
      <c r="D602" s="24">
        <v>4022</v>
      </c>
      <c r="E602" s="24">
        <v>39010</v>
      </c>
      <c r="F602" s="1" t="s">
        <v>35</v>
      </c>
      <c r="G602" s="1" t="s">
        <v>36</v>
      </c>
      <c r="H602" s="1" t="s">
        <v>58</v>
      </c>
      <c r="I602" t="s">
        <v>59</v>
      </c>
      <c r="J602" t="str">
        <f>_xlfn.CONCAT(IFERROR(INDEX(Lookup!B:B, MATCH(Table1[[#This Row],[Origin City]], Lookup!A:A, 0)), Table1[[#This Row],[Origin City]]),","," ",Table1[[#This Row],[Origin State]])</f>
        <v>Hancock, IA</v>
      </c>
      <c r="K602" t="s">
        <v>60</v>
      </c>
      <c r="L602" t="s">
        <v>54</v>
      </c>
      <c r="M602" t="str">
        <f>_xlfn.CONCAT(IFERROR(INDEX(Lookup!B:B, MATCH(Table1[[#This Row],[Destination City]], Lookup!A:A, 0)), Table1[[#This Row],[Destination City]]),","," ",Table1[[#This Row],[Destination State]])</f>
        <v>Plainview, TX</v>
      </c>
      <c r="N602" s="5">
        <v>832</v>
      </c>
      <c r="O602" t="s">
        <v>41</v>
      </c>
      <c r="P602">
        <v>110</v>
      </c>
      <c r="Q602">
        <v>120</v>
      </c>
      <c r="R602" t="s">
        <v>42</v>
      </c>
      <c r="S602" t="s">
        <v>43</v>
      </c>
      <c r="T602" t="s">
        <v>43</v>
      </c>
      <c r="U602" s="35" t="s">
        <v>44</v>
      </c>
      <c r="V602" s="27" t="s">
        <v>45</v>
      </c>
      <c r="W602" s="4">
        <v>4380</v>
      </c>
      <c r="X602" s="4">
        <f>IF(Table1[[#This Row],[Commodity]]="corn",Table1[[#This Row],[Tariff per Car]]/(111*2000/56),Table1[[#This Row],[Tariff per Car]]/(111*2000/60))</f>
        <v>1.1048648648648649</v>
      </c>
      <c r="Y602" s="4">
        <f>Table1[[#This Row],[Tariff per Car]]/100.7</f>
        <v>43.495531281032768</v>
      </c>
      <c r="Z602" s="4">
        <f>(Table1[[#This Row],[Tariff per Car]]/111)</f>
        <v>39.45945945945946</v>
      </c>
      <c r="AA602" s="6">
        <f>(Table1[[#This Row],[Tariff per Car]]/111)/Table1[[#This Row],[Route Mileage]]</f>
        <v>4.7427234927234926E-2</v>
      </c>
      <c r="AB602" s="4">
        <v>0.56000000000000005</v>
      </c>
      <c r="AC602" s="4">
        <f>Table1[[#This Row],[FSC per Mile]]*Table1[[#This Row],[Route Mileage]]</f>
        <v>465.92000000000007</v>
      </c>
      <c r="AD602" s="4">
        <f>Table1[[#This Row],[Tariff per Car]]+Table1[[#This Row],[FSC per Car]]</f>
        <v>4845.92</v>
      </c>
      <c r="AE602" s="4">
        <f>IF(Table1[[#This Row],[Commodity]]="corn",Table1[[#This Row],[Tariff + FSC per Car]]/(111*2000/56),Table1[[#This Row],[Tariff + FSC per Car]]/(111*2000/60))</f>
        <v>1.2223942342342342</v>
      </c>
      <c r="AF602" s="4">
        <f>Table1[[#This Row],[Tariff + FSC per Car]]/100.7</f>
        <v>48.122343594836146</v>
      </c>
      <c r="AG602" s="4">
        <f>(Table1[[#This Row],[Tariff + FSC per Car]]/111)</f>
        <v>43.656936936936937</v>
      </c>
      <c r="AH602" s="6">
        <f>(Table1[[#This Row],[Tariff + FSC per Car]]/111)/Table1[[#This Row],[Route Mileage]]</f>
        <v>5.2472279972279975E-2</v>
      </c>
    </row>
    <row r="603" spans="1:34" x14ac:dyDescent="0.25">
      <c r="A603" s="3">
        <v>44819</v>
      </c>
      <c r="B603" s="1" t="s">
        <v>34</v>
      </c>
      <c r="C603" s="1" t="s">
        <v>34</v>
      </c>
      <c r="D603" s="24">
        <v>4022</v>
      </c>
      <c r="E603" s="24">
        <v>39010</v>
      </c>
      <c r="F603" s="1" t="s">
        <v>35</v>
      </c>
      <c r="G603" s="1" t="s">
        <v>36</v>
      </c>
      <c r="H603" s="1" t="s">
        <v>61</v>
      </c>
      <c r="I603" t="s">
        <v>62</v>
      </c>
      <c r="J603" t="str">
        <f>_xlfn.CONCAT(IFERROR(INDEX(Lookup!B:B, MATCH(Table1[[#This Row],[Origin City]], Lookup!A:A, 0)), Table1[[#This Row],[Origin City]]),","," ",Table1[[#This Row],[Origin State]])</f>
        <v>Phelps (Rock Port), MO</v>
      </c>
      <c r="K603" t="s">
        <v>63</v>
      </c>
      <c r="L603" t="s">
        <v>64</v>
      </c>
      <c r="M603" t="str">
        <f>_xlfn.CONCAT(IFERROR(INDEX(Lookup!B:B, MATCH(Table1[[#This Row],[Destination City]], Lookup!A:A, 0)), Table1[[#This Row],[Destination City]]),","," ",Table1[[#This Row],[Destination State]])</f>
        <v>Clovis, NM</v>
      </c>
      <c r="N603" s="5">
        <v>764</v>
      </c>
      <c r="O603" t="s">
        <v>41</v>
      </c>
      <c r="P603">
        <v>110</v>
      </c>
      <c r="Q603">
        <v>120</v>
      </c>
      <c r="R603" t="s">
        <v>42</v>
      </c>
      <c r="S603" t="s">
        <v>43</v>
      </c>
      <c r="T603" t="s">
        <v>52</v>
      </c>
      <c r="U603" s="35" t="s">
        <v>44</v>
      </c>
      <c r="V603" s="27" t="s">
        <v>45</v>
      </c>
      <c r="W603" s="4">
        <v>4020</v>
      </c>
      <c r="X603" s="4">
        <f>IF(Table1[[#This Row],[Commodity]]="corn",Table1[[#This Row],[Tariff per Car]]/(111*2000/56),Table1[[#This Row],[Tariff per Car]]/(111*2000/60))</f>
        <v>1.0140540540540541</v>
      </c>
      <c r="Y603" s="4">
        <f>Table1[[#This Row],[Tariff per Car]]/100.7</f>
        <v>39.920556107249254</v>
      </c>
      <c r="Z603" s="4">
        <f>(Table1[[#This Row],[Tariff per Car]]/111)</f>
        <v>36.216216216216218</v>
      </c>
      <c r="AA603" s="6">
        <f>(Table1[[#This Row],[Tariff per Car]]/111)/Table1[[#This Row],[Route Mileage]]</f>
        <v>4.7403424366775151E-2</v>
      </c>
      <c r="AB603" s="4">
        <v>0.56000000000000005</v>
      </c>
      <c r="AC603" s="4">
        <f>Table1[[#This Row],[FSC per Mile]]*Table1[[#This Row],[Route Mileage]]</f>
        <v>427.84000000000003</v>
      </c>
      <c r="AD603" s="4">
        <f>Table1[[#This Row],[Tariff per Car]]+Table1[[#This Row],[FSC per Car]]</f>
        <v>4447.84</v>
      </c>
      <c r="AE603" s="4">
        <f>IF(Table1[[#This Row],[Commodity]]="corn",Table1[[#This Row],[Tariff + FSC per Car]]/(111*2000/56),Table1[[#This Row],[Tariff + FSC per Car]]/(111*2000/60))</f>
        <v>1.1219776576576577</v>
      </c>
      <c r="AF603" s="4">
        <f>Table1[[#This Row],[Tariff + FSC per Car]]/100.7</f>
        <v>44.169215491559086</v>
      </c>
      <c r="AG603" s="4">
        <f>(Table1[[#This Row],[Tariff + FSC per Car]]/111)</f>
        <v>40.070630630630632</v>
      </c>
      <c r="AH603" s="6">
        <f>(Table1[[#This Row],[Tariff + FSC per Car]]/111)/Table1[[#This Row],[Route Mileage]]</f>
        <v>5.2448469411820201E-2</v>
      </c>
    </row>
    <row r="604" spans="1:34" x14ac:dyDescent="0.25">
      <c r="A604" s="3">
        <v>44819</v>
      </c>
      <c r="B604" s="1" t="s">
        <v>34</v>
      </c>
      <c r="C604" s="1" t="s">
        <v>34</v>
      </c>
      <c r="D604" s="24">
        <v>4022</v>
      </c>
      <c r="E604" s="24">
        <v>39010</v>
      </c>
      <c r="F604" s="1" t="s">
        <v>35</v>
      </c>
      <c r="G604" s="1" t="s">
        <v>36</v>
      </c>
      <c r="H604" s="1" t="s">
        <v>61</v>
      </c>
      <c r="I604" t="s">
        <v>62</v>
      </c>
      <c r="J604" t="str">
        <f>_xlfn.CONCAT(IFERROR(INDEX(Lookup!B:B, MATCH(Table1[[#This Row],[Origin City]], Lookup!A:A, 0)), Table1[[#This Row],[Origin City]]),","," ",Table1[[#This Row],[Origin State]])</f>
        <v>Phelps (Rock Port), MO</v>
      </c>
      <c r="K604" t="s">
        <v>65</v>
      </c>
      <c r="L604" t="s">
        <v>54</v>
      </c>
      <c r="M604" t="s">
        <v>66</v>
      </c>
      <c r="N604" s="5">
        <v>937</v>
      </c>
      <c r="O604" t="s">
        <v>41</v>
      </c>
      <c r="P604">
        <v>110</v>
      </c>
      <c r="Q604">
        <v>120</v>
      </c>
      <c r="R604" t="s">
        <v>42</v>
      </c>
      <c r="S604" t="s">
        <v>43</v>
      </c>
      <c r="T604" t="s">
        <v>52</v>
      </c>
      <c r="U604" s="35" t="s">
        <v>44</v>
      </c>
      <c r="V604" s="27" t="s">
        <v>45</v>
      </c>
      <c r="W604" s="4">
        <v>3760</v>
      </c>
      <c r="X604" s="4">
        <f>IF(Table1[[#This Row],[Commodity]]="corn",Table1[[#This Row],[Tariff per Car]]/(111*2000/56),Table1[[#This Row],[Tariff per Car]]/(111*2000/60))</f>
        <v>0.94846846846846844</v>
      </c>
      <c r="Y604" s="4">
        <f>Table1[[#This Row],[Tariff per Car]]/100.7</f>
        <v>37.338629592850047</v>
      </c>
      <c r="Z604" s="4">
        <f>(Table1[[#This Row],[Tariff per Car]]/111)</f>
        <v>33.873873873873876</v>
      </c>
      <c r="AA604" s="6">
        <f>(Table1[[#This Row],[Tariff per Car]]/111)/Table1[[#This Row],[Route Mileage]]</f>
        <v>3.6151412885671162E-2</v>
      </c>
      <c r="AB604" s="4">
        <v>0.56000000000000005</v>
      </c>
      <c r="AC604" s="4">
        <f>Table1[[#This Row],[FSC per Mile]]*Table1[[#This Row],[Route Mileage]]</f>
        <v>524.72</v>
      </c>
      <c r="AD604" s="4">
        <f>Table1[[#This Row],[Tariff per Car]]+Table1[[#This Row],[FSC per Car]]</f>
        <v>4284.72</v>
      </c>
      <c r="AE604" s="4">
        <f>IF(Table1[[#This Row],[Commodity]]="corn",Table1[[#This Row],[Tariff + FSC per Car]]/(111*2000/56),Table1[[#This Row],[Tariff + FSC per Car]]/(111*2000/60))</f>
        <v>1.0808302702702703</v>
      </c>
      <c r="AF604" s="4">
        <f>Table1[[#This Row],[Tariff + FSC per Car]]/100.7</f>
        <v>42.549354518371402</v>
      </c>
      <c r="AG604" s="4">
        <f>(Table1[[#This Row],[Tariff + FSC per Car]]/111)</f>
        <v>38.601081081081084</v>
      </c>
      <c r="AH604" s="6">
        <f>(Table1[[#This Row],[Tariff + FSC per Car]]/111)/Table1[[#This Row],[Route Mileage]]</f>
        <v>4.1196457930716204E-2</v>
      </c>
    </row>
    <row r="605" spans="1:34" x14ac:dyDescent="0.25">
      <c r="A605" s="3">
        <v>44819</v>
      </c>
      <c r="B605" s="1" t="s">
        <v>34</v>
      </c>
      <c r="C605" s="1" t="s">
        <v>34</v>
      </c>
      <c r="D605" s="24">
        <v>4022</v>
      </c>
      <c r="E605" s="24">
        <v>39013</v>
      </c>
      <c r="F605" s="1" t="s">
        <v>35</v>
      </c>
      <c r="G605" s="1" t="s">
        <v>36</v>
      </c>
      <c r="H605" s="1" t="s">
        <v>67</v>
      </c>
      <c r="I605" t="s">
        <v>68</v>
      </c>
      <c r="J605" t="str">
        <f>_xlfn.CONCAT(IFERROR(INDEX(Lookup!B:B, MATCH(Table1[[#This Row],[Origin City]], Lookup!A:A, 0)), Table1[[#This Row],[Origin City]]),","," ",Table1[[#This Row],[Origin State]])</f>
        <v>Selby, SD</v>
      </c>
      <c r="K605" t="s">
        <v>48</v>
      </c>
      <c r="L605" t="s">
        <v>49</v>
      </c>
      <c r="M605" t="s">
        <v>50</v>
      </c>
      <c r="N605" s="5">
        <v>1419</v>
      </c>
      <c r="O605" t="s">
        <v>51</v>
      </c>
      <c r="P605">
        <v>110</v>
      </c>
      <c r="Q605">
        <v>120</v>
      </c>
      <c r="R605" t="s">
        <v>42</v>
      </c>
      <c r="S605" t="s">
        <v>43</v>
      </c>
      <c r="T605" t="s">
        <v>52</v>
      </c>
      <c r="U605" s="36" t="s">
        <v>44</v>
      </c>
      <c r="V605" s="28" t="s">
        <v>45</v>
      </c>
      <c r="W605" s="4">
        <v>5300</v>
      </c>
      <c r="X605" s="4">
        <f>IF(Table1[[#This Row],[Commodity]]="corn",Table1[[#This Row],[Tariff per Car]]/(111*2000/56),Table1[[#This Row],[Tariff per Car]]/(111*2000/60))</f>
        <v>1.336936936936937</v>
      </c>
      <c r="Y605" s="4">
        <f>Table1[[#This Row],[Tariff per Car]]/100.7</f>
        <v>52.631578947368418</v>
      </c>
      <c r="Z605" s="4">
        <f>(Table1[[#This Row],[Tariff per Car]]/111)</f>
        <v>47.747747747747745</v>
      </c>
      <c r="AA605" s="6">
        <f>(Table1[[#This Row],[Tariff per Car]]/111)/Table1[[#This Row],[Route Mileage]]</f>
        <v>3.3648870858173183E-2</v>
      </c>
      <c r="AB605" s="4">
        <v>0.56000000000000005</v>
      </c>
      <c r="AC605" s="4">
        <f>Table1[[#This Row],[FSC per Mile]]*Table1[[#This Row],[Route Mileage]]</f>
        <v>794.6400000000001</v>
      </c>
      <c r="AD605" s="4">
        <f>Table1[[#This Row],[Tariff per Car]]+Table1[[#This Row],[FSC per Car]]</f>
        <v>6094.64</v>
      </c>
      <c r="AE605" s="4">
        <f>IF(Table1[[#This Row],[Commodity]]="corn",Table1[[#This Row],[Tariff + FSC per Car]]/(111*2000/56),Table1[[#This Row],[Tariff + FSC per Car]]/(111*2000/60))</f>
        <v>1.5373866666666667</v>
      </c>
      <c r="AF605" s="4">
        <f>Table1[[#This Row],[Tariff + FSC per Car]]/100.7</f>
        <v>60.522740814299901</v>
      </c>
      <c r="AG605" s="4">
        <f>(Table1[[#This Row],[Tariff + FSC per Car]]/111)</f>
        <v>54.906666666666666</v>
      </c>
      <c r="AH605" s="6">
        <f>(Table1[[#This Row],[Tariff + FSC per Car]]/111)/Table1[[#This Row],[Route Mileage]]</f>
        <v>3.8693915903218232E-2</v>
      </c>
    </row>
    <row r="606" spans="1:34" x14ac:dyDescent="0.25">
      <c r="A606" s="3">
        <v>44819</v>
      </c>
      <c r="B606" s="1" t="s">
        <v>34</v>
      </c>
      <c r="C606" s="1" t="s">
        <v>34</v>
      </c>
      <c r="D606" s="24">
        <v>4022</v>
      </c>
      <c r="E606" s="24">
        <v>39013</v>
      </c>
      <c r="F606" s="1" t="s">
        <v>35</v>
      </c>
      <c r="G606" s="1" t="s">
        <v>36</v>
      </c>
      <c r="H606" s="1" t="s">
        <v>69</v>
      </c>
      <c r="I606" t="s">
        <v>47</v>
      </c>
      <c r="J606" t="str">
        <f>_xlfn.CONCAT(IFERROR(INDEX(Lookup!B:B, MATCH(Table1[[#This Row],[Origin City]], Lookup!A:A, 0)), Table1[[#This Row],[Origin City]]),","," ",Table1[[#This Row],[Origin State]])</f>
        <v>St. Cloud, MN</v>
      </c>
      <c r="K606" t="s">
        <v>48</v>
      </c>
      <c r="L606" t="s">
        <v>49</v>
      </c>
      <c r="M606" t="s">
        <v>50</v>
      </c>
      <c r="N606" s="5">
        <v>1666</v>
      </c>
      <c r="O606" t="s">
        <v>51</v>
      </c>
      <c r="P606">
        <v>110</v>
      </c>
      <c r="Q606">
        <v>120</v>
      </c>
      <c r="R606" t="s">
        <v>42</v>
      </c>
      <c r="S606" t="s">
        <v>43</v>
      </c>
      <c r="T606" t="s">
        <v>52</v>
      </c>
      <c r="U606" s="36" t="s">
        <v>44</v>
      </c>
      <c r="V606" s="28" t="s">
        <v>45</v>
      </c>
      <c r="W606" s="4">
        <v>5300</v>
      </c>
      <c r="X606" s="4">
        <f>IF(Table1[[#This Row],[Commodity]]="corn",Table1[[#This Row],[Tariff per Car]]/(111*2000/56),Table1[[#This Row],[Tariff per Car]]/(111*2000/60))</f>
        <v>1.336936936936937</v>
      </c>
      <c r="Y606" s="4">
        <f>Table1[[#This Row],[Tariff per Car]]/100.7</f>
        <v>52.631578947368418</v>
      </c>
      <c r="Z606" s="4">
        <f>(Table1[[#This Row],[Tariff per Car]]/111)</f>
        <v>47.747747747747745</v>
      </c>
      <c r="AA606" s="6">
        <f>(Table1[[#This Row],[Tariff per Car]]/111)/Table1[[#This Row],[Route Mileage]]</f>
        <v>2.8660112693726137E-2</v>
      </c>
      <c r="AB606" s="4">
        <v>0.56000000000000005</v>
      </c>
      <c r="AC606" s="4">
        <f>Table1[[#This Row],[FSC per Mile]]*Table1[[#This Row],[Route Mileage]]</f>
        <v>932.96</v>
      </c>
      <c r="AD606" s="4">
        <f>Table1[[#This Row],[Tariff per Car]]+Table1[[#This Row],[FSC per Car]]</f>
        <v>6232.96</v>
      </c>
      <c r="AE606" s="4">
        <f>IF(Table1[[#This Row],[Commodity]]="corn",Table1[[#This Row],[Tariff + FSC per Car]]/(111*2000/56),Table1[[#This Row],[Tariff + FSC per Car]]/(111*2000/60))</f>
        <v>1.5722781981981981</v>
      </c>
      <c r="AF606" s="4">
        <f>Table1[[#This Row],[Tariff + FSC per Car]]/100.7</f>
        <v>61.896325719960274</v>
      </c>
      <c r="AG606" s="4">
        <f>(Table1[[#This Row],[Tariff + FSC per Car]]/111)</f>
        <v>56.152792792792795</v>
      </c>
      <c r="AH606" s="6">
        <f>(Table1[[#This Row],[Tariff + FSC per Car]]/111)/Table1[[#This Row],[Route Mileage]]</f>
        <v>3.3705157738771183E-2</v>
      </c>
    </row>
    <row r="607" spans="1:34" x14ac:dyDescent="0.25">
      <c r="A607" s="3">
        <v>44819</v>
      </c>
      <c r="B607" s="1" t="s">
        <v>34</v>
      </c>
      <c r="C607" s="1" t="s">
        <v>34</v>
      </c>
      <c r="D607" s="24">
        <v>4022</v>
      </c>
      <c r="E607" s="24">
        <v>39010</v>
      </c>
      <c r="F607" s="1" t="s">
        <v>35</v>
      </c>
      <c r="G607" s="1" t="s">
        <v>36</v>
      </c>
      <c r="H607" s="1" t="s">
        <v>70</v>
      </c>
      <c r="I607" t="s">
        <v>57</v>
      </c>
      <c r="J607" t="str">
        <f>_xlfn.CONCAT(IFERROR(INDEX(Lookup!B:B, MATCH(Table1[[#This Row],[Origin City]], Lookup!A:A, 0)), Table1[[#This Row],[Origin City]]),","," ",Table1[[#This Row],[Origin State]])</f>
        <v>Waverly, IL</v>
      </c>
      <c r="K607" t="s">
        <v>71</v>
      </c>
      <c r="L607" t="s">
        <v>64</v>
      </c>
      <c r="M607" t="str">
        <f>_xlfn.CONCAT(IFERROR(INDEX(Lookup!B:B, MATCH(Table1[[#This Row],[Destination City]], Lookup!A:A, 0)), Table1[[#This Row],[Destination City]]),","," ",Table1[[#This Row],[Destination State]])</f>
        <v>Dexter, NM</v>
      </c>
      <c r="N607" s="47">
        <v>1058</v>
      </c>
      <c r="O607" t="s">
        <v>41</v>
      </c>
      <c r="P607">
        <v>110</v>
      </c>
      <c r="Q607">
        <v>120</v>
      </c>
      <c r="R607" t="s">
        <v>42</v>
      </c>
      <c r="S607" t="s">
        <v>43</v>
      </c>
      <c r="T607" t="s">
        <v>43</v>
      </c>
      <c r="U607" s="36" t="s">
        <v>44</v>
      </c>
      <c r="V607" s="28" t="s">
        <v>45</v>
      </c>
      <c r="W607" s="4">
        <v>3900</v>
      </c>
      <c r="X607" s="4">
        <f>IF(Table1[[#This Row],[Commodity]]="corn",Table1[[#This Row],[Tariff per Car]]/(111*2000/56),Table1[[#This Row],[Tariff per Car]]/(111*2000/60))</f>
        <v>0.98378378378378384</v>
      </c>
      <c r="Y607" s="4">
        <f>Table1[[#This Row],[Tariff per Car]]/100.7</f>
        <v>38.728897715988083</v>
      </c>
      <c r="Z607" s="4">
        <f>(Table1[[#This Row],[Tariff per Car]]/111)</f>
        <v>35.135135135135137</v>
      </c>
      <c r="AA607" s="6">
        <f>(Table1[[#This Row],[Tariff per Car]]/111)/Table1[[#This Row],[Route Mileage]]</f>
        <v>3.3209012415061565E-2</v>
      </c>
      <c r="AB607" s="4">
        <v>0.56000000000000005</v>
      </c>
      <c r="AC607" s="4">
        <f>Table1[[#This Row],[FSC per Mile]]*Table1[[#This Row],[Route Mileage]]</f>
        <v>592.48</v>
      </c>
      <c r="AD607" s="4">
        <f>Table1[[#This Row],[Tariff per Car]]+Table1[[#This Row],[FSC per Car]]</f>
        <v>4492.4799999999996</v>
      </c>
      <c r="AE607" s="4">
        <f>IF(Table1[[#This Row],[Commodity]]="corn",Table1[[#This Row],[Tariff + FSC per Car]]/(111*2000/56),Table1[[#This Row],[Tariff + FSC per Car]]/(111*2000/60))</f>
        <v>1.133238198198198</v>
      </c>
      <c r="AF607" s="4">
        <f>Table1[[#This Row],[Tariff + FSC per Car]]/100.7</f>
        <v>44.612512413108234</v>
      </c>
      <c r="AG607" s="4">
        <f>(Table1[[#This Row],[Tariff + FSC per Car]]/111)</f>
        <v>40.472792792792788</v>
      </c>
      <c r="AH607" s="6">
        <f>(Table1[[#This Row],[Tariff + FSC per Car]]/111)/Table1[[#This Row],[Route Mileage]]</f>
        <v>3.8254057460106607E-2</v>
      </c>
    </row>
    <row r="608" spans="1:34" x14ac:dyDescent="0.25">
      <c r="A608" s="3">
        <v>44819</v>
      </c>
      <c r="B608" s="1" t="s">
        <v>80</v>
      </c>
      <c r="C608" s="1" t="s">
        <v>81</v>
      </c>
      <c r="D608" s="24">
        <v>4032</v>
      </c>
      <c r="E608" s="24">
        <v>1182</v>
      </c>
      <c r="F608" s="1" t="s">
        <v>35</v>
      </c>
      <c r="G608" s="1" t="s">
        <v>36</v>
      </c>
      <c r="H608" s="1" t="s">
        <v>82</v>
      </c>
      <c r="I608" t="s">
        <v>83</v>
      </c>
      <c r="J608" t="str">
        <f>_xlfn.CONCAT(IFERROR(INDEX(Lookup!B:B, MATCH(Table1[[#This Row],[Origin City]], Lookup!A:A, 0)), Table1[[#This Row],[Origin City]]),","," ",Table1[[#This Row],[Origin State]])</f>
        <v>Delhi, LA</v>
      </c>
      <c r="K608" t="s">
        <v>84</v>
      </c>
      <c r="L608" t="s">
        <v>85</v>
      </c>
      <c r="M608" t="str">
        <f>_xlfn.CONCAT(IFERROR(INDEX(Lookup!B:B, MATCH(Table1[[#This Row],[Destination City]], Lookup!A:A, 0)), Table1[[#This Row],[Destination City]]),","," ",Table1[[#This Row],[Destination State]])</f>
        <v>Morton, MS</v>
      </c>
      <c r="N608" s="5">
        <v>120</v>
      </c>
      <c r="O608" t="s">
        <v>86</v>
      </c>
      <c r="P608">
        <v>100</v>
      </c>
      <c r="R608" t="s">
        <v>42</v>
      </c>
      <c r="S608" t="s">
        <v>43</v>
      </c>
      <c r="T608" t="s">
        <v>52</v>
      </c>
      <c r="U608" s="26"/>
      <c r="V608" s="27" t="s">
        <v>87</v>
      </c>
      <c r="W608" s="4">
        <v>1435</v>
      </c>
      <c r="X608" s="4">
        <f>IF(Table1[[#This Row],[Commodity]]="corn",Table1[[#This Row],[Tariff per Car]]/(111*2000/56),Table1[[#This Row],[Tariff per Car]]/(111*2000/60))</f>
        <v>0.361981981981982</v>
      </c>
      <c r="Y608" s="4">
        <f>Table1[[#This Row],[Tariff per Car]]/100.7</f>
        <v>14.250248262164845</v>
      </c>
      <c r="Z608" s="4">
        <f>(Table1[[#This Row],[Tariff per Car]]/111)</f>
        <v>12.927927927927929</v>
      </c>
      <c r="AA608" s="6">
        <f>(Table1[[#This Row],[Tariff per Car]]/111)/Table1[[#This Row],[Route Mileage]]</f>
        <v>0.10773273273273273</v>
      </c>
      <c r="AB608" s="4">
        <v>0.84</v>
      </c>
      <c r="AC608" s="4">
        <f>Table1[[#This Row],[FSC per Mile]]*Table1[[#This Row],[Route Mileage]]</f>
        <v>100.8</v>
      </c>
      <c r="AD608" s="4">
        <f>Table1[[#This Row],[Tariff per Car]]+Table1[[#This Row],[FSC per Car]]</f>
        <v>1535.8</v>
      </c>
      <c r="AE608" s="4">
        <f>IF(Table1[[#This Row],[Commodity]]="corn",Table1[[#This Row],[Tariff + FSC per Car]]/(111*2000/56),Table1[[#This Row],[Tariff + FSC per Car]]/(111*2000/60))</f>
        <v>0.38740900900900899</v>
      </c>
      <c r="AF608" s="4">
        <f>Table1[[#This Row],[Tariff + FSC per Car]]/100.7</f>
        <v>15.251241310824229</v>
      </c>
      <c r="AG608" s="4">
        <f>(Table1[[#This Row],[Tariff + FSC per Car]]/111)</f>
        <v>13.836036036036036</v>
      </c>
      <c r="AH608" s="6">
        <f>(Table1[[#This Row],[Tariff + FSC per Car]]/111)/Table1[[#This Row],[Route Mileage]]</f>
        <v>0.11530030030030031</v>
      </c>
    </row>
    <row r="609" spans="1:34" x14ac:dyDescent="0.25">
      <c r="A609" s="3">
        <v>44819</v>
      </c>
      <c r="B609" s="1" t="s">
        <v>88</v>
      </c>
      <c r="C609" s="1" t="s">
        <v>81</v>
      </c>
      <c r="D609" s="24">
        <v>4444</v>
      </c>
      <c r="E609" s="24">
        <v>45646</v>
      </c>
      <c r="F609" s="1" t="s">
        <v>35</v>
      </c>
      <c r="G609" s="1" t="s">
        <v>36</v>
      </c>
      <c r="H609" s="1" t="s">
        <v>89</v>
      </c>
      <c r="I609" t="s">
        <v>75</v>
      </c>
      <c r="J609" t="str">
        <f>_xlfn.CONCAT(IFERROR(INDEX(Lookup!B:B, MATCH(Table1[[#This Row],[Origin City]], Lookup!A:A, 0)), Table1[[#This Row],[Origin City]]),","," ",Table1[[#This Row],[Origin State]])</f>
        <v>Enderlin, ND</v>
      </c>
      <c r="K609" t="s">
        <v>90</v>
      </c>
      <c r="L609" t="s">
        <v>49</v>
      </c>
      <c r="M609" t="str">
        <f>_xlfn.CONCAT(IFERROR(INDEX(Lookup!B:B, MATCH(Table1[[#This Row],[Destination City]], Lookup!A:A, 0)), Table1[[#This Row],[Destination City]]),","," ",Table1[[#This Row],[Destination State]])</f>
        <v>Kalama, WA</v>
      </c>
      <c r="N609" s="5">
        <v>1617</v>
      </c>
      <c r="O609" t="s">
        <v>86</v>
      </c>
      <c r="P609">
        <v>110</v>
      </c>
      <c r="Q609">
        <v>110</v>
      </c>
      <c r="R609" t="s">
        <v>42</v>
      </c>
      <c r="S609" t="s">
        <v>43</v>
      </c>
      <c r="T609" t="s">
        <v>52</v>
      </c>
      <c r="U609" s="26"/>
      <c r="V609" s="27" t="s">
        <v>87</v>
      </c>
      <c r="W609" s="4">
        <v>4847</v>
      </c>
      <c r="X609" s="4">
        <f>IF(Table1[[#This Row],[Commodity]]="corn",Table1[[#This Row],[Tariff per Car]]/(111*2000/56),Table1[[#This Row],[Tariff per Car]]/(111*2000/60))</f>
        <v>1.2226666666666668</v>
      </c>
      <c r="Y609" s="4">
        <f>Table1[[#This Row],[Tariff per Car]]/100.7</f>
        <v>48.133068520357497</v>
      </c>
      <c r="Z609" s="4">
        <f>(Table1[[#This Row],[Tariff per Car]]/111)</f>
        <v>43.666666666666664</v>
      </c>
      <c r="AA609" s="6">
        <f>(Table1[[#This Row],[Tariff per Car]]/111)/Table1[[#This Row],[Route Mileage]]</f>
        <v>2.7004741290455575E-2</v>
      </c>
      <c r="AB609" s="4">
        <v>0.57250000000000001</v>
      </c>
      <c r="AC609" s="4">
        <f>Table1[[#This Row],[FSC per Mile]]*Table1[[#This Row],[Route Mileage]]</f>
        <v>925.73249999999996</v>
      </c>
      <c r="AD609" s="4">
        <f>Table1[[#This Row],[Tariff per Car]]+Table1[[#This Row],[FSC per Car]]</f>
        <v>5772.7325000000001</v>
      </c>
      <c r="AE609" s="4">
        <f>IF(Table1[[#This Row],[Commodity]]="corn",Table1[[#This Row],[Tariff + FSC per Car]]/(111*2000/56),Table1[[#This Row],[Tariff + FSC per Car]]/(111*2000/60))</f>
        <v>1.4561847747747749</v>
      </c>
      <c r="AF609" s="4">
        <f>Table1[[#This Row],[Tariff + FSC per Car]]/100.7</f>
        <v>57.326042701092355</v>
      </c>
      <c r="AG609" s="4">
        <f>(Table1[[#This Row],[Tariff + FSC per Car]]/111)</f>
        <v>52.006599099099098</v>
      </c>
      <c r="AH609" s="6">
        <f>(Table1[[#This Row],[Tariff + FSC per Car]]/111)/Table1[[#This Row],[Route Mileage]]</f>
        <v>3.2162398948113236E-2</v>
      </c>
    </row>
    <row r="610" spans="1:34" x14ac:dyDescent="0.25">
      <c r="A610" s="3">
        <v>44819</v>
      </c>
      <c r="B610" s="1" t="s">
        <v>88</v>
      </c>
      <c r="C610" s="1" t="s">
        <v>81</v>
      </c>
      <c r="D610" s="24">
        <v>4444</v>
      </c>
      <c r="E610" s="24">
        <v>45558</v>
      </c>
      <c r="F610" s="1" t="s">
        <v>35</v>
      </c>
      <c r="G610" s="1" t="s">
        <v>36</v>
      </c>
      <c r="H610" s="1" t="s">
        <v>91</v>
      </c>
      <c r="I610" t="s">
        <v>47</v>
      </c>
      <c r="J610" t="str">
        <f>_xlfn.CONCAT(IFERROR(INDEX(Lookup!B:B, MATCH(Table1[[#This Row],[Origin City]], Lookup!A:A, 0)), Table1[[#This Row],[Origin City]]),","," ",Table1[[#This Row],[Origin State]])</f>
        <v>Glenwood, MN</v>
      </c>
      <c r="K610" t="s">
        <v>92</v>
      </c>
      <c r="L610" t="s">
        <v>93</v>
      </c>
      <c r="M610" t="str">
        <f>_xlfn.CONCAT(IFERROR(INDEX(Lookup!B:B, MATCH(Table1[[#This Row],[Destination City]], Lookup!A:A, 0)), Table1[[#This Row],[Destination City]]),","," ",Table1[[#This Row],[Destination State]])</f>
        <v>Boardman, OR</v>
      </c>
      <c r="N610" s="5">
        <v>1556</v>
      </c>
      <c r="O610" t="s">
        <v>86</v>
      </c>
      <c r="P610">
        <v>110</v>
      </c>
      <c r="Q610">
        <v>110</v>
      </c>
      <c r="R610" t="s">
        <v>42</v>
      </c>
      <c r="S610" t="s">
        <v>43</v>
      </c>
      <c r="T610" t="s">
        <v>52</v>
      </c>
      <c r="U610" s="26"/>
      <c r="V610" s="27" t="s">
        <v>87</v>
      </c>
      <c r="W610" s="4">
        <v>4813</v>
      </c>
      <c r="X610" s="4">
        <f>IF(Table1[[#This Row],[Commodity]]="corn",Table1[[#This Row],[Tariff per Car]]/(111*2000/56),Table1[[#This Row],[Tariff per Car]]/(111*2000/60))</f>
        <v>1.2140900900900902</v>
      </c>
      <c r="Y610" s="4">
        <f>Table1[[#This Row],[Tariff per Car]]/100.7</f>
        <v>47.795431976166832</v>
      </c>
      <c r="Z610" s="4">
        <f>(Table1[[#This Row],[Tariff per Car]]/111)</f>
        <v>43.36036036036036</v>
      </c>
      <c r="AA610" s="6">
        <f>(Table1[[#This Row],[Tariff per Car]]/111)/Table1[[#This Row],[Route Mileage]]</f>
        <v>2.786655550151694E-2</v>
      </c>
      <c r="AB610" s="4">
        <v>0.57250000000000001</v>
      </c>
      <c r="AC610" s="4">
        <f>Table1[[#This Row],[FSC per Mile]]*Table1[[#This Row],[Route Mileage]]</f>
        <v>890.81000000000006</v>
      </c>
      <c r="AD610" s="4">
        <f>Table1[[#This Row],[Tariff per Car]]+Table1[[#This Row],[FSC per Car]]</f>
        <v>5703.81</v>
      </c>
      <c r="AE610" s="4">
        <f>IF(Table1[[#This Row],[Commodity]]="corn",Table1[[#This Row],[Tariff + FSC per Car]]/(111*2000/56),Table1[[#This Row],[Tariff + FSC per Car]]/(111*2000/60))</f>
        <v>1.438798918918919</v>
      </c>
      <c r="AF610" s="4">
        <f>Table1[[#This Row],[Tariff + FSC per Car]]/100.7</f>
        <v>56.641608738828204</v>
      </c>
      <c r="AG610" s="4">
        <f>(Table1[[#This Row],[Tariff + FSC per Car]]/111)</f>
        <v>51.385675675675678</v>
      </c>
      <c r="AH610" s="6">
        <f>(Table1[[#This Row],[Tariff + FSC per Car]]/111)/Table1[[#This Row],[Route Mileage]]</f>
        <v>3.3024213159174601E-2</v>
      </c>
    </row>
    <row r="611" spans="1:34" x14ac:dyDescent="0.25">
      <c r="A611" s="3">
        <v>44819</v>
      </c>
      <c r="B611" s="1" t="s">
        <v>94</v>
      </c>
      <c r="C611" s="1" t="s">
        <v>94</v>
      </c>
      <c r="D611" s="24">
        <v>4315</v>
      </c>
      <c r="F611" s="1" t="s">
        <v>35</v>
      </c>
      <c r="G611" s="1" t="s">
        <v>36</v>
      </c>
      <c r="H611" s="1" t="s">
        <v>95</v>
      </c>
      <c r="I611" t="s">
        <v>96</v>
      </c>
      <c r="J611" t="str">
        <f>_xlfn.CONCAT(IFERROR(INDEX(Lookup!B:B, MATCH(Table1[[#This Row],[Origin City]], Lookup!A:A, 0)), Table1[[#This Row],[Origin City]]),","," ",Table1[[#This Row],[Origin State]])</f>
        <v>Haw Creek (Ladoga), IN</v>
      </c>
      <c r="K611" t="s">
        <v>97</v>
      </c>
      <c r="L611" t="s">
        <v>98</v>
      </c>
      <c r="M611" t="str">
        <f>_xlfn.CONCAT(IFERROR(INDEX(Lookup!B:B, MATCH(Table1[[#This Row],[Destination City]], Lookup!A:A, 0)), Table1[[#This Row],[Destination City]]),","," ",Table1[[#This Row],[Destination State]])</f>
        <v>Ozark, AL</v>
      </c>
      <c r="N611" s="9">
        <v>707</v>
      </c>
      <c r="O611" t="s">
        <v>86</v>
      </c>
      <c r="P611">
        <v>90</v>
      </c>
      <c r="Q611">
        <v>90</v>
      </c>
      <c r="R611" t="s">
        <v>42</v>
      </c>
      <c r="S611" t="s">
        <v>43</v>
      </c>
      <c r="T611" t="s">
        <v>52</v>
      </c>
      <c r="U611" s="29"/>
      <c r="V611" s="30" t="s">
        <v>87</v>
      </c>
      <c r="W611" s="4">
        <v>5561</v>
      </c>
      <c r="X611" s="4">
        <f>IF(Table1[[#This Row],[Commodity]]="corn",Table1[[#This Row],[Tariff per Car]]/(111*2000/56),Table1[[#This Row],[Tariff per Car]]/(111*2000/60))</f>
        <v>1.4027747747747747</v>
      </c>
      <c r="Y611" s="4">
        <f>Table1[[#This Row],[Tariff per Car]]/100.7</f>
        <v>55.22343594836147</v>
      </c>
      <c r="Z611" s="4">
        <f>(Table1[[#This Row],[Tariff per Car]]/111)</f>
        <v>50.099099099099099</v>
      </c>
      <c r="AA611" s="6">
        <f>(Table1[[#This Row],[Tariff per Car]]/111)/Table1[[#This Row],[Route Mileage]]</f>
        <v>7.0861526307070863E-2</v>
      </c>
      <c r="AB611" s="4">
        <v>0</v>
      </c>
      <c r="AC611" s="4">
        <f>Table1[[#This Row],[FSC per Mile]]*Table1[[#This Row],[Route Mileage]]</f>
        <v>0</v>
      </c>
      <c r="AD611" s="4">
        <f>Table1[[#This Row],[Tariff per Car]]+Table1[[#This Row],[FSC per Car]]</f>
        <v>5561</v>
      </c>
      <c r="AE611" s="4">
        <f>IF(Table1[[#This Row],[Commodity]]="corn",Table1[[#This Row],[Tariff + FSC per Car]]/(111*2000/56),Table1[[#This Row],[Tariff + FSC per Car]]/(111*2000/60))</f>
        <v>1.4027747747747747</v>
      </c>
      <c r="AF611" s="4">
        <f>Table1[[#This Row],[Tariff + FSC per Car]]/100.7</f>
        <v>55.22343594836147</v>
      </c>
      <c r="AG611" s="4">
        <f>(Table1[[#This Row],[Tariff + FSC per Car]]/111)</f>
        <v>50.099099099099099</v>
      </c>
      <c r="AH611" s="6">
        <f>(Table1[[#This Row],[Tariff + FSC per Car]]/111)/Table1[[#This Row],[Route Mileage]]</f>
        <v>7.0861526307070863E-2</v>
      </c>
    </row>
    <row r="612" spans="1:34" x14ac:dyDescent="0.25">
      <c r="A612" s="3">
        <v>44819</v>
      </c>
      <c r="B612" s="1" t="s">
        <v>94</v>
      </c>
      <c r="C612" s="1" t="s">
        <v>94</v>
      </c>
      <c r="D612" s="24">
        <v>4315</v>
      </c>
      <c r="F612" s="1" t="s">
        <v>35</v>
      </c>
      <c r="G612" s="1" t="s">
        <v>36</v>
      </c>
      <c r="H612" s="1" t="s">
        <v>99</v>
      </c>
      <c r="I612" t="s">
        <v>100</v>
      </c>
      <c r="J612" t="str">
        <f>_xlfn.CONCAT(IFERROR(INDEX(Lookup!B:B, MATCH(Table1[[#This Row],[Origin City]], Lookup!A:A, 0)), Table1[[#This Row],[Origin City]]),","," ",Table1[[#This Row],[Origin State]])</f>
        <v>Marysville, OH</v>
      </c>
      <c r="K612" t="s">
        <v>101</v>
      </c>
      <c r="L612" t="s">
        <v>102</v>
      </c>
      <c r="M612" t="str">
        <f>_xlfn.CONCAT(IFERROR(INDEX(Lookup!B:B, MATCH(Table1[[#This Row],[Destination City]], Lookup!A:A, 0)), Table1[[#This Row],[Destination City]]),","," ",Table1[[#This Row],[Destination State]])</f>
        <v>Rose Hill, NC</v>
      </c>
      <c r="N612" s="9">
        <v>781</v>
      </c>
      <c r="O612" t="s">
        <v>86</v>
      </c>
      <c r="P612">
        <v>90</v>
      </c>
      <c r="Q612">
        <v>90</v>
      </c>
      <c r="R612" t="s">
        <v>42</v>
      </c>
      <c r="S612" t="s">
        <v>43</v>
      </c>
      <c r="T612" t="s">
        <v>52</v>
      </c>
      <c r="U612" s="29"/>
      <c r="V612" s="30" t="s">
        <v>87</v>
      </c>
      <c r="W612" s="4">
        <v>5457</v>
      </c>
      <c r="X612" s="4">
        <f>IF(Table1[[#This Row],[Commodity]]="corn",Table1[[#This Row],[Tariff per Car]]/(111*2000/56),Table1[[#This Row],[Tariff per Car]]/(111*2000/60))</f>
        <v>1.3765405405405406</v>
      </c>
      <c r="Y612" s="4">
        <f>Table1[[#This Row],[Tariff per Car]]/100.7</f>
        <v>54.190665342601783</v>
      </c>
      <c r="Z612" s="4">
        <f>(Table1[[#This Row],[Tariff per Car]]/111)</f>
        <v>49.162162162162161</v>
      </c>
      <c r="AA612" s="6">
        <f>(Table1[[#This Row],[Tariff per Car]]/111)/Table1[[#This Row],[Route Mileage]]</f>
        <v>6.2947710835034781E-2</v>
      </c>
      <c r="AB612" s="4">
        <v>0</v>
      </c>
      <c r="AC612" s="4">
        <f>Table1[[#This Row],[FSC per Mile]]*Table1[[#This Row],[Route Mileage]]</f>
        <v>0</v>
      </c>
      <c r="AD612" s="4">
        <f>Table1[[#This Row],[Tariff per Car]]+Table1[[#This Row],[FSC per Car]]</f>
        <v>5457</v>
      </c>
      <c r="AE612" s="4">
        <f>IF(Table1[[#This Row],[Commodity]]="corn",Table1[[#This Row],[Tariff + FSC per Car]]/(111*2000/56),Table1[[#This Row],[Tariff + FSC per Car]]/(111*2000/60))</f>
        <v>1.3765405405405406</v>
      </c>
      <c r="AF612" s="4">
        <f>Table1[[#This Row],[Tariff + FSC per Car]]/100.7</f>
        <v>54.190665342601783</v>
      </c>
      <c r="AG612" s="4">
        <f>(Table1[[#This Row],[Tariff + FSC per Car]]/111)</f>
        <v>49.162162162162161</v>
      </c>
      <c r="AH612" s="6">
        <f>(Table1[[#This Row],[Tariff + FSC per Car]]/111)/Table1[[#This Row],[Route Mileage]]</f>
        <v>6.2947710835034781E-2</v>
      </c>
    </row>
    <row r="613" spans="1:34" x14ac:dyDescent="0.25">
      <c r="A613" s="3">
        <v>44819</v>
      </c>
      <c r="B613" s="1" t="s">
        <v>94</v>
      </c>
      <c r="C613" s="1" t="s">
        <v>94</v>
      </c>
      <c r="D613" s="24">
        <v>4315</v>
      </c>
      <c r="F613" s="1" t="s">
        <v>35</v>
      </c>
      <c r="G613" s="1" t="s">
        <v>36</v>
      </c>
      <c r="H613" s="1" t="s">
        <v>103</v>
      </c>
      <c r="I613" t="s">
        <v>57</v>
      </c>
      <c r="J613" t="str">
        <f>_xlfn.CONCAT(IFERROR(INDEX(Lookup!B:B, MATCH(Table1[[#This Row],[Origin City]], Lookup!A:A, 0)), Table1[[#This Row],[Origin City]]),","," ",Table1[[#This Row],[Origin State]])</f>
        <v>Olney, IL</v>
      </c>
      <c r="K613" t="s">
        <v>104</v>
      </c>
      <c r="L613" t="s">
        <v>105</v>
      </c>
      <c r="M613" t="str">
        <f>_xlfn.CONCAT(IFERROR(INDEX(Lookup!B:B, MATCH(Table1[[#This Row],[Destination City]], Lookup!A:A, 0)), Table1[[#This Row],[Destination City]]),","," ",Table1[[#This Row],[Destination State]])</f>
        <v>Fairmount, GA</v>
      </c>
      <c r="N613" s="9">
        <v>496</v>
      </c>
      <c r="O613" t="s">
        <v>86</v>
      </c>
      <c r="P613">
        <v>90</v>
      </c>
      <c r="Q613">
        <v>90</v>
      </c>
      <c r="R613" t="s">
        <v>42</v>
      </c>
      <c r="S613" t="s">
        <v>43</v>
      </c>
      <c r="T613" t="s">
        <v>52</v>
      </c>
      <c r="U613" s="45"/>
      <c r="V613" s="46" t="s">
        <v>87</v>
      </c>
      <c r="W613" s="4">
        <v>4160</v>
      </c>
      <c r="X613" s="4">
        <f>IF(Table1[[#This Row],[Commodity]]="corn",Table1[[#This Row],[Tariff per Car]]/(111*2000/56),Table1[[#This Row],[Tariff per Car]]/(111*2000/60))</f>
        <v>1.0493693693693693</v>
      </c>
      <c r="Y613" s="4">
        <f>Table1[[#This Row],[Tariff per Car]]/100.7</f>
        <v>41.31082423038729</v>
      </c>
      <c r="Z613" s="4">
        <f>(Table1[[#This Row],[Tariff per Car]]/111)</f>
        <v>37.477477477477478</v>
      </c>
      <c r="AA613" s="6">
        <f>(Table1[[#This Row],[Tariff per Car]]/111)/Table1[[#This Row],[Route Mileage]]</f>
        <v>7.5559430398140073E-2</v>
      </c>
      <c r="AB613" s="4">
        <v>0</v>
      </c>
      <c r="AC613" s="4">
        <f>Table1[[#This Row],[FSC per Mile]]*Table1[[#This Row],[Route Mileage]]</f>
        <v>0</v>
      </c>
      <c r="AD613" s="4">
        <f>Table1[[#This Row],[Tariff per Car]]+Table1[[#This Row],[FSC per Car]]</f>
        <v>4160</v>
      </c>
      <c r="AE613" s="4">
        <f>IF(Table1[[#This Row],[Commodity]]="corn",Table1[[#This Row],[Tariff + FSC per Car]]/(111*2000/56),Table1[[#This Row],[Tariff + FSC per Car]]/(111*2000/60))</f>
        <v>1.0493693693693693</v>
      </c>
      <c r="AF613" s="4">
        <f>Table1[[#This Row],[Tariff + FSC per Car]]/100.7</f>
        <v>41.31082423038729</v>
      </c>
      <c r="AG613" s="4">
        <f>(Table1[[#This Row],[Tariff + FSC per Car]]/111)</f>
        <v>37.477477477477478</v>
      </c>
      <c r="AH613" s="6">
        <f>(Table1[[#This Row],[Tariff + FSC per Car]]/111)/Table1[[#This Row],[Route Mileage]]</f>
        <v>7.5559430398140073E-2</v>
      </c>
    </row>
    <row r="614" spans="1:34" x14ac:dyDescent="0.25">
      <c r="A614" s="3">
        <v>44819</v>
      </c>
      <c r="B614" s="1" t="s">
        <v>34</v>
      </c>
      <c r="C614" s="1" t="s">
        <v>34</v>
      </c>
      <c r="D614" s="24">
        <v>4022</v>
      </c>
      <c r="E614" s="24">
        <v>69105</v>
      </c>
      <c r="F614" s="1" t="s">
        <v>72</v>
      </c>
      <c r="G614" s="1" t="s">
        <v>36</v>
      </c>
      <c r="H614" s="1" t="s">
        <v>73</v>
      </c>
      <c r="I614" t="s">
        <v>47</v>
      </c>
      <c r="J614" t="str">
        <f>_xlfn.CONCAT(IFERROR(INDEX(Lookup!B:B, MATCH(Table1[[#This Row],[Origin City]], Lookup!A:A, 0)), Table1[[#This Row],[Origin City]]),","," ",Table1[[#This Row],[Origin State]])</f>
        <v>Argyle, MN</v>
      </c>
      <c r="K614" t="s">
        <v>48</v>
      </c>
      <c r="L614" t="s">
        <v>49</v>
      </c>
      <c r="M614" t="s">
        <v>50</v>
      </c>
      <c r="N614" s="5">
        <v>1528</v>
      </c>
      <c r="O614" t="s">
        <v>51</v>
      </c>
      <c r="P614">
        <v>110</v>
      </c>
      <c r="Q614">
        <v>120</v>
      </c>
      <c r="R614" t="s">
        <v>2</v>
      </c>
      <c r="S614" t="s">
        <v>43</v>
      </c>
      <c r="T614" t="s">
        <v>52</v>
      </c>
      <c r="U614" s="35" t="s">
        <v>44</v>
      </c>
      <c r="V614" s="27" t="s">
        <v>45</v>
      </c>
      <c r="W614" s="4">
        <v>6300</v>
      </c>
      <c r="X614" s="4">
        <f>IF(Table1[[#This Row],[Commodity]]="corn",Table1[[#This Row],[Tariff per Car]]/(111*2000/56),Table1[[#This Row],[Tariff per Car]]/(111*2000/60))</f>
        <v>1.7027027027027026</v>
      </c>
      <c r="Y614" s="4">
        <f>Table1[[#This Row],[Tariff per Car]]/100.7</f>
        <v>62.562065541211517</v>
      </c>
      <c r="Z614" s="4">
        <f>(Table1[[#This Row],[Tariff per Car]]/111)</f>
        <v>56.756756756756758</v>
      </c>
      <c r="AA614" s="6">
        <f>(Table1[[#This Row],[Tariff per Car]]/111)/Table1[[#This Row],[Route Mileage]]</f>
        <v>3.7144474317249189E-2</v>
      </c>
      <c r="AB614" s="4">
        <v>0.56000000000000005</v>
      </c>
      <c r="AC614" s="4">
        <f>Table1[[#This Row],[FSC per Mile]]*Table1[[#This Row],[Route Mileage]]</f>
        <v>855.68000000000006</v>
      </c>
      <c r="AD614" s="4">
        <f>Table1[[#This Row],[Tariff per Car]]+Table1[[#This Row],[FSC per Car]]</f>
        <v>7155.68</v>
      </c>
      <c r="AE614" s="4">
        <f>IF(Table1[[#This Row],[Commodity]]="corn",Table1[[#This Row],[Tariff + FSC per Car]]/(111*2000/56),Table1[[#This Row],[Tariff + FSC per Car]]/(111*2000/60))</f>
        <v>1.9339675675675676</v>
      </c>
      <c r="AF614" s="4">
        <f>Table1[[#This Row],[Tariff + FSC per Car]]/100.7</f>
        <v>71.059384309831188</v>
      </c>
      <c r="AG614" s="4">
        <f>(Table1[[#This Row],[Tariff + FSC per Car]]/111)</f>
        <v>64.465585585585586</v>
      </c>
      <c r="AH614" s="6">
        <f>(Table1[[#This Row],[Tariff + FSC per Car]]/111)/Table1[[#This Row],[Route Mileage]]</f>
        <v>4.2189519362294231E-2</v>
      </c>
    </row>
    <row r="615" spans="1:34" x14ac:dyDescent="0.25">
      <c r="A615" s="3">
        <v>44819</v>
      </c>
      <c r="B615" s="1" t="s">
        <v>34</v>
      </c>
      <c r="C615" s="1" t="s">
        <v>34</v>
      </c>
      <c r="D615" s="24">
        <v>4022</v>
      </c>
      <c r="E615" s="24">
        <v>69105</v>
      </c>
      <c r="F615" s="1" t="s">
        <v>72</v>
      </c>
      <c r="G615" s="1" t="s">
        <v>36</v>
      </c>
      <c r="H615" s="1" t="s">
        <v>73</v>
      </c>
      <c r="I615" t="s">
        <v>47</v>
      </c>
      <c r="J615" t="str">
        <f>_xlfn.CONCAT(IFERROR(INDEX(Lookup!B:B, MATCH(Table1[[#This Row],[Origin City]], Lookup!A:A, 0)), Table1[[#This Row],[Origin City]]),","," ",Table1[[#This Row],[Origin State]])</f>
        <v>Argyle, MN</v>
      </c>
      <c r="K615" t="s">
        <v>65</v>
      </c>
      <c r="L615" t="s">
        <v>54</v>
      </c>
      <c r="M615" t="s">
        <v>66</v>
      </c>
      <c r="N615" s="47">
        <v>1634</v>
      </c>
      <c r="O615" t="s">
        <v>51</v>
      </c>
      <c r="P615">
        <v>110</v>
      </c>
      <c r="Q615">
        <v>120</v>
      </c>
      <c r="R615" t="s">
        <v>2</v>
      </c>
      <c r="S615" t="s">
        <v>43</v>
      </c>
      <c r="T615" t="s">
        <v>52</v>
      </c>
      <c r="U615" s="36" t="s">
        <v>44</v>
      </c>
      <c r="V615" s="28" t="s">
        <v>45</v>
      </c>
      <c r="W615" s="4">
        <v>6500</v>
      </c>
      <c r="X615" s="4">
        <f>IF(Table1[[#This Row],[Commodity]]="corn",Table1[[#This Row],[Tariff per Car]]/(111*2000/56),Table1[[#This Row],[Tariff per Car]]/(111*2000/60))</f>
        <v>1.7567567567567568</v>
      </c>
      <c r="Y615" s="4">
        <f>Table1[[#This Row],[Tariff per Car]]/100.7</f>
        <v>64.548162859980138</v>
      </c>
      <c r="Z615" s="4">
        <f>(Table1[[#This Row],[Tariff per Car]]/111)</f>
        <v>58.558558558558559</v>
      </c>
      <c r="AA615" s="6">
        <f>(Table1[[#This Row],[Tariff per Car]]/111)/Table1[[#This Row],[Route Mileage]]</f>
        <v>3.5837551137428737E-2</v>
      </c>
      <c r="AB615" s="4">
        <v>0.56000000000000005</v>
      </c>
      <c r="AC615" s="4">
        <f>Table1[[#This Row],[FSC per Mile]]*Table1[[#This Row],[Route Mileage]]</f>
        <v>915.04000000000008</v>
      </c>
      <c r="AD615" s="4">
        <f>Table1[[#This Row],[Tariff per Car]]+Table1[[#This Row],[FSC per Car]]</f>
        <v>7415.04</v>
      </c>
      <c r="AE615" s="4">
        <f>IF(Table1[[#This Row],[Commodity]]="corn",Table1[[#This Row],[Tariff + FSC per Car]]/(111*2000/56),Table1[[#This Row],[Tariff + FSC per Car]]/(111*2000/60))</f>
        <v>2.0040648648648647</v>
      </c>
      <c r="AF615" s="4">
        <f>Table1[[#This Row],[Tariff + FSC per Car]]/100.7</f>
        <v>73.63495531281032</v>
      </c>
      <c r="AG615" s="4">
        <f>(Table1[[#This Row],[Tariff + FSC per Car]]/111)</f>
        <v>66.802162162162162</v>
      </c>
      <c r="AH615" s="6">
        <f>(Table1[[#This Row],[Tariff + FSC per Car]]/111)/Table1[[#This Row],[Route Mileage]]</f>
        <v>4.0882596182473786E-2</v>
      </c>
    </row>
    <row r="616" spans="1:34" x14ac:dyDescent="0.25">
      <c r="A616" s="3">
        <v>44819</v>
      </c>
      <c r="B616" s="1" t="s">
        <v>34</v>
      </c>
      <c r="C616" s="1" t="s">
        <v>34</v>
      </c>
      <c r="D616" s="24">
        <v>4022</v>
      </c>
      <c r="E616" s="24">
        <v>69105</v>
      </c>
      <c r="F616" s="1" t="s">
        <v>72</v>
      </c>
      <c r="G616" s="1" t="s">
        <v>36</v>
      </c>
      <c r="H616" s="1" t="s">
        <v>74</v>
      </c>
      <c r="I616" t="s">
        <v>75</v>
      </c>
      <c r="J616" t="str">
        <f>_xlfn.CONCAT(IFERROR(INDEX(Lookup!B:B, MATCH(Table1[[#This Row],[Origin City]], Lookup!A:A, 0)), Table1[[#This Row],[Origin City]]),","," ",Table1[[#This Row],[Origin State]])</f>
        <v>Casselton, ND</v>
      </c>
      <c r="K616" t="s">
        <v>48</v>
      </c>
      <c r="L616" t="s">
        <v>49</v>
      </c>
      <c r="M616" t="s">
        <v>50</v>
      </c>
      <c r="N616" s="5">
        <v>1469</v>
      </c>
      <c r="O616" t="s">
        <v>51</v>
      </c>
      <c r="P616">
        <v>110</v>
      </c>
      <c r="Q616">
        <v>120</v>
      </c>
      <c r="R616" t="s">
        <v>2</v>
      </c>
      <c r="S616" t="s">
        <v>43</v>
      </c>
      <c r="T616" t="s">
        <v>52</v>
      </c>
      <c r="U616" s="35" t="s">
        <v>44</v>
      </c>
      <c r="V616" s="27" t="s">
        <v>45</v>
      </c>
      <c r="W616" s="4">
        <v>6250</v>
      </c>
      <c r="X616" s="4">
        <f>IF(Table1[[#This Row],[Commodity]]="corn",Table1[[#This Row],[Tariff per Car]]/(111*2000/56),Table1[[#This Row],[Tariff per Car]]/(111*2000/60))</f>
        <v>1.6891891891891893</v>
      </c>
      <c r="Y616" s="4">
        <f>Table1[[#This Row],[Tariff per Car]]/100.7</f>
        <v>62.06554121151936</v>
      </c>
      <c r="Z616" s="4">
        <f>(Table1[[#This Row],[Tariff per Car]]/111)</f>
        <v>56.306306306306304</v>
      </c>
      <c r="AA616" s="6">
        <f>(Table1[[#This Row],[Tariff per Car]]/111)/Table1[[#This Row],[Route Mileage]]</f>
        <v>3.8329684347383458E-2</v>
      </c>
      <c r="AB616" s="4">
        <v>0.56000000000000005</v>
      </c>
      <c r="AC616" s="4">
        <f>Table1[[#This Row],[FSC per Mile]]*Table1[[#This Row],[Route Mileage]]</f>
        <v>822.6400000000001</v>
      </c>
      <c r="AD616" s="4">
        <f>Table1[[#This Row],[Tariff per Car]]+Table1[[#This Row],[FSC per Car]]</f>
        <v>7072.64</v>
      </c>
      <c r="AE616" s="4">
        <f>IF(Table1[[#This Row],[Commodity]]="corn",Table1[[#This Row],[Tariff + FSC per Car]]/(111*2000/56),Table1[[#This Row],[Tariff + FSC per Car]]/(111*2000/60))</f>
        <v>1.9115243243243245</v>
      </c>
      <c r="AF616" s="4">
        <f>Table1[[#This Row],[Tariff + FSC per Car]]/100.7</f>
        <v>70.234756703078446</v>
      </c>
      <c r="AG616" s="4">
        <f>(Table1[[#This Row],[Tariff + FSC per Car]]/111)</f>
        <v>63.71747747747748</v>
      </c>
      <c r="AH616" s="6">
        <f>(Table1[[#This Row],[Tariff + FSC per Car]]/111)/Table1[[#This Row],[Route Mileage]]</f>
        <v>4.3374729392428507E-2</v>
      </c>
    </row>
    <row r="617" spans="1:34" x14ac:dyDescent="0.25">
      <c r="A617" s="3">
        <v>44819</v>
      </c>
      <c r="B617" s="1" t="s">
        <v>34</v>
      </c>
      <c r="C617" s="1" t="s">
        <v>34</v>
      </c>
      <c r="D617" s="24">
        <v>4022</v>
      </c>
      <c r="E617" s="24">
        <v>69902</v>
      </c>
      <c r="F617" s="1" t="s">
        <v>72</v>
      </c>
      <c r="G617" s="1" t="s">
        <v>36</v>
      </c>
      <c r="H617" s="1" t="s">
        <v>74</v>
      </c>
      <c r="I617" t="s">
        <v>75</v>
      </c>
      <c r="J617" t="str">
        <f>_xlfn.CONCAT(IFERROR(INDEX(Lookup!B:B, MATCH(Table1[[#This Row],[Origin City]], Lookup!A:A, 0)), Table1[[#This Row],[Origin City]]),","," ",Table1[[#This Row],[Origin State]])</f>
        <v>Casselton, ND</v>
      </c>
      <c r="K617" t="s">
        <v>79</v>
      </c>
      <c r="L617" t="s">
        <v>62</v>
      </c>
      <c r="M617" t="str">
        <f>_xlfn.CONCAT(IFERROR(INDEX(Lookup!B:B, MATCH(Table1[[#This Row],[Destination City]], Lookup!A:A, 0)), Table1[[#This Row],[Destination City]]),","," ",Table1[[#This Row],[Destination State]])</f>
        <v>St. Louis, MO</v>
      </c>
      <c r="N617" s="5">
        <v>855</v>
      </c>
      <c r="O617" t="s">
        <v>51</v>
      </c>
      <c r="P617">
        <v>110</v>
      </c>
      <c r="Q617">
        <v>120</v>
      </c>
      <c r="R617" t="s">
        <v>2</v>
      </c>
      <c r="S617" t="s">
        <v>43</v>
      </c>
      <c r="T617" t="s">
        <v>52</v>
      </c>
      <c r="U617" s="35" t="s">
        <v>44</v>
      </c>
      <c r="V617" s="27" t="s">
        <v>45</v>
      </c>
      <c r="W617" s="4">
        <v>4300</v>
      </c>
      <c r="X617" s="4">
        <f>IF(Table1[[#This Row],[Commodity]]="corn",Table1[[#This Row],[Tariff per Car]]/(111*2000/56),Table1[[#This Row],[Tariff per Car]]/(111*2000/60))</f>
        <v>1.1621621621621621</v>
      </c>
      <c r="Y617" s="4">
        <f>Table1[[#This Row],[Tariff per Car]]/100.7</f>
        <v>42.701092353525318</v>
      </c>
      <c r="Z617" s="4">
        <f>(Table1[[#This Row],[Tariff per Car]]/111)</f>
        <v>38.738738738738739</v>
      </c>
      <c r="AA617" s="6">
        <f>(Table1[[#This Row],[Tariff per Car]]/111)/Table1[[#This Row],[Route Mileage]]</f>
        <v>4.5308466361097942E-2</v>
      </c>
      <c r="AB617" s="4">
        <v>0.56000000000000005</v>
      </c>
      <c r="AC617" s="4">
        <f>Table1[[#This Row],[FSC per Mile]]*Table1[[#This Row],[Route Mileage]]</f>
        <v>478.80000000000007</v>
      </c>
      <c r="AD617" s="4">
        <f>Table1[[#This Row],[Tariff per Car]]+Table1[[#This Row],[FSC per Car]]</f>
        <v>4778.8</v>
      </c>
      <c r="AE617" s="4">
        <f>IF(Table1[[#This Row],[Commodity]]="corn",Table1[[#This Row],[Tariff + FSC per Car]]/(111*2000/56),Table1[[#This Row],[Tariff + FSC per Car]]/(111*2000/60))</f>
        <v>1.2915675675675675</v>
      </c>
      <c r="AF617" s="4">
        <f>Table1[[#This Row],[Tariff + FSC per Car]]/100.7</f>
        <v>47.455809334657395</v>
      </c>
      <c r="AG617" s="4">
        <f>(Table1[[#This Row],[Tariff + FSC per Car]]/111)</f>
        <v>43.052252252252252</v>
      </c>
      <c r="AH617" s="6">
        <f>(Table1[[#This Row],[Tariff + FSC per Car]]/111)/Table1[[#This Row],[Route Mileage]]</f>
        <v>5.0353511406142984E-2</v>
      </c>
    </row>
    <row r="618" spans="1:34" x14ac:dyDescent="0.25">
      <c r="A618" s="3">
        <v>44819</v>
      </c>
      <c r="B618" s="1" t="s">
        <v>34</v>
      </c>
      <c r="C618" s="1" t="s">
        <v>34</v>
      </c>
      <c r="D618" s="24">
        <v>4022</v>
      </c>
      <c r="E618" s="24">
        <v>69105</v>
      </c>
      <c r="F618" s="1" t="s">
        <v>72</v>
      </c>
      <c r="G618" s="1" t="s">
        <v>36</v>
      </c>
      <c r="H618" s="1" t="s">
        <v>76</v>
      </c>
      <c r="I618" t="s">
        <v>77</v>
      </c>
      <c r="J618" t="str">
        <f>_xlfn.CONCAT(IFERROR(INDEX(Lookup!B:B, MATCH(Table1[[#This Row],[Origin City]], Lookup!A:A, 0)), Table1[[#This Row],[Origin City]]),","," ",Table1[[#This Row],[Origin State]])</f>
        <v>Concordia, KS</v>
      </c>
      <c r="K618" t="s">
        <v>65</v>
      </c>
      <c r="L618" t="s">
        <v>54</v>
      </c>
      <c r="M618" t="s">
        <v>66</v>
      </c>
      <c r="N618" s="5">
        <v>742</v>
      </c>
      <c r="O618" t="s">
        <v>51</v>
      </c>
      <c r="P618">
        <v>110</v>
      </c>
      <c r="Q618">
        <v>120</v>
      </c>
      <c r="R618" t="s">
        <v>2</v>
      </c>
      <c r="S618" t="s">
        <v>43</v>
      </c>
      <c r="T618" t="s">
        <v>43</v>
      </c>
      <c r="U618" s="36" t="s">
        <v>44</v>
      </c>
      <c r="V618" s="28" t="s">
        <v>45</v>
      </c>
      <c r="W618" s="4">
        <v>4750</v>
      </c>
      <c r="X618" s="4">
        <f>IF(Table1[[#This Row],[Commodity]]="corn",Table1[[#This Row],[Tariff per Car]]/(111*2000/56),Table1[[#This Row],[Tariff per Car]]/(111*2000/60))</f>
        <v>1.2837837837837838</v>
      </c>
      <c r="Y618" s="4">
        <f>Table1[[#This Row],[Tariff per Car]]/100.7</f>
        <v>47.169811320754718</v>
      </c>
      <c r="Z618" s="4">
        <f>(Table1[[#This Row],[Tariff per Car]]/111)</f>
        <v>42.792792792792795</v>
      </c>
      <c r="AA618" s="6">
        <f>(Table1[[#This Row],[Tariff per Car]]/111)/Table1[[#This Row],[Route Mileage]]</f>
        <v>5.7672227483548243E-2</v>
      </c>
      <c r="AB618" s="4">
        <v>0.56000000000000005</v>
      </c>
      <c r="AC618" s="4">
        <f>Table1[[#This Row],[FSC per Mile]]*Table1[[#This Row],[Route Mileage]]</f>
        <v>415.52000000000004</v>
      </c>
      <c r="AD618" s="4">
        <f>Table1[[#This Row],[Tariff per Car]]+Table1[[#This Row],[FSC per Car]]</f>
        <v>5165.5200000000004</v>
      </c>
      <c r="AE618" s="4">
        <f>IF(Table1[[#This Row],[Commodity]]="corn",Table1[[#This Row],[Tariff + FSC per Car]]/(111*2000/56),Table1[[#This Row],[Tariff + FSC per Car]]/(111*2000/60))</f>
        <v>1.3960864864864866</v>
      </c>
      <c r="AF618" s="4">
        <f>Table1[[#This Row],[Tariff + FSC per Car]]/100.7</f>
        <v>51.296127110228404</v>
      </c>
      <c r="AG618" s="4">
        <f>(Table1[[#This Row],[Tariff + FSC per Car]]/111)</f>
        <v>46.536216216216218</v>
      </c>
      <c r="AH618" s="6">
        <f>(Table1[[#This Row],[Tariff + FSC per Car]]/111)/Table1[[#This Row],[Route Mileage]]</f>
        <v>6.2717272528593285E-2</v>
      </c>
    </row>
    <row r="619" spans="1:34" x14ac:dyDescent="0.25">
      <c r="A619" s="3">
        <v>44819</v>
      </c>
      <c r="B619" s="1" t="s">
        <v>34</v>
      </c>
      <c r="C619" s="1" t="s">
        <v>34</v>
      </c>
      <c r="D619" s="24">
        <v>4022</v>
      </c>
      <c r="E619" s="24">
        <v>69105</v>
      </c>
      <c r="F619" s="1" t="s">
        <v>72</v>
      </c>
      <c r="G619" s="1" t="s">
        <v>36</v>
      </c>
      <c r="H619" s="1" t="s">
        <v>78</v>
      </c>
      <c r="I619" t="s">
        <v>68</v>
      </c>
      <c r="J619" t="str">
        <f>_xlfn.CONCAT(IFERROR(INDEX(Lookup!B:B, MATCH(Table1[[#This Row],[Origin City]], Lookup!A:A, 0)), Table1[[#This Row],[Origin City]]),","," ",Table1[[#This Row],[Origin State]])</f>
        <v>Mitchell, SD</v>
      </c>
      <c r="K619" t="s">
        <v>48</v>
      </c>
      <c r="L619" t="s">
        <v>49</v>
      </c>
      <c r="M619" t="s">
        <v>50</v>
      </c>
      <c r="N619" s="5">
        <v>1624</v>
      </c>
      <c r="O619" t="s">
        <v>51</v>
      </c>
      <c r="P619">
        <v>110</v>
      </c>
      <c r="Q619">
        <v>120</v>
      </c>
      <c r="R619" t="s">
        <v>2</v>
      </c>
      <c r="S619" t="s">
        <v>43</v>
      </c>
      <c r="T619" t="s">
        <v>52</v>
      </c>
      <c r="U619" s="35" t="s">
        <v>44</v>
      </c>
      <c r="V619" s="27" t="s">
        <v>45</v>
      </c>
      <c r="W619" s="4">
        <v>6350</v>
      </c>
      <c r="X619" s="4">
        <f>IF(Table1[[#This Row],[Commodity]]="corn",Table1[[#This Row],[Tariff per Car]]/(111*2000/56),Table1[[#This Row],[Tariff per Car]]/(111*2000/60))</f>
        <v>1.7162162162162162</v>
      </c>
      <c r="Y619" s="4">
        <f>Table1[[#This Row],[Tariff per Car]]/100.7</f>
        <v>63.058589870903674</v>
      </c>
      <c r="Z619" s="4">
        <f>(Table1[[#This Row],[Tariff per Car]]/111)</f>
        <v>57.207207207207205</v>
      </c>
      <c r="AA619" s="6">
        <f>(Table1[[#This Row],[Tariff per Car]]/111)/Table1[[#This Row],[Route Mileage]]</f>
        <v>3.5226112812319708E-2</v>
      </c>
      <c r="AB619" s="4">
        <v>0.56000000000000005</v>
      </c>
      <c r="AC619" s="4">
        <f>Table1[[#This Row],[FSC per Mile]]*Table1[[#This Row],[Route Mileage]]</f>
        <v>909.44</v>
      </c>
      <c r="AD619" s="4">
        <f>Table1[[#This Row],[Tariff per Car]]+Table1[[#This Row],[FSC per Car]]</f>
        <v>7259.4400000000005</v>
      </c>
      <c r="AE619" s="4">
        <f>IF(Table1[[#This Row],[Commodity]]="corn",Table1[[#This Row],[Tariff + FSC per Car]]/(111*2000/56),Table1[[#This Row],[Tariff + FSC per Car]]/(111*2000/60))</f>
        <v>1.962010810810811</v>
      </c>
      <c r="AF619" s="4">
        <f>Table1[[#This Row],[Tariff + FSC per Car]]/100.7</f>
        <v>72.089771598808341</v>
      </c>
      <c r="AG619" s="4">
        <f>(Table1[[#This Row],[Tariff + FSC per Car]]/111)</f>
        <v>65.400360360360366</v>
      </c>
      <c r="AH619" s="6">
        <f>(Table1[[#This Row],[Tariff + FSC per Car]]/111)/Table1[[#This Row],[Route Mileage]]</f>
        <v>4.0271157857364757E-2</v>
      </c>
    </row>
    <row r="620" spans="1:34" x14ac:dyDescent="0.25">
      <c r="A620" s="3">
        <v>44819</v>
      </c>
      <c r="B620" s="1" t="s">
        <v>34</v>
      </c>
      <c r="C620" s="1" t="s">
        <v>34</v>
      </c>
      <c r="D620" s="24">
        <v>4022</v>
      </c>
      <c r="E620" s="24">
        <v>69105</v>
      </c>
      <c r="F620" s="1" t="s">
        <v>72</v>
      </c>
      <c r="G620" s="1" t="s">
        <v>36</v>
      </c>
      <c r="H620" s="1" t="s">
        <v>61</v>
      </c>
      <c r="I620" t="s">
        <v>62</v>
      </c>
      <c r="J620" t="str">
        <f>_xlfn.CONCAT(IFERROR(INDEX(Lookup!B:B, MATCH(Table1[[#This Row],[Origin City]], Lookup!A:A, 0)), Table1[[#This Row],[Origin City]]),","," ",Table1[[#This Row],[Origin State]])</f>
        <v>Phelps (Rock Port), MO</v>
      </c>
      <c r="K620" t="s">
        <v>48</v>
      </c>
      <c r="L620" t="s">
        <v>49</v>
      </c>
      <c r="M620" t="s">
        <v>50</v>
      </c>
      <c r="N620" s="5">
        <v>1881</v>
      </c>
      <c r="O620" t="s">
        <v>51</v>
      </c>
      <c r="P620">
        <v>110</v>
      </c>
      <c r="Q620">
        <v>120</v>
      </c>
      <c r="R620" t="s">
        <v>2</v>
      </c>
      <c r="S620" t="s">
        <v>43</v>
      </c>
      <c r="T620" t="s">
        <v>43</v>
      </c>
      <c r="U620" s="35" t="s">
        <v>44</v>
      </c>
      <c r="V620" s="27" t="s">
        <v>45</v>
      </c>
      <c r="W620" s="4">
        <v>6300</v>
      </c>
      <c r="X620" s="4">
        <f>IF(Table1[[#This Row],[Commodity]]="corn",Table1[[#This Row],[Tariff per Car]]/(111*2000/56),Table1[[#This Row],[Tariff per Car]]/(111*2000/60))</f>
        <v>1.7027027027027026</v>
      </c>
      <c r="Y620" s="4">
        <f>Table1[[#This Row],[Tariff per Car]]/100.7</f>
        <v>62.562065541211517</v>
      </c>
      <c r="Z620" s="4">
        <f>(Table1[[#This Row],[Tariff per Car]]/111)</f>
        <v>56.756756756756758</v>
      </c>
      <c r="AA620" s="6">
        <f>(Table1[[#This Row],[Tariff per Car]]/111)/Table1[[#This Row],[Route Mileage]]</f>
        <v>3.0173714384240699E-2</v>
      </c>
      <c r="AB620" s="4">
        <v>0.56000000000000005</v>
      </c>
      <c r="AC620" s="4">
        <f>Table1[[#This Row],[FSC per Mile]]*Table1[[#This Row],[Route Mileage]]</f>
        <v>1053.3600000000001</v>
      </c>
      <c r="AD620" s="4">
        <f>Table1[[#This Row],[Tariff per Car]]+Table1[[#This Row],[FSC per Car]]</f>
        <v>7353.3600000000006</v>
      </c>
      <c r="AE620" s="4">
        <f>IF(Table1[[#This Row],[Commodity]]="corn",Table1[[#This Row],[Tariff + FSC per Car]]/(111*2000/56),Table1[[#This Row],[Tariff + FSC per Car]]/(111*2000/60))</f>
        <v>1.9873945945945948</v>
      </c>
      <c r="AF620" s="4">
        <f>Table1[[#This Row],[Tariff + FSC per Car]]/100.7</f>
        <v>73.022442899702085</v>
      </c>
      <c r="AG620" s="4">
        <f>(Table1[[#This Row],[Tariff + FSC per Car]]/111)</f>
        <v>66.246486486486489</v>
      </c>
      <c r="AH620" s="6">
        <f>(Table1[[#This Row],[Tariff + FSC per Car]]/111)/Table1[[#This Row],[Route Mileage]]</f>
        <v>3.5218759429285748E-2</v>
      </c>
    </row>
    <row r="621" spans="1:34" x14ac:dyDescent="0.25">
      <c r="A621" s="3">
        <v>44819</v>
      </c>
      <c r="B621" s="1" t="s">
        <v>34</v>
      </c>
      <c r="C621" s="1" t="s">
        <v>34</v>
      </c>
      <c r="D621" s="24">
        <v>4022</v>
      </c>
      <c r="E621" s="24">
        <v>69105</v>
      </c>
      <c r="F621" s="1" t="s">
        <v>72</v>
      </c>
      <c r="G621" s="1" t="s">
        <v>36</v>
      </c>
      <c r="H621" s="1" t="s">
        <v>69</v>
      </c>
      <c r="I621" t="s">
        <v>47</v>
      </c>
      <c r="J621" t="str">
        <f>_xlfn.CONCAT(IFERROR(INDEX(Lookup!B:B, MATCH(Table1[[#This Row],[Origin City]], Lookup!A:A, 0)), Table1[[#This Row],[Origin City]]),","," ",Table1[[#This Row],[Origin State]])</f>
        <v>St. Cloud, MN</v>
      </c>
      <c r="K621" t="s">
        <v>48</v>
      </c>
      <c r="L621" t="s">
        <v>49</v>
      </c>
      <c r="M621" t="s">
        <v>50</v>
      </c>
      <c r="N621" s="5">
        <v>1666</v>
      </c>
      <c r="O621" t="s">
        <v>51</v>
      </c>
      <c r="P621">
        <v>110</v>
      </c>
      <c r="Q621">
        <v>120</v>
      </c>
      <c r="R621" t="s">
        <v>2</v>
      </c>
      <c r="S621" t="s">
        <v>43</v>
      </c>
      <c r="T621" t="s">
        <v>43</v>
      </c>
      <c r="U621" s="36" t="s">
        <v>44</v>
      </c>
      <c r="V621" s="28" t="s">
        <v>45</v>
      </c>
      <c r="W621" s="4">
        <v>6400</v>
      </c>
      <c r="X621" s="4">
        <f>IF(Table1[[#This Row],[Commodity]]="corn",Table1[[#This Row],[Tariff per Car]]/(111*2000/56),Table1[[#This Row],[Tariff per Car]]/(111*2000/60))</f>
        <v>1.7297297297297298</v>
      </c>
      <c r="Y621" s="4">
        <f>Table1[[#This Row],[Tariff per Car]]/100.7</f>
        <v>63.555114200595824</v>
      </c>
      <c r="Z621" s="4">
        <f>(Table1[[#This Row],[Tariff per Car]]/111)</f>
        <v>57.657657657657658</v>
      </c>
      <c r="AA621" s="6">
        <f>(Table1[[#This Row],[Tariff per Car]]/111)/Table1[[#This Row],[Route Mileage]]</f>
        <v>3.460843796978251E-2</v>
      </c>
      <c r="AB621" s="4">
        <v>0.56000000000000005</v>
      </c>
      <c r="AC621" s="4">
        <f>Table1[[#This Row],[FSC per Mile]]*Table1[[#This Row],[Route Mileage]]</f>
        <v>932.96</v>
      </c>
      <c r="AD621" s="4">
        <f>Table1[[#This Row],[Tariff per Car]]+Table1[[#This Row],[FSC per Car]]</f>
        <v>7332.96</v>
      </c>
      <c r="AE621" s="4">
        <f>IF(Table1[[#This Row],[Commodity]]="corn",Table1[[#This Row],[Tariff + FSC per Car]]/(111*2000/56),Table1[[#This Row],[Tariff + FSC per Car]]/(111*2000/60))</f>
        <v>1.9818810810810812</v>
      </c>
      <c r="AF621" s="4">
        <f>Table1[[#This Row],[Tariff + FSC per Car]]/100.7</f>
        <v>72.819860973187687</v>
      </c>
      <c r="AG621" s="4">
        <f>(Table1[[#This Row],[Tariff + FSC per Car]]/111)</f>
        <v>66.062702702702708</v>
      </c>
      <c r="AH621" s="6">
        <f>(Table1[[#This Row],[Tariff + FSC per Car]]/111)/Table1[[#This Row],[Route Mileage]]</f>
        <v>3.9653483014827559E-2</v>
      </c>
    </row>
    <row r="622" spans="1:34" x14ac:dyDescent="0.25">
      <c r="A622" s="3">
        <v>44819</v>
      </c>
      <c r="B622" s="1" t="s">
        <v>88</v>
      </c>
      <c r="C622" s="1" t="s">
        <v>81</v>
      </c>
      <c r="D622" s="24">
        <v>4444</v>
      </c>
      <c r="E622" s="24">
        <v>45650</v>
      </c>
      <c r="F622" s="1" t="s">
        <v>72</v>
      </c>
      <c r="G622" s="1" t="s">
        <v>36</v>
      </c>
      <c r="H622" s="1" t="s">
        <v>89</v>
      </c>
      <c r="I622" t="s">
        <v>75</v>
      </c>
      <c r="J622" t="str">
        <f>_xlfn.CONCAT(IFERROR(INDEX(Lookup!B:B, MATCH(Table1[[#This Row],[Origin City]], Lookup!A:A, 0)), Table1[[#This Row],[Origin City]]),","," ",Table1[[#This Row],[Origin State]])</f>
        <v>Enderlin, ND</v>
      </c>
      <c r="K622" t="s">
        <v>90</v>
      </c>
      <c r="L622" t="s">
        <v>49</v>
      </c>
      <c r="M622" t="str">
        <f>_xlfn.CONCAT(IFERROR(INDEX(Lookup!B:B, MATCH(Table1[[#This Row],[Destination City]], Lookup!A:A, 0)), Table1[[#This Row],[Destination City]]),","," ",Table1[[#This Row],[Destination State]])</f>
        <v>Kalama, WA</v>
      </c>
      <c r="N622" s="5">
        <v>1617</v>
      </c>
      <c r="O622" t="s">
        <v>86</v>
      </c>
      <c r="P622">
        <v>110</v>
      </c>
      <c r="Q622">
        <v>110</v>
      </c>
      <c r="R622" t="s">
        <v>42</v>
      </c>
      <c r="S622" t="s">
        <v>43</v>
      </c>
      <c r="T622" t="s">
        <v>52</v>
      </c>
      <c r="U622" s="26"/>
      <c r="V622" s="27" t="s">
        <v>87</v>
      </c>
      <c r="W622" s="4">
        <v>5535</v>
      </c>
      <c r="X622" s="4">
        <f>IF(Table1[[#This Row],[Commodity]]="corn",Table1[[#This Row],[Tariff per Car]]/(111*2000/56),Table1[[#This Row],[Tariff per Car]]/(111*2000/60))</f>
        <v>1.4959459459459459</v>
      </c>
      <c r="Y622" s="4">
        <f>Table1[[#This Row],[Tariff per Car]]/100.7</f>
        <v>54.96524329692155</v>
      </c>
      <c r="Z622" s="4">
        <f>(Table1[[#This Row],[Tariff per Car]]/111)</f>
        <v>49.864864864864863</v>
      </c>
      <c r="AA622" s="6">
        <f>(Table1[[#This Row],[Tariff per Car]]/111)/Table1[[#This Row],[Route Mileage]]</f>
        <v>3.0837887980745122E-2</v>
      </c>
      <c r="AB622" s="4">
        <v>0.57250000000000001</v>
      </c>
      <c r="AC622" s="4">
        <f>Table1[[#This Row],[FSC per Mile]]*Table1[[#This Row],[Route Mileage]]</f>
        <v>925.73249999999996</v>
      </c>
      <c r="AD622" s="4">
        <f>Table1[[#This Row],[Tariff per Car]]+Table1[[#This Row],[FSC per Car]]</f>
        <v>6460.7325000000001</v>
      </c>
      <c r="AE622" s="4">
        <f>IF(Table1[[#This Row],[Commodity]]="corn",Table1[[#This Row],[Tariff + FSC per Car]]/(111*2000/56),Table1[[#This Row],[Tariff + FSC per Car]]/(111*2000/60))</f>
        <v>1.746143918918919</v>
      </c>
      <c r="AF622" s="4">
        <f>Table1[[#This Row],[Tariff + FSC per Car]]/100.7</f>
        <v>64.158217477656407</v>
      </c>
      <c r="AG622" s="4">
        <f>(Table1[[#This Row],[Tariff + FSC per Car]]/111)</f>
        <v>58.204797297297297</v>
      </c>
      <c r="AH622" s="6">
        <f>(Table1[[#This Row],[Tariff + FSC per Car]]/111)/Table1[[#This Row],[Route Mileage]]</f>
        <v>3.5995545638402779E-2</v>
      </c>
    </row>
    <row r="623" spans="1:34" x14ac:dyDescent="0.25">
      <c r="A623" s="3">
        <v>44819</v>
      </c>
      <c r="B623" s="1" t="s">
        <v>94</v>
      </c>
      <c r="C623" s="1" t="s">
        <v>94</v>
      </c>
      <c r="D623" s="24">
        <v>4317</v>
      </c>
      <c r="F623" s="1" t="s">
        <v>72</v>
      </c>
      <c r="G623" s="1" t="s">
        <v>36</v>
      </c>
      <c r="H623" s="1" t="s">
        <v>106</v>
      </c>
      <c r="I623" t="s">
        <v>57</v>
      </c>
      <c r="J623" t="str">
        <f>_xlfn.CONCAT(IFERROR(INDEX(Lookup!B:B, MATCH(Table1[[#This Row],[Origin City]], Lookup!A:A, 0)), Table1[[#This Row],[Origin City]]),","," ",Table1[[#This Row],[Origin State]])</f>
        <v>Casey, IL</v>
      </c>
      <c r="K623" t="s">
        <v>107</v>
      </c>
      <c r="L623" t="s">
        <v>98</v>
      </c>
      <c r="M623" t="str">
        <f>_xlfn.CONCAT(IFERROR(INDEX(Lookup!B:B, MATCH(Table1[[#This Row],[Destination City]], Lookup!A:A, 0)), Table1[[#This Row],[Destination City]]),","," ",Table1[[#This Row],[Destination State]])</f>
        <v>Mobile, AL</v>
      </c>
      <c r="N623" s="5">
        <v>779</v>
      </c>
      <c r="O623" t="s">
        <v>86</v>
      </c>
      <c r="P623">
        <v>90</v>
      </c>
      <c r="Q623">
        <v>90</v>
      </c>
      <c r="R623" t="s">
        <v>108</v>
      </c>
      <c r="S623" t="s">
        <v>43</v>
      </c>
      <c r="T623" t="s">
        <v>52</v>
      </c>
      <c r="U623" s="43"/>
      <c r="V623" s="28" t="s">
        <v>87</v>
      </c>
      <c r="W623" s="4">
        <v>3407</v>
      </c>
      <c r="X623" s="4">
        <f>IF(Table1[[#This Row],[Commodity]]="corn",Table1[[#This Row],[Tariff per Car]]/(111*2000/56),Table1[[#This Row],[Tariff per Car]]/(111*2000/60))</f>
        <v>0.92081081081081084</v>
      </c>
      <c r="Y623" s="4">
        <f>Table1[[#This Row],[Tariff per Car]]/100.7</f>
        <v>33.833167825223434</v>
      </c>
      <c r="Z623" s="4">
        <f>(Table1[[#This Row],[Tariff per Car]]/111)</f>
        <v>30.693693693693692</v>
      </c>
      <c r="AA623" s="6">
        <f>(Table1[[#This Row],[Tariff per Car]]/111)/Table1[[#This Row],[Route Mileage]]</f>
        <v>3.9401403971365462E-2</v>
      </c>
      <c r="AB623" s="4">
        <v>0</v>
      </c>
      <c r="AC623" s="4">
        <f>Table1[[#This Row],[FSC per Mile]]*Table1[[#This Row],[Route Mileage]]</f>
        <v>0</v>
      </c>
      <c r="AD623" s="4">
        <f>Table1[[#This Row],[Tariff per Car]]+Table1[[#This Row],[FSC per Car]]</f>
        <v>3407</v>
      </c>
      <c r="AE623" s="4">
        <f>IF(Table1[[#This Row],[Commodity]]="corn",Table1[[#This Row],[Tariff + FSC per Car]]/(111*2000/56),Table1[[#This Row],[Tariff + FSC per Car]]/(111*2000/60))</f>
        <v>0.92081081081081084</v>
      </c>
      <c r="AF623" s="4">
        <f>Table1[[#This Row],[Tariff + FSC per Car]]/100.7</f>
        <v>33.833167825223434</v>
      </c>
      <c r="AG623" s="4">
        <f>(Table1[[#This Row],[Tariff + FSC per Car]]/111)</f>
        <v>30.693693693693692</v>
      </c>
      <c r="AH623" s="6">
        <f>(Table1[[#This Row],[Tariff + FSC per Car]]/111)/Table1[[#This Row],[Route Mileage]]</f>
        <v>3.9401403971365462E-2</v>
      </c>
    </row>
    <row r="624" spans="1:34" x14ac:dyDescent="0.25">
      <c r="A624" s="3">
        <v>44819</v>
      </c>
      <c r="B624" s="1" t="s">
        <v>94</v>
      </c>
      <c r="C624" s="1" t="s">
        <v>94</v>
      </c>
      <c r="D624" s="24">
        <v>4317</v>
      </c>
      <c r="F624" s="1" t="s">
        <v>72</v>
      </c>
      <c r="G624" s="1" t="s">
        <v>36</v>
      </c>
      <c r="H624" s="1" t="s">
        <v>106</v>
      </c>
      <c r="I624" t="s">
        <v>57</v>
      </c>
      <c r="J624" t="str">
        <f>_xlfn.CONCAT(IFERROR(INDEX(Lookup!B:B, MATCH(Table1[[#This Row],[Origin City]], Lookup!A:A, 0)), Table1[[#This Row],[Origin City]]),","," ",Table1[[#This Row],[Origin State]])</f>
        <v>Casey, IL</v>
      </c>
      <c r="K624" t="s">
        <v>107</v>
      </c>
      <c r="L624" t="s">
        <v>98</v>
      </c>
      <c r="M624" t="str">
        <f>_xlfn.CONCAT(IFERROR(INDEX(Lookup!B:B, MATCH(Table1[[#This Row],[Destination City]], Lookup!A:A, 0)), Table1[[#This Row],[Destination City]]),","," ",Table1[[#This Row],[Destination State]])</f>
        <v>Mobile, AL</v>
      </c>
      <c r="N624" s="5">
        <v>779</v>
      </c>
      <c r="O624" t="s">
        <v>86</v>
      </c>
      <c r="P624">
        <v>90</v>
      </c>
      <c r="Q624">
        <v>90</v>
      </c>
      <c r="R624" t="s">
        <v>2</v>
      </c>
      <c r="S624" t="s">
        <v>43</v>
      </c>
      <c r="T624" t="s">
        <v>43</v>
      </c>
      <c r="U624" s="43"/>
      <c r="V624" s="28" t="s">
        <v>87</v>
      </c>
      <c r="W624" s="4">
        <v>3627</v>
      </c>
      <c r="X624" s="4">
        <f>IF(Table1[[#This Row],[Commodity]]="corn",Table1[[#This Row],[Tariff per Car]]/(111*2000/56),Table1[[#This Row],[Tariff per Car]]/(111*2000/60))</f>
        <v>0.98027027027027025</v>
      </c>
      <c r="Y624" s="4">
        <f>Table1[[#This Row],[Tariff per Car]]/100.7</f>
        <v>36.01787487586892</v>
      </c>
      <c r="Z624" s="4">
        <f>(Table1[[#This Row],[Tariff per Car]]/111)</f>
        <v>32.675675675675677</v>
      </c>
      <c r="AA624" s="6">
        <f>(Table1[[#This Row],[Tariff per Car]]/111)/Table1[[#This Row],[Route Mileage]]</f>
        <v>4.1945668389827571E-2</v>
      </c>
      <c r="AB624" s="4">
        <v>0</v>
      </c>
      <c r="AC624" s="4">
        <f>Table1[[#This Row],[FSC per Mile]]*Table1[[#This Row],[Route Mileage]]</f>
        <v>0</v>
      </c>
      <c r="AD624" s="4">
        <f>Table1[[#This Row],[Tariff per Car]]+Table1[[#This Row],[FSC per Car]]</f>
        <v>3627</v>
      </c>
      <c r="AE624" s="4">
        <f>IF(Table1[[#This Row],[Commodity]]="corn",Table1[[#This Row],[Tariff + FSC per Car]]/(111*2000/56),Table1[[#This Row],[Tariff + FSC per Car]]/(111*2000/60))</f>
        <v>0.98027027027027025</v>
      </c>
      <c r="AF624" s="4">
        <f>Table1[[#This Row],[Tariff + FSC per Car]]/100.7</f>
        <v>36.01787487586892</v>
      </c>
      <c r="AG624" s="4">
        <f>(Table1[[#This Row],[Tariff + FSC per Car]]/111)</f>
        <v>32.675675675675677</v>
      </c>
      <c r="AH624" s="6">
        <f>(Table1[[#This Row],[Tariff + FSC per Car]]/111)/Table1[[#This Row],[Route Mileage]]</f>
        <v>4.1945668389827571E-2</v>
      </c>
    </row>
    <row r="625" spans="1:34" x14ac:dyDescent="0.25">
      <c r="A625" s="3">
        <v>44819</v>
      </c>
      <c r="B625" s="1" t="s">
        <v>94</v>
      </c>
      <c r="C625" s="1" t="s">
        <v>94</v>
      </c>
      <c r="D625" s="24">
        <v>4317</v>
      </c>
      <c r="F625" s="1" t="s">
        <v>72</v>
      </c>
      <c r="G625" s="1" t="s">
        <v>36</v>
      </c>
      <c r="H625" s="1" t="s">
        <v>109</v>
      </c>
      <c r="I625" t="s">
        <v>100</v>
      </c>
      <c r="J625" t="str">
        <f>_xlfn.CONCAT(IFERROR(INDEX(Lookup!B:B, MATCH(Table1[[#This Row],[Origin City]], Lookup!A:A, 0)), Table1[[#This Row],[Origin City]]),","," ",Table1[[#This Row],[Origin State]])</f>
        <v>Marion, OH</v>
      </c>
      <c r="K625" t="s">
        <v>110</v>
      </c>
      <c r="L625" t="s">
        <v>111</v>
      </c>
      <c r="M625" t="str">
        <f>_xlfn.CONCAT(IFERROR(INDEX(Lookup!B:B, MATCH(Table1[[#This Row],[Destination City]], Lookup!A:A, 0)), Table1[[#This Row],[Destination City]]),","," ",Table1[[#This Row],[Destination State]])</f>
        <v>Chesapeake, VA</v>
      </c>
      <c r="N625" s="5">
        <v>760</v>
      </c>
      <c r="O625" t="s">
        <v>86</v>
      </c>
      <c r="P625">
        <v>90</v>
      </c>
      <c r="Q625">
        <v>90</v>
      </c>
      <c r="R625" t="s">
        <v>108</v>
      </c>
      <c r="S625" t="s">
        <v>43</v>
      </c>
      <c r="T625" t="s">
        <v>52</v>
      </c>
      <c r="U625" s="43"/>
      <c r="V625" s="28" t="s">
        <v>87</v>
      </c>
      <c r="W625" s="4">
        <v>2931</v>
      </c>
      <c r="X625" s="4">
        <f>IF(Table1[[#This Row],[Commodity]]="corn",Table1[[#This Row],[Tariff per Car]]/(111*2000/56),Table1[[#This Row],[Tariff per Car]]/(111*2000/60))</f>
        <v>0.79216216216216218</v>
      </c>
      <c r="Y625" s="4">
        <f>Table1[[#This Row],[Tariff per Car]]/100.7</f>
        <v>29.106256206554121</v>
      </c>
      <c r="Z625" s="4">
        <f>(Table1[[#This Row],[Tariff per Car]]/111)</f>
        <v>26.405405405405407</v>
      </c>
      <c r="AA625" s="6">
        <f>(Table1[[#This Row],[Tariff per Car]]/111)/Table1[[#This Row],[Route Mileage]]</f>
        <v>3.4743954480796591E-2</v>
      </c>
      <c r="AB625" s="4">
        <v>0</v>
      </c>
      <c r="AC625" s="4">
        <f>Table1[[#This Row],[FSC per Mile]]*Table1[[#This Row],[Route Mileage]]</f>
        <v>0</v>
      </c>
      <c r="AD625" s="4">
        <f>Table1[[#This Row],[Tariff per Car]]+Table1[[#This Row],[FSC per Car]]</f>
        <v>2931</v>
      </c>
      <c r="AE625" s="4">
        <f>IF(Table1[[#This Row],[Commodity]]="corn",Table1[[#This Row],[Tariff + FSC per Car]]/(111*2000/56),Table1[[#This Row],[Tariff + FSC per Car]]/(111*2000/60))</f>
        <v>0.79216216216216218</v>
      </c>
      <c r="AF625" s="4">
        <f>Table1[[#This Row],[Tariff + FSC per Car]]/100.7</f>
        <v>29.106256206554121</v>
      </c>
      <c r="AG625" s="4">
        <f>(Table1[[#This Row],[Tariff + FSC per Car]]/111)</f>
        <v>26.405405405405407</v>
      </c>
      <c r="AH625" s="6">
        <f>(Table1[[#This Row],[Tariff + FSC per Car]]/111)/Table1[[#This Row],[Route Mileage]]</f>
        <v>3.4743954480796591E-2</v>
      </c>
    </row>
    <row r="626" spans="1:34" x14ac:dyDescent="0.25">
      <c r="A626" s="3">
        <v>44819</v>
      </c>
      <c r="B626" s="1" t="s">
        <v>94</v>
      </c>
      <c r="C626" s="1" t="s">
        <v>94</v>
      </c>
      <c r="D626" s="24">
        <v>4317</v>
      </c>
      <c r="F626" s="1" t="s">
        <v>72</v>
      </c>
      <c r="G626" s="1" t="s">
        <v>36</v>
      </c>
      <c r="H626" s="1" t="s">
        <v>109</v>
      </c>
      <c r="I626" t="s">
        <v>100</v>
      </c>
      <c r="J626" t="str">
        <f>_xlfn.CONCAT(IFERROR(INDEX(Lookup!B:B, MATCH(Table1[[#This Row],[Origin City]], Lookup!A:A, 0)), Table1[[#This Row],[Origin City]]),","," ",Table1[[#This Row],[Origin State]])</f>
        <v>Marion, OH</v>
      </c>
      <c r="K626" t="s">
        <v>110</v>
      </c>
      <c r="L626" t="s">
        <v>111</v>
      </c>
      <c r="M626" t="str">
        <f>_xlfn.CONCAT(IFERROR(INDEX(Lookup!B:B, MATCH(Table1[[#This Row],[Destination City]], Lookup!A:A, 0)), Table1[[#This Row],[Destination City]]),","," ",Table1[[#This Row],[Destination State]])</f>
        <v>Chesapeake, VA</v>
      </c>
      <c r="N626" s="5">
        <v>760</v>
      </c>
      <c r="O626" t="s">
        <v>86</v>
      </c>
      <c r="P626">
        <v>90</v>
      </c>
      <c r="Q626">
        <v>90</v>
      </c>
      <c r="R626" t="s">
        <v>2</v>
      </c>
      <c r="S626" t="s">
        <v>43</v>
      </c>
      <c r="T626" t="s">
        <v>43</v>
      </c>
      <c r="U626" s="43"/>
      <c r="V626" s="28" t="s">
        <v>87</v>
      </c>
      <c r="W626" s="4">
        <v>3371</v>
      </c>
      <c r="X626" s="4">
        <f>IF(Table1[[#This Row],[Commodity]]="corn",Table1[[#This Row],[Tariff per Car]]/(111*2000/56),Table1[[#This Row],[Tariff per Car]]/(111*2000/60))</f>
        <v>0.9110810810810811</v>
      </c>
      <c r="Y626" s="4">
        <f>Table1[[#This Row],[Tariff per Car]]/100.7</f>
        <v>33.475670307845085</v>
      </c>
      <c r="Z626" s="4">
        <f>(Table1[[#This Row],[Tariff per Car]]/111)</f>
        <v>30.36936936936937</v>
      </c>
      <c r="AA626" s="6">
        <f>(Table1[[#This Row],[Tariff per Car]]/111)/Table1[[#This Row],[Route Mileage]]</f>
        <v>3.995969653864391E-2</v>
      </c>
      <c r="AB626" s="4">
        <v>0</v>
      </c>
      <c r="AC626" s="4">
        <f>Table1[[#This Row],[FSC per Mile]]*Table1[[#This Row],[Route Mileage]]</f>
        <v>0</v>
      </c>
      <c r="AD626" s="4">
        <f>Table1[[#This Row],[Tariff per Car]]+Table1[[#This Row],[FSC per Car]]</f>
        <v>3371</v>
      </c>
      <c r="AE626" s="4">
        <f>IF(Table1[[#This Row],[Commodity]]="corn",Table1[[#This Row],[Tariff + FSC per Car]]/(111*2000/56),Table1[[#This Row],[Tariff + FSC per Car]]/(111*2000/60))</f>
        <v>0.9110810810810811</v>
      </c>
      <c r="AF626" s="4">
        <f>Table1[[#This Row],[Tariff + FSC per Car]]/100.7</f>
        <v>33.475670307845085</v>
      </c>
      <c r="AG626" s="4">
        <f>(Table1[[#This Row],[Tariff + FSC per Car]]/111)</f>
        <v>30.36936936936937</v>
      </c>
      <c r="AH626" s="6">
        <f>(Table1[[#This Row],[Tariff + FSC per Car]]/111)/Table1[[#This Row],[Route Mileage]]</f>
        <v>3.995969653864391E-2</v>
      </c>
    </row>
    <row r="627" spans="1:34" x14ac:dyDescent="0.25">
      <c r="A627" s="3">
        <v>44849</v>
      </c>
      <c r="B627" s="1" t="s">
        <v>34</v>
      </c>
      <c r="C627" s="1" t="s">
        <v>34</v>
      </c>
      <c r="D627" s="24">
        <v>4022</v>
      </c>
      <c r="E627" s="24">
        <v>39010</v>
      </c>
      <c r="F627" s="1" t="s">
        <v>35</v>
      </c>
      <c r="G627" s="1" t="s">
        <v>36</v>
      </c>
      <c r="H627" s="1" t="s">
        <v>37</v>
      </c>
      <c r="I627" t="s">
        <v>38</v>
      </c>
      <c r="J627" t="str">
        <f>_xlfn.CONCAT(IFERROR(INDEX(Lookup!B:B, MATCH(Table1[[#This Row],[Origin City]], Lookup!A:A, 0)), Table1[[#This Row],[Origin City]]),","," ",Table1[[#This Row],[Origin State]])</f>
        <v>Brunswick, NE</v>
      </c>
      <c r="K627" t="s">
        <v>39</v>
      </c>
      <c r="L627" t="s">
        <v>40</v>
      </c>
      <c r="M627" t="str">
        <f>_xlfn.CONCAT(IFERROR(INDEX(Lookup!B:B, MATCH(Table1[[#This Row],[Destination City]], Lookup!A:A, 0)), Table1[[#This Row],[Destination City]]),","," ",Table1[[#This Row],[Destination State]])</f>
        <v>Hanford, CA</v>
      </c>
      <c r="N627" s="5">
        <v>2122</v>
      </c>
      <c r="O627" t="s">
        <v>41</v>
      </c>
      <c r="P627">
        <v>110</v>
      </c>
      <c r="Q627">
        <v>120</v>
      </c>
      <c r="R627" t="s">
        <v>42</v>
      </c>
      <c r="S627" t="s">
        <v>43</v>
      </c>
      <c r="T627" t="s">
        <v>43</v>
      </c>
      <c r="U627" s="35" t="s">
        <v>44</v>
      </c>
      <c r="V627" s="27" t="s">
        <v>45</v>
      </c>
      <c r="W627" s="4">
        <v>5820</v>
      </c>
      <c r="X627" s="4">
        <f>IF(Table1[[#This Row],[Commodity]]="corn",Table1[[#This Row],[Tariff per Car]]/(111*2000/56),Table1[[#This Row],[Tariff per Car]]/(111*2000/60))</f>
        <v>1.4681081081081082</v>
      </c>
      <c r="Y627" s="4">
        <f>Table1[[#This Row],[Tariff per Car]]/100.7</f>
        <v>57.795431976166832</v>
      </c>
      <c r="Z627" s="4">
        <f>(Table1[[#This Row],[Tariff per Car]]/111)</f>
        <v>52.432432432432435</v>
      </c>
      <c r="AA627" s="6">
        <f>(Table1[[#This Row],[Tariff per Car]]/111)/Table1[[#This Row],[Route Mileage]]</f>
        <v>2.4708969101052042E-2</v>
      </c>
      <c r="AB627" s="4">
        <v>0.45</v>
      </c>
      <c r="AC627" s="4">
        <f>Table1[[#This Row],[FSC per Mile]]*Table1[[#This Row],[Route Mileage]]</f>
        <v>954.9</v>
      </c>
      <c r="AD627" s="4">
        <f>Table1[[#This Row],[Tariff per Car]]+Table1[[#This Row],[FSC per Car]]</f>
        <v>6774.9</v>
      </c>
      <c r="AE627" s="4">
        <f>IF(Table1[[#This Row],[Commodity]]="corn",Table1[[#This Row],[Tariff + FSC per Car]]/(111*2000/56),Table1[[#This Row],[Tariff + FSC per Car]]/(111*2000/60))</f>
        <v>1.7089837837837838</v>
      </c>
      <c r="AF627" s="4">
        <f>Table1[[#This Row],[Tariff + FSC per Car]]/100.7</f>
        <v>67.278053624627603</v>
      </c>
      <c r="AG627" s="4">
        <f>(Table1[[#This Row],[Tariff + FSC per Car]]/111)</f>
        <v>61.035135135135128</v>
      </c>
      <c r="AH627" s="6">
        <f>(Table1[[#This Row],[Tariff + FSC per Car]]/111)/Table1[[#This Row],[Route Mileage]]</f>
        <v>2.8763023155106093E-2</v>
      </c>
    </row>
    <row r="628" spans="1:34" x14ac:dyDescent="0.25">
      <c r="A628" s="3">
        <v>44849</v>
      </c>
      <c r="B628" s="1" t="s">
        <v>34</v>
      </c>
      <c r="C628" s="1" t="s">
        <v>34</v>
      </c>
      <c r="D628" s="24">
        <v>4022</v>
      </c>
      <c r="E628" s="24">
        <v>39013</v>
      </c>
      <c r="F628" s="1" t="s">
        <v>35</v>
      </c>
      <c r="G628" s="1" t="s">
        <v>36</v>
      </c>
      <c r="H628" s="1" t="s">
        <v>46</v>
      </c>
      <c r="I628" t="s">
        <v>47</v>
      </c>
      <c r="J628" t="str">
        <f>_xlfn.CONCAT(IFERROR(INDEX(Lookup!B:B, MATCH(Table1[[#This Row],[Origin City]], Lookup!A:A, 0)), Table1[[#This Row],[Origin City]]),","," ",Table1[[#This Row],[Origin State]])</f>
        <v>Clarkfield, MN</v>
      </c>
      <c r="K628" t="s">
        <v>48</v>
      </c>
      <c r="L628" t="s">
        <v>49</v>
      </c>
      <c r="M628" t="s">
        <v>50</v>
      </c>
      <c r="N628" s="5">
        <v>1684</v>
      </c>
      <c r="O628" t="s">
        <v>51</v>
      </c>
      <c r="P628">
        <v>110</v>
      </c>
      <c r="Q628">
        <v>120</v>
      </c>
      <c r="R628" t="s">
        <v>42</v>
      </c>
      <c r="S628" t="s">
        <v>43</v>
      </c>
      <c r="T628" t="s">
        <v>52</v>
      </c>
      <c r="U628" s="35" t="s">
        <v>44</v>
      </c>
      <c r="V628" s="27" t="s">
        <v>45</v>
      </c>
      <c r="W628" s="4">
        <v>5620</v>
      </c>
      <c r="X628" s="4">
        <f>IF(Table1[[#This Row],[Commodity]]="corn",Table1[[#This Row],[Tariff per Car]]/(111*2000/56),Table1[[#This Row],[Tariff per Car]]/(111*2000/60))</f>
        <v>1.4176576576576576</v>
      </c>
      <c r="Y628" s="4">
        <f>Table1[[#This Row],[Tariff per Car]]/100.7</f>
        <v>55.80933465739821</v>
      </c>
      <c r="Z628" s="4">
        <f>(Table1[[#This Row],[Tariff per Car]]/111)</f>
        <v>50.630630630630634</v>
      </c>
      <c r="AA628" s="6">
        <f>(Table1[[#This Row],[Tariff per Car]]/111)/Table1[[#This Row],[Route Mileage]]</f>
        <v>3.0065695148830542E-2</v>
      </c>
      <c r="AB628" s="4">
        <v>0.45</v>
      </c>
      <c r="AC628" s="4">
        <f>Table1[[#This Row],[FSC per Mile]]*Table1[[#This Row],[Route Mileage]]</f>
        <v>757.80000000000007</v>
      </c>
      <c r="AD628" s="4">
        <f>Table1[[#This Row],[Tariff per Car]]+Table1[[#This Row],[FSC per Car]]</f>
        <v>6377.8</v>
      </c>
      <c r="AE628" s="4">
        <f>IF(Table1[[#This Row],[Commodity]]="corn",Table1[[#This Row],[Tariff + FSC per Car]]/(111*2000/56),Table1[[#This Row],[Tariff + FSC per Car]]/(111*2000/60))</f>
        <v>1.6088144144144145</v>
      </c>
      <c r="AF628" s="4">
        <f>Table1[[#This Row],[Tariff + FSC per Car]]/100.7</f>
        <v>63.334657398212514</v>
      </c>
      <c r="AG628" s="4">
        <f>(Table1[[#This Row],[Tariff + FSC per Car]]/111)</f>
        <v>57.457657657657663</v>
      </c>
      <c r="AH628" s="6">
        <f>(Table1[[#This Row],[Tariff + FSC per Car]]/111)/Table1[[#This Row],[Route Mileage]]</f>
        <v>3.4119749202884596E-2</v>
      </c>
    </row>
    <row r="629" spans="1:34" x14ac:dyDescent="0.25">
      <c r="A629" s="3">
        <v>44849</v>
      </c>
      <c r="B629" s="1" t="s">
        <v>34</v>
      </c>
      <c r="C629" s="1" t="s">
        <v>34</v>
      </c>
      <c r="D629" s="24">
        <v>4022</v>
      </c>
      <c r="E629" s="24">
        <v>39010</v>
      </c>
      <c r="F629" s="1" t="s">
        <v>35</v>
      </c>
      <c r="G629" s="1" t="s">
        <v>36</v>
      </c>
      <c r="H629" s="1" t="s">
        <v>46</v>
      </c>
      <c r="I629" t="s">
        <v>47</v>
      </c>
      <c r="J629" t="str">
        <f>_xlfn.CONCAT(IFERROR(INDEX(Lookup!B:B, MATCH(Table1[[#This Row],[Origin City]], Lookup!A:A, 0)), Table1[[#This Row],[Origin City]]),","," ",Table1[[#This Row],[Origin State]])</f>
        <v>Clarkfield, MN</v>
      </c>
      <c r="K629" t="s">
        <v>53</v>
      </c>
      <c r="L629" t="s">
        <v>54</v>
      </c>
      <c r="M629" t="str">
        <f>_xlfn.CONCAT(IFERROR(INDEX(Lookup!B:B, MATCH(Table1[[#This Row],[Destination City]], Lookup!A:A, 0)), Table1[[#This Row],[Destination City]]),","," ",Table1[[#This Row],[Destination State]])</f>
        <v>Hereford, TX</v>
      </c>
      <c r="N629" s="5">
        <v>1066</v>
      </c>
      <c r="O629" t="s">
        <v>51</v>
      </c>
      <c r="P629">
        <v>110</v>
      </c>
      <c r="Q629">
        <v>120</v>
      </c>
      <c r="R629" t="s">
        <v>42</v>
      </c>
      <c r="S629" t="s">
        <v>43</v>
      </c>
      <c r="T629" t="s">
        <v>52</v>
      </c>
      <c r="U629" s="35" t="s">
        <v>44</v>
      </c>
      <c r="V629" s="27" t="s">
        <v>45</v>
      </c>
      <c r="W629" s="4">
        <v>5300</v>
      </c>
      <c r="X629" s="4">
        <f>IF(Table1[[#This Row],[Commodity]]="corn",Table1[[#This Row],[Tariff per Car]]/(111*2000/56),Table1[[#This Row],[Tariff per Car]]/(111*2000/60))</f>
        <v>1.336936936936937</v>
      </c>
      <c r="Y629" s="4">
        <f>Table1[[#This Row],[Tariff per Car]]/100.7</f>
        <v>52.631578947368418</v>
      </c>
      <c r="Z629" s="4">
        <f>(Table1[[#This Row],[Tariff per Car]]/111)</f>
        <v>47.747747747747745</v>
      </c>
      <c r="AA629" s="6">
        <f>(Table1[[#This Row],[Tariff per Car]]/111)/Table1[[#This Row],[Route Mileage]]</f>
        <v>4.4791508206142347E-2</v>
      </c>
      <c r="AB629" s="4">
        <v>0.45</v>
      </c>
      <c r="AC629" s="4">
        <f>Table1[[#This Row],[FSC per Mile]]*Table1[[#This Row],[Route Mileage]]</f>
        <v>479.7</v>
      </c>
      <c r="AD629" s="4">
        <f>Table1[[#This Row],[Tariff per Car]]+Table1[[#This Row],[FSC per Car]]</f>
        <v>5779.7</v>
      </c>
      <c r="AE629" s="4">
        <f>IF(Table1[[#This Row],[Commodity]]="corn",Table1[[#This Row],[Tariff + FSC per Car]]/(111*2000/56),Table1[[#This Row],[Tariff + FSC per Car]]/(111*2000/60))</f>
        <v>1.4579423423423423</v>
      </c>
      <c r="AF629" s="4">
        <f>Table1[[#This Row],[Tariff + FSC per Car]]/100.7</f>
        <v>57.395233366434951</v>
      </c>
      <c r="AG629" s="4">
        <f>(Table1[[#This Row],[Tariff + FSC per Car]]/111)</f>
        <v>52.069369369369369</v>
      </c>
      <c r="AH629" s="6">
        <f>(Table1[[#This Row],[Tariff + FSC per Car]]/111)/Table1[[#This Row],[Route Mileage]]</f>
        <v>4.8845562260196408E-2</v>
      </c>
    </row>
    <row r="630" spans="1:34" x14ac:dyDescent="0.25">
      <c r="A630" s="3">
        <v>44849</v>
      </c>
      <c r="B630" s="1" t="s">
        <v>34</v>
      </c>
      <c r="C630" s="1" t="s">
        <v>34</v>
      </c>
      <c r="D630" s="24">
        <v>4022</v>
      </c>
      <c r="E630" s="24">
        <v>39010</v>
      </c>
      <c r="F630" s="1" t="s">
        <v>35</v>
      </c>
      <c r="G630" s="1" t="s">
        <v>36</v>
      </c>
      <c r="H630" s="1" t="s">
        <v>55</v>
      </c>
      <c r="I630" t="s">
        <v>38</v>
      </c>
      <c r="J630" t="str">
        <f>_xlfn.CONCAT(IFERROR(INDEX(Lookup!B:B, MATCH(Table1[[#This Row],[Origin City]], Lookup!A:A, 0)), Table1[[#This Row],[Origin City]]),","," ",Table1[[#This Row],[Origin State]])</f>
        <v>Edison, NE</v>
      </c>
      <c r="K630" t="s">
        <v>53</v>
      </c>
      <c r="L630" t="s">
        <v>54</v>
      </c>
      <c r="M630" t="str">
        <f>_xlfn.CONCAT(IFERROR(INDEX(Lookup!B:B, MATCH(Table1[[#This Row],[Destination City]], Lookup!A:A, 0)), Table1[[#This Row],[Destination City]]),","," ",Table1[[#This Row],[Destination State]])</f>
        <v>Hereford, TX</v>
      </c>
      <c r="N630" s="9">
        <v>728</v>
      </c>
      <c r="O630" t="s">
        <v>51</v>
      </c>
      <c r="P630">
        <v>110</v>
      </c>
      <c r="Q630">
        <v>120</v>
      </c>
      <c r="R630" t="s">
        <v>42</v>
      </c>
      <c r="S630" t="s">
        <v>43</v>
      </c>
      <c r="T630" t="s">
        <v>52</v>
      </c>
      <c r="U630" s="35" t="s">
        <v>44</v>
      </c>
      <c r="V630" s="27" t="s">
        <v>45</v>
      </c>
      <c r="W630" s="4">
        <v>4540</v>
      </c>
      <c r="X630" s="4">
        <f>IF(Table1[[#This Row],[Commodity]]="corn",Table1[[#This Row],[Tariff per Car]]/(111*2000/56),Table1[[#This Row],[Tariff per Car]]/(111*2000/60))</f>
        <v>1.1452252252252253</v>
      </c>
      <c r="Y630" s="4">
        <f>Table1[[#This Row],[Tariff per Car]]/100.7</f>
        <v>45.084409136047668</v>
      </c>
      <c r="Z630" s="4">
        <f>(Table1[[#This Row],[Tariff per Car]]/111)</f>
        <v>40.900900900900901</v>
      </c>
      <c r="AA630" s="6">
        <f>(Table1[[#This Row],[Tariff per Car]]/111)/Table1[[#This Row],[Route Mileage]]</f>
        <v>5.618255618255618E-2</v>
      </c>
      <c r="AB630" s="4">
        <v>0.45</v>
      </c>
      <c r="AC630" s="4">
        <f>Table1[[#This Row],[FSC per Mile]]*Table1[[#This Row],[Route Mileage]]</f>
        <v>327.60000000000002</v>
      </c>
      <c r="AD630" s="4">
        <f>Table1[[#This Row],[Tariff per Car]]+Table1[[#This Row],[FSC per Car]]</f>
        <v>4867.6000000000004</v>
      </c>
      <c r="AE630" s="4">
        <f>IF(Table1[[#This Row],[Commodity]]="corn",Table1[[#This Row],[Tariff + FSC per Car]]/(111*2000/56),Table1[[#This Row],[Tariff + FSC per Car]]/(111*2000/60))</f>
        <v>1.2278630630630631</v>
      </c>
      <c r="AF630" s="4">
        <f>Table1[[#This Row],[Tariff + FSC per Car]]/100.7</f>
        <v>48.337636544190666</v>
      </c>
      <c r="AG630" s="4">
        <f>(Table1[[#This Row],[Tariff + FSC per Car]]/111)</f>
        <v>43.852252252252256</v>
      </c>
      <c r="AH630" s="6">
        <f>(Table1[[#This Row],[Tariff + FSC per Car]]/111)/Table1[[#This Row],[Route Mileage]]</f>
        <v>6.0236610236610241E-2</v>
      </c>
    </row>
    <row r="631" spans="1:34" x14ac:dyDescent="0.25">
      <c r="A631" s="3">
        <v>44849</v>
      </c>
      <c r="B631" s="1" t="s">
        <v>34</v>
      </c>
      <c r="C631" s="1" t="s">
        <v>34</v>
      </c>
      <c r="D631" s="24">
        <v>4022</v>
      </c>
      <c r="E631" s="24">
        <v>39013</v>
      </c>
      <c r="F631" s="1" t="s">
        <v>35</v>
      </c>
      <c r="G631" s="1" t="s">
        <v>36</v>
      </c>
      <c r="H631" s="1" t="s">
        <v>55</v>
      </c>
      <c r="I631" t="s">
        <v>38</v>
      </c>
      <c r="J631" t="str">
        <f>_xlfn.CONCAT(IFERROR(INDEX(Lookup!B:B, MATCH(Table1[[#This Row],[Origin City]], Lookup!A:A, 0)), Table1[[#This Row],[Origin City]]),","," ",Table1[[#This Row],[Origin State]])</f>
        <v>Edison, NE</v>
      </c>
      <c r="K631" t="s">
        <v>48</v>
      </c>
      <c r="L631" t="s">
        <v>49</v>
      </c>
      <c r="M631" t="s">
        <v>50</v>
      </c>
      <c r="N631" s="5">
        <v>1759</v>
      </c>
      <c r="O631" t="s">
        <v>51</v>
      </c>
      <c r="P631">
        <v>110</v>
      </c>
      <c r="Q631">
        <v>120</v>
      </c>
      <c r="R631" t="s">
        <v>42</v>
      </c>
      <c r="S631" t="s">
        <v>43</v>
      </c>
      <c r="T631" t="s">
        <v>52</v>
      </c>
      <c r="U631" s="35" t="s">
        <v>44</v>
      </c>
      <c r="V631" s="27" t="s">
        <v>45</v>
      </c>
      <c r="W631" s="4">
        <v>5500</v>
      </c>
      <c r="X631" s="4">
        <f>IF(Table1[[#This Row],[Commodity]]="corn",Table1[[#This Row],[Tariff per Car]]/(111*2000/56),Table1[[#This Row],[Tariff per Car]]/(111*2000/60))</f>
        <v>1.3873873873873874</v>
      </c>
      <c r="Y631" s="4">
        <f>Table1[[#This Row],[Tariff per Car]]/100.7</f>
        <v>54.617676266137039</v>
      </c>
      <c r="Z631" s="4">
        <f>(Table1[[#This Row],[Tariff per Car]]/111)</f>
        <v>49.549549549549546</v>
      </c>
      <c r="AA631" s="6">
        <f>(Table1[[#This Row],[Tariff per Car]]/111)/Table1[[#This Row],[Route Mileage]]</f>
        <v>2.8169158356764951E-2</v>
      </c>
      <c r="AB631" s="4">
        <v>0.45</v>
      </c>
      <c r="AC631" s="4">
        <f>Table1[[#This Row],[FSC per Mile]]*Table1[[#This Row],[Route Mileage]]</f>
        <v>791.55000000000007</v>
      </c>
      <c r="AD631" s="4">
        <f>Table1[[#This Row],[Tariff per Car]]+Table1[[#This Row],[FSC per Car]]</f>
        <v>6291.55</v>
      </c>
      <c r="AE631" s="4">
        <f>IF(Table1[[#This Row],[Commodity]]="corn",Table1[[#This Row],[Tariff + FSC per Car]]/(111*2000/56),Table1[[#This Row],[Tariff + FSC per Car]]/(111*2000/60))</f>
        <v>1.5870576576576578</v>
      </c>
      <c r="AF631" s="4">
        <f>Table1[[#This Row],[Tariff + FSC per Car]]/100.7</f>
        <v>62.478152929493547</v>
      </c>
      <c r="AG631" s="4">
        <f>(Table1[[#This Row],[Tariff + FSC per Car]]/111)</f>
        <v>56.680630630630631</v>
      </c>
      <c r="AH631" s="6">
        <f>(Table1[[#This Row],[Tariff + FSC per Car]]/111)/Table1[[#This Row],[Route Mileage]]</f>
        <v>3.2223212410819005E-2</v>
      </c>
    </row>
    <row r="632" spans="1:34" x14ac:dyDescent="0.25">
      <c r="A632" s="3">
        <v>44849</v>
      </c>
      <c r="B632" s="1" t="s">
        <v>34</v>
      </c>
      <c r="C632" s="1" t="s">
        <v>34</v>
      </c>
      <c r="D632" s="24">
        <v>4022</v>
      </c>
      <c r="E632" s="24">
        <v>39010</v>
      </c>
      <c r="F632" s="1" t="s">
        <v>35</v>
      </c>
      <c r="G632" s="1" t="s">
        <v>36</v>
      </c>
      <c r="H632" s="1" t="s">
        <v>55</v>
      </c>
      <c r="I632" t="s">
        <v>38</v>
      </c>
      <c r="J632" t="str">
        <f>_xlfn.CONCAT(IFERROR(INDEX(Lookup!B:B, MATCH(Table1[[#This Row],[Origin City]], Lookup!A:A, 0)), Table1[[#This Row],[Origin City]]),","," ",Table1[[#This Row],[Origin State]])</f>
        <v>Edison, NE</v>
      </c>
      <c r="K632" t="s">
        <v>39</v>
      </c>
      <c r="L632" t="s">
        <v>40</v>
      </c>
      <c r="M632" t="str">
        <f>_xlfn.CONCAT(IFERROR(INDEX(Lookup!B:B, MATCH(Table1[[#This Row],[Destination City]], Lookup!A:A, 0)), Table1[[#This Row],[Destination City]]),","," ",Table1[[#This Row],[Destination State]])</f>
        <v>Hanford, CA</v>
      </c>
      <c r="N632" s="5">
        <v>1776</v>
      </c>
      <c r="O632" t="s">
        <v>41</v>
      </c>
      <c r="P632">
        <v>110</v>
      </c>
      <c r="Q632">
        <v>120</v>
      </c>
      <c r="R632" t="s">
        <v>42</v>
      </c>
      <c r="S632" t="s">
        <v>43</v>
      </c>
      <c r="T632" t="s">
        <v>52</v>
      </c>
      <c r="U632" s="36" t="s">
        <v>44</v>
      </c>
      <c r="V632" s="28" t="s">
        <v>45</v>
      </c>
      <c r="W632" s="4">
        <v>5500</v>
      </c>
      <c r="X632" s="4">
        <f>IF(Table1[[#This Row],[Commodity]]="corn",Table1[[#This Row],[Tariff per Car]]/(111*2000/56),Table1[[#This Row],[Tariff per Car]]/(111*2000/60))</f>
        <v>1.3873873873873874</v>
      </c>
      <c r="Y632" s="4">
        <f>Table1[[#This Row],[Tariff per Car]]/100.7</f>
        <v>54.617676266137039</v>
      </c>
      <c r="Z632" s="4">
        <f>(Table1[[#This Row],[Tariff per Car]]/111)</f>
        <v>49.549549549549546</v>
      </c>
      <c r="AA632" s="6">
        <f>(Table1[[#This Row],[Tariff per Car]]/111)/Table1[[#This Row],[Route Mileage]]</f>
        <v>2.7899521142764384E-2</v>
      </c>
      <c r="AB632" s="4">
        <v>0.45</v>
      </c>
      <c r="AC632" s="4">
        <f>Table1[[#This Row],[FSC per Mile]]*Table1[[#This Row],[Route Mileage]]</f>
        <v>799.2</v>
      </c>
      <c r="AD632" s="4">
        <f>Table1[[#This Row],[Tariff per Car]]+Table1[[#This Row],[FSC per Car]]</f>
        <v>6299.2</v>
      </c>
      <c r="AE632" s="4">
        <f>IF(Table1[[#This Row],[Commodity]]="corn",Table1[[#This Row],[Tariff + FSC per Car]]/(111*2000/56),Table1[[#This Row],[Tariff + FSC per Car]]/(111*2000/60))</f>
        <v>1.5889873873873874</v>
      </c>
      <c r="AF632" s="4">
        <f>Table1[[#This Row],[Tariff + FSC per Car]]/100.7</f>
        <v>62.554121151936442</v>
      </c>
      <c r="AG632" s="4">
        <f>(Table1[[#This Row],[Tariff + FSC per Car]]/111)</f>
        <v>56.749549549549549</v>
      </c>
      <c r="AH632" s="6">
        <f>(Table1[[#This Row],[Tariff + FSC per Car]]/111)/Table1[[#This Row],[Route Mileage]]</f>
        <v>3.1953575196818441E-2</v>
      </c>
    </row>
    <row r="633" spans="1:34" x14ac:dyDescent="0.25">
      <c r="A633" s="3">
        <v>44849</v>
      </c>
      <c r="B633" t="s">
        <v>34</v>
      </c>
      <c r="C633" t="s">
        <v>34</v>
      </c>
      <c r="D633" s="24">
        <v>4022</v>
      </c>
      <c r="E633" s="24">
        <v>39010</v>
      </c>
      <c r="F633" s="1" t="s">
        <v>35</v>
      </c>
      <c r="G633" s="1" t="s">
        <v>36</v>
      </c>
      <c r="H633" s="1" t="s">
        <v>56</v>
      </c>
      <c r="I633" t="s">
        <v>57</v>
      </c>
      <c r="J633" t="str">
        <f>_xlfn.CONCAT(IFERROR(INDEX(Lookup!B:B, MATCH(Table1[[#This Row],[Origin City]], Lookup!A:A, 0)), Table1[[#This Row],[Origin City]]),","," ",Table1[[#This Row],[Origin State]])</f>
        <v>Greenwood (Mendota), IL</v>
      </c>
      <c r="K633" t="s">
        <v>53</v>
      </c>
      <c r="L633" t="s">
        <v>54</v>
      </c>
      <c r="M633" t="str">
        <f>_xlfn.CONCAT(IFERROR(INDEX(Lookup!B:B, MATCH(Table1[[#This Row],[Destination City]], Lookup!A:A, 0)), Table1[[#This Row],[Destination City]]),","," ",Table1[[#This Row],[Destination State]])</f>
        <v>Hereford, TX</v>
      </c>
      <c r="N633" s="5">
        <v>935</v>
      </c>
      <c r="O633" t="s">
        <v>41</v>
      </c>
      <c r="P633">
        <v>110</v>
      </c>
      <c r="Q633">
        <v>120</v>
      </c>
      <c r="R633" t="s">
        <v>42</v>
      </c>
      <c r="S633" t="s">
        <v>43</v>
      </c>
      <c r="T633" t="s">
        <v>52</v>
      </c>
      <c r="U633" s="35" t="s">
        <v>44</v>
      </c>
      <c r="V633" s="27" t="s">
        <v>45</v>
      </c>
      <c r="W633" s="4">
        <v>4060</v>
      </c>
      <c r="X633" s="4">
        <f>IF(Table1[[#This Row],[Commodity]]="corn",Table1[[#This Row],[Tariff per Car]]/(111*2000/56),Table1[[#This Row],[Tariff per Car]]/(111*2000/60))</f>
        <v>1.0241441441441441</v>
      </c>
      <c r="Y633" s="4">
        <f>Table1[[#This Row],[Tariff per Car]]/100.7</f>
        <v>40.317775571002976</v>
      </c>
      <c r="Z633" s="4">
        <f>(Table1[[#This Row],[Tariff per Car]]/111)</f>
        <v>36.576576576576578</v>
      </c>
      <c r="AA633" s="6">
        <f>(Table1[[#This Row],[Tariff per Car]]/111)/Table1[[#This Row],[Route Mileage]]</f>
        <v>3.9119333236980296E-2</v>
      </c>
      <c r="AB633" s="4">
        <v>0.45</v>
      </c>
      <c r="AC633" s="4">
        <f>Table1[[#This Row],[FSC per Mile]]*Table1[[#This Row],[Route Mileage]]</f>
        <v>420.75</v>
      </c>
      <c r="AD633" s="4">
        <f>Table1[[#This Row],[Tariff per Car]]+Table1[[#This Row],[FSC per Car]]</f>
        <v>4480.75</v>
      </c>
      <c r="AE633" s="4">
        <f>IF(Table1[[#This Row],[Commodity]]="corn",Table1[[#This Row],[Tariff + FSC per Car]]/(111*2000/56),Table1[[#This Row],[Tariff + FSC per Car]]/(111*2000/60))</f>
        <v>1.1302792792792793</v>
      </c>
      <c r="AF633" s="4">
        <f>Table1[[#This Row],[Tariff + FSC per Car]]/100.7</f>
        <v>44.496027805362459</v>
      </c>
      <c r="AG633" s="4">
        <f>(Table1[[#This Row],[Tariff + FSC per Car]]/111)</f>
        <v>40.367117117117118</v>
      </c>
      <c r="AH633" s="6">
        <f>(Table1[[#This Row],[Tariff + FSC per Car]]/111)/Table1[[#This Row],[Route Mileage]]</f>
        <v>4.317338729103435E-2</v>
      </c>
    </row>
    <row r="634" spans="1:34" x14ac:dyDescent="0.25">
      <c r="A634" s="3">
        <v>44849</v>
      </c>
      <c r="B634" s="1" t="s">
        <v>34</v>
      </c>
      <c r="C634" s="1" t="s">
        <v>34</v>
      </c>
      <c r="D634" s="24">
        <v>4022</v>
      </c>
      <c r="E634" s="24">
        <v>39010</v>
      </c>
      <c r="F634" s="1" t="s">
        <v>35</v>
      </c>
      <c r="G634" s="1" t="s">
        <v>36</v>
      </c>
      <c r="H634" s="1" t="s">
        <v>58</v>
      </c>
      <c r="I634" t="s">
        <v>59</v>
      </c>
      <c r="J634" t="str">
        <f>_xlfn.CONCAT(IFERROR(INDEX(Lookup!B:B, MATCH(Table1[[#This Row],[Origin City]], Lookup!A:A, 0)), Table1[[#This Row],[Origin City]]),","," ",Table1[[#This Row],[Origin State]])</f>
        <v>Hancock, IA</v>
      </c>
      <c r="K634" t="s">
        <v>60</v>
      </c>
      <c r="L634" t="s">
        <v>54</v>
      </c>
      <c r="M634" t="str">
        <f>_xlfn.CONCAT(IFERROR(INDEX(Lookup!B:B, MATCH(Table1[[#This Row],[Destination City]], Lookup!A:A, 0)), Table1[[#This Row],[Destination City]]),","," ",Table1[[#This Row],[Destination State]])</f>
        <v>Plainview, TX</v>
      </c>
      <c r="N634" s="5">
        <v>832</v>
      </c>
      <c r="O634" t="s">
        <v>41</v>
      </c>
      <c r="P634">
        <v>110</v>
      </c>
      <c r="Q634">
        <v>120</v>
      </c>
      <c r="R634" t="s">
        <v>42</v>
      </c>
      <c r="S634" t="s">
        <v>43</v>
      </c>
      <c r="T634" t="s">
        <v>43</v>
      </c>
      <c r="U634" s="35" t="s">
        <v>44</v>
      </c>
      <c r="V634" s="27" t="s">
        <v>45</v>
      </c>
      <c r="W634" s="4">
        <v>4660</v>
      </c>
      <c r="X634" s="4">
        <f>IF(Table1[[#This Row],[Commodity]]="corn",Table1[[#This Row],[Tariff per Car]]/(111*2000/56),Table1[[#This Row],[Tariff per Car]]/(111*2000/60))</f>
        <v>1.1754954954954955</v>
      </c>
      <c r="Y634" s="4">
        <f>Table1[[#This Row],[Tariff per Car]]/100.7</f>
        <v>46.27606752730884</v>
      </c>
      <c r="Z634" s="4">
        <f>(Table1[[#This Row],[Tariff per Car]]/111)</f>
        <v>41.981981981981981</v>
      </c>
      <c r="AA634" s="6">
        <f>(Table1[[#This Row],[Tariff per Car]]/111)/Table1[[#This Row],[Route Mileage]]</f>
        <v>5.0459112959112956E-2</v>
      </c>
      <c r="AB634" s="4">
        <v>0.45</v>
      </c>
      <c r="AC634" s="4">
        <f>Table1[[#This Row],[FSC per Mile]]*Table1[[#This Row],[Route Mileage]]</f>
        <v>374.40000000000003</v>
      </c>
      <c r="AD634" s="4">
        <f>Table1[[#This Row],[Tariff per Car]]+Table1[[#This Row],[FSC per Car]]</f>
        <v>5034.3999999999996</v>
      </c>
      <c r="AE634" s="4">
        <f>IF(Table1[[#This Row],[Commodity]]="corn",Table1[[#This Row],[Tariff + FSC per Car]]/(111*2000/56),Table1[[#This Row],[Tariff + FSC per Car]]/(111*2000/60))</f>
        <v>1.2699387387387386</v>
      </c>
      <c r="AF634" s="4">
        <f>Table1[[#This Row],[Tariff + FSC per Car]]/100.7</f>
        <v>49.994041708043689</v>
      </c>
      <c r="AG634" s="4">
        <f>(Table1[[#This Row],[Tariff + FSC per Car]]/111)</f>
        <v>45.354954954954948</v>
      </c>
      <c r="AH634" s="6">
        <f>(Table1[[#This Row],[Tariff + FSC per Car]]/111)/Table1[[#This Row],[Route Mileage]]</f>
        <v>5.4513167013167003E-2</v>
      </c>
    </row>
    <row r="635" spans="1:34" x14ac:dyDescent="0.25">
      <c r="A635" s="3">
        <v>44849</v>
      </c>
      <c r="B635" s="1" t="s">
        <v>34</v>
      </c>
      <c r="C635" s="1" t="s">
        <v>34</v>
      </c>
      <c r="D635" s="24">
        <v>4022</v>
      </c>
      <c r="E635" s="24">
        <v>39010</v>
      </c>
      <c r="F635" s="1" t="s">
        <v>35</v>
      </c>
      <c r="G635" s="1" t="s">
        <v>36</v>
      </c>
      <c r="H635" s="1" t="s">
        <v>61</v>
      </c>
      <c r="I635" t="s">
        <v>62</v>
      </c>
      <c r="J635" t="str">
        <f>_xlfn.CONCAT(IFERROR(INDEX(Lookup!B:B, MATCH(Table1[[#This Row],[Origin City]], Lookup!A:A, 0)), Table1[[#This Row],[Origin City]]),","," ",Table1[[#This Row],[Origin State]])</f>
        <v>Phelps (Rock Port), MO</v>
      </c>
      <c r="K635" t="s">
        <v>63</v>
      </c>
      <c r="L635" t="s">
        <v>64</v>
      </c>
      <c r="M635" t="str">
        <f>_xlfn.CONCAT(IFERROR(INDEX(Lookup!B:B, MATCH(Table1[[#This Row],[Destination City]], Lookup!A:A, 0)), Table1[[#This Row],[Destination City]]),","," ",Table1[[#This Row],[Destination State]])</f>
        <v>Clovis, NM</v>
      </c>
      <c r="N635" s="5">
        <v>764</v>
      </c>
      <c r="O635" t="s">
        <v>41</v>
      </c>
      <c r="P635">
        <v>110</v>
      </c>
      <c r="Q635">
        <v>120</v>
      </c>
      <c r="R635" t="s">
        <v>42</v>
      </c>
      <c r="S635" t="s">
        <v>43</v>
      </c>
      <c r="T635" t="s">
        <v>52</v>
      </c>
      <c r="U635" s="35" t="s">
        <v>44</v>
      </c>
      <c r="V635" s="27" t="s">
        <v>45</v>
      </c>
      <c r="W635" s="4">
        <v>4300</v>
      </c>
      <c r="X635" s="4">
        <f>IF(Table1[[#This Row],[Commodity]]="corn",Table1[[#This Row],[Tariff per Car]]/(111*2000/56),Table1[[#This Row],[Tariff per Car]]/(111*2000/60))</f>
        <v>1.0846846846846847</v>
      </c>
      <c r="Y635" s="4">
        <f>Table1[[#This Row],[Tariff per Car]]/100.7</f>
        <v>42.701092353525318</v>
      </c>
      <c r="Z635" s="4">
        <f>(Table1[[#This Row],[Tariff per Car]]/111)</f>
        <v>38.738738738738739</v>
      </c>
      <c r="AA635" s="6">
        <f>(Table1[[#This Row],[Tariff per Car]]/111)/Table1[[#This Row],[Route Mileage]]</f>
        <v>5.0705155417197299E-2</v>
      </c>
      <c r="AB635" s="4">
        <v>0.45</v>
      </c>
      <c r="AC635" s="4">
        <f>Table1[[#This Row],[FSC per Mile]]*Table1[[#This Row],[Route Mileage]]</f>
        <v>343.8</v>
      </c>
      <c r="AD635" s="4">
        <f>Table1[[#This Row],[Tariff per Car]]+Table1[[#This Row],[FSC per Car]]</f>
        <v>4643.8</v>
      </c>
      <c r="AE635" s="4">
        <f>IF(Table1[[#This Row],[Commodity]]="corn",Table1[[#This Row],[Tariff + FSC per Car]]/(111*2000/56),Table1[[#This Row],[Tariff + FSC per Car]]/(111*2000/60))</f>
        <v>1.171409009009009</v>
      </c>
      <c r="AF635" s="4">
        <f>Table1[[#This Row],[Tariff + FSC per Car]]/100.7</f>
        <v>46.115193644488578</v>
      </c>
      <c r="AG635" s="4">
        <f>(Table1[[#This Row],[Tariff + FSC per Car]]/111)</f>
        <v>41.836036036036035</v>
      </c>
      <c r="AH635" s="6">
        <f>(Table1[[#This Row],[Tariff + FSC per Car]]/111)/Table1[[#This Row],[Route Mileage]]</f>
        <v>5.4759209471251354E-2</v>
      </c>
    </row>
    <row r="636" spans="1:34" x14ac:dyDescent="0.25">
      <c r="A636" s="3">
        <v>44849</v>
      </c>
      <c r="B636" s="1" t="s">
        <v>34</v>
      </c>
      <c r="C636" s="1" t="s">
        <v>34</v>
      </c>
      <c r="D636" s="24">
        <v>4022</v>
      </c>
      <c r="E636" s="24">
        <v>39010</v>
      </c>
      <c r="F636" s="1" t="s">
        <v>35</v>
      </c>
      <c r="G636" s="1" t="s">
        <v>36</v>
      </c>
      <c r="H636" s="1" t="s">
        <v>61</v>
      </c>
      <c r="I636" t="s">
        <v>62</v>
      </c>
      <c r="J636" t="str">
        <f>_xlfn.CONCAT(IFERROR(INDEX(Lookup!B:B, MATCH(Table1[[#This Row],[Origin City]], Lookup!A:A, 0)), Table1[[#This Row],[Origin City]]),","," ",Table1[[#This Row],[Origin State]])</f>
        <v>Phelps (Rock Port), MO</v>
      </c>
      <c r="K636" t="s">
        <v>65</v>
      </c>
      <c r="L636" t="s">
        <v>54</v>
      </c>
      <c r="M636" t="s">
        <v>66</v>
      </c>
      <c r="N636" s="5">
        <v>937</v>
      </c>
      <c r="O636" t="s">
        <v>41</v>
      </c>
      <c r="P636">
        <v>110</v>
      </c>
      <c r="Q636">
        <v>120</v>
      </c>
      <c r="R636" t="s">
        <v>42</v>
      </c>
      <c r="S636" t="s">
        <v>43</v>
      </c>
      <c r="T636" t="s">
        <v>52</v>
      </c>
      <c r="U636" s="35" t="s">
        <v>44</v>
      </c>
      <c r="V636" s="27" t="s">
        <v>45</v>
      </c>
      <c r="W636" s="4">
        <v>4040</v>
      </c>
      <c r="X636" s="4">
        <f>IF(Table1[[#This Row],[Commodity]]="corn",Table1[[#This Row],[Tariff per Car]]/(111*2000/56),Table1[[#This Row],[Tariff per Car]]/(111*2000/60))</f>
        <v>1.0190990990990991</v>
      </c>
      <c r="Y636" s="4">
        <f>Table1[[#This Row],[Tariff per Car]]/100.7</f>
        <v>40.119165839126119</v>
      </c>
      <c r="Z636" s="4">
        <f>(Table1[[#This Row],[Tariff per Car]]/111)</f>
        <v>36.396396396396398</v>
      </c>
      <c r="AA636" s="6">
        <f>(Table1[[#This Row],[Tariff per Car]]/111)/Table1[[#This Row],[Route Mileage]]</f>
        <v>3.8843539377157309E-2</v>
      </c>
      <c r="AB636" s="4">
        <v>0.45</v>
      </c>
      <c r="AC636" s="4">
        <f>Table1[[#This Row],[FSC per Mile]]*Table1[[#This Row],[Route Mileage]]</f>
        <v>421.65000000000003</v>
      </c>
      <c r="AD636" s="4">
        <f>Table1[[#This Row],[Tariff per Car]]+Table1[[#This Row],[FSC per Car]]</f>
        <v>4461.6499999999996</v>
      </c>
      <c r="AE636" s="4">
        <f>IF(Table1[[#This Row],[Commodity]]="corn",Table1[[#This Row],[Tariff + FSC per Car]]/(111*2000/56),Table1[[#This Row],[Tariff + FSC per Car]]/(111*2000/60))</f>
        <v>1.1254612612612611</v>
      </c>
      <c r="AF636" s="4">
        <f>Table1[[#This Row],[Tariff + FSC per Car]]/100.7</f>
        <v>44.306355511420058</v>
      </c>
      <c r="AG636" s="4">
        <f>(Table1[[#This Row],[Tariff + FSC per Car]]/111)</f>
        <v>40.195045045045042</v>
      </c>
      <c r="AH636" s="6">
        <f>(Table1[[#This Row],[Tariff + FSC per Car]]/111)/Table1[[#This Row],[Route Mileage]]</f>
        <v>4.2897593431211356E-2</v>
      </c>
    </row>
    <row r="637" spans="1:34" x14ac:dyDescent="0.25">
      <c r="A637" s="3">
        <v>44849</v>
      </c>
      <c r="B637" s="1" t="s">
        <v>34</v>
      </c>
      <c r="C637" s="1" t="s">
        <v>34</v>
      </c>
      <c r="D637" s="24">
        <v>4022</v>
      </c>
      <c r="E637" s="24">
        <v>39013</v>
      </c>
      <c r="F637" s="1" t="s">
        <v>35</v>
      </c>
      <c r="G637" s="1" t="s">
        <v>36</v>
      </c>
      <c r="H637" s="1" t="s">
        <v>67</v>
      </c>
      <c r="I637" t="s">
        <v>68</v>
      </c>
      <c r="J637" t="str">
        <f>_xlfn.CONCAT(IFERROR(INDEX(Lookup!B:B, MATCH(Table1[[#This Row],[Origin City]], Lookup!A:A, 0)), Table1[[#This Row],[Origin City]]),","," ",Table1[[#This Row],[Origin State]])</f>
        <v>Selby, SD</v>
      </c>
      <c r="K637" t="s">
        <v>48</v>
      </c>
      <c r="L637" t="s">
        <v>49</v>
      </c>
      <c r="M637" t="s">
        <v>50</v>
      </c>
      <c r="N637" s="5">
        <v>1419</v>
      </c>
      <c r="O637" t="s">
        <v>51</v>
      </c>
      <c r="P637">
        <v>110</v>
      </c>
      <c r="Q637">
        <v>120</v>
      </c>
      <c r="R637" t="s">
        <v>42</v>
      </c>
      <c r="S637" t="s">
        <v>43</v>
      </c>
      <c r="T637" t="s">
        <v>52</v>
      </c>
      <c r="U637" s="36" t="s">
        <v>44</v>
      </c>
      <c r="V637" s="28" t="s">
        <v>45</v>
      </c>
      <c r="W637" s="4">
        <v>5580</v>
      </c>
      <c r="X637" s="4">
        <f>IF(Table1[[#This Row],[Commodity]]="corn",Table1[[#This Row],[Tariff per Car]]/(111*2000/56),Table1[[#This Row],[Tariff per Car]]/(111*2000/60))</f>
        <v>1.4075675675675676</v>
      </c>
      <c r="Y637" s="4">
        <f>Table1[[#This Row],[Tariff per Car]]/100.7</f>
        <v>55.412115193644489</v>
      </c>
      <c r="Z637" s="4">
        <f>(Table1[[#This Row],[Tariff per Car]]/111)</f>
        <v>50.270270270270274</v>
      </c>
      <c r="AA637" s="6">
        <f>(Table1[[#This Row],[Tariff per Car]]/111)/Table1[[#This Row],[Route Mileage]]</f>
        <v>3.5426547054454034E-2</v>
      </c>
      <c r="AB637" s="4">
        <v>0.45</v>
      </c>
      <c r="AC637" s="4">
        <f>Table1[[#This Row],[FSC per Mile]]*Table1[[#This Row],[Route Mileage]]</f>
        <v>638.55000000000007</v>
      </c>
      <c r="AD637" s="4">
        <f>Table1[[#This Row],[Tariff per Car]]+Table1[[#This Row],[FSC per Car]]</f>
        <v>6218.55</v>
      </c>
      <c r="AE637" s="4">
        <f>IF(Table1[[#This Row],[Commodity]]="corn",Table1[[#This Row],[Tariff + FSC per Car]]/(111*2000/56),Table1[[#This Row],[Tariff + FSC per Car]]/(111*2000/60))</f>
        <v>1.5686432432432433</v>
      </c>
      <c r="AF637" s="4">
        <f>Table1[[#This Row],[Tariff + FSC per Car]]/100.7</f>
        <v>61.753227408142997</v>
      </c>
      <c r="AG637" s="4">
        <f>(Table1[[#This Row],[Tariff + FSC per Car]]/111)</f>
        <v>56.022972972972973</v>
      </c>
      <c r="AH637" s="6">
        <f>(Table1[[#This Row],[Tariff + FSC per Car]]/111)/Table1[[#This Row],[Route Mileage]]</f>
        <v>3.9480601108508082E-2</v>
      </c>
    </row>
    <row r="638" spans="1:34" x14ac:dyDescent="0.25">
      <c r="A638" s="3">
        <v>44849</v>
      </c>
      <c r="B638" s="1" t="s">
        <v>34</v>
      </c>
      <c r="C638" s="1" t="s">
        <v>34</v>
      </c>
      <c r="D638" s="24">
        <v>4022</v>
      </c>
      <c r="E638" s="24">
        <v>39013</v>
      </c>
      <c r="F638" s="1" t="s">
        <v>35</v>
      </c>
      <c r="G638" s="1" t="s">
        <v>36</v>
      </c>
      <c r="H638" s="1" t="s">
        <v>69</v>
      </c>
      <c r="I638" t="s">
        <v>47</v>
      </c>
      <c r="J638" t="str">
        <f>_xlfn.CONCAT(IFERROR(INDEX(Lookup!B:B, MATCH(Table1[[#This Row],[Origin City]], Lookup!A:A, 0)), Table1[[#This Row],[Origin City]]),","," ",Table1[[#This Row],[Origin State]])</f>
        <v>St. Cloud, MN</v>
      </c>
      <c r="K638" t="s">
        <v>48</v>
      </c>
      <c r="L638" t="s">
        <v>49</v>
      </c>
      <c r="M638" t="s">
        <v>50</v>
      </c>
      <c r="N638" s="5">
        <v>1666</v>
      </c>
      <c r="O638" t="s">
        <v>51</v>
      </c>
      <c r="P638">
        <v>110</v>
      </c>
      <c r="Q638">
        <v>120</v>
      </c>
      <c r="R638" t="s">
        <v>42</v>
      </c>
      <c r="S638" t="s">
        <v>43</v>
      </c>
      <c r="T638" t="s">
        <v>52</v>
      </c>
      <c r="U638" s="36" t="s">
        <v>44</v>
      </c>
      <c r="V638" s="28" t="s">
        <v>45</v>
      </c>
      <c r="W638" s="4">
        <v>5580</v>
      </c>
      <c r="X638" s="4">
        <f>IF(Table1[[#This Row],[Commodity]]="corn",Table1[[#This Row],[Tariff per Car]]/(111*2000/56),Table1[[#This Row],[Tariff per Car]]/(111*2000/60))</f>
        <v>1.4075675675675676</v>
      </c>
      <c r="Y638" s="4">
        <f>Table1[[#This Row],[Tariff per Car]]/100.7</f>
        <v>55.412115193644489</v>
      </c>
      <c r="Z638" s="4">
        <f>(Table1[[#This Row],[Tariff per Car]]/111)</f>
        <v>50.270270270270274</v>
      </c>
      <c r="AA638" s="6">
        <f>(Table1[[#This Row],[Tariff per Car]]/111)/Table1[[#This Row],[Route Mileage]]</f>
        <v>3.0174231854904126E-2</v>
      </c>
      <c r="AB638" s="4">
        <v>0.45</v>
      </c>
      <c r="AC638" s="4">
        <f>Table1[[#This Row],[FSC per Mile]]*Table1[[#This Row],[Route Mileage]]</f>
        <v>749.7</v>
      </c>
      <c r="AD638" s="4">
        <f>Table1[[#This Row],[Tariff per Car]]+Table1[[#This Row],[FSC per Car]]</f>
        <v>6329.7</v>
      </c>
      <c r="AE638" s="4">
        <f>IF(Table1[[#This Row],[Commodity]]="corn",Table1[[#This Row],[Tariff + FSC per Car]]/(111*2000/56),Table1[[#This Row],[Tariff + FSC per Car]]/(111*2000/60))</f>
        <v>1.596681081081081</v>
      </c>
      <c r="AF638" s="4">
        <f>Table1[[#This Row],[Tariff + FSC per Car]]/100.7</f>
        <v>62.857000993048658</v>
      </c>
      <c r="AG638" s="4">
        <f>(Table1[[#This Row],[Tariff + FSC per Car]]/111)</f>
        <v>57.024324324324326</v>
      </c>
      <c r="AH638" s="6">
        <f>(Table1[[#This Row],[Tariff + FSC per Car]]/111)/Table1[[#This Row],[Route Mileage]]</f>
        <v>3.4228285908958177E-2</v>
      </c>
    </row>
    <row r="639" spans="1:34" x14ac:dyDescent="0.25">
      <c r="A639" s="3">
        <v>44849</v>
      </c>
      <c r="B639" s="1" t="s">
        <v>34</v>
      </c>
      <c r="C639" s="1" t="s">
        <v>34</v>
      </c>
      <c r="D639" s="24">
        <v>4022</v>
      </c>
      <c r="E639" s="24">
        <v>39010</v>
      </c>
      <c r="F639" s="1" t="s">
        <v>35</v>
      </c>
      <c r="G639" s="1" t="s">
        <v>36</v>
      </c>
      <c r="H639" s="1" t="s">
        <v>70</v>
      </c>
      <c r="I639" t="s">
        <v>57</v>
      </c>
      <c r="J639" t="str">
        <f>_xlfn.CONCAT(IFERROR(INDEX(Lookup!B:B, MATCH(Table1[[#This Row],[Origin City]], Lookup!A:A, 0)), Table1[[#This Row],[Origin City]]),","," ",Table1[[#This Row],[Origin State]])</f>
        <v>Waverly, IL</v>
      </c>
      <c r="K639" t="s">
        <v>71</v>
      </c>
      <c r="L639" t="s">
        <v>64</v>
      </c>
      <c r="M639" t="str">
        <f>_xlfn.CONCAT(IFERROR(INDEX(Lookup!B:B, MATCH(Table1[[#This Row],[Destination City]], Lookup!A:A, 0)), Table1[[#This Row],[Destination City]]),","," ",Table1[[#This Row],[Destination State]])</f>
        <v>Dexter, NM</v>
      </c>
      <c r="N639" s="47">
        <v>1058</v>
      </c>
      <c r="O639" t="s">
        <v>41</v>
      </c>
      <c r="P639">
        <v>110</v>
      </c>
      <c r="Q639">
        <v>120</v>
      </c>
      <c r="R639" t="s">
        <v>42</v>
      </c>
      <c r="S639" t="s">
        <v>43</v>
      </c>
      <c r="T639" t="s">
        <v>43</v>
      </c>
      <c r="U639" s="36" t="s">
        <v>44</v>
      </c>
      <c r="V639" s="28" t="s">
        <v>45</v>
      </c>
      <c r="W639" s="4">
        <v>4180</v>
      </c>
      <c r="X639" s="4">
        <f>IF(Table1[[#This Row],[Commodity]]="corn",Table1[[#This Row],[Tariff per Car]]/(111*2000/56),Table1[[#This Row],[Tariff per Car]]/(111*2000/60))</f>
        <v>1.0544144144144145</v>
      </c>
      <c r="Y639" s="4">
        <f>Table1[[#This Row],[Tariff per Car]]/100.7</f>
        <v>41.509433962264147</v>
      </c>
      <c r="Z639" s="4">
        <f>(Table1[[#This Row],[Tariff per Car]]/111)</f>
        <v>37.657657657657658</v>
      </c>
      <c r="AA639" s="6">
        <f>(Table1[[#This Row],[Tariff per Car]]/111)/Table1[[#This Row],[Route Mileage]]</f>
        <v>3.5593249203835213E-2</v>
      </c>
      <c r="AB639" s="4">
        <v>0.45</v>
      </c>
      <c r="AC639" s="4">
        <f>Table1[[#This Row],[FSC per Mile]]*Table1[[#This Row],[Route Mileage]]</f>
        <v>476.1</v>
      </c>
      <c r="AD639" s="4">
        <f>Table1[[#This Row],[Tariff per Car]]+Table1[[#This Row],[FSC per Car]]</f>
        <v>4656.1000000000004</v>
      </c>
      <c r="AE639" s="4">
        <f>IF(Table1[[#This Row],[Commodity]]="corn",Table1[[#This Row],[Tariff + FSC per Car]]/(111*2000/56),Table1[[#This Row],[Tariff + FSC per Car]]/(111*2000/60))</f>
        <v>1.1745117117117119</v>
      </c>
      <c r="AF639" s="4">
        <f>Table1[[#This Row],[Tariff + FSC per Car]]/100.7</f>
        <v>46.237338629592855</v>
      </c>
      <c r="AG639" s="4">
        <f>(Table1[[#This Row],[Tariff + FSC per Car]]/111)</f>
        <v>41.946846846846853</v>
      </c>
      <c r="AH639" s="6">
        <f>(Table1[[#This Row],[Tariff + FSC per Car]]/111)/Table1[[#This Row],[Route Mileage]]</f>
        <v>3.9647303257889274E-2</v>
      </c>
    </row>
    <row r="640" spans="1:34" x14ac:dyDescent="0.25">
      <c r="A640" s="3">
        <v>44849</v>
      </c>
      <c r="B640" s="1" t="s">
        <v>80</v>
      </c>
      <c r="C640" s="1" t="s">
        <v>81</v>
      </c>
      <c r="D640" s="24">
        <v>4032</v>
      </c>
      <c r="E640" s="24">
        <v>1182</v>
      </c>
      <c r="F640" s="1" t="s">
        <v>35</v>
      </c>
      <c r="G640" s="1" t="s">
        <v>36</v>
      </c>
      <c r="H640" s="1" t="s">
        <v>82</v>
      </c>
      <c r="I640" t="s">
        <v>83</v>
      </c>
      <c r="J640" t="str">
        <f>_xlfn.CONCAT(IFERROR(INDEX(Lookup!B:B, MATCH(Table1[[#This Row],[Origin City]], Lookup!A:A, 0)), Table1[[#This Row],[Origin City]]),","," ",Table1[[#This Row],[Origin State]])</f>
        <v>Delhi, LA</v>
      </c>
      <c r="K640" t="s">
        <v>84</v>
      </c>
      <c r="L640" t="s">
        <v>85</v>
      </c>
      <c r="M640" t="str">
        <f>_xlfn.CONCAT(IFERROR(INDEX(Lookup!B:B, MATCH(Table1[[#This Row],[Destination City]], Lookup!A:A, 0)), Table1[[#This Row],[Destination City]]),","," ",Table1[[#This Row],[Destination State]])</f>
        <v>Morton, MS</v>
      </c>
      <c r="N640" s="5">
        <v>120</v>
      </c>
      <c r="O640" t="s">
        <v>86</v>
      </c>
      <c r="P640">
        <v>100</v>
      </c>
      <c r="R640" t="s">
        <v>42</v>
      </c>
      <c r="S640" t="s">
        <v>43</v>
      </c>
      <c r="T640" t="s">
        <v>52</v>
      </c>
      <c r="U640" s="26"/>
      <c r="V640" s="27" t="s">
        <v>87</v>
      </c>
      <c r="W640" s="4">
        <v>1312</v>
      </c>
      <c r="X640" s="4">
        <f>IF(Table1[[#This Row],[Commodity]]="corn",Table1[[#This Row],[Tariff per Car]]/(111*2000/56),Table1[[#This Row],[Tariff per Car]]/(111*2000/60))</f>
        <v>0.33095495495495497</v>
      </c>
      <c r="Y640" s="4">
        <f>Table1[[#This Row],[Tariff per Car]]/100.7</f>
        <v>13.028798411122144</v>
      </c>
      <c r="Z640" s="4">
        <f>(Table1[[#This Row],[Tariff per Car]]/111)</f>
        <v>11.81981981981982</v>
      </c>
      <c r="AA640" s="6">
        <f>(Table1[[#This Row],[Tariff per Car]]/111)/Table1[[#This Row],[Route Mileage]]</f>
        <v>9.8498498498498496E-2</v>
      </c>
      <c r="AB640" s="4">
        <v>0.72</v>
      </c>
      <c r="AC640" s="4">
        <f>Table1[[#This Row],[FSC per Mile]]*Table1[[#This Row],[Route Mileage]]</f>
        <v>86.399999999999991</v>
      </c>
      <c r="AD640" s="4">
        <f>Table1[[#This Row],[Tariff per Car]]+Table1[[#This Row],[FSC per Car]]</f>
        <v>1398.4</v>
      </c>
      <c r="AE640" s="4">
        <f>IF(Table1[[#This Row],[Commodity]]="corn",Table1[[#This Row],[Tariff + FSC per Car]]/(111*2000/56),Table1[[#This Row],[Tariff + FSC per Car]]/(111*2000/60))</f>
        <v>0.35274954954954957</v>
      </c>
      <c r="AF640" s="4">
        <f>Table1[[#This Row],[Tariff + FSC per Car]]/100.7</f>
        <v>13.886792452830189</v>
      </c>
      <c r="AG640" s="4">
        <f>(Table1[[#This Row],[Tariff + FSC per Car]]/111)</f>
        <v>12.598198198198199</v>
      </c>
      <c r="AH640" s="6">
        <f>(Table1[[#This Row],[Tariff + FSC per Car]]/111)/Table1[[#This Row],[Route Mileage]]</f>
        <v>0.104984984984985</v>
      </c>
    </row>
    <row r="641" spans="1:34" x14ac:dyDescent="0.25">
      <c r="A641" s="3">
        <v>44849</v>
      </c>
      <c r="B641" s="1" t="s">
        <v>88</v>
      </c>
      <c r="C641" s="1" t="s">
        <v>81</v>
      </c>
      <c r="D641" s="24">
        <v>4444</v>
      </c>
      <c r="E641" s="24">
        <v>45646</v>
      </c>
      <c r="F641" s="1" t="s">
        <v>35</v>
      </c>
      <c r="G641" s="1" t="s">
        <v>36</v>
      </c>
      <c r="H641" s="1" t="s">
        <v>89</v>
      </c>
      <c r="I641" t="s">
        <v>75</v>
      </c>
      <c r="J641" t="str">
        <f>_xlfn.CONCAT(IFERROR(INDEX(Lookup!B:B, MATCH(Table1[[#This Row],[Origin City]], Lookup!A:A, 0)), Table1[[#This Row],[Origin City]]),","," ",Table1[[#This Row],[Origin State]])</f>
        <v>Enderlin, ND</v>
      </c>
      <c r="K641" t="s">
        <v>90</v>
      </c>
      <c r="L641" t="s">
        <v>49</v>
      </c>
      <c r="M641" t="str">
        <f>_xlfn.CONCAT(IFERROR(INDEX(Lookup!B:B, MATCH(Table1[[#This Row],[Destination City]], Lookup!A:A, 0)), Table1[[#This Row],[Destination City]]),","," ",Table1[[#This Row],[Destination State]])</f>
        <v>Kalama, WA</v>
      </c>
      <c r="N641" s="5">
        <v>1617</v>
      </c>
      <c r="O641" t="s">
        <v>86</v>
      </c>
      <c r="P641">
        <v>110</v>
      </c>
      <c r="Q641">
        <v>110</v>
      </c>
      <c r="R641" t="s">
        <v>42</v>
      </c>
      <c r="S641" t="s">
        <v>43</v>
      </c>
      <c r="T641" t="s">
        <v>52</v>
      </c>
      <c r="U641" s="26"/>
      <c r="V641" s="27" t="s">
        <v>87</v>
      </c>
      <c r="W641" s="4">
        <v>5197</v>
      </c>
      <c r="X641" s="4">
        <f>IF(Table1[[#This Row],[Commodity]]="corn",Table1[[#This Row],[Tariff per Car]]/(111*2000/56),Table1[[#This Row],[Tariff per Car]]/(111*2000/60))</f>
        <v>1.3109549549549551</v>
      </c>
      <c r="Y641" s="4">
        <f>Table1[[#This Row],[Tariff per Car]]/100.7</f>
        <v>51.608738828202583</v>
      </c>
      <c r="Z641" s="4">
        <f>(Table1[[#This Row],[Tariff per Car]]/111)</f>
        <v>46.81981981981982</v>
      </c>
      <c r="AA641" s="6">
        <f>(Table1[[#This Row],[Tariff per Car]]/111)/Table1[[#This Row],[Route Mileage]]</f>
        <v>2.8954743240457527E-2</v>
      </c>
      <c r="AB641" s="4">
        <v>0.58499999999999996</v>
      </c>
      <c r="AC641" s="4">
        <f>Table1[[#This Row],[FSC per Mile]]*Table1[[#This Row],[Route Mileage]]</f>
        <v>945.94499999999994</v>
      </c>
      <c r="AD641" s="4">
        <f>Table1[[#This Row],[Tariff per Car]]+Table1[[#This Row],[FSC per Car]]</f>
        <v>6142.9449999999997</v>
      </c>
      <c r="AE641" s="4">
        <f>IF(Table1[[#This Row],[Commodity]]="corn",Table1[[#This Row],[Tariff + FSC per Car]]/(111*2000/56),Table1[[#This Row],[Tariff + FSC per Car]]/(111*2000/60))</f>
        <v>1.5495717117117116</v>
      </c>
      <c r="AF641" s="4">
        <f>Table1[[#This Row],[Tariff + FSC per Car]]/100.7</f>
        <v>61.002432969215484</v>
      </c>
      <c r="AG641" s="4">
        <f>(Table1[[#This Row],[Tariff + FSC per Car]]/111)</f>
        <v>55.341846846846842</v>
      </c>
      <c r="AH641" s="6">
        <f>(Table1[[#This Row],[Tariff + FSC per Car]]/111)/Table1[[#This Row],[Route Mileage]]</f>
        <v>3.4225013510727792E-2</v>
      </c>
    </row>
    <row r="642" spans="1:34" x14ac:dyDescent="0.25">
      <c r="A642" s="3">
        <v>44849</v>
      </c>
      <c r="B642" s="1" t="s">
        <v>88</v>
      </c>
      <c r="C642" s="1" t="s">
        <v>81</v>
      </c>
      <c r="D642" s="24">
        <v>4444</v>
      </c>
      <c r="E642" s="24">
        <v>45558</v>
      </c>
      <c r="F642" s="1" t="s">
        <v>35</v>
      </c>
      <c r="G642" s="1" t="s">
        <v>36</v>
      </c>
      <c r="H642" s="1" t="s">
        <v>91</v>
      </c>
      <c r="I642" t="s">
        <v>47</v>
      </c>
      <c r="J642" t="str">
        <f>_xlfn.CONCAT(IFERROR(INDEX(Lookup!B:B, MATCH(Table1[[#This Row],[Origin City]], Lookup!A:A, 0)), Table1[[#This Row],[Origin City]]),","," ",Table1[[#This Row],[Origin State]])</f>
        <v>Glenwood, MN</v>
      </c>
      <c r="K642" t="s">
        <v>92</v>
      </c>
      <c r="L642" t="s">
        <v>93</v>
      </c>
      <c r="M642" t="str">
        <f>_xlfn.CONCAT(IFERROR(INDEX(Lookup!B:B, MATCH(Table1[[#This Row],[Destination City]], Lookup!A:A, 0)), Table1[[#This Row],[Destination City]]),","," ",Table1[[#This Row],[Destination State]])</f>
        <v>Boardman, OR</v>
      </c>
      <c r="N642" s="5">
        <v>1556</v>
      </c>
      <c r="O642" t="s">
        <v>86</v>
      </c>
      <c r="P642">
        <v>110</v>
      </c>
      <c r="Q642">
        <v>110</v>
      </c>
      <c r="R642" t="s">
        <v>42</v>
      </c>
      <c r="S642" t="s">
        <v>43</v>
      </c>
      <c r="T642" t="s">
        <v>52</v>
      </c>
      <c r="U642" s="26"/>
      <c r="V642" s="27" t="s">
        <v>87</v>
      </c>
      <c r="W642" s="4">
        <v>5163</v>
      </c>
      <c r="X642" s="4">
        <f>IF(Table1[[#This Row],[Commodity]]="corn",Table1[[#This Row],[Tariff per Car]]/(111*2000/56),Table1[[#This Row],[Tariff per Car]]/(111*2000/60))</f>
        <v>1.3023783783783784</v>
      </c>
      <c r="Y642" s="4">
        <f>Table1[[#This Row],[Tariff per Car]]/100.7</f>
        <v>51.271102284011917</v>
      </c>
      <c r="Z642" s="4">
        <f>(Table1[[#This Row],[Tariff per Car]]/111)</f>
        <v>46.513513513513516</v>
      </c>
      <c r="AA642" s="6">
        <f>(Table1[[#This Row],[Tariff per Car]]/111)/Table1[[#This Row],[Route Mileage]]</f>
        <v>2.9893003543389148E-2</v>
      </c>
      <c r="AB642" s="4">
        <v>0.58499999999999996</v>
      </c>
      <c r="AC642" s="4">
        <f>Table1[[#This Row],[FSC per Mile]]*Table1[[#This Row],[Route Mileage]]</f>
        <v>910.26</v>
      </c>
      <c r="AD642" s="4">
        <f>Table1[[#This Row],[Tariff per Car]]+Table1[[#This Row],[FSC per Car]]</f>
        <v>6073.26</v>
      </c>
      <c r="AE642" s="4">
        <f>IF(Table1[[#This Row],[Commodity]]="corn",Table1[[#This Row],[Tariff + FSC per Car]]/(111*2000/56),Table1[[#This Row],[Tariff + FSC per Car]]/(111*2000/60))</f>
        <v>1.5319935135135136</v>
      </c>
      <c r="AF642" s="4">
        <f>Table1[[#This Row],[Tariff + FSC per Car]]/100.7</f>
        <v>60.310427010923533</v>
      </c>
      <c r="AG642" s="4">
        <f>(Table1[[#This Row],[Tariff + FSC per Car]]/111)</f>
        <v>54.714054054054053</v>
      </c>
      <c r="AH642" s="6">
        <f>(Table1[[#This Row],[Tariff + FSC per Car]]/111)/Table1[[#This Row],[Route Mileage]]</f>
        <v>3.5163273813659419E-2</v>
      </c>
    </row>
    <row r="643" spans="1:34" x14ac:dyDescent="0.25">
      <c r="A643" s="3">
        <v>44849</v>
      </c>
      <c r="B643" s="1" t="s">
        <v>94</v>
      </c>
      <c r="C643" s="1" t="s">
        <v>94</v>
      </c>
      <c r="D643" s="24">
        <v>4315</v>
      </c>
      <c r="F643" s="1" t="s">
        <v>35</v>
      </c>
      <c r="G643" s="1" t="s">
        <v>36</v>
      </c>
      <c r="H643" s="1" t="s">
        <v>95</v>
      </c>
      <c r="I643" t="s">
        <v>96</v>
      </c>
      <c r="J643" t="str">
        <f>_xlfn.CONCAT(IFERROR(INDEX(Lookup!B:B, MATCH(Table1[[#This Row],[Origin City]], Lookup!A:A, 0)), Table1[[#This Row],[Origin City]]),","," ",Table1[[#This Row],[Origin State]])</f>
        <v>Haw Creek (Ladoga), IN</v>
      </c>
      <c r="K643" t="s">
        <v>97</v>
      </c>
      <c r="L643" t="s">
        <v>98</v>
      </c>
      <c r="M643" t="str">
        <f>_xlfn.CONCAT(IFERROR(INDEX(Lookup!B:B, MATCH(Table1[[#This Row],[Destination City]], Lookup!A:A, 0)), Table1[[#This Row],[Destination City]]),","," ",Table1[[#This Row],[Destination State]])</f>
        <v>Ozark, AL</v>
      </c>
      <c r="N643" s="9">
        <v>707</v>
      </c>
      <c r="O643" t="s">
        <v>86</v>
      </c>
      <c r="P643">
        <v>90</v>
      </c>
      <c r="Q643">
        <v>90</v>
      </c>
      <c r="R643" t="s">
        <v>42</v>
      </c>
      <c r="S643" t="s">
        <v>43</v>
      </c>
      <c r="T643" t="s">
        <v>52</v>
      </c>
      <c r="U643" s="29"/>
      <c r="V643" s="30" t="s">
        <v>87</v>
      </c>
      <c r="W643" s="4">
        <v>5693</v>
      </c>
      <c r="X643" s="4">
        <f>IF(Table1[[#This Row],[Commodity]]="corn",Table1[[#This Row],[Tariff per Car]]/(111*2000/56),Table1[[#This Row],[Tariff per Car]]/(111*2000/60))</f>
        <v>1.4360720720720721</v>
      </c>
      <c r="Y643" s="4">
        <f>Table1[[#This Row],[Tariff per Car]]/100.7</f>
        <v>56.53426017874876</v>
      </c>
      <c r="Z643" s="4">
        <f>(Table1[[#This Row],[Tariff per Car]]/111)</f>
        <v>51.288288288288285</v>
      </c>
      <c r="AA643" s="6">
        <f>(Table1[[#This Row],[Tariff per Car]]/111)/Table1[[#This Row],[Route Mileage]]</f>
        <v>7.2543547791072541E-2</v>
      </c>
      <c r="AB643" s="4">
        <v>0</v>
      </c>
      <c r="AC643" s="4">
        <f>Table1[[#This Row],[FSC per Mile]]*Table1[[#This Row],[Route Mileage]]</f>
        <v>0</v>
      </c>
      <c r="AD643" s="4">
        <f>Table1[[#This Row],[Tariff per Car]]+Table1[[#This Row],[FSC per Car]]</f>
        <v>5693</v>
      </c>
      <c r="AE643" s="4">
        <f>IF(Table1[[#This Row],[Commodity]]="corn",Table1[[#This Row],[Tariff + FSC per Car]]/(111*2000/56),Table1[[#This Row],[Tariff + FSC per Car]]/(111*2000/60))</f>
        <v>1.4360720720720721</v>
      </c>
      <c r="AF643" s="4">
        <f>Table1[[#This Row],[Tariff + FSC per Car]]/100.7</f>
        <v>56.53426017874876</v>
      </c>
      <c r="AG643" s="4">
        <f>(Table1[[#This Row],[Tariff + FSC per Car]]/111)</f>
        <v>51.288288288288285</v>
      </c>
      <c r="AH643" s="6">
        <f>(Table1[[#This Row],[Tariff + FSC per Car]]/111)/Table1[[#This Row],[Route Mileage]]</f>
        <v>7.2543547791072541E-2</v>
      </c>
    </row>
    <row r="644" spans="1:34" x14ac:dyDescent="0.25">
      <c r="A644" s="3">
        <v>44849</v>
      </c>
      <c r="B644" s="1" t="s">
        <v>94</v>
      </c>
      <c r="C644" s="1" t="s">
        <v>94</v>
      </c>
      <c r="D644" s="24">
        <v>4315</v>
      </c>
      <c r="F644" s="1" t="s">
        <v>35</v>
      </c>
      <c r="G644" s="1" t="s">
        <v>36</v>
      </c>
      <c r="H644" s="1" t="s">
        <v>99</v>
      </c>
      <c r="I644" t="s">
        <v>100</v>
      </c>
      <c r="J644" t="str">
        <f>_xlfn.CONCAT(IFERROR(INDEX(Lookup!B:B, MATCH(Table1[[#This Row],[Origin City]], Lookup!A:A, 0)), Table1[[#This Row],[Origin City]]),","," ",Table1[[#This Row],[Origin State]])</f>
        <v>Marysville, OH</v>
      </c>
      <c r="K644" t="s">
        <v>101</v>
      </c>
      <c r="L644" t="s">
        <v>102</v>
      </c>
      <c r="M644" t="str">
        <f>_xlfn.CONCAT(IFERROR(INDEX(Lookup!B:B, MATCH(Table1[[#This Row],[Destination City]], Lookup!A:A, 0)), Table1[[#This Row],[Destination City]]),","," ",Table1[[#This Row],[Destination State]])</f>
        <v>Rose Hill, NC</v>
      </c>
      <c r="N644" s="9">
        <v>781</v>
      </c>
      <c r="O644" t="s">
        <v>86</v>
      </c>
      <c r="P644">
        <v>90</v>
      </c>
      <c r="Q644">
        <v>90</v>
      </c>
      <c r="R644" t="s">
        <v>42</v>
      </c>
      <c r="S644" t="s">
        <v>43</v>
      </c>
      <c r="T644" t="s">
        <v>52</v>
      </c>
      <c r="U644" s="29"/>
      <c r="V644" s="30" t="s">
        <v>87</v>
      </c>
      <c r="W644" s="4">
        <v>5845</v>
      </c>
      <c r="X644" s="4">
        <f>IF(Table1[[#This Row],[Commodity]]="corn",Table1[[#This Row],[Tariff per Car]]/(111*2000/56),Table1[[#This Row],[Tariff per Car]]/(111*2000/60))</f>
        <v>1.4744144144144145</v>
      </c>
      <c r="Y644" s="4">
        <f>Table1[[#This Row],[Tariff per Car]]/100.7</f>
        <v>58.043694141012907</v>
      </c>
      <c r="Z644" s="4">
        <f>(Table1[[#This Row],[Tariff per Car]]/111)</f>
        <v>52.657657657657658</v>
      </c>
      <c r="AA644" s="6">
        <f>(Table1[[#This Row],[Tariff per Car]]/111)/Table1[[#This Row],[Route Mileage]]</f>
        <v>6.7423377282532213E-2</v>
      </c>
      <c r="AB644" s="4">
        <v>0</v>
      </c>
      <c r="AC644" s="4">
        <f>Table1[[#This Row],[FSC per Mile]]*Table1[[#This Row],[Route Mileage]]</f>
        <v>0</v>
      </c>
      <c r="AD644" s="4">
        <f>Table1[[#This Row],[Tariff per Car]]+Table1[[#This Row],[FSC per Car]]</f>
        <v>5845</v>
      </c>
      <c r="AE644" s="4">
        <f>IF(Table1[[#This Row],[Commodity]]="corn",Table1[[#This Row],[Tariff + FSC per Car]]/(111*2000/56),Table1[[#This Row],[Tariff + FSC per Car]]/(111*2000/60))</f>
        <v>1.4744144144144145</v>
      </c>
      <c r="AF644" s="4">
        <f>Table1[[#This Row],[Tariff + FSC per Car]]/100.7</f>
        <v>58.043694141012907</v>
      </c>
      <c r="AG644" s="4">
        <f>(Table1[[#This Row],[Tariff + FSC per Car]]/111)</f>
        <v>52.657657657657658</v>
      </c>
      <c r="AH644" s="6">
        <f>(Table1[[#This Row],[Tariff + FSC per Car]]/111)/Table1[[#This Row],[Route Mileage]]</f>
        <v>6.7423377282532213E-2</v>
      </c>
    </row>
    <row r="645" spans="1:34" x14ac:dyDescent="0.25">
      <c r="A645" s="3">
        <v>44849</v>
      </c>
      <c r="B645" s="1" t="s">
        <v>94</v>
      </c>
      <c r="C645" s="1" t="s">
        <v>94</v>
      </c>
      <c r="D645" s="24">
        <v>4315</v>
      </c>
      <c r="F645" s="1" t="s">
        <v>35</v>
      </c>
      <c r="G645" s="1" t="s">
        <v>36</v>
      </c>
      <c r="H645" s="1" t="s">
        <v>103</v>
      </c>
      <c r="I645" t="s">
        <v>57</v>
      </c>
      <c r="J645" t="str">
        <f>_xlfn.CONCAT(IFERROR(INDEX(Lookup!B:B, MATCH(Table1[[#This Row],[Origin City]], Lookup!A:A, 0)), Table1[[#This Row],[Origin City]]),","," ",Table1[[#This Row],[Origin State]])</f>
        <v>Olney, IL</v>
      </c>
      <c r="K645" t="s">
        <v>104</v>
      </c>
      <c r="L645" t="s">
        <v>105</v>
      </c>
      <c r="M645" t="str">
        <f>_xlfn.CONCAT(IFERROR(INDEX(Lookup!B:B, MATCH(Table1[[#This Row],[Destination City]], Lookup!A:A, 0)), Table1[[#This Row],[Destination City]]),","," ",Table1[[#This Row],[Destination State]])</f>
        <v>Fairmount, GA</v>
      </c>
      <c r="N645" s="9">
        <v>496</v>
      </c>
      <c r="O645" t="s">
        <v>86</v>
      </c>
      <c r="P645">
        <v>90</v>
      </c>
      <c r="Q645">
        <v>90</v>
      </c>
      <c r="R645" t="s">
        <v>42</v>
      </c>
      <c r="S645" t="s">
        <v>43</v>
      </c>
      <c r="T645" t="s">
        <v>52</v>
      </c>
      <c r="U645" s="45"/>
      <c r="V645" s="46" t="s">
        <v>87</v>
      </c>
      <c r="W645" s="4">
        <v>4478</v>
      </c>
      <c r="X645" s="4">
        <f>IF(Table1[[#This Row],[Commodity]]="corn",Table1[[#This Row],[Tariff per Car]]/(111*2000/56),Table1[[#This Row],[Tariff per Car]]/(111*2000/60))</f>
        <v>1.1295855855855856</v>
      </c>
      <c r="Y645" s="4">
        <f>Table1[[#This Row],[Tariff per Car]]/100.7</f>
        <v>44.468718967229393</v>
      </c>
      <c r="Z645" s="4">
        <f>(Table1[[#This Row],[Tariff per Car]]/111)</f>
        <v>40.342342342342342</v>
      </c>
      <c r="AA645" s="6">
        <f>(Table1[[#This Row],[Tariff per Car]]/111)/Table1[[#This Row],[Route Mileage]]</f>
        <v>8.13353676256902E-2</v>
      </c>
      <c r="AB645" s="4">
        <v>0</v>
      </c>
      <c r="AC645" s="4">
        <f>Table1[[#This Row],[FSC per Mile]]*Table1[[#This Row],[Route Mileage]]</f>
        <v>0</v>
      </c>
      <c r="AD645" s="4">
        <f>Table1[[#This Row],[Tariff per Car]]+Table1[[#This Row],[FSC per Car]]</f>
        <v>4478</v>
      </c>
      <c r="AE645" s="4">
        <f>IF(Table1[[#This Row],[Commodity]]="corn",Table1[[#This Row],[Tariff + FSC per Car]]/(111*2000/56),Table1[[#This Row],[Tariff + FSC per Car]]/(111*2000/60))</f>
        <v>1.1295855855855856</v>
      </c>
      <c r="AF645" s="4">
        <f>Table1[[#This Row],[Tariff + FSC per Car]]/100.7</f>
        <v>44.468718967229393</v>
      </c>
      <c r="AG645" s="4">
        <f>(Table1[[#This Row],[Tariff + FSC per Car]]/111)</f>
        <v>40.342342342342342</v>
      </c>
      <c r="AH645" s="6">
        <f>(Table1[[#This Row],[Tariff + FSC per Car]]/111)/Table1[[#This Row],[Route Mileage]]</f>
        <v>8.13353676256902E-2</v>
      </c>
    </row>
    <row r="646" spans="1:34" x14ac:dyDescent="0.25">
      <c r="A646" s="3">
        <v>44849</v>
      </c>
      <c r="B646" s="1" t="s">
        <v>112</v>
      </c>
      <c r="C646" s="1" t="s">
        <v>112</v>
      </c>
      <c r="D646" s="24">
        <v>4051</v>
      </c>
      <c r="E646" s="24">
        <v>2300</v>
      </c>
      <c r="F646" s="1" t="s">
        <v>35</v>
      </c>
      <c r="G646" s="1" t="s">
        <v>36</v>
      </c>
      <c r="H646" s="1" t="s">
        <v>113</v>
      </c>
      <c r="I646" t="s">
        <v>38</v>
      </c>
      <c r="J646" t="str">
        <f>_xlfn.CONCAT(IFERROR(INDEX(Lookup!B:B, MATCH(Table1[[#This Row],[Origin City]], Lookup!A:A, 0)), Table1[[#This Row],[Origin City]]),","," ",Table1[[#This Row],[Origin State]])</f>
        <v>Mead, NE</v>
      </c>
      <c r="K646" t="s">
        <v>114</v>
      </c>
      <c r="L646" t="s">
        <v>40</v>
      </c>
      <c r="M646" t="str">
        <f>_xlfn.CONCAT(IFERROR(INDEX(Lookup!B:B, MATCH(Table1[[#This Row],[Destination City]], Lookup!A:A, 0)), Table1[[#This Row],[Destination City]]),","," ",Table1[[#This Row],[Destination State]])</f>
        <v>Keyes, CA</v>
      </c>
      <c r="N646" s="5">
        <v>1737</v>
      </c>
      <c r="O646" t="s">
        <v>51</v>
      </c>
      <c r="P646">
        <v>107</v>
      </c>
      <c r="R646" t="s">
        <v>42</v>
      </c>
      <c r="S646" t="s">
        <v>43</v>
      </c>
      <c r="T646" t="s">
        <v>52</v>
      </c>
      <c r="U646" s="36" t="s">
        <v>44</v>
      </c>
      <c r="V646" s="28"/>
      <c r="W646" s="4">
        <v>5710</v>
      </c>
      <c r="X646" s="4">
        <f>IF(Table1[[#This Row],[Commodity]]="corn",Table1[[#This Row],[Tariff per Car]]/(111*2000/56),Table1[[#This Row],[Tariff per Car]]/(111*2000/60))</f>
        <v>1.4403603603603603</v>
      </c>
      <c r="Y646" s="4">
        <f>Table1[[#This Row],[Tariff per Car]]/100.7</f>
        <v>56.703078450844089</v>
      </c>
      <c r="Z646" s="4">
        <f>(Table1[[#This Row],[Tariff per Car]]/111)</f>
        <v>51.441441441441441</v>
      </c>
      <c r="AA646" s="6">
        <f>(Table1[[#This Row],[Tariff per Car]]/111)/Table1[[#This Row],[Route Mileage]]</f>
        <v>2.961510733531459E-2</v>
      </c>
      <c r="AB646" s="4">
        <v>0.59</v>
      </c>
      <c r="AC646" s="4">
        <f>Table1[[#This Row],[FSC per Mile]]*Table1[[#This Row],[Route Mileage]]</f>
        <v>1024.83</v>
      </c>
      <c r="AD646" s="4">
        <f>Table1[[#This Row],[Tariff per Car]]+Table1[[#This Row],[FSC per Car]]</f>
        <v>6734.83</v>
      </c>
      <c r="AE646" s="4">
        <f>IF(Table1[[#This Row],[Commodity]]="corn",Table1[[#This Row],[Tariff + FSC per Car]]/(111*2000/56),Table1[[#This Row],[Tariff + FSC per Car]]/(111*2000/60))</f>
        <v>1.698876036036036</v>
      </c>
      <c r="AF646" s="4">
        <f>Table1[[#This Row],[Tariff + FSC per Car]]/100.7</f>
        <v>66.880139026812316</v>
      </c>
      <c r="AG646" s="4">
        <f>(Table1[[#This Row],[Tariff + FSC per Car]]/111)</f>
        <v>60.674144144144144</v>
      </c>
      <c r="AH646" s="6">
        <f>(Table1[[#This Row],[Tariff + FSC per Car]]/111)/Table1[[#This Row],[Route Mileage]]</f>
        <v>3.4930422650629907E-2</v>
      </c>
    </row>
    <row r="647" spans="1:34" x14ac:dyDescent="0.25">
      <c r="A647" s="3">
        <v>44849</v>
      </c>
      <c r="B647" s="1" t="s">
        <v>34</v>
      </c>
      <c r="C647" s="1" t="s">
        <v>34</v>
      </c>
      <c r="D647" s="24">
        <v>4022</v>
      </c>
      <c r="E647" s="24">
        <v>69105</v>
      </c>
      <c r="F647" s="1" t="s">
        <v>72</v>
      </c>
      <c r="G647" s="1" t="s">
        <v>36</v>
      </c>
      <c r="H647" s="1" t="s">
        <v>73</v>
      </c>
      <c r="I647" t="s">
        <v>47</v>
      </c>
      <c r="J647" t="str">
        <f>_xlfn.CONCAT(IFERROR(INDEX(Lookup!B:B, MATCH(Table1[[#This Row],[Origin City]], Lookup!A:A, 0)), Table1[[#This Row],[Origin City]]),","," ",Table1[[#This Row],[Origin State]])</f>
        <v>Argyle, MN</v>
      </c>
      <c r="K647" t="s">
        <v>48</v>
      </c>
      <c r="L647" t="s">
        <v>49</v>
      </c>
      <c r="M647" t="s">
        <v>50</v>
      </c>
      <c r="N647" s="5">
        <v>1528</v>
      </c>
      <c r="O647" t="s">
        <v>51</v>
      </c>
      <c r="P647">
        <v>110</v>
      </c>
      <c r="Q647">
        <v>120</v>
      </c>
      <c r="R647" t="s">
        <v>2</v>
      </c>
      <c r="S647" t="s">
        <v>43</v>
      </c>
      <c r="T647" t="s">
        <v>52</v>
      </c>
      <c r="U647" s="35" t="s">
        <v>44</v>
      </c>
      <c r="V647" s="27" t="s">
        <v>45</v>
      </c>
      <c r="W647" s="4">
        <v>6300</v>
      </c>
      <c r="X647" s="4">
        <f>IF(Table1[[#This Row],[Commodity]]="corn",Table1[[#This Row],[Tariff per Car]]/(111*2000/56),Table1[[#This Row],[Tariff per Car]]/(111*2000/60))</f>
        <v>1.7027027027027026</v>
      </c>
      <c r="Y647" s="4">
        <f>Table1[[#This Row],[Tariff per Car]]/100.7</f>
        <v>62.562065541211517</v>
      </c>
      <c r="Z647" s="4">
        <f>(Table1[[#This Row],[Tariff per Car]]/111)</f>
        <v>56.756756756756758</v>
      </c>
      <c r="AA647" s="6">
        <f>(Table1[[#This Row],[Tariff per Car]]/111)/Table1[[#This Row],[Route Mileage]]</f>
        <v>3.7144474317249189E-2</v>
      </c>
      <c r="AB647" s="4">
        <v>0.45</v>
      </c>
      <c r="AC647" s="4">
        <f>Table1[[#This Row],[FSC per Mile]]*Table1[[#This Row],[Route Mileage]]</f>
        <v>687.6</v>
      </c>
      <c r="AD647" s="4">
        <f>Table1[[#This Row],[Tariff per Car]]+Table1[[#This Row],[FSC per Car]]</f>
        <v>6987.6</v>
      </c>
      <c r="AE647" s="4">
        <f>IF(Table1[[#This Row],[Commodity]]="corn",Table1[[#This Row],[Tariff + FSC per Car]]/(111*2000/56),Table1[[#This Row],[Tariff + FSC per Car]]/(111*2000/60))</f>
        <v>1.8885405405405407</v>
      </c>
      <c r="AF647" s="4">
        <f>Table1[[#This Row],[Tariff + FSC per Car]]/100.7</f>
        <v>69.390268123138028</v>
      </c>
      <c r="AG647" s="4">
        <f>(Table1[[#This Row],[Tariff + FSC per Car]]/111)</f>
        <v>62.951351351351356</v>
      </c>
      <c r="AH647" s="6">
        <f>(Table1[[#This Row],[Tariff + FSC per Car]]/111)/Table1[[#This Row],[Route Mileage]]</f>
        <v>4.1198528371303243E-2</v>
      </c>
    </row>
    <row r="648" spans="1:34" x14ac:dyDescent="0.25">
      <c r="A648" s="3">
        <v>44849</v>
      </c>
      <c r="B648" s="1" t="s">
        <v>34</v>
      </c>
      <c r="C648" s="1" t="s">
        <v>34</v>
      </c>
      <c r="D648" s="24">
        <v>4022</v>
      </c>
      <c r="E648" s="24">
        <v>69105</v>
      </c>
      <c r="F648" s="1" t="s">
        <v>72</v>
      </c>
      <c r="G648" s="1" t="s">
        <v>36</v>
      </c>
      <c r="H648" s="1" t="s">
        <v>73</v>
      </c>
      <c r="I648" t="s">
        <v>47</v>
      </c>
      <c r="J648" t="str">
        <f>_xlfn.CONCAT(IFERROR(INDEX(Lookup!B:B, MATCH(Table1[[#This Row],[Origin City]], Lookup!A:A, 0)), Table1[[#This Row],[Origin City]]),","," ",Table1[[#This Row],[Origin State]])</f>
        <v>Argyle, MN</v>
      </c>
      <c r="K648" t="s">
        <v>65</v>
      </c>
      <c r="L648" t="s">
        <v>54</v>
      </c>
      <c r="M648" t="s">
        <v>66</v>
      </c>
      <c r="N648" s="47">
        <v>1634</v>
      </c>
      <c r="O648" t="s">
        <v>51</v>
      </c>
      <c r="P648">
        <v>110</v>
      </c>
      <c r="Q648">
        <v>120</v>
      </c>
      <c r="R648" t="s">
        <v>2</v>
      </c>
      <c r="S648" t="s">
        <v>43</v>
      </c>
      <c r="T648" t="s">
        <v>52</v>
      </c>
      <c r="U648" s="36" t="s">
        <v>44</v>
      </c>
      <c r="V648" s="28" t="s">
        <v>45</v>
      </c>
      <c r="W648" s="4">
        <v>6500</v>
      </c>
      <c r="X648" s="4">
        <f>IF(Table1[[#This Row],[Commodity]]="corn",Table1[[#This Row],[Tariff per Car]]/(111*2000/56),Table1[[#This Row],[Tariff per Car]]/(111*2000/60))</f>
        <v>1.7567567567567568</v>
      </c>
      <c r="Y648" s="4">
        <f>Table1[[#This Row],[Tariff per Car]]/100.7</f>
        <v>64.548162859980138</v>
      </c>
      <c r="Z648" s="4">
        <f>(Table1[[#This Row],[Tariff per Car]]/111)</f>
        <v>58.558558558558559</v>
      </c>
      <c r="AA648" s="6">
        <f>(Table1[[#This Row],[Tariff per Car]]/111)/Table1[[#This Row],[Route Mileage]]</f>
        <v>3.5837551137428737E-2</v>
      </c>
      <c r="AB648" s="4">
        <v>0.45</v>
      </c>
      <c r="AC648" s="4">
        <f>Table1[[#This Row],[FSC per Mile]]*Table1[[#This Row],[Route Mileage]]</f>
        <v>735.30000000000007</v>
      </c>
      <c r="AD648" s="4">
        <f>Table1[[#This Row],[Tariff per Car]]+Table1[[#This Row],[FSC per Car]]</f>
        <v>7235.3</v>
      </c>
      <c r="AE648" s="4">
        <f>IF(Table1[[#This Row],[Commodity]]="corn",Table1[[#This Row],[Tariff + FSC per Car]]/(111*2000/56),Table1[[#This Row],[Tariff + FSC per Car]]/(111*2000/60))</f>
        <v>1.9554864864864865</v>
      </c>
      <c r="AF648" s="4">
        <f>Table1[[#This Row],[Tariff + FSC per Car]]/100.7</f>
        <v>71.850049652432972</v>
      </c>
      <c r="AG648" s="4">
        <f>(Table1[[#This Row],[Tariff + FSC per Car]]/111)</f>
        <v>65.182882882882879</v>
      </c>
      <c r="AH648" s="6">
        <f>(Table1[[#This Row],[Tariff + FSC per Car]]/111)/Table1[[#This Row],[Route Mileage]]</f>
        <v>3.9891605191482792E-2</v>
      </c>
    </row>
    <row r="649" spans="1:34" x14ac:dyDescent="0.25">
      <c r="A649" s="3">
        <v>44849</v>
      </c>
      <c r="B649" s="1" t="s">
        <v>34</v>
      </c>
      <c r="C649" s="1" t="s">
        <v>34</v>
      </c>
      <c r="D649" s="24">
        <v>4022</v>
      </c>
      <c r="E649" s="24">
        <v>69105</v>
      </c>
      <c r="F649" s="1" t="s">
        <v>72</v>
      </c>
      <c r="G649" s="1" t="s">
        <v>36</v>
      </c>
      <c r="H649" s="1" t="s">
        <v>74</v>
      </c>
      <c r="I649" t="s">
        <v>75</v>
      </c>
      <c r="J649" t="str">
        <f>_xlfn.CONCAT(IFERROR(INDEX(Lookup!B:B, MATCH(Table1[[#This Row],[Origin City]], Lookup!A:A, 0)), Table1[[#This Row],[Origin City]]),","," ",Table1[[#This Row],[Origin State]])</f>
        <v>Casselton, ND</v>
      </c>
      <c r="K649" t="s">
        <v>48</v>
      </c>
      <c r="L649" t="s">
        <v>49</v>
      </c>
      <c r="M649" t="s">
        <v>50</v>
      </c>
      <c r="N649" s="5">
        <v>1469</v>
      </c>
      <c r="O649" t="s">
        <v>51</v>
      </c>
      <c r="P649">
        <v>110</v>
      </c>
      <c r="Q649">
        <v>120</v>
      </c>
      <c r="R649" t="s">
        <v>2</v>
      </c>
      <c r="S649" t="s">
        <v>43</v>
      </c>
      <c r="T649" t="s">
        <v>52</v>
      </c>
      <c r="U649" s="35" t="s">
        <v>44</v>
      </c>
      <c r="V649" s="27" t="s">
        <v>45</v>
      </c>
      <c r="W649" s="4">
        <v>6250</v>
      </c>
      <c r="X649" s="4">
        <f>IF(Table1[[#This Row],[Commodity]]="corn",Table1[[#This Row],[Tariff per Car]]/(111*2000/56),Table1[[#This Row],[Tariff per Car]]/(111*2000/60))</f>
        <v>1.6891891891891893</v>
      </c>
      <c r="Y649" s="4">
        <f>Table1[[#This Row],[Tariff per Car]]/100.7</f>
        <v>62.06554121151936</v>
      </c>
      <c r="Z649" s="4">
        <f>(Table1[[#This Row],[Tariff per Car]]/111)</f>
        <v>56.306306306306304</v>
      </c>
      <c r="AA649" s="6">
        <f>(Table1[[#This Row],[Tariff per Car]]/111)/Table1[[#This Row],[Route Mileage]]</f>
        <v>3.8329684347383458E-2</v>
      </c>
      <c r="AB649" s="4">
        <v>0.45</v>
      </c>
      <c r="AC649" s="4">
        <f>Table1[[#This Row],[FSC per Mile]]*Table1[[#This Row],[Route Mileage]]</f>
        <v>661.05000000000007</v>
      </c>
      <c r="AD649" s="4">
        <f>Table1[[#This Row],[Tariff per Car]]+Table1[[#This Row],[FSC per Car]]</f>
        <v>6911.05</v>
      </c>
      <c r="AE649" s="4">
        <f>IF(Table1[[#This Row],[Commodity]]="corn",Table1[[#This Row],[Tariff + FSC per Car]]/(111*2000/56),Table1[[#This Row],[Tariff + FSC per Car]]/(111*2000/60))</f>
        <v>1.8678513513513515</v>
      </c>
      <c r="AF649" s="4">
        <f>Table1[[#This Row],[Tariff + FSC per Car]]/100.7</f>
        <v>68.630089374379338</v>
      </c>
      <c r="AG649" s="4">
        <f>(Table1[[#This Row],[Tariff + FSC per Car]]/111)</f>
        <v>62.261711711711712</v>
      </c>
      <c r="AH649" s="6">
        <f>(Table1[[#This Row],[Tariff + FSC per Car]]/111)/Table1[[#This Row],[Route Mileage]]</f>
        <v>4.2383738401437519E-2</v>
      </c>
    </row>
    <row r="650" spans="1:34" x14ac:dyDescent="0.25">
      <c r="A650" s="3">
        <v>44849</v>
      </c>
      <c r="B650" s="1" t="s">
        <v>34</v>
      </c>
      <c r="C650" s="1" t="s">
        <v>34</v>
      </c>
      <c r="D650" s="24">
        <v>4022</v>
      </c>
      <c r="E650" s="24">
        <v>69902</v>
      </c>
      <c r="F650" s="1" t="s">
        <v>72</v>
      </c>
      <c r="G650" s="1" t="s">
        <v>36</v>
      </c>
      <c r="H650" s="1" t="s">
        <v>74</v>
      </c>
      <c r="I650" t="s">
        <v>75</v>
      </c>
      <c r="J650" t="str">
        <f>_xlfn.CONCAT(IFERROR(INDEX(Lookup!B:B, MATCH(Table1[[#This Row],[Origin City]], Lookup!A:A, 0)), Table1[[#This Row],[Origin City]]),","," ",Table1[[#This Row],[Origin State]])</f>
        <v>Casselton, ND</v>
      </c>
      <c r="K650" t="s">
        <v>79</v>
      </c>
      <c r="L650" t="s">
        <v>62</v>
      </c>
      <c r="M650" t="str">
        <f>_xlfn.CONCAT(IFERROR(INDEX(Lookup!B:B, MATCH(Table1[[#This Row],[Destination City]], Lookup!A:A, 0)), Table1[[#This Row],[Destination City]]),","," ",Table1[[#This Row],[Destination State]])</f>
        <v>St. Louis, MO</v>
      </c>
      <c r="N650" s="5">
        <v>855</v>
      </c>
      <c r="O650" t="s">
        <v>51</v>
      </c>
      <c r="P650">
        <v>110</v>
      </c>
      <c r="Q650">
        <v>120</v>
      </c>
      <c r="R650" t="s">
        <v>2</v>
      </c>
      <c r="S650" t="s">
        <v>43</v>
      </c>
      <c r="T650" t="s">
        <v>52</v>
      </c>
      <c r="U650" s="35" t="s">
        <v>44</v>
      </c>
      <c r="V650" s="27" t="s">
        <v>45</v>
      </c>
      <c r="W650" s="4">
        <v>4300</v>
      </c>
      <c r="X650" s="4">
        <f>IF(Table1[[#This Row],[Commodity]]="corn",Table1[[#This Row],[Tariff per Car]]/(111*2000/56),Table1[[#This Row],[Tariff per Car]]/(111*2000/60))</f>
        <v>1.1621621621621621</v>
      </c>
      <c r="Y650" s="4">
        <f>Table1[[#This Row],[Tariff per Car]]/100.7</f>
        <v>42.701092353525318</v>
      </c>
      <c r="Z650" s="4">
        <f>(Table1[[#This Row],[Tariff per Car]]/111)</f>
        <v>38.738738738738739</v>
      </c>
      <c r="AA650" s="6">
        <f>(Table1[[#This Row],[Tariff per Car]]/111)/Table1[[#This Row],[Route Mileage]]</f>
        <v>4.5308466361097942E-2</v>
      </c>
      <c r="AB650" s="4">
        <v>0.45</v>
      </c>
      <c r="AC650" s="4">
        <f>Table1[[#This Row],[FSC per Mile]]*Table1[[#This Row],[Route Mileage]]</f>
        <v>384.75</v>
      </c>
      <c r="AD650" s="4">
        <f>Table1[[#This Row],[Tariff per Car]]+Table1[[#This Row],[FSC per Car]]</f>
        <v>4684.75</v>
      </c>
      <c r="AE650" s="4">
        <f>IF(Table1[[#This Row],[Commodity]]="corn",Table1[[#This Row],[Tariff + FSC per Car]]/(111*2000/56),Table1[[#This Row],[Tariff + FSC per Car]]/(111*2000/60))</f>
        <v>1.2661486486486486</v>
      </c>
      <c r="AF650" s="4">
        <f>Table1[[#This Row],[Tariff + FSC per Car]]/100.7</f>
        <v>46.521847070506453</v>
      </c>
      <c r="AG650" s="4">
        <f>(Table1[[#This Row],[Tariff + FSC per Car]]/111)</f>
        <v>42.204954954954957</v>
      </c>
      <c r="AH650" s="6">
        <f>(Table1[[#This Row],[Tariff + FSC per Car]]/111)/Table1[[#This Row],[Route Mileage]]</f>
        <v>4.9362520415151996E-2</v>
      </c>
    </row>
    <row r="651" spans="1:34" x14ac:dyDescent="0.25">
      <c r="A651" s="3">
        <v>44849</v>
      </c>
      <c r="B651" s="1" t="s">
        <v>34</v>
      </c>
      <c r="C651" s="1" t="s">
        <v>34</v>
      </c>
      <c r="D651" s="24">
        <v>4022</v>
      </c>
      <c r="E651" s="24">
        <v>69105</v>
      </c>
      <c r="F651" s="1" t="s">
        <v>72</v>
      </c>
      <c r="G651" s="1" t="s">
        <v>36</v>
      </c>
      <c r="H651" s="1" t="s">
        <v>76</v>
      </c>
      <c r="I651" t="s">
        <v>77</v>
      </c>
      <c r="J651" t="str">
        <f>_xlfn.CONCAT(IFERROR(INDEX(Lookup!B:B, MATCH(Table1[[#This Row],[Origin City]], Lookup!A:A, 0)), Table1[[#This Row],[Origin City]]),","," ",Table1[[#This Row],[Origin State]])</f>
        <v>Concordia, KS</v>
      </c>
      <c r="K651" t="s">
        <v>65</v>
      </c>
      <c r="L651" t="s">
        <v>54</v>
      </c>
      <c r="M651" t="s">
        <v>66</v>
      </c>
      <c r="N651" s="5">
        <v>742</v>
      </c>
      <c r="O651" t="s">
        <v>51</v>
      </c>
      <c r="P651">
        <v>110</v>
      </c>
      <c r="Q651">
        <v>120</v>
      </c>
      <c r="R651" t="s">
        <v>2</v>
      </c>
      <c r="S651" t="s">
        <v>43</v>
      </c>
      <c r="T651" t="s">
        <v>43</v>
      </c>
      <c r="U651" s="36" t="s">
        <v>44</v>
      </c>
      <c r="V651" s="28" t="s">
        <v>45</v>
      </c>
      <c r="W651" s="4">
        <v>4750</v>
      </c>
      <c r="X651" s="4">
        <f>IF(Table1[[#This Row],[Commodity]]="corn",Table1[[#This Row],[Tariff per Car]]/(111*2000/56),Table1[[#This Row],[Tariff per Car]]/(111*2000/60))</f>
        <v>1.2837837837837838</v>
      </c>
      <c r="Y651" s="4">
        <f>Table1[[#This Row],[Tariff per Car]]/100.7</f>
        <v>47.169811320754718</v>
      </c>
      <c r="Z651" s="4">
        <f>(Table1[[#This Row],[Tariff per Car]]/111)</f>
        <v>42.792792792792795</v>
      </c>
      <c r="AA651" s="6">
        <f>(Table1[[#This Row],[Tariff per Car]]/111)/Table1[[#This Row],[Route Mileage]]</f>
        <v>5.7672227483548243E-2</v>
      </c>
      <c r="AB651" s="4">
        <v>0.45</v>
      </c>
      <c r="AC651" s="4">
        <f>Table1[[#This Row],[FSC per Mile]]*Table1[[#This Row],[Route Mileage]]</f>
        <v>333.90000000000003</v>
      </c>
      <c r="AD651" s="4">
        <f>Table1[[#This Row],[Tariff per Car]]+Table1[[#This Row],[FSC per Car]]</f>
        <v>5083.8999999999996</v>
      </c>
      <c r="AE651" s="4">
        <f>IF(Table1[[#This Row],[Commodity]]="corn",Table1[[#This Row],[Tariff + FSC per Car]]/(111*2000/56),Table1[[#This Row],[Tariff + FSC per Car]]/(111*2000/60))</f>
        <v>1.3740270270270269</v>
      </c>
      <c r="AF651" s="4">
        <f>Table1[[#This Row],[Tariff + FSC per Car]]/100.7</f>
        <v>50.485600794438923</v>
      </c>
      <c r="AG651" s="4">
        <f>(Table1[[#This Row],[Tariff + FSC per Car]]/111)</f>
        <v>45.800900900900899</v>
      </c>
      <c r="AH651" s="6">
        <f>(Table1[[#This Row],[Tariff + FSC per Car]]/111)/Table1[[#This Row],[Route Mileage]]</f>
        <v>6.172628153760229E-2</v>
      </c>
    </row>
    <row r="652" spans="1:34" x14ac:dyDescent="0.25">
      <c r="A652" s="3">
        <v>44849</v>
      </c>
      <c r="B652" s="1" t="s">
        <v>34</v>
      </c>
      <c r="C652" s="1" t="s">
        <v>34</v>
      </c>
      <c r="D652" s="24">
        <v>4022</v>
      </c>
      <c r="E652" s="24">
        <v>69105</v>
      </c>
      <c r="F652" s="1" t="s">
        <v>72</v>
      </c>
      <c r="G652" s="1" t="s">
        <v>36</v>
      </c>
      <c r="H652" s="1" t="s">
        <v>78</v>
      </c>
      <c r="I652" t="s">
        <v>68</v>
      </c>
      <c r="J652" t="str">
        <f>_xlfn.CONCAT(IFERROR(INDEX(Lookup!B:B, MATCH(Table1[[#This Row],[Origin City]], Lookup!A:A, 0)), Table1[[#This Row],[Origin City]]),","," ",Table1[[#This Row],[Origin State]])</f>
        <v>Mitchell, SD</v>
      </c>
      <c r="K652" t="s">
        <v>48</v>
      </c>
      <c r="L652" t="s">
        <v>49</v>
      </c>
      <c r="M652" t="s">
        <v>50</v>
      </c>
      <c r="N652" s="5">
        <v>1624</v>
      </c>
      <c r="O652" t="s">
        <v>51</v>
      </c>
      <c r="P652">
        <v>110</v>
      </c>
      <c r="Q652">
        <v>120</v>
      </c>
      <c r="R652" t="s">
        <v>2</v>
      </c>
      <c r="S652" t="s">
        <v>43</v>
      </c>
      <c r="T652" t="s">
        <v>52</v>
      </c>
      <c r="U652" s="35" t="s">
        <v>44</v>
      </c>
      <c r="V652" s="27" t="s">
        <v>45</v>
      </c>
      <c r="W652" s="4">
        <v>6350</v>
      </c>
      <c r="X652" s="4">
        <f>IF(Table1[[#This Row],[Commodity]]="corn",Table1[[#This Row],[Tariff per Car]]/(111*2000/56),Table1[[#This Row],[Tariff per Car]]/(111*2000/60))</f>
        <v>1.7162162162162162</v>
      </c>
      <c r="Y652" s="4">
        <f>Table1[[#This Row],[Tariff per Car]]/100.7</f>
        <v>63.058589870903674</v>
      </c>
      <c r="Z652" s="4">
        <f>(Table1[[#This Row],[Tariff per Car]]/111)</f>
        <v>57.207207207207205</v>
      </c>
      <c r="AA652" s="6">
        <f>(Table1[[#This Row],[Tariff per Car]]/111)/Table1[[#This Row],[Route Mileage]]</f>
        <v>3.5226112812319708E-2</v>
      </c>
      <c r="AB652" s="4">
        <v>0.45</v>
      </c>
      <c r="AC652" s="4">
        <f>Table1[[#This Row],[FSC per Mile]]*Table1[[#This Row],[Route Mileage]]</f>
        <v>730.80000000000007</v>
      </c>
      <c r="AD652" s="4">
        <f>Table1[[#This Row],[Tariff per Car]]+Table1[[#This Row],[FSC per Car]]</f>
        <v>7080.8</v>
      </c>
      <c r="AE652" s="4">
        <f>IF(Table1[[#This Row],[Commodity]]="corn",Table1[[#This Row],[Tariff + FSC per Car]]/(111*2000/56),Table1[[#This Row],[Tariff + FSC per Car]]/(111*2000/60))</f>
        <v>1.9137297297297298</v>
      </c>
      <c r="AF652" s="4">
        <f>Table1[[#This Row],[Tariff + FSC per Car]]/100.7</f>
        <v>70.315789473684205</v>
      </c>
      <c r="AG652" s="4">
        <f>(Table1[[#This Row],[Tariff + FSC per Car]]/111)</f>
        <v>63.790990990990991</v>
      </c>
      <c r="AH652" s="6">
        <f>(Table1[[#This Row],[Tariff + FSC per Car]]/111)/Table1[[#This Row],[Route Mileage]]</f>
        <v>3.9280166866373763E-2</v>
      </c>
    </row>
    <row r="653" spans="1:34" x14ac:dyDescent="0.25">
      <c r="A653" s="3">
        <v>44849</v>
      </c>
      <c r="B653" s="1" t="s">
        <v>34</v>
      </c>
      <c r="C653" s="1" t="s">
        <v>34</v>
      </c>
      <c r="D653" s="24">
        <v>4022</v>
      </c>
      <c r="E653" s="24">
        <v>69105</v>
      </c>
      <c r="F653" s="1" t="s">
        <v>72</v>
      </c>
      <c r="G653" s="1" t="s">
        <v>36</v>
      </c>
      <c r="H653" s="1" t="s">
        <v>61</v>
      </c>
      <c r="I653" t="s">
        <v>62</v>
      </c>
      <c r="J653" t="str">
        <f>_xlfn.CONCAT(IFERROR(INDEX(Lookup!B:B, MATCH(Table1[[#This Row],[Origin City]], Lookup!A:A, 0)), Table1[[#This Row],[Origin City]]),","," ",Table1[[#This Row],[Origin State]])</f>
        <v>Phelps (Rock Port), MO</v>
      </c>
      <c r="K653" t="s">
        <v>48</v>
      </c>
      <c r="L653" t="s">
        <v>49</v>
      </c>
      <c r="M653" t="s">
        <v>50</v>
      </c>
      <c r="N653" s="5">
        <v>1881</v>
      </c>
      <c r="O653" t="s">
        <v>51</v>
      </c>
      <c r="P653">
        <v>110</v>
      </c>
      <c r="Q653">
        <v>120</v>
      </c>
      <c r="R653" t="s">
        <v>2</v>
      </c>
      <c r="S653" t="s">
        <v>43</v>
      </c>
      <c r="T653" t="s">
        <v>43</v>
      </c>
      <c r="U653" s="35" t="s">
        <v>44</v>
      </c>
      <c r="V653" s="27" t="s">
        <v>45</v>
      </c>
      <c r="W653" s="4">
        <v>6300</v>
      </c>
      <c r="X653" s="4">
        <f>IF(Table1[[#This Row],[Commodity]]="corn",Table1[[#This Row],[Tariff per Car]]/(111*2000/56),Table1[[#This Row],[Tariff per Car]]/(111*2000/60))</f>
        <v>1.7027027027027026</v>
      </c>
      <c r="Y653" s="4">
        <f>Table1[[#This Row],[Tariff per Car]]/100.7</f>
        <v>62.562065541211517</v>
      </c>
      <c r="Z653" s="4">
        <f>(Table1[[#This Row],[Tariff per Car]]/111)</f>
        <v>56.756756756756758</v>
      </c>
      <c r="AA653" s="6">
        <f>(Table1[[#This Row],[Tariff per Car]]/111)/Table1[[#This Row],[Route Mileage]]</f>
        <v>3.0173714384240699E-2</v>
      </c>
      <c r="AB653" s="4">
        <v>0.45</v>
      </c>
      <c r="AC653" s="4">
        <f>Table1[[#This Row],[FSC per Mile]]*Table1[[#This Row],[Route Mileage]]</f>
        <v>846.45</v>
      </c>
      <c r="AD653" s="4">
        <f>Table1[[#This Row],[Tariff per Car]]+Table1[[#This Row],[FSC per Car]]</f>
        <v>7146.45</v>
      </c>
      <c r="AE653" s="4">
        <f>IF(Table1[[#This Row],[Commodity]]="corn",Table1[[#This Row],[Tariff + FSC per Car]]/(111*2000/56),Table1[[#This Row],[Tariff + FSC per Car]]/(111*2000/60))</f>
        <v>1.9314729729729729</v>
      </c>
      <c r="AF653" s="4">
        <f>Table1[[#This Row],[Tariff + FSC per Car]]/100.7</f>
        <v>70.967725918570011</v>
      </c>
      <c r="AG653" s="4">
        <f>(Table1[[#This Row],[Tariff + FSC per Car]]/111)</f>
        <v>64.382432432432424</v>
      </c>
      <c r="AH653" s="6">
        <f>(Table1[[#This Row],[Tariff + FSC per Car]]/111)/Table1[[#This Row],[Route Mileage]]</f>
        <v>3.4227768438294746E-2</v>
      </c>
    </row>
    <row r="654" spans="1:34" x14ac:dyDescent="0.25">
      <c r="A654" s="3">
        <v>44849</v>
      </c>
      <c r="B654" s="1" t="s">
        <v>34</v>
      </c>
      <c r="C654" s="1" t="s">
        <v>34</v>
      </c>
      <c r="D654" s="24">
        <v>4022</v>
      </c>
      <c r="E654" s="24">
        <v>69105</v>
      </c>
      <c r="F654" s="1" t="s">
        <v>72</v>
      </c>
      <c r="G654" s="1" t="s">
        <v>36</v>
      </c>
      <c r="H654" s="1" t="s">
        <v>69</v>
      </c>
      <c r="I654" t="s">
        <v>47</v>
      </c>
      <c r="J654" t="str">
        <f>_xlfn.CONCAT(IFERROR(INDEX(Lookup!B:B, MATCH(Table1[[#This Row],[Origin City]], Lookup!A:A, 0)), Table1[[#This Row],[Origin City]]),","," ",Table1[[#This Row],[Origin State]])</f>
        <v>St. Cloud, MN</v>
      </c>
      <c r="K654" t="s">
        <v>48</v>
      </c>
      <c r="L654" t="s">
        <v>49</v>
      </c>
      <c r="M654" t="s">
        <v>50</v>
      </c>
      <c r="N654" s="5">
        <v>1666</v>
      </c>
      <c r="O654" t="s">
        <v>51</v>
      </c>
      <c r="P654">
        <v>110</v>
      </c>
      <c r="Q654">
        <v>120</v>
      </c>
      <c r="R654" t="s">
        <v>2</v>
      </c>
      <c r="S654" t="s">
        <v>43</v>
      </c>
      <c r="T654" t="s">
        <v>43</v>
      </c>
      <c r="U654" s="36" t="s">
        <v>44</v>
      </c>
      <c r="V654" s="28" t="s">
        <v>45</v>
      </c>
      <c r="W654" s="4">
        <v>6400</v>
      </c>
      <c r="X654" s="4">
        <f>IF(Table1[[#This Row],[Commodity]]="corn",Table1[[#This Row],[Tariff per Car]]/(111*2000/56),Table1[[#This Row],[Tariff per Car]]/(111*2000/60))</f>
        <v>1.7297297297297298</v>
      </c>
      <c r="Y654" s="4">
        <f>Table1[[#This Row],[Tariff per Car]]/100.7</f>
        <v>63.555114200595824</v>
      </c>
      <c r="Z654" s="4">
        <f>(Table1[[#This Row],[Tariff per Car]]/111)</f>
        <v>57.657657657657658</v>
      </c>
      <c r="AA654" s="6">
        <f>(Table1[[#This Row],[Tariff per Car]]/111)/Table1[[#This Row],[Route Mileage]]</f>
        <v>3.460843796978251E-2</v>
      </c>
      <c r="AB654" s="4">
        <v>0.45</v>
      </c>
      <c r="AC654" s="4">
        <f>Table1[[#This Row],[FSC per Mile]]*Table1[[#This Row],[Route Mileage]]</f>
        <v>749.7</v>
      </c>
      <c r="AD654" s="4">
        <f>Table1[[#This Row],[Tariff per Car]]+Table1[[#This Row],[FSC per Car]]</f>
        <v>7149.7</v>
      </c>
      <c r="AE654" s="4">
        <f>IF(Table1[[#This Row],[Commodity]]="corn",Table1[[#This Row],[Tariff + FSC per Car]]/(111*2000/56),Table1[[#This Row],[Tariff + FSC per Car]]/(111*2000/60))</f>
        <v>1.9323513513513513</v>
      </c>
      <c r="AF654" s="4">
        <f>Table1[[#This Row],[Tariff + FSC per Car]]/100.7</f>
        <v>71</v>
      </c>
      <c r="AG654" s="4">
        <f>(Table1[[#This Row],[Tariff + FSC per Car]]/111)</f>
        <v>64.411711711711703</v>
      </c>
      <c r="AH654" s="6">
        <f>(Table1[[#This Row],[Tariff + FSC per Car]]/111)/Table1[[#This Row],[Route Mileage]]</f>
        <v>3.8662492023836557E-2</v>
      </c>
    </row>
    <row r="655" spans="1:34" x14ac:dyDescent="0.25">
      <c r="A655" s="3">
        <v>44849</v>
      </c>
      <c r="B655" s="1" t="s">
        <v>88</v>
      </c>
      <c r="C655" s="1" t="s">
        <v>81</v>
      </c>
      <c r="D655" s="24">
        <v>4444</v>
      </c>
      <c r="E655" s="24">
        <v>45650</v>
      </c>
      <c r="F655" s="1" t="s">
        <v>72</v>
      </c>
      <c r="G655" s="1" t="s">
        <v>36</v>
      </c>
      <c r="H655" s="1" t="s">
        <v>89</v>
      </c>
      <c r="I655" t="s">
        <v>75</v>
      </c>
      <c r="J655" t="str">
        <f>_xlfn.CONCAT(IFERROR(INDEX(Lookup!B:B, MATCH(Table1[[#This Row],[Origin City]], Lookup!A:A, 0)), Table1[[#This Row],[Origin City]]),","," ",Table1[[#This Row],[Origin State]])</f>
        <v>Enderlin, ND</v>
      </c>
      <c r="K655" t="s">
        <v>90</v>
      </c>
      <c r="L655" t="s">
        <v>49</v>
      </c>
      <c r="M655" t="str">
        <f>_xlfn.CONCAT(IFERROR(INDEX(Lookup!B:B, MATCH(Table1[[#This Row],[Destination City]], Lookup!A:A, 0)), Table1[[#This Row],[Destination City]]),","," ",Table1[[#This Row],[Destination State]])</f>
        <v>Kalama, WA</v>
      </c>
      <c r="N655" s="5">
        <v>1617</v>
      </c>
      <c r="O655" t="s">
        <v>86</v>
      </c>
      <c r="P655">
        <v>110</v>
      </c>
      <c r="Q655">
        <v>110</v>
      </c>
      <c r="R655" t="s">
        <v>42</v>
      </c>
      <c r="S655" t="s">
        <v>43</v>
      </c>
      <c r="T655" t="s">
        <v>52</v>
      </c>
      <c r="U655" s="26"/>
      <c r="V655" s="27" t="s">
        <v>87</v>
      </c>
      <c r="W655" s="4">
        <v>5935</v>
      </c>
      <c r="X655" s="4">
        <f>IF(Table1[[#This Row],[Commodity]]="corn",Table1[[#This Row],[Tariff per Car]]/(111*2000/56),Table1[[#This Row],[Tariff per Car]]/(111*2000/60))</f>
        <v>1.604054054054054</v>
      </c>
      <c r="Y655" s="4">
        <f>Table1[[#This Row],[Tariff per Car]]/100.7</f>
        <v>58.937437934458785</v>
      </c>
      <c r="Z655" s="4">
        <f>(Table1[[#This Row],[Tariff per Car]]/111)</f>
        <v>53.468468468468465</v>
      </c>
      <c r="AA655" s="6">
        <f>(Table1[[#This Row],[Tariff per Car]]/111)/Table1[[#This Row],[Route Mileage]]</f>
        <v>3.3066461637890204E-2</v>
      </c>
      <c r="AB655" s="4">
        <v>0.58499999999999996</v>
      </c>
      <c r="AC655" s="4">
        <f>Table1[[#This Row],[FSC per Mile]]*Table1[[#This Row],[Route Mileage]]</f>
        <v>945.94499999999994</v>
      </c>
      <c r="AD655" s="4">
        <f>Table1[[#This Row],[Tariff per Car]]+Table1[[#This Row],[FSC per Car]]</f>
        <v>6880.9449999999997</v>
      </c>
      <c r="AE655" s="4">
        <f>IF(Table1[[#This Row],[Commodity]]="corn",Table1[[#This Row],[Tariff + FSC per Car]]/(111*2000/56),Table1[[#This Row],[Tariff + FSC per Car]]/(111*2000/60))</f>
        <v>1.8597148648648647</v>
      </c>
      <c r="AF655" s="4">
        <f>Table1[[#This Row],[Tariff + FSC per Car]]/100.7</f>
        <v>68.3311320754717</v>
      </c>
      <c r="AG655" s="4">
        <f>(Table1[[#This Row],[Tariff + FSC per Car]]/111)</f>
        <v>61.990495495495495</v>
      </c>
      <c r="AH655" s="6">
        <f>(Table1[[#This Row],[Tariff + FSC per Car]]/111)/Table1[[#This Row],[Route Mileage]]</f>
        <v>3.8336731908160476E-2</v>
      </c>
    </row>
    <row r="656" spans="1:34" x14ac:dyDescent="0.25">
      <c r="A656" s="3">
        <v>44849</v>
      </c>
      <c r="B656" s="1" t="s">
        <v>94</v>
      </c>
      <c r="C656" s="1" t="s">
        <v>94</v>
      </c>
      <c r="D656" s="24">
        <v>4317</v>
      </c>
      <c r="F656" s="1" t="s">
        <v>72</v>
      </c>
      <c r="G656" s="1" t="s">
        <v>36</v>
      </c>
      <c r="H656" s="1" t="s">
        <v>106</v>
      </c>
      <c r="I656" t="s">
        <v>57</v>
      </c>
      <c r="J656" t="str">
        <f>_xlfn.CONCAT(IFERROR(INDEX(Lookup!B:B, MATCH(Table1[[#This Row],[Origin City]], Lookup!A:A, 0)), Table1[[#This Row],[Origin City]]),","," ",Table1[[#This Row],[Origin State]])</f>
        <v>Casey, IL</v>
      </c>
      <c r="K656" t="s">
        <v>107</v>
      </c>
      <c r="L656" t="s">
        <v>98</v>
      </c>
      <c r="M656" t="str">
        <f>_xlfn.CONCAT(IFERROR(INDEX(Lookup!B:B, MATCH(Table1[[#This Row],[Destination City]], Lookup!A:A, 0)), Table1[[#This Row],[Destination City]]),","," ",Table1[[#This Row],[Destination State]])</f>
        <v>Mobile, AL</v>
      </c>
      <c r="N656" s="5">
        <v>779</v>
      </c>
      <c r="O656" t="s">
        <v>86</v>
      </c>
      <c r="P656">
        <v>90</v>
      </c>
      <c r="Q656">
        <v>90</v>
      </c>
      <c r="R656" t="s">
        <v>108</v>
      </c>
      <c r="S656" t="s">
        <v>43</v>
      </c>
      <c r="T656" t="s">
        <v>52</v>
      </c>
      <c r="U656" s="43"/>
      <c r="V656" s="28" t="s">
        <v>87</v>
      </c>
      <c r="W656" s="4">
        <v>3407</v>
      </c>
      <c r="X656" s="4">
        <f>IF(Table1[[#This Row],[Commodity]]="corn",Table1[[#This Row],[Tariff per Car]]/(111*2000/56),Table1[[#This Row],[Tariff per Car]]/(111*2000/60))</f>
        <v>0.92081081081081084</v>
      </c>
      <c r="Y656" s="4">
        <f>Table1[[#This Row],[Tariff per Car]]/100.7</f>
        <v>33.833167825223434</v>
      </c>
      <c r="Z656" s="4">
        <f>(Table1[[#This Row],[Tariff per Car]]/111)</f>
        <v>30.693693693693692</v>
      </c>
      <c r="AA656" s="6">
        <f>(Table1[[#This Row],[Tariff per Car]]/111)/Table1[[#This Row],[Route Mileage]]</f>
        <v>3.9401403971365462E-2</v>
      </c>
      <c r="AB656" s="4">
        <v>0</v>
      </c>
      <c r="AC656" s="4">
        <f>Table1[[#This Row],[FSC per Mile]]*Table1[[#This Row],[Route Mileage]]</f>
        <v>0</v>
      </c>
      <c r="AD656" s="4">
        <f>Table1[[#This Row],[Tariff per Car]]+Table1[[#This Row],[FSC per Car]]</f>
        <v>3407</v>
      </c>
      <c r="AE656" s="4">
        <f>IF(Table1[[#This Row],[Commodity]]="corn",Table1[[#This Row],[Tariff + FSC per Car]]/(111*2000/56),Table1[[#This Row],[Tariff + FSC per Car]]/(111*2000/60))</f>
        <v>0.92081081081081084</v>
      </c>
      <c r="AF656" s="4">
        <f>Table1[[#This Row],[Tariff + FSC per Car]]/100.7</f>
        <v>33.833167825223434</v>
      </c>
      <c r="AG656" s="4">
        <f>(Table1[[#This Row],[Tariff + FSC per Car]]/111)</f>
        <v>30.693693693693692</v>
      </c>
      <c r="AH656" s="6">
        <f>(Table1[[#This Row],[Tariff + FSC per Car]]/111)/Table1[[#This Row],[Route Mileage]]</f>
        <v>3.9401403971365462E-2</v>
      </c>
    </row>
    <row r="657" spans="1:34" x14ac:dyDescent="0.25">
      <c r="A657" s="3">
        <v>44849</v>
      </c>
      <c r="B657" s="1" t="s">
        <v>94</v>
      </c>
      <c r="C657" s="1" t="s">
        <v>94</v>
      </c>
      <c r="D657" s="24">
        <v>4317</v>
      </c>
      <c r="F657" s="1" t="s">
        <v>72</v>
      </c>
      <c r="G657" s="1" t="s">
        <v>36</v>
      </c>
      <c r="H657" s="1" t="s">
        <v>106</v>
      </c>
      <c r="I657" t="s">
        <v>57</v>
      </c>
      <c r="J657" t="str">
        <f>_xlfn.CONCAT(IFERROR(INDEX(Lookup!B:B, MATCH(Table1[[#This Row],[Origin City]], Lookup!A:A, 0)), Table1[[#This Row],[Origin City]]),","," ",Table1[[#This Row],[Origin State]])</f>
        <v>Casey, IL</v>
      </c>
      <c r="K657" t="s">
        <v>107</v>
      </c>
      <c r="L657" t="s">
        <v>98</v>
      </c>
      <c r="M657" t="str">
        <f>_xlfn.CONCAT(IFERROR(INDEX(Lookup!B:B, MATCH(Table1[[#This Row],[Destination City]], Lookup!A:A, 0)), Table1[[#This Row],[Destination City]]),","," ",Table1[[#This Row],[Destination State]])</f>
        <v>Mobile, AL</v>
      </c>
      <c r="N657" s="5">
        <v>779</v>
      </c>
      <c r="O657" t="s">
        <v>86</v>
      </c>
      <c r="P657">
        <v>90</v>
      </c>
      <c r="Q657">
        <v>90</v>
      </c>
      <c r="R657" t="s">
        <v>2</v>
      </c>
      <c r="S657" t="s">
        <v>43</v>
      </c>
      <c r="T657" t="s">
        <v>43</v>
      </c>
      <c r="U657" s="43"/>
      <c r="V657" s="28" t="s">
        <v>87</v>
      </c>
      <c r="W657" s="4">
        <v>3627</v>
      </c>
      <c r="X657" s="4">
        <f>IF(Table1[[#This Row],[Commodity]]="corn",Table1[[#This Row],[Tariff per Car]]/(111*2000/56),Table1[[#This Row],[Tariff per Car]]/(111*2000/60))</f>
        <v>0.98027027027027025</v>
      </c>
      <c r="Y657" s="4">
        <f>Table1[[#This Row],[Tariff per Car]]/100.7</f>
        <v>36.01787487586892</v>
      </c>
      <c r="Z657" s="4">
        <f>(Table1[[#This Row],[Tariff per Car]]/111)</f>
        <v>32.675675675675677</v>
      </c>
      <c r="AA657" s="6">
        <f>(Table1[[#This Row],[Tariff per Car]]/111)/Table1[[#This Row],[Route Mileage]]</f>
        <v>4.1945668389827571E-2</v>
      </c>
      <c r="AB657" s="4">
        <v>0</v>
      </c>
      <c r="AC657" s="4">
        <f>Table1[[#This Row],[FSC per Mile]]*Table1[[#This Row],[Route Mileage]]</f>
        <v>0</v>
      </c>
      <c r="AD657" s="4">
        <f>Table1[[#This Row],[Tariff per Car]]+Table1[[#This Row],[FSC per Car]]</f>
        <v>3627</v>
      </c>
      <c r="AE657" s="4">
        <f>IF(Table1[[#This Row],[Commodity]]="corn",Table1[[#This Row],[Tariff + FSC per Car]]/(111*2000/56),Table1[[#This Row],[Tariff + FSC per Car]]/(111*2000/60))</f>
        <v>0.98027027027027025</v>
      </c>
      <c r="AF657" s="4">
        <f>Table1[[#This Row],[Tariff + FSC per Car]]/100.7</f>
        <v>36.01787487586892</v>
      </c>
      <c r="AG657" s="4">
        <f>(Table1[[#This Row],[Tariff + FSC per Car]]/111)</f>
        <v>32.675675675675677</v>
      </c>
      <c r="AH657" s="6">
        <f>(Table1[[#This Row],[Tariff + FSC per Car]]/111)/Table1[[#This Row],[Route Mileage]]</f>
        <v>4.1945668389827571E-2</v>
      </c>
    </row>
    <row r="658" spans="1:34" x14ac:dyDescent="0.25">
      <c r="A658" s="3">
        <v>44849</v>
      </c>
      <c r="B658" s="1" t="s">
        <v>94</v>
      </c>
      <c r="C658" s="1" t="s">
        <v>94</v>
      </c>
      <c r="D658" s="24">
        <v>4317</v>
      </c>
      <c r="F658" s="1" t="s">
        <v>72</v>
      </c>
      <c r="G658" s="1" t="s">
        <v>36</v>
      </c>
      <c r="H658" s="1" t="s">
        <v>109</v>
      </c>
      <c r="I658" t="s">
        <v>100</v>
      </c>
      <c r="J658" t="str">
        <f>_xlfn.CONCAT(IFERROR(INDEX(Lookup!B:B, MATCH(Table1[[#This Row],[Origin City]], Lookup!A:A, 0)), Table1[[#This Row],[Origin City]]),","," ",Table1[[#This Row],[Origin State]])</f>
        <v>Marion, OH</v>
      </c>
      <c r="K658" t="s">
        <v>110</v>
      </c>
      <c r="L658" t="s">
        <v>111</v>
      </c>
      <c r="M658" t="str">
        <f>_xlfn.CONCAT(IFERROR(INDEX(Lookup!B:B, MATCH(Table1[[#This Row],[Destination City]], Lookup!A:A, 0)), Table1[[#This Row],[Destination City]]),","," ",Table1[[#This Row],[Destination State]])</f>
        <v>Chesapeake, VA</v>
      </c>
      <c r="N658" s="5">
        <v>760</v>
      </c>
      <c r="O658" t="s">
        <v>86</v>
      </c>
      <c r="P658">
        <v>90</v>
      </c>
      <c r="Q658">
        <v>90</v>
      </c>
      <c r="R658" t="s">
        <v>108</v>
      </c>
      <c r="S658" t="s">
        <v>43</v>
      </c>
      <c r="T658" t="s">
        <v>52</v>
      </c>
      <c r="U658" s="43"/>
      <c r="V658" s="28" t="s">
        <v>87</v>
      </c>
      <c r="W658" s="4">
        <v>3056</v>
      </c>
      <c r="X658" s="4">
        <f>IF(Table1[[#This Row],[Commodity]]="corn",Table1[[#This Row],[Tariff per Car]]/(111*2000/56),Table1[[#This Row],[Tariff per Car]]/(111*2000/60))</f>
        <v>0.82594594594594595</v>
      </c>
      <c r="Y658" s="4">
        <f>Table1[[#This Row],[Tariff per Car]]/100.7</f>
        <v>30.347567030784507</v>
      </c>
      <c r="Z658" s="4">
        <f>(Table1[[#This Row],[Tariff per Car]]/111)</f>
        <v>27.531531531531531</v>
      </c>
      <c r="AA658" s="6">
        <f>(Table1[[#This Row],[Tariff per Car]]/111)/Table1[[#This Row],[Route Mileage]]</f>
        <v>3.6225699383594122E-2</v>
      </c>
      <c r="AB658" s="4">
        <v>0</v>
      </c>
      <c r="AC658" s="4">
        <f>Table1[[#This Row],[FSC per Mile]]*Table1[[#This Row],[Route Mileage]]</f>
        <v>0</v>
      </c>
      <c r="AD658" s="4">
        <f>Table1[[#This Row],[Tariff per Car]]+Table1[[#This Row],[FSC per Car]]</f>
        <v>3056</v>
      </c>
      <c r="AE658" s="4">
        <f>IF(Table1[[#This Row],[Commodity]]="corn",Table1[[#This Row],[Tariff + FSC per Car]]/(111*2000/56),Table1[[#This Row],[Tariff + FSC per Car]]/(111*2000/60))</f>
        <v>0.82594594594594595</v>
      </c>
      <c r="AF658" s="4">
        <f>Table1[[#This Row],[Tariff + FSC per Car]]/100.7</f>
        <v>30.347567030784507</v>
      </c>
      <c r="AG658" s="4">
        <f>(Table1[[#This Row],[Tariff + FSC per Car]]/111)</f>
        <v>27.531531531531531</v>
      </c>
      <c r="AH658" s="6">
        <f>(Table1[[#This Row],[Tariff + FSC per Car]]/111)/Table1[[#This Row],[Route Mileage]]</f>
        <v>3.6225699383594122E-2</v>
      </c>
    </row>
    <row r="659" spans="1:34" x14ac:dyDescent="0.25">
      <c r="A659" s="3">
        <v>44849</v>
      </c>
      <c r="B659" s="1" t="s">
        <v>94</v>
      </c>
      <c r="C659" s="1" t="s">
        <v>94</v>
      </c>
      <c r="D659" s="24">
        <v>4317</v>
      </c>
      <c r="F659" s="1" t="s">
        <v>72</v>
      </c>
      <c r="G659" s="1" t="s">
        <v>36</v>
      </c>
      <c r="H659" s="1" t="s">
        <v>109</v>
      </c>
      <c r="I659" t="s">
        <v>100</v>
      </c>
      <c r="J659" t="str">
        <f>_xlfn.CONCAT(IFERROR(INDEX(Lookup!B:B, MATCH(Table1[[#This Row],[Origin City]], Lookup!A:A, 0)), Table1[[#This Row],[Origin City]]),","," ",Table1[[#This Row],[Origin State]])</f>
        <v>Marion, OH</v>
      </c>
      <c r="K659" t="s">
        <v>110</v>
      </c>
      <c r="L659" t="s">
        <v>111</v>
      </c>
      <c r="M659" t="str">
        <f>_xlfn.CONCAT(IFERROR(INDEX(Lookup!B:B, MATCH(Table1[[#This Row],[Destination City]], Lookup!A:A, 0)), Table1[[#This Row],[Destination City]]),","," ",Table1[[#This Row],[Destination State]])</f>
        <v>Chesapeake, VA</v>
      </c>
      <c r="N659" s="5">
        <v>760</v>
      </c>
      <c r="O659" t="s">
        <v>86</v>
      </c>
      <c r="P659">
        <v>90</v>
      </c>
      <c r="Q659">
        <v>90</v>
      </c>
      <c r="R659" t="s">
        <v>2</v>
      </c>
      <c r="S659" t="s">
        <v>43</v>
      </c>
      <c r="T659" t="s">
        <v>43</v>
      </c>
      <c r="U659" s="43"/>
      <c r="V659" s="28" t="s">
        <v>87</v>
      </c>
      <c r="W659" s="4">
        <v>3496</v>
      </c>
      <c r="X659" s="4">
        <f>IF(Table1[[#This Row],[Commodity]]="corn",Table1[[#This Row],[Tariff per Car]]/(111*2000/56),Table1[[#This Row],[Tariff per Car]]/(111*2000/60))</f>
        <v>0.94486486486486487</v>
      </c>
      <c r="Y659" s="4">
        <f>Table1[[#This Row],[Tariff per Car]]/100.7</f>
        <v>34.716981132075468</v>
      </c>
      <c r="Z659" s="4">
        <f>(Table1[[#This Row],[Tariff per Car]]/111)</f>
        <v>31.495495495495497</v>
      </c>
      <c r="AA659" s="6">
        <f>(Table1[[#This Row],[Tariff per Car]]/111)/Table1[[#This Row],[Route Mileage]]</f>
        <v>4.1441441441441441E-2</v>
      </c>
      <c r="AB659" s="4">
        <v>0</v>
      </c>
      <c r="AC659" s="4">
        <f>Table1[[#This Row],[FSC per Mile]]*Table1[[#This Row],[Route Mileage]]</f>
        <v>0</v>
      </c>
      <c r="AD659" s="4">
        <f>Table1[[#This Row],[Tariff per Car]]+Table1[[#This Row],[FSC per Car]]</f>
        <v>3496</v>
      </c>
      <c r="AE659" s="4">
        <f>IF(Table1[[#This Row],[Commodity]]="corn",Table1[[#This Row],[Tariff + FSC per Car]]/(111*2000/56),Table1[[#This Row],[Tariff + FSC per Car]]/(111*2000/60))</f>
        <v>0.94486486486486487</v>
      </c>
      <c r="AF659" s="4">
        <f>Table1[[#This Row],[Tariff + FSC per Car]]/100.7</f>
        <v>34.716981132075468</v>
      </c>
      <c r="AG659" s="4">
        <f>(Table1[[#This Row],[Tariff + FSC per Car]]/111)</f>
        <v>31.495495495495497</v>
      </c>
      <c r="AH659" s="6">
        <f>(Table1[[#This Row],[Tariff + FSC per Car]]/111)/Table1[[#This Row],[Route Mileage]]</f>
        <v>4.1441441441441441E-2</v>
      </c>
    </row>
    <row r="660" spans="1:34" x14ac:dyDescent="0.25">
      <c r="A660" s="3">
        <v>44880</v>
      </c>
      <c r="B660" s="1" t="s">
        <v>34</v>
      </c>
      <c r="C660" s="1" t="s">
        <v>34</v>
      </c>
      <c r="D660" s="24">
        <v>4022</v>
      </c>
      <c r="E660" s="24">
        <v>39010</v>
      </c>
      <c r="F660" s="1" t="s">
        <v>35</v>
      </c>
      <c r="G660" s="1" t="s">
        <v>36</v>
      </c>
      <c r="H660" s="1" t="s">
        <v>37</v>
      </c>
      <c r="I660" t="s">
        <v>38</v>
      </c>
      <c r="J660" t="str">
        <f>_xlfn.CONCAT(IFERROR(INDEX(Lookup!B:B, MATCH(Table1[[#This Row],[Origin City]], Lookup!A:A, 0)), Table1[[#This Row],[Origin City]]),","," ",Table1[[#This Row],[Origin State]])</f>
        <v>Brunswick, NE</v>
      </c>
      <c r="K660" t="s">
        <v>39</v>
      </c>
      <c r="L660" t="s">
        <v>40</v>
      </c>
      <c r="M660" t="str">
        <f>_xlfn.CONCAT(IFERROR(INDEX(Lookup!B:B, MATCH(Table1[[#This Row],[Destination City]], Lookup!A:A, 0)), Table1[[#This Row],[Destination City]]),","," ",Table1[[#This Row],[Destination State]])</f>
        <v>Hanford, CA</v>
      </c>
      <c r="N660" s="5">
        <v>2122</v>
      </c>
      <c r="O660" t="s">
        <v>41</v>
      </c>
      <c r="P660">
        <v>110</v>
      </c>
      <c r="Q660">
        <v>120</v>
      </c>
      <c r="R660" t="s">
        <v>42</v>
      </c>
      <c r="S660" t="s">
        <v>43</v>
      </c>
      <c r="T660" t="s">
        <v>43</v>
      </c>
      <c r="U660" s="35" t="s">
        <v>44</v>
      </c>
      <c r="V660" s="27" t="s">
        <v>45</v>
      </c>
      <c r="W660" s="4">
        <v>5820</v>
      </c>
      <c r="X660" s="4">
        <f>IF(Table1[[#This Row],[Commodity]]="corn",Table1[[#This Row],[Tariff per Car]]/(111*2000/56),Table1[[#This Row],[Tariff per Car]]/(111*2000/60))</f>
        <v>1.4681081081081082</v>
      </c>
      <c r="Y660" s="4">
        <f>Table1[[#This Row],[Tariff per Car]]/100.7</f>
        <v>57.795431976166832</v>
      </c>
      <c r="Z660" s="4">
        <f>(Table1[[#This Row],[Tariff per Car]]/111)</f>
        <v>52.432432432432435</v>
      </c>
      <c r="AA660" s="6">
        <f>(Table1[[#This Row],[Tariff per Car]]/111)/Table1[[#This Row],[Route Mileage]]</f>
        <v>2.4708969101052042E-2</v>
      </c>
      <c r="AB660" s="4">
        <v>0.44</v>
      </c>
      <c r="AC660" s="4">
        <f>Table1[[#This Row],[FSC per Mile]]*Table1[[#This Row],[Route Mileage]]</f>
        <v>933.68</v>
      </c>
      <c r="AD660" s="4">
        <f>Table1[[#This Row],[Tariff per Car]]+Table1[[#This Row],[FSC per Car]]</f>
        <v>6753.68</v>
      </c>
      <c r="AE660" s="4">
        <f>IF(Table1[[#This Row],[Commodity]]="corn",Table1[[#This Row],[Tariff + FSC per Car]]/(111*2000/56),Table1[[#This Row],[Tariff + FSC per Car]]/(111*2000/60))</f>
        <v>1.703630990990991</v>
      </c>
      <c r="AF660" s="4">
        <f>Table1[[#This Row],[Tariff + FSC per Car]]/100.7</f>
        <v>67.067328699106255</v>
      </c>
      <c r="AG660" s="4">
        <f>(Table1[[#This Row],[Tariff + FSC per Car]]/111)</f>
        <v>60.843963963963965</v>
      </c>
      <c r="AH660" s="6">
        <f>(Table1[[#This Row],[Tariff + FSC per Car]]/111)/Table1[[#This Row],[Route Mileage]]</f>
        <v>2.8672933065016008E-2</v>
      </c>
    </row>
    <row r="661" spans="1:34" x14ac:dyDescent="0.25">
      <c r="A661" s="3">
        <v>44880</v>
      </c>
      <c r="B661" s="1" t="s">
        <v>34</v>
      </c>
      <c r="C661" s="1" t="s">
        <v>34</v>
      </c>
      <c r="D661" s="24">
        <v>4022</v>
      </c>
      <c r="E661" s="24">
        <v>39013</v>
      </c>
      <c r="F661" s="1" t="s">
        <v>35</v>
      </c>
      <c r="G661" s="1" t="s">
        <v>36</v>
      </c>
      <c r="H661" s="1" t="s">
        <v>46</v>
      </c>
      <c r="I661" t="s">
        <v>47</v>
      </c>
      <c r="J661" t="str">
        <f>_xlfn.CONCAT(IFERROR(INDEX(Lookup!B:B, MATCH(Table1[[#This Row],[Origin City]], Lookup!A:A, 0)), Table1[[#This Row],[Origin City]]),","," ",Table1[[#This Row],[Origin State]])</f>
        <v>Clarkfield, MN</v>
      </c>
      <c r="K661" t="s">
        <v>48</v>
      </c>
      <c r="L661" t="s">
        <v>49</v>
      </c>
      <c r="M661" t="s">
        <v>50</v>
      </c>
      <c r="N661" s="5">
        <v>1684</v>
      </c>
      <c r="O661" t="s">
        <v>51</v>
      </c>
      <c r="P661">
        <v>110</v>
      </c>
      <c r="Q661">
        <v>120</v>
      </c>
      <c r="R661" t="s">
        <v>42</v>
      </c>
      <c r="S661" t="s">
        <v>43</v>
      </c>
      <c r="T661" t="s">
        <v>52</v>
      </c>
      <c r="U661" s="35" t="s">
        <v>44</v>
      </c>
      <c r="V661" s="27" t="s">
        <v>45</v>
      </c>
      <c r="W661" s="4">
        <v>5620</v>
      </c>
      <c r="X661" s="4">
        <f>IF(Table1[[#This Row],[Commodity]]="corn",Table1[[#This Row],[Tariff per Car]]/(111*2000/56),Table1[[#This Row],[Tariff per Car]]/(111*2000/60))</f>
        <v>1.4176576576576576</v>
      </c>
      <c r="Y661" s="4">
        <f>Table1[[#This Row],[Tariff per Car]]/100.7</f>
        <v>55.80933465739821</v>
      </c>
      <c r="Z661" s="4">
        <f>(Table1[[#This Row],[Tariff per Car]]/111)</f>
        <v>50.630630630630634</v>
      </c>
      <c r="AA661" s="6">
        <f>(Table1[[#This Row],[Tariff per Car]]/111)/Table1[[#This Row],[Route Mileage]]</f>
        <v>3.0065695148830542E-2</v>
      </c>
      <c r="AB661" s="4">
        <v>0.44</v>
      </c>
      <c r="AC661" s="4">
        <f>Table1[[#This Row],[FSC per Mile]]*Table1[[#This Row],[Route Mileage]]</f>
        <v>740.96</v>
      </c>
      <c r="AD661" s="4">
        <f>Table1[[#This Row],[Tariff per Car]]+Table1[[#This Row],[FSC per Car]]</f>
        <v>6360.96</v>
      </c>
      <c r="AE661" s="4">
        <f>IF(Table1[[#This Row],[Commodity]]="corn",Table1[[#This Row],[Tariff + FSC per Car]]/(111*2000/56),Table1[[#This Row],[Tariff + FSC per Car]]/(111*2000/60))</f>
        <v>1.6045664864864866</v>
      </c>
      <c r="AF661" s="4">
        <f>Table1[[#This Row],[Tariff + FSC per Car]]/100.7</f>
        <v>63.167428003972191</v>
      </c>
      <c r="AG661" s="4">
        <f>(Table1[[#This Row],[Tariff + FSC per Car]]/111)</f>
        <v>57.305945945945943</v>
      </c>
      <c r="AH661" s="6">
        <f>(Table1[[#This Row],[Tariff + FSC per Car]]/111)/Table1[[#This Row],[Route Mileage]]</f>
        <v>3.40296591127945E-2</v>
      </c>
    </row>
    <row r="662" spans="1:34" x14ac:dyDescent="0.25">
      <c r="A662" s="3">
        <v>44880</v>
      </c>
      <c r="B662" s="1" t="s">
        <v>34</v>
      </c>
      <c r="C662" s="1" t="s">
        <v>34</v>
      </c>
      <c r="D662" s="24">
        <v>4022</v>
      </c>
      <c r="E662" s="24">
        <v>39010</v>
      </c>
      <c r="F662" s="1" t="s">
        <v>35</v>
      </c>
      <c r="G662" s="1" t="s">
        <v>36</v>
      </c>
      <c r="H662" s="1" t="s">
        <v>46</v>
      </c>
      <c r="I662" t="s">
        <v>47</v>
      </c>
      <c r="J662" t="str">
        <f>_xlfn.CONCAT(IFERROR(INDEX(Lookup!B:B, MATCH(Table1[[#This Row],[Origin City]], Lookup!A:A, 0)), Table1[[#This Row],[Origin City]]),","," ",Table1[[#This Row],[Origin State]])</f>
        <v>Clarkfield, MN</v>
      </c>
      <c r="K662" t="s">
        <v>53</v>
      </c>
      <c r="L662" t="s">
        <v>54</v>
      </c>
      <c r="M662" t="str">
        <f>_xlfn.CONCAT(IFERROR(INDEX(Lookup!B:B, MATCH(Table1[[#This Row],[Destination City]], Lookup!A:A, 0)), Table1[[#This Row],[Destination City]]),","," ",Table1[[#This Row],[Destination State]])</f>
        <v>Hereford, TX</v>
      </c>
      <c r="N662" s="5">
        <v>1066</v>
      </c>
      <c r="O662" t="s">
        <v>51</v>
      </c>
      <c r="P662">
        <v>110</v>
      </c>
      <c r="Q662">
        <v>120</v>
      </c>
      <c r="R662" t="s">
        <v>42</v>
      </c>
      <c r="S662" t="s">
        <v>43</v>
      </c>
      <c r="T662" t="s">
        <v>52</v>
      </c>
      <c r="U662" s="35" t="s">
        <v>44</v>
      </c>
      <c r="V662" s="27" t="s">
        <v>45</v>
      </c>
      <c r="W662" s="4">
        <v>5300</v>
      </c>
      <c r="X662" s="4">
        <f>IF(Table1[[#This Row],[Commodity]]="corn",Table1[[#This Row],[Tariff per Car]]/(111*2000/56),Table1[[#This Row],[Tariff per Car]]/(111*2000/60))</f>
        <v>1.336936936936937</v>
      </c>
      <c r="Y662" s="4">
        <f>Table1[[#This Row],[Tariff per Car]]/100.7</f>
        <v>52.631578947368418</v>
      </c>
      <c r="Z662" s="4">
        <f>(Table1[[#This Row],[Tariff per Car]]/111)</f>
        <v>47.747747747747745</v>
      </c>
      <c r="AA662" s="6">
        <f>(Table1[[#This Row],[Tariff per Car]]/111)/Table1[[#This Row],[Route Mileage]]</f>
        <v>4.4791508206142347E-2</v>
      </c>
      <c r="AB662" s="4">
        <v>0.44</v>
      </c>
      <c r="AC662" s="4">
        <f>Table1[[#This Row],[FSC per Mile]]*Table1[[#This Row],[Route Mileage]]</f>
        <v>469.04</v>
      </c>
      <c r="AD662" s="4">
        <f>Table1[[#This Row],[Tariff per Car]]+Table1[[#This Row],[FSC per Car]]</f>
        <v>5769.04</v>
      </c>
      <c r="AE662" s="4">
        <f>IF(Table1[[#This Row],[Commodity]]="corn",Table1[[#This Row],[Tariff + FSC per Car]]/(111*2000/56),Table1[[#This Row],[Tariff + FSC per Car]]/(111*2000/60))</f>
        <v>1.4552533333333333</v>
      </c>
      <c r="AF662" s="4">
        <f>Table1[[#This Row],[Tariff + FSC per Car]]/100.7</f>
        <v>57.289374379344586</v>
      </c>
      <c r="AG662" s="4">
        <f>(Table1[[#This Row],[Tariff + FSC per Car]]/111)</f>
        <v>51.973333333333336</v>
      </c>
      <c r="AH662" s="6">
        <f>(Table1[[#This Row],[Tariff + FSC per Car]]/111)/Table1[[#This Row],[Route Mileage]]</f>
        <v>4.8755472170106319E-2</v>
      </c>
    </row>
    <row r="663" spans="1:34" x14ac:dyDescent="0.25">
      <c r="A663" s="3">
        <v>44880</v>
      </c>
      <c r="B663" s="1" t="s">
        <v>34</v>
      </c>
      <c r="C663" s="1" t="s">
        <v>34</v>
      </c>
      <c r="D663" s="24">
        <v>4022</v>
      </c>
      <c r="E663" s="24">
        <v>39010</v>
      </c>
      <c r="F663" s="1" t="s">
        <v>35</v>
      </c>
      <c r="G663" s="1" t="s">
        <v>36</v>
      </c>
      <c r="H663" s="1" t="s">
        <v>55</v>
      </c>
      <c r="I663" t="s">
        <v>38</v>
      </c>
      <c r="J663" t="str">
        <f>_xlfn.CONCAT(IFERROR(INDEX(Lookup!B:B, MATCH(Table1[[#This Row],[Origin City]], Lookup!A:A, 0)), Table1[[#This Row],[Origin City]]),","," ",Table1[[#This Row],[Origin State]])</f>
        <v>Edison, NE</v>
      </c>
      <c r="K663" t="s">
        <v>53</v>
      </c>
      <c r="L663" t="s">
        <v>54</v>
      </c>
      <c r="M663" t="str">
        <f>_xlfn.CONCAT(IFERROR(INDEX(Lookup!B:B, MATCH(Table1[[#This Row],[Destination City]], Lookup!A:A, 0)), Table1[[#This Row],[Destination City]]),","," ",Table1[[#This Row],[Destination State]])</f>
        <v>Hereford, TX</v>
      </c>
      <c r="N663" s="9">
        <v>728</v>
      </c>
      <c r="O663" t="s">
        <v>51</v>
      </c>
      <c r="P663">
        <v>110</v>
      </c>
      <c r="Q663">
        <v>120</v>
      </c>
      <c r="R663" t="s">
        <v>42</v>
      </c>
      <c r="S663" t="s">
        <v>43</v>
      </c>
      <c r="T663" t="s">
        <v>52</v>
      </c>
      <c r="U663" s="35" t="s">
        <v>44</v>
      </c>
      <c r="V663" s="27" t="s">
        <v>45</v>
      </c>
      <c r="W663" s="4">
        <v>4540</v>
      </c>
      <c r="X663" s="4">
        <f>IF(Table1[[#This Row],[Commodity]]="corn",Table1[[#This Row],[Tariff per Car]]/(111*2000/56),Table1[[#This Row],[Tariff per Car]]/(111*2000/60))</f>
        <v>1.1452252252252253</v>
      </c>
      <c r="Y663" s="4">
        <f>Table1[[#This Row],[Tariff per Car]]/100.7</f>
        <v>45.084409136047668</v>
      </c>
      <c r="Z663" s="4">
        <f>(Table1[[#This Row],[Tariff per Car]]/111)</f>
        <v>40.900900900900901</v>
      </c>
      <c r="AA663" s="6">
        <f>(Table1[[#This Row],[Tariff per Car]]/111)/Table1[[#This Row],[Route Mileage]]</f>
        <v>5.618255618255618E-2</v>
      </c>
      <c r="AB663" s="4">
        <v>0.44</v>
      </c>
      <c r="AC663" s="4">
        <f>Table1[[#This Row],[FSC per Mile]]*Table1[[#This Row],[Route Mileage]]</f>
        <v>320.32</v>
      </c>
      <c r="AD663" s="4">
        <f>Table1[[#This Row],[Tariff per Car]]+Table1[[#This Row],[FSC per Car]]</f>
        <v>4860.32</v>
      </c>
      <c r="AE663" s="4">
        <f>IF(Table1[[#This Row],[Commodity]]="corn",Table1[[#This Row],[Tariff + FSC per Car]]/(111*2000/56),Table1[[#This Row],[Tariff + FSC per Car]]/(111*2000/60))</f>
        <v>1.2260266666666666</v>
      </c>
      <c r="AF663" s="4">
        <f>Table1[[#This Row],[Tariff + FSC per Car]]/100.7</f>
        <v>48.265342601787481</v>
      </c>
      <c r="AG663" s="4">
        <f>(Table1[[#This Row],[Tariff + FSC per Car]]/111)</f>
        <v>43.786666666666662</v>
      </c>
      <c r="AH663" s="6">
        <f>(Table1[[#This Row],[Tariff + FSC per Car]]/111)/Table1[[#This Row],[Route Mileage]]</f>
        <v>6.0146520146520138E-2</v>
      </c>
    </row>
    <row r="664" spans="1:34" x14ac:dyDescent="0.25">
      <c r="A664" s="3">
        <v>44880</v>
      </c>
      <c r="B664" s="1" t="s">
        <v>34</v>
      </c>
      <c r="C664" s="1" t="s">
        <v>34</v>
      </c>
      <c r="D664" s="24">
        <v>4022</v>
      </c>
      <c r="E664" s="24">
        <v>39013</v>
      </c>
      <c r="F664" s="1" t="s">
        <v>35</v>
      </c>
      <c r="G664" s="1" t="s">
        <v>36</v>
      </c>
      <c r="H664" s="1" t="s">
        <v>55</v>
      </c>
      <c r="I664" t="s">
        <v>38</v>
      </c>
      <c r="J664" t="str">
        <f>_xlfn.CONCAT(IFERROR(INDEX(Lookup!B:B, MATCH(Table1[[#This Row],[Origin City]], Lookup!A:A, 0)), Table1[[#This Row],[Origin City]]),","," ",Table1[[#This Row],[Origin State]])</f>
        <v>Edison, NE</v>
      </c>
      <c r="K664" t="s">
        <v>48</v>
      </c>
      <c r="L664" t="s">
        <v>49</v>
      </c>
      <c r="M664" t="s">
        <v>50</v>
      </c>
      <c r="N664" s="5">
        <v>1759</v>
      </c>
      <c r="O664" t="s">
        <v>51</v>
      </c>
      <c r="P664">
        <v>110</v>
      </c>
      <c r="Q664">
        <v>120</v>
      </c>
      <c r="R664" t="s">
        <v>42</v>
      </c>
      <c r="S664" t="s">
        <v>43</v>
      </c>
      <c r="T664" t="s">
        <v>52</v>
      </c>
      <c r="U664" s="35" t="s">
        <v>44</v>
      </c>
      <c r="V664" s="27" t="s">
        <v>45</v>
      </c>
      <c r="W664" s="4">
        <v>5500</v>
      </c>
      <c r="X664" s="4">
        <f>IF(Table1[[#This Row],[Commodity]]="corn",Table1[[#This Row],[Tariff per Car]]/(111*2000/56),Table1[[#This Row],[Tariff per Car]]/(111*2000/60))</f>
        <v>1.3873873873873874</v>
      </c>
      <c r="Y664" s="4">
        <f>Table1[[#This Row],[Tariff per Car]]/100.7</f>
        <v>54.617676266137039</v>
      </c>
      <c r="Z664" s="4">
        <f>(Table1[[#This Row],[Tariff per Car]]/111)</f>
        <v>49.549549549549546</v>
      </c>
      <c r="AA664" s="6">
        <f>(Table1[[#This Row],[Tariff per Car]]/111)/Table1[[#This Row],[Route Mileage]]</f>
        <v>2.8169158356764951E-2</v>
      </c>
      <c r="AB664" s="4">
        <v>0.44</v>
      </c>
      <c r="AC664" s="4">
        <f>Table1[[#This Row],[FSC per Mile]]*Table1[[#This Row],[Route Mileage]]</f>
        <v>773.96</v>
      </c>
      <c r="AD664" s="4">
        <f>Table1[[#This Row],[Tariff per Car]]+Table1[[#This Row],[FSC per Car]]</f>
        <v>6273.96</v>
      </c>
      <c r="AE664" s="4">
        <f>IF(Table1[[#This Row],[Commodity]]="corn",Table1[[#This Row],[Tariff + FSC per Car]]/(111*2000/56),Table1[[#This Row],[Tariff + FSC per Car]]/(111*2000/60))</f>
        <v>1.5826205405405405</v>
      </c>
      <c r="AF664" s="4">
        <f>Table1[[#This Row],[Tariff + FSC per Car]]/100.7</f>
        <v>62.303475670307847</v>
      </c>
      <c r="AG664" s="4">
        <f>(Table1[[#This Row],[Tariff + FSC per Car]]/111)</f>
        <v>56.522162162162161</v>
      </c>
      <c r="AH664" s="6">
        <f>(Table1[[#This Row],[Tariff + FSC per Car]]/111)/Table1[[#This Row],[Route Mileage]]</f>
        <v>3.2133122320728916E-2</v>
      </c>
    </row>
    <row r="665" spans="1:34" x14ac:dyDescent="0.25">
      <c r="A665" s="3">
        <v>44880</v>
      </c>
      <c r="B665" s="1" t="s">
        <v>34</v>
      </c>
      <c r="C665" s="1" t="s">
        <v>34</v>
      </c>
      <c r="D665" s="24">
        <v>4022</v>
      </c>
      <c r="E665" s="24">
        <v>39010</v>
      </c>
      <c r="F665" s="1" t="s">
        <v>35</v>
      </c>
      <c r="G665" s="1" t="s">
        <v>36</v>
      </c>
      <c r="H665" s="1" t="s">
        <v>55</v>
      </c>
      <c r="I665" t="s">
        <v>38</v>
      </c>
      <c r="J665" t="str">
        <f>_xlfn.CONCAT(IFERROR(INDEX(Lookup!B:B, MATCH(Table1[[#This Row],[Origin City]], Lookup!A:A, 0)), Table1[[#This Row],[Origin City]]),","," ",Table1[[#This Row],[Origin State]])</f>
        <v>Edison, NE</v>
      </c>
      <c r="K665" t="s">
        <v>39</v>
      </c>
      <c r="L665" t="s">
        <v>40</v>
      </c>
      <c r="M665" t="str">
        <f>_xlfn.CONCAT(IFERROR(INDEX(Lookup!B:B, MATCH(Table1[[#This Row],[Destination City]], Lookup!A:A, 0)), Table1[[#This Row],[Destination City]]),","," ",Table1[[#This Row],[Destination State]])</f>
        <v>Hanford, CA</v>
      </c>
      <c r="N665" s="5">
        <v>1776</v>
      </c>
      <c r="O665" t="s">
        <v>41</v>
      </c>
      <c r="P665">
        <v>110</v>
      </c>
      <c r="Q665">
        <v>120</v>
      </c>
      <c r="R665" t="s">
        <v>42</v>
      </c>
      <c r="S665" t="s">
        <v>43</v>
      </c>
      <c r="T665" t="s">
        <v>52</v>
      </c>
      <c r="U665" s="36" t="s">
        <v>44</v>
      </c>
      <c r="V665" s="28" t="s">
        <v>45</v>
      </c>
      <c r="W665" s="4">
        <v>5500</v>
      </c>
      <c r="X665" s="4">
        <f>IF(Table1[[#This Row],[Commodity]]="corn",Table1[[#This Row],[Tariff per Car]]/(111*2000/56),Table1[[#This Row],[Tariff per Car]]/(111*2000/60))</f>
        <v>1.3873873873873874</v>
      </c>
      <c r="Y665" s="4">
        <f>Table1[[#This Row],[Tariff per Car]]/100.7</f>
        <v>54.617676266137039</v>
      </c>
      <c r="Z665" s="4">
        <f>(Table1[[#This Row],[Tariff per Car]]/111)</f>
        <v>49.549549549549546</v>
      </c>
      <c r="AA665" s="6">
        <f>(Table1[[#This Row],[Tariff per Car]]/111)/Table1[[#This Row],[Route Mileage]]</f>
        <v>2.7899521142764384E-2</v>
      </c>
      <c r="AB665" s="4">
        <v>0.44</v>
      </c>
      <c r="AC665" s="4">
        <f>Table1[[#This Row],[FSC per Mile]]*Table1[[#This Row],[Route Mileage]]</f>
        <v>781.44</v>
      </c>
      <c r="AD665" s="4">
        <f>Table1[[#This Row],[Tariff per Car]]+Table1[[#This Row],[FSC per Car]]</f>
        <v>6281.4400000000005</v>
      </c>
      <c r="AE665" s="4">
        <f>IF(Table1[[#This Row],[Commodity]]="corn",Table1[[#This Row],[Tariff + FSC per Car]]/(111*2000/56),Table1[[#This Row],[Tariff + FSC per Car]]/(111*2000/60))</f>
        <v>1.5845073873873876</v>
      </c>
      <c r="AF665" s="4">
        <f>Table1[[#This Row],[Tariff + FSC per Car]]/100.7</f>
        <v>62.377755710029795</v>
      </c>
      <c r="AG665" s="4">
        <f>(Table1[[#This Row],[Tariff + FSC per Car]]/111)</f>
        <v>56.589549549549552</v>
      </c>
      <c r="AH665" s="6">
        <f>(Table1[[#This Row],[Tariff + FSC per Car]]/111)/Table1[[#This Row],[Route Mileage]]</f>
        <v>3.1863485106728352E-2</v>
      </c>
    </row>
    <row r="666" spans="1:34" x14ac:dyDescent="0.25">
      <c r="A666" s="3">
        <v>44880</v>
      </c>
      <c r="B666" t="s">
        <v>34</v>
      </c>
      <c r="C666" t="s">
        <v>34</v>
      </c>
      <c r="D666" s="24">
        <v>4022</v>
      </c>
      <c r="E666" s="24">
        <v>39010</v>
      </c>
      <c r="F666" s="1" t="s">
        <v>35</v>
      </c>
      <c r="G666" s="1" t="s">
        <v>36</v>
      </c>
      <c r="H666" s="1" t="s">
        <v>56</v>
      </c>
      <c r="I666" t="s">
        <v>57</v>
      </c>
      <c r="J666" t="str">
        <f>_xlfn.CONCAT(IFERROR(INDEX(Lookup!B:B, MATCH(Table1[[#This Row],[Origin City]], Lookup!A:A, 0)), Table1[[#This Row],[Origin City]]),","," ",Table1[[#This Row],[Origin State]])</f>
        <v>Greenwood (Mendota), IL</v>
      </c>
      <c r="K666" t="s">
        <v>53</v>
      </c>
      <c r="L666" t="s">
        <v>54</v>
      </c>
      <c r="M666" t="str">
        <f>_xlfn.CONCAT(IFERROR(INDEX(Lookup!B:B, MATCH(Table1[[#This Row],[Destination City]], Lookup!A:A, 0)), Table1[[#This Row],[Destination City]]),","," ",Table1[[#This Row],[Destination State]])</f>
        <v>Hereford, TX</v>
      </c>
      <c r="N666" s="5">
        <v>935</v>
      </c>
      <c r="O666" t="s">
        <v>41</v>
      </c>
      <c r="P666">
        <v>110</v>
      </c>
      <c r="Q666">
        <v>120</v>
      </c>
      <c r="R666" t="s">
        <v>42</v>
      </c>
      <c r="S666" t="s">
        <v>43</v>
      </c>
      <c r="T666" t="s">
        <v>52</v>
      </c>
      <c r="U666" s="35" t="s">
        <v>44</v>
      </c>
      <c r="V666" s="27" t="s">
        <v>45</v>
      </c>
      <c r="W666" s="4">
        <v>4060</v>
      </c>
      <c r="X666" s="4">
        <f>IF(Table1[[#This Row],[Commodity]]="corn",Table1[[#This Row],[Tariff per Car]]/(111*2000/56),Table1[[#This Row],[Tariff per Car]]/(111*2000/60))</f>
        <v>1.0241441441441441</v>
      </c>
      <c r="Y666" s="4">
        <f>Table1[[#This Row],[Tariff per Car]]/100.7</f>
        <v>40.317775571002976</v>
      </c>
      <c r="Z666" s="4">
        <f>(Table1[[#This Row],[Tariff per Car]]/111)</f>
        <v>36.576576576576578</v>
      </c>
      <c r="AA666" s="6">
        <f>(Table1[[#This Row],[Tariff per Car]]/111)/Table1[[#This Row],[Route Mileage]]</f>
        <v>3.9119333236980296E-2</v>
      </c>
      <c r="AB666" s="4">
        <v>0.44</v>
      </c>
      <c r="AC666" s="4">
        <f>Table1[[#This Row],[FSC per Mile]]*Table1[[#This Row],[Route Mileage]]</f>
        <v>411.4</v>
      </c>
      <c r="AD666" s="4">
        <f>Table1[[#This Row],[Tariff per Car]]+Table1[[#This Row],[FSC per Car]]</f>
        <v>4471.3999999999996</v>
      </c>
      <c r="AE666" s="4">
        <f>IF(Table1[[#This Row],[Commodity]]="corn",Table1[[#This Row],[Tariff + FSC per Car]]/(111*2000/56),Table1[[#This Row],[Tariff + FSC per Car]]/(111*2000/60))</f>
        <v>1.1279207207207207</v>
      </c>
      <c r="AF666" s="4">
        <f>Table1[[#This Row],[Tariff + FSC per Car]]/100.7</f>
        <v>44.403177755710026</v>
      </c>
      <c r="AG666" s="4">
        <f>(Table1[[#This Row],[Tariff + FSC per Car]]/111)</f>
        <v>40.28288288288288</v>
      </c>
      <c r="AH666" s="6">
        <f>(Table1[[#This Row],[Tariff + FSC per Car]]/111)/Table1[[#This Row],[Route Mileage]]</f>
        <v>4.3083297200944254E-2</v>
      </c>
    </row>
    <row r="667" spans="1:34" x14ac:dyDescent="0.25">
      <c r="A667" s="3">
        <v>44880</v>
      </c>
      <c r="B667" s="1" t="s">
        <v>34</v>
      </c>
      <c r="C667" s="1" t="s">
        <v>34</v>
      </c>
      <c r="D667" s="24">
        <v>4022</v>
      </c>
      <c r="E667" s="24">
        <v>39010</v>
      </c>
      <c r="F667" s="1" t="s">
        <v>35</v>
      </c>
      <c r="G667" s="1" t="s">
        <v>36</v>
      </c>
      <c r="H667" s="1" t="s">
        <v>58</v>
      </c>
      <c r="I667" t="s">
        <v>59</v>
      </c>
      <c r="J667" t="str">
        <f>_xlfn.CONCAT(IFERROR(INDEX(Lookup!B:B, MATCH(Table1[[#This Row],[Origin City]], Lookup!A:A, 0)), Table1[[#This Row],[Origin City]]),","," ",Table1[[#This Row],[Origin State]])</f>
        <v>Hancock, IA</v>
      </c>
      <c r="K667" t="s">
        <v>60</v>
      </c>
      <c r="L667" t="s">
        <v>54</v>
      </c>
      <c r="M667" t="str">
        <f>_xlfn.CONCAT(IFERROR(INDEX(Lookup!B:B, MATCH(Table1[[#This Row],[Destination City]], Lookup!A:A, 0)), Table1[[#This Row],[Destination City]]),","," ",Table1[[#This Row],[Destination State]])</f>
        <v>Plainview, TX</v>
      </c>
      <c r="N667" s="5">
        <v>832</v>
      </c>
      <c r="O667" t="s">
        <v>41</v>
      </c>
      <c r="P667">
        <v>110</v>
      </c>
      <c r="Q667">
        <v>120</v>
      </c>
      <c r="R667" t="s">
        <v>42</v>
      </c>
      <c r="S667" t="s">
        <v>43</v>
      </c>
      <c r="T667" t="s">
        <v>43</v>
      </c>
      <c r="U667" s="35" t="s">
        <v>44</v>
      </c>
      <c r="V667" s="27" t="s">
        <v>45</v>
      </c>
      <c r="W667" s="4">
        <v>4660</v>
      </c>
      <c r="X667" s="4">
        <f>IF(Table1[[#This Row],[Commodity]]="corn",Table1[[#This Row],[Tariff per Car]]/(111*2000/56),Table1[[#This Row],[Tariff per Car]]/(111*2000/60))</f>
        <v>1.1754954954954955</v>
      </c>
      <c r="Y667" s="4">
        <f>Table1[[#This Row],[Tariff per Car]]/100.7</f>
        <v>46.27606752730884</v>
      </c>
      <c r="Z667" s="4">
        <f>(Table1[[#This Row],[Tariff per Car]]/111)</f>
        <v>41.981981981981981</v>
      </c>
      <c r="AA667" s="6">
        <f>(Table1[[#This Row],[Tariff per Car]]/111)/Table1[[#This Row],[Route Mileage]]</f>
        <v>5.0459112959112956E-2</v>
      </c>
      <c r="AB667" s="4">
        <v>0.44</v>
      </c>
      <c r="AC667" s="4">
        <f>Table1[[#This Row],[FSC per Mile]]*Table1[[#This Row],[Route Mileage]]</f>
        <v>366.08</v>
      </c>
      <c r="AD667" s="4">
        <f>Table1[[#This Row],[Tariff per Car]]+Table1[[#This Row],[FSC per Car]]</f>
        <v>5026.08</v>
      </c>
      <c r="AE667" s="4">
        <f>IF(Table1[[#This Row],[Commodity]]="corn",Table1[[#This Row],[Tariff + FSC per Car]]/(111*2000/56),Table1[[#This Row],[Tariff + FSC per Car]]/(111*2000/60))</f>
        <v>1.2678400000000001</v>
      </c>
      <c r="AF667" s="4">
        <f>Table1[[#This Row],[Tariff + FSC per Car]]/100.7</f>
        <v>49.911420059582916</v>
      </c>
      <c r="AG667" s="4">
        <f>(Table1[[#This Row],[Tariff + FSC per Car]]/111)</f>
        <v>45.28</v>
      </c>
      <c r="AH667" s="6">
        <f>(Table1[[#This Row],[Tariff + FSC per Car]]/111)/Table1[[#This Row],[Route Mileage]]</f>
        <v>5.4423076923076921E-2</v>
      </c>
    </row>
    <row r="668" spans="1:34" x14ac:dyDescent="0.25">
      <c r="A668" s="3">
        <v>44880</v>
      </c>
      <c r="B668" s="1" t="s">
        <v>34</v>
      </c>
      <c r="C668" s="1" t="s">
        <v>34</v>
      </c>
      <c r="D668" s="24">
        <v>4022</v>
      </c>
      <c r="E668" s="24">
        <v>39010</v>
      </c>
      <c r="F668" s="1" t="s">
        <v>35</v>
      </c>
      <c r="G668" s="1" t="s">
        <v>36</v>
      </c>
      <c r="H668" s="1" t="s">
        <v>61</v>
      </c>
      <c r="I668" t="s">
        <v>62</v>
      </c>
      <c r="J668" t="str">
        <f>_xlfn.CONCAT(IFERROR(INDEX(Lookup!B:B, MATCH(Table1[[#This Row],[Origin City]], Lookup!A:A, 0)), Table1[[#This Row],[Origin City]]),","," ",Table1[[#This Row],[Origin State]])</f>
        <v>Phelps (Rock Port), MO</v>
      </c>
      <c r="K668" t="s">
        <v>63</v>
      </c>
      <c r="L668" t="s">
        <v>64</v>
      </c>
      <c r="M668" t="str">
        <f>_xlfn.CONCAT(IFERROR(INDEX(Lookup!B:B, MATCH(Table1[[#This Row],[Destination City]], Lookup!A:A, 0)), Table1[[#This Row],[Destination City]]),","," ",Table1[[#This Row],[Destination State]])</f>
        <v>Clovis, NM</v>
      </c>
      <c r="N668" s="5">
        <v>764</v>
      </c>
      <c r="O668" t="s">
        <v>41</v>
      </c>
      <c r="P668">
        <v>110</v>
      </c>
      <c r="Q668">
        <v>120</v>
      </c>
      <c r="R668" t="s">
        <v>42</v>
      </c>
      <c r="S668" t="s">
        <v>43</v>
      </c>
      <c r="T668" t="s">
        <v>52</v>
      </c>
      <c r="U668" s="35" t="s">
        <v>44</v>
      </c>
      <c r="V668" s="27" t="s">
        <v>45</v>
      </c>
      <c r="W668" s="4">
        <v>4300</v>
      </c>
      <c r="X668" s="4">
        <f>IF(Table1[[#This Row],[Commodity]]="corn",Table1[[#This Row],[Tariff per Car]]/(111*2000/56),Table1[[#This Row],[Tariff per Car]]/(111*2000/60))</f>
        <v>1.0846846846846847</v>
      </c>
      <c r="Y668" s="4">
        <f>Table1[[#This Row],[Tariff per Car]]/100.7</f>
        <v>42.701092353525318</v>
      </c>
      <c r="Z668" s="4">
        <f>(Table1[[#This Row],[Tariff per Car]]/111)</f>
        <v>38.738738738738739</v>
      </c>
      <c r="AA668" s="6">
        <f>(Table1[[#This Row],[Tariff per Car]]/111)/Table1[[#This Row],[Route Mileage]]</f>
        <v>5.0705155417197299E-2</v>
      </c>
      <c r="AB668" s="4">
        <v>0.44</v>
      </c>
      <c r="AC668" s="4">
        <f>Table1[[#This Row],[FSC per Mile]]*Table1[[#This Row],[Route Mileage]]</f>
        <v>336.16</v>
      </c>
      <c r="AD668" s="4">
        <f>Table1[[#This Row],[Tariff per Car]]+Table1[[#This Row],[FSC per Car]]</f>
        <v>4636.16</v>
      </c>
      <c r="AE668" s="4">
        <f>IF(Table1[[#This Row],[Commodity]]="corn",Table1[[#This Row],[Tariff + FSC per Car]]/(111*2000/56),Table1[[#This Row],[Tariff + FSC per Car]]/(111*2000/60))</f>
        <v>1.1694818018018018</v>
      </c>
      <c r="AF668" s="4">
        <f>Table1[[#This Row],[Tariff + FSC per Car]]/100.7</f>
        <v>46.039324726911616</v>
      </c>
      <c r="AG668" s="4">
        <f>(Table1[[#This Row],[Tariff + FSC per Car]]/111)</f>
        <v>41.767207207207207</v>
      </c>
      <c r="AH668" s="6">
        <f>(Table1[[#This Row],[Tariff + FSC per Car]]/111)/Table1[[#This Row],[Route Mileage]]</f>
        <v>5.4669119381161264E-2</v>
      </c>
    </row>
    <row r="669" spans="1:34" x14ac:dyDescent="0.25">
      <c r="A669" s="3">
        <v>44880</v>
      </c>
      <c r="B669" s="1" t="s">
        <v>34</v>
      </c>
      <c r="C669" s="1" t="s">
        <v>34</v>
      </c>
      <c r="D669" s="24">
        <v>4022</v>
      </c>
      <c r="E669" s="24">
        <v>39010</v>
      </c>
      <c r="F669" s="1" t="s">
        <v>35</v>
      </c>
      <c r="G669" s="1" t="s">
        <v>36</v>
      </c>
      <c r="H669" s="1" t="s">
        <v>61</v>
      </c>
      <c r="I669" t="s">
        <v>62</v>
      </c>
      <c r="J669" t="str">
        <f>_xlfn.CONCAT(IFERROR(INDEX(Lookup!B:B, MATCH(Table1[[#This Row],[Origin City]], Lookup!A:A, 0)), Table1[[#This Row],[Origin City]]),","," ",Table1[[#This Row],[Origin State]])</f>
        <v>Phelps (Rock Port), MO</v>
      </c>
      <c r="K669" t="s">
        <v>65</v>
      </c>
      <c r="L669" t="s">
        <v>54</v>
      </c>
      <c r="M669" t="s">
        <v>66</v>
      </c>
      <c r="N669" s="5">
        <v>937</v>
      </c>
      <c r="O669" t="s">
        <v>41</v>
      </c>
      <c r="P669">
        <v>110</v>
      </c>
      <c r="Q669">
        <v>120</v>
      </c>
      <c r="R669" t="s">
        <v>42</v>
      </c>
      <c r="S669" t="s">
        <v>43</v>
      </c>
      <c r="T669" t="s">
        <v>52</v>
      </c>
      <c r="U669" s="35" t="s">
        <v>44</v>
      </c>
      <c r="V669" s="27" t="s">
        <v>45</v>
      </c>
      <c r="W669" s="4">
        <v>4040</v>
      </c>
      <c r="X669" s="4">
        <f>IF(Table1[[#This Row],[Commodity]]="corn",Table1[[#This Row],[Tariff per Car]]/(111*2000/56),Table1[[#This Row],[Tariff per Car]]/(111*2000/60))</f>
        <v>1.0190990990990991</v>
      </c>
      <c r="Y669" s="4">
        <f>Table1[[#This Row],[Tariff per Car]]/100.7</f>
        <v>40.119165839126119</v>
      </c>
      <c r="Z669" s="4">
        <f>(Table1[[#This Row],[Tariff per Car]]/111)</f>
        <v>36.396396396396398</v>
      </c>
      <c r="AA669" s="6">
        <f>(Table1[[#This Row],[Tariff per Car]]/111)/Table1[[#This Row],[Route Mileage]]</f>
        <v>3.8843539377157309E-2</v>
      </c>
      <c r="AB669" s="4">
        <v>0.44</v>
      </c>
      <c r="AC669" s="4">
        <f>Table1[[#This Row],[FSC per Mile]]*Table1[[#This Row],[Route Mileage]]</f>
        <v>412.28000000000003</v>
      </c>
      <c r="AD669" s="4">
        <f>Table1[[#This Row],[Tariff per Car]]+Table1[[#This Row],[FSC per Car]]</f>
        <v>4452.28</v>
      </c>
      <c r="AE669" s="4">
        <f>IF(Table1[[#This Row],[Commodity]]="corn",Table1[[#This Row],[Tariff + FSC per Car]]/(111*2000/56),Table1[[#This Row],[Tariff + FSC per Car]]/(111*2000/60))</f>
        <v>1.1230976576576577</v>
      </c>
      <c r="AF669" s="4">
        <f>Table1[[#This Row],[Tariff + FSC per Car]]/100.7</f>
        <v>44.213306852035743</v>
      </c>
      <c r="AG669" s="4">
        <f>(Table1[[#This Row],[Tariff + FSC per Car]]/111)</f>
        <v>40.110630630630631</v>
      </c>
      <c r="AH669" s="6">
        <f>(Table1[[#This Row],[Tariff + FSC per Car]]/111)/Table1[[#This Row],[Route Mileage]]</f>
        <v>4.2807503341121274E-2</v>
      </c>
    </row>
    <row r="670" spans="1:34" x14ac:dyDescent="0.25">
      <c r="A670" s="3">
        <v>44880</v>
      </c>
      <c r="B670" s="1" t="s">
        <v>34</v>
      </c>
      <c r="C670" s="1" t="s">
        <v>34</v>
      </c>
      <c r="D670" s="24">
        <v>4022</v>
      </c>
      <c r="E670" s="24">
        <v>39013</v>
      </c>
      <c r="F670" s="1" t="s">
        <v>35</v>
      </c>
      <c r="G670" s="1" t="s">
        <v>36</v>
      </c>
      <c r="H670" s="1" t="s">
        <v>67</v>
      </c>
      <c r="I670" t="s">
        <v>68</v>
      </c>
      <c r="J670" t="str">
        <f>_xlfn.CONCAT(IFERROR(INDEX(Lookup!B:B, MATCH(Table1[[#This Row],[Origin City]], Lookup!A:A, 0)), Table1[[#This Row],[Origin City]]),","," ",Table1[[#This Row],[Origin State]])</f>
        <v>Selby, SD</v>
      </c>
      <c r="K670" t="s">
        <v>48</v>
      </c>
      <c r="L670" t="s">
        <v>49</v>
      </c>
      <c r="M670" t="s">
        <v>50</v>
      </c>
      <c r="N670" s="5">
        <v>1419</v>
      </c>
      <c r="O670" t="s">
        <v>51</v>
      </c>
      <c r="P670">
        <v>110</v>
      </c>
      <c r="Q670">
        <v>120</v>
      </c>
      <c r="R670" t="s">
        <v>42</v>
      </c>
      <c r="S670" t="s">
        <v>43</v>
      </c>
      <c r="T670" t="s">
        <v>52</v>
      </c>
      <c r="U670" s="36" t="s">
        <v>44</v>
      </c>
      <c r="V670" s="28" t="s">
        <v>45</v>
      </c>
      <c r="W670" s="4">
        <v>5580</v>
      </c>
      <c r="X670" s="4">
        <f>IF(Table1[[#This Row],[Commodity]]="corn",Table1[[#This Row],[Tariff per Car]]/(111*2000/56),Table1[[#This Row],[Tariff per Car]]/(111*2000/60))</f>
        <v>1.4075675675675676</v>
      </c>
      <c r="Y670" s="4">
        <f>Table1[[#This Row],[Tariff per Car]]/100.7</f>
        <v>55.412115193644489</v>
      </c>
      <c r="Z670" s="4">
        <f>(Table1[[#This Row],[Tariff per Car]]/111)</f>
        <v>50.270270270270274</v>
      </c>
      <c r="AA670" s="6">
        <f>(Table1[[#This Row],[Tariff per Car]]/111)/Table1[[#This Row],[Route Mileage]]</f>
        <v>3.5426547054454034E-2</v>
      </c>
      <c r="AB670" s="4">
        <v>0.44</v>
      </c>
      <c r="AC670" s="4">
        <f>Table1[[#This Row],[FSC per Mile]]*Table1[[#This Row],[Route Mileage]]</f>
        <v>624.36</v>
      </c>
      <c r="AD670" s="4">
        <f>Table1[[#This Row],[Tariff per Car]]+Table1[[#This Row],[FSC per Car]]</f>
        <v>6204.36</v>
      </c>
      <c r="AE670" s="4">
        <f>IF(Table1[[#This Row],[Commodity]]="corn",Table1[[#This Row],[Tariff + FSC per Car]]/(111*2000/56),Table1[[#This Row],[Tariff + FSC per Car]]/(111*2000/60))</f>
        <v>1.5650637837837837</v>
      </c>
      <c r="AF670" s="4">
        <f>Table1[[#This Row],[Tariff + FSC per Car]]/100.7</f>
        <v>61.61231380337636</v>
      </c>
      <c r="AG670" s="4">
        <f>(Table1[[#This Row],[Tariff + FSC per Car]]/111)</f>
        <v>55.895135135135135</v>
      </c>
      <c r="AH670" s="6">
        <f>(Table1[[#This Row],[Tariff + FSC per Car]]/111)/Table1[[#This Row],[Route Mileage]]</f>
        <v>3.9390511018417992E-2</v>
      </c>
    </row>
    <row r="671" spans="1:34" x14ac:dyDescent="0.25">
      <c r="A671" s="3">
        <v>44880</v>
      </c>
      <c r="B671" s="1" t="s">
        <v>34</v>
      </c>
      <c r="C671" s="1" t="s">
        <v>34</v>
      </c>
      <c r="D671" s="24">
        <v>4022</v>
      </c>
      <c r="E671" s="24">
        <v>39013</v>
      </c>
      <c r="F671" s="1" t="s">
        <v>35</v>
      </c>
      <c r="G671" s="1" t="s">
        <v>36</v>
      </c>
      <c r="H671" s="1" t="s">
        <v>69</v>
      </c>
      <c r="I671" t="s">
        <v>47</v>
      </c>
      <c r="J671" t="str">
        <f>_xlfn.CONCAT(IFERROR(INDEX(Lookup!B:B, MATCH(Table1[[#This Row],[Origin City]], Lookup!A:A, 0)), Table1[[#This Row],[Origin City]]),","," ",Table1[[#This Row],[Origin State]])</f>
        <v>St. Cloud, MN</v>
      </c>
      <c r="K671" t="s">
        <v>48</v>
      </c>
      <c r="L671" t="s">
        <v>49</v>
      </c>
      <c r="M671" t="s">
        <v>50</v>
      </c>
      <c r="N671" s="5">
        <v>1666</v>
      </c>
      <c r="O671" t="s">
        <v>51</v>
      </c>
      <c r="P671">
        <v>110</v>
      </c>
      <c r="Q671">
        <v>120</v>
      </c>
      <c r="R671" t="s">
        <v>42</v>
      </c>
      <c r="S671" t="s">
        <v>43</v>
      </c>
      <c r="T671" t="s">
        <v>52</v>
      </c>
      <c r="U671" s="36" t="s">
        <v>44</v>
      </c>
      <c r="V671" s="28" t="s">
        <v>45</v>
      </c>
      <c r="W671" s="4">
        <v>5580</v>
      </c>
      <c r="X671" s="4">
        <f>IF(Table1[[#This Row],[Commodity]]="corn",Table1[[#This Row],[Tariff per Car]]/(111*2000/56),Table1[[#This Row],[Tariff per Car]]/(111*2000/60))</f>
        <v>1.4075675675675676</v>
      </c>
      <c r="Y671" s="4">
        <f>Table1[[#This Row],[Tariff per Car]]/100.7</f>
        <v>55.412115193644489</v>
      </c>
      <c r="Z671" s="4">
        <f>(Table1[[#This Row],[Tariff per Car]]/111)</f>
        <v>50.270270270270274</v>
      </c>
      <c r="AA671" s="6">
        <f>(Table1[[#This Row],[Tariff per Car]]/111)/Table1[[#This Row],[Route Mileage]]</f>
        <v>3.0174231854904126E-2</v>
      </c>
      <c r="AB671" s="4">
        <v>0.44</v>
      </c>
      <c r="AC671" s="4">
        <f>Table1[[#This Row],[FSC per Mile]]*Table1[[#This Row],[Route Mileage]]</f>
        <v>733.04</v>
      </c>
      <c r="AD671" s="4">
        <f>Table1[[#This Row],[Tariff per Car]]+Table1[[#This Row],[FSC per Car]]</f>
        <v>6313.04</v>
      </c>
      <c r="AE671" s="4">
        <f>IF(Table1[[#This Row],[Commodity]]="corn",Table1[[#This Row],[Tariff + FSC per Car]]/(111*2000/56),Table1[[#This Row],[Tariff + FSC per Car]]/(111*2000/60))</f>
        <v>1.5924785585585586</v>
      </c>
      <c r="AF671" s="4">
        <f>Table1[[#This Row],[Tariff + FSC per Car]]/100.7</f>
        <v>62.69155908639523</v>
      </c>
      <c r="AG671" s="4">
        <f>(Table1[[#This Row],[Tariff + FSC per Car]]/111)</f>
        <v>56.874234234234237</v>
      </c>
      <c r="AH671" s="6">
        <f>(Table1[[#This Row],[Tariff + FSC per Car]]/111)/Table1[[#This Row],[Route Mileage]]</f>
        <v>3.4138195818868088E-2</v>
      </c>
    </row>
    <row r="672" spans="1:34" x14ac:dyDescent="0.25">
      <c r="A672" s="3">
        <v>44880</v>
      </c>
      <c r="B672" s="1" t="s">
        <v>34</v>
      </c>
      <c r="C672" s="1" t="s">
        <v>34</v>
      </c>
      <c r="D672" s="24">
        <v>4022</v>
      </c>
      <c r="E672" s="24">
        <v>39010</v>
      </c>
      <c r="F672" s="1" t="s">
        <v>35</v>
      </c>
      <c r="G672" s="1" t="s">
        <v>36</v>
      </c>
      <c r="H672" s="1" t="s">
        <v>70</v>
      </c>
      <c r="I672" t="s">
        <v>57</v>
      </c>
      <c r="J672" t="str">
        <f>_xlfn.CONCAT(IFERROR(INDEX(Lookup!B:B, MATCH(Table1[[#This Row],[Origin City]], Lookup!A:A, 0)), Table1[[#This Row],[Origin City]]),","," ",Table1[[#This Row],[Origin State]])</f>
        <v>Waverly, IL</v>
      </c>
      <c r="K672" t="s">
        <v>71</v>
      </c>
      <c r="L672" t="s">
        <v>64</v>
      </c>
      <c r="M672" t="str">
        <f>_xlfn.CONCAT(IFERROR(INDEX(Lookup!B:B, MATCH(Table1[[#This Row],[Destination City]], Lookup!A:A, 0)), Table1[[#This Row],[Destination City]]),","," ",Table1[[#This Row],[Destination State]])</f>
        <v>Dexter, NM</v>
      </c>
      <c r="N672" s="47">
        <v>1058</v>
      </c>
      <c r="O672" t="s">
        <v>41</v>
      </c>
      <c r="P672">
        <v>110</v>
      </c>
      <c r="Q672">
        <v>120</v>
      </c>
      <c r="R672" t="s">
        <v>42</v>
      </c>
      <c r="S672" t="s">
        <v>43</v>
      </c>
      <c r="T672" t="s">
        <v>43</v>
      </c>
      <c r="U672" s="36" t="s">
        <v>44</v>
      </c>
      <c r="V672" s="28" t="s">
        <v>45</v>
      </c>
      <c r="W672" s="4">
        <v>4180</v>
      </c>
      <c r="X672" s="4">
        <f>IF(Table1[[#This Row],[Commodity]]="corn",Table1[[#This Row],[Tariff per Car]]/(111*2000/56),Table1[[#This Row],[Tariff per Car]]/(111*2000/60))</f>
        <v>1.0544144144144145</v>
      </c>
      <c r="Y672" s="4">
        <f>Table1[[#This Row],[Tariff per Car]]/100.7</f>
        <v>41.509433962264147</v>
      </c>
      <c r="Z672" s="4">
        <f>(Table1[[#This Row],[Tariff per Car]]/111)</f>
        <v>37.657657657657658</v>
      </c>
      <c r="AA672" s="6">
        <f>(Table1[[#This Row],[Tariff per Car]]/111)/Table1[[#This Row],[Route Mileage]]</f>
        <v>3.5593249203835213E-2</v>
      </c>
      <c r="AB672" s="4">
        <v>0.44</v>
      </c>
      <c r="AC672" s="4">
        <f>Table1[[#This Row],[FSC per Mile]]*Table1[[#This Row],[Route Mileage]]</f>
        <v>465.52</v>
      </c>
      <c r="AD672" s="4">
        <f>Table1[[#This Row],[Tariff per Car]]+Table1[[#This Row],[FSC per Car]]</f>
        <v>4645.5200000000004</v>
      </c>
      <c r="AE672" s="4">
        <f>IF(Table1[[#This Row],[Commodity]]="corn",Table1[[#This Row],[Tariff + FSC per Car]]/(111*2000/56),Table1[[#This Row],[Tariff + FSC per Car]]/(111*2000/60))</f>
        <v>1.1718428828828831</v>
      </c>
      <c r="AF672" s="4">
        <f>Table1[[#This Row],[Tariff + FSC per Car]]/100.7</f>
        <v>46.132274081429991</v>
      </c>
      <c r="AG672" s="4">
        <f>(Table1[[#This Row],[Tariff + FSC per Car]]/111)</f>
        <v>41.851531531531535</v>
      </c>
      <c r="AH672" s="6">
        <f>(Table1[[#This Row],[Tariff + FSC per Car]]/111)/Table1[[#This Row],[Route Mileage]]</f>
        <v>3.9557213167799185E-2</v>
      </c>
    </row>
    <row r="673" spans="1:34" x14ac:dyDescent="0.25">
      <c r="A673" s="3">
        <v>44880</v>
      </c>
      <c r="B673" s="1" t="s">
        <v>80</v>
      </c>
      <c r="C673" s="1" t="s">
        <v>81</v>
      </c>
      <c r="D673" s="24">
        <v>4032</v>
      </c>
      <c r="E673" s="24">
        <v>1182</v>
      </c>
      <c r="F673" s="1" t="s">
        <v>35</v>
      </c>
      <c r="G673" s="1" t="s">
        <v>36</v>
      </c>
      <c r="H673" s="1" t="s">
        <v>82</v>
      </c>
      <c r="I673" t="s">
        <v>83</v>
      </c>
      <c r="J673" t="str">
        <f>_xlfn.CONCAT(IFERROR(INDEX(Lookup!B:B, MATCH(Table1[[#This Row],[Origin City]], Lookup!A:A, 0)), Table1[[#This Row],[Origin City]]),","," ",Table1[[#This Row],[Origin State]])</f>
        <v>Delhi, LA</v>
      </c>
      <c r="K673" t="s">
        <v>84</v>
      </c>
      <c r="L673" t="s">
        <v>85</v>
      </c>
      <c r="M673" t="str">
        <f>_xlfn.CONCAT(IFERROR(INDEX(Lookup!B:B, MATCH(Table1[[#This Row],[Destination City]], Lookup!A:A, 0)), Table1[[#This Row],[Destination City]]),","," ",Table1[[#This Row],[Destination State]])</f>
        <v>Morton, MS</v>
      </c>
      <c r="N673" s="5">
        <v>120</v>
      </c>
      <c r="O673" t="s">
        <v>86</v>
      </c>
      <c r="P673">
        <v>100</v>
      </c>
      <c r="R673" t="s">
        <v>42</v>
      </c>
      <c r="S673" t="s">
        <v>43</v>
      </c>
      <c r="T673" t="s">
        <v>52</v>
      </c>
      <c r="U673" s="26"/>
      <c r="V673" s="27" t="s">
        <v>87</v>
      </c>
      <c r="W673" s="4">
        <v>1312</v>
      </c>
      <c r="X673" s="4">
        <f>IF(Table1[[#This Row],[Commodity]]="corn",Table1[[#This Row],[Tariff per Car]]/(111*2000/56),Table1[[#This Row],[Tariff per Car]]/(111*2000/60))</f>
        <v>0.33095495495495497</v>
      </c>
      <c r="Y673" s="4">
        <f>Table1[[#This Row],[Tariff per Car]]/100.7</f>
        <v>13.028798411122144</v>
      </c>
      <c r="Z673" s="4">
        <f>(Table1[[#This Row],[Tariff per Car]]/111)</f>
        <v>11.81981981981982</v>
      </c>
      <c r="AA673" s="6">
        <f>(Table1[[#This Row],[Tariff per Car]]/111)/Table1[[#This Row],[Route Mileage]]</f>
        <v>9.8498498498498496E-2</v>
      </c>
      <c r="AB673" s="4">
        <v>0.72</v>
      </c>
      <c r="AC673" s="4">
        <f>Table1[[#This Row],[FSC per Mile]]*Table1[[#This Row],[Route Mileage]]</f>
        <v>86.399999999999991</v>
      </c>
      <c r="AD673" s="4">
        <f>Table1[[#This Row],[Tariff per Car]]+Table1[[#This Row],[FSC per Car]]</f>
        <v>1398.4</v>
      </c>
      <c r="AE673" s="4">
        <f>IF(Table1[[#This Row],[Commodity]]="corn",Table1[[#This Row],[Tariff + FSC per Car]]/(111*2000/56),Table1[[#This Row],[Tariff + FSC per Car]]/(111*2000/60))</f>
        <v>0.35274954954954957</v>
      </c>
      <c r="AF673" s="4">
        <f>Table1[[#This Row],[Tariff + FSC per Car]]/100.7</f>
        <v>13.886792452830189</v>
      </c>
      <c r="AG673" s="4">
        <f>(Table1[[#This Row],[Tariff + FSC per Car]]/111)</f>
        <v>12.598198198198199</v>
      </c>
      <c r="AH673" s="6">
        <f>(Table1[[#This Row],[Tariff + FSC per Car]]/111)/Table1[[#This Row],[Route Mileage]]</f>
        <v>0.104984984984985</v>
      </c>
    </row>
    <row r="674" spans="1:34" x14ac:dyDescent="0.25">
      <c r="A674" s="3">
        <v>44880</v>
      </c>
      <c r="B674" s="1" t="s">
        <v>88</v>
      </c>
      <c r="C674" s="1" t="s">
        <v>81</v>
      </c>
      <c r="D674" s="24">
        <v>4444</v>
      </c>
      <c r="E674" s="24">
        <v>45646</v>
      </c>
      <c r="F674" s="1" t="s">
        <v>35</v>
      </c>
      <c r="G674" s="1" t="s">
        <v>36</v>
      </c>
      <c r="H674" s="1" t="s">
        <v>89</v>
      </c>
      <c r="I674" t="s">
        <v>75</v>
      </c>
      <c r="J674" t="str">
        <f>_xlfn.CONCAT(IFERROR(INDEX(Lookup!B:B, MATCH(Table1[[#This Row],[Origin City]], Lookup!A:A, 0)), Table1[[#This Row],[Origin City]]),","," ",Table1[[#This Row],[Origin State]])</f>
        <v>Enderlin, ND</v>
      </c>
      <c r="K674" t="s">
        <v>90</v>
      </c>
      <c r="L674" t="s">
        <v>49</v>
      </c>
      <c r="M674" t="str">
        <f>_xlfn.CONCAT(IFERROR(INDEX(Lookup!B:B, MATCH(Table1[[#This Row],[Destination City]], Lookup!A:A, 0)), Table1[[#This Row],[Destination City]]),","," ",Table1[[#This Row],[Destination State]])</f>
        <v>Kalama, WA</v>
      </c>
      <c r="N674" s="5">
        <v>1617</v>
      </c>
      <c r="O674" t="s">
        <v>86</v>
      </c>
      <c r="P674">
        <v>110</v>
      </c>
      <c r="Q674">
        <v>110</v>
      </c>
      <c r="R674" t="s">
        <v>42</v>
      </c>
      <c r="S674" t="s">
        <v>43</v>
      </c>
      <c r="T674" t="s">
        <v>52</v>
      </c>
      <c r="U674" s="26"/>
      <c r="V674" s="27" t="s">
        <v>87</v>
      </c>
      <c r="W674" s="4">
        <v>5197</v>
      </c>
      <c r="X674" s="4">
        <f>IF(Table1[[#This Row],[Commodity]]="corn",Table1[[#This Row],[Tariff per Car]]/(111*2000/56),Table1[[#This Row],[Tariff per Car]]/(111*2000/60))</f>
        <v>1.3109549549549551</v>
      </c>
      <c r="Y674" s="4">
        <f>Table1[[#This Row],[Tariff per Car]]/100.7</f>
        <v>51.608738828202583</v>
      </c>
      <c r="Z674" s="4">
        <f>(Table1[[#This Row],[Tariff per Car]]/111)</f>
        <v>46.81981981981982</v>
      </c>
      <c r="AA674" s="6">
        <f>(Table1[[#This Row],[Tariff per Car]]/111)/Table1[[#This Row],[Route Mileage]]</f>
        <v>2.8954743240457527E-2</v>
      </c>
      <c r="AB674" s="4">
        <v>0.61250000000000004</v>
      </c>
      <c r="AC674" s="4">
        <f>Table1[[#This Row],[FSC per Mile]]*Table1[[#This Row],[Route Mileage]]</f>
        <v>990.41250000000002</v>
      </c>
      <c r="AD674" s="4">
        <f>Table1[[#This Row],[Tariff per Car]]+Table1[[#This Row],[FSC per Car]]</f>
        <v>6187.4125000000004</v>
      </c>
      <c r="AE674" s="4">
        <f>IF(Table1[[#This Row],[Commodity]]="corn",Table1[[#This Row],[Tariff + FSC per Car]]/(111*2000/56),Table1[[#This Row],[Tariff + FSC per Car]]/(111*2000/60))</f>
        <v>1.5607887387387389</v>
      </c>
      <c r="AF674" s="4">
        <f>Table1[[#This Row],[Tariff + FSC per Car]]/100.7</f>
        <v>61.44401688182721</v>
      </c>
      <c r="AG674" s="4">
        <f>(Table1[[#This Row],[Tariff + FSC per Car]]/111)</f>
        <v>55.742454954954958</v>
      </c>
      <c r="AH674" s="6">
        <f>(Table1[[#This Row],[Tariff + FSC per Car]]/111)/Table1[[#This Row],[Route Mileage]]</f>
        <v>3.4472761258475544E-2</v>
      </c>
    </row>
    <row r="675" spans="1:34" x14ac:dyDescent="0.25">
      <c r="A675" s="3">
        <v>44880</v>
      </c>
      <c r="B675" s="1" t="s">
        <v>88</v>
      </c>
      <c r="C675" s="1" t="s">
        <v>81</v>
      </c>
      <c r="D675" s="24">
        <v>4444</v>
      </c>
      <c r="E675" s="24">
        <v>45558</v>
      </c>
      <c r="F675" s="1" t="s">
        <v>35</v>
      </c>
      <c r="G675" s="1" t="s">
        <v>36</v>
      </c>
      <c r="H675" s="1" t="s">
        <v>91</v>
      </c>
      <c r="I675" t="s">
        <v>47</v>
      </c>
      <c r="J675" t="str">
        <f>_xlfn.CONCAT(IFERROR(INDEX(Lookup!B:B, MATCH(Table1[[#This Row],[Origin City]], Lookup!A:A, 0)), Table1[[#This Row],[Origin City]]),","," ",Table1[[#This Row],[Origin State]])</f>
        <v>Glenwood, MN</v>
      </c>
      <c r="K675" t="s">
        <v>92</v>
      </c>
      <c r="L675" t="s">
        <v>93</v>
      </c>
      <c r="M675" t="str">
        <f>_xlfn.CONCAT(IFERROR(INDEX(Lookup!B:B, MATCH(Table1[[#This Row],[Destination City]], Lookup!A:A, 0)), Table1[[#This Row],[Destination City]]),","," ",Table1[[#This Row],[Destination State]])</f>
        <v>Boardman, OR</v>
      </c>
      <c r="N675" s="5">
        <v>1556</v>
      </c>
      <c r="O675" t="s">
        <v>86</v>
      </c>
      <c r="P675">
        <v>110</v>
      </c>
      <c r="Q675">
        <v>110</v>
      </c>
      <c r="R675" t="s">
        <v>42</v>
      </c>
      <c r="S675" t="s">
        <v>43</v>
      </c>
      <c r="T675" t="s">
        <v>52</v>
      </c>
      <c r="U675" s="26"/>
      <c r="V675" s="27" t="s">
        <v>87</v>
      </c>
      <c r="W675" s="4">
        <v>5163</v>
      </c>
      <c r="X675" s="4">
        <f>IF(Table1[[#This Row],[Commodity]]="corn",Table1[[#This Row],[Tariff per Car]]/(111*2000/56),Table1[[#This Row],[Tariff per Car]]/(111*2000/60))</f>
        <v>1.3023783783783784</v>
      </c>
      <c r="Y675" s="4">
        <f>Table1[[#This Row],[Tariff per Car]]/100.7</f>
        <v>51.271102284011917</v>
      </c>
      <c r="Z675" s="4">
        <f>(Table1[[#This Row],[Tariff per Car]]/111)</f>
        <v>46.513513513513516</v>
      </c>
      <c r="AA675" s="6">
        <f>(Table1[[#This Row],[Tariff per Car]]/111)/Table1[[#This Row],[Route Mileage]]</f>
        <v>2.9893003543389148E-2</v>
      </c>
      <c r="AB675" s="4">
        <v>0.61250000000000004</v>
      </c>
      <c r="AC675" s="4">
        <f>Table1[[#This Row],[FSC per Mile]]*Table1[[#This Row],[Route Mileage]]</f>
        <v>953.05000000000007</v>
      </c>
      <c r="AD675" s="4">
        <f>Table1[[#This Row],[Tariff per Car]]+Table1[[#This Row],[FSC per Car]]</f>
        <v>6116.05</v>
      </c>
      <c r="AE675" s="4">
        <f>IF(Table1[[#This Row],[Commodity]]="corn",Table1[[#This Row],[Tariff + FSC per Car]]/(111*2000/56),Table1[[#This Row],[Tariff + FSC per Car]]/(111*2000/60))</f>
        <v>1.5427873873873874</v>
      </c>
      <c r="AF675" s="4">
        <f>Table1[[#This Row],[Tariff + FSC per Car]]/100.7</f>
        <v>60.735352532274085</v>
      </c>
      <c r="AG675" s="4">
        <f>(Table1[[#This Row],[Tariff + FSC per Car]]/111)</f>
        <v>55.09954954954955</v>
      </c>
      <c r="AH675" s="6">
        <f>(Table1[[#This Row],[Tariff + FSC per Car]]/111)/Table1[[#This Row],[Route Mileage]]</f>
        <v>3.5411021561407165E-2</v>
      </c>
    </row>
    <row r="676" spans="1:34" x14ac:dyDescent="0.25">
      <c r="A676" s="3">
        <v>44880</v>
      </c>
      <c r="B676" s="1" t="s">
        <v>94</v>
      </c>
      <c r="C676" s="1" t="s">
        <v>94</v>
      </c>
      <c r="D676" s="24">
        <v>4315</v>
      </c>
      <c r="F676" s="1" t="s">
        <v>35</v>
      </c>
      <c r="G676" s="1" t="s">
        <v>36</v>
      </c>
      <c r="H676" s="1" t="s">
        <v>95</v>
      </c>
      <c r="I676" t="s">
        <v>96</v>
      </c>
      <c r="J676" t="str">
        <f>_xlfn.CONCAT(IFERROR(INDEX(Lookup!B:B, MATCH(Table1[[#This Row],[Origin City]], Lookup!A:A, 0)), Table1[[#This Row],[Origin City]]),","," ",Table1[[#This Row],[Origin State]])</f>
        <v>Haw Creek (Ladoga), IN</v>
      </c>
      <c r="K676" t="s">
        <v>97</v>
      </c>
      <c r="L676" t="s">
        <v>98</v>
      </c>
      <c r="M676" t="str">
        <f>_xlfn.CONCAT(IFERROR(INDEX(Lookup!B:B, MATCH(Table1[[#This Row],[Destination City]], Lookup!A:A, 0)), Table1[[#This Row],[Destination City]]),","," ",Table1[[#This Row],[Destination State]])</f>
        <v>Ozark, AL</v>
      </c>
      <c r="N676" s="9">
        <v>707</v>
      </c>
      <c r="O676" t="s">
        <v>86</v>
      </c>
      <c r="P676">
        <v>90</v>
      </c>
      <c r="Q676">
        <v>90</v>
      </c>
      <c r="R676" t="s">
        <v>42</v>
      </c>
      <c r="S676" t="s">
        <v>43</v>
      </c>
      <c r="T676" t="s">
        <v>52</v>
      </c>
      <c r="U676" s="29"/>
      <c r="V676" s="30" t="s">
        <v>87</v>
      </c>
      <c r="W676" s="4">
        <v>5693</v>
      </c>
      <c r="X676" s="4">
        <f>IF(Table1[[#This Row],[Commodity]]="corn",Table1[[#This Row],[Tariff per Car]]/(111*2000/56),Table1[[#This Row],[Tariff per Car]]/(111*2000/60))</f>
        <v>1.4360720720720721</v>
      </c>
      <c r="Y676" s="4">
        <f>Table1[[#This Row],[Tariff per Car]]/100.7</f>
        <v>56.53426017874876</v>
      </c>
      <c r="Z676" s="4">
        <f>(Table1[[#This Row],[Tariff per Car]]/111)</f>
        <v>51.288288288288285</v>
      </c>
      <c r="AA676" s="6">
        <f>(Table1[[#This Row],[Tariff per Car]]/111)/Table1[[#This Row],[Route Mileage]]</f>
        <v>7.2543547791072541E-2</v>
      </c>
      <c r="AB676" s="4">
        <v>0</v>
      </c>
      <c r="AC676" s="4">
        <f>Table1[[#This Row],[FSC per Mile]]*Table1[[#This Row],[Route Mileage]]</f>
        <v>0</v>
      </c>
      <c r="AD676" s="4">
        <f>Table1[[#This Row],[Tariff per Car]]+Table1[[#This Row],[FSC per Car]]</f>
        <v>5693</v>
      </c>
      <c r="AE676" s="4">
        <f>IF(Table1[[#This Row],[Commodity]]="corn",Table1[[#This Row],[Tariff + FSC per Car]]/(111*2000/56),Table1[[#This Row],[Tariff + FSC per Car]]/(111*2000/60))</f>
        <v>1.4360720720720721</v>
      </c>
      <c r="AF676" s="4">
        <f>Table1[[#This Row],[Tariff + FSC per Car]]/100.7</f>
        <v>56.53426017874876</v>
      </c>
      <c r="AG676" s="4">
        <f>(Table1[[#This Row],[Tariff + FSC per Car]]/111)</f>
        <v>51.288288288288285</v>
      </c>
      <c r="AH676" s="6">
        <f>(Table1[[#This Row],[Tariff + FSC per Car]]/111)/Table1[[#This Row],[Route Mileage]]</f>
        <v>7.2543547791072541E-2</v>
      </c>
    </row>
    <row r="677" spans="1:34" x14ac:dyDescent="0.25">
      <c r="A677" s="3">
        <v>44880</v>
      </c>
      <c r="B677" s="1" t="s">
        <v>94</v>
      </c>
      <c r="C677" s="1" t="s">
        <v>94</v>
      </c>
      <c r="D677" s="24">
        <v>4315</v>
      </c>
      <c r="F677" s="1" t="s">
        <v>35</v>
      </c>
      <c r="G677" s="1" t="s">
        <v>36</v>
      </c>
      <c r="H677" s="1" t="s">
        <v>99</v>
      </c>
      <c r="I677" t="s">
        <v>100</v>
      </c>
      <c r="J677" t="str">
        <f>_xlfn.CONCAT(IFERROR(INDEX(Lookup!B:B, MATCH(Table1[[#This Row],[Origin City]], Lookup!A:A, 0)), Table1[[#This Row],[Origin City]]),","," ",Table1[[#This Row],[Origin State]])</f>
        <v>Marysville, OH</v>
      </c>
      <c r="K677" t="s">
        <v>101</v>
      </c>
      <c r="L677" t="s">
        <v>102</v>
      </c>
      <c r="M677" t="str">
        <f>_xlfn.CONCAT(IFERROR(INDEX(Lookup!B:B, MATCH(Table1[[#This Row],[Destination City]], Lookup!A:A, 0)), Table1[[#This Row],[Destination City]]),","," ",Table1[[#This Row],[Destination State]])</f>
        <v>Rose Hill, NC</v>
      </c>
      <c r="N677" s="9">
        <v>781</v>
      </c>
      <c r="O677" t="s">
        <v>86</v>
      </c>
      <c r="P677">
        <v>90</v>
      </c>
      <c r="Q677">
        <v>90</v>
      </c>
      <c r="R677" t="s">
        <v>42</v>
      </c>
      <c r="S677" t="s">
        <v>43</v>
      </c>
      <c r="T677" t="s">
        <v>52</v>
      </c>
      <c r="U677" s="29"/>
      <c r="V677" s="30" t="s">
        <v>87</v>
      </c>
      <c r="W677" s="4">
        <v>5845</v>
      </c>
      <c r="X677" s="4">
        <f>IF(Table1[[#This Row],[Commodity]]="corn",Table1[[#This Row],[Tariff per Car]]/(111*2000/56),Table1[[#This Row],[Tariff per Car]]/(111*2000/60))</f>
        <v>1.4744144144144145</v>
      </c>
      <c r="Y677" s="4">
        <f>Table1[[#This Row],[Tariff per Car]]/100.7</f>
        <v>58.043694141012907</v>
      </c>
      <c r="Z677" s="4">
        <f>(Table1[[#This Row],[Tariff per Car]]/111)</f>
        <v>52.657657657657658</v>
      </c>
      <c r="AA677" s="6">
        <f>(Table1[[#This Row],[Tariff per Car]]/111)/Table1[[#This Row],[Route Mileage]]</f>
        <v>6.7423377282532213E-2</v>
      </c>
      <c r="AB677" s="4">
        <v>0</v>
      </c>
      <c r="AC677" s="4">
        <f>Table1[[#This Row],[FSC per Mile]]*Table1[[#This Row],[Route Mileage]]</f>
        <v>0</v>
      </c>
      <c r="AD677" s="4">
        <f>Table1[[#This Row],[Tariff per Car]]+Table1[[#This Row],[FSC per Car]]</f>
        <v>5845</v>
      </c>
      <c r="AE677" s="4">
        <f>IF(Table1[[#This Row],[Commodity]]="corn",Table1[[#This Row],[Tariff + FSC per Car]]/(111*2000/56),Table1[[#This Row],[Tariff + FSC per Car]]/(111*2000/60))</f>
        <v>1.4744144144144145</v>
      </c>
      <c r="AF677" s="4">
        <f>Table1[[#This Row],[Tariff + FSC per Car]]/100.7</f>
        <v>58.043694141012907</v>
      </c>
      <c r="AG677" s="4">
        <f>(Table1[[#This Row],[Tariff + FSC per Car]]/111)</f>
        <v>52.657657657657658</v>
      </c>
      <c r="AH677" s="6">
        <f>(Table1[[#This Row],[Tariff + FSC per Car]]/111)/Table1[[#This Row],[Route Mileage]]</f>
        <v>6.7423377282532213E-2</v>
      </c>
    </row>
    <row r="678" spans="1:34" x14ac:dyDescent="0.25">
      <c r="A678" s="3">
        <v>44880</v>
      </c>
      <c r="B678" s="1" t="s">
        <v>94</v>
      </c>
      <c r="C678" s="1" t="s">
        <v>94</v>
      </c>
      <c r="D678" s="24">
        <v>4315</v>
      </c>
      <c r="F678" s="1" t="s">
        <v>35</v>
      </c>
      <c r="G678" s="1" t="s">
        <v>36</v>
      </c>
      <c r="H678" s="1" t="s">
        <v>103</v>
      </c>
      <c r="I678" t="s">
        <v>57</v>
      </c>
      <c r="J678" t="str">
        <f>_xlfn.CONCAT(IFERROR(INDEX(Lookup!B:B, MATCH(Table1[[#This Row],[Origin City]], Lookup!A:A, 0)), Table1[[#This Row],[Origin City]]),","," ",Table1[[#This Row],[Origin State]])</f>
        <v>Olney, IL</v>
      </c>
      <c r="K678" t="s">
        <v>104</v>
      </c>
      <c r="L678" t="s">
        <v>105</v>
      </c>
      <c r="M678" t="str">
        <f>_xlfn.CONCAT(IFERROR(INDEX(Lookup!B:B, MATCH(Table1[[#This Row],[Destination City]], Lookup!A:A, 0)), Table1[[#This Row],[Destination City]]),","," ",Table1[[#This Row],[Destination State]])</f>
        <v>Fairmount, GA</v>
      </c>
      <c r="N678" s="9">
        <v>496</v>
      </c>
      <c r="O678" t="s">
        <v>86</v>
      </c>
      <c r="P678">
        <v>90</v>
      </c>
      <c r="Q678">
        <v>90</v>
      </c>
      <c r="R678" t="s">
        <v>42</v>
      </c>
      <c r="S678" t="s">
        <v>43</v>
      </c>
      <c r="T678" t="s">
        <v>52</v>
      </c>
      <c r="U678" s="45"/>
      <c r="V678" s="46" t="s">
        <v>87</v>
      </c>
      <c r="W678" s="4">
        <v>4478</v>
      </c>
      <c r="X678" s="4">
        <f>IF(Table1[[#This Row],[Commodity]]="corn",Table1[[#This Row],[Tariff per Car]]/(111*2000/56),Table1[[#This Row],[Tariff per Car]]/(111*2000/60))</f>
        <v>1.1295855855855856</v>
      </c>
      <c r="Y678" s="4">
        <f>Table1[[#This Row],[Tariff per Car]]/100.7</f>
        <v>44.468718967229393</v>
      </c>
      <c r="Z678" s="4">
        <f>(Table1[[#This Row],[Tariff per Car]]/111)</f>
        <v>40.342342342342342</v>
      </c>
      <c r="AA678" s="6">
        <f>(Table1[[#This Row],[Tariff per Car]]/111)/Table1[[#This Row],[Route Mileage]]</f>
        <v>8.13353676256902E-2</v>
      </c>
      <c r="AB678" s="4">
        <v>0</v>
      </c>
      <c r="AC678" s="4">
        <f>Table1[[#This Row],[FSC per Mile]]*Table1[[#This Row],[Route Mileage]]</f>
        <v>0</v>
      </c>
      <c r="AD678" s="4">
        <f>Table1[[#This Row],[Tariff per Car]]+Table1[[#This Row],[FSC per Car]]</f>
        <v>4478</v>
      </c>
      <c r="AE678" s="4">
        <f>IF(Table1[[#This Row],[Commodity]]="corn",Table1[[#This Row],[Tariff + FSC per Car]]/(111*2000/56),Table1[[#This Row],[Tariff + FSC per Car]]/(111*2000/60))</f>
        <v>1.1295855855855856</v>
      </c>
      <c r="AF678" s="4">
        <f>Table1[[#This Row],[Tariff + FSC per Car]]/100.7</f>
        <v>44.468718967229393</v>
      </c>
      <c r="AG678" s="4">
        <f>(Table1[[#This Row],[Tariff + FSC per Car]]/111)</f>
        <v>40.342342342342342</v>
      </c>
      <c r="AH678" s="6">
        <f>(Table1[[#This Row],[Tariff + FSC per Car]]/111)/Table1[[#This Row],[Route Mileage]]</f>
        <v>8.13353676256902E-2</v>
      </c>
    </row>
    <row r="679" spans="1:34" x14ac:dyDescent="0.25">
      <c r="A679" s="3">
        <v>44880</v>
      </c>
      <c r="B679" s="1" t="s">
        <v>112</v>
      </c>
      <c r="C679" s="1" t="s">
        <v>112</v>
      </c>
      <c r="D679" s="24">
        <v>4051</v>
      </c>
      <c r="E679" s="24">
        <v>2300</v>
      </c>
      <c r="F679" s="1" t="s">
        <v>35</v>
      </c>
      <c r="G679" s="1" t="s">
        <v>36</v>
      </c>
      <c r="H679" s="1" t="s">
        <v>113</v>
      </c>
      <c r="I679" t="s">
        <v>38</v>
      </c>
      <c r="J679" t="str">
        <f>_xlfn.CONCAT(IFERROR(INDEX(Lookup!B:B, MATCH(Table1[[#This Row],[Origin City]], Lookup!A:A, 0)), Table1[[#This Row],[Origin City]]),","," ",Table1[[#This Row],[Origin State]])</f>
        <v>Mead, NE</v>
      </c>
      <c r="K679" t="s">
        <v>114</v>
      </c>
      <c r="L679" t="s">
        <v>40</v>
      </c>
      <c r="M679" t="str">
        <f>_xlfn.CONCAT(IFERROR(INDEX(Lookup!B:B, MATCH(Table1[[#This Row],[Destination City]], Lookup!A:A, 0)), Table1[[#This Row],[Destination City]]),","," ",Table1[[#This Row],[Destination State]])</f>
        <v>Keyes, CA</v>
      </c>
      <c r="N679" s="5">
        <v>1737</v>
      </c>
      <c r="O679" t="s">
        <v>51</v>
      </c>
      <c r="P679">
        <v>107</v>
      </c>
      <c r="R679" t="s">
        <v>42</v>
      </c>
      <c r="S679" t="s">
        <v>43</v>
      </c>
      <c r="T679" t="s">
        <v>52</v>
      </c>
      <c r="U679" s="36" t="s">
        <v>44</v>
      </c>
      <c r="V679" s="28"/>
      <c r="W679" s="4">
        <v>5710</v>
      </c>
      <c r="X679" s="4">
        <f>IF(Table1[[#This Row],[Commodity]]="corn",Table1[[#This Row],[Tariff per Car]]/(111*2000/56),Table1[[#This Row],[Tariff per Car]]/(111*2000/60))</f>
        <v>1.4403603603603603</v>
      </c>
      <c r="Y679" s="4">
        <f>Table1[[#This Row],[Tariff per Car]]/100.7</f>
        <v>56.703078450844089</v>
      </c>
      <c r="Z679" s="4">
        <f>(Table1[[#This Row],[Tariff per Car]]/111)</f>
        <v>51.441441441441441</v>
      </c>
      <c r="AA679" s="6">
        <f>(Table1[[#This Row],[Tariff per Car]]/111)/Table1[[#This Row],[Route Mileage]]</f>
        <v>2.961510733531459E-2</v>
      </c>
      <c r="AB679" s="4">
        <v>0.57999999999999996</v>
      </c>
      <c r="AC679" s="4">
        <f>Table1[[#This Row],[FSC per Mile]]*Table1[[#This Row],[Route Mileage]]</f>
        <v>1007.4599999999999</v>
      </c>
      <c r="AD679" s="4">
        <f>Table1[[#This Row],[Tariff per Car]]+Table1[[#This Row],[FSC per Car]]</f>
        <v>6717.46</v>
      </c>
      <c r="AE679" s="4">
        <f>IF(Table1[[#This Row],[Commodity]]="corn",Table1[[#This Row],[Tariff + FSC per Car]]/(111*2000/56),Table1[[#This Row],[Tariff + FSC per Car]]/(111*2000/60))</f>
        <v>1.6944944144144145</v>
      </c>
      <c r="AF679" s="4">
        <f>Table1[[#This Row],[Tariff + FSC per Car]]/100.7</f>
        <v>66.707646474677261</v>
      </c>
      <c r="AG679" s="4">
        <f>(Table1[[#This Row],[Tariff + FSC per Car]]/111)</f>
        <v>60.517657657657658</v>
      </c>
      <c r="AH679" s="6">
        <f>(Table1[[#This Row],[Tariff + FSC per Car]]/111)/Table1[[#This Row],[Route Mileage]]</f>
        <v>3.4840332560539818E-2</v>
      </c>
    </row>
    <row r="680" spans="1:34" x14ac:dyDescent="0.25">
      <c r="A680" s="3">
        <v>44880</v>
      </c>
      <c r="B680" s="1" t="s">
        <v>34</v>
      </c>
      <c r="C680" s="1" t="s">
        <v>34</v>
      </c>
      <c r="D680" s="24">
        <v>4022</v>
      </c>
      <c r="E680" s="24">
        <v>69105</v>
      </c>
      <c r="F680" s="1" t="s">
        <v>72</v>
      </c>
      <c r="G680" s="1" t="s">
        <v>36</v>
      </c>
      <c r="H680" s="1" t="s">
        <v>73</v>
      </c>
      <c r="I680" t="s">
        <v>47</v>
      </c>
      <c r="J680" t="str">
        <f>_xlfn.CONCAT(IFERROR(INDEX(Lookup!B:B, MATCH(Table1[[#This Row],[Origin City]], Lookup!A:A, 0)), Table1[[#This Row],[Origin City]]),","," ",Table1[[#This Row],[Origin State]])</f>
        <v>Argyle, MN</v>
      </c>
      <c r="K680" t="s">
        <v>48</v>
      </c>
      <c r="L680" t="s">
        <v>49</v>
      </c>
      <c r="M680" t="s">
        <v>50</v>
      </c>
      <c r="N680" s="5">
        <v>1528</v>
      </c>
      <c r="O680" t="s">
        <v>51</v>
      </c>
      <c r="P680">
        <v>110</v>
      </c>
      <c r="Q680">
        <v>120</v>
      </c>
      <c r="R680" t="s">
        <v>2</v>
      </c>
      <c r="S680" t="s">
        <v>43</v>
      </c>
      <c r="T680" t="s">
        <v>52</v>
      </c>
      <c r="U680" s="35" t="s">
        <v>44</v>
      </c>
      <c r="V680" s="27" t="s">
        <v>45</v>
      </c>
      <c r="W680" s="4">
        <v>6300</v>
      </c>
      <c r="X680" s="4">
        <f>IF(Table1[[#This Row],[Commodity]]="corn",Table1[[#This Row],[Tariff per Car]]/(111*2000/56),Table1[[#This Row],[Tariff per Car]]/(111*2000/60))</f>
        <v>1.7027027027027026</v>
      </c>
      <c r="Y680" s="4">
        <f>Table1[[#This Row],[Tariff per Car]]/100.7</f>
        <v>62.562065541211517</v>
      </c>
      <c r="Z680" s="4">
        <f>(Table1[[#This Row],[Tariff per Car]]/111)</f>
        <v>56.756756756756758</v>
      </c>
      <c r="AA680" s="6">
        <f>(Table1[[#This Row],[Tariff per Car]]/111)/Table1[[#This Row],[Route Mileage]]</f>
        <v>3.7144474317249189E-2</v>
      </c>
      <c r="AB680" s="4">
        <v>0.44</v>
      </c>
      <c r="AC680" s="4">
        <f>Table1[[#This Row],[FSC per Mile]]*Table1[[#This Row],[Route Mileage]]</f>
        <v>672.32</v>
      </c>
      <c r="AD680" s="4">
        <f>Table1[[#This Row],[Tariff per Car]]+Table1[[#This Row],[FSC per Car]]</f>
        <v>6972.32</v>
      </c>
      <c r="AE680" s="4">
        <f>IF(Table1[[#This Row],[Commodity]]="corn",Table1[[#This Row],[Tariff + FSC per Car]]/(111*2000/56),Table1[[#This Row],[Tariff + FSC per Car]]/(111*2000/60))</f>
        <v>1.8844108108108106</v>
      </c>
      <c r="AF680" s="4">
        <f>Table1[[#This Row],[Tariff + FSC per Car]]/100.7</f>
        <v>69.238530287984105</v>
      </c>
      <c r="AG680" s="4">
        <f>(Table1[[#This Row],[Tariff + FSC per Car]]/111)</f>
        <v>62.813693693693693</v>
      </c>
      <c r="AH680" s="6">
        <f>(Table1[[#This Row],[Tariff + FSC per Car]]/111)/Table1[[#This Row],[Route Mileage]]</f>
        <v>4.1108438281213147E-2</v>
      </c>
    </row>
    <row r="681" spans="1:34" x14ac:dyDescent="0.25">
      <c r="A681" s="3">
        <v>44880</v>
      </c>
      <c r="B681" s="1" t="s">
        <v>34</v>
      </c>
      <c r="C681" s="1" t="s">
        <v>34</v>
      </c>
      <c r="D681" s="24">
        <v>4022</v>
      </c>
      <c r="E681" s="24">
        <v>69105</v>
      </c>
      <c r="F681" s="1" t="s">
        <v>72</v>
      </c>
      <c r="G681" s="1" t="s">
        <v>36</v>
      </c>
      <c r="H681" s="1" t="s">
        <v>73</v>
      </c>
      <c r="I681" t="s">
        <v>47</v>
      </c>
      <c r="J681" t="str">
        <f>_xlfn.CONCAT(IFERROR(INDEX(Lookup!B:B, MATCH(Table1[[#This Row],[Origin City]], Lookup!A:A, 0)), Table1[[#This Row],[Origin City]]),","," ",Table1[[#This Row],[Origin State]])</f>
        <v>Argyle, MN</v>
      </c>
      <c r="K681" t="s">
        <v>65</v>
      </c>
      <c r="L681" t="s">
        <v>54</v>
      </c>
      <c r="M681" t="s">
        <v>66</v>
      </c>
      <c r="N681" s="47">
        <v>1634</v>
      </c>
      <c r="O681" t="s">
        <v>51</v>
      </c>
      <c r="P681">
        <v>110</v>
      </c>
      <c r="Q681">
        <v>120</v>
      </c>
      <c r="R681" t="s">
        <v>2</v>
      </c>
      <c r="S681" t="s">
        <v>43</v>
      </c>
      <c r="T681" t="s">
        <v>52</v>
      </c>
      <c r="U681" s="36" t="s">
        <v>44</v>
      </c>
      <c r="V681" s="28" t="s">
        <v>45</v>
      </c>
      <c r="W681" s="4">
        <v>6500</v>
      </c>
      <c r="X681" s="4">
        <f>IF(Table1[[#This Row],[Commodity]]="corn",Table1[[#This Row],[Tariff per Car]]/(111*2000/56),Table1[[#This Row],[Tariff per Car]]/(111*2000/60))</f>
        <v>1.7567567567567568</v>
      </c>
      <c r="Y681" s="4">
        <f>Table1[[#This Row],[Tariff per Car]]/100.7</f>
        <v>64.548162859980138</v>
      </c>
      <c r="Z681" s="4">
        <f>(Table1[[#This Row],[Tariff per Car]]/111)</f>
        <v>58.558558558558559</v>
      </c>
      <c r="AA681" s="6">
        <f>(Table1[[#This Row],[Tariff per Car]]/111)/Table1[[#This Row],[Route Mileage]]</f>
        <v>3.5837551137428737E-2</v>
      </c>
      <c r="AB681" s="4">
        <v>0.44</v>
      </c>
      <c r="AC681" s="4">
        <f>Table1[[#This Row],[FSC per Mile]]*Table1[[#This Row],[Route Mileage]]</f>
        <v>718.96</v>
      </c>
      <c r="AD681" s="4">
        <f>Table1[[#This Row],[Tariff per Car]]+Table1[[#This Row],[FSC per Car]]</f>
        <v>7218.96</v>
      </c>
      <c r="AE681" s="4">
        <f>IF(Table1[[#This Row],[Commodity]]="corn",Table1[[#This Row],[Tariff + FSC per Car]]/(111*2000/56),Table1[[#This Row],[Tariff + FSC per Car]]/(111*2000/60))</f>
        <v>1.9510702702702702</v>
      </c>
      <c r="AF681" s="4">
        <f>Table1[[#This Row],[Tariff + FSC per Car]]/100.7</f>
        <v>71.687785501489572</v>
      </c>
      <c r="AG681" s="4">
        <f>(Table1[[#This Row],[Tariff + FSC per Car]]/111)</f>
        <v>65.035675675675677</v>
      </c>
      <c r="AH681" s="6">
        <f>(Table1[[#This Row],[Tariff + FSC per Car]]/111)/Table1[[#This Row],[Route Mileage]]</f>
        <v>3.9801515101392702E-2</v>
      </c>
    </row>
    <row r="682" spans="1:34" x14ac:dyDescent="0.25">
      <c r="A682" s="3">
        <v>44880</v>
      </c>
      <c r="B682" s="1" t="s">
        <v>34</v>
      </c>
      <c r="C682" s="1" t="s">
        <v>34</v>
      </c>
      <c r="D682" s="24">
        <v>4022</v>
      </c>
      <c r="E682" s="24">
        <v>69105</v>
      </c>
      <c r="F682" s="1" t="s">
        <v>72</v>
      </c>
      <c r="G682" s="1" t="s">
        <v>36</v>
      </c>
      <c r="H682" s="1" t="s">
        <v>74</v>
      </c>
      <c r="I682" t="s">
        <v>75</v>
      </c>
      <c r="J682" t="str">
        <f>_xlfn.CONCAT(IFERROR(INDEX(Lookup!B:B, MATCH(Table1[[#This Row],[Origin City]], Lookup!A:A, 0)), Table1[[#This Row],[Origin City]]),","," ",Table1[[#This Row],[Origin State]])</f>
        <v>Casselton, ND</v>
      </c>
      <c r="K682" t="s">
        <v>48</v>
      </c>
      <c r="L682" t="s">
        <v>49</v>
      </c>
      <c r="M682" t="s">
        <v>50</v>
      </c>
      <c r="N682" s="5">
        <v>1469</v>
      </c>
      <c r="O682" t="s">
        <v>51</v>
      </c>
      <c r="P682">
        <v>110</v>
      </c>
      <c r="Q682">
        <v>120</v>
      </c>
      <c r="R682" t="s">
        <v>2</v>
      </c>
      <c r="S682" t="s">
        <v>43</v>
      </c>
      <c r="T682" t="s">
        <v>52</v>
      </c>
      <c r="U682" s="35" t="s">
        <v>44</v>
      </c>
      <c r="V682" s="27" t="s">
        <v>45</v>
      </c>
      <c r="W682" s="4">
        <v>6250</v>
      </c>
      <c r="X682" s="4">
        <f>IF(Table1[[#This Row],[Commodity]]="corn",Table1[[#This Row],[Tariff per Car]]/(111*2000/56),Table1[[#This Row],[Tariff per Car]]/(111*2000/60))</f>
        <v>1.6891891891891893</v>
      </c>
      <c r="Y682" s="4">
        <f>Table1[[#This Row],[Tariff per Car]]/100.7</f>
        <v>62.06554121151936</v>
      </c>
      <c r="Z682" s="4">
        <f>(Table1[[#This Row],[Tariff per Car]]/111)</f>
        <v>56.306306306306304</v>
      </c>
      <c r="AA682" s="6">
        <f>(Table1[[#This Row],[Tariff per Car]]/111)/Table1[[#This Row],[Route Mileage]]</f>
        <v>3.8329684347383458E-2</v>
      </c>
      <c r="AB682" s="4">
        <v>0.44</v>
      </c>
      <c r="AC682" s="4">
        <f>Table1[[#This Row],[FSC per Mile]]*Table1[[#This Row],[Route Mileage]]</f>
        <v>646.36</v>
      </c>
      <c r="AD682" s="4">
        <f>Table1[[#This Row],[Tariff per Car]]+Table1[[#This Row],[FSC per Car]]</f>
        <v>6896.36</v>
      </c>
      <c r="AE682" s="4">
        <f>IF(Table1[[#This Row],[Commodity]]="corn",Table1[[#This Row],[Tariff + FSC per Car]]/(111*2000/56),Table1[[#This Row],[Tariff + FSC per Car]]/(111*2000/60))</f>
        <v>1.8638810810810811</v>
      </c>
      <c r="AF682" s="4">
        <f>Table1[[#This Row],[Tariff + FSC per Car]]/100.7</f>
        <v>68.484210526315778</v>
      </c>
      <c r="AG682" s="4">
        <f>(Table1[[#This Row],[Tariff + FSC per Car]]/111)</f>
        <v>62.129369369369364</v>
      </c>
      <c r="AH682" s="6">
        <f>(Table1[[#This Row],[Tariff + FSC per Car]]/111)/Table1[[#This Row],[Route Mileage]]</f>
        <v>4.2293648311347423E-2</v>
      </c>
    </row>
    <row r="683" spans="1:34" x14ac:dyDescent="0.25">
      <c r="A683" s="3">
        <v>44880</v>
      </c>
      <c r="B683" s="1" t="s">
        <v>34</v>
      </c>
      <c r="C683" s="1" t="s">
        <v>34</v>
      </c>
      <c r="D683" s="24">
        <v>4022</v>
      </c>
      <c r="E683" s="24">
        <v>69902</v>
      </c>
      <c r="F683" s="1" t="s">
        <v>72</v>
      </c>
      <c r="G683" s="1" t="s">
        <v>36</v>
      </c>
      <c r="H683" s="1" t="s">
        <v>74</v>
      </c>
      <c r="I683" t="s">
        <v>75</v>
      </c>
      <c r="J683" t="str">
        <f>_xlfn.CONCAT(IFERROR(INDEX(Lookup!B:B, MATCH(Table1[[#This Row],[Origin City]], Lookup!A:A, 0)), Table1[[#This Row],[Origin City]]),","," ",Table1[[#This Row],[Origin State]])</f>
        <v>Casselton, ND</v>
      </c>
      <c r="K683" t="s">
        <v>79</v>
      </c>
      <c r="L683" t="s">
        <v>62</v>
      </c>
      <c r="M683" t="str">
        <f>_xlfn.CONCAT(IFERROR(INDEX(Lookup!B:B, MATCH(Table1[[#This Row],[Destination City]], Lookup!A:A, 0)), Table1[[#This Row],[Destination City]]),","," ",Table1[[#This Row],[Destination State]])</f>
        <v>St. Louis, MO</v>
      </c>
      <c r="N683" s="5">
        <v>855</v>
      </c>
      <c r="O683" t="s">
        <v>51</v>
      </c>
      <c r="P683">
        <v>110</v>
      </c>
      <c r="Q683">
        <v>120</v>
      </c>
      <c r="R683" t="s">
        <v>2</v>
      </c>
      <c r="S683" t="s">
        <v>43</v>
      </c>
      <c r="T683" t="s">
        <v>52</v>
      </c>
      <c r="U683" s="35" t="s">
        <v>44</v>
      </c>
      <c r="V683" s="27" t="s">
        <v>45</v>
      </c>
      <c r="W683" s="4">
        <v>4300</v>
      </c>
      <c r="X683" s="4">
        <f>IF(Table1[[#This Row],[Commodity]]="corn",Table1[[#This Row],[Tariff per Car]]/(111*2000/56),Table1[[#This Row],[Tariff per Car]]/(111*2000/60))</f>
        <v>1.1621621621621621</v>
      </c>
      <c r="Y683" s="4">
        <f>Table1[[#This Row],[Tariff per Car]]/100.7</f>
        <v>42.701092353525318</v>
      </c>
      <c r="Z683" s="4">
        <f>(Table1[[#This Row],[Tariff per Car]]/111)</f>
        <v>38.738738738738739</v>
      </c>
      <c r="AA683" s="6">
        <f>(Table1[[#This Row],[Tariff per Car]]/111)/Table1[[#This Row],[Route Mileage]]</f>
        <v>4.5308466361097942E-2</v>
      </c>
      <c r="AB683" s="4">
        <v>0.44</v>
      </c>
      <c r="AC683" s="4">
        <f>Table1[[#This Row],[FSC per Mile]]*Table1[[#This Row],[Route Mileage]]</f>
        <v>376.2</v>
      </c>
      <c r="AD683" s="4">
        <f>Table1[[#This Row],[Tariff per Car]]+Table1[[#This Row],[FSC per Car]]</f>
        <v>4676.2</v>
      </c>
      <c r="AE683" s="4">
        <f>IF(Table1[[#This Row],[Commodity]]="corn",Table1[[#This Row],[Tariff + FSC per Car]]/(111*2000/56),Table1[[#This Row],[Tariff + FSC per Car]]/(111*2000/60))</f>
        <v>1.2638378378378379</v>
      </c>
      <c r="AF683" s="4">
        <f>Table1[[#This Row],[Tariff + FSC per Car]]/100.7</f>
        <v>46.436941410129094</v>
      </c>
      <c r="AG683" s="4">
        <f>(Table1[[#This Row],[Tariff + FSC per Car]]/111)</f>
        <v>42.127927927927928</v>
      </c>
      <c r="AH683" s="6">
        <f>(Table1[[#This Row],[Tariff + FSC per Car]]/111)/Table1[[#This Row],[Route Mileage]]</f>
        <v>4.9272430325061907E-2</v>
      </c>
    </row>
    <row r="684" spans="1:34" x14ac:dyDescent="0.25">
      <c r="A684" s="3">
        <v>44880</v>
      </c>
      <c r="B684" s="1" t="s">
        <v>34</v>
      </c>
      <c r="C684" s="1" t="s">
        <v>34</v>
      </c>
      <c r="D684" s="24">
        <v>4022</v>
      </c>
      <c r="E684" s="24">
        <v>69105</v>
      </c>
      <c r="F684" s="1" t="s">
        <v>72</v>
      </c>
      <c r="G684" s="1" t="s">
        <v>36</v>
      </c>
      <c r="H684" s="1" t="s">
        <v>76</v>
      </c>
      <c r="I684" t="s">
        <v>77</v>
      </c>
      <c r="J684" t="str">
        <f>_xlfn.CONCAT(IFERROR(INDEX(Lookup!B:B, MATCH(Table1[[#This Row],[Origin City]], Lookup!A:A, 0)), Table1[[#This Row],[Origin City]]),","," ",Table1[[#This Row],[Origin State]])</f>
        <v>Concordia, KS</v>
      </c>
      <c r="K684" t="s">
        <v>65</v>
      </c>
      <c r="L684" t="s">
        <v>54</v>
      </c>
      <c r="M684" t="s">
        <v>66</v>
      </c>
      <c r="N684" s="5">
        <v>742</v>
      </c>
      <c r="O684" t="s">
        <v>51</v>
      </c>
      <c r="P684">
        <v>110</v>
      </c>
      <c r="Q684">
        <v>120</v>
      </c>
      <c r="R684" t="s">
        <v>2</v>
      </c>
      <c r="S684" t="s">
        <v>43</v>
      </c>
      <c r="T684" t="s">
        <v>43</v>
      </c>
      <c r="U684" s="36" t="s">
        <v>44</v>
      </c>
      <c r="V684" s="28" t="s">
        <v>45</v>
      </c>
      <c r="W684" s="4">
        <v>4750</v>
      </c>
      <c r="X684" s="4">
        <f>IF(Table1[[#This Row],[Commodity]]="corn",Table1[[#This Row],[Tariff per Car]]/(111*2000/56),Table1[[#This Row],[Tariff per Car]]/(111*2000/60))</f>
        <v>1.2837837837837838</v>
      </c>
      <c r="Y684" s="4">
        <f>Table1[[#This Row],[Tariff per Car]]/100.7</f>
        <v>47.169811320754718</v>
      </c>
      <c r="Z684" s="4">
        <f>(Table1[[#This Row],[Tariff per Car]]/111)</f>
        <v>42.792792792792795</v>
      </c>
      <c r="AA684" s="6">
        <f>(Table1[[#This Row],[Tariff per Car]]/111)/Table1[[#This Row],[Route Mileage]]</f>
        <v>5.7672227483548243E-2</v>
      </c>
      <c r="AB684" s="4">
        <v>0.44</v>
      </c>
      <c r="AC684" s="4">
        <f>Table1[[#This Row],[FSC per Mile]]*Table1[[#This Row],[Route Mileage]]</f>
        <v>326.48</v>
      </c>
      <c r="AD684" s="4">
        <f>Table1[[#This Row],[Tariff per Car]]+Table1[[#This Row],[FSC per Car]]</f>
        <v>5076.4799999999996</v>
      </c>
      <c r="AE684" s="4">
        <f>IF(Table1[[#This Row],[Commodity]]="corn",Table1[[#This Row],[Tariff + FSC per Car]]/(111*2000/56),Table1[[#This Row],[Tariff + FSC per Car]]/(111*2000/60))</f>
        <v>1.3720216216216214</v>
      </c>
      <c r="AF684" s="4">
        <f>Table1[[#This Row],[Tariff + FSC per Car]]/100.7</f>
        <v>50.411916583912607</v>
      </c>
      <c r="AG684" s="4">
        <f>(Table1[[#This Row],[Tariff + FSC per Car]]/111)</f>
        <v>45.734054054054049</v>
      </c>
      <c r="AH684" s="6">
        <f>(Table1[[#This Row],[Tariff + FSC per Car]]/111)/Table1[[#This Row],[Route Mileage]]</f>
        <v>6.1636191447512194E-2</v>
      </c>
    </row>
    <row r="685" spans="1:34" x14ac:dyDescent="0.25">
      <c r="A685" s="3">
        <v>44880</v>
      </c>
      <c r="B685" s="1" t="s">
        <v>34</v>
      </c>
      <c r="C685" s="1" t="s">
        <v>34</v>
      </c>
      <c r="D685" s="24">
        <v>4022</v>
      </c>
      <c r="E685" s="24">
        <v>69105</v>
      </c>
      <c r="F685" s="1" t="s">
        <v>72</v>
      </c>
      <c r="G685" s="1" t="s">
        <v>36</v>
      </c>
      <c r="H685" s="1" t="s">
        <v>78</v>
      </c>
      <c r="I685" t="s">
        <v>68</v>
      </c>
      <c r="J685" t="str">
        <f>_xlfn.CONCAT(IFERROR(INDEX(Lookup!B:B, MATCH(Table1[[#This Row],[Origin City]], Lookup!A:A, 0)), Table1[[#This Row],[Origin City]]),","," ",Table1[[#This Row],[Origin State]])</f>
        <v>Mitchell, SD</v>
      </c>
      <c r="K685" t="s">
        <v>48</v>
      </c>
      <c r="L685" t="s">
        <v>49</v>
      </c>
      <c r="M685" t="s">
        <v>50</v>
      </c>
      <c r="N685" s="5">
        <v>1624</v>
      </c>
      <c r="O685" t="s">
        <v>51</v>
      </c>
      <c r="P685">
        <v>110</v>
      </c>
      <c r="Q685">
        <v>120</v>
      </c>
      <c r="R685" t="s">
        <v>2</v>
      </c>
      <c r="S685" t="s">
        <v>43</v>
      </c>
      <c r="T685" t="s">
        <v>52</v>
      </c>
      <c r="U685" s="35" t="s">
        <v>44</v>
      </c>
      <c r="V685" s="27" t="s">
        <v>45</v>
      </c>
      <c r="W685" s="4">
        <v>6350</v>
      </c>
      <c r="X685" s="4">
        <f>IF(Table1[[#This Row],[Commodity]]="corn",Table1[[#This Row],[Tariff per Car]]/(111*2000/56),Table1[[#This Row],[Tariff per Car]]/(111*2000/60))</f>
        <v>1.7162162162162162</v>
      </c>
      <c r="Y685" s="4">
        <f>Table1[[#This Row],[Tariff per Car]]/100.7</f>
        <v>63.058589870903674</v>
      </c>
      <c r="Z685" s="4">
        <f>(Table1[[#This Row],[Tariff per Car]]/111)</f>
        <v>57.207207207207205</v>
      </c>
      <c r="AA685" s="6">
        <f>(Table1[[#This Row],[Tariff per Car]]/111)/Table1[[#This Row],[Route Mileage]]</f>
        <v>3.5226112812319708E-2</v>
      </c>
      <c r="AB685" s="4">
        <v>0.44</v>
      </c>
      <c r="AC685" s="4">
        <f>Table1[[#This Row],[FSC per Mile]]*Table1[[#This Row],[Route Mileage]]</f>
        <v>714.56000000000006</v>
      </c>
      <c r="AD685" s="4">
        <f>Table1[[#This Row],[Tariff per Car]]+Table1[[#This Row],[FSC per Car]]</f>
        <v>7064.56</v>
      </c>
      <c r="AE685" s="4">
        <f>IF(Table1[[#This Row],[Commodity]]="corn",Table1[[#This Row],[Tariff + FSC per Car]]/(111*2000/56),Table1[[#This Row],[Tariff + FSC per Car]]/(111*2000/60))</f>
        <v>1.9093405405405406</v>
      </c>
      <c r="AF685" s="4">
        <f>Table1[[#This Row],[Tariff + FSC per Car]]/100.7</f>
        <v>70.154518371400201</v>
      </c>
      <c r="AG685" s="4">
        <f>(Table1[[#This Row],[Tariff + FSC per Car]]/111)</f>
        <v>63.644684684684691</v>
      </c>
      <c r="AH685" s="6">
        <f>(Table1[[#This Row],[Tariff + FSC per Car]]/111)/Table1[[#This Row],[Route Mileage]]</f>
        <v>3.9190076776283674E-2</v>
      </c>
    </row>
    <row r="686" spans="1:34" x14ac:dyDescent="0.25">
      <c r="A686" s="3">
        <v>44880</v>
      </c>
      <c r="B686" s="1" t="s">
        <v>34</v>
      </c>
      <c r="C686" s="1" t="s">
        <v>34</v>
      </c>
      <c r="D686" s="24">
        <v>4022</v>
      </c>
      <c r="E686" s="24">
        <v>69105</v>
      </c>
      <c r="F686" s="1" t="s">
        <v>72</v>
      </c>
      <c r="G686" s="1" t="s">
        <v>36</v>
      </c>
      <c r="H686" s="1" t="s">
        <v>61</v>
      </c>
      <c r="I686" t="s">
        <v>62</v>
      </c>
      <c r="J686" t="str">
        <f>_xlfn.CONCAT(IFERROR(INDEX(Lookup!B:B, MATCH(Table1[[#This Row],[Origin City]], Lookup!A:A, 0)), Table1[[#This Row],[Origin City]]),","," ",Table1[[#This Row],[Origin State]])</f>
        <v>Phelps (Rock Port), MO</v>
      </c>
      <c r="K686" t="s">
        <v>48</v>
      </c>
      <c r="L686" t="s">
        <v>49</v>
      </c>
      <c r="M686" t="s">
        <v>50</v>
      </c>
      <c r="N686" s="5">
        <v>1881</v>
      </c>
      <c r="O686" t="s">
        <v>51</v>
      </c>
      <c r="P686">
        <v>110</v>
      </c>
      <c r="Q686">
        <v>120</v>
      </c>
      <c r="R686" t="s">
        <v>2</v>
      </c>
      <c r="S686" t="s">
        <v>43</v>
      </c>
      <c r="T686" t="s">
        <v>43</v>
      </c>
      <c r="U686" s="35" t="s">
        <v>44</v>
      </c>
      <c r="V686" s="27" t="s">
        <v>45</v>
      </c>
      <c r="W686" s="4">
        <v>6300</v>
      </c>
      <c r="X686" s="4">
        <f>IF(Table1[[#This Row],[Commodity]]="corn",Table1[[#This Row],[Tariff per Car]]/(111*2000/56),Table1[[#This Row],[Tariff per Car]]/(111*2000/60))</f>
        <v>1.7027027027027026</v>
      </c>
      <c r="Y686" s="4">
        <f>Table1[[#This Row],[Tariff per Car]]/100.7</f>
        <v>62.562065541211517</v>
      </c>
      <c r="Z686" s="4">
        <f>(Table1[[#This Row],[Tariff per Car]]/111)</f>
        <v>56.756756756756758</v>
      </c>
      <c r="AA686" s="6">
        <f>(Table1[[#This Row],[Tariff per Car]]/111)/Table1[[#This Row],[Route Mileage]]</f>
        <v>3.0173714384240699E-2</v>
      </c>
      <c r="AB686" s="4">
        <v>0.44</v>
      </c>
      <c r="AC686" s="4">
        <f>Table1[[#This Row],[FSC per Mile]]*Table1[[#This Row],[Route Mileage]]</f>
        <v>827.64</v>
      </c>
      <c r="AD686" s="4">
        <f>Table1[[#This Row],[Tariff per Car]]+Table1[[#This Row],[FSC per Car]]</f>
        <v>7127.64</v>
      </c>
      <c r="AE686" s="4">
        <f>IF(Table1[[#This Row],[Commodity]]="corn",Table1[[#This Row],[Tariff + FSC per Car]]/(111*2000/56),Table1[[#This Row],[Tariff + FSC per Car]]/(111*2000/60))</f>
        <v>1.9263891891891893</v>
      </c>
      <c r="AF686" s="4">
        <f>Table1[[#This Row],[Tariff + FSC per Car]]/100.7</f>
        <v>70.780933465739821</v>
      </c>
      <c r="AG686" s="4">
        <f>(Table1[[#This Row],[Tariff + FSC per Car]]/111)</f>
        <v>64.212972972972977</v>
      </c>
      <c r="AH686" s="6">
        <f>(Table1[[#This Row],[Tariff + FSC per Car]]/111)/Table1[[#This Row],[Route Mileage]]</f>
        <v>3.4137678348204664E-2</v>
      </c>
    </row>
    <row r="687" spans="1:34" x14ac:dyDescent="0.25">
      <c r="A687" s="3">
        <v>44880</v>
      </c>
      <c r="B687" s="1" t="s">
        <v>34</v>
      </c>
      <c r="C687" s="1" t="s">
        <v>34</v>
      </c>
      <c r="D687" s="24">
        <v>4022</v>
      </c>
      <c r="E687" s="24">
        <v>69105</v>
      </c>
      <c r="F687" s="1" t="s">
        <v>72</v>
      </c>
      <c r="G687" s="1" t="s">
        <v>36</v>
      </c>
      <c r="H687" s="1" t="s">
        <v>69</v>
      </c>
      <c r="I687" t="s">
        <v>47</v>
      </c>
      <c r="J687" t="str">
        <f>_xlfn.CONCAT(IFERROR(INDEX(Lookup!B:B, MATCH(Table1[[#This Row],[Origin City]], Lookup!A:A, 0)), Table1[[#This Row],[Origin City]]),","," ",Table1[[#This Row],[Origin State]])</f>
        <v>St. Cloud, MN</v>
      </c>
      <c r="K687" t="s">
        <v>48</v>
      </c>
      <c r="L687" t="s">
        <v>49</v>
      </c>
      <c r="M687" t="s">
        <v>50</v>
      </c>
      <c r="N687" s="5">
        <v>1666</v>
      </c>
      <c r="O687" t="s">
        <v>51</v>
      </c>
      <c r="P687">
        <v>110</v>
      </c>
      <c r="Q687">
        <v>120</v>
      </c>
      <c r="R687" t="s">
        <v>2</v>
      </c>
      <c r="S687" t="s">
        <v>43</v>
      </c>
      <c r="T687" t="s">
        <v>43</v>
      </c>
      <c r="U687" s="36" t="s">
        <v>44</v>
      </c>
      <c r="V687" s="28" t="s">
        <v>45</v>
      </c>
      <c r="W687" s="4">
        <v>6400</v>
      </c>
      <c r="X687" s="4">
        <f>IF(Table1[[#This Row],[Commodity]]="corn",Table1[[#This Row],[Tariff per Car]]/(111*2000/56),Table1[[#This Row],[Tariff per Car]]/(111*2000/60))</f>
        <v>1.7297297297297298</v>
      </c>
      <c r="Y687" s="4">
        <f>Table1[[#This Row],[Tariff per Car]]/100.7</f>
        <v>63.555114200595824</v>
      </c>
      <c r="Z687" s="4">
        <f>(Table1[[#This Row],[Tariff per Car]]/111)</f>
        <v>57.657657657657658</v>
      </c>
      <c r="AA687" s="6">
        <f>(Table1[[#This Row],[Tariff per Car]]/111)/Table1[[#This Row],[Route Mileage]]</f>
        <v>3.460843796978251E-2</v>
      </c>
      <c r="AB687" s="4">
        <v>0.44</v>
      </c>
      <c r="AC687" s="4">
        <f>Table1[[#This Row],[FSC per Mile]]*Table1[[#This Row],[Route Mileage]]</f>
        <v>733.04</v>
      </c>
      <c r="AD687" s="4">
        <f>Table1[[#This Row],[Tariff per Car]]+Table1[[#This Row],[FSC per Car]]</f>
        <v>7133.04</v>
      </c>
      <c r="AE687" s="4">
        <f>IF(Table1[[#This Row],[Commodity]]="corn",Table1[[#This Row],[Tariff + FSC per Car]]/(111*2000/56),Table1[[#This Row],[Tariff + FSC per Car]]/(111*2000/60))</f>
        <v>1.9278486486486486</v>
      </c>
      <c r="AF687" s="4">
        <f>Table1[[#This Row],[Tariff + FSC per Car]]/100.7</f>
        <v>70.834558093346573</v>
      </c>
      <c r="AG687" s="4">
        <f>(Table1[[#This Row],[Tariff + FSC per Car]]/111)</f>
        <v>64.261621621621615</v>
      </c>
      <c r="AH687" s="6">
        <f>(Table1[[#This Row],[Tariff + FSC per Car]]/111)/Table1[[#This Row],[Route Mileage]]</f>
        <v>3.8572401933746468E-2</v>
      </c>
    </row>
    <row r="688" spans="1:34" x14ac:dyDescent="0.25">
      <c r="A688" s="3">
        <v>44880</v>
      </c>
      <c r="B688" s="1" t="s">
        <v>88</v>
      </c>
      <c r="C688" s="1" t="s">
        <v>81</v>
      </c>
      <c r="D688" s="24">
        <v>4444</v>
      </c>
      <c r="E688" s="24">
        <v>45650</v>
      </c>
      <c r="F688" s="1" t="s">
        <v>72</v>
      </c>
      <c r="G688" s="1" t="s">
        <v>36</v>
      </c>
      <c r="H688" s="1" t="s">
        <v>89</v>
      </c>
      <c r="I688" t="s">
        <v>75</v>
      </c>
      <c r="J688" t="str">
        <f>_xlfn.CONCAT(IFERROR(INDEX(Lookup!B:B, MATCH(Table1[[#This Row],[Origin City]], Lookup!A:A, 0)), Table1[[#This Row],[Origin City]]),","," ",Table1[[#This Row],[Origin State]])</f>
        <v>Enderlin, ND</v>
      </c>
      <c r="K688" t="s">
        <v>90</v>
      </c>
      <c r="L688" t="s">
        <v>49</v>
      </c>
      <c r="M688" t="str">
        <f>_xlfn.CONCAT(IFERROR(INDEX(Lookup!B:B, MATCH(Table1[[#This Row],[Destination City]], Lookup!A:A, 0)), Table1[[#This Row],[Destination City]]),","," ",Table1[[#This Row],[Destination State]])</f>
        <v>Kalama, WA</v>
      </c>
      <c r="N688" s="5">
        <v>1617</v>
      </c>
      <c r="O688" t="s">
        <v>86</v>
      </c>
      <c r="P688">
        <v>110</v>
      </c>
      <c r="Q688">
        <v>110</v>
      </c>
      <c r="R688" t="s">
        <v>42</v>
      </c>
      <c r="S688" t="s">
        <v>43</v>
      </c>
      <c r="T688" t="s">
        <v>52</v>
      </c>
      <c r="U688" s="26"/>
      <c r="V688" s="27" t="s">
        <v>87</v>
      </c>
      <c r="W688" s="4">
        <v>5935</v>
      </c>
      <c r="X688" s="4">
        <f>IF(Table1[[#This Row],[Commodity]]="corn",Table1[[#This Row],[Tariff per Car]]/(111*2000/56),Table1[[#This Row],[Tariff per Car]]/(111*2000/60))</f>
        <v>1.604054054054054</v>
      </c>
      <c r="Y688" s="4">
        <f>Table1[[#This Row],[Tariff per Car]]/100.7</f>
        <v>58.937437934458785</v>
      </c>
      <c r="Z688" s="4">
        <f>(Table1[[#This Row],[Tariff per Car]]/111)</f>
        <v>53.468468468468465</v>
      </c>
      <c r="AA688" s="6">
        <f>(Table1[[#This Row],[Tariff per Car]]/111)/Table1[[#This Row],[Route Mileage]]</f>
        <v>3.3066461637890204E-2</v>
      </c>
      <c r="AB688" s="4">
        <v>0.61250000000000004</v>
      </c>
      <c r="AC688" s="4">
        <f>Table1[[#This Row],[FSC per Mile]]*Table1[[#This Row],[Route Mileage]]</f>
        <v>990.41250000000002</v>
      </c>
      <c r="AD688" s="4">
        <f>Table1[[#This Row],[Tariff per Car]]+Table1[[#This Row],[FSC per Car]]</f>
        <v>6925.4125000000004</v>
      </c>
      <c r="AE688" s="4">
        <f>IF(Table1[[#This Row],[Commodity]]="corn",Table1[[#This Row],[Tariff + FSC per Car]]/(111*2000/56),Table1[[#This Row],[Tariff + FSC per Car]]/(111*2000/60))</f>
        <v>1.8717331081081081</v>
      </c>
      <c r="AF688" s="4">
        <f>Table1[[#This Row],[Tariff + FSC per Car]]/100.7</f>
        <v>68.772715988083419</v>
      </c>
      <c r="AG688" s="4">
        <f>(Table1[[#This Row],[Tariff + FSC per Car]]/111)</f>
        <v>62.391103603603604</v>
      </c>
      <c r="AH688" s="6">
        <f>(Table1[[#This Row],[Tariff + FSC per Car]]/111)/Table1[[#This Row],[Route Mileage]]</f>
        <v>3.8584479655908228E-2</v>
      </c>
    </row>
    <row r="689" spans="1:34" x14ac:dyDescent="0.25">
      <c r="A689" s="3">
        <v>44880</v>
      </c>
      <c r="B689" s="1" t="s">
        <v>94</v>
      </c>
      <c r="C689" s="1" t="s">
        <v>94</v>
      </c>
      <c r="D689" s="24">
        <v>4317</v>
      </c>
      <c r="F689" s="1" t="s">
        <v>72</v>
      </c>
      <c r="G689" s="1" t="s">
        <v>36</v>
      </c>
      <c r="H689" s="1" t="s">
        <v>106</v>
      </c>
      <c r="I689" t="s">
        <v>57</v>
      </c>
      <c r="J689" t="str">
        <f>_xlfn.CONCAT(IFERROR(INDEX(Lookup!B:B, MATCH(Table1[[#This Row],[Origin City]], Lookup!A:A, 0)), Table1[[#This Row],[Origin City]]),","," ",Table1[[#This Row],[Origin State]])</f>
        <v>Casey, IL</v>
      </c>
      <c r="K689" t="s">
        <v>107</v>
      </c>
      <c r="L689" t="s">
        <v>98</v>
      </c>
      <c r="M689" t="str">
        <f>_xlfn.CONCAT(IFERROR(INDEX(Lookup!B:B, MATCH(Table1[[#This Row],[Destination City]], Lookup!A:A, 0)), Table1[[#This Row],[Destination City]]),","," ",Table1[[#This Row],[Destination State]])</f>
        <v>Mobile, AL</v>
      </c>
      <c r="N689" s="5">
        <v>779</v>
      </c>
      <c r="O689" t="s">
        <v>86</v>
      </c>
      <c r="P689">
        <v>90</v>
      </c>
      <c r="Q689">
        <v>90</v>
      </c>
      <c r="R689" t="s">
        <v>108</v>
      </c>
      <c r="S689" t="s">
        <v>43</v>
      </c>
      <c r="T689" t="s">
        <v>52</v>
      </c>
      <c r="U689" s="43"/>
      <c r="V689" s="28" t="s">
        <v>87</v>
      </c>
      <c r="W689" s="4">
        <v>3407</v>
      </c>
      <c r="X689" s="4">
        <f>IF(Table1[[#This Row],[Commodity]]="corn",Table1[[#This Row],[Tariff per Car]]/(111*2000/56),Table1[[#This Row],[Tariff per Car]]/(111*2000/60))</f>
        <v>0.92081081081081084</v>
      </c>
      <c r="Y689" s="4">
        <f>Table1[[#This Row],[Tariff per Car]]/100.7</f>
        <v>33.833167825223434</v>
      </c>
      <c r="Z689" s="4">
        <f>(Table1[[#This Row],[Tariff per Car]]/111)</f>
        <v>30.693693693693692</v>
      </c>
      <c r="AA689" s="6">
        <f>(Table1[[#This Row],[Tariff per Car]]/111)/Table1[[#This Row],[Route Mileage]]</f>
        <v>3.9401403971365462E-2</v>
      </c>
      <c r="AB689" s="4">
        <v>0</v>
      </c>
      <c r="AC689" s="4">
        <f>Table1[[#This Row],[FSC per Mile]]*Table1[[#This Row],[Route Mileage]]</f>
        <v>0</v>
      </c>
      <c r="AD689" s="4">
        <f>Table1[[#This Row],[Tariff per Car]]+Table1[[#This Row],[FSC per Car]]</f>
        <v>3407</v>
      </c>
      <c r="AE689" s="4">
        <f>IF(Table1[[#This Row],[Commodity]]="corn",Table1[[#This Row],[Tariff + FSC per Car]]/(111*2000/56),Table1[[#This Row],[Tariff + FSC per Car]]/(111*2000/60))</f>
        <v>0.92081081081081084</v>
      </c>
      <c r="AF689" s="4">
        <f>Table1[[#This Row],[Tariff + FSC per Car]]/100.7</f>
        <v>33.833167825223434</v>
      </c>
      <c r="AG689" s="4">
        <f>(Table1[[#This Row],[Tariff + FSC per Car]]/111)</f>
        <v>30.693693693693692</v>
      </c>
      <c r="AH689" s="6">
        <f>(Table1[[#This Row],[Tariff + FSC per Car]]/111)/Table1[[#This Row],[Route Mileage]]</f>
        <v>3.9401403971365462E-2</v>
      </c>
    </row>
    <row r="690" spans="1:34" x14ac:dyDescent="0.25">
      <c r="A690" s="3">
        <v>44880</v>
      </c>
      <c r="B690" s="1" t="s">
        <v>94</v>
      </c>
      <c r="C690" s="1" t="s">
        <v>94</v>
      </c>
      <c r="D690" s="24">
        <v>4317</v>
      </c>
      <c r="F690" s="1" t="s">
        <v>72</v>
      </c>
      <c r="G690" s="1" t="s">
        <v>36</v>
      </c>
      <c r="H690" s="1" t="s">
        <v>106</v>
      </c>
      <c r="I690" t="s">
        <v>57</v>
      </c>
      <c r="J690" t="str">
        <f>_xlfn.CONCAT(IFERROR(INDEX(Lookup!B:B, MATCH(Table1[[#This Row],[Origin City]], Lookup!A:A, 0)), Table1[[#This Row],[Origin City]]),","," ",Table1[[#This Row],[Origin State]])</f>
        <v>Casey, IL</v>
      </c>
      <c r="K690" t="s">
        <v>107</v>
      </c>
      <c r="L690" t="s">
        <v>98</v>
      </c>
      <c r="M690" t="str">
        <f>_xlfn.CONCAT(IFERROR(INDEX(Lookup!B:B, MATCH(Table1[[#This Row],[Destination City]], Lookup!A:A, 0)), Table1[[#This Row],[Destination City]]),","," ",Table1[[#This Row],[Destination State]])</f>
        <v>Mobile, AL</v>
      </c>
      <c r="N690" s="5">
        <v>779</v>
      </c>
      <c r="O690" t="s">
        <v>86</v>
      </c>
      <c r="P690">
        <v>90</v>
      </c>
      <c r="Q690">
        <v>90</v>
      </c>
      <c r="R690" t="s">
        <v>2</v>
      </c>
      <c r="S690" t="s">
        <v>43</v>
      </c>
      <c r="T690" t="s">
        <v>43</v>
      </c>
      <c r="U690" s="43"/>
      <c r="V690" s="28" t="s">
        <v>87</v>
      </c>
      <c r="W690" s="4">
        <v>3627</v>
      </c>
      <c r="X690" s="4">
        <f>IF(Table1[[#This Row],[Commodity]]="corn",Table1[[#This Row],[Tariff per Car]]/(111*2000/56),Table1[[#This Row],[Tariff per Car]]/(111*2000/60))</f>
        <v>0.98027027027027025</v>
      </c>
      <c r="Y690" s="4">
        <f>Table1[[#This Row],[Tariff per Car]]/100.7</f>
        <v>36.01787487586892</v>
      </c>
      <c r="Z690" s="4">
        <f>(Table1[[#This Row],[Tariff per Car]]/111)</f>
        <v>32.675675675675677</v>
      </c>
      <c r="AA690" s="6">
        <f>(Table1[[#This Row],[Tariff per Car]]/111)/Table1[[#This Row],[Route Mileage]]</f>
        <v>4.1945668389827571E-2</v>
      </c>
      <c r="AB690" s="4">
        <v>0</v>
      </c>
      <c r="AC690" s="4">
        <f>Table1[[#This Row],[FSC per Mile]]*Table1[[#This Row],[Route Mileage]]</f>
        <v>0</v>
      </c>
      <c r="AD690" s="4">
        <f>Table1[[#This Row],[Tariff per Car]]+Table1[[#This Row],[FSC per Car]]</f>
        <v>3627</v>
      </c>
      <c r="AE690" s="4">
        <f>IF(Table1[[#This Row],[Commodity]]="corn",Table1[[#This Row],[Tariff + FSC per Car]]/(111*2000/56),Table1[[#This Row],[Tariff + FSC per Car]]/(111*2000/60))</f>
        <v>0.98027027027027025</v>
      </c>
      <c r="AF690" s="4">
        <f>Table1[[#This Row],[Tariff + FSC per Car]]/100.7</f>
        <v>36.01787487586892</v>
      </c>
      <c r="AG690" s="4">
        <f>(Table1[[#This Row],[Tariff + FSC per Car]]/111)</f>
        <v>32.675675675675677</v>
      </c>
      <c r="AH690" s="6">
        <f>(Table1[[#This Row],[Tariff + FSC per Car]]/111)/Table1[[#This Row],[Route Mileage]]</f>
        <v>4.1945668389827571E-2</v>
      </c>
    </row>
    <row r="691" spans="1:34" x14ac:dyDescent="0.25">
      <c r="A691" s="3">
        <v>44880</v>
      </c>
      <c r="B691" s="1" t="s">
        <v>94</v>
      </c>
      <c r="C691" s="1" t="s">
        <v>94</v>
      </c>
      <c r="D691" s="24">
        <v>4317</v>
      </c>
      <c r="F691" s="1" t="s">
        <v>72</v>
      </c>
      <c r="G691" s="1" t="s">
        <v>36</v>
      </c>
      <c r="H691" s="1" t="s">
        <v>109</v>
      </c>
      <c r="I691" t="s">
        <v>100</v>
      </c>
      <c r="J691" t="str">
        <f>_xlfn.CONCAT(IFERROR(INDEX(Lookup!B:B, MATCH(Table1[[#This Row],[Origin City]], Lookup!A:A, 0)), Table1[[#This Row],[Origin City]]),","," ",Table1[[#This Row],[Origin State]])</f>
        <v>Marion, OH</v>
      </c>
      <c r="K691" t="s">
        <v>110</v>
      </c>
      <c r="L691" t="s">
        <v>111</v>
      </c>
      <c r="M691" t="str">
        <f>_xlfn.CONCAT(IFERROR(INDEX(Lookup!B:B, MATCH(Table1[[#This Row],[Destination City]], Lookup!A:A, 0)), Table1[[#This Row],[Destination City]]),","," ",Table1[[#This Row],[Destination State]])</f>
        <v>Chesapeake, VA</v>
      </c>
      <c r="N691" s="5">
        <v>760</v>
      </c>
      <c r="O691" t="s">
        <v>86</v>
      </c>
      <c r="P691">
        <v>90</v>
      </c>
      <c r="Q691">
        <v>90</v>
      </c>
      <c r="R691" t="s">
        <v>108</v>
      </c>
      <c r="S691" t="s">
        <v>43</v>
      </c>
      <c r="T691" t="s">
        <v>52</v>
      </c>
      <c r="U691" s="43"/>
      <c r="V691" s="28" t="s">
        <v>87</v>
      </c>
      <c r="W691" s="4">
        <v>3056</v>
      </c>
      <c r="X691" s="4">
        <f>IF(Table1[[#This Row],[Commodity]]="corn",Table1[[#This Row],[Tariff per Car]]/(111*2000/56),Table1[[#This Row],[Tariff per Car]]/(111*2000/60))</f>
        <v>0.82594594594594595</v>
      </c>
      <c r="Y691" s="4">
        <f>Table1[[#This Row],[Tariff per Car]]/100.7</f>
        <v>30.347567030784507</v>
      </c>
      <c r="Z691" s="4">
        <f>(Table1[[#This Row],[Tariff per Car]]/111)</f>
        <v>27.531531531531531</v>
      </c>
      <c r="AA691" s="6">
        <f>(Table1[[#This Row],[Tariff per Car]]/111)/Table1[[#This Row],[Route Mileage]]</f>
        <v>3.6225699383594122E-2</v>
      </c>
      <c r="AB691" s="4">
        <v>0</v>
      </c>
      <c r="AC691" s="4">
        <f>Table1[[#This Row],[FSC per Mile]]*Table1[[#This Row],[Route Mileage]]</f>
        <v>0</v>
      </c>
      <c r="AD691" s="4">
        <f>Table1[[#This Row],[Tariff per Car]]+Table1[[#This Row],[FSC per Car]]</f>
        <v>3056</v>
      </c>
      <c r="AE691" s="4">
        <f>IF(Table1[[#This Row],[Commodity]]="corn",Table1[[#This Row],[Tariff + FSC per Car]]/(111*2000/56),Table1[[#This Row],[Tariff + FSC per Car]]/(111*2000/60))</f>
        <v>0.82594594594594595</v>
      </c>
      <c r="AF691" s="4">
        <f>Table1[[#This Row],[Tariff + FSC per Car]]/100.7</f>
        <v>30.347567030784507</v>
      </c>
      <c r="AG691" s="4">
        <f>(Table1[[#This Row],[Tariff + FSC per Car]]/111)</f>
        <v>27.531531531531531</v>
      </c>
      <c r="AH691" s="6">
        <f>(Table1[[#This Row],[Tariff + FSC per Car]]/111)/Table1[[#This Row],[Route Mileage]]</f>
        <v>3.6225699383594122E-2</v>
      </c>
    </row>
    <row r="692" spans="1:34" x14ac:dyDescent="0.25">
      <c r="A692" s="3">
        <v>44880</v>
      </c>
      <c r="B692" s="1" t="s">
        <v>94</v>
      </c>
      <c r="C692" s="1" t="s">
        <v>94</v>
      </c>
      <c r="D692" s="24">
        <v>4317</v>
      </c>
      <c r="F692" s="1" t="s">
        <v>72</v>
      </c>
      <c r="G692" s="1" t="s">
        <v>36</v>
      </c>
      <c r="H692" s="1" t="s">
        <v>109</v>
      </c>
      <c r="I692" t="s">
        <v>100</v>
      </c>
      <c r="J692" t="str">
        <f>_xlfn.CONCAT(IFERROR(INDEX(Lookup!B:B, MATCH(Table1[[#This Row],[Origin City]], Lookup!A:A, 0)), Table1[[#This Row],[Origin City]]),","," ",Table1[[#This Row],[Origin State]])</f>
        <v>Marion, OH</v>
      </c>
      <c r="K692" t="s">
        <v>110</v>
      </c>
      <c r="L692" t="s">
        <v>111</v>
      </c>
      <c r="M692" t="str">
        <f>_xlfn.CONCAT(IFERROR(INDEX(Lookup!B:B, MATCH(Table1[[#This Row],[Destination City]], Lookup!A:A, 0)), Table1[[#This Row],[Destination City]]),","," ",Table1[[#This Row],[Destination State]])</f>
        <v>Chesapeake, VA</v>
      </c>
      <c r="N692" s="5">
        <v>760</v>
      </c>
      <c r="O692" t="s">
        <v>86</v>
      </c>
      <c r="P692">
        <v>90</v>
      </c>
      <c r="Q692">
        <v>90</v>
      </c>
      <c r="R692" t="s">
        <v>2</v>
      </c>
      <c r="S692" t="s">
        <v>43</v>
      </c>
      <c r="T692" t="s">
        <v>43</v>
      </c>
      <c r="U692" s="43"/>
      <c r="V692" s="28" t="s">
        <v>87</v>
      </c>
      <c r="W692" s="4">
        <v>3496</v>
      </c>
      <c r="X692" s="4">
        <f>IF(Table1[[#This Row],[Commodity]]="corn",Table1[[#This Row],[Tariff per Car]]/(111*2000/56),Table1[[#This Row],[Tariff per Car]]/(111*2000/60))</f>
        <v>0.94486486486486487</v>
      </c>
      <c r="Y692" s="4">
        <f>Table1[[#This Row],[Tariff per Car]]/100.7</f>
        <v>34.716981132075468</v>
      </c>
      <c r="Z692" s="4">
        <f>(Table1[[#This Row],[Tariff per Car]]/111)</f>
        <v>31.495495495495497</v>
      </c>
      <c r="AA692" s="6">
        <f>(Table1[[#This Row],[Tariff per Car]]/111)/Table1[[#This Row],[Route Mileage]]</f>
        <v>4.1441441441441441E-2</v>
      </c>
      <c r="AB692" s="4">
        <v>0</v>
      </c>
      <c r="AC692" s="4">
        <f>Table1[[#This Row],[FSC per Mile]]*Table1[[#This Row],[Route Mileage]]</f>
        <v>0</v>
      </c>
      <c r="AD692" s="4">
        <f>Table1[[#This Row],[Tariff per Car]]+Table1[[#This Row],[FSC per Car]]</f>
        <v>3496</v>
      </c>
      <c r="AE692" s="4">
        <f>IF(Table1[[#This Row],[Commodity]]="corn",Table1[[#This Row],[Tariff + FSC per Car]]/(111*2000/56),Table1[[#This Row],[Tariff + FSC per Car]]/(111*2000/60))</f>
        <v>0.94486486486486487</v>
      </c>
      <c r="AF692" s="4">
        <f>Table1[[#This Row],[Tariff + FSC per Car]]/100.7</f>
        <v>34.716981132075468</v>
      </c>
      <c r="AG692" s="4">
        <f>(Table1[[#This Row],[Tariff + FSC per Car]]/111)</f>
        <v>31.495495495495497</v>
      </c>
      <c r="AH692" s="6">
        <f>(Table1[[#This Row],[Tariff + FSC per Car]]/111)/Table1[[#This Row],[Route Mileage]]</f>
        <v>4.1441441441441441E-2</v>
      </c>
    </row>
    <row r="693" spans="1:34" x14ac:dyDescent="0.25">
      <c r="A693" s="3">
        <v>44910</v>
      </c>
      <c r="B693" s="1" t="s">
        <v>34</v>
      </c>
      <c r="C693" s="1" t="s">
        <v>34</v>
      </c>
      <c r="D693" s="24">
        <v>4022</v>
      </c>
      <c r="E693" s="24">
        <v>39010</v>
      </c>
      <c r="F693" s="1" t="s">
        <v>35</v>
      </c>
      <c r="G693" s="1" t="s">
        <v>36</v>
      </c>
      <c r="H693" s="1" t="s">
        <v>37</v>
      </c>
      <c r="I693" t="s">
        <v>38</v>
      </c>
      <c r="J693" t="str">
        <f>_xlfn.CONCAT(IFERROR(INDEX(Lookup!B:B, MATCH(Table1[[#This Row],[Origin City]], Lookup!A:A, 0)), Table1[[#This Row],[Origin City]]),","," ",Table1[[#This Row],[Origin State]])</f>
        <v>Brunswick, NE</v>
      </c>
      <c r="K693" t="s">
        <v>39</v>
      </c>
      <c r="L693" t="s">
        <v>40</v>
      </c>
      <c r="M693" t="str">
        <f>_xlfn.CONCAT(IFERROR(INDEX(Lookup!B:B, MATCH(Table1[[#This Row],[Destination City]], Lookup!A:A, 0)), Table1[[#This Row],[Destination City]]),","," ",Table1[[#This Row],[Destination State]])</f>
        <v>Hanford, CA</v>
      </c>
      <c r="N693" s="5">
        <v>2122</v>
      </c>
      <c r="O693" t="s">
        <v>41</v>
      </c>
      <c r="P693">
        <v>110</v>
      </c>
      <c r="Q693">
        <v>120</v>
      </c>
      <c r="R693" t="s">
        <v>42</v>
      </c>
      <c r="S693" t="s">
        <v>43</v>
      </c>
      <c r="T693" t="s">
        <v>43</v>
      </c>
      <c r="U693" s="35" t="s">
        <v>44</v>
      </c>
      <c r="V693" s="27" t="s">
        <v>45</v>
      </c>
      <c r="W693" s="4">
        <v>5820</v>
      </c>
      <c r="X693" s="4">
        <f>IF(Table1[[#This Row],[Commodity]]="corn",Table1[[#This Row],[Tariff per Car]]/(111*2000/56),Table1[[#This Row],[Tariff per Car]]/(111*2000/60))</f>
        <v>1.4681081081081082</v>
      </c>
      <c r="Y693" s="4">
        <f>Table1[[#This Row],[Tariff per Car]]/100.7</f>
        <v>57.795431976166832</v>
      </c>
      <c r="Z693" s="4">
        <f>(Table1[[#This Row],[Tariff per Car]]/111)</f>
        <v>52.432432432432435</v>
      </c>
      <c r="AA693" s="6">
        <f>(Table1[[#This Row],[Tariff per Car]]/111)/Table1[[#This Row],[Route Mileage]]</f>
        <v>2.4708969101052042E-2</v>
      </c>
      <c r="AB693" s="4">
        <v>0.5</v>
      </c>
      <c r="AC693" s="4">
        <f>Table1[[#This Row],[FSC per Mile]]*Table1[[#This Row],[Route Mileage]]</f>
        <v>1061</v>
      </c>
      <c r="AD693" s="4">
        <f>Table1[[#This Row],[Tariff per Car]]+Table1[[#This Row],[FSC per Car]]</f>
        <v>6881</v>
      </c>
      <c r="AE693" s="4">
        <f>IF(Table1[[#This Row],[Commodity]]="corn",Table1[[#This Row],[Tariff + FSC per Car]]/(111*2000/56),Table1[[#This Row],[Tariff + FSC per Car]]/(111*2000/60))</f>
        <v>1.7357477477477479</v>
      </c>
      <c r="AF693" s="4">
        <f>Table1[[#This Row],[Tariff + FSC per Car]]/100.7</f>
        <v>68.331678252234354</v>
      </c>
      <c r="AG693" s="4">
        <f>(Table1[[#This Row],[Tariff + FSC per Car]]/111)</f>
        <v>61.990990990990994</v>
      </c>
      <c r="AH693" s="6">
        <f>(Table1[[#This Row],[Tariff + FSC per Car]]/111)/Table1[[#This Row],[Route Mileage]]</f>
        <v>2.9213473605556546E-2</v>
      </c>
    </row>
    <row r="694" spans="1:34" x14ac:dyDescent="0.25">
      <c r="A694" s="3">
        <v>44910</v>
      </c>
      <c r="B694" s="1" t="s">
        <v>34</v>
      </c>
      <c r="C694" s="1" t="s">
        <v>34</v>
      </c>
      <c r="D694" s="24">
        <v>4022</v>
      </c>
      <c r="E694" s="24">
        <v>39013</v>
      </c>
      <c r="F694" s="1" t="s">
        <v>35</v>
      </c>
      <c r="G694" s="1" t="s">
        <v>36</v>
      </c>
      <c r="H694" s="1" t="s">
        <v>46</v>
      </c>
      <c r="I694" t="s">
        <v>47</v>
      </c>
      <c r="J694" t="str">
        <f>_xlfn.CONCAT(IFERROR(INDEX(Lookup!B:B, MATCH(Table1[[#This Row],[Origin City]], Lookup!A:A, 0)), Table1[[#This Row],[Origin City]]),","," ",Table1[[#This Row],[Origin State]])</f>
        <v>Clarkfield, MN</v>
      </c>
      <c r="K694" t="s">
        <v>48</v>
      </c>
      <c r="L694" t="s">
        <v>49</v>
      </c>
      <c r="M694" t="s">
        <v>50</v>
      </c>
      <c r="N694" s="5">
        <v>1684</v>
      </c>
      <c r="O694" t="s">
        <v>51</v>
      </c>
      <c r="P694">
        <v>110</v>
      </c>
      <c r="Q694">
        <v>120</v>
      </c>
      <c r="R694" t="s">
        <v>42</v>
      </c>
      <c r="S694" t="s">
        <v>43</v>
      </c>
      <c r="T694" t="s">
        <v>52</v>
      </c>
      <c r="U694" s="35" t="s">
        <v>44</v>
      </c>
      <c r="V694" s="27" t="s">
        <v>45</v>
      </c>
      <c r="W694" s="4">
        <v>5620</v>
      </c>
      <c r="X694" s="4">
        <f>IF(Table1[[#This Row],[Commodity]]="corn",Table1[[#This Row],[Tariff per Car]]/(111*2000/56),Table1[[#This Row],[Tariff per Car]]/(111*2000/60))</f>
        <v>1.4176576576576576</v>
      </c>
      <c r="Y694" s="4">
        <f>Table1[[#This Row],[Tariff per Car]]/100.7</f>
        <v>55.80933465739821</v>
      </c>
      <c r="Z694" s="4">
        <f>(Table1[[#This Row],[Tariff per Car]]/111)</f>
        <v>50.630630630630634</v>
      </c>
      <c r="AA694" s="6">
        <f>(Table1[[#This Row],[Tariff per Car]]/111)/Table1[[#This Row],[Route Mileage]]</f>
        <v>3.0065695148830542E-2</v>
      </c>
      <c r="AB694" s="4">
        <v>0.5</v>
      </c>
      <c r="AC694" s="4">
        <f>Table1[[#This Row],[FSC per Mile]]*Table1[[#This Row],[Route Mileage]]</f>
        <v>842</v>
      </c>
      <c r="AD694" s="4">
        <f>Table1[[#This Row],[Tariff per Car]]+Table1[[#This Row],[FSC per Car]]</f>
        <v>6462</v>
      </c>
      <c r="AE694" s="4">
        <f>IF(Table1[[#This Row],[Commodity]]="corn",Table1[[#This Row],[Tariff + FSC per Car]]/(111*2000/56),Table1[[#This Row],[Tariff + FSC per Car]]/(111*2000/60))</f>
        <v>1.630054054054054</v>
      </c>
      <c r="AF694" s="4">
        <f>Table1[[#This Row],[Tariff + FSC per Car]]/100.7</f>
        <v>64.1708043694141</v>
      </c>
      <c r="AG694" s="4">
        <f>(Table1[[#This Row],[Tariff + FSC per Car]]/111)</f>
        <v>58.216216216216218</v>
      </c>
      <c r="AH694" s="6">
        <f>(Table1[[#This Row],[Tariff + FSC per Car]]/111)/Table1[[#This Row],[Route Mileage]]</f>
        <v>3.4570199653335049E-2</v>
      </c>
    </row>
    <row r="695" spans="1:34" x14ac:dyDescent="0.25">
      <c r="A695" s="3">
        <v>44910</v>
      </c>
      <c r="B695" s="1" t="s">
        <v>34</v>
      </c>
      <c r="C695" s="1" t="s">
        <v>34</v>
      </c>
      <c r="D695" s="24">
        <v>4022</v>
      </c>
      <c r="E695" s="24">
        <v>39010</v>
      </c>
      <c r="F695" s="1" t="s">
        <v>35</v>
      </c>
      <c r="G695" s="1" t="s">
        <v>36</v>
      </c>
      <c r="H695" s="1" t="s">
        <v>46</v>
      </c>
      <c r="I695" t="s">
        <v>47</v>
      </c>
      <c r="J695" t="str">
        <f>_xlfn.CONCAT(IFERROR(INDEX(Lookup!B:B, MATCH(Table1[[#This Row],[Origin City]], Lookup!A:A, 0)), Table1[[#This Row],[Origin City]]),","," ",Table1[[#This Row],[Origin State]])</f>
        <v>Clarkfield, MN</v>
      </c>
      <c r="K695" t="s">
        <v>53</v>
      </c>
      <c r="L695" t="s">
        <v>54</v>
      </c>
      <c r="M695" t="str">
        <f>_xlfn.CONCAT(IFERROR(INDEX(Lookup!B:B, MATCH(Table1[[#This Row],[Destination City]], Lookup!A:A, 0)), Table1[[#This Row],[Destination City]]),","," ",Table1[[#This Row],[Destination State]])</f>
        <v>Hereford, TX</v>
      </c>
      <c r="N695" s="5">
        <v>1066</v>
      </c>
      <c r="O695" t="s">
        <v>51</v>
      </c>
      <c r="P695">
        <v>110</v>
      </c>
      <c r="Q695">
        <v>120</v>
      </c>
      <c r="R695" t="s">
        <v>42</v>
      </c>
      <c r="S695" t="s">
        <v>43</v>
      </c>
      <c r="T695" t="s">
        <v>52</v>
      </c>
      <c r="U695" s="35" t="s">
        <v>44</v>
      </c>
      <c r="V695" s="27" t="s">
        <v>45</v>
      </c>
      <c r="W695" s="4">
        <v>5300</v>
      </c>
      <c r="X695" s="4">
        <f>IF(Table1[[#This Row],[Commodity]]="corn",Table1[[#This Row],[Tariff per Car]]/(111*2000/56),Table1[[#This Row],[Tariff per Car]]/(111*2000/60))</f>
        <v>1.336936936936937</v>
      </c>
      <c r="Y695" s="4">
        <f>Table1[[#This Row],[Tariff per Car]]/100.7</f>
        <v>52.631578947368418</v>
      </c>
      <c r="Z695" s="4">
        <f>(Table1[[#This Row],[Tariff per Car]]/111)</f>
        <v>47.747747747747745</v>
      </c>
      <c r="AA695" s="6">
        <f>(Table1[[#This Row],[Tariff per Car]]/111)/Table1[[#This Row],[Route Mileage]]</f>
        <v>4.4791508206142347E-2</v>
      </c>
      <c r="AB695" s="4">
        <v>0.5</v>
      </c>
      <c r="AC695" s="4">
        <f>Table1[[#This Row],[FSC per Mile]]*Table1[[#This Row],[Route Mileage]]</f>
        <v>533</v>
      </c>
      <c r="AD695" s="4">
        <f>Table1[[#This Row],[Tariff per Car]]+Table1[[#This Row],[FSC per Car]]</f>
        <v>5833</v>
      </c>
      <c r="AE695" s="4">
        <f>IF(Table1[[#This Row],[Commodity]]="corn",Table1[[#This Row],[Tariff + FSC per Car]]/(111*2000/56),Table1[[#This Row],[Tariff + FSC per Car]]/(111*2000/60))</f>
        <v>1.4713873873873875</v>
      </c>
      <c r="AF695" s="4">
        <f>Table1[[#This Row],[Tariff + FSC per Car]]/100.7</f>
        <v>57.924528301886788</v>
      </c>
      <c r="AG695" s="4">
        <f>(Table1[[#This Row],[Tariff + FSC per Car]]/111)</f>
        <v>52.549549549549546</v>
      </c>
      <c r="AH695" s="6">
        <f>(Table1[[#This Row],[Tariff + FSC per Car]]/111)/Table1[[#This Row],[Route Mileage]]</f>
        <v>4.9296012710646854E-2</v>
      </c>
    </row>
    <row r="696" spans="1:34" x14ac:dyDescent="0.25">
      <c r="A696" s="3">
        <v>44910</v>
      </c>
      <c r="B696" s="1" t="s">
        <v>34</v>
      </c>
      <c r="C696" s="1" t="s">
        <v>34</v>
      </c>
      <c r="D696" s="24">
        <v>4022</v>
      </c>
      <c r="E696" s="24">
        <v>39010</v>
      </c>
      <c r="F696" s="1" t="s">
        <v>35</v>
      </c>
      <c r="G696" s="1" t="s">
        <v>36</v>
      </c>
      <c r="H696" s="1" t="s">
        <v>55</v>
      </c>
      <c r="I696" t="s">
        <v>38</v>
      </c>
      <c r="J696" t="str">
        <f>_xlfn.CONCAT(IFERROR(INDEX(Lookup!B:B, MATCH(Table1[[#This Row],[Origin City]], Lookup!A:A, 0)), Table1[[#This Row],[Origin City]]),","," ",Table1[[#This Row],[Origin State]])</f>
        <v>Edison, NE</v>
      </c>
      <c r="K696" t="s">
        <v>53</v>
      </c>
      <c r="L696" t="s">
        <v>54</v>
      </c>
      <c r="M696" t="str">
        <f>_xlfn.CONCAT(IFERROR(INDEX(Lookup!B:B, MATCH(Table1[[#This Row],[Destination City]], Lookup!A:A, 0)), Table1[[#This Row],[Destination City]]),","," ",Table1[[#This Row],[Destination State]])</f>
        <v>Hereford, TX</v>
      </c>
      <c r="N696" s="9">
        <v>728</v>
      </c>
      <c r="O696" t="s">
        <v>51</v>
      </c>
      <c r="P696">
        <v>110</v>
      </c>
      <c r="Q696">
        <v>120</v>
      </c>
      <c r="R696" t="s">
        <v>42</v>
      </c>
      <c r="S696" t="s">
        <v>43</v>
      </c>
      <c r="T696" t="s">
        <v>52</v>
      </c>
      <c r="U696" s="35" t="s">
        <v>44</v>
      </c>
      <c r="V696" s="27" t="s">
        <v>45</v>
      </c>
      <c r="W696" s="4">
        <v>4540</v>
      </c>
      <c r="X696" s="4">
        <f>IF(Table1[[#This Row],[Commodity]]="corn",Table1[[#This Row],[Tariff per Car]]/(111*2000/56),Table1[[#This Row],[Tariff per Car]]/(111*2000/60))</f>
        <v>1.1452252252252253</v>
      </c>
      <c r="Y696" s="4">
        <f>Table1[[#This Row],[Tariff per Car]]/100.7</f>
        <v>45.084409136047668</v>
      </c>
      <c r="Z696" s="4">
        <f>(Table1[[#This Row],[Tariff per Car]]/111)</f>
        <v>40.900900900900901</v>
      </c>
      <c r="AA696" s="6">
        <f>(Table1[[#This Row],[Tariff per Car]]/111)/Table1[[#This Row],[Route Mileage]]</f>
        <v>5.618255618255618E-2</v>
      </c>
      <c r="AB696" s="4">
        <v>0.5</v>
      </c>
      <c r="AC696" s="4">
        <f>Table1[[#This Row],[FSC per Mile]]*Table1[[#This Row],[Route Mileage]]</f>
        <v>364</v>
      </c>
      <c r="AD696" s="4">
        <f>Table1[[#This Row],[Tariff per Car]]+Table1[[#This Row],[FSC per Car]]</f>
        <v>4904</v>
      </c>
      <c r="AE696" s="4">
        <f>IF(Table1[[#This Row],[Commodity]]="corn",Table1[[#This Row],[Tariff + FSC per Car]]/(111*2000/56),Table1[[#This Row],[Tariff + FSC per Car]]/(111*2000/60))</f>
        <v>1.237045045045045</v>
      </c>
      <c r="AF696" s="4">
        <f>Table1[[#This Row],[Tariff + FSC per Car]]/100.7</f>
        <v>48.699106256206555</v>
      </c>
      <c r="AG696" s="4">
        <f>(Table1[[#This Row],[Tariff + FSC per Car]]/111)</f>
        <v>44.18018018018018</v>
      </c>
      <c r="AH696" s="6">
        <f>(Table1[[#This Row],[Tariff + FSC per Car]]/111)/Table1[[#This Row],[Route Mileage]]</f>
        <v>6.0687060687060687E-2</v>
      </c>
    </row>
    <row r="697" spans="1:34" x14ac:dyDescent="0.25">
      <c r="A697" s="3">
        <v>44910</v>
      </c>
      <c r="B697" s="1" t="s">
        <v>34</v>
      </c>
      <c r="C697" s="1" t="s">
        <v>34</v>
      </c>
      <c r="D697" s="24">
        <v>4022</v>
      </c>
      <c r="E697" s="24">
        <v>39013</v>
      </c>
      <c r="F697" s="1" t="s">
        <v>35</v>
      </c>
      <c r="G697" s="1" t="s">
        <v>36</v>
      </c>
      <c r="H697" s="1" t="s">
        <v>55</v>
      </c>
      <c r="I697" t="s">
        <v>38</v>
      </c>
      <c r="J697" t="str">
        <f>_xlfn.CONCAT(IFERROR(INDEX(Lookup!B:B, MATCH(Table1[[#This Row],[Origin City]], Lookup!A:A, 0)), Table1[[#This Row],[Origin City]]),","," ",Table1[[#This Row],[Origin State]])</f>
        <v>Edison, NE</v>
      </c>
      <c r="K697" t="s">
        <v>48</v>
      </c>
      <c r="L697" t="s">
        <v>49</v>
      </c>
      <c r="M697" t="s">
        <v>50</v>
      </c>
      <c r="N697" s="5">
        <v>1759</v>
      </c>
      <c r="O697" t="s">
        <v>51</v>
      </c>
      <c r="P697">
        <v>110</v>
      </c>
      <c r="Q697">
        <v>120</v>
      </c>
      <c r="R697" t="s">
        <v>42</v>
      </c>
      <c r="S697" t="s">
        <v>43</v>
      </c>
      <c r="T697" t="s">
        <v>52</v>
      </c>
      <c r="U697" s="35" t="s">
        <v>44</v>
      </c>
      <c r="V697" s="27" t="s">
        <v>45</v>
      </c>
      <c r="W697" s="4">
        <v>5500</v>
      </c>
      <c r="X697" s="4">
        <f>IF(Table1[[#This Row],[Commodity]]="corn",Table1[[#This Row],[Tariff per Car]]/(111*2000/56),Table1[[#This Row],[Tariff per Car]]/(111*2000/60))</f>
        <v>1.3873873873873874</v>
      </c>
      <c r="Y697" s="4">
        <f>Table1[[#This Row],[Tariff per Car]]/100.7</f>
        <v>54.617676266137039</v>
      </c>
      <c r="Z697" s="4">
        <f>(Table1[[#This Row],[Tariff per Car]]/111)</f>
        <v>49.549549549549546</v>
      </c>
      <c r="AA697" s="6">
        <f>(Table1[[#This Row],[Tariff per Car]]/111)/Table1[[#This Row],[Route Mileage]]</f>
        <v>2.8169158356764951E-2</v>
      </c>
      <c r="AB697" s="4">
        <v>0.5</v>
      </c>
      <c r="AC697" s="4">
        <f>Table1[[#This Row],[FSC per Mile]]*Table1[[#This Row],[Route Mileage]]</f>
        <v>879.5</v>
      </c>
      <c r="AD697" s="4">
        <f>Table1[[#This Row],[Tariff per Car]]+Table1[[#This Row],[FSC per Car]]</f>
        <v>6379.5</v>
      </c>
      <c r="AE697" s="4">
        <f>IF(Table1[[#This Row],[Commodity]]="corn",Table1[[#This Row],[Tariff + FSC per Car]]/(111*2000/56),Table1[[#This Row],[Tariff + FSC per Car]]/(111*2000/60))</f>
        <v>1.6092432432432433</v>
      </c>
      <c r="AF697" s="4">
        <f>Table1[[#This Row],[Tariff + FSC per Car]]/100.7</f>
        <v>63.351539225422044</v>
      </c>
      <c r="AG697" s="4">
        <f>(Table1[[#This Row],[Tariff + FSC per Car]]/111)</f>
        <v>57.472972972972975</v>
      </c>
      <c r="AH697" s="6">
        <f>(Table1[[#This Row],[Tariff + FSC per Car]]/111)/Table1[[#This Row],[Route Mileage]]</f>
        <v>3.2673662861269458E-2</v>
      </c>
    </row>
    <row r="698" spans="1:34" x14ac:dyDescent="0.25">
      <c r="A698" s="3">
        <v>44910</v>
      </c>
      <c r="B698" s="1" t="s">
        <v>34</v>
      </c>
      <c r="C698" s="1" t="s">
        <v>34</v>
      </c>
      <c r="D698" s="24">
        <v>4022</v>
      </c>
      <c r="E698" s="24">
        <v>39010</v>
      </c>
      <c r="F698" s="1" t="s">
        <v>35</v>
      </c>
      <c r="G698" s="1" t="s">
        <v>36</v>
      </c>
      <c r="H698" s="1" t="s">
        <v>55</v>
      </c>
      <c r="I698" t="s">
        <v>38</v>
      </c>
      <c r="J698" t="str">
        <f>_xlfn.CONCAT(IFERROR(INDEX(Lookup!B:B, MATCH(Table1[[#This Row],[Origin City]], Lookup!A:A, 0)), Table1[[#This Row],[Origin City]]),","," ",Table1[[#This Row],[Origin State]])</f>
        <v>Edison, NE</v>
      </c>
      <c r="K698" t="s">
        <v>39</v>
      </c>
      <c r="L698" t="s">
        <v>40</v>
      </c>
      <c r="M698" t="str">
        <f>_xlfn.CONCAT(IFERROR(INDEX(Lookup!B:B, MATCH(Table1[[#This Row],[Destination City]], Lookup!A:A, 0)), Table1[[#This Row],[Destination City]]),","," ",Table1[[#This Row],[Destination State]])</f>
        <v>Hanford, CA</v>
      </c>
      <c r="N698" s="5">
        <v>1776</v>
      </c>
      <c r="O698" t="s">
        <v>41</v>
      </c>
      <c r="P698">
        <v>110</v>
      </c>
      <c r="Q698">
        <v>120</v>
      </c>
      <c r="R698" t="s">
        <v>42</v>
      </c>
      <c r="S698" t="s">
        <v>43</v>
      </c>
      <c r="T698" t="s">
        <v>52</v>
      </c>
      <c r="U698" s="36" t="s">
        <v>44</v>
      </c>
      <c r="V698" s="28" t="s">
        <v>45</v>
      </c>
      <c r="W698" s="4">
        <v>5500</v>
      </c>
      <c r="X698" s="4">
        <f>IF(Table1[[#This Row],[Commodity]]="corn",Table1[[#This Row],[Tariff per Car]]/(111*2000/56),Table1[[#This Row],[Tariff per Car]]/(111*2000/60))</f>
        <v>1.3873873873873874</v>
      </c>
      <c r="Y698" s="4">
        <f>Table1[[#This Row],[Tariff per Car]]/100.7</f>
        <v>54.617676266137039</v>
      </c>
      <c r="Z698" s="4">
        <f>(Table1[[#This Row],[Tariff per Car]]/111)</f>
        <v>49.549549549549546</v>
      </c>
      <c r="AA698" s="6">
        <f>(Table1[[#This Row],[Tariff per Car]]/111)/Table1[[#This Row],[Route Mileage]]</f>
        <v>2.7899521142764384E-2</v>
      </c>
      <c r="AB698" s="4">
        <v>0.5</v>
      </c>
      <c r="AC698" s="4">
        <f>Table1[[#This Row],[FSC per Mile]]*Table1[[#This Row],[Route Mileage]]</f>
        <v>888</v>
      </c>
      <c r="AD698" s="4">
        <f>Table1[[#This Row],[Tariff per Car]]+Table1[[#This Row],[FSC per Car]]</f>
        <v>6388</v>
      </c>
      <c r="AE698" s="4">
        <f>IF(Table1[[#This Row],[Commodity]]="corn",Table1[[#This Row],[Tariff + FSC per Car]]/(111*2000/56),Table1[[#This Row],[Tariff + FSC per Car]]/(111*2000/60))</f>
        <v>1.6113873873873874</v>
      </c>
      <c r="AF698" s="4">
        <f>Table1[[#This Row],[Tariff + FSC per Car]]/100.7</f>
        <v>63.435948361469713</v>
      </c>
      <c r="AG698" s="4">
        <f>(Table1[[#This Row],[Tariff + FSC per Car]]/111)</f>
        <v>57.549549549549546</v>
      </c>
      <c r="AH698" s="6">
        <f>(Table1[[#This Row],[Tariff + FSC per Car]]/111)/Table1[[#This Row],[Route Mileage]]</f>
        <v>3.2404025647268887E-2</v>
      </c>
    </row>
    <row r="699" spans="1:34" x14ac:dyDescent="0.25">
      <c r="A699" s="3">
        <v>44910</v>
      </c>
      <c r="B699" t="s">
        <v>34</v>
      </c>
      <c r="C699" t="s">
        <v>34</v>
      </c>
      <c r="D699" s="24">
        <v>4022</v>
      </c>
      <c r="E699" s="24">
        <v>39010</v>
      </c>
      <c r="F699" s="1" t="s">
        <v>35</v>
      </c>
      <c r="G699" s="1" t="s">
        <v>36</v>
      </c>
      <c r="H699" s="1" t="s">
        <v>56</v>
      </c>
      <c r="I699" t="s">
        <v>57</v>
      </c>
      <c r="J699" t="str">
        <f>_xlfn.CONCAT(IFERROR(INDEX(Lookup!B:B, MATCH(Table1[[#This Row],[Origin City]], Lookup!A:A, 0)), Table1[[#This Row],[Origin City]]),","," ",Table1[[#This Row],[Origin State]])</f>
        <v>Greenwood (Mendota), IL</v>
      </c>
      <c r="K699" t="s">
        <v>53</v>
      </c>
      <c r="L699" t="s">
        <v>54</v>
      </c>
      <c r="M699" t="str">
        <f>_xlfn.CONCAT(IFERROR(INDEX(Lookup!B:B, MATCH(Table1[[#This Row],[Destination City]], Lookup!A:A, 0)), Table1[[#This Row],[Destination City]]),","," ",Table1[[#This Row],[Destination State]])</f>
        <v>Hereford, TX</v>
      </c>
      <c r="N699" s="5">
        <v>935</v>
      </c>
      <c r="O699" t="s">
        <v>41</v>
      </c>
      <c r="P699">
        <v>110</v>
      </c>
      <c r="Q699">
        <v>120</v>
      </c>
      <c r="R699" t="s">
        <v>42</v>
      </c>
      <c r="S699" t="s">
        <v>43</v>
      </c>
      <c r="T699" t="s">
        <v>52</v>
      </c>
      <c r="U699" s="35" t="s">
        <v>44</v>
      </c>
      <c r="V699" s="27" t="s">
        <v>45</v>
      </c>
      <c r="W699" s="4">
        <v>4060</v>
      </c>
      <c r="X699" s="4">
        <f>IF(Table1[[#This Row],[Commodity]]="corn",Table1[[#This Row],[Tariff per Car]]/(111*2000/56),Table1[[#This Row],[Tariff per Car]]/(111*2000/60))</f>
        <v>1.0241441441441441</v>
      </c>
      <c r="Y699" s="4">
        <f>Table1[[#This Row],[Tariff per Car]]/100.7</f>
        <v>40.317775571002976</v>
      </c>
      <c r="Z699" s="4">
        <f>(Table1[[#This Row],[Tariff per Car]]/111)</f>
        <v>36.576576576576578</v>
      </c>
      <c r="AA699" s="6">
        <f>(Table1[[#This Row],[Tariff per Car]]/111)/Table1[[#This Row],[Route Mileage]]</f>
        <v>3.9119333236980296E-2</v>
      </c>
      <c r="AB699" s="4">
        <v>0.5</v>
      </c>
      <c r="AC699" s="4">
        <f>Table1[[#This Row],[FSC per Mile]]*Table1[[#This Row],[Route Mileage]]</f>
        <v>467.5</v>
      </c>
      <c r="AD699" s="4">
        <f>Table1[[#This Row],[Tariff per Car]]+Table1[[#This Row],[FSC per Car]]</f>
        <v>4527.5</v>
      </c>
      <c r="AE699" s="4">
        <f>IF(Table1[[#This Row],[Commodity]]="corn",Table1[[#This Row],[Tariff + FSC per Car]]/(111*2000/56),Table1[[#This Row],[Tariff + FSC per Car]]/(111*2000/60))</f>
        <v>1.1420720720720721</v>
      </c>
      <c r="AF699" s="4">
        <f>Table1[[#This Row],[Tariff + FSC per Car]]/100.7</f>
        <v>44.960278053624627</v>
      </c>
      <c r="AG699" s="4">
        <f>(Table1[[#This Row],[Tariff + FSC per Car]]/111)</f>
        <v>40.788288288288285</v>
      </c>
      <c r="AH699" s="6">
        <f>(Table1[[#This Row],[Tariff + FSC per Car]]/111)/Table1[[#This Row],[Route Mileage]]</f>
        <v>4.3623837741484796E-2</v>
      </c>
    </row>
    <row r="700" spans="1:34" x14ac:dyDescent="0.25">
      <c r="A700" s="3">
        <v>44910</v>
      </c>
      <c r="B700" s="1" t="s">
        <v>34</v>
      </c>
      <c r="C700" s="1" t="s">
        <v>34</v>
      </c>
      <c r="D700" s="24">
        <v>4022</v>
      </c>
      <c r="E700" s="24">
        <v>39010</v>
      </c>
      <c r="F700" s="1" t="s">
        <v>35</v>
      </c>
      <c r="G700" s="1" t="s">
        <v>36</v>
      </c>
      <c r="H700" s="1" t="s">
        <v>58</v>
      </c>
      <c r="I700" t="s">
        <v>59</v>
      </c>
      <c r="J700" t="str">
        <f>_xlfn.CONCAT(IFERROR(INDEX(Lookup!B:B, MATCH(Table1[[#This Row],[Origin City]], Lookup!A:A, 0)), Table1[[#This Row],[Origin City]]),","," ",Table1[[#This Row],[Origin State]])</f>
        <v>Hancock, IA</v>
      </c>
      <c r="K700" t="s">
        <v>60</v>
      </c>
      <c r="L700" t="s">
        <v>54</v>
      </c>
      <c r="M700" t="str">
        <f>_xlfn.CONCAT(IFERROR(INDEX(Lookup!B:B, MATCH(Table1[[#This Row],[Destination City]], Lookup!A:A, 0)), Table1[[#This Row],[Destination City]]),","," ",Table1[[#This Row],[Destination State]])</f>
        <v>Plainview, TX</v>
      </c>
      <c r="N700" s="5">
        <v>832</v>
      </c>
      <c r="O700" t="s">
        <v>41</v>
      </c>
      <c r="P700">
        <v>110</v>
      </c>
      <c r="Q700">
        <v>120</v>
      </c>
      <c r="R700" t="s">
        <v>42</v>
      </c>
      <c r="S700" t="s">
        <v>43</v>
      </c>
      <c r="T700" t="s">
        <v>43</v>
      </c>
      <c r="U700" s="35" t="s">
        <v>44</v>
      </c>
      <c r="V700" s="27" t="s">
        <v>45</v>
      </c>
      <c r="W700" s="4">
        <v>4660</v>
      </c>
      <c r="X700" s="4">
        <f>IF(Table1[[#This Row],[Commodity]]="corn",Table1[[#This Row],[Tariff per Car]]/(111*2000/56),Table1[[#This Row],[Tariff per Car]]/(111*2000/60))</f>
        <v>1.1754954954954955</v>
      </c>
      <c r="Y700" s="4">
        <f>Table1[[#This Row],[Tariff per Car]]/100.7</f>
        <v>46.27606752730884</v>
      </c>
      <c r="Z700" s="4">
        <f>(Table1[[#This Row],[Tariff per Car]]/111)</f>
        <v>41.981981981981981</v>
      </c>
      <c r="AA700" s="6">
        <f>(Table1[[#This Row],[Tariff per Car]]/111)/Table1[[#This Row],[Route Mileage]]</f>
        <v>5.0459112959112956E-2</v>
      </c>
      <c r="AB700" s="4">
        <v>0.5</v>
      </c>
      <c r="AC700" s="4">
        <f>Table1[[#This Row],[FSC per Mile]]*Table1[[#This Row],[Route Mileage]]</f>
        <v>416</v>
      </c>
      <c r="AD700" s="4">
        <f>Table1[[#This Row],[Tariff per Car]]+Table1[[#This Row],[FSC per Car]]</f>
        <v>5076</v>
      </c>
      <c r="AE700" s="4">
        <f>IF(Table1[[#This Row],[Commodity]]="corn",Table1[[#This Row],[Tariff + FSC per Car]]/(111*2000/56),Table1[[#This Row],[Tariff + FSC per Car]]/(111*2000/60))</f>
        <v>1.2804324324324325</v>
      </c>
      <c r="AF700" s="4">
        <f>Table1[[#This Row],[Tariff + FSC per Car]]/100.7</f>
        <v>50.407149950347566</v>
      </c>
      <c r="AG700" s="4">
        <f>(Table1[[#This Row],[Tariff + FSC per Car]]/111)</f>
        <v>45.729729729729726</v>
      </c>
      <c r="AH700" s="6">
        <f>(Table1[[#This Row],[Tariff + FSC per Car]]/111)/Table1[[#This Row],[Route Mileage]]</f>
        <v>5.4963617463617456E-2</v>
      </c>
    </row>
    <row r="701" spans="1:34" x14ac:dyDescent="0.25">
      <c r="A701" s="3">
        <v>44910</v>
      </c>
      <c r="B701" s="1" t="s">
        <v>34</v>
      </c>
      <c r="C701" s="1" t="s">
        <v>34</v>
      </c>
      <c r="D701" s="24">
        <v>4022</v>
      </c>
      <c r="E701" s="24">
        <v>39010</v>
      </c>
      <c r="F701" s="1" t="s">
        <v>35</v>
      </c>
      <c r="G701" s="1" t="s">
        <v>36</v>
      </c>
      <c r="H701" s="1" t="s">
        <v>61</v>
      </c>
      <c r="I701" t="s">
        <v>62</v>
      </c>
      <c r="J701" t="str">
        <f>_xlfn.CONCAT(IFERROR(INDEX(Lookup!B:B, MATCH(Table1[[#This Row],[Origin City]], Lookup!A:A, 0)), Table1[[#This Row],[Origin City]]),","," ",Table1[[#This Row],[Origin State]])</f>
        <v>Phelps (Rock Port), MO</v>
      </c>
      <c r="K701" t="s">
        <v>63</v>
      </c>
      <c r="L701" t="s">
        <v>64</v>
      </c>
      <c r="M701" t="str">
        <f>_xlfn.CONCAT(IFERROR(INDEX(Lookup!B:B, MATCH(Table1[[#This Row],[Destination City]], Lookup!A:A, 0)), Table1[[#This Row],[Destination City]]),","," ",Table1[[#This Row],[Destination State]])</f>
        <v>Clovis, NM</v>
      </c>
      <c r="N701" s="5">
        <v>764</v>
      </c>
      <c r="O701" t="s">
        <v>41</v>
      </c>
      <c r="P701">
        <v>110</v>
      </c>
      <c r="Q701">
        <v>120</v>
      </c>
      <c r="R701" t="s">
        <v>42</v>
      </c>
      <c r="S701" t="s">
        <v>43</v>
      </c>
      <c r="T701" t="s">
        <v>52</v>
      </c>
      <c r="U701" s="35" t="s">
        <v>44</v>
      </c>
      <c r="V701" s="27" t="s">
        <v>45</v>
      </c>
      <c r="W701" s="4">
        <v>4300</v>
      </c>
      <c r="X701" s="4">
        <f>IF(Table1[[#This Row],[Commodity]]="corn",Table1[[#This Row],[Tariff per Car]]/(111*2000/56),Table1[[#This Row],[Tariff per Car]]/(111*2000/60))</f>
        <v>1.0846846846846847</v>
      </c>
      <c r="Y701" s="4">
        <f>Table1[[#This Row],[Tariff per Car]]/100.7</f>
        <v>42.701092353525318</v>
      </c>
      <c r="Z701" s="4">
        <f>(Table1[[#This Row],[Tariff per Car]]/111)</f>
        <v>38.738738738738739</v>
      </c>
      <c r="AA701" s="6">
        <f>(Table1[[#This Row],[Tariff per Car]]/111)/Table1[[#This Row],[Route Mileage]]</f>
        <v>5.0705155417197299E-2</v>
      </c>
      <c r="AB701" s="4">
        <v>0.5</v>
      </c>
      <c r="AC701" s="4">
        <f>Table1[[#This Row],[FSC per Mile]]*Table1[[#This Row],[Route Mileage]]</f>
        <v>382</v>
      </c>
      <c r="AD701" s="4">
        <f>Table1[[#This Row],[Tariff per Car]]+Table1[[#This Row],[FSC per Car]]</f>
        <v>4682</v>
      </c>
      <c r="AE701" s="4">
        <f>IF(Table1[[#This Row],[Commodity]]="corn",Table1[[#This Row],[Tariff + FSC per Car]]/(111*2000/56),Table1[[#This Row],[Tariff + FSC per Car]]/(111*2000/60))</f>
        <v>1.1810450450450451</v>
      </c>
      <c r="AF701" s="4">
        <f>Table1[[#This Row],[Tariff + FSC per Car]]/100.7</f>
        <v>46.494538232373387</v>
      </c>
      <c r="AG701" s="4">
        <f>(Table1[[#This Row],[Tariff + FSC per Car]]/111)</f>
        <v>42.18018018018018</v>
      </c>
      <c r="AH701" s="6">
        <f>(Table1[[#This Row],[Tariff + FSC per Car]]/111)/Table1[[#This Row],[Route Mileage]]</f>
        <v>5.5209659921701806E-2</v>
      </c>
    </row>
    <row r="702" spans="1:34" x14ac:dyDescent="0.25">
      <c r="A702" s="3">
        <v>44910</v>
      </c>
      <c r="B702" s="1" t="s">
        <v>34</v>
      </c>
      <c r="C702" s="1" t="s">
        <v>34</v>
      </c>
      <c r="D702" s="24">
        <v>4022</v>
      </c>
      <c r="E702" s="24">
        <v>39010</v>
      </c>
      <c r="F702" s="1" t="s">
        <v>35</v>
      </c>
      <c r="G702" s="1" t="s">
        <v>36</v>
      </c>
      <c r="H702" s="1" t="s">
        <v>61</v>
      </c>
      <c r="I702" t="s">
        <v>62</v>
      </c>
      <c r="J702" t="str">
        <f>_xlfn.CONCAT(IFERROR(INDEX(Lookup!B:B, MATCH(Table1[[#This Row],[Origin City]], Lookup!A:A, 0)), Table1[[#This Row],[Origin City]]),","," ",Table1[[#This Row],[Origin State]])</f>
        <v>Phelps (Rock Port), MO</v>
      </c>
      <c r="K702" t="s">
        <v>65</v>
      </c>
      <c r="L702" t="s">
        <v>54</v>
      </c>
      <c r="M702" t="s">
        <v>66</v>
      </c>
      <c r="N702" s="5">
        <v>937</v>
      </c>
      <c r="O702" t="s">
        <v>41</v>
      </c>
      <c r="P702">
        <v>110</v>
      </c>
      <c r="Q702">
        <v>120</v>
      </c>
      <c r="R702" t="s">
        <v>42</v>
      </c>
      <c r="S702" t="s">
        <v>43</v>
      </c>
      <c r="T702" t="s">
        <v>52</v>
      </c>
      <c r="U702" s="35" t="s">
        <v>44</v>
      </c>
      <c r="V702" s="27" t="s">
        <v>45</v>
      </c>
      <c r="W702" s="4">
        <v>4040</v>
      </c>
      <c r="X702" s="4">
        <f>IF(Table1[[#This Row],[Commodity]]="corn",Table1[[#This Row],[Tariff per Car]]/(111*2000/56),Table1[[#This Row],[Tariff per Car]]/(111*2000/60))</f>
        <v>1.0190990990990991</v>
      </c>
      <c r="Y702" s="4">
        <f>Table1[[#This Row],[Tariff per Car]]/100.7</f>
        <v>40.119165839126119</v>
      </c>
      <c r="Z702" s="4">
        <f>(Table1[[#This Row],[Tariff per Car]]/111)</f>
        <v>36.396396396396398</v>
      </c>
      <c r="AA702" s="6">
        <f>(Table1[[#This Row],[Tariff per Car]]/111)/Table1[[#This Row],[Route Mileage]]</f>
        <v>3.8843539377157309E-2</v>
      </c>
      <c r="AB702" s="4">
        <v>0.5</v>
      </c>
      <c r="AC702" s="4">
        <f>Table1[[#This Row],[FSC per Mile]]*Table1[[#This Row],[Route Mileage]]</f>
        <v>468.5</v>
      </c>
      <c r="AD702" s="4">
        <f>Table1[[#This Row],[Tariff per Car]]+Table1[[#This Row],[FSC per Car]]</f>
        <v>4508.5</v>
      </c>
      <c r="AE702" s="4">
        <f>IF(Table1[[#This Row],[Commodity]]="corn",Table1[[#This Row],[Tariff + FSC per Car]]/(111*2000/56),Table1[[#This Row],[Tariff + FSC per Car]]/(111*2000/60))</f>
        <v>1.1372792792792792</v>
      </c>
      <c r="AF702" s="4">
        <f>Table1[[#This Row],[Tariff + FSC per Car]]/100.7</f>
        <v>44.771598808341608</v>
      </c>
      <c r="AG702" s="4">
        <f>(Table1[[#This Row],[Tariff + FSC per Car]]/111)</f>
        <v>40.617117117117118</v>
      </c>
      <c r="AH702" s="6">
        <f>(Table1[[#This Row],[Tariff + FSC per Car]]/111)/Table1[[#This Row],[Route Mileage]]</f>
        <v>4.3348043881661816E-2</v>
      </c>
    </row>
    <row r="703" spans="1:34" x14ac:dyDescent="0.25">
      <c r="A703" s="3">
        <v>44910</v>
      </c>
      <c r="B703" s="1" t="s">
        <v>34</v>
      </c>
      <c r="C703" s="1" t="s">
        <v>34</v>
      </c>
      <c r="D703" s="24">
        <v>4022</v>
      </c>
      <c r="E703" s="24">
        <v>39013</v>
      </c>
      <c r="F703" s="1" t="s">
        <v>35</v>
      </c>
      <c r="G703" s="1" t="s">
        <v>36</v>
      </c>
      <c r="H703" s="1" t="s">
        <v>67</v>
      </c>
      <c r="I703" t="s">
        <v>68</v>
      </c>
      <c r="J703" t="str">
        <f>_xlfn.CONCAT(IFERROR(INDEX(Lookup!B:B, MATCH(Table1[[#This Row],[Origin City]], Lookup!A:A, 0)), Table1[[#This Row],[Origin City]]),","," ",Table1[[#This Row],[Origin State]])</f>
        <v>Selby, SD</v>
      </c>
      <c r="K703" t="s">
        <v>48</v>
      </c>
      <c r="L703" t="s">
        <v>49</v>
      </c>
      <c r="M703" t="s">
        <v>50</v>
      </c>
      <c r="N703" s="5">
        <v>1419</v>
      </c>
      <c r="O703" t="s">
        <v>51</v>
      </c>
      <c r="P703">
        <v>110</v>
      </c>
      <c r="Q703">
        <v>120</v>
      </c>
      <c r="R703" t="s">
        <v>42</v>
      </c>
      <c r="S703" t="s">
        <v>43</v>
      </c>
      <c r="T703" t="s">
        <v>52</v>
      </c>
      <c r="U703" s="36" t="s">
        <v>44</v>
      </c>
      <c r="V703" s="28" t="s">
        <v>45</v>
      </c>
      <c r="W703" s="4">
        <v>5580</v>
      </c>
      <c r="X703" s="4">
        <f>IF(Table1[[#This Row],[Commodity]]="corn",Table1[[#This Row],[Tariff per Car]]/(111*2000/56),Table1[[#This Row],[Tariff per Car]]/(111*2000/60))</f>
        <v>1.4075675675675676</v>
      </c>
      <c r="Y703" s="4">
        <f>Table1[[#This Row],[Tariff per Car]]/100.7</f>
        <v>55.412115193644489</v>
      </c>
      <c r="Z703" s="4">
        <f>(Table1[[#This Row],[Tariff per Car]]/111)</f>
        <v>50.270270270270274</v>
      </c>
      <c r="AA703" s="6">
        <f>(Table1[[#This Row],[Tariff per Car]]/111)/Table1[[#This Row],[Route Mileage]]</f>
        <v>3.5426547054454034E-2</v>
      </c>
      <c r="AB703" s="4">
        <v>0.5</v>
      </c>
      <c r="AC703" s="4">
        <f>Table1[[#This Row],[FSC per Mile]]*Table1[[#This Row],[Route Mileage]]</f>
        <v>709.5</v>
      </c>
      <c r="AD703" s="4">
        <f>Table1[[#This Row],[Tariff per Car]]+Table1[[#This Row],[FSC per Car]]</f>
        <v>6289.5</v>
      </c>
      <c r="AE703" s="4">
        <f>IF(Table1[[#This Row],[Commodity]]="corn",Table1[[#This Row],[Tariff + FSC per Car]]/(111*2000/56),Table1[[#This Row],[Tariff + FSC per Car]]/(111*2000/60))</f>
        <v>1.5865405405405406</v>
      </c>
      <c r="AF703" s="4">
        <f>Table1[[#This Row],[Tariff + FSC per Car]]/100.7</f>
        <v>62.457795431976166</v>
      </c>
      <c r="AG703" s="4">
        <f>(Table1[[#This Row],[Tariff + FSC per Car]]/111)</f>
        <v>56.662162162162161</v>
      </c>
      <c r="AH703" s="6">
        <f>(Table1[[#This Row],[Tariff + FSC per Car]]/111)/Table1[[#This Row],[Route Mileage]]</f>
        <v>3.9931051558958534E-2</v>
      </c>
    </row>
    <row r="704" spans="1:34" x14ac:dyDescent="0.25">
      <c r="A704" s="3">
        <v>44910</v>
      </c>
      <c r="B704" s="1" t="s">
        <v>34</v>
      </c>
      <c r="C704" s="1" t="s">
        <v>34</v>
      </c>
      <c r="D704" s="24">
        <v>4022</v>
      </c>
      <c r="E704" s="24">
        <v>39013</v>
      </c>
      <c r="F704" s="1" t="s">
        <v>35</v>
      </c>
      <c r="G704" s="1" t="s">
        <v>36</v>
      </c>
      <c r="H704" s="1" t="s">
        <v>69</v>
      </c>
      <c r="I704" t="s">
        <v>47</v>
      </c>
      <c r="J704" t="str">
        <f>_xlfn.CONCAT(IFERROR(INDEX(Lookup!B:B, MATCH(Table1[[#This Row],[Origin City]], Lookup!A:A, 0)), Table1[[#This Row],[Origin City]]),","," ",Table1[[#This Row],[Origin State]])</f>
        <v>St. Cloud, MN</v>
      </c>
      <c r="K704" t="s">
        <v>48</v>
      </c>
      <c r="L704" t="s">
        <v>49</v>
      </c>
      <c r="M704" t="s">
        <v>50</v>
      </c>
      <c r="N704" s="5">
        <v>1666</v>
      </c>
      <c r="O704" t="s">
        <v>51</v>
      </c>
      <c r="P704">
        <v>110</v>
      </c>
      <c r="Q704">
        <v>120</v>
      </c>
      <c r="R704" t="s">
        <v>42</v>
      </c>
      <c r="S704" t="s">
        <v>43</v>
      </c>
      <c r="T704" t="s">
        <v>52</v>
      </c>
      <c r="U704" s="36" t="s">
        <v>44</v>
      </c>
      <c r="V704" s="28" t="s">
        <v>45</v>
      </c>
      <c r="W704" s="4">
        <v>5580</v>
      </c>
      <c r="X704" s="4">
        <f>IF(Table1[[#This Row],[Commodity]]="corn",Table1[[#This Row],[Tariff per Car]]/(111*2000/56),Table1[[#This Row],[Tariff per Car]]/(111*2000/60))</f>
        <v>1.4075675675675676</v>
      </c>
      <c r="Y704" s="4">
        <f>Table1[[#This Row],[Tariff per Car]]/100.7</f>
        <v>55.412115193644489</v>
      </c>
      <c r="Z704" s="4">
        <f>(Table1[[#This Row],[Tariff per Car]]/111)</f>
        <v>50.270270270270274</v>
      </c>
      <c r="AA704" s="6">
        <f>(Table1[[#This Row],[Tariff per Car]]/111)/Table1[[#This Row],[Route Mileage]]</f>
        <v>3.0174231854904126E-2</v>
      </c>
      <c r="AB704" s="4">
        <v>0.5</v>
      </c>
      <c r="AC704" s="4">
        <f>Table1[[#This Row],[FSC per Mile]]*Table1[[#This Row],[Route Mileage]]</f>
        <v>833</v>
      </c>
      <c r="AD704" s="4">
        <f>Table1[[#This Row],[Tariff per Car]]+Table1[[#This Row],[FSC per Car]]</f>
        <v>6413</v>
      </c>
      <c r="AE704" s="4">
        <f>IF(Table1[[#This Row],[Commodity]]="corn",Table1[[#This Row],[Tariff + FSC per Car]]/(111*2000/56),Table1[[#This Row],[Tariff + FSC per Car]]/(111*2000/60))</f>
        <v>1.6176936936936936</v>
      </c>
      <c r="AF704" s="4">
        <f>Table1[[#This Row],[Tariff + FSC per Car]]/100.7</f>
        <v>63.684210526315788</v>
      </c>
      <c r="AG704" s="4">
        <f>(Table1[[#This Row],[Tariff + FSC per Car]]/111)</f>
        <v>57.774774774774777</v>
      </c>
      <c r="AH704" s="6">
        <f>(Table1[[#This Row],[Tariff + FSC per Car]]/111)/Table1[[#This Row],[Route Mileage]]</f>
        <v>3.467873635940863E-2</v>
      </c>
    </row>
    <row r="705" spans="1:34" x14ac:dyDescent="0.25">
      <c r="A705" s="3">
        <v>44910</v>
      </c>
      <c r="B705" s="1" t="s">
        <v>34</v>
      </c>
      <c r="C705" s="1" t="s">
        <v>34</v>
      </c>
      <c r="D705" s="24">
        <v>4022</v>
      </c>
      <c r="E705" s="24">
        <v>39010</v>
      </c>
      <c r="F705" s="1" t="s">
        <v>35</v>
      </c>
      <c r="G705" s="1" t="s">
        <v>36</v>
      </c>
      <c r="H705" s="1" t="s">
        <v>70</v>
      </c>
      <c r="I705" t="s">
        <v>57</v>
      </c>
      <c r="J705" t="str">
        <f>_xlfn.CONCAT(IFERROR(INDEX(Lookup!B:B, MATCH(Table1[[#This Row],[Origin City]], Lookup!A:A, 0)), Table1[[#This Row],[Origin City]]),","," ",Table1[[#This Row],[Origin State]])</f>
        <v>Waverly, IL</v>
      </c>
      <c r="K705" t="s">
        <v>71</v>
      </c>
      <c r="L705" t="s">
        <v>64</v>
      </c>
      <c r="M705" t="str">
        <f>_xlfn.CONCAT(IFERROR(INDEX(Lookup!B:B, MATCH(Table1[[#This Row],[Destination City]], Lookup!A:A, 0)), Table1[[#This Row],[Destination City]]),","," ",Table1[[#This Row],[Destination State]])</f>
        <v>Dexter, NM</v>
      </c>
      <c r="N705" s="47">
        <v>1058</v>
      </c>
      <c r="O705" t="s">
        <v>41</v>
      </c>
      <c r="P705">
        <v>110</v>
      </c>
      <c r="Q705">
        <v>120</v>
      </c>
      <c r="R705" t="s">
        <v>42</v>
      </c>
      <c r="S705" t="s">
        <v>43</v>
      </c>
      <c r="T705" t="s">
        <v>43</v>
      </c>
      <c r="U705" s="36" t="s">
        <v>44</v>
      </c>
      <c r="V705" s="28" t="s">
        <v>45</v>
      </c>
      <c r="W705" s="4">
        <v>4180</v>
      </c>
      <c r="X705" s="4">
        <f>IF(Table1[[#This Row],[Commodity]]="corn",Table1[[#This Row],[Tariff per Car]]/(111*2000/56),Table1[[#This Row],[Tariff per Car]]/(111*2000/60))</f>
        <v>1.0544144144144145</v>
      </c>
      <c r="Y705" s="4">
        <f>Table1[[#This Row],[Tariff per Car]]/100.7</f>
        <v>41.509433962264147</v>
      </c>
      <c r="Z705" s="4">
        <f>(Table1[[#This Row],[Tariff per Car]]/111)</f>
        <v>37.657657657657658</v>
      </c>
      <c r="AA705" s="6">
        <f>(Table1[[#This Row],[Tariff per Car]]/111)/Table1[[#This Row],[Route Mileage]]</f>
        <v>3.5593249203835213E-2</v>
      </c>
      <c r="AB705" s="4">
        <v>0.5</v>
      </c>
      <c r="AC705" s="4">
        <f>Table1[[#This Row],[FSC per Mile]]*Table1[[#This Row],[Route Mileage]]</f>
        <v>529</v>
      </c>
      <c r="AD705" s="4">
        <f>Table1[[#This Row],[Tariff per Car]]+Table1[[#This Row],[FSC per Car]]</f>
        <v>4709</v>
      </c>
      <c r="AE705" s="4">
        <f>IF(Table1[[#This Row],[Commodity]]="corn",Table1[[#This Row],[Tariff + FSC per Car]]/(111*2000/56),Table1[[#This Row],[Tariff + FSC per Car]]/(111*2000/60))</f>
        <v>1.1878558558558558</v>
      </c>
      <c r="AF705" s="4">
        <f>Table1[[#This Row],[Tariff + FSC per Car]]/100.7</f>
        <v>46.762661370407152</v>
      </c>
      <c r="AG705" s="4">
        <f>(Table1[[#This Row],[Tariff + FSC per Car]]/111)</f>
        <v>42.423423423423422</v>
      </c>
      <c r="AH705" s="6">
        <f>(Table1[[#This Row],[Tariff + FSC per Car]]/111)/Table1[[#This Row],[Route Mileage]]</f>
        <v>4.009775370833972E-2</v>
      </c>
    </row>
    <row r="706" spans="1:34" x14ac:dyDescent="0.25">
      <c r="A706" s="3">
        <v>44910</v>
      </c>
      <c r="B706" s="1" t="s">
        <v>80</v>
      </c>
      <c r="C706" s="1" t="s">
        <v>81</v>
      </c>
      <c r="D706" s="24">
        <v>4032</v>
      </c>
      <c r="E706" s="24">
        <v>1182</v>
      </c>
      <c r="F706" s="1" t="s">
        <v>35</v>
      </c>
      <c r="G706" s="1" t="s">
        <v>36</v>
      </c>
      <c r="H706" s="1" t="s">
        <v>82</v>
      </c>
      <c r="I706" t="s">
        <v>83</v>
      </c>
      <c r="J706" t="str">
        <f>_xlfn.CONCAT(IFERROR(INDEX(Lookup!B:B, MATCH(Table1[[#This Row],[Origin City]], Lookup!A:A, 0)), Table1[[#This Row],[Origin City]]),","," ",Table1[[#This Row],[Origin State]])</f>
        <v>Delhi, LA</v>
      </c>
      <c r="K706" t="s">
        <v>84</v>
      </c>
      <c r="L706" t="s">
        <v>85</v>
      </c>
      <c r="M706" t="str">
        <f>_xlfn.CONCAT(IFERROR(INDEX(Lookup!B:B, MATCH(Table1[[#This Row],[Destination City]], Lookup!A:A, 0)), Table1[[#This Row],[Destination City]]),","," ",Table1[[#This Row],[Destination State]])</f>
        <v>Morton, MS</v>
      </c>
      <c r="N706" s="5">
        <v>120</v>
      </c>
      <c r="O706" t="s">
        <v>86</v>
      </c>
      <c r="P706">
        <v>100</v>
      </c>
      <c r="R706" t="s">
        <v>42</v>
      </c>
      <c r="S706" t="s">
        <v>43</v>
      </c>
      <c r="T706" t="s">
        <v>52</v>
      </c>
      <c r="U706" s="26"/>
      <c r="V706" s="27" t="s">
        <v>87</v>
      </c>
      <c r="W706" s="4">
        <v>1312</v>
      </c>
      <c r="X706" s="4">
        <f>IF(Table1[[#This Row],[Commodity]]="corn",Table1[[#This Row],[Tariff per Car]]/(111*2000/56),Table1[[#This Row],[Tariff per Car]]/(111*2000/60))</f>
        <v>0.33095495495495497</v>
      </c>
      <c r="Y706" s="4">
        <f>Table1[[#This Row],[Tariff per Car]]/100.7</f>
        <v>13.028798411122144</v>
      </c>
      <c r="Z706" s="4">
        <f>(Table1[[#This Row],[Tariff per Car]]/111)</f>
        <v>11.81981981981982</v>
      </c>
      <c r="AA706" s="6">
        <f>(Table1[[#This Row],[Tariff per Car]]/111)/Table1[[#This Row],[Route Mileage]]</f>
        <v>9.8498498498498496E-2</v>
      </c>
      <c r="AB706" s="4">
        <v>0.77</v>
      </c>
      <c r="AC706" s="4">
        <f>Table1[[#This Row],[FSC per Mile]]*Table1[[#This Row],[Route Mileage]]</f>
        <v>92.4</v>
      </c>
      <c r="AD706" s="4">
        <f>Table1[[#This Row],[Tariff per Car]]+Table1[[#This Row],[FSC per Car]]</f>
        <v>1404.4</v>
      </c>
      <c r="AE706" s="4">
        <f>IF(Table1[[#This Row],[Commodity]]="corn",Table1[[#This Row],[Tariff + FSC per Car]]/(111*2000/56),Table1[[#This Row],[Tariff + FSC per Car]]/(111*2000/60))</f>
        <v>0.3542630630630631</v>
      </c>
      <c r="AF706" s="4">
        <f>Table1[[#This Row],[Tariff + FSC per Car]]/100.7</f>
        <v>13.946375372393248</v>
      </c>
      <c r="AG706" s="4">
        <f>(Table1[[#This Row],[Tariff + FSC per Car]]/111)</f>
        <v>12.652252252252254</v>
      </c>
      <c r="AH706" s="6">
        <f>(Table1[[#This Row],[Tariff + FSC per Car]]/111)/Table1[[#This Row],[Route Mileage]]</f>
        <v>0.10543543543543545</v>
      </c>
    </row>
    <row r="707" spans="1:34" x14ac:dyDescent="0.25">
      <c r="A707" s="3">
        <v>44910</v>
      </c>
      <c r="B707" s="1" t="s">
        <v>88</v>
      </c>
      <c r="C707" s="1" t="s">
        <v>81</v>
      </c>
      <c r="D707" s="24">
        <v>4444</v>
      </c>
      <c r="E707" s="24">
        <v>45646</v>
      </c>
      <c r="F707" s="1" t="s">
        <v>35</v>
      </c>
      <c r="G707" s="1" t="s">
        <v>36</v>
      </c>
      <c r="H707" s="1" t="s">
        <v>89</v>
      </c>
      <c r="I707" t="s">
        <v>75</v>
      </c>
      <c r="J707" t="str">
        <f>_xlfn.CONCAT(IFERROR(INDEX(Lookup!B:B, MATCH(Table1[[#This Row],[Origin City]], Lookup!A:A, 0)), Table1[[#This Row],[Origin City]]),","," ",Table1[[#This Row],[Origin State]])</f>
        <v>Enderlin, ND</v>
      </c>
      <c r="K707" t="s">
        <v>90</v>
      </c>
      <c r="L707" t="s">
        <v>49</v>
      </c>
      <c r="M707" t="str">
        <f>_xlfn.CONCAT(IFERROR(INDEX(Lookup!B:B, MATCH(Table1[[#This Row],[Destination City]], Lookup!A:A, 0)), Table1[[#This Row],[Destination City]]),","," ",Table1[[#This Row],[Destination State]])</f>
        <v>Kalama, WA</v>
      </c>
      <c r="N707" s="5">
        <v>1617</v>
      </c>
      <c r="O707" t="s">
        <v>86</v>
      </c>
      <c r="P707">
        <v>110</v>
      </c>
      <c r="Q707">
        <v>110</v>
      </c>
      <c r="R707" t="s">
        <v>42</v>
      </c>
      <c r="S707" t="s">
        <v>43</v>
      </c>
      <c r="T707" t="s">
        <v>52</v>
      </c>
      <c r="U707" s="26"/>
      <c r="V707" s="27" t="s">
        <v>87</v>
      </c>
      <c r="W707" s="4">
        <v>5197</v>
      </c>
      <c r="X707" s="4">
        <f>IF(Table1[[#This Row],[Commodity]]="corn",Table1[[#This Row],[Tariff per Car]]/(111*2000/56),Table1[[#This Row],[Tariff per Car]]/(111*2000/60))</f>
        <v>1.3109549549549551</v>
      </c>
      <c r="Y707" s="4">
        <f>Table1[[#This Row],[Tariff per Car]]/100.7</f>
        <v>51.608738828202583</v>
      </c>
      <c r="Z707" s="4">
        <f>(Table1[[#This Row],[Tariff per Car]]/111)</f>
        <v>46.81981981981982</v>
      </c>
      <c r="AA707" s="6">
        <f>(Table1[[#This Row],[Tariff per Car]]/111)/Table1[[#This Row],[Route Mileage]]</f>
        <v>2.8954743240457527E-2</v>
      </c>
      <c r="AB707" s="4">
        <v>0.63749999999999996</v>
      </c>
      <c r="AC707" s="4">
        <f>Table1[[#This Row],[FSC per Mile]]*Table1[[#This Row],[Route Mileage]]</f>
        <v>1030.8374999999999</v>
      </c>
      <c r="AD707" s="4">
        <f>Table1[[#This Row],[Tariff per Car]]+Table1[[#This Row],[FSC per Car]]</f>
        <v>6227.8374999999996</v>
      </c>
      <c r="AE707" s="4">
        <f>IF(Table1[[#This Row],[Commodity]]="corn",Table1[[#This Row],[Tariff + FSC per Car]]/(111*2000/56),Table1[[#This Row],[Tariff + FSC per Car]]/(111*2000/60))</f>
        <v>1.5709860360360359</v>
      </c>
      <c r="AF707" s="4">
        <f>Table1[[#This Row],[Tariff + FSC per Car]]/100.7</f>
        <v>61.84545680238331</v>
      </c>
      <c r="AG707" s="4">
        <f>(Table1[[#This Row],[Tariff + FSC per Car]]/111)</f>
        <v>56.106644144144141</v>
      </c>
      <c r="AH707" s="6">
        <f>(Table1[[#This Row],[Tariff + FSC per Car]]/111)/Table1[[#This Row],[Route Mileage]]</f>
        <v>3.4697986483700767E-2</v>
      </c>
    </row>
    <row r="708" spans="1:34" x14ac:dyDescent="0.25">
      <c r="A708" s="3">
        <v>44910</v>
      </c>
      <c r="B708" s="1" t="s">
        <v>88</v>
      </c>
      <c r="C708" s="1" t="s">
        <v>81</v>
      </c>
      <c r="D708" s="24">
        <v>4444</v>
      </c>
      <c r="E708" s="24">
        <v>45558</v>
      </c>
      <c r="F708" s="1" t="s">
        <v>35</v>
      </c>
      <c r="G708" s="1" t="s">
        <v>36</v>
      </c>
      <c r="H708" s="1" t="s">
        <v>91</v>
      </c>
      <c r="I708" t="s">
        <v>47</v>
      </c>
      <c r="J708" t="str">
        <f>_xlfn.CONCAT(IFERROR(INDEX(Lookup!B:B, MATCH(Table1[[#This Row],[Origin City]], Lookup!A:A, 0)), Table1[[#This Row],[Origin City]]),","," ",Table1[[#This Row],[Origin State]])</f>
        <v>Glenwood, MN</v>
      </c>
      <c r="K708" t="s">
        <v>92</v>
      </c>
      <c r="L708" t="s">
        <v>93</v>
      </c>
      <c r="M708" t="str">
        <f>_xlfn.CONCAT(IFERROR(INDEX(Lookup!B:B, MATCH(Table1[[#This Row],[Destination City]], Lookup!A:A, 0)), Table1[[#This Row],[Destination City]]),","," ",Table1[[#This Row],[Destination State]])</f>
        <v>Boardman, OR</v>
      </c>
      <c r="N708" s="5">
        <v>1556</v>
      </c>
      <c r="O708" t="s">
        <v>86</v>
      </c>
      <c r="P708">
        <v>110</v>
      </c>
      <c r="Q708">
        <v>110</v>
      </c>
      <c r="R708" t="s">
        <v>42</v>
      </c>
      <c r="S708" t="s">
        <v>43</v>
      </c>
      <c r="T708" t="s">
        <v>52</v>
      </c>
      <c r="U708" s="26"/>
      <c r="V708" s="27" t="s">
        <v>87</v>
      </c>
      <c r="W708" s="4">
        <v>5163</v>
      </c>
      <c r="X708" s="4">
        <f>IF(Table1[[#This Row],[Commodity]]="corn",Table1[[#This Row],[Tariff per Car]]/(111*2000/56),Table1[[#This Row],[Tariff per Car]]/(111*2000/60))</f>
        <v>1.3023783783783784</v>
      </c>
      <c r="Y708" s="4">
        <f>Table1[[#This Row],[Tariff per Car]]/100.7</f>
        <v>51.271102284011917</v>
      </c>
      <c r="Z708" s="4">
        <f>(Table1[[#This Row],[Tariff per Car]]/111)</f>
        <v>46.513513513513516</v>
      </c>
      <c r="AA708" s="6">
        <f>(Table1[[#This Row],[Tariff per Car]]/111)/Table1[[#This Row],[Route Mileage]]</f>
        <v>2.9893003543389148E-2</v>
      </c>
      <c r="AB708" s="4">
        <v>0.63749999999999996</v>
      </c>
      <c r="AC708" s="4">
        <f>Table1[[#This Row],[FSC per Mile]]*Table1[[#This Row],[Route Mileage]]</f>
        <v>991.94999999999993</v>
      </c>
      <c r="AD708" s="4">
        <f>Table1[[#This Row],[Tariff per Car]]+Table1[[#This Row],[FSC per Car]]</f>
        <v>6154.95</v>
      </c>
      <c r="AE708" s="4">
        <f>IF(Table1[[#This Row],[Commodity]]="corn",Table1[[#This Row],[Tariff + FSC per Car]]/(111*2000/56),Table1[[#This Row],[Tariff + FSC per Car]]/(111*2000/60))</f>
        <v>1.5526</v>
      </c>
      <c r="AF708" s="4">
        <f>Table1[[#This Row],[Tariff + FSC per Car]]/100.7</f>
        <v>61.121648460774573</v>
      </c>
      <c r="AG708" s="4">
        <f>(Table1[[#This Row],[Tariff + FSC per Car]]/111)</f>
        <v>55.449999999999996</v>
      </c>
      <c r="AH708" s="6">
        <f>(Table1[[#This Row],[Tariff + FSC per Car]]/111)/Table1[[#This Row],[Route Mileage]]</f>
        <v>3.5636246786632388E-2</v>
      </c>
    </row>
    <row r="709" spans="1:34" x14ac:dyDescent="0.25">
      <c r="A709" s="3">
        <v>44910</v>
      </c>
      <c r="B709" s="1" t="s">
        <v>94</v>
      </c>
      <c r="C709" s="1" t="s">
        <v>94</v>
      </c>
      <c r="D709" s="24">
        <v>4315</v>
      </c>
      <c r="F709" s="1" t="s">
        <v>35</v>
      </c>
      <c r="G709" s="1" t="s">
        <v>36</v>
      </c>
      <c r="H709" s="1" t="s">
        <v>95</v>
      </c>
      <c r="I709" t="s">
        <v>96</v>
      </c>
      <c r="J709" t="str">
        <f>_xlfn.CONCAT(IFERROR(INDEX(Lookup!B:B, MATCH(Table1[[#This Row],[Origin City]], Lookup!A:A, 0)), Table1[[#This Row],[Origin City]]),","," ",Table1[[#This Row],[Origin State]])</f>
        <v>Haw Creek (Ladoga), IN</v>
      </c>
      <c r="K709" t="s">
        <v>97</v>
      </c>
      <c r="L709" t="s">
        <v>98</v>
      </c>
      <c r="M709" t="str">
        <f>_xlfn.CONCAT(IFERROR(INDEX(Lookup!B:B, MATCH(Table1[[#This Row],[Destination City]], Lookup!A:A, 0)), Table1[[#This Row],[Destination City]]),","," ",Table1[[#This Row],[Destination State]])</f>
        <v>Ozark, AL</v>
      </c>
      <c r="N709" s="9">
        <v>707</v>
      </c>
      <c r="O709" t="s">
        <v>86</v>
      </c>
      <c r="P709">
        <v>90</v>
      </c>
      <c r="Q709">
        <v>90</v>
      </c>
      <c r="R709" t="s">
        <v>42</v>
      </c>
      <c r="S709" t="s">
        <v>43</v>
      </c>
      <c r="T709" t="s">
        <v>52</v>
      </c>
      <c r="U709" s="29"/>
      <c r="V709" s="30" t="s">
        <v>87</v>
      </c>
      <c r="W709" s="4">
        <v>5693</v>
      </c>
      <c r="X709" s="4">
        <f>IF(Table1[[#This Row],[Commodity]]="corn",Table1[[#This Row],[Tariff per Car]]/(111*2000/56),Table1[[#This Row],[Tariff per Car]]/(111*2000/60))</f>
        <v>1.4360720720720721</v>
      </c>
      <c r="Y709" s="4">
        <f>Table1[[#This Row],[Tariff per Car]]/100.7</f>
        <v>56.53426017874876</v>
      </c>
      <c r="Z709" s="4">
        <f>(Table1[[#This Row],[Tariff per Car]]/111)</f>
        <v>51.288288288288285</v>
      </c>
      <c r="AA709" s="6">
        <f>(Table1[[#This Row],[Tariff per Car]]/111)/Table1[[#This Row],[Route Mileage]]</f>
        <v>7.2543547791072541E-2</v>
      </c>
      <c r="AB709" s="4">
        <v>0</v>
      </c>
      <c r="AC709" s="4">
        <f>Table1[[#This Row],[FSC per Mile]]*Table1[[#This Row],[Route Mileage]]</f>
        <v>0</v>
      </c>
      <c r="AD709" s="4">
        <f>Table1[[#This Row],[Tariff per Car]]+Table1[[#This Row],[FSC per Car]]</f>
        <v>5693</v>
      </c>
      <c r="AE709" s="4">
        <f>IF(Table1[[#This Row],[Commodity]]="corn",Table1[[#This Row],[Tariff + FSC per Car]]/(111*2000/56),Table1[[#This Row],[Tariff + FSC per Car]]/(111*2000/60))</f>
        <v>1.4360720720720721</v>
      </c>
      <c r="AF709" s="4">
        <f>Table1[[#This Row],[Tariff + FSC per Car]]/100.7</f>
        <v>56.53426017874876</v>
      </c>
      <c r="AG709" s="4">
        <f>(Table1[[#This Row],[Tariff + FSC per Car]]/111)</f>
        <v>51.288288288288285</v>
      </c>
      <c r="AH709" s="6">
        <f>(Table1[[#This Row],[Tariff + FSC per Car]]/111)/Table1[[#This Row],[Route Mileage]]</f>
        <v>7.2543547791072541E-2</v>
      </c>
    </row>
    <row r="710" spans="1:34" x14ac:dyDescent="0.25">
      <c r="A710" s="3">
        <v>44910</v>
      </c>
      <c r="B710" s="1" t="s">
        <v>94</v>
      </c>
      <c r="C710" s="1" t="s">
        <v>94</v>
      </c>
      <c r="D710" s="24">
        <v>4315</v>
      </c>
      <c r="F710" s="1" t="s">
        <v>35</v>
      </c>
      <c r="G710" s="1" t="s">
        <v>36</v>
      </c>
      <c r="H710" s="1" t="s">
        <v>99</v>
      </c>
      <c r="I710" t="s">
        <v>100</v>
      </c>
      <c r="J710" t="str">
        <f>_xlfn.CONCAT(IFERROR(INDEX(Lookup!B:B, MATCH(Table1[[#This Row],[Origin City]], Lookup!A:A, 0)), Table1[[#This Row],[Origin City]]),","," ",Table1[[#This Row],[Origin State]])</f>
        <v>Marysville, OH</v>
      </c>
      <c r="K710" t="s">
        <v>101</v>
      </c>
      <c r="L710" t="s">
        <v>102</v>
      </c>
      <c r="M710" t="str">
        <f>_xlfn.CONCAT(IFERROR(INDEX(Lookup!B:B, MATCH(Table1[[#This Row],[Destination City]], Lookup!A:A, 0)), Table1[[#This Row],[Destination City]]),","," ",Table1[[#This Row],[Destination State]])</f>
        <v>Rose Hill, NC</v>
      </c>
      <c r="N710" s="9">
        <v>781</v>
      </c>
      <c r="O710" t="s">
        <v>86</v>
      </c>
      <c r="P710">
        <v>90</v>
      </c>
      <c r="Q710">
        <v>90</v>
      </c>
      <c r="R710" t="s">
        <v>42</v>
      </c>
      <c r="S710" t="s">
        <v>43</v>
      </c>
      <c r="T710" t="s">
        <v>52</v>
      </c>
      <c r="U710" s="29"/>
      <c r="V710" s="30" t="s">
        <v>87</v>
      </c>
      <c r="W710" s="4">
        <v>5845</v>
      </c>
      <c r="X710" s="4">
        <f>IF(Table1[[#This Row],[Commodity]]="corn",Table1[[#This Row],[Tariff per Car]]/(111*2000/56),Table1[[#This Row],[Tariff per Car]]/(111*2000/60))</f>
        <v>1.4744144144144145</v>
      </c>
      <c r="Y710" s="4">
        <f>Table1[[#This Row],[Tariff per Car]]/100.7</f>
        <v>58.043694141012907</v>
      </c>
      <c r="Z710" s="4">
        <f>(Table1[[#This Row],[Tariff per Car]]/111)</f>
        <v>52.657657657657658</v>
      </c>
      <c r="AA710" s="6">
        <f>(Table1[[#This Row],[Tariff per Car]]/111)/Table1[[#This Row],[Route Mileage]]</f>
        <v>6.7423377282532213E-2</v>
      </c>
      <c r="AB710" s="4">
        <v>0</v>
      </c>
      <c r="AC710" s="4">
        <f>Table1[[#This Row],[FSC per Mile]]*Table1[[#This Row],[Route Mileage]]</f>
        <v>0</v>
      </c>
      <c r="AD710" s="4">
        <f>Table1[[#This Row],[Tariff per Car]]+Table1[[#This Row],[FSC per Car]]</f>
        <v>5845</v>
      </c>
      <c r="AE710" s="4">
        <f>IF(Table1[[#This Row],[Commodity]]="corn",Table1[[#This Row],[Tariff + FSC per Car]]/(111*2000/56),Table1[[#This Row],[Tariff + FSC per Car]]/(111*2000/60))</f>
        <v>1.4744144144144145</v>
      </c>
      <c r="AF710" s="4">
        <f>Table1[[#This Row],[Tariff + FSC per Car]]/100.7</f>
        <v>58.043694141012907</v>
      </c>
      <c r="AG710" s="4">
        <f>(Table1[[#This Row],[Tariff + FSC per Car]]/111)</f>
        <v>52.657657657657658</v>
      </c>
      <c r="AH710" s="6">
        <f>(Table1[[#This Row],[Tariff + FSC per Car]]/111)/Table1[[#This Row],[Route Mileage]]</f>
        <v>6.7423377282532213E-2</v>
      </c>
    </row>
    <row r="711" spans="1:34" x14ac:dyDescent="0.25">
      <c r="A711" s="3">
        <v>44910</v>
      </c>
      <c r="B711" s="1" t="s">
        <v>94</v>
      </c>
      <c r="C711" s="1" t="s">
        <v>94</v>
      </c>
      <c r="D711" s="24">
        <v>4315</v>
      </c>
      <c r="F711" s="1" t="s">
        <v>35</v>
      </c>
      <c r="G711" s="1" t="s">
        <v>36</v>
      </c>
      <c r="H711" s="1" t="s">
        <v>103</v>
      </c>
      <c r="I711" t="s">
        <v>57</v>
      </c>
      <c r="J711" t="str">
        <f>_xlfn.CONCAT(IFERROR(INDEX(Lookup!B:B, MATCH(Table1[[#This Row],[Origin City]], Lookup!A:A, 0)), Table1[[#This Row],[Origin City]]),","," ",Table1[[#This Row],[Origin State]])</f>
        <v>Olney, IL</v>
      </c>
      <c r="K711" t="s">
        <v>104</v>
      </c>
      <c r="L711" t="s">
        <v>105</v>
      </c>
      <c r="M711" t="str">
        <f>_xlfn.CONCAT(IFERROR(INDEX(Lookup!B:B, MATCH(Table1[[#This Row],[Destination City]], Lookup!A:A, 0)), Table1[[#This Row],[Destination City]]),","," ",Table1[[#This Row],[Destination State]])</f>
        <v>Fairmount, GA</v>
      </c>
      <c r="N711" s="9">
        <v>496</v>
      </c>
      <c r="O711" t="s">
        <v>86</v>
      </c>
      <c r="P711">
        <v>90</v>
      </c>
      <c r="Q711">
        <v>90</v>
      </c>
      <c r="R711" t="s">
        <v>42</v>
      </c>
      <c r="S711" t="s">
        <v>43</v>
      </c>
      <c r="T711" t="s">
        <v>52</v>
      </c>
      <c r="U711" s="45"/>
      <c r="V711" s="46" t="s">
        <v>87</v>
      </c>
      <c r="W711" s="4">
        <v>4478</v>
      </c>
      <c r="X711" s="4">
        <f>IF(Table1[[#This Row],[Commodity]]="corn",Table1[[#This Row],[Tariff per Car]]/(111*2000/56),Table1[[#This Row],[Tariff per Car]]/(111*2000/60))</f>
        <v>1.1295855855855856</v>
      </c>
      <c r="Y711" s="4">
        <f>Table1[[#This Row],[Tariff per Car]]/100.7</f>
        <v>44.468718967229393</v>
      </c>
      <c r="Z711" s="4">
        <f>(Table1[[#This Row],[Tariff per Car]]/111)</f>
        <v>40.342342342342342</v>
      </c>
      <c r="AA711" s="6">
        <f>(Table1[[#This Row],[Tariff per Car]]/111)/Table1[[#This Row],[Route Mileage]]</f>
        <v>8.13353676256902E-2</v>
      </c>
      <c r="AB711" s="4">
        <v>0</v>
      </c>
      <c r="AC711" s="4">
        <f>Table1[[#This Row],[FSC per Mile]]*Table1[[#This Row],[Route Mileage]]</f>
        <v>0</v>
      </c>
      <c r="AD711" s="4">
        <f>Table1[[#This Row],[Tariff per Car]]+Table1[[#This Row],[FSC per Car]]</f>
        <v>4478</v>
      </c>
      <c r="AE711" s="4">
        <f>IF(Table1[[#This Row],[Commodity]]="corn",Table1[[#This Row],[Tariff + FSC per Car]]/(111*2000/56),Table1[[#This Row],[Tariff + FSC per Car]]/(111*2000/60))</f>
        <v>1.1295855855855856</v>
      </c>
      <c r="AF711" s="4">
        <f>Table1[[#This Row],[Tariff + FSC per Car]]/100.7</f>
        <v>44.468718967229393</v>
      </c>
      <c r="AG711" s="4">
        <f>(Table1[[#This Row],[Tariff + FSC per Car]]/111)</f>
        <v>40.342342342342342</v>
      </c>
      <c r="AH711" s="6">
        <f>(Table1[[#This Row],[Tariff + FSC per Car]]/111)/Table1[[#This Row],[Route Mileage]]</f>
        <v>8.13353676256902E-2</v>
      </c>
    </row>
    <row r="712" spans="1:34" x14ac:dyDescent="0.25">
      <c r="A712" s="3">
        <v>44910</v>
      </c>
      <c r="B712" s="1" t="s">
        <v>112</v>
      </c>
      <c r="C712" s="1" t="s">
        <v>112</v>
      </c>
      <c r="D712" s="24">
        <v>4051</v>
      </c>
      <c r="E712" s="24">
        <v>2300</v>
      </c>
      <c r="F712" s="1" t="s">
        <v>35</v>
      </c>
      <c r="G712" s="1" t="s">
        <v>36</v>
      </c>
      <c r="H712" s="1" t="s">
        <v>113</v>
      </c>
      <c r="I712" t="s">
        <v>38</v>
      </c>
      <c r="J712" t="str">
        <f>_xlfn.CONCAT(IFERROR(INDEX(Lookup!B:B, MATCH(Table1[[#This Row],[Origin City]], Lookup!A:A, 0)), Table1[[#This Row],[Origin City]]),","," ",Table1[[#This Row],[Origin State]])</f>
        <v>Mead, NE</v>
      </c>
      <c r="K712" t="s">
        <v>114</v>
      </c>
      <c r="L712" t="s">
        <v>40</v>
      </c>
      <c r="M712" t="str">
        <f>_xlfn.CONCAT(IFERROR(INDEX(Lookup!B:B, MATCH(Table1[[#This Row],[Destination City]], Lookup!A:A, 0)), Table1[[#This Row],[Destination City]]),","," ",Table1[[#This Row],[Destination State]])</f>
        <v>Keyes, CA</v>
      </c>
      <c r="N712" s="5">
        <v>1737</v>
      </c>
      <c r="O712" t="s">
        <v>51</v>
      </c>
      <c r="P712">
        <v>107</v>
      </c>
      <c r="R712" t="s">
        <v>42</v>
      </c>
      <c r="S712" t="s">
        <v>43</v>
      </c>
      <c r="T712" t="s">
        <v>52</v>
      </c>
      <c r="U712" s="36" t="s">
        <v>44</v>
      </c>
      <c r="V712" s="28"/>
      <c r="W712" s="4">
        <v>5710</v>
      </c>
      <c r="X712" s="4">
        <f>IF(Table1[[#This Row],[Commodity]]="corn",Table1[[#This Row],[Tariff per Car]]/(111*2000/56),Table1[[#This Row],[Tariff per Car]]/(111*2000/60))</f>
        <v>1.4403603603603603</v>
      </c>
      <c r="Y712" s="4">
        <f>Table1[[#This Row],[Tariff per Car]]/100.7</f>
        <v>56.703078450844089</v>
      </c>
      <c r="Z712" s="4">
        <f>(Table1[[#This Row],[Tariff per Car]]/111)</f>
        <v>51.441441441441441</v>
      </c>
      <c r="AA712" s="6">
        <f>(Table1[[#This Row],[Tariff per Car]]/111)/Table1[[#This Row],[Route Mileage]]</f>
        <v>2.961510733531459E-2</v>
      </c>
      <c r="AB712" s="4">
        <v>0.63</v>
      </c>
      <c r="AC712" s="4">
        <f>Table1[[#This Row],[FSC per Mile]]*Table1[[#This Row],[Route Mileage]]</f>
        <v>1094.31</v>
      </c>
      <c r="AD712" s="4">
        <f>Table1[[#This Row],[Tariff per Car]]+Table1[[#This Row],[FSC per Car]]</f>
        <v>6804.3099999999995</v>
      </c>
      <c r="AE712" s="4">
        <f>IF(Table1[[#This Row],[Commodity]]="corn",Table1[[#This Row],[Tariff + FSC per Car]]/(111*2000/56),Table1[[#This Row],[Tariff + FSC per Car]]/(111*2000/60))</f>
        <v>1.7164025225225223</v>
      </c>
      <c r="AF712" s="4">
        <f>Table1[[#This Row],[Tariff + FSC per Car]]/100.7</f>
        <v>67.570109235352518</v>
      </c>
      <c r="AG712" s="4">
        <f>(Table1[[#This Row],[Tariff + FSC per Car]]/111)</f>
        <v>61.300090090090087</v>
      </c>
      <c r="AH712" s="6">
        <f>(Table1[[#This Row],[Tariff + FSC per Car]]/111)/Table1[[#This Row],[Route Mileage]]</f>
        <v>3.5290783010990263E-2</v>
      </c>
    </row>
    <row r="713" spans="1:34" x14ac:dyDescent="0.25">
      <c r="A713" s="3">
        <v>44910</v>
      </c>
      <c r="B713" s="1" t="s">
        <v>34</v>
      </c>
      <c r="C713" s="1" t="s">
        <v>34</v>
      </c>
      <c r="D713" s="24">
        <v>4022</v>
      </c>
      <c r="E713" s="24">
        <v>69105</v>
      </c>
      <c r="F713" s="1" t="s">
        <v>72</v>
      </c>
      <c r="G713" s="1" t="s">
        <v>36</v>
      </c>
      <c r="H713" s="1" t="s">
        <v>73</v>
      </c>
      <c r="I713" t="s">
        <v>47</v>
      </c>
      <c r="J713" t="str">
        <f>_xlfn.CONCAT(IFERROR(INDEX(Lookup!B:B, MATCH(Table1[[#This Row],[Origin City]], Lookup!A:A, 0)), Table1[[#This Row],[Origin City]]),","," ",Table1[[#This Row],[Origin State]])</f>
        <v>Argyle, MN</v>
      </c>
      <c r="K713" t="s">
        <v>48</v>
      </c>
      <c r="L713" t="s">
        <v>49</v>
      </c>
      <c r="M713" t="s">
        <v>50</v>
      </c>
      <c r="N713" s="5">
        <v>1528</v>
      </c>
      <c r="O713" t="s">
        <v>51</v>
      </c>
      <c r="P713">
        <v>110</v>
      </c>
      <c r="Q713">
        <v>120</v>
      </c>
      <c r="R713" t="s">
        <v>2</v>
      </c>
      <c r="S713" t="s">
        <v>43</v>
      </c>
      <c r="T713" t="s">
        <v>52</v>
      </c>
      <c r="U713" s="35" t="s">
        <v>44</v>
      </c>
      <c r="V713" s="27" t="s">
        <v>45</v>
      </c>
      <c r="W713" s="4">
        <v>6300</v>
      </c>
      <c r="X713" s="4">
        <f>IF(Table1[[#This Row],[Commodity]]="corn",Table1[[#This Row],[Tariff per Car]]/(111*2000/56),Table1[[#This Row],[Tariff per Car]]/(111*2000/60))</f>
        <v>1.7027027027027026</v>
      </c>
      <c r="Y713" s="4">
        <f>Table1[[#This Row],[Tariff per Car]]/100.7</f>
        <v>62.562065541211517</v>
      </c>
      <c r="Z713" s="4">
        <f>(Table1[[#This Row],[Tariff per Car]]/111)</f>
        <v>56.756756756756758</v>
      </c>
      <c r="AA713" s="6">
        <f>(Table1[[#This Row],[Tariff per Car]]/111)/Table1[[#This Row],[Route Mileage]]</f>
        <v>3.7144474317249189E-2</v>
      </c>
      <c r="AB713" s="4">
        <v>0.5</v>
      </c>
      <c r="AC713" s="4">
        <f>Table1[[#This Row],[FSC per Mile]]*Table1[[#This Row],[Route Mileage]]</f>
        <v>764</v>
      </c>
      <c r="AD713" s="4">
        <f>Table1[[#This Row],[Tariff per Car]]+Table1[[#This Row],[FSC per Car]]</f>
        <v>7064</v>
      </c>
      <c r="AE713" s="4">
        <f>IF(Table1[[#This Row],[Commodity]]="corn",Table1[[#This Row],[Tariff + FSC per Car]]/(111*2000/56),Table1[[#This Row],[Tariff + FSC per Car]]/(111*2000/60))</f>
        <v>1.9091891891891892</v>
      </c>
      <c r="AF713" s="4">
        <f>Table1[[#This Row],[Tariff + FSC per Car]]/100.7</f>
        <v>70.148957298907646</v>
      </c>
      <c r="AG713" s="4">
        <f>(Table1[[#This Row],[Tariff + FSC per Car]]/111)</f>
        <v>63.63963963963964</v>
      </c>
      <c r="AH713" s="6">
        <f>(Table1[[#This Row],[Tariff + FSC per Car]]/111)/Table1[[#This Row],[Route Mileage]]</f>
        <v>4.1648978821753689E-2</v>
      </c>
    </row>
    <row r="714" spans="1:34" x14ac:dyDescent="0.25">
      <c r="A714" s="3">
        <v>44910</v>
      </c>
      <c r="B714" s="1" t="s">
        <v>34</v>
      </c>
      <c r="C714" s="1" t="s">
        <v>34</v>
      </c>
      <c r="D714" s="24">
        <v>4022</v>
      </c>
      <c r="E714" s="24">
        <v>69105</v>
      </c>
      <c r="F714" s="1" t="s">
        <v>72</v>
      </c>
      <c r="G714" s="1" t="s">
        <v>36</v>
      </c>
      <c r="H714" s="1" t="s">
        <v>73</v>
      </c>
      <c r="I714" t="s">
        <v>47</v>
      </c>
      <c r="J714" t="str">
        <f>_xlfn.CONCAT(IFERROR(INDEX(Lookup!B:B, MATCH(Table1[[#This Row],[Origin City]], Lookup!A:A, 0)), Table1[[#This Row],[Origin City]]),","," ",Table1[[#This Row],[Origin State]])</f>
        <v>Argyle, MN</v>
      </c>
      <c r="K714" t="s">
        <v>65</v>
      </c>
      <c r="L714" t="s">
        <v>54</v>
      </c>
      <c r="M714" t="s">
        <v>66</v>
      </c>
      <c r="N714" s="47">
        <v>1634</v>
      </c>
      <c r="O714" t="s">
        <v>51</v>
      </c>
      <c r="P714">
        <v>110</v>
      </c>
      <c r="Q714">
        <v>120</v>
      </c>
      <c r="R714" t="s">
        <v>2</v>
      </c>
      <c r="S714" t="s">
        <v>43</v>
      </c>
      <c r="T714" t="s">
        <v>52</v>
      </c>
      <c r="U714" s="36" t="s">
        <v>44</v>
      </c>
      <c r="V714" s="28" t="s">
        <v>45</v>
      </c>
      <c r="W714" s="4">
        <v>6500</v>
      </c>
      <c r="X714" s="4">
        <f>IF(Table1[[#This Row],[Commodity]]="corn",Table1[[#This Row],[Tariff per Car]]/(111*2000/56),Table1[[#This Row],[Tariff per Car]]/(111*2000/60))</f>
        <v>1.7567567567567568</v>
      </c>
      <c r="Y714" s="4">
        <f>Table1[[#This Row],[Tariff per Car]]/100.7</f>
        <v>64.548162859980138</v>
      </c>
      <c r="Z714" s="4">
        <f>(Table1[[#This Row],[Tariff per Car]]/111)</f>
        <v>58.558558558558559</v>
      </c>
      <c r="AA714" s="6">
        <f>(Table1[[#This Row],[Tariff per Car]]/111)/Table1[[#This Row],[Route Mileage]]</f>
        <v>3.5837551137428737E-2</v>
      </c>
      <c r="AB714" s="4">
        <v>0.5</v>
      </c>
      <c r="AC714" s="4">
        <f>Table1[[#This Row],[FSC per Mile]]*Table1[[#This Row],[Route Mileage]]</f>
        <v>817</v>
      </c>
      <c r="AD714" s="4">
        <f>Table1[[#This Row],[Tariff per Car]]+Table1[[#This Row],[FSC per Car]]</f>
        <v>7317</v>
      </c>
      <c r="AE714" s="4">
        <f>IF(Table1[[#This Row],[Commodity]]="corn",Table1[[#This Row],[Tariff + FSC per Car]]/(111*2000/56),Table1[[#This Row],[Tariff + FSC per Car]]/(111*2000/60))</f>
        <v>1.9775675675675675</v>
      </c>
      <c r="AF714" s="4">
        <f>Table1[[#This Row],[Tariff + FSC per Car]]/100.7</f>
        <v>72.661370407149946</v>
      </c>
      <c r="AG714" s="4">
        <f>(Table1[[#This Row],[Tariff + FSC per Car]]/111)</f>
        <v>65.918918918918919</v>
      </c>
      <c r="AH714" s="6">
        <f>(Table1[[#This Row],[Tariff + FSC per Car]]/111)/Table1[[#This Row],[Route Mileage]]</f>
        <v>4.0342055641933244E-2</v>
      </c>
    </row>
    <row r="715" spans="1:34" x14ac:dyDescent="0.25">
      <c r="A715" s="3">
        <v>44910</v>
      </c>
      <c r="B715" s="1" t="s">
        <v>34</v>
      </c>
      <c r="C715" s="1" t="s">
        <v>34</v>
      </c>
      <c r="D715" s="24">
        <v>4022</v>
      </c>
      <c r="E715" s="24">
        <v>69105</v>
      </c>
      <c r="F715" s="1" t="s">
        <v>72</v>
      </c>
      <c r="G715" s="1" t="s">
        <v>36</v>
      </c>
      <c r="H715" s="1" t="s">
        <v>74</v>
      </c>
      <c r="I715" t="s">
        <v>75</v>
      </c>
      <c r="J715" t="str">
        <f>_xlfn.CONCAT(IFERROR(INDEX(Lookup!B:B, MATCH(Table1[[#This Row],[Origin City]], Lookup!A:A, 0)), Table1[[#This Row],[Origin City]]),","," ",Table1[[#This Row],[Origin State]])</f>
        <v>Casselton, ND</v>
      </c>
      <c r="K715" t="s">
        <v>48</v>
      </c>
      <c r="L715" t="s">
        <v>49</v>
      </c>
      <c r="M715" t="s">
        <v>50</v>
      </c>
      <c r="N715" s="5">
        <v>1469</v>
      </c>
      <c r="O715" t="s">
        <v>51</v>
      </c>
      <c r="P715">
        <v>110</v>
      </c>
      <c r="Q715">
        <v>120</v>
      </c>
      <c r="R715" t="s">
        <v>2</v>
      </c>
      <c r="S715" t="s">
        <v>43</v>
      </c>
      <c r="T715" t="s">
        <v>52</v>
      </c>
      <c r="U715" s="35" t="s">
        <v>44</v>
      </c>
      <c r="V715" s="27" t="s">
        <v>45</v>
      </c>
      <c r="W715" s="4">
        <v>6250</v>
      </c>
      <c r="X715" s="4">
        <f>IF(Table1[[#This Row],[Commodity]]="corn",Table1[[#This Row],[Tariff per Car]]/(111*2000/56),Table1[[#This Row],[Tariff per Car]]/(111*2000/60))</f>
        <v>1.6891891891891893</v>
      </c>
      <c r="Y715" s="4">
        <f>Table1[[#This Row],[Tariff per Car]]/100.7</f>
        <v>62.06554121151936</v>
      </c>
      <c r="Z715" s="4">
        <f>(Table1[[#This Row],[Tariff per Car]]/111)</f>
        <v>56.306306306306304</v>
      </c>
      <c r="AA715" s="6">
        <f>(Table1[[#This Row],[Tariff per Car]]/111)/Table1[[#This Row],[Route Mileage]]</f>
        <v>3.8329684347383458E-2</v>
      </c>
      <c r="AB715" s="4">
        <v>0.5</v>
      </c>
      <c r="AC715" s="4">
        <f>Table1[[#This Row],[FSC per Mile]]*Table1[[#This Row],[Route Mileage]]</f>
        <v>734.5</v>
      </c>
      <c r="AD715" s="4">
        <f>Table1[[#This Row],[Tariff per Car]]+Table1[[#This Row],[FSC per Car]]</f>
        <v>6984.5</v>
      </c>
      <c r="AE715" s="4">
        <f>IF(Table1[[#This Row],[Commodity]]="corn",Table1[[#This Row],[Tariff + FSC per Car]]/(111*2000/56),Table1[[#This Row],[Tariff + FSC per Car]]/(111*2000/60))</f>
        <v>1.8877027027027027</v>
      </c>
      <c r="AF715" s="4">
        <f>Table1[[#This Row],[Tariff + FSC per Car]]/100.7</f>
        <v>69.359483614697112</v>
      </c>
      <c r="AG715" s="4">
        <f>(Table1[[#This Row],[Tariff + FSC per Car]]/111)</f>
        <v>62.923423423423422</v>
      </c>
      <c r="AH715" s="6">
        <f>(Table1[[#This Row],[Tariff + FSC per Car]]/111)/Table1[[#This Row],[Route Mileage]]</f>
        <v>4.2834188851887965E-2</v>
      </c>
    </row>
    <row r="716" spans="1:34" x14ac:dyDescent="0.25">
      <c r="A716" s="3">
        <v>44910</v>
      </c>
      <c r="B716" s="1" t="s">
        <v>34</v>
      </c>
      <c r="C716" s="1" t="s">
        <v>34</v>
      </c>
      <c r="D716" s="24">
        <v>4022</v>
      </c>
      <c r="E716" s="24">
        <v>69902</v>
      </c>
      <c r="F716" s="1" t="s">
        <v>72</v>
      </c>
      <c r="G716" s="1" t="s">
        <v>36</v>
      </c>
      <c r="H716" s="1" t="s">
        <v>74</v>
      </c>
      <c r="I716" t="s">
        <v>75</v>
      </c>
      <c r="J716" t="str">
        <f>_xlfn.CONCAT(IFERROR(INDEX(Lookup!B:B, MATCH(Table1[[#This Row],[Origin City]], Lookup!A:A, 0)), Table1[[#This Row],[Origin City]]),","," ",Table1[[#This Row],[Origin State]])</f>
        <v>Casselton, ND</v>
      </c>
      <c r="K716" t="s">
        <v>79</v>
      </c>
      <c r="L716" t="s">
        <v>62</v>
      </c>
      <c r="M716" t="str">
        <f>_xlfn.CONCAT(IFERROR(INDEX(Lookup!B:B, MATCH(Table1[[#This Row],[Destination City]], Lookup!A:A, 0)), Table1[[#This Row],[Destination City]]),","," ",Table1[[#This Row],[Destination State]])</f>
        <v>St. Louis, MO</v>
      </c>
      <c r="N716" s="5">
        <v>855</v>
      </c>
      <c r="O716" t="s">
        <v>51</v>
      </c>
      <c r="P716">
        <v>110</v>
      </c>
      <c r="Q716">
        <v>120</v>
      </c>
      <c r="R716" t="s">
        <v>2</v>
      </c>
      <c r="S716" t="s">
        <v>43</v>
      </c>
      <c r="T716" t="s">
        <v>52</v>
      </c>
      <c r="U716" s="35" t="s">
        <v>44</v>
      </c>
      <c r="V716" s="27" t="s">
        <v>45</v>
      </c>
      <c r="W716" s="4">
        <v>4300</v>
      </c>
      <c r="X716" s="4">
        <f>IF(Table1[[#This Row],[Commodity]]="corn",Table1[[#This Row],[Tariff per Car]]/(111*2000/56),Table1[[#This Row],[Tariff per Car]]/(111*2000/60))</f>
        <v>1.1621621621621621</v>
      </c>
      <c r="Y716" s="4">
        <f>Table1[[#This Row],[Tariff per Car]]/100.7</f>
        <v>42.701092353525318</v>
      </c>
      <c r="Z716" s="4">
        <f>(Table1[[#This Row],[Tariff per Car]]/111)</f>
        <v>38.738738738738739</v>
      </c>
      <c r="AA716" s="6">
        <f>(Table1[[#This Row],[Tariff per Car]]/111)/Table1[[#This Row],[Route Mileage]]</f>
        <v>4.5308466361097942E-2</v>
      </c>
      <c r="AB716" s="4">
        <v>0.5</v>
      </c>
      <c r="AC716" s="4">
        <f>Table1[[#This Row],[FSC per Mile]]*Table1[[#This Row],[Route Mileage]]</f>
        <v>427.5</v>
      </c>
      <c r="AD716" s="4">
        <f>Table1[[#This Row],[Tariff per Car]]+Table1[[#This Row],[FSC per Car]]</f>
        <v>4727.5</v>
      </c>
      <c r="AE716" s="4">
        <f>IF(Table1[[#This Row],[Commodity]]="corn",Table1[[#This Row],[Tariff + FSC per Car]]/(111*2000/56),Table1[[#This Row],[Tariff + FSC per Car]]/(111*2000/60))</f>
        <v>1.2777027027027028</v>
      </c>
      <c r="AF716" s="4">
        <f>Table1[[#This Row],[Tariff + FSC per Car]]/100.7</f>
        <v>46.946375372393248</v>
      </c>
      <c r="AG716" s="4">
        <f>(Table1[[#This Row],[Tariff + FSC per Car]]/111)</f>
        <v>42.590090090090094</v>
      </c>
      <c r="AH716" s="6">
        <f>(Table1[[#This Row],[Tariff + FSC per Car]]/111)/Table1[[#This Row],[Route Mileage]]</f>
        <v>4.9812970865602449E-2</v>
      </c>
    </row>
    <row r="717" spans="1:34" x14ac:dyDescent="0.25">
      <c r="A717" s="3">
        <v>44910</v>
      </c>
      <c r="B717" s="1" t="s">
        <v>34</v>
      </c>
      <c r="C717" s="1" t="s">
        <v>34</v>
      </c>
      <c r="D717" s="24">
        <v>4022</v>
      </c>
      <c r="E717" s="24">
        <v>69105</v>
      </c>
      <c r="F717" s="1" t="s">
        <v>72</v>
      </c>
      <c r="G717" s="1" t="s">
        <v>36</v>
      </c>
      <c r="H717" s="1" t="s">
        <v>76</v>
      </c>
      <c r="I717" t="s">
        <v>77</v>
      </c>
      <c r="J717" t="str">
        <f>_xlfn.CONCAT(IFERROR(INDEX(Lookup!B:B, MATCH(Table1[[#This Row],[Origin City]], Lookup!A:A, 0)), Table1[[#This Row],[Origin City]]),","," ",Table1[[#This Row],[Origin State]])</f>
        <v>Concordia, KS</v>
      </c>
      <c r="K717" t="s">
        <v>65</v>
      </c>
      <c r="L717" t="s">
        <v>54</v>
      </c>
      <c r="M717" t="s">
        <v>66</v>
      </c>
      <c r="N717" s="5">
        <v>742</v>
      </c>
      <c r="O717" t="s">
        <v>51</v>
      </c>
      <c r="P717">
        <v>110</v>
      </c>
      <c r="Q717">
        <v>120</v>
      </c>
      <c r="R717" t="s">
        <v>2</v>
      </c>
      <c r="S717" t="s">
        <v>43</v>
      </c>
      <c r="T717" t="s">
        <v>43</v>
      </c>
      <c r="U717" s="36" t="s">
        <v>44</v>
      </c>
      <c r="V717" s="28" t="s">
        <v>45</v>
      </c>
      <c r="W717" s="4">
        <v>4750</v>
      </c>
      <c r="X717" s="4">
        <f>IF(Table1[[#This Row],[Commodity]]="corn",Table1[[#This Row],[Tariff per Car]]/(111*2000/56),Table1[[#This Row],[Tariff per Car]]/(111*2000/60))</f>
        <v>1.2837837837837838</v>
      </c>
      <c r="Y717" s="4">
        <f>Table1[[#This Row],[Tariff per Car]]/100.7</f>
        <v>47.169811320754718</v>
      </c>
      <c r="Z717" s="4">
        <f>(Table1[[#This Row],[Tariff per Car]]/111)</f>
        <v>42.792792792792795</v>
      </c>
      <c r="AA717" s="6">
        <f>(Table1[[#This Row],[Tariff per Car]]/111)/Table1[[#This Row],[Route Mileage]]</f>
        <v>5.7672227483548243E-2</v>
      </c>
      <c r="AB717" s="4">
        <v>0.5</v>
      </c>
      <c r="AC717" s="4">
        <f>Table1[[#This Row],[FSC per Mile]]*Table1[[#This Row],[Route Mileage]]</f>
        <v>371</v>
      </c>
      <c r="AD717" s="4">
        <f>Table1[[#This Row],[Tariff per Car]]+Table1[[#This Row],[FSC per Car]]</f>
        <v>5121</v>
      </c>
      <c r="AE717" s="4">
        <f>IF(Table1[[#This Row],[Commodity]]="corn",Table1[[#This Row],[Tariff + FSC per Car]]/(111*2000/56),Table1[[#This Row],[Tariff + FSC per Car]]/(111*2000/60))</f>
        <v>1.384054054054054</v>
      </c>
      <c r="AF717" s="4">
        <f>Table1[[#This Row],[Tariff + FSC per Car]]/100.7</f>
        <v>50.854021847070506</v>
      </c>
      <c r="AG717" s="4">
        <f>(Table1[[#This Row],[Tariff + FSC per Car]]/111)</f>
        <v>46.135135135135137</v>
      </c>
      <c r="AH717" s="6">
        <f>(Table1[[#This Row],[Tariff + FSC per Car]]/111)/Table1[[#This Row],[Route Mileage]]</f>
        <v>6.2176731988052743E-2</v>
      </c>
    </row>
    <row r="718" spans="1:34" x14ac:dyDescent="0.25">
      <c r="A718" s="3">
        <v>44910</v>
      </c>
      <c r="B718" s="1" t="s">
        <v>34</v>
      </c>
      <c r="C718" s="1" t="s">
        <v>34</v>
      </c>
      <c r="D718" s="24">
        <v>4022</v>
      </c>
      <c r="E718" s="24">
        <v>69105</v>
      </c>
      <c r="F718" s="1" t="s">
        <v>72</v>
      </c>
      <c r="G718" s="1" t="s">
        <v>36</v>
      </c>
      <c r="H718" s="1" t="s">
        <v>78</v>
      </c>
      <c r="I718" t="s">
        <v>68</v>
      </c>
      <c r="J718" t="str">
        <f>_xlfn.CONCAT(IFERROR(INDEX(Lookup!B:B, MATCH(Table1[[#This Row],[Origin City]], Lookup!A:A, 0)), Table1[[#This Row],[Origin City]]),","," ",Table1[[#This Row],[Origin State]])</f>
        <v>Mitchell, SD</v>
      </c>
      <c r="K718" t="s">
        <v>48</v>
      </c>
      <c r="L718" t="s">
        <v>49</v>
      </c>
      <c r="M718" t="s">
        <v>50</v>
      </c>
      <c r="N718" s="5">
        <v>1624</v>
      </c>
      <c r="O718" t="s">
        <v>51</v>
      </c>
      <c r="P718">
        <v>110</v>
      </c>
      <c r="Q718">
        <v>120</v>
      </c>
      <c r="R718" t="s">
        <v>2</v>
      </c>
      <c r="S718" t="s">
        <v>43</v>
      </c>
      <c r="T718" t="s">
        <v>52</v>
      </c>
      <c r="U718" s="35" t="s">
        <v>44</v>
      </c>
      <c r="V718" s="27" t="s">
        <v>45</v>
      </c>
      <c r="W718" s="4">
        <v>6350</v>
      </c>
      <c r="X718" s="4">
        <f>IF(Table1[[#This Row],[Commodity]]="corn",Table1[[#This Row],[Tariff per Car]]/(111*2000/56),Table1[[#This Row],[Tariff per Car]]/(111*2000/60))</f>
        <v>1.7162162162162162</v>
      </c>
      <c r="Y718" s="4">
        <f>Table1[[#This Row],[Tariff per Car]]/100.7</f>
        <v>63.058589870903674</v>
      </c>
      <c r="Z718" s="4">
        <f>(Table1[[#This Row],[Tariff per Car]]/111)</f>
        <v>57.207207207207205</v>
      </c>
      <c r="AA718" s="6">
        <f>(Table1[[#This Row],[Tariff per Car]]/111)/Table1[[#This Row],[Route Mileage]]</f>
        <v>3.5226112812319708E-2</v>
      </c>
      <c r="AB718" s="4">
        <v>0.5</v>
      </c>
      <c r="AC718" s="4">
        <f>Table1[[#This Row],[FSC per Mile]]*Table1[[#This Row],[Route Mileage]]</f>
        <v>812</v>
      </c>
      <c r="AD718" s="4">
        <f>Table1[[#This Row],[Tariff per Car]]+Table1[[#This Row],[FSC per Car]]</f>
        <v>7162</v>
      </c>
      <c r="AE718" s="4">
        <f>IF(Table1[[#This Row],[Commodity]]="corn",Table1[[#This Row],[Tariff + FSC per Car]]/(111*2000/56),Table1[[#This Row],[Tariff + FSC per Car]]/(111*2000/60))</f>
        <v>1.9356756756756757</v>
      </c>
      <c r="AF718" s="4">
        <f>Table1[[#This Row],[Tariff + FSC per Car]]/100.7</f>
        <v>71.122144985104271</v>
      </c>
      <c r="AG718" s="4">
        <f>(Table1[[#This Row],[Tariff + FSC per Car]]/111)</f>
        <v>64.522522522522522</v>
      </c>
      <c r="AH718" s="6">
        <f>(Table1[[#This Row],[Tariff + FSC per Car]]/111)/Table1[[#This Row],[Route Mileage]]</f>
        <v>3.9730617316824215E-2</v>
      </c>
    </row>
    <row r="719" spans="1:34" x14ac:dyDescent="0.25">
      <c r="A719" s="3">
        <v>44910</v>
      </c>
      <c r="B719" s="1" t="s">
        <v>34</v>
      </c>
      <c r="C719" s="1" t="s">
        <v>34</v>
      </c>
      <c r="D719" s="24">
        <v>4022</v>
      </c>
      <c r="E719" s="24">
        <v>69105</v>
      </c>
      <c r="F719" s="1" t="s">
        <v>72</v>
      </c>
      <c r="G719" s="1" t="s">
        <v>36</v>
      </c>
      <c r="H719" s="1" t="s">
        <v>61</v>
      </c>
      <c r="I719" t="s">
        <v>62</v>
      </c>
      <c r="J719" t="str">
        <f>_xlfn.CONCAT(IFERROR(INDEX(Lookup!B:B, MATCH(Table1[[#This Row],[Origin City]], Lookup!A:A, 0)), Table1[[#This Row],[Origin City]]),","," ",Table1[[#This Row],[Origin State]])</f>
        <v>Phelps (Rock Port), MO</v>
      </c>
      <c r="K719" t="s">
        <v>48</v>
      </c>
      <c r="L719" t="s">
        <v>49</v>
      </c>
      <c r="M719" t="s">
        <v>50</v>
      </c>
      <c r="N719" s="5">
        <v>1881</v>
      </c>
      <c r="O719" t="s">
        <v>51</v>
      </c>
      <c r="P719">
        <v>110</v>
      </c>
      <c r="Q719">
        <v>120</v>
      </c>
      <c r="R719" t="s">
        <v>2</v>
      </c>
      <c r="S719" t="s">
        <v>43</v>
      </c>
      <c r="T719" t="s">
        <v>43</v>
      </c>
      <c r="U719" s="35" t="s">
        <v>44</v>
      </c>
      <c r="V719" s="27" t="s">
        <v>45</v>
      </c>
      <c r="W719" s="4">
        <v>6300</v>
      </c>
      <c r="X719" s="4">
        <f>IF(Table1[[#This Row],[Commodity]]="corn",Table1[[#This Row],[Tariff per Car]]/(111*2000/56),Table1[[#This Row],[Tariff per Car]]/(111*2000/60))</f>
        <v>1.7027027027027026</v>
      </c>
      <c r="Y719" s="4">
        <f>Table1[[#This Row],[Tariff per Car]]/100.7</f>
        <v>62.562065541211517</v>
      </c>
      <c r="Z719" s="4">
        <f>(Table1[[#This Row],[Tariff per Car]]/111)</f>
        <v>56.756756756756758</v>
      </c>
      <c r="AA719" s="6">
        <f>(Table1[[#This Row],[Tariff per Car]]/111)/Table1[[#This Row],[Route Mileage]]</f>
        <v>3.0173714384240699E-2</v>
      </c>
      <c r="AB719" s="4">
        <v>0.5</v>
      </c>
      <c r="AC719" s="4">
        <f>Table1[[#This Row],[FSC per Mile]]*Table1[[#This Row],[Route Mileage]]</f>
        <v>940.5</v>
      </c>
      <c r="AD719" s="4">
        <f>Table1[[#This Row],[Tariff per Car]]+Table1[[#This Row],[FSC per Car]]</f>
        <v>7240.5</v>
      </c>
      <c r="AE719" s="4">
        <f>IF(Table1[[#This Row],[Commodity]]="corn",Table1[[#This Row],[Tariff + FSC per Car]]/(111*2000/56),Table1[[#This Row],[Tariff + FSC per Car]]/(111*2000/60))</f>
        <v>1.9568918918918918</v>
      </c>
      <c r="AF719" s="4">
        <f>Table1[[#This Row],[Tariff + FSC per Car]]/100.7</f>
        <v>71.901688182720946</v>
      </c>
      <c r="AG719" s="4">
        <f>(Table1[[#This Row],[Tariff + FSC per Car]]/111)</f>
        <v>65.229729729729726</v>
      </c>
      <c r="AH719" s="6">
        <f>(Table1[[#This Row],[Tariff + FSC per Car]]/111)/Table1[[#This Row],[Route Mileage]]</f>
        <v>3.4678218888745206E-2</v>
      </c>
    </row>
    <row r="720" spans="1:34" x14ac:dyDescent="0.25">
      <c r="A720" s="3">
        <v>44910</v>
      </c>
      <c r="B720" s="1" t="s">
        <v>34</v>
      </c>
      <c r="C720" s="1" t="s">
        <v>34</v>
      </c>
      <c r="D720" s="24">
        <v>4022</v>
      </c>
      <c r="E720" s="24">
        <v>69105</v>
      </c>
      <c r="F720" s="1" t="s">
        <v>72</v>
      </c>
      <c r="G720" s="1" t="s">
        <v>36</v>
      </c>
      <c r="H720" s="1" t="s">
        <v>69</v>
      </c>
      <c r="I720" t="s">
        <v>47</v>
      </c>
      <c r="J720" t="str">
        <f>_xlfn.CONCAT(IFERROR(INDEX(Lookup!B:B, MATCH(Table1[[#This Row],[Origin City]], Lookup!A:A, 0)), Table1[[#This Row],[Origin City]]),","," ",Table1[[#This Row],[Origin State]])</f>
        <v>St. Cloud, MN</v>
      </c>
      <c r="K720" t="s">
        <v>48</v>
      </c>
      <c r="L720" t="s">
        <v>49</v>
      </c>
      <c r="M720" t="s">
        <v>50</v>
      </c>
      <c r="N720" s="5">
        <v>1666</v>
      </c>
      <c r="O720" t="s">
        <v>51</v>
      </c>
      <c r="P720">
        <v>110</v>
      </c>
      <c r="Q720">
        <v>120</v>
      </c>
      <c r="R720" t="s">
        <v>2</v>
      </c>
      <c r="S720" t="s">
        <v>43</v>
      </c>
      <c r="T720" t="s">
        <v>43</v>
      </c>
      <c r="U720" s="36" t="s">
        <v>44</v>
      </c>
      <c r="V720" s="28" t="s">
        <v>45</v>
      </c>
      <c r="W720" s="4">
        <v>6400</v>
      </c>
      <c r="X720" s="4">
        <f>IF(Table1[[#This Row],[Commodity]]="corn",Table1[[#This Row],[Tariff per Car]]/(111*2000/56),Table1[[#This Row],[Tariff per Car]]/(111*2000/60))</f>
        <v>1.7297297297297298</v>
      </c>
      <c r="Y720" s="4">
        <f>Table1[[#This Row],[Tariff per Car]]/100.7</f>
        <v>63.555114200595824</v>
      </c>
      <c r="Z720" s="4">
        <f>(Table1[[#This Row],[Tariff per Car]]/111)</f>
        <v>57.657657657657658</v>
      </c>
      <c r="AA720" s="6">
        <f>(Table1[[#This Row],[Tariff per Car]]/111)/Table1[[#This Row],[Route Mileage]]</f>
        <v>3.460843796978251E-2</v>
      </c>
      <c r="AB720" s="4">
        <v>0.5</v>
      </c>
      <c r="AC720" s="4">
        <f>Table1[[#This Row],[FSC per Mile]]*Table1[[#This Row],[Route Mileage]]</f>
        <v>833</v>
      </c>
      <c r="AD720" s="4">
        <f>Table1[[#This Row],[Tariff per Car]]+Table1[[#This Row],[FSC per Car]]</f>
        <v>7233</v>
      </c>
      <c r="AE720" s="4">
        <f>IF(Table1[[#This Row],[Commodity]]="corn",Table1[[#This Row],[Tariff + FSC per Car]]/(111*2000/56),Table1[[#This Row],[Tariff + FSC per Car]]/(111*2000/60))</f>
        <v>1.9548648648648648</v>
      </c>
      <c r="AF720" s="4">
        <f>Table1[[#This Row],[Tariff + FSC per Car]]/100.7</f>
        <v>71.827209533267123</v>
      </c>
      <c r="AG720" s="4">
        <f>(Table1[[#This Row],[Tariff + FSC per Car]]/111)</f>
        <v>65.162162162162161</v>
      </c>
      <c r="AH720" s="6">
        <f>(Table1[[#This Row],[Tariff + FSC per Car]]/111)/Table1[[#This Row],[Route Mileage]]</f>
        <v>3.911294247428701E-2</v>
      </c>
    </row>
    <row r="721" spans="1:34" x14ac:dyDescent="0.25">
      <c r="A721" s="3">
        <v>44910</v>
      </c>
      <c r="B721" s="1" t="s">
        <v>88</v>
      </c>
      <c r="C721" s="1" t="s">
        <v>81</v>
      </c>
      <c r="D721" s="24">
        <v>4444</v>
      </c>
      <c r="E721" s="24">
        <v>45650</v>
      </c>
      <c r="F721" s="1" t="s">
        <v>72</v>
      </c>
      <c r="G721" s="1" t="s">
        <v>36</v>
      </c>
      <c r="H721" s="1" t="s">
        <v>89</v>
      </c>
      <c r="I721" t="s">
        <v>75</v>
      </c>
      <c r="J721" t="str">
        <f>_xlfn.CONCAT(IFERROR(INDEX(Lookup!B:B, MATCH(Table1[[#This Row],[Origin City]], Lookup!A:A, 0)), Table1[[#This Row],[Origin City]]),","," ",Table1[[#This Row],[Origin State]])</f>
        <v>Enderlin, ND</v>
      </c>
      <c r="K721" t="s">
        <v>90</v>
      </c>
      <c r="L721" t="s">
        <v>49</v>
      </c>
      <c r="M721" t="str">
        <f>_xlfn.CONCAT(IFERROR(INDEX(Lookup!B:B, MATCH(Table1[[#This Row],[Destination City]], Lookup!A:A, 0)), Table1[[#This Row],[Destination City]]),","," ",Table1[[#This Row],[Destination State]])</f>
        <v>Kalama, WA</v>
      </c>
      <c r="N721" s="5">
        <v>1617</v>
      </c>
      <c r="O721" t="s">
        <v>86</v>
      </c>
      <c r="P721">
        <v>110</v>
      </c>
      <c r="Q721">
        <v>110</v>
      </c>
      <c r="R721" t="s">
        <v>42</v>
      </c>
      <c r="S721" t="s">
        <v>43</v>
      </c>
      <c r="T721" t="s">
        <v>52</v>
      </c>
      <c r="U721" s="26"/>
      <c r="V721" s="27" t="s">
        <v>87</v>
      </c>
      <c r="W721" s="4">
        <v>5935</v>
      </c>
      <c r="X721" s="4">
        <f>IF(Table1[[#This Row],[Commodity]]="corn",Table1[[#This Row],[Tariff per Car]]/(111*2000/56),Table1[[#This Row],[Tariff per Car]]/(111*2000/60))</f>
        <v>1.604054054054054</v>
      </c>
      <c r="Y721" s="4">
        <f>Table1[[#This Row],[Tariff per Car]]/100.7</f>
        <v>58.937437934458785</v>
      </c>
      <c r="Z721" s="4">
        <f>(Table1[[#This Row],[Tariff per Car]]/111)</f>
        <v>53.468468468468465</v>
      </c>
      <c r="AA721" s="6">
        <f>(Table1[[#This Row],[Tariff per Car]]/111)/Table1[[#This Row],[Route Mileage]]</f>
        <v>3.3066461637890204E-2</v>
      </c>
      <c r="AB721" s="4">
        <v>0.63749999999999996</v>
      </c>
      <c r="AC721" s="4">
        <f>Table1[[#This Row],[FSC per Mile]]*Table1[[#This Row],[Route Mileage]]</f>
        <v>1030.8374999999999</v>
      </c>
      <c r="AD721" s="4">
        <f>Table1[[#This Row],[Tariff per Car]]+Table1[[#This Row],[FSC per Car]]</f>
        <v>6965.8374999999996</v>
      </c>
      <c r="AE721" s="4">
        <f>IF(Table1[[#This Row],[Commodity]]="corn",Table1[[#This Row],[Tariff + FSC per Car]]/(111*2000/56),Table1[[#This Row],[Tariff + FSC per Car]]/(111*2000/60))</f>
        <v>1.8826587837837836</v>
      </c>
      <c r="AF721" s="4">
        <f>Table1[[#This Row],[Tariff + FSC per Car]]/100.7</f>
        <v>69.17415590863952</v>
      </c>
      <c r="AG721" s="4">
        <f>(Table1[[#This Row],[Tariff + FSC per Car]]/111)</f>
        <v>62.755292792792787</v>
      </c>
      <c r="AH721" s="6">
        <f>(Table1[[#This Row],[Tariff + FSC per Car]]/111)/Table1[[#This Row],[Route Mileage]]</f>
        <v>3.8809704881133451E-2</v>
      </c>
    </row>
    <row r="722" spans="1:34" x14ac:dyDescent="0.25">
      <c r="A722" s="3">
        <v>44910</v>
      </c>
      <c r="B722" s="1" t="s">
        <v>94</v>
      </c>
      <c r="C722" s="1" t="s">
        <v>94</v>
      </c>
      <c r="D722" s="24">
        <v>4317</v>
      </c>
      <c r="F722" s="1" t="s">
        <v>72</v>
      </c>
      <c r="G722" s="1" t="s">
        <v>36</v>
      </c>
      <c r="H722" s="1" t="s">
        <v>106</v>
      </c>
      <c r="I722" t="s">
        <v>57</v>
      </c>
      <c r="J722" t="str">
        <f>_xlfn.CONCAT(IFERROR(INDEX(Lookup!B:B, MATCH(Table1[[#This Row],[Origin City]], Lookup!A:A, 0)), Table1[[#This Row],[Origin City]]),","," ",Table1[[#This Row],[Origin State]])</f>
        <v>Casey, IL</v>
      </c>
      <c r="K722" t="s">
        <v>107</v>
      </c>
      <c r="L722" t="s">
        <v>98</v>
      </c>
      <c r="M722" t="str">
        <f>_xlfn.CONCAT(IFERROR(INDEX(Lookup!B:B, MATCH(Table1[[#This Row],[Destination City]], Lookup!A:A, 0)), Table1[[#This Row],[Destination City]]),","," ",Table1[[#This Row],[Destination State]])</f>
        <v>Mobile, AL</v>
      </c>
      <c r="N722" s="5">
        <v>779</v>
      </c>
      <c r="O722" t="s">
        <v>86</v>
      </c>
      <c r="P722">
        <v>90</v>
      </c>
      <c r="Q722">
        <v>90</v>
      </c>
      <c r="R722" t="s">
        <v>108</v>
      </c>
      <c r="S722" t="s">
        <v>43</v>
      </c>
      <c r="T722" t="s">
        <v>52</v>
      </c>
      <c r="U722" s="43"/>
      <c r="V722" s="28" t="s">
        <v>87</v>
      </c>
      <c r="W722" s="4">
        <v>3407</v>
      </c>
      <c r="X722" s="4">
        <f>IF(Table1[[#This Row],[Commodity]]="corn",Table1[[#This Row],[Tariff per Car]]/(111*2000/56),Table1[[#This Row],[Tariff per Car]]/(111*2000/60))</f>
        <v>0.92081081081081084</v>
      </c>
      <c r="Y722" s="4">
        <f>Table1[[#This Row],[Tariff per Car]]/100.7</f>
        <v>33.833167825223434</v>
      </c>
      <c r="Z722" s="4">
        <f>(Table1[[#This Row],[Tariff per Car]]/111)</f>
        <v>30.693693693693692</v>
      </c>
      <c r="AA722" s="6">
        <f>(Table1[[#This Row],[Tariff per Car]]/111)/Table1[[#This Row],[Route Mileage]]</f>
        <v>3.9401403971365462E-2</v>
      </c>
      <c r="AB722" s="4">
        <v>0</v>
      </c>
      <c r="AC722" s="4">
        <f>Table1[[#This Row],[FSC per Mile]]*Table1[[#This Row],[Route Mileage]]</f>
        <v>0</v>
      </c>
      <c r="AD722" s="4">
        <f>Table1[[#This Row],[Tariff per Car]]+Table1[[#This Row],[FSC per Car]]</f>
        <v>3407</v>
      </c>
      <c r="AE722" s="4">
        <f>IF(Table1[[#This Row],[Commodity]]="corn",Table1[[#This Row],[Tariff + FSC per Car]]/(111*2000/56),Table1[[#This Row],[Tariff + FSC per Car]]/(111*2000/60))</f>
        <v>0.92081081081081084</v>
      </c>
      <c r="AF722" s="4">
        <f>Table1[[#This Row],[Tariff + FSC per Car]]/100.7</f>
        <v>33.833167825223434</v>
      </c>
      <c r="AG722" s="4">
        <f>(Table1[[#This Row],[Tariff + FSC per Car]]/111)</f>
        <v>30.693693693693692</v>
      </c>
      <c r="AH722" s="6">
        <f>(Table1[[#This Row],[Tariff + FSC per Car]]/111)/Table1[[#This Row],[Route Mileage]]</f>
        <v>3.9401403971365462E-2</v>
      </c>
    </row>
    <row r="723" spans="1:34" x14ac:dyDescent="0.25">
      <c r="A723" s="3">
        <v>44910</v>
      </c>
      <c r="B723" s="1" t="s">
        <v>94</v>
      </c>
      <c r="C723" s="1" t="s">
        <v>94</v>
      </c>
      <c r="D723" s="24">
        <v>4317</v>
      </c>
      <c r="F723" s="1" t="s">
        <v>72</v>
      </c>
      <c r="G723" s="1" t="s">
        <v>36</v>
      </c>
      <c r="H723" s="1" t="s">
        <v>106</v>
      </c>
      <c r="I723" t="s">
        <v>57</v>
      </c>
      <c r="J723" t="str">
        <f>_xlfn.CONCAT(IFERROR(INDEX(Lookup!B:B, MATCH(Table1[[#This Row],[Origin City]], Lookup!A:A, 0)), Table1[[#This Row],[Origin City]]),","," ",Table1[[#This Row],[Origin State]])</f>
        <v>Casey, IL</v>
      </c>
      <c r="K723" t="s">
        <v>107</v>
      </c>
      <c r="L723" t="s">
        <v>98</v>
      </c>
      <c r="M723" t="str">
        <f>_xlfn.CONCAT(IFERROR(INDEX(Lookup!B:B, MATCH(Table1[[#This Row],[Destination City]], Lookup!A:A, 0)), Table1[[#This Row],[Destination City]]),","," ",Table1[[#This Row],[Destination State]])</f>
        <v>Mobile, AL</v>
      </c>
      <c r="N723" s="5">
        <v>779</v>
      </c>
      <c r="O723" t="s">
        <v>86</v>
      </c>
      <c r="P723">
        <v>90</v>
      </c>
      <c r="Q723">
        <v>90</v>
      </c>
      <c r="R723" t="s">
        <v>2</v>
      </c>
      <c r="S723" t="s">
        <v>43</v>
      </c>
      <c r="T723" t="s">
        <v>43</v>
      </c>
      <c r="U723" s="43"/>
      <c r="V723" s="28" t="s">
        <v>87</v>
      </c>
      <c r="W723" s="4">
        <v>3627</v>
      </c>
      <c r="X723" s="4">
        <f>IF(Table1[[#This Row],[Commodity]]="corn",Table1[[#This Row],[Tariff per Car]]/(111*2000/56),Table1[[#This Row],[Tariff per Car]]/(111*2000/60))</f>
        <v>0.98027027027027025</v>
      </c>
      <c r="Y723" s="4">
        <f>Table1[[#This Row],[Tariff per Car]]/100.7</f>
        <v>36.01787487586892</v>
      </c>
      <c r="Z723" s="4">
        <f>(Table1[[#This Row],[Tariff per Car]]/111)</f>
        <v>32.675675675675677</v>
      </c>
      <c r="AA723" s="6">
        <f>(Table1[[#This Row],[Tariff per Car]]/111)/Table1[[#This Row],[Route Mileage]]</f>
        <v>4.1945668389827571E-2</v>
      </c>
      <c r="AB723" s="4">
        <v>0</v>
      </c>
      <c r="AC723" s="4">
        <f>Table1[[#This Row],[FSC per Mile]]*Table1[[#This Row],[Route Mileage]]</f>
        <v>0</v>
      </c>
      <c r="AD723" s="4">
        <f>Table1[[#This Row],[Tariff per Car]]+Table1[[#This Row],[FSC per Car]]</f>
        <v>3627</v>
      </c>
      <c r="AE723" s="4">
        <f>IF(Table1[[#This Row],[Commodity]]="corn",Table1[[#This Row],[Tariff + FSC per Car]]/(111*2000/56),Table1[[#This Row],[Tariff + FSC per Car]]/(111*2000/60))</f>
        <v>0.98027027027027025</v>
      </c>
      <c r="AF723" s="4">
        <f>Table1[[#This Row],[Tariff + FSC per Car]]/100.7</f>
        <v>36.01787487586892</v>
      </c>
      <c r="AG723" s="4">
        <f>(Table1[[#This Row],[Tariff + FSC per Car]]/111)</f>
        <v>32.675675675675677</v>
      </c>
      <c r="AH723" s="6">
        <f>(Table1[[#This Row],[Tariff + FSC per Car]]/111)/Table1[[#This Row],[Route Mileage]]</f>
        <v>4.1945668389827571E-2</v>
      </c>
    </row>
    <row r="724" spans="1:34" x14ac:dyDescent="0.25">
      <c r="A724" s="3">
        <v>44910</v>
      </c>
      <c r="B724" s="1" t="s">
        <v>94</v>
      </c>
      <c r="C724" s="1" t="s">
        <v>94</v>
      </c>
      <c r="D724" s="24">
        <v>4317</v>
      </c>
      <c r="F724" s="1" t="s">
        <v>72</v>
      </c>
      <c r="G724" s="1" t="s">
        <v>36</v>
      </c>
      <c r="H724" s="1" t="s">
        <v>109</v>
      </c>
      <c r="I724" t="s">
        <v>100</v>
      </c>
      <c r="J724" t="str">
        <f>_xlfn.CONCAT(IFERROR(INDEX(Lookup!B:B, MATCH(Table1[[#This Row],[Origin City]], Lookup!A:A, 0)), Table1[[#This Row],[Origin City]]),","," ",Table1[[#This Row],[Origin State]])</f>
        <v>Marion, OH</v>
      </c>
      <c r="K724" t="s">
        <v>110</v>
      </c>
      <c r="L724" t="s">
        <v>111</v>
      </c>
      <c r="M724" t="str">
        <f>_xlfn.CONCAT(IFERROR(INDEX(Lookup!B:B, MATCH(Table1[[#This Row],[Destination City]], Lookup!A:A, 0)), Table1[[#This Row],[Destination City]]),","," ",Table1[[#This Row],[Destination State]])</f>
        <v>Chesapeake, VA</v>
      </c>
      <c r="N724" s="5">
        <v>760</v>
      </c>
      <c r="O724" t="s">
        <v>86</v>
      </c>
      <c r="P724">
        <v>90</v>
      </c>
      <c r="Q724">
        <v>90</v>
      </c>
      <c r="R724" t="s">
        <v>108</v>
      </c>
      <c r="S724" t="s">
        <v>43</v>
      </c>
      <c r="T724" t="s">
        <v>52</v>
      </c>
      <c r="U724" s="43"/>
      <c r="V724" s="28" t="s">
        <v>87</v>
      </c>
      <c r="W724" s="4">
        <v>3056</v>
      </c>
      <c r="X724" s="4">
        <f>IF(Table1[[#This Row],[Commodity]]="corn",Table1[[#This Row],[Tariff per Car]]/(111*2000/56),Table1[[#This Row],[Tariff per Car]]/(111*2000/60))</f>
        <v>0.82594594594594595</v>
      </c>
      <c r="Y724" s="4">
        <f>Table1[[#This Row],[Tariff per Car]]/100.7</f>
        <v>30.347567030784507</v>
      </c>
      <c r="Z724" s="4">
        <f>(Table1[[#This Row],[Tariff per Car]]/111)</f>
        <v>27.531531531531531</v>
      </c>
      <c r="AA724" s="6">
        <f>(Table1[[#This Row],[Tariff per Car]]/111)/Table1[[#This Row],[Route Mileage]]</f>
        <v>3.6225699383594122E-2</v>
      </c>
      <c r="AB724" s="4">
        <v>0</v>
      </c>
      <c r="AC724" s="4">
        <f>Table1[[#This Row],[FSC per Mile]]*Table1[[#This Row],[Route Mileage]]</f>
        <v>0</v>
      </c>
      <c r="AD724" s="4">
        <f>Table1[[#This Row],[Tariff per Car]]+Table1[[#This Row],[FSC per Car]]</f>
        <v>3056</v>
      </c>
      <c r="AE724" s="4">
        <f>IF(Table1[[#This Row],[Commodity]]="corn",Table1[[#This Row],[Tariff + FSC per Car]]/(111*2000/56),Table1[[#This Row],[Tariff + FSC per Car]]/(111*2000/60))</f>
        <v>0.82594594594594595</v>
      </c>
      <c r="AF724" s="4">
        <f>Table1[[#This Row],[Tariff + FSC per Car]]/100.7</f>
        <v>30.347567030784507</v>
      </c>
      <c r="AG724" s="4">
        <f>(Table1[[#This Row],[Tariff + FSC per Car]]/111)</f>
        <v>27.531531531531531</v>
      </c>
      <c r="AH724" s="6">
        <f>(Table1[[#This Row],[Tariff + FSC per Car]]/111)/Table1[[#This Row],[Route Mileage]]</f>
        <v>3.6225699383594122E-2</v>
      </c>
    </row>
    <row r="725" spans="1:34" x14ac:dyDescent="0.25">
      <c r="A725" s="3">
        <v>44910</v>
      </c>
      <c r="B725" s="1" t="s">
        <v>94</v>
      </c>
      <c r="C725" s="1" t="s">
        <v>94</v>
      </c>
      <c r="D725" s="24">
        <v>4317</v>
      </c>
      <c r="F725" s="1" t="s">
        <v>72</v>
      </c>
      <c r="G725" s="1" t="s">
        <v>36</v>
      </c>
      <c r="H725" s="1" t="s">
        <v>109</v>
      </c>
      <c r="I725" t="s">
        <v>100</v>
      </c>
      <c r="J725" t="str">
        <f>_xlfn.CONCAT(IFERROR(INDEX(Lookup!B:B, MATCH(Table1[[#This Row],[Origin City]], Lookup!A:A, 0)), Table1[[#This Row],[Origin City]]),","," ",Table1[[#This Row],[Origin State]])</f>
        <v>Marion, OH</v>
      </c>
      <c r="K725" t="s">
        <v>110</v>
      </c>
      <c r="L725" t="s">
        <v>111</v>
      </c>
      <c r="M725" t="str">
        <f>_xlfn.CONCAT(IFERROR(INDEX(Lookup!B:B, MATCH(Table1[[#This Row],[Destination City]], Lookup!A:A, 0)), Table1[[#This Row],[Destination City]]),","," ",Table1[[#This Row],[Destination State]])</f>
        <v>Chesapeake, VA</v>
      </c>
      <c r="N725" s="5">
        <v>760</v>
      </c>
      <c r="O725" t="s">
        <v>86</v>
      </c>
      <c r="P725">
        <v>90</v>
      </c>
      <c r="Q725">
        <v>90</v>
      </c>
      <c r="R725" t="s">
        <v>2</v>
      </c>
      <c r="S725" t="s">
        <v>43</v>
      </c>
      <c r="T725" t="s">
        <v>43</v>
      </c>
      <c r="U725" s="43"/>
      <c r="V725" s="28" t="s">
        <v>87</v>
      </c>
      <c r="W725" s="4">
        <v>3496</v>
      </c>
      <c r="X725" s="4">
        <f>IF(Table1[[#This Row],[Commodity]]="corn",Table1[[#This Row],[Tariff per Car]]/(111*2000/56),Table1[[#This Row],[Tariff per Car]]/(111*2000/60))</f>
        <v>0.94486486486486487</v>
      </c>
      <c r="Y725" s="4">
        <f>Table1[[#This Row],[Tariff per Car]]/100.7</f>
        <v>34.716981132075468</v>
      </c>
      <c r="Z725" s="4">
        <f>(Table1[[#This Row],[Tariff per Car]]/111)</f>
        <v>31.495495495495497</v>
      </c>
      <c r="AA725" s="6">
        <f>(Table1[[#This Row],[Tariff per Car]]/111)/Table1[[#This Row],[Route Mileage]]</f>
        <v>4.1441441441441441E-2</v>
      </c>
      <c r="AB725" s="4">
        <v>0</v>
      </c>
      <c r="AC725" s="4">
        <f>Table1[[#This Row],[FSC per Mile]]*Table1[[#This Row],[Route Mileage]]</f>
        <v>0</v>
      </c>
      <c r="AD725" s="4">
        <f>Table1[[#This Row],[Tariff per Car]]+Table1[[#This Row],[FSC per Car]]</f>
        <v>3496</v>
      </c>
      <c r="AE725" s="4">
        <f>IF(Table1[[#This Row],[Commodity]]="corn",Table1[[#This Row],[Tariff + FSC per Car]]/(111*2000/56),Table1[[#This Row],[Tariff + FSC per Car]]/(111*2000/60))</f>
        <v>0.94486486486486487</v>
      </c>
      <c r="AF725" s="4">
        <f>Table1[[#This Row],[Tariff + FSC per Car]]/100.7</f>
        <v>34.716981132075468</v>
      </c>
      <c r="AG725" s="4">
        <f>(Table1[[#This Row],[Tariff + FSC per Car]]/111)</f>
        <v>31.495495495495497</v>
      </c>
      <c r="AH725" s="6">
        <f>(Table1[[#This Row],[Tariff + FSC per Car]]/111)/Table1[[#This Row],[Route Mileage]]</f>
        <v>4.1441441441441441E-2</v>
      </c>
    </row>
    <row r="726" spans="1:34" x14ac:dyDescent="0.25">
      <c r="A726" s="3">
        <v>44941</v>
      </c>
      <c r="B726" s="1" t="s">
        <v>34</v>
      </c>
      <c r="C726" s="1" t="s">
        <v>34</v>
      </c>
      <c r="D726" s="24">
        <v>4022</v>
      </c>
      <c r="E726" s="24">
        <v>39010</v>
      </c>
      <c r="F726" s="1" t="s">
        <v>35</v>
      </c>
      <c r="G726" s="1" t="s">
        <v>36</v>
      </c>
      <c r="H726" s="1" t="s">
        <v>37</v>
      </c>
      <c r="I726" t="s">
        <v>38</v>
      </c>
      <c r="J726" t="str">
        <f>_xlfn.CONCAT(IFERROR(INDEX(Lookup!B:B, MATCH(Table1[[#This Row],[Origin City]], Lookup!A:A, 0)), Table1[[#This Row],[Origin City]]),","," ",Table1[[#This Row],[Origin State]])</f>
        <v>Brunswick, NE</v>
      </c>
      <c r="K726" t="s">
        <v>39</v>
      </c>
      <c r="L726" t="s">
        <v>40</v>
      </c>
      <c r="M726" t="str">
        <f>_xlfn.CONCAT(IFERROR(INDEX(Lookup!B:B, MATCH(Table1[[#This Row],[Destination City]], Lookup!A:A, 0)), Table1[[#This Row],[Destination City]]),","," ",Table1[[#This Row],[Destination State]])</f>
        <v>Hanford, CA</v>
      </c>
      <c r="N726" s="5">
        <v>2122</v>
      </c>
      <c r="O726" t="s">
        <v>41</v>
      </c>
      <c r="P726">
        <v>110</v>
      </c>
      <c r="Q726">
        <v>120</v>
      </c>
      <c r="R726" t="s">
        <v>42</v>
      </c>
      <c r="S726" t="s">
        <v>43</v>
      </c>
      <c r="T726" t="s">
        <v>43</v>
      </c>
      <c r="U726" s="35" t="s">
        <v>44</v>
      </c>
      <c r="V726" s="27" t="s">
        <v>45</v>
      </c>
      <c r="W726" s="4">
        <v>5820</v>
      </c>
      <c r="X726" s="4">
        <f>IF(Table1[[#This Row],[Commodity]]="corn",Table1[[#This Row],[Tariff per Car]]/(111*2000/56),Table1[[#This Row],[Tariff per Car]]/(111*2000/60))</f>
        <v>1.4681081081081082</v>
      </c>
      <c r="Y726" s="4">
        <f>Table1[[#This Row],[Tariff per Car]]/100.7</f>
        <v>57.795431976166832</v>
      </c>
      <c r="Z726" s="4">
        <f>(Table1[[#This Row],[Tariff per Car]]/111)</f>
        <v>52.432432432432435</v>
      </c>
      <c r="AA726" s="6">
        <f>(Table1[[#This Row],[Tariff per Car]]/111)/Table1[[#This Row],[Route Mileage]]</f>
        <v>2.4708969101052042E-2</v>
      </c>
      <c r="AB726" s="4">
        <v>0.51</v>
      </c>
      <c r="AC726" s="4">
        <f>Table1[[#This Row],[FSC per Mile]]*Table1[[#This Row],[Route Mileage]]</f>
        <v>1082.22</v>
      </c>
      <c r="AD726" s="4">
        <f>Table1[[#This Row],[Tariff per Car]]+Table1[[#This Row],[FSC per Car]]</f>
        <v>6902.22</v>
      </c>
      <c r="AE726" s="4">
        <f>IF(Table1[[#This Row],[Commodity]]="corn",Table1[[#This Row],[Tariff + FSC per Car]]/(111*2000/56),Table1[[#This Row],[Tariff + FSC per Car]]/(111*2000/60))</f>
        <v>1.7411005405405406</v>
      </c>
      <c r="AF726" s="4">
        <f>Table1[[#This Row],[Tariff + FSC per Car]]/100.7</f>
        <v>68.542403177755716</v>
      </c>
      <c r="AG726" s="4">
        <f>(Table1[[#This Row],[Tariff + FSC per Car]]/111)</f>
        <v>62.182162162162165</v>
      </c>
      <c r="AH726" s="6">
        <f>(Table1[[#This Row],[Tariff + FSC per Car]]/111)/Table1[[#This Row],[Route Mileage]]</f>
        <v>2.9303563695646639E-2</v>
      </c>
    </row>
    <row r="727" spans="1:34" x14ac:dyDescent="0.25">
      <c r="A727" s="3">
        <v>44941</v>
      </c>
      <c r="B727" s="1" t="s">
        <v>34</v>
      </c>
      <c r="C727" s="1" t="s">
        <v>34</v>
      </c>
      <c r="D727" s="24">
        <v>4022</v>
      </c>
      <c r="E727" s="24">
        <v>39013</v>
      </c>
      <c r="F727" s="1" t="s">
        <v>35</v>
      </c>
      <c r="G727" s="1" t="s">
        <v>36</v>
      </c>
      <c r="H727" s="1" t="s">
        <v>46</v>
      </c>
      <c r="I727" t="s">
        <v>47</v>
      </c>
      <c r="J727" t="str">
        <f>_xlfn.CONCAT(IFERROR(INDEX(Lookup!B:B, MATCH(Table1[[#This Row],[Origin City]], Lookup!A:A, 0)), Table1[[#This Row],[Origin City]]),","," ",Table1[[#This Row],[Origin State]])</f>
        <v>Clarkfield, MN</v>
      </c>
      <c r="K727" t="s">
        <v>48</v>
      </c>
      <c r="L727" t="s">
        <v>49</v>
      </c>
      <c r="M727" t="s">
        <v>50</v>
      </c>
      <c r="N727" s="5">
        <v>1684</v>
      </c>
      <c r="O727" t="s">
        <v>51</v>
      </c>
      <c r="P727">
        <v>110</v>
      </c>
      <c r="Q727">
        <v>120</v>
      </c>
      <c r="R727" t="s">
        <v>42</v>
      </c>
      <c r="S727" t="s">
        <v>43</v>
      </c>
      <c r="T727" t="s">
        <v>52</v>
      </c>
      <c r="U727" s="35" t="s">
        <v>44</v>
      </c>
      <c r="V727" s="27" t="s">
        <v>45</v>
      </c>
      <c r="W727" s="4">
        <v>5620</v>
      </c>
      <c r="X727" s="4">
        <f>IF(Table1[[#This Row],[Commodity]]="corn",Table1[[#This Row],[Tariff per Car]]/(111*2000/56),Table1[[#This Row],[Tariff per Car]]/(111*2000/60))</f>
        <v>1.4176576576576576</v>
      </c>
      <c r="Y727" s="4">
        <f>Table1[[#This Row],[Tariff per Car]]/100.7</f>
        <v>55.80933465739821</v>
      </c>
      <c r="Z727" s="4">
        <f>(Table1[[#This Row],[Tariff per Car]]/111)</f>
        <v>50.630630630630634</v>
      </c>
      <c r="AA727" s="6">
        <f>(Table1[[#This Row],[Tariff per Car]]/111)/Table1[[#This Row],[Route Mileage]]</f>
        <v>3.0065695148830542E-2</v>
      </c>
      <c r="AB727" s="4">
        <v>0.51</v>
      </c>
      <c r="AC727" s="4">
        <f>Table1[[#This Row],[FSC per Mile]]*Table1[[#This Row],[Route Mileage]]</f>
        <v>858.84</v>
      </c>
      <c r="AD727" s="4">
        <f>Table1[[#This Row],[Tariff per Car]]+Table1[[#This Row],[FSC per Car]]</f>
        <v>6478.84</v>
      </c>
      <c r="AE727" s="4">
        <f>IF(Table1[[#This Row],[Commodity]]="corn",Table1[[#This Row],[Tariff + FSC per Car]]/(111*2000/56),Table1[[#This Row],[Tariff + FSC per Car]]/(111*2000/60))</f>
        <v>1.634301981981982</v>
      </c>
      <c r="AF727" s="4">
        <f>Table1[[#This Row],[Tariff + FSC per Car]]/100.7</f>
        <v>64.338033763654423</v>
      </c>
      <c r="AG727" s="4">
        <f>(Table1[[#This Row],[Tariff + FSC per Car]]/111)</f>
        <v>58.36792792792793</v>
      </c>
      <c r="AH727" s="6">
        <f>(Table1[[#This Row],[Tariff + FSC per Car]]/111)/Table1[[#This Row],[Route Mileage]]</f>
        <v>3.4660289743425138E-2</v>
      </c>
    </row>
    <row r="728" spans="1:34" x14ac:dyDescent="0.25">
      <c r="A728" s="3">
        <v>44941</v>
      </c>
      <c r="B728" s="1" t="s">
        <v>34</v>
      </c>
      <c r="C728" s="1" t="s">
        <v>34</v>
      </c>
      <c r="D728" s="24">
        <v>4022</v>
      </c>
      <c r="E728" s="24">
        <v>39010</v>
      </c>
      <c r="F728" s="1" t="s">
        <v>35</v>
      </c>
      <c r="G728" s="1" t="s">
        <v>36</v>
      </c>
      <c r="H728" s="1" t="s">
        <v>46</v>
      </c>
      <c r="I728" t="s">
        <v>47</v>
      </c>
      <c r="J728" t="str">
        <f>_xlfn.CONCAT(IFERROR(INDEX(Lookup!B:B, MATCH(Table1[[#This Row],[Origin City]], Lookup!A:A, 0)), Table1[[#This Row],[Origin City]]),","," ",Table1[[#This Row],[Origin State]])</f>
        <v>Clarkfield, MN</v>
      </c>
      <c r="K728" t="s">
        <v>53</v>
      </c>
      <c r="L728" t="s">
        <v>54</v>
      </c>
      <c r="M728" t="str">
        <f>_xlfn.CONCAT(IFERROR(INDEX(Lookup!B:B, MATCH(Table1[[#This Row],[Destination City]], Lookup!A:A, 0)), Table1[[#This Row],[Destination City]]),","," ",Table1[[#This Row],[Destination State]])</f>
        <v>Hereford, TX</v>
      </c>
      <c r="N728" s="5">
        <v>1066</v>
      </c>
      <c r="O728" t="s">
        <v>51</v>
      </c>
      <c r="P728">
        <v>110</v>
      </c>
      <c r="Q728">
        <v>120</v>
      </c>
      <c r="R728" t="s">
        <v>42</v>
      </c>
      <c r="S728" t="s">
        <v>43</v>
      </c>
      <c r="T728" t="s">
        <v>52</v>
      </c>
      <c r="U728" s="35" t="s">
        <v>44</v>
      </c>
      <c r="V728" s="27" t="s">
        <v>45</v>
      </c>
      <c r="W728" s="4">
        <v>5300</v>
      </c>
      <c r="X728" s="4">
        <f>IF(Table1[[#This Row],[Commodity]]="corn",Table1[[#This Row],[Tariff per Car]]/(111*2000/56),Table1[[#This Row],[Tariff per Car]]/(111*2000/60))</f>
        <v>1.336936936936937</v>
      </c>
      <c r="Y728" s="4">
        <f>Table1[[#This Row],[Tariff per Car]]/100.7</f>
        <v>52.631578947368418</v>
      </c>
      <c r="Z728" s="4">
        <f>(Table1[[#This Row],[Tariff per Car]]/111)</f>
        <v>47.747747747747745</v>
      </c>
      <c r="AA728" s="6">
        <f>(Table1[[#This Row],[Tariff per Car]]/111)/Table1[[#This Row],[Route Mileage]]</f>
        <v>4.4791508206142347E-2</v>
      </c>
      <c r="AB728" s="4">
        <v>0.51</v>
      </c>
      <c r="AC728" s="4">
        <f>Table1[[#This Row],[FSC per Mile]]*Table1[[#This Row],[Route Mileage]]</f>
        <v>543.66</v>
      </c>
      <c r="AD728" s="4">
        <f>Table1[[#This Row],[Tariff per Car]]+Table1[[#This Row],[FSC per Car]]</f>
        <v>5843.66</v>
      </c>
      <c r="AE728" s="4">
        <f>IF(Table1[[#This Row],[Commodity]]="corn",Table1[[#This Row],[Tariff + FSC per Car]]/(111*2000/56),Table1[[#This Row],[Tariff + FSC per Car]]/(111*2000/60))</f>
        <v>1.4740763963963963</v>
      </c>
      <c r="AF728" s="4">
        <f>Table1[[#This Row],[Tariff + FSC per Car]]/100.7</f>
        <v>58.03038728897716</v>
      </c>
      <c r="AG728" s="4">
        <f>(Table1[[#This Row],[Tariff + FSC per Car]]/111)</f>
        <v>52.645585585585586</v>
      </c>
      <c r="AH728" s="6">
        <f>(Table1[[#This Row],[Tariff + FSC per Car]]/111)/Table1[[#This Row],[Route Mileage]]</f>
        <v>4.938610280073695E-2</v>
      </c>
    </row>
    <row r="729" spans="1:34" x14ac:dyDescent="0.25">
      <c r="A729" s="3">
        <v>44941</v>
      </c>
      <c r="B729" s="1" t="s">
        <v>34</v>
      </c>
      <c r="C729" s="1" t="s">
        <v>34</v>
      </c>
      <c r="D729" s="24">
        <v>4022</v>
      </c>
      <c r="E729" s="24">
        <v>39010</v>
      </c>
      <c r="F729" s="1" t="s">
        <v>35</v>
      </c>
      <c r="G729" s="1" t="s">
        <v>36</v>
      </c>
      <c r="H729" s="1" t="s">
        <v>55</v>
      </c>
      <c r="I729" t="s">
        <v>38</v>
      </c>
      <c r="J729" t="str">
        <f>_xlfn.CONCAT(IFERROR(INDEX(Lookup!B:B, MATCH(Table1[[#This Row],[Origin City]], Lookup!A:A, 0)), Table1[[#This Row],[Origin City]]),","," ",Table1[[#This Row],[Origin State]])</f>
        <v>Edison, NE</v>
      </c>
      <c r="K729" t="s">
        <v>53</v>
      </c>
      <c r="L729" t="s">
        <v>54</v>
      </c>
      <c r="M729" t="str">
        <f>_xlfn.CONCAT(IFERROR(INDEX(Lookup!B:B, MATCH(Table1[[#This Row],[Destination City]], Lookup!A:A, 0)), Table1[[#This Row],[Destination City]]),","," ",Table1[[#This Row],[Destination State]])</f>
        <v>Hereford, TX</v>
      </c>
      <c r="N729" s="9">
        <v>728</v>
      </c>
      <c r="O729" t="s">
        <v>51</v>
      </c>
      <c r="P729">
        <v>110</v>
      </c>
      <c r="Q729">
        <v>120</v>
      </c>
      <c r="R729" t="s">
        <v>42</v>
      </c>
      <c r="S729" t="s">
        <v>43</v>
      </c>
      <c r="T729" t="s">
        <v>52</v>
      </c>
      <c r="U729" s="35" t="s">
        <v>44</v>
      </c>
      <c r="V729" s="27" t="s">
        <v>45</v>
      </c>
      <c r="W729" s="4">
        <v>4540</v>
      </c>
      <c r="X729" s="4">
        <f>IF(Table1[[#This Row],[Commodity]]="corn",Table1[[#This Row],[Tariff per Car]]/(111*2000/56),Table1[[#This Row],[Tariff per Car]]/(111*2000/60))</f>
        <v>1.1452252252252253</v>
      </c>
      <c r="Y729" s="4">
        <f>Table1[[#This Row],[Tariff per Car]]/100.7</f>
        <v>45.084409136047668</v>
      </c>
      <c r="Z729" s="4">
        <f>(Table1[[#This Row],[Tariff per Car]]/111)</f>
        <v>40.900900900900901</v>
      </c>
      <c r="AA729" s="6">
        <f>(Table1[[#This Row],[Tariff per Car]]/111)/Table1[[#This Row],[Route Mileage]]</f>
        <v>5.618255618255618E-2</v>
      </c>
      <c r="AB729" s="4">
        <v>0.51</v>
      </c>
      <c r="AC729" s="4">
        <f>Table1[[#This Row],[FSC per Mile]]*Table1[[#This Row],[Route Mileage]]</f>
        <v>371.28000000000003</v>
      </c>
      <c r="AD729" s="4">
        <f>Table1[[#This Row],[Tariff per Car]]+Table1[[#This Row],[FSC per Car]]</f>
        <v>4911.28</v>
      </c>
      <c r="AE729" s="4">
        <f>IF(Table1[[#This Row],[Commodity]]="corn",Table1[[#This Row],[Tariff + FSC per Car]]/(111*2000/56),Table1[[#This Row],[Tariff + FSC per Car]]/(111*2000/60))</f>
        <v>1.2388814414414413</v>
      </c>
      <c r="AF729" s="4">
        <f>Table1[[#This Row],[Tariff + FSC per Car]]/100.7</f>
        <v>48.771400198609726</v>
      </c>
      <c r="AG729" s="4">
        <f>(Table1[[#This Row],[Tariff + FSC per Car]]/111)</f>
        <v>44.245765765765761</v>
      </c>
      <c r="AH729" s="6">
        <f>(Table1[[#This Row],[Tariff + FSC per Car]]/111)/Table1[[#This Row],[Route Mileage]]</f>
        <v>6.0777150777150769E-2</v>
      </c>
    </row>
    <row r="730" spans="1:34" x14ac:dyDescent="0.25">
      <c r="A730" s="3">
        <v>44941</v>
      </c>
      <c r="B730" s="1" t="s">
        <v>34</v>
      </c>
      <c r="C730" s="1" t="s">
        <v>34</v>
      </c>
      <c r="D730" s="24">
        <v>4022</v>
      </c>
      <c r="E730" s="24">
        <v>39013</v>
      </c>
      <c r="F730" s="1" t="s">
        <v>35</v>
      </c>
      <c r="G730" s="1" t="s">
        <v>36</v>
      </c>
      <c r="H730" s="1" t="s">
        <v>55</v>
      </c>
      <c r="I730" t="s">
        <v>38</v>
      </c>
      <c r="J730" t="str">
        <f>_xlfn.CONCAT(IFERROR(INDEX(Lookup!B:B, MATCH(Table1[[#This Row],[Origin City]], Lookup!A:A, 0)), Table1[[#This Row],[Origin City]]),","," ",Table1[[#This Row],[Origin State]])</f>
        <v>Edison, NE</v>
      </c>
      <c r="K730" t="s">
        <v>48</v>
      </c>
      <c r="L730" t="s">
        <v>49</v>
      </c>
      <c r="M730" t="s">
        <v>50</v>
      </c>
      <c r="N730" s="5">
        <v>1759</v>
      </c>
      <c r="O730" t="s">
        <v>51</v>
      </c>
      <c r="P730">
        <v>110</v>
      </c>
      <c r="Q730">
        <v>120</v>
      </c>
      <c r="R730" t="s">
        <v>42</v>
      </c>
      <c r="S730" t="s">
        <v>43</v>
      </c>
      <c r="T730" t="s">
        <v>52</v>
      </c>
      <c r="U730" s="35" t="s">
        <v>44</v>
      </c>
      <c r="V730" s="27" t="s">
        <v>45</v>
      </c>
      <c r="W730" s="4">
        <v>5500</v>
      </c>
      <c r="X730" s="4">
        <f>IF(Table1[[#This Row],[Commodity]]="corn",Table1[[#This Row],[Tariff per Car]]/(111*2000/56),Table1[[#This Row],[Tariff per Car]]/(111*2000/60))</f>
        <v>1.3873873873873874</v>
      </c>
      <c r="Y730" s="4">
        <f>Table1[[#This Row],[Tariff per Car]]/100.7</f>
        <v>54.617676266137039</v>
      </c>
      <c r="Z730" s="4">
        <f>(Table1[[#This Row],[Tariff per Car]]/111)</f>
        <v>49.549549549549546</v>
      </c>
      <c r="AA730" s="6">
        <f>(Table1[[#This Row],[Tariff per Car]]/111)/Table1[[#This Row],[Route Mileage]]</f>
        <v>2.8169158356764951E-2</v>
      </c>
      <c r="AB730" s="4">
        <v>0.51</v>
      </c>
      <c r="AC730" s="4">
        <f>Table1[[#This Row],[FSC per Mile]]*Table1[[#This Row],[Route Mileage]]</f>
        <v>897.09</v>
      </c>
      <c r="AD730" s="4">
        <f>Table1[[#This Row],[Tariff per Car]]+Table1[[#This Row],[FSC per Car]]</f>
        <v>6397.09</v>
      </c>
      <c r="AE730" s="4">
        <f>IF(Table1[[#This Row],[Commodity]]="corn",Table1[[#This Row],[Tariff + FSC per Car]]/(111*2000/56),Table1[[#This Row],[Tariff + FSC per Car]]/(111*2000/60))</f>
        <v>1.6136803603603604</v>
      </c>
      <c r="AF730" s="4">
        <f>Table1[[#This Row],[Tariff + FSC per Car]]/100.7</f>
        <v>63.526216484607744</v>
      </c>
      <c r="AG730" s="4">
        <f>(Table1[[#This Row],[Tariff + FSC per Car]]/111)</f>
        <v>57.631441441441446</v>
      </c>
      <c r="AH730" s="6">
        <f>(Table1[[#This Row],[Tariff + FSC per Car]]/111)/Table1[[#This Row],[Route Mileage]]</f>
        <v>3.2763752951359547E-2</v>
      </c>
    </row>
    <row r="731" spans="1:34" x14ac:dyDescent="0.25">
      <c r="A731" s="3">
        <v>44941</v>
      </c>
      <c r="B731" s="1" t="s">
        <v>34</v>
      </c>
      <c r="C731" s="1" t="s">
        <v>34</v>
      </c>
      <c r="D731" s="24">
        <v>4022</v>
      </c>
      <c r="E731" s="24">
        <v>39010</v>
      </c>
      <c r="F731" s="1" t="s">
        <v>35</v>
      </c>
      <c r="G731" s="1" t="s">
        <v>36</v>
      </c>
      <c r="H731" s="1" t="s">
        <v>55</v>
      </c>
      <c r="I731" t="s">
        <v>38</v>
      </c>
      <c r="J731" t="str">
        <f>_xlfn.CONCAT(IFERROR(INDEX(Lookup!B:B, MATCH(Table1[[#This Row],[Origin City]], Lookup!A:A, 0)), Table1[[#This Row],[Origin City]]),","," ",Table1[[#This Row],[Origin State]])</f>
        <v>Edison, NE</v>
      </c>
      <c r="K731" t="s">
        <v>39</v>
      </c>
      <c r="L731" t="s">
        <v>40</v>
      </c>
      <c r="M731" t="str">
        <f>_xlfn.CONCAT(IFERROR(INDEX(Lookup!B:B, MATCH(Table1[[#This Row],[Destination City]], Lookup!A:A, 0)), Table1[[#This Row],[Destination City]]),","," ",Table1[[#This Row],[Destination State]])</f>
        <v>Hanford, CA</v>
      </c>
      <c r="N731" s="5">
        <v>1776</v>
      </c>
      <c r="O731" t="s">
        <v>41</v>
      </c>
      <c r="P731">
        <v>110</v>
      </c>
      <c r="Q731">
        <v>120</v>
      </c>
      <c r="R731" t="s">
        <v>42</v>
      </c>
      <c r="S731" t="s">
        <v>43</v>
      </c>
      <c r="T731" t="s">
        <v>52</v>
      </c>
      <c r="U731" s="36" t="s">
        <v>44</v>
      </c>
      <c r="V731" s="28" t="s">
        <v>45</v>
      </c>
      <c r="W731" s="4">
        <v>5500</v>
      </c>
      <c r="X731" s="4">
        <f>IF(Table1[[#This Row],[Commodity]]="corn",Table1[[#This Row],[Tariff per Car]]/(111*2000/56),Table1[[#This Row],[Tariff per Car]]/(111*2000/60))</f>
        <v>1.3873873873873874</v>
      </c>
      <c r="Y731" s="4">
        <f>Table1[[#This Row],[Tariff per Car]]/100.7</f>
        <v>54.617676266137039</v>
      </c>
      <c r="Z731" s="4">
        <f>(Table1[[#This Row],[Tariff per Car]]/111)</f>
        <v>49.549549549549546</v>
      </c>
      <c r="AA731" s="6">
        <f>(Table1[[#This Row],[Tariff per Car]]/111)/Table1[[#This Row],[Route Mileage]]</f>
        <v>2.7899521142764384E-2</v>
      </c>
      <c r="AB731" s="4">
        <v>0.51</v>
      </c>
      <c r="AC731" s="4">
        <f>Table1[[#This Row],[FSC per Mile]]*Table1[[#This Row],[Route Mileage]]</f>
        <v>905.76</v>
      </c>
      <c r="AD731" s="4">
        <f>Table1[[#This Row],[Tariff per Car]]+Table1[[#This Row],[FSC per Car]]</f>
        <v>6405.76</v>
      </c>
      <c r="AE731" s="4">
        <f>IF(Table1[[#This Row],[Commodity]]="corn",Table1[[#This Row],[Tariff + FSC per Car]]/(111*2000/56),Table1[[#This Row],[Tariff + FSC per Car]]/(111*2000/60))</f>
        <v>1.6158673873873874</v>
      </c>
      <c r="AF731" s="4">
        <f>Table1[[#This Row],[Tariff + FSC per Car]]/100.7</f>
        <v>63.612313803376367</v>
      </c>
      <c r="AG731" s="4">
        <f>(Table1[[#This Row],[Tariff + FSC per Car]]/111)</f>
        <v>57.70954954954955</v>
      </c>
      <c r="AH731" s="6">
        <f>(Table1[[#This Row],[Tariff + FSC per Car]]/111)/Table1[[#This Row],[Route Mileage]]</f>
        <v>3.2494115737358983E-2</v>
      </c>
    </row>
    <row r="732" spans="1:34" x14ac:dyDescent="0.25">
      <c r="A732" s="3">
        <v>44941</v>
      </c>
      <c r="B732" t="s">
        <v>34</v>
      </c>
      <c r="C732" t="s">
        <v>34</v>
      </c>
      <c r="D732" s="24">
        <v>4022</v>
      </c>
      <c r="E732" s="24">
        <v>39010</v>
      </c>
      <c r="F732" s="1" t="s">
        <v>35</v>
      </c>
      <c r="G732" s="1" t="s">
        <v>36</v>
      </c>
      <c r="H732" s="1" t="s">
        <v>56</v>
      </c>
      <c r="I732" t="s">
        <v>57</v>
      </c>
      <c r="J732" t="str">
        <f>_xlfn.CONCAT(IFERROR(INDEX(Lookup!B:B, MATCH(Table1[[#This Row],[Origin City]], Lookup!A:A, 0)), Table1[[#This Row],[Origin City]]),","," ",Table1[[#This Row],[Origin State]])</f>
        <v>Greenwood (Mendota), IL</v>
      </c>
      <c r="K732" t="s">
        <v>53</v>
      </c>
      <c r="L732" t="s">
        <v>54</v>
      </c>
      <c r="M732" t="str">
        <f>_xlfn.CONCAT(IFERROR(INDEX(Lookup!B:B, MATCH(Table1[[#This Row],[Destination City]], Lookup!A:A, 0)), Table1[[#This Row],[Destination City]]),","," ",Table1[[#This Row],[Destination State]])</f>
        <v>Hereford, TX</v>
      </c>
      <c r="N732" s="5">
        <v>935</v>
      </c>
      <c r="O732" t="s">
        <v>41</v>
      </c>
      <c r="P732">
        <v>110</v>
      </c>
      <c r="Q732">
        <v>120</v>
      </c>
      <c r="R732" t="s">
        <v>42</v>
      </c>
      <c r="S732" t="s">
        <v>43</v>
      </c>
      <c r="T732" t="s">
        <v>52</v>
      </c>
      <c r="U732" s="35" t="s">
        <v>44</v>
      </c>
      <c r="V732" s="27" t="s">
        <v>45</v>
      </c>
      <c r="W732" s="4">
        <v>4060</v>
      </c>
      <c r="X732" s="4">
        <f>IF(Table1[[#This Row],[Commodity]]="corn",Table1[[#This Row],[Tariff per Car]]/(111*2000/56),Table1[[#This Row],[Tariff per Car]]/(111*2000/60))</f>
        <v>1.0241441441441441</v>
      </c>
      <c r="Y732" s="4">
        <f>Table1[[#This Row],[Tariff per Car]]/100.7</f>
        <v>40.317775571002976</v>
      </c>
      <c r="Z732" s="4">
        <f>(Table1[[#This Row],[Tariff per Car]]/111)</f>
        <v>36.576576576576578</v>
      </c>
      <c r="AA732" s="6">
        <f>(Table1[[#This Row],[Tariff per Car]]/111)/Table1[[#This Row],[Route Mileage]]</f>
        <v>3.9119333236980296E-2</v>
      </c>
      <c r="AB732" s="4">
        <v>0.51</v>
      </c>
      <c r="AC732" s="4">
        <f>Table1[[#This Row],[FSC per Mile]]*Table1[[#This Row],[Route Mileage]]</f>
        <v>476.85</v>
      </c>
      <c r="AD732" s="4">
        <f>Table1[[#This Row],[Tariff per Car]]+Table1[[#This Row],[FSC per Car]]</f>
        <v>4536.8500000000004</v>
      </c>
      <c r="AE732" s="4">
        <f>IF(Table1[[#This Row],[Commodity]]="corn",Table1[[#This Row],[Tariff + FSC per Car]]/(111*2000/56),Table1[[#This Row],[Tariff + FSC per Car]]/(111*2000/60))</f>
        <v>1.1444306306306307</v>
      </c>
      <c r="AF732" s="4">
        <f>Table1[[#This Row],[Tariff + FSC per Car]]/100.7</f>
        <v>45.053128103277061</v>
      </c>
      <c r="AG732" s="4">
        <f>(Table1[[#This Row],[Tariff + FSC per Car]]/111)</f>
        <v>40.872522522522523</v>
      </c>
      <c r="AH732" s="6">
        <f>(Table1[[#This Row],[Tariff + FSC per Car]]/111)/Table1[[#This Row],[Route Mileage]]</f>
        <v>4.3713927831574892E-2</v>
      </c>
    </row>
    <row r="733" spans="1:34" x14ac:dyDescent="0.25">
      <c r="A733" s="3">
        <v>44941</v>
      </c>
      <c r="B733" s="1" t="s">
        <v>34</v>
      </c>
      <c r="C733" s="1" t="s">
        <v>34</v>
      </c>
      <c r="D733" s="24">
        <v>4022</v>
      </c>
      <c r="E733" s="24">
        <v>39010</v>
      </c>
      <c r="F733" s="1" t="s">
        <v>35</v>
      </c>
      <c r="G733" s="1" t="s">
        <v>36</v>
      </c>
      <c r="H733" s="1" t="s">
        <v>58</v>
      </c>
      <c r="I733" t="s">
        <v>59</v>
      </c>
      <c r="J733" t="str">
        <f>_xlfn.CONCAT(IFERROR(INDEX(Lookup!B:B, MATCH(Table1[[#This Row],[Origin City]], Lookup!A:A, 0)), Table1[[#This Row],[Origin City]]),","," ",Table1[[#This Row],[Origin State]])</f>
        <v>Hancock, IA</v>
      </c>
      <c r="K733" t="s">
        <v>60</v>
      </c>
      <c r="L733" t="s">
        <v>54</v>
      </c>
      <c r="M733" t="str">
        <f>_xlfn.CONCAT(IFERROR(INDEX(Lookup!B:B, MATCH(Table1[[#This Row],[Destination City]], Lookup!A:A, 0)), Table1[[#This Row],[Destination City]]),","," ",Table1[[#This Row],[Destination State]])</f>
        <v>Plainview, TX</v>
      </c>
      <c r="N733" s="5">
        <v>832</v>
      </c>
      <c r="O733" t="s">
        <v>41</v>
      </c>
      <c r="P733">
        <v>110</v>
      </c>
      <c r="Q733">
        <v>120</v>
      </c>
      <c r="R733" t="s">
        <v>42</v>
      </c>
      <c r="S733" t="s">
        <v>43</v>
      </c>
      <c r="T733" t="s">
        <v>43</v>
      </c>
      <c r="U733" s="35" t="s">
        <v>44</v>
      </c>
      <c r="V733" s="27" t="s">
        <v>45</v>
      </c>
      <c r="W733" s="4">
        <v>4660</v>
      </c>
      <c r="X733" s="4">
        <f>IF(Table1[[#This Row],[Commodity]]="corn",Table1[[#This Row],[Tariff per Car]]/(111*2000/56),Table1[[#This Row],[Tariff per Car]]/(111*2000/60))</f>
        <v>1.1754954954954955</v>
      </c>
      <c r="Y733" s="4">
        <f>Table1[[#This Row],[Tariff per Car]]/100.7</f>
        <v>46.27606752730884</v>
      </c>
      <c r="Z733" s="4">
        <f>(Table1[[#This Row],[Tariff per Car]]/111)</f>
        <v>41.981981981981981</v>
      </c>
      <c r="AA733" s="6">
        <f>(Table1[[#This Row],[Tariff per Car]]/111)/Table1[[#This Row],[Route Mileage]]</f>
        <v>5.0459112959112956E-2</v>
      </c>
      <c r="AB733" s="4">
        <v>0.51</v>
      </c>
      <c r="AC733" s="4">
        <f>Table1[[#This Row],[FSC per Mile]]*Table1[[#This Row],[Route Mileage]]</f>
        <v>424.32</v>
      </c>
      <c r="AD733" s="4">
        <f>Table1[[#This Row],[Tariff per Car]]+Table1[[#This Row],[FSC per Car]]</f>
        <v>5084.32</v>
      </c>
      <c r="AE733" s="4">
        <f>IF(Table1[[#This Row],[Commodity]]="corn",Table1[[#This Row],[Tariff + FSC per Car]]/(111*2000/56),Table1[[#This Row],[Tariff + FSC per Car]]/(111*2000/60))</f>
        <v>1.2825311711711711</v>
      </c>
      <c r="AF733" s="4">
        <f>Table1[[#This Row],[Tariff + FSC per Car]]/100.7</f>
        <v>50.489771598808339</v>
      </c>
      <c r="AG733" s="4">
        <f>(Table1[[#This Row],[Tariff + FSC per Car]]/111)</f>
        <v>45.80468468468468</v>
      </c>
      <c r="AH733" s="6">
        <f>(Table1[[#This Row],[Tariff + FSC per Car]]/111)/Table1[[#This Row],[Route Mileage]]</f>
        <v>5.5053707553707545E-2</v>
      </c>
    </row>
    <row r="734" spans="1:34" x14ac:dyDescent="0.25">
      <c r="A734" s="3">
        <v>44941</v>
      </c>
      <c r="B734" s="1" t="s">
        <v>34</v>
      </c>
      <c r="C734" s="1" t="s">
        <v>34</v>
      </c>
      <c r="D734" s="24">
        <v>4022</v>
      </c>
      <c r="E734" s="24">
        <v>39010</v>
      </c>
      <c r="F734" s="1" t="s">
        <v>35</v>
      </c>
      <c r="G734" s="1" t="s">
        <v>36</v>
      </c>
      <c r="H734" s="1" t="s">
        <v>61</v>
      </c>
      <c r="I734" t="s">
        <v>62</v>
      </c>
      <c r="J734" t="str">
        <f>_xlfn.CONCAT(IFERROR(INDEX(Lookup!B:B, MATCH(Table1[[#This Row],[Origin City]], Lookup!A:A, 0)), Table1[[#This Row],[Origin City]]),","," ",Table1[[#This Row],[Origin State]])</f>
        <v>Phelps (Rock Port), MO</v>
      </c>
      <c r="K734" t="s">
        <v>63</v>
      </c>
      <c r="L734" t="s">
        <v>64</v>
      </c>
      <c r="M734" t="str">
        <f>_xlfn.CONCAT(IFERROR(INDEX(Lookup!B:B, MATCH(Table1[[#This Row],[Destination City]], Lookup!A:A, 0)), Table1[[#This Row],[Destination City]]),","," ",Table1[[#This Row],[Destination State]])</f>
        <v>Clovis, NM</v>
      </c>
      <c r="N734" s="5">
        <v>764</v>
      </c>
      <c r="O734" t="s">
        <v>41</v>
      </c>
      <c r="P734">
        <v>110</v>
      </c>
      <c r="Q734">
        <v>120</v>
      </c>
      <c r="R734" t="s">
        <v>42</v>
      </c>
      <c r="S734" t="s">
        <v>43</v>
      </c>
      <c r="T734" t="s">
        <v>52</v>
      </c>
      <c r="U734" s="35" t="s">
        <v>44</v>
      </c>
      <c r="V734" s="27" t="s">
        <v>45</v>
      </c>
      <c r="W734" s="4">
        <v>4300</v>
      </c>
      <c r="X734" s="4">
        <f>IF(Table1[[#This Row],[Commodity]]="corn",Table1[[#This Row],[Tariff per Car]]/(111*2000/56),Table1[[#This Row],[Tariff per Car]]/(111*2000/60))</f>
        <v>1.0846846846846847</v>
      </c>
      <c r="Y734" s="4">
        <f>Table1[[#This Row],[Tariff per Car]]/100.7</f>
        <v>42.701092353525318</v>
      </c>
      <c r="Z734" s="4">
        <f>(Table1[[#This Row],[Tariff per Car]]/111)</f>
        <v>38.738738738738739</v>
      </c>
      <c r="AA734" s="6">
        <f>(Table1[[#This Row],[Tariff per Car]]/111)/Table1[[#This Row],[Route Mileage]]</f>
        <v>5.0705155417197299E-2</v>
      </c>
      <c r="AB734" s="4">
        <v>0.51</v>
      </c>
      <c r="AC734" s="4">
        <f>Table1[[#This Row],[FSC per Mile]]*Table1[[#This Row],[Route Mileage]]</f>
        <v>389.64</v>
      </c>
      <c r="AD734" s="4">
        <f>Table1[[#This Row],[Tariff per Car]]+Table1[[#This Row],[FSC per Car]]</f>
        <v>4689.6400000000003</v>
      </c>
      <c r="AE734" s="4">
        <f>IF(Table1[[#This Row],[Commodity]]="corn",Table1[[#This Row],[Tariff + FSC per Car]]/(111*2000/56),Table1[[#This Row],[Tariff + FSC per Car]]/(111*2000/60))</f>
        <v>1.1829722522522523</v>
      </c>
      <c r="AF734" s="4">
        <f>Table1[[#This Row],[Tariff + FSC per Car]]/100.7</f>
        <v>46.570407149950348</v>
      </c>
      <c r="AG734" s="4">
        <f>(Table1[[#This Row],[Tariff + FSC per Car]]/111)</f>
        <v>42.249009009009015</v>
      </c>
      <c r="AH734" s="6">
        <f>(Table1[[#This Row],[Tariff + FSC per Car]]/111)/Table1[[#This Row],[Route Mileage]]</f>
        <v>5.5299750011791902E-2</v>
      </c>
    </row>
    <row r="735" spans="1:34" x14ac:dyDescent="0.25">
      <c r="A735" s="3">
        <v>44941</v>
      </c>
      <c r="B735" s="1" t="s">
        <v>34</v>
      </c>
      <c r="C735" s="1" t="s">
        <v>34</v>
      </c>
      <c r="D735" s="24">
        <v>4022</v>
      </c>
      <c r="E735" s="24">
        <v>39010</v>
      </c>
      <c r="F735" s="1" t="s">
        <v>35</v>
      </c>
      <c r="G735" s="1" t="s">
        <v>36</v>
      </c>
      <c r="H735" s="1" t="s">
        <v>61</v>
      </c>
      <c r="I735" t="s">
        <v>62</v>
      </c>
      <c r="J735" t="str">
        <f>_xlfn.CONCAT(IFERROR(INDEX(Lookup!B:B, MATCH(Table1[[#This Row],[Origin City]], Lookup!A:A, 0)), Table1[[#This Row],[Origin City]]),","," ",Table1[[#This Row],[Origin State]])</f>
        <v>Phelps (Rock Port), MO</v>
      </c>
      <c r="K735" t="s">
        <v>65</v>
      </c>
      <c r="L735" t="s">
        <v>54</v>
      </c>
      <c r="M735" t="s">
        <v>66</v>
      </c>
      <c r="N735" s="5">
        <v>937</v>
      </c>
      <c r="O735" t="s">
        <v>41</v>
      </c>
      <c r="P735">
        <v>110</v>
      </c>
      <c r="Q735">
        <v>120</v>
      </c>
      <c r="R735" t="s">
        <v>42</v>
      </c>
      <c r="S735" t="s">
        <v>43</v>
      </c>
      <c r="T735" t="s">
        <v>52</v>
      </c>
      <c r="U735" s="35" t="s">
        <v>44</v>
      </c>
      <c r="V735" s="27" t="s">
        <v>45</v>
      </c>
      <c r="W735" s="4">
        <v>4040</v>
      </c>
      <c r="X735" s="4">
        <f>IF(Table1[[#This Row],[Commodity]]="corn",Table1[[#This Row],[Tariff per Car]]/(111*2000/56),Table1[[#This Row],[Tariff per Car]]/(111*2000/60))</f>
        <v>1.0190990990990991</v>
      </c>
      <c r="Y735" s="4">
        <f>Table1[[#This Row],[Tariff per Car]]/100.7</f>
        <v>40.119165839126119</v>
      </c>
      <c r="Z735" s="4">
        <f>(Table1[[#This Row],[Tariff per Car]]/111)</f>
        <v>36.396396396396398</v>
      </c>
      <c r="AA735" s="6">
        <f>(Table1[[#This Row],[Tariff per Car]]/111)/Table1[[#This Row],[Route Mileage]]</f>
        <v>3.8843539377157309E-2</v>
      </c>
      <c r="AB735" s="4">
        <v>0.51</v>
      </c>
      <c r="AC735" s="4">
        <f>Table1[[#This Row],[FSC per Mile]]*Table1[[#This Row],[Route Mileage]]</f>
        <v>477.87</v>
      </c>
      <c r="AD735" s="4">
        <f>Table1[[#This Row],[Tariff per Car]]+Table1[[#This Row],[FSC per Car]]</f>
        <v>4517.87</v>
      </c>
      <c r="AE735" s="4">
        <f>IF(Table1[[#This Row],[Commodity]]="corn",Table1[[#This Row],[Tariff + FSC per Car]]/(111*2000/56),Table1[[#This Row],[Tariff + FSC per Car]]/(111*2000/60))</f>
        <v>1.1396428828828828</v>
      </c>
      <c r="AF735" s="4">
        <f>Table1[[#This Row],[Tariff + FSC per Car]]/100.7</f>
        <v>44.864647467725916</v>
      </c>
      <c r="AG735" s="4">
        <f>(Table1[[#This Row],[Tariff + FSC per Car]]/111)</f>
        <v>40.701531531531529</v>
      </c>
      <c r="AH735" s="6">
        <f>(Table1[[#This Row],[Tariff + FSC per Car]]/111)/Table1[[#This Row],[Route Mileage]]</f>
        <v>4.3438133971751898E-2</v>
      </c>
    </row>
    <row r="736" spans="1:34" x14ac:dyDescent="0.25">
      <c r="A736" s="3">
        <v>44941</v>
      </c>
      <c r="B736" s="1" t="s">
        <v>34</v>
      </c>
      <c r="C736" s="1" t="s">
        <v>34</v>
      </c>
      <c r="D736" s="24">
        <v>4022</v>
      </c>
      <c r="E736" s="24">
        <v>39013</v>
      </c>
      <c r="F736" s="1" t="s">
        <v>35</v>
      </c>
      <c r="G736" s="1" t="s">
        <v>36</v>
      </c>
      <c r="H736" s="1" t="s">
        <v>67</v>
      </c>
      <c r="I736" t="s">
        <v>68</v>
      </c>
      <c r="J736" t="str">
        <f>_xlfn.CONCAT(IFERROR(INDEX(Lookup!B:B, MATCH(Table1[[#This Row],[Origin City]], Lookup!A:A, 0)), Table1[[#This Row],[Origin City]]),","," ",Table1[[#This Row],[Origin State]])</f>
        <v>Selby, SD</v>
      </c>
      <c r="K736" t="s">
        <v>48</v>
      </c>
      <c r="L736" t="s">
        <v>49</v>
      </c>
      <c r="M736" t="s">
        <v>50</v>
      </c>
      <c r="N736" s="5">
        <v>1419</v>
      </c>
      <c r="O736" t="s">
        <v>51</v>
      </c>
      <c r="P736">
        <v>110</v>
      </c>
      <c r="Q736">
        <v>120</v>
      </c>
      <c r="R736" t="s">
        <v>42</v>
      </c>
      <c r="S736" t="s">
        <v>43</v>
      </c>
      <c r="T736" t="s">
        <v>52</v>
      </c>
      <c r="U736" s="36" t="s">
        <v>44</v>
      </c>
      <c r="V736" s="28" t="s">
        <v>45</v>
      </c>
      <c r="W736" s="4">
        <v>5580</v>
      </c>
      <c r="X736" s="4">
        <f>IF(Table1[[#This Row],[Commodity]]="corn",Table1[[#This Row],[Tariff per Car]]/(111*2000/56),Table1[[#This Row],[Tariff per Car]]/(111*2000/60))</f>
        <v>1.4075675675675676</v>
      </c>
      <c r="Y736" s="4">
        <f>Table1[[#This Row],[Tariff per Car]]/100.7</f>
        <v>55.412115193644489</v>
      </c>
      <c r="Z736" s="4">
        <f>(Table1[[#This Row],[Tariff per Car]]/111)</f>
        <v>50.270270270270274</v>
      </c>
      <c r="AA736" s="6">
        <f>(Table1[[#This Row],[Tariff per Car]]/111)/Table1[[#This Row],[Route Mileage]]</f>
        <v>3.5426547054454034E-2</v>
      </c>
      <c r="AB736" s="4">
        <v>0.51</v>
      </c>
      <c r="AC736" s="4">
        <f>Table1[[#This Row],[FSC per Mile]]*Table1[[#This Row],[Route Mileage]]</f>
        <v>723.69</v>
      </c>
      <c r="AD736" s="4">
        <f>Table1[[#This Row],[Tariff per Car]]+Table1[[#This Row],[FSC per Car]]</f>
        <v>6303.6900000000005</v>
      </c>
      <c r="AE736" s="4">
        <f>IF(Table1[[#This Row],[Commodity]]="corn",Table1[[#This Row],[Tariff + FSC per Car]]/(111*2000/56),Table1[[#This Row],[Tariff + FSC per Car]]/(111*2000/60))</f>
        <v>1.5901200000000002</v>
      </c>
      <c r="AF736" s="4">
        <f>Table1[[#This Row],[Tariff + FSC per Car]]/100.7</f>
        <v>62.598709036742804</v>
      </c>
      <c r="AG736" s="4">
        <f>(Table1[[#This Row],[Tariff + FSC per Car]]/111)</f>
        <v>56.790000000000006</v>
      </c>
      <c r="AH736" s="6">
        <f>(Table1[[#This Row],[Tariff + FSC per Car]]/111)/Table1[[#This Row],[Route Mileage]]</f>
        <v>4.002114164904863E-2</v>
      </c>
    </row>
    <row r="737" spans="1:34" x14ac:dyDescent="0.25">
      <c r="A737" s="3">
        <v>44941</v>
      </c>
      <c r="B737" s="1" t="s">
        <v>34</v>
      </c>
      <c r="C737" s="1" t="s">
        <v>34</v>
      </c>
      <c r="D737" s="24">
        <v>4022</v>
      </c>
      <c r="E737" s="24">
        <v>39013</v>
      </c>
      <c r="F737" s="1" t="s">
        <v>35</v>
      </c>
      <c r="G737" s="1" t="s">
        <v>36</v>
      </c>
      <c r="H737" s="1" t="s">
        <v>69</v>
      </c>
      <c r="I737" t="s">
        <v>47</v>
      </c>
      <c r="J737" t="str">
        <f>_xlfn.CONCAT(IFERROR(INDEX(Lookup!B:B, MATCH(Table1[[#This Row],[Origin City]], Lookup!A:A, 0)), Table1[[#This Row],[Origin City]]),","," ",Table1[[#This Row],[Origin State]])</f>
        <v>St. Cloud, MN</v>
      </c>
      <c r="K737" t="s">
        <v>48</v>
      </c>
      <c r="L737" t="s">
        <v>49</v>
      </c>
      <c r="M737" t="s">
        <v>50</v>
      </c>
      <c r="N737" s="5">
        <v>1666</v>
      </c>
      <c r="O737" t="s">
        <v>51</v>
      </c>
      <c r="P737">
        <v>110</v>
      </c>
      <c r="Q737">
        <v>120</v>
      </c>
      <c r="R737" t="s">
        <v>42</v>
      </c>
      <c r="S737" t="s">
        <v>43</v>
      </c>
      <c r="T737" t="s">
        <v>52</v>
      </c>
      <c r="U737" s="36" t="s">
        <v>44</v>
      </c>
      <c r="V737" s="28" t="s">
        <v>45</v>
      </c>
      <c r="W737" s="4">
        <v>5580</v>
      </c>
      <c r="X737" s="4">
        <f>IF(Table1[[#This Row],[Commodity]]="corn",Table1[[#This Row],[Tariff per Car]]/(111*2000/56),Table1[[#This Row],[Tariff per Car]]/(111*2000/60))</f>
        <v>1.4075675675675676</v>
      </c>
      <c r="Y737" s="4">
        <f>Table1[[#This Row],[Tariff per Car]]/100.7</f>
        <v>55.412115193644489</v>
      </c>
      <c r="Z737" s="4">
        <f>(Table1[[#This Row],[Tariff per Car]]/111)</f>
        <v>50.270270270270274</v>
      </c>
      <c r="AA737" s="6">
        <f>(Table1[[#This Row],[Tariff per Car]]/111)/Table1[[#This Row],[Route Mileage]]</f>
        <v>3.0174231854904126E-2</v>
      </c>
      <c r="AB737" s="4">
        <v>0.51</v>
      </c>
      <c r="AC737" s="4">
        <f>Table1[[#This Row],[FSC per Mile]]*Table1[[#This Row],[Route Mileage]]</f>
        <v>849.66</v>
      </c>
      <c r="AD737" s="4">
        <f>Table1[[#This Row],[Tariff per Car]]+Table1[[#This Row],[FSC per Car]]</f>
        <v>6429.66</v>
      </c>
      <c r="AE737" s="4">
        <f>IF(Table1[[#This Row],[Commodity]]="corn",Table1[[#This Row],[Tariff + FSC per Car]]/(111*2000/56),Table1[[#This Row],[Tariff + FSC per Car]]/(111*2000/60))</f>
        <v>1.6218962162162163</v>
      </c>
      <c r="AF737" s="4">
        <f>Table1[[#This Row],[Tariff + FSC per Car]]/100.7</f>
        <v>63.849652432969215</v>
      </c>
      <c r="AG737" s="4">
        <f>(Table1[[#This Row],[Tariff + FSC per Car]]/111)</f>
        <v>57.924864864864865</v>
      </c>
      <c r="AH737" s="6">
        <f>(Table1[[#This Row],[Tariff + FSC per Car]]/111)/Table1[[#This Row],[Route Mileage]]</f>
        <v>3.4768826449498719E-2</v>
      </c>
    </row>
    <row r="738" spans="1:34" x14ac:dyDescent="0.25">
      <c r="A738" s="3">
        <v>44941</v>
      </c>
      <c r="B738" s="1" t="s">
        <v>34</v>
      </c>
      <c r="C738" s="1" t="s">
        <v>34</v>
      </c>
      <c r="D738" s="24">
        <v>4022</v>
      </c>
      <c r="E738" s="24">
        <v>39010</v>
      </c>
      <c r="F738" s="1" t="s">
        <v>35</v>
      </c>
      <c r="G738" s="1" t="s">
        <v>36</v>
      </c>
      <c r="H738" s="1" t="s">
        <v>70</v>
      </c>
      <c r="I738" t="s">
        <v>57</v>
      </c>
      <c r="J738" t="str">
        <f>_xlfn.CONCAT(IFERROR(INDEX(Lookup!B:B, MATCH(Table1[[#This Row],[Origin City]], Lookup!A:A, 0)), Table1[[#This Row],[Origin City]]),","," ",Table1[[#This Row],[Origin State]])</f>
        <v>Waverly, IL</v>
      </c>
      <c r="K738" t="s">
        <v>71</v>
      </c>
      <c r="L738" t="s">
        <v>64</v>
      </c>
      <c r="M738" t="str">
        <f>_xlfn.CONCAT(IFERROR(INDEX(Lookup!B:B, MATCH(Table1[[#This Row],[Destination City]], Lookup!A:A, 0)), Table1[[#This Row],[Destination City]]),","," ",Table1[[#This Row],[Destination State]])</f>
        <v>Dexter, NM</v>
      </c>
      <c r="N738" s="47">
        <v>1058</v>
      </c>
      <c r="O738" t="s">
        <v>41</v>
      </c>
      <c r="P738">
        <v>110</v>
      </c>
      <c r="Q738">
        <v>120</v>
      </c>
      <c r="R738" t="s">
        <v>42</v>
      </c>
      <c r="S738" t="s">
        <v>43</v>
      </c>
      <c r="T738" t="s">
        <v>43</v>
      </c>
      <c r="U738" s="36" t="s">
        <v>44</v>
      </c>
      <c r="V738" s="28" t="s">
        <v>45</v>
      </c>
      <c r="W738" s="4">
        <v>4180</v>
      </c>
      <c r="X738" s="4">
        <f>IF(Table1[[#This Row],[Commodity]]="corn",Table1[[#This Row],[Tariff per Car]]/(111*2000/56),Table1[[#This Row],[Tariff per Car]]/(111*2000/60))</f>
        <v>1.0544144144144145</v>
      </c>
      <c r="Y738" s="4">
        <f>Table1[[#This Row],[Tariff per Car]]/100.7</f>
        <v>41.509433962264147</v>
      </c>
      <c r="Z738" s="4">
        <f>(Table1[[#This Row],[Tariff per Car]]/111)</f>
        <v>37.657657657657658</v>
      </c>
      <c r="AA738" s="6">
        <f>(Table1[[#This Row],[Tariff per Car]]/111)/Table1[[#This Row],[Route Mileage]]</f>
        <v>3.5593249203835213E-2</v>
      </c>
      <c r="AB738" s="4">
        <v>0.51</v>
      </c>
      <c r="AC738" s="4">
        <f>Table1[[#This Row],[FSC per Mile]]*Table1[[#This Row],[Route Mileage]]</f>
        <v>539.58000000000004</v>
      </c>
      <c r="AD738" s="4">
        <f>Table1[[#This Row],[Tariff per Car]]+Table1[[#This Row],[FSC per Car]]</f>
        <v>4719.58</v>
      </c>
      <c r="AE738" s="4">
        <f>IF(Table1[[#This Row],[Commodity]]="corn",Table1[[#This Row],[Tariff + FSC per Car]]/(111*2000/56),Table1[[#This Row],[Tariff + FSC per Car]]/(111*2000/60))</f>
        <v>1.1905246846846846</v>
      </c>
      <c r="AF738" s="4">
        <f>Table1[[#This Row],[Tariff + FSC per Car]]/100.7</f>
        <v>46.867725918570009</v>
      </c>
      <c r="AG738" s="4">
        <f>(Table1[[#This Row],[Tariff + FSC per Car]]/111)</f>
        <v>42.51873873873874</v>
      </c>
      <c r="AH738" s="6">
        <f>(Table1[[#This Row],[Tariff + FSC per Car]]/111)/Table1[[#This Row],[Route Mileage]]</f>
        <v>4.0187843798429809E-2</v>
      </c>
    </row>
    <row r="739" spans="1:34" x14ac:dyDescent="0.25">
      <c r="A739" s="3">
        <v>44941</v>
      </c>
      <c r="B739" s="1" t="s">
        <v>80</v>
      </c>
      <c r="C739" s="1" t="s">
        <v>81</v>
      </c>
      <c r="D739" s="24">
        <v>4032</v>
      </c>
      <c r="E739" s="24">
        <v>1182</v>
      </c>
      <c r="F739" s="1" t="s">
        <v>35</v>
      </c>
      <c r="G739" s="1" t="s">
        <v>36</v>
      </c>
      <c r="H739" s="1" t="s">
        <v>82</v>
      </c>
      <c r="I739" t="s">
        <v>83</v>
      </c>
      <c r="J739" t="str">
        <f>_xlfn.CONCAT(IFERROR(INDEX(Lookup!B:B, MATCH(Table1[[#This Row],[Origin City]], Lookup!A:A, 0)), Table1[[#This Row],[Origin City]]),","," ",Table1[[#This Row],[Origin State]])</f>
        <v>Delhi, LA</v>
      </c>
      <c r="K739" t="s">
        <v>84</v>
      </c>
      <c r="L739" t="s">
        <v>85</v>
      </c>
      <c r="M739" t="str">
        <f>_xlfn.CONCAT(IFERROR(INDEX(Lookup!B:B, MATCH(Table1[[#This Row],[Destination City]], Lookup!A:A, 0)), Table1[[#This Row],[Destination City]]),","," ",Table1[[#This Row],[Destination State]])</f>
        <v>Morton, MS</v>
      </c>
      <c r="N739" s="5">
        <v>120</v>
      </c>
      <c r="O739" t="s">
        <v>86</v>
      </c>
      <c r="P739">
        <v>100</v>
      </c>
      <c r="R739" t="s">
        <v>42</v>
      </c>
      <c r="S739" t="s">
        <v>43</v>
      </c>
      <c r="T739" t="s">
        <v>52</v>
      </c>
      <c r="U739" s="26"/>
      <c r="V739" s="27" t="s">
        <v>87</v>
      </c>
      <c r="W739" s="4">
        <v>1312</v>
      </c>
      <c r="X739" s="4">
        <f>IF(Table1[[#This Row],[Commodity]]="corn",Table1[[#This Row],[Tariff per Car]]/(111*2000/56),Table1[[#This Row],[Tariff per Car]]/(111*2000/60))</f>
        <v>0.33095495495495497</v>
      </c>
      <c r="Y739" s="4">
        <f>Table1[[#This Row],[Tariff per Car]]/100.7</f>
        <v>13.028798411122144</v>
      </c>
      <c r="Z739" s="4">
        <f>(Table1[[#This Row],[Tariff per Car]]/111)</f>
        <v>11.81981981981982</v>
      </c>
      <c r="AA739" s="6">
        <f>(Table1[[#This Row],[Tariff per Car]]/111)/Table1[[#This Row],[Route Mileage]]</f>
        <v>9.8498498498498496E-2</v>
      </c>
      <c r="AB739" s="4">
        <v>0.78</v>
      </c>
      <c r="AC739" s="4">
        <f>Table1[[#This Row],[FSC per Mile]]*Table1[[#This Row],[Route Mileage]]</f>
        <v>93.600000000000009</v>
      </c>
      <c r="AD739" s="4">
        <f>Table1[[#This Row],[Tariff per Car]]+Table1[[#This Row],[FSC per Car]]</f>
        <v>1405.6</v>
      </c>
      <c r="AE739" s="4">
        <f>IF(Table1[[#This Row],[Commodity]]="corn",Table1[[#This Row],[Tariff + FSC per Car]]/(111*2000/56),Table1[[#This Row],[Tariff + FSC per Car]]/(111*2000/60))</f>
        <v>0.35456576576576576</v>
      </c>
      <c r="AF739" s="4">
        <f>Table1[[#This Row],[Tariff + FSC per Car]]/100.7</f>
        <v>13.958291956305859</v>
      </c>
      <c r="AG739" s="4">
        <f>(Table1[[#This Row],[Tariff + FSC per Car]]/111)</f>
        <v>12.663063063063062</v>
      </c>
      <c r="AH739" s="6">
        <f>(Table1[[#This Row],[Tariff + FSC per Car]]/111)/Table1[[#This Row],[Route Mileage]]</f>
        <v>0.10552552552552551</v>
      </c>
    </row>
    <row r="740" spans="1:34" x14ac:dyDescent="0.25">
      <c r="A740" s="3">
        <v>44941</v>
      </c>
      <c r="B740" s="1" t="s">
        <v>88</v>
      </c>
      <c r="C740" s="1" t="s">
        <v>81</v>
      </c>
      <c r="D740" s="24">
        <v>4444</v>
      </c>
      <c r="E740" s="24">
        <v>45646</v>
      </c>
      <c r="F740" s="1" t="s">
        <v>35</v>
      </c>
      <c r="G740" s="1" t="s">
        <v>36</v>
      </c>
      <c r="H740" s="1" t="s">
        <v>89</v>
      </c>
      <c r="I740" t="s">
        <v>75</v>
      </c>
      <c r="J740" t="str">
        <f>_xlfn.CONCAT(IFERROR(INDEX(Lookup!B:B, MATCH(Table1[[#This Row],[Origin City]], Lookup!A:A, 0)), Table1[[#This Row],[Origin City]]),","," ",Table1[[#This Row],[Origin State]])</f>
        <v>Enderlin, ND</v>
      </c>
      <c r="K740" t="s">
        <v>90</v>
      </c>
      <c r="L740" t="s">
        <v>49</v>
      </c>
      <c r="M740" t="str">
        <f>_xlfn.CONCAT(IFERROR(INDEX(Lookup!B:B, MATCH(Table1[[#This Row],[Destination City]], Lookup!A:A, 0)), Table1[[#This Row],[Destination City]]),","," ",Table1[[#This Row],[Destination State]])</f>
        <v>Kalama, WA</v>
      </c>
      <c r="N740" s="5">
        <v>1617</v>
      </c>
      <c r="O740" t="s">
        <v>86</v>
      </c>
      <c r="P740">
        <v>110</v>
      </c>
      <c r="Q740">
        <v>110</v>
      </c>
      <c r="R740" t="s">
        <v>42</v>
      </c>
      <c r="S740" t="s">
        <v>43</v>
      </c>
      <c r="T740" t="s">
        <v>52</v>
      </c>
      <c r="U740" s="26"/>
      <c r="V740" s="27" t="s">
        <v>87</v>
      </c>
      <c r="W740" s="4">
        <v>5197</v>
      </c>
      <c r="X740" s="4">
        <f>IF(Table1[[#This Row],[Commodity]]="corn",Table1[[#This Row],[Tariff per Car]]/(111*2000/56),Table1[[#This Row],[Tariff per Car]]/(111*2000/60))</f>
        <v>1.3109549549549551</v>
      </c>
      <c r="Y740" s="4">
        <f>Table1[[#This Row],[Tariff per Car]]/100.7</f>
        <v>51.608738828202583</v>
      </c>
      <c r="Z740" s="4">
        <f>(Table1[[#This Row],[Tariff per Car]]/111)</f>
        <v>46.81981981981982</v>
      </c>
      <c r="AA740" s="6">
        <f>(Table1[[#This Row],[Tariff per Car]]/111)/Table1[[#This Row],[Route Mileage]]</f>
        <v>2.8954743240457527E-2</v>
      </c>
      <c r="AB740" s="4">
        <v>0.54749999999999999</v>
      </c>
      <c r="AC740" s="4">
        <f>Table1[[#This Row],[FSC per Mile]]*Table1[[#This Row],[Route Mileage]]</f>
        <v>885.3075</v>
      </c>
      <c r="AD740" s="4">
        <f>Table1[[#This Row],[Tariff per Car]]+Table1[[#This Row],[FSC per Car]]</f>
        <v>6082.3074999999999</v>
      </c>
      <c r="AE740" s="4">
        <f>IF(Table1[[#This Row],[Commodity]]="corn",Table1[[#This Row],[Tariff + FSC per Car]]/(111*2000/56),Table1[[#This Row],[Tariff + FSC per Car]]/(111*2000/60))</f>
        <v>1.5342757657657657</v>
      </c>
      <c r="AF740" s="4">
        <f>Table1[[#This Row],[Tariff + FSC per Car]]/100.7</f>
        <v>60.400273088381326</v>
      </c>
      <c r="AG740" s="4">
        <f>(Table1[[#This Row],[Tariff + FSC per Car]]/111)</f>
        <v>54.795563063063064</v>
      </c>
      <c r="AH740" s="6">
        <f>(Table1[[#This Row],[Tariff + FSC per Car]]/111)/Table1[[#This Row],[Route Mileage]]</f>
        <v>3.3887175672889958E-2</v>
      </c>
    </row>
    <row r="741" spans="1:34" x14ac:dyDescent="0.25">
      <c r="A741" s="3">
        <v>44941</v>
      </c>
      <c r="B741" s="1" t="s">
        <v>88</v>
      </c>
      <c r="C741" s="1" t="s">
        <v>81</v>
      </c>
      <c r="D741" s="24">
        <v>4444</v>
      </c>
      <c r="E741" s="24">
        <v>45558</v>
      </c>
      <c r="F741" s="1" t="s">
        <v>35</v>
      </c>
      <c r="G741" s="1" t="s">
        <v>36</v>
      </c>
      <c r="H741" s="1" t="s">
        <v>91</v>
      </c>
      <c r="I741" t="s">
        <v>47</v>
      </c>
      <c r="J741" t="str">
        <f>_xlfn.CONCAT(IFERROR(INDEX(Lookup!B:B, MATCH(Table1[[#This Row],[Origin City]], Lookup!A:A, 0)), Table1[[#This Row],[Origin City]]),","," ",Table1[[#This Row],[Origin State]])</f>
        <v>Glenwood, MN</v>
      </c>
      <c r="K741" t="s">
        <v>92</v>
      </c>
      <c r="L741" t="s">
        <v>93</v>
      </c>
      <c r="M741" t="str">
        <f>_xlfn.CONCAT(IFERROR(INDEX(Lookup!B:B, MATCH(Table1[[#This Row],[Destination City]], Lookup!A:A, 0)), Table1[[#This Row],[Destination City]]),","," ",Table1[[#This Row],[Destination State]])</f>
        <v>Boardman, OR</v>
      </c>
      <c r="N741" s="5">
        <v>1556</v>
      </c>
      <c r="O741" t="s">
        <v>86</v>
      </c>
      <c r="P741">
        <v>110</v>
      </c>
      <c r="Q741">
        <v>110</v>
      </c>
      <c r="R741" t="s">
        <v>42</v>
      </c>
      <c r="S741" t="s">
        <v>43</v>
      </c>
      <c r="T741" t="s">
        <v>52</v>
      </c>
      <c r="U741" s="26"/>
      <c r="V741" s="27" t="s">
        <v>87</v>
      </c>
      <c r="W741" s="4">
        <v>5163</v>
      </c>
      <c r="X741" s="4">
        <f>IF(Table1[[#This Row],[Commodity]]="corn",Table1[[#This Row],[Tariff per Car]]/(111*2000/56),Table1[[#This Row],[Tariff per Car]]/(111*2000/60))</f>
        <v>1.3023783783783784</v>
      </c>
      <c r="Y741" s="4">
        <f>Table1[[#This Row],[Tariff per Car]]/100.7</f>
        <v>51.271102284011917</v>
      </c>
      <c r="Z741" s="4">
        <f>(Table1[[#This Row],[Tariff per Car]]/111)</f>
        <v>46.513513513513516</v>
      </c>
      <c r="AA741" s="6">
        <f>(Table1[[#This Row],[Tariff per Car]]/111)/Table1[[#This Row],[Route Mileage]]</f>
        <v>2.9893003543389148E-2</v>
      </c>
      <c r="AB741" s="4">
        <v>0.54749999999999999</v>
      </c>
      <c r="AC741" s="4">
        <f>Table1[[#This Row],[FSC per Mile]]*Table1[[#This Row],[Route Mileage]]</f>
        <v>851.91</v>
      </c>
      <c r="AD741" s="4">
        <f>Table1[[#This Row],[Tariff per Car]]+Table1[[#This Row],[FSC per Car]]</f>
        <v>6014.91</v>
      </c>
      <c r="AE741" s="4">
        <f>IF(Table1[[#This Row],[Commodity]]="corn",Table1[[#This Row],[Tariff + FSC per Car]]/(111*2000/56),Table1[[#This Row],[Tariff + FSC per Car]]/(111*2000/60))</f>
        <v>1.5172745945945947</v>
      </c>
      <c r="AF741" s="4">
        <f>Table1[[#This Row],[Tariff + FSC per Car]]/100.7</f>
        <v>59.730983118172787</v>
      </c>
      <c r="AG741" s="4">
        <f>(Table1[[#This Row],[Tariff + FSC per Car]]/111)</f>
        <v>54.188378378378374</v>
      </c>
      <c r="AH741" s="6">
        <f>(Table1[[#This Row],[Tariff + FSC per Car]]/111)/Table1[[#This Row],[Route Mileage]]</f>
        <v>3.4825435975821578E-2</v>
      </c>
    </row>
    <row r="742" spans="1:34" x14ac:dyDescent="0.25">
      <c r="A742" s="3">
        <v>44941</v>
      </c>
      <c r="B742" s="1" t="s">
        <v>94</v>
      </c>
      <c r="C742" s="1" t="s">
        <v>94</v>
      </c>
      <c r="D742" s="24">
        <v>4315</v>
      </c>
      <c r="F742" s="1" t="s">
        <v>35</v>
      </c>
      <c r="G742" s="1" t="s">
        <v>36</v>
      </c>
      <c r="H742" s="1" t="s">
        <v>95</v>
      </c>
      <c r="I742" t="s">
        <v>96</v>
      </c>
      <c r="J742" t="str">
        <f>_xlfn.CONCAT(IFERROR(INDEX(Lookup!B:B, MATCH(Table1[[#This Row],[Origin City]], Lookup!A:A, 0)), Table1[[#This Row],[Origin City]]),","," ",Table1[[#This Row],[Origin State]])</f>
        <v>Haw Creek (Ladoga), IN</v>
      </c>
      <c r="K742" t="s">
        <v>97</v>
      </c>
      <c r="L742" t="s">
        <v>98</v>
      </c>
      <c r="M742" t="str">
        <f>_xlfn.CONCAT(IFERROR(INDEX(Lookup!B:B, MATCH(Table1[[#This Row],[Destination City]], Lookup!A:A, 0)), Table1[[#This Row],[Destination City]]),","," ",Table1[[#This Row],[Destination State]])</f>
        <v>Ozark, AL</v>
      </c>
      <c r="N742" s="9">
        <v>707</v>
      </c>
      <c r="O742" t="s">
        <v>86</v>
      </c>
      <c r="P742">
        <v>90</v>
      </c>
      <c r="Q742">
        <v>90</v>
      </c>
      <c r="R742" t="s">
        <v>42</v>
      </c>
      <c r="S742" t="s">
        <v>43</v>
      </c>
      <c r="T742" t="s">
        <v>52</v>
      </c>
      <c r="U742" s="29"/>
      <c r="V742" s="30" t="s">
        <v>87</v>
      </c>
      <c r="W742" s="4">
        <v>5693</v>
      </c>
      <c r="X742" s="4">
        <f>IF(Table1[[#This Row],[Commodity]]="corn",Table1[[#This Row],[Tariff per Car]]/(111*2000/56),Table1[[#This Row],[Tariff per Car]]/(111*2000/60))</f>
        <v>1.4360720720720721</v>
      </c>
      <c r="Y742" s="4">
        <f>Table1[[#This Row],[Tariff per Car]]/100.7</f>
        <v>56.53426017874876</v>
      </c>
      <c r="Z742" s="4">
        <f>(Table1[[#This Row],[Tariff per Car]]/111)</f>
        <v>51.288288288288285</v>
      </c>
      <c r="AA742" s="6">
        <f>(Table1[[#This Row],[Tariff per Car]]/111)/Table1[[#This Row],[Route Mileage]]</f>
        <v>7.2543547791072541E-2</v>
      </c>
      <c r="AB742" s="4">
        <v>0</v>
      </c>
      <c r="AC742" s="4">
        <f>Table1[[#This Row],[FSC per Mile]]*Table1[[#This Row],[Route Mileage]]</f>
        <v>0</v>
      </c>
      <c r="AD742" s="4">
        <f>Table1[[#This Row],[Tariff per Car]]+Table1[[#This Row],[FSC per Car]]</f>
        <v>5693</v>
      </c>
      <c r="AE742" s="4">
        <f>IF(Table1[[#This Row],[Commodity]]="corn",Table1[[#This Row],[Tariff + FSC per Car]]/(111*2000/56),Table1[[#This Row],[Tariff + FSC per Car]]/(111*2000/60))</f>
        <v>1.4360720720720721</v>
      </c>
      <c r="AF742" s="4">
        <f>Table1[[#This Row],[Tariff + FSC per Car]]/100.7</f>
        <v>56.53426017874876</v>
      </c>
      <c r="AG742" s="4">
        <f>(Table1[[#This Row],[Tariff + FSC per Car]]/111)</f>
        <v>51.288288288288285</v>
      </c>
      <c r="AH742" s="6">
        <f>(Table1[[#This Row],[Tariff + FSC per Car]]/111)/Table1[[#This Row],[Route Mileage]]</f>
        <v>7.2543547791072541E-2</v>
      </c>
    </row>
    <row r="743" spans="1:34" x14ac:dyDescent="0.25">
      <c r="A743" s="3">
        <v>44941</v>
      </c>
      <c r="B743" s="1" t="s">
        <v>94</v>
      </c>
      <c r="C743" s="1" t="s">
        <v>94</v>
      </c>
      <c r="D743" s="24">
        <v>4315</v>
      </c>
      <c r="F743" s="1" t="s">
        <v>35</v>
      </c>
      <c r="G743" s="1" t="s">
        <v>36</v>
      </c>
      <c r="H743" s="1" t="s">
        <v>99</v>
      </c>
      <c r="I743" t="s">
        <v>100</v>
      </c>
      <c r="J743" t="str">
        <f>_xlfn.CONCAT(IFERROR(INDEX(Lookup!B:B, MATCH(Table1[[#This Row],[Origin City]], Lookup!A:A, 0)), Table1[[#This Row],[Origin City]]),","," ",Table1[[#This Row],[Origin State]])</f>
        <v>Marysville, OH</v>
      </c>
      <c r="K743" t="s">
        <v>101</v>
      </c>
      <c r="L743" t="s">
        <v>102</v>
      </c>
      <c r="M743" t="str">
        <f>_xlfn.CONCAT(IFERROR(INDEX(Lookup!B:B, MATCH(Table1[[#This Row],[Destination City]], Lookup!A:A, 0)), Table1[[#This Row],[Destination City]]),","," ",Table1[[#This Row],[Destination State]])</f>
        <v>Rose Hill, NC</v>
      </c>
      <c r="N743" s="9">
        <v>781</v>
      </c>
      <c r="O743" t="s">
        <v>86</v>
      </c>
      <c r="P743">
        <v>90</v>
      </c>
      <c r="Q743">
        <v>90</v>
      </c>
      <c r="R743" t="s">
        <v>42</v>
      </c>
      <c r="S743" t="s">
        <v>43</v>
      </c>
      <c r="T743" t="s">
        <v>52</v>
      </c>
      <c r="U743" s="29"/>
      <c r="V743" s="30" t="s">
        <v>87</v>
      </c>
      <c r="W743" s="4">
        <v>5845</v>
      </c>
      <c r="X743" s="4">
        <f>IF(Table1[[#This Row],[Commodity]]="corn",Table1[[#This Row],[Tariff per Car]]/(111*2000/56),Table1[[#This Row],[Tariff per Car]]/(111*2000/60))</f>
        <v>1.4744144144144145</v>
      </c>
      <c r="Y743" s="4">
        <f>Table1[[#This Row],[Tariff per Car]]/100.7</f>
        <v>58.043694141012907</v>
      </c>
      <c r="Z743" s="4">
        <f>(Table1[[#This Row],[Tariff per Car]]/111)</f>
        <v>52.657657657657658</v>
      </c>
      <c r="AA743" s="6">
        <f>(Table1[[#This Row],[Tariff per Car]]/111)/Table1[[#This Row],[Route Mileage]]</f>
        <v>6.7423377282532213E-2</v>
      </c>
      <c r="AB743" s="4">
        <v>0</v>
      </c>
      <c r="AC743" s="4">
        <f>Table1[[#This Row],[FSC per Mile]]*Table1[[#This Row],[Route Mileage]]</f>
        <v>0</v>
      </c>
      <c r="AD743" s="4">
        <f>Table1[[#This Row],[Tariff per Car]]+Table1[[#This Row],[FSC per Car]]</f>
        <v>5845</v>
      </c>
      <c r="AE743" s="4">
        <f>IF(Table1[[#This Row],[Commodity]]="corn",Table1[[#This Row],[Tariff + FSC per Car]]/(111*2000/56),Table1[[#This Row],[Tariff + FSC per Car]]/(111*2000/60))</f>
        <v>1.4744144144144145</v>
      </c>
      <c r="AF743" s="4">
        <f>Table1[[#This Row],[Tariff + FSC per Car]]/100.7</f>
        <v>58.043694141012907</v>
      </c>
      <c r="AG743" s="4">
        <f>(Table1[[#This Row],[Tariff + FSC per Car]]/111)</f>
        <v>52.657657657657658</v>
      </c>
      <c r="AH743" s="6">
        <f>(Table1[[#This Row],[Tariff + FSC per Car]]/111)/Table1[[#This Row],[Route Mileage]]</f>
        <v>6.7423377282532213E-2</v>
      </c>
    </row>
    <row r="744" spans="1:34" x14ac:dyDescent="0.25">
      <c r="A744" s="3">
        <v>44941</v>
      </c>
      <c r="B744" s="1" t="s">
        <v>94</v>
      </c>
      <c r="C744" s="1" t="s">
        <v>94</v>
      </c>
      <c r="D744" s="24">
        <v>4315</v>
      </c>
      <c r="F744" s="1" t="s">
        <v>35</v>
      </c>
      <c r="G744" s="1" t="s">
        <v>36</v>
      </c>
      <c r="H744" s="1" t="s">
        <v>103</v>
      </c>
      <c r="I744" t="s">
        <v>57</v>
      </c>
      <c r="J744" t="str">
        <f>_xlfn.CONCAT(IFERROR(INDEX(Lookup!B:B, MATCH(Table1[[#This Row],[Origin City]], Lookup!A:A, 0)), Table1[[#This Row],[Origin City]]),","," ",Table1[[#This Row],[Origin State]])</f>
        <v>Olney, IL</v>
      </c>
      <c r="K744" t="s">
        <v>104</v>
      </c>
      <c r="L744" t="s">
        <v>105</v>
      </c>
      <c r="M744" t="str">
        <f>_xlfn.CONCAT(IFERROR(INDEX(Lookup!B:B, MATCH(Table1[[#This Row],[Destination City]], Lookup!A:A, 0)), Table1[[#This Row],[Destination City]]),","," ",Table1[[#This Row],[Destination State]])</f>
        <v>Fairmount, GA</v>
      </c>
      <c r="N744" s="9">
        <v>496</v>
      </c>
      <c r="O744" t="s">
        <v>86</v>
      </c>
      <c r="P744">
        <v>90</v>
      </c>
      <c r="Q744">
        <v>90</v>
      </c>
      <c r="R744" t="s">
        <v>42</v>
      </c>
      <c r="S744" t="s">
        <v>43</v>
      </c>
      <c r="T744" t="s">
        <v>52</v>
      </c>
      <c r="U744" s="45"/>
      <c r="V744" s="46" t="s">
        <v>87</v>
      </c>
      <c r="W744" s="4">
        <v>4478</v>
      </c>
      <c r="X744" s="4">
        <f>IF(Table1[[#This Row],[Commodity]]="corn",Table1[[#This Row],[Tariff per Car]]/(111*2000/56),Table1[[#This Row],[Tariff per Car]]/(111*2000/60))</f>
        <v>1.1295855855855856</v>
      </c>
      <c r="Y744" s="4">
        <f>Table1[[#This Row],[Tariff per Car]]/100.7</f>
        <v>44.468718967229393</v>
      </c>
      <c r="Z744" s="4">
        <f>(Table1[[#This Row],[Tariff per Car]]/111)</f>
        <v>40.342342342342342</v>
      </c>
      <c r="AA744" s="6">
        <f>(Table1[[#This Row],[Tariff per Car]]/111)/Table1[[#This Row],[Route Mileage]]</f>
        <v>8.13353676256902E-2</v>
      </c>
      <c r="AB744" s="4">
        <v>0</v>
      </c>
      <c r="AC744" s="4">
        <f>Table1[[#This Row],[FSC per Mile]]*Table1[[#This Row],[Route Mileage]]</f>
        <v>0</v>
      </c>
      <c r="AD744" s="4">
        <f>Table1[[#This Row],[Tariff per Car]]+Table1[[#This Row],[FSC per Car]]</f>
        <v>4478</v>
      </c>
      <c r="AE744" s="4">
        <f>IF(Table1[[#This Row],[Commodity]]="corn",Table1[[#This Row],[Tariff + FSC per Car]]/(111*2000/56),Table1[[#This Row],[Tariff + FSC per Car]]/(111*2000/60))</f>
        <v>1.1295855855855856</v>
      </c>
      <c r="AF744" s="4">
        <f>Table1[[#This Row],[Tariff + FSC per Car]]/100.7</f>
        <v>44.468718967229393</v>
      </c>
      <c r="AG744" s="4">
        <f>(Table1[[#This Row],[Tariff + FSC per Car]]/111)</f>
        <v>40.342342342342342</v>
      </c>
      <c r="AH744" s="6">
        <f>(Table1[[#This Row],[Tariff + FSC per Car]]/111)/Table1[[#This Row],[Route Mileage]]</f>
        <v>8.13353676256902E-2</v>
      </c>
    </row>
    <row r="745" spans="1:34" x14ac:dyDescent="0.25">
      <c r="A745" s="3">
        <v>44941</v>
      </c>
      <c r="B745" s="1" t="s">
        <v>112</v>
      </c>
      <c r="C745" s="1" t="s">
        <v>112</v>
      </c>
      <c r="D745" s="24">
        <v>4051</v>
      </c>
      <c r="E745" s="24">
        <v>2300</v>
      </c>
      <c r="F745" s="1" t="s">
        <v>35</v>
      </c>
      <c r="G745" s="1" t="s">
        <v>36</v>
      </c>
      <c r="H745" s="1" t="s">
        <v>113</v>
      </c>
      <c r="I745" t="s">
        <v>38</v>
      </c>
      <c r="J745" t="str">
        <f>_xlfn.CONCAT(IFERROR(INDEX(Lookup!B:B, MATCH(Table1[[#This Row],[Origin City]], Lookup!A:A, 0)), Table1[[#This Row],[Origin City]]),","," ",Table1[[#This Row],[Origin State]])</f>
        <v>Mead, NE</v>
      </c>
      <c r="K745" t="s">
        <v>114</v>
      </c>
      <c r="L745" t="s">
        <v>40</v>
      </c>
      <c r="M745" t="str">
        <f>_xlfn.CONCAT(IFERROR(INDEX(Lookup!B:B, MATCH(Table1[[#This Row],[Destination City]], Lookup!A:A, 0)), Table1[[#This Row],[Destination City]]),","," ",Table1[[#This Row],[Destination State]])</f>
        <v>Keyes, CA</v>
      </c>
      <c r="N745" s="5">
        <v>1737</v>
      </c>
      <c r="O745" t="s">
        <v>51</v>
      </c>
      <c r="P745">
        <v>107</v>
      </c>
      <c r="R745" t="s">
        <v>42</v>
      </c>
      <c r="S745" t="s">
        <v>43</v>
      </c>
      <c r="T745" t="s">
        <v>52</v>
      </c>
      <c r="U745" s="36" t="s">
        <v>44</v>
      </c>
      <c r="V745" s="28"/>
      <c r="W745" s="4">
        <v>5710</v>
      </c>
      <c r="X745" s="4">
        <f>IF(Table1[[#This Row],[Commodity]]="corn",Table1[[#This Row],[Tariff per Car]]/(111*2000/56),Table1[[#This Row],[Tariff per Car]]/(111*2000/60))</f>
        <v>1.4403603603603603</v>
      </c>
      <c r="Y745" s="4">
        <f>Table1[[#This Row],[Tariff per Car]]/100.7</f>
        <v>56.703078450844089</v>
      </c>
      <c r="Z745" s="4">
        <f>(Table1[[#This Row],[Tariff per Car]]/111)</f>
        <v>51.441441441441441</v>
      </c>
      <c r="AA745" s="6">
        <f>(Table1[[#This Row],[Tariff per Car]]/111)/Table1[[#This Row],[Route Mileage]]</f>
        <v>2.961510733531459E-2</v>
      </c>
      <c r="AB745" s="4">
        <v>0.64</v>
      </c>
      <c r="AC745" s="4">
        <f>Table1[[#This Row],[FSC per Mile]]*Table1[[#This Row],[Route Mileage]]</f>
        <v>1111.68</v>
      </c>
      <c r="AD745" s="4">
        <f>Table1[[#This Row],[Tariff per Car]]+Table1[[#This Row],[FSC per Car]]</f>
        <v>6821.68</v>
      </c>
      <c r="AE745" s="4">
        <f>IF(Table1[[#This Row],[Commodity]]="corn",Table1[[#This Row],[Tariff + FSC per Car]]/(111*2000/56),Table1[[#This Row],[Tariff + FSC per Car]]/(111*2000/60))</f>
        <v>1.7207841441441443</v>
      </c>
      <c r="AF745" s="4">
        <f>Table1[[#This Row],[Tariff + FSC per Car]]/100.7</f>
        <v>67.742601787487587</v>
      </c>
      <c r="AG745" s="4">
        <f>(Table1[[#This Row],[Tariff + FSC per Car]]/111)</f>
        <v>61.45657657657658</v>
      </c>
      <c r="AH745" s="6">
        <f>(Table1[[#This Row],[Tariff + FSC per Car]]/111)/Table1[[#This Row],[Route Mileage]]</f>
        <v>3.538087310108036E-2</v>
      </c>
    </row>
    <row r="746" spans="1:34" x14ac:dyDescent="0.25">
      <c r="A746" s="3">
        <v>44941</v>
      </c>
      <c r="B746" s="1" t="s">
        <v>34</v>
      </c>
      <c r="C746" s="1" t="s">
        <v>34</v>
      </c>
      <c r="D746" s="24">
        <v>4022</v>
      </c>
      <c r="E746" s="24">
        <v>69105</v>
      </c>
      <c r="F746" s="1" t="s">
        <v>72</v>
      </c>
      <c r="G746" s="1" t="s">
        <v>36</v>
      </c>
      <c r="H746" s="1" t="s">
        <v>73</v>
      </c>
      <c r="I746" t="s">
        <v>47</v>
      </c>
      <c r="J746" t="str">
        <f>_xlfn.CONCAT(IFERROR(INDEX(Lookup!B:B, MATCH(Table1[[#This Row],[Origin City]], Lookup!A:A, 0)), Table1[[#This Row],[Origin City]]),","," ",Table1[[#This Row],[Origin State]])</f>
        <v>Argyle, MN</v>
      </c>
      <c r="K746" t="s">
        <v>48</v>
      </c>
      <c r="L746" t="s">
        <v>49</v>
      </c>
      <c r="M746" t="s">
        <v>50</v>
      </c>
      <c r="N746" s="5">
        <v>1528</v>
      </c>
      <c r="O746" t="s">
        <v>51</v>
      </c>
      <c r="P746">
        <v>110</v>
      </c>
      <c r="Q746">
        <v>120</v>
      </c>
      <c r="R746" t="s">
        <v>2</v>
      </c>
      <c r="S746" t="s">
        <v>43</v>
      </c>
      <c r="T746" t="s">
        <v>52</v>
      </c>
      <c r="U746" s="35" t="s">
        <v>44</v>
      </c>
      <c r="V746" s="27" t="s">
        <v>45</v>
      </c>
      <c r="W746" s="4">
        <v>6300</v>
      </c>
      <c r="X746" s="4">
        <f>IF(Table1[[#This Row],[Commodity]]="corn",Table1[[#This Row],[Tariff per Car]]/(111*2000/56),Table1[[#This Row],[Tariff per Car]]/(111*2000/60))</f>
        <v>1.7027027027027026</v>
      </c>
      <c r="Y746" s="4">
        <f>Table1[[#This Row],[Tariff per Car]]/100.7</f>
        <v>62.562065541211517</v>
      </c>
      <c r="Z746" s="4">
        <f>(Table1[[#This Row],[Tariff per Car]]/111)</f>
        <v>56.756756756756758</v>
      </c>
      <c r="AA746" s="6">
        <f>(Table1[[#This Row],[Tariff per Car]]/111)/Table1[[#This Row],[Route Mileage]]</f>
        <v>3.7144474317249189E-2</v>
      </c>
      <c r="AB746" s="4">
        <v>0.51</v>
      </c>
      <c r="AC746" s="4">
        <f>Table1[[#This Row],[FSC per Mile]]*Table1[[#This Row],[Route Mileage]]</f>
        <v>779.28</v>
      </c>
      <c r="AD746" s="4">
        <f>Table1[[#This Row],[Tariff per Car]]+Table1[[#This Row],[FSC per Car]]</f>
        <v>7079.28</v>
      </c>
      <c r="AE746" s="4">
        <f>IF(Table1[[#This Row],[Commodity]]="corn",Table1[[#This Row],[Tariff + FSC per Car]]/(111*2000/56),Table1[[#This Row],[Tariff + FSC per Car]]/(111*2000/60))</f>
        <v>1.9133189189189188</v>
      </c>
      <c r="AF746" s="4">
        <f>Table1[[#This Row],[Tariff + FSC per Car]]/100.7</f>
        <v>70.30069513406157</v>
      </c>
      <c r="AG746" s="4">
        <f>(Table1[[#This Row],[Tariff + FSC per Car]]/111)</f>
        <v>63.777297297297295</v>
      </c>
      <c r="AH746" s="6">
        <f>(Table1[[#This Row],[Tariff + FSC per Car]]/111)/Table1[[#This Row],[Route Mileage]]</f>
        <v>4.1739068911843778E-2</v>
      </c>
    </row>
    <row r="747" spans="1:34" x14ac:dyDescent="0.25">
      <c r="A747" s="3">
        <v>44941</v>
      </c>
      <c r="B747" s="1" t="s">
        <v>34</v>
      </c>
      <c r="C747" s="1" t="s">
        <v>34</v>
      </c>
      <c r="D747" s="24">
        <v>4022</v>
      </c>
      <c r="E747" s="24">
        <v>69105</v>
      </c>
      <c r="F747" s="1" t="s">
        <v>72</v>
      </c>
      <c r="G747" s="1" t="s">
        <v>36</v>
      </c>
      <c r="H747" s="1" t="s">
        <v>73</v>
      </c>
      <c r="I747" t="s">
        <v>47</v>
      </c>
      <c r="J747" t="str">
        <f>_xlfn.CONCAT(IFERROR(INDEX(Lookup!B:B, MATCH(Table1[[#This Row],[Origin City]], Lookup!A:A, 0)), Table1[[#This Row],[Origin City]]),","," ",Table1[[#This Row],[Origin State]])</f>
        <v>Argyle, MN</v>
      </c>
      <c r="K747" t="s">
        <v>65</v>
      </c>
      <c r="L747" t="s">
        <v>54</v>
      </c>
      <c r="M747" t="s">
        <v>66</v>
      </c>
      <c r="N747" s="47">
        <v>1634</v>
      </c>
      <c r="O747" t="s">
        <v>51</v>
      </c>
      <c r="P747">
        <v>110</v>
      </c>
      <c r="Q747">
        <v>120</v>
      </c>
      <c r="R747" t="s">
        <v>2</v>
      </c>
      <c r="S747" t="s">
        <v>43</v>
      </c>
      <c r="T747" t="s">
        <v>52</v>
      </c>
      <c r="U747" s="36" t="s">
        <v>44</v>
      </c>
      <c r="V747" s="28" t="s">
        <v>45</v>
      </c>
      <c r="W747" s="4">
        <v>6500</v>
      </c>
      <c r="X747" s="4">
        <f>IF(Table1[[#This Row],[Commodity]]="corn",Table1[[#This Row],[Tariff per Car]]/(111*2000/56),Table1[[#This Row],[Tariff per Car]]/(111*2000/60))</f>
        <v>1.7567567567567568</v>
      </c>
      <c r="Y747" s="4">
        <f>Table1[[#This Row],[Tariff per Car]]/100.7</f>
        <v>64.548162859980138</v>
      </c>
      <c r="Z747" s="4">
        <f>(Table1[[#This Row],[Tariff per Car]]/111)</f>
        <v>58.558558558558559</v>
      </c>
      <c r="AA747" s="6">
        <f>(Table1[[#This Row],[Tariff per Car]]/111)/Table1[[#This Row],[Route Mileage]]</f>
        <v>3.5837551137428737E-2</v>
      </c>
      <c r="AB747" s="4">
        <v>0.51</v>
      </c>
      <c r="AC747" s="4">
        <f>Table1[[#This Row],[FSC per Mile]]*Table1[[#This Row],[Route Mileage]]</f>
        <v>833.34</v>
      </c>
      <c r="AD747" s="4">
        <f>Table1[[#This Row],[Tariff per Car]]+Table1[[#This Row],[FSC per Car]]</f>
        <v>7333.34</v>
      </c>
      <c r="AE747" s="4">
        <f>IF(Table1[[#This Row],[Commodity]]="corn",Table1[[#This Row],[Tariff + FSC per Car]]/(111*2000/56),Table1[[#This Row],[Tariff + FSC per Car]]/(111*2000/60))</f>
        <v>1.9819837837837839</v>
      </c>
      <c r="AF747" s="4">
        <f>Table1[[#This Row],[Tariff + FSC per Car]]/100.7</f>
        <v>72.823634558093346</v>
      </c>
      <c r="AG747" s="4">
        <f>(Table1[[#This Row],[Tariff + FSC per Car]]/111)</f>
        <v>66.066126126126122</v>
      </c>
      <c r="AH747" s="6">
        <f>(Table1[[#This Row],[Tariff + FSC per Car]]/111)/Table1[[#This Row],[Route Mileage]]</f>
        <v>4.0432145732023334E-2</v>
      </c>
    </row>
    <row r="748" spans="1:34" x14ac:dyDescent="0.25">
      <c r="A748" s="3">
        <v>44941</v>
      </c>
      <c r="B748" s="1" t="s">
        <v>34</v>
      </c>
      <c r="C748" s="1" t="s">
        <v>34</v>
      </c>
      <c r="D748" s="24">
        <v>4022</v>
      </c>
      <c r="E748" s="24">
        <v>69105</v>
      </c>
      <c r="F748" s="1" t="s">
        <v>72</v>
      </c>
      <c r="G748" s="1" t="s">
        <v>36</v>
      </c>
      <c r="H748" s="1" t="s">
        <v>74</v>
      </c>
      <c r="I748" t="s">
        <v>75</v>
      </c>
      <c r="J748" t="str">
        <f>_xlfn.CONCAT(IFERROR(INDEX(Lookup!B:B, MATCH(Table1[[#This Row],[Origin City]], Lookup!A:A, 0)), Table1[[#This Row],[Origin City]]),","," ",Table1[[#This Row],[Origin State]])</f>
        <v>Casselton, ND</v>
      </c>
      <c r="K748" t="s">
        <v>48</v>
      </c>
      <c r="L748" t="s">
        <v>49</v>
      </c>
      <c r="M748" t="s">
        <v>50</v>
      </c>
      <c r="N748" s="5">
        <v>1469</v>
      </c>
      <c r="O748" t="s">
        <v>51</v>
      </c>
      <c r="P748">
        <v>110</v>
      </c>
      <c r="Q748">
        <v>120</v>
      </c>
      <c r="R748" t="s">
        <v>2</v>
      </c>
      <c r="S748" t="s">
        <v>43</v>
      </c>
      <c r="T748" t="s">
        <v>52</v>
      </c>
      <c r="U748" s="35" t="s">
        <v>44</v>
      </c>
      <c r="V748" s="27" t="s">
        <v>45</v>
      </c>
      <c r="W748" s="4">
        <v>6250</v>
      </c>
      <c r="X748" s="4">
        <f>IF(Table1[[#This Row],[Commodity]]="corn",Table1[[#This Row],[Tariff per Car]]/(111*2000/56),Table1[[#This Row],[Tariff per Car]]/(111*2000/60))</f>
        <v>1.6891891891891893</v>
      </c>
      <c r="Y748" s="4">
        <f>Table1[[#This Row],[Tariff per Car]]/100.7</f>
        <v>62.06554121151936</v>
      </c>
      <c r="Z748" s="4">
        <f>(Table1[[#This Row],[Tariff per Car]]/111)</f>
        <v>56.306306306306304</v>
      </c>
      <c r="AA748" s="6">
        <f>(Table1[[#This Row],[Tariff per Car]]/111)/Table1[[#This Row],[Route Mileage]]</f>
        <v>3.8329684347383458E-2</v>
      </c>
      <c r="AB748" s="4">
        <v>0.51</v>
      </c>
      <c r="AC748" s="4">
        <f>Table1[[#This Row],[FSC per Mile]]*Table1[[#This Row],[Route Mileage]]</f>
        <v>749.19</v>
      </c>
      <c r="AD748" s="4">
        <f>Table1[[#This Row],[Tariff per Car]]+Table1[[#This Row],[FSC per Car]]</f>
        <v>6999.1900000000005</v>
      </c>
      <c r="AE748" s="4">
        <f>IF(Table1[[#This Row],[Commodity]]="corn",Table1[[#This Row],[Tariff + FSC per Car]]/(111*2000/56),Table1[[#This Row],[Tariff + FSC per Car]]/(111*2000/60))</f>
        <v>1.8916729729729731</v>
      </c>
      <c r="AF748" s="4">
        <f>Table1[[#This Row],[Tariff + FSC per Car]]/100.7</f>
        <v>69.505362462760672</v>
      </c>
      <c r="AG748" s="4">
        <f>(Table1[[#This Row],[Tariff + FSC per Car]]/111)</f>
        <v>63.05576576576577</v>
      </c>
      <c r="AH748" s="6">
        <f>(Table1[[#This Row],[Tariff + FSC per Car]]/111)/Table1[[#This Row],[Route Mileage]]</f>
        <v>4.2924278941978061E-2</v>
      </c>
    </row>
    <row r="749" spans="1:34" x14ac:dyDescent="0.25">
      <c r="A749" s="3">
        <v>44941</v>
      </c>
      <c r="B749" s="1" t="s">
        <v>34</v>
      </c>
      <c r="C749" s="1" t="s">
        <v>34</v>
      </c>
      <c r="D749" s="24">
        <v>4022</v>
      </c>
      <c r="E749" s="24">
        <v>69902</v>
      </c>
      <c r="F749" s="1" t="s">
        <v>72</v>
      </c>
      <c r="G749" s="1" t="s">
        <v>36</v>
      </c>
      <c r="H749" s="1" t="s">
        <v>74</v>
      </c>
      <c r="I749" t="s">
        <v>75</v>
      </c>
      <c r="J749" t="str">
        <f>_xlfn.CONCAT(IFERROR(INDEX(Lookup!B:B, MATCH(Table1[[#This Row],[Origin City]], Lookup!A:A, 0)), Table1[[#This Row],[Origin City]]),","," ",Table1[[#This Row],[Origin State]])</f>
        <v>Casselton, ND</v>
      </c>
      <c r="K749" t="s">
        <v>79</v>
      </c>
      <c r="L749" t="s">
        <v>62</v>
      </c>
      <c r="M749" t="str">
        <f>_xlfn.CONCAT(IFERROR(INDEX(Lookup!B:B, MATCH(Table1[[#This Row],[Destination City]], Lookup!A:A, 0)), Table1[[#This Row],[Destination City]]),","," ",Table1[[#This Row],[Destination State]])</f>
        <v>St. Louis, MO</v>
      </c>
      <c r="N749" s="5">
        <v>855</v>
      </c>
      <c r="O749" t="s">
        <v>51</v>
      </c>
      <c r="P749">
        <v>110</v>
      </c>
      <c r="Q749">
        <v>120</v>
      </c>
      <c r="R749" t="s">
        <v>2</v>
      </c>
      <c r="S749" t="s">
        <v>43</v>
      </c>
      <c r="T749" t="s">
        <v>52</v>
      </c>
      <c r="U749" s="35" t="s">
        <v>44</v>
      </c>
      <c r="V749" s="27" t="s">
        <v>45</v>
      </c>
      <c r="W749" s="4">
        <v>4300</v>
      </c>
      <c r="X749" s="4">
        <f>IF(Table1[[#This Row],[Commodity]]="corn",Table1[[#This Row],[Tariff per Car]]/(111*2000/56),Table1[[#This Row],[Tariff per Car]]/(111*2000/60))</f>
        <v>1.1621621621621621</v>
      </c>
      <c r="Y749" s="4">
        <f>Table1[[#This Row],[Tariff per Car]]/100.7</f>
        <v>42.701092353525318</v>
      </c>
      <c r="Z749" s="4">
        <f>(Table1[[#This Row],[Tariff per Car]]/111)</f>
        <v>38.738738738738739</v>
      </c>
      <c r="AA749" s="6">
        <f>(Table1[[#This Row],[Tariff per Car]]/111)/Table1[[#This Row],[Route Mileage]]</f>
        <v>4.5308466361097942E-2</v>
      </c>
      <c r="AB749" s="4">
        <v>0.51</v>
      </c>
      <c r="AC749" s="4">
        <f>Table1[[#This Row],[FSC per Mile]]*Table1[[#This Row],[Route Mileage]]</f>
        <v>436.05</v>
      </c>
      <c r="AD749" s="4">
        <f>Table1[[#This Row],[Tariff per Car]]+Table1[[#This Row],[FSC per Car]]</f>
        <v>4736.05</v>
      </c>
      <c r="AE749" s="4">
        <f>IF(Table1[[#This Row],[Commodity]]="corn",Table1[[#This Row],[Tariff + FSC per Car]]/(111*2000/56),Table1[[#This Row],[Tariff + FSC per Car]]/(111*2000/60))</f>
        <v>1.2800135135135136</v>
      </c>
      <c r="AF749" s="4">
        <f>Table1[[#This Row],[Tariff + FSC per Car]]/100.7</f>
        <v>47.031281032770607</v>
      </c>
      <c r="AG749" s="4">
        <f>(Table1[[#This Row],[Tariff + FSC per Car]]/111)</f>
        <v>42.667117117117115</v>
      </c>
      <c r="AH749" s="6">
        <f>(Table1[[#This Row],[Tariff + FSC per Car]]/111)/Table1[[#This Row],[Route Mileage]]</f>
        <v>4.9903060955692531E-2</v>
      </c>
    </row>
    <row r="750" spans="1:34" x14ac:dyDescent="0.25">
      <c r="A750" s="3">
        <v>44941</v>
      </c>
      <c r="B750" s="1" t="s">
        <v>34</v>
      </c>
      <c r="C750" s="1" t="s">
        <v>34</v>
      </c>
      <c r="D750" s="24">
        <v>4022</v>
      </c>
      <c r="E750" s="24">
        <v>69105</v>
      </c>
      <c r="F750" s="1" t="s">
        <v>72</v>
      </c>
      <c r="G750" s="1" t="s">
        <v>36</v>
      </c>
      <c r="H750" s="1" t="s">
        <v>76</v>
      </c>
      <c r="I750" t="s">
        <v>77</v>
      </c>
      <c r="J750" t="str">
        <f>_xlfn.CONCAT(IFERROR(INDEX(Lookup!B:B, MATCH(Table1[[#This Row],[Origin City]], Lookup!A:A, 0)), Table1[[#This Row],[Origin City]]),","," ",Table1[[#This Row],[Origin State]])</f>
        <v>Concordia, KS</v>
      </c>
      <c r="K750" t="s">
        <v>65</v>
      </c>
      <c r="L750" t="s">
        <v>54</v>
      </c>
      <c r="M750" t="s">
        <v>66</v>
      </c>
      <c r="N750" s="5">
        <v>742</v>
      </c>
      <c r="O750" t="s">
        <v>51</v>
      </c>
      <c r="P750">
        <v>110</v>
      </c>
      <c r="Q750">
        <v>120</v>
      </c>
      <c r="R750" t="s">
        <v>2</v>
      </c>
      <c r="S750" t="s">
        <v>43</v>
      </c>
      <c r="T750" t="s">
        <v>43</v>
      </c>
      <c r="U750" s="36" t="s">
        <v>44</v>
      </c>
      <c r="V750" s="28" t="s">
        <v>45</v>
      </c>
      <c r="W750" s="4">
        <v>4750</v>
      </c>
      <c r="X750" s="4">
        <f>IF(Table1[[#This Row],[Commodity]]="corn",Table1[[#This Row],[Tariff per Car]]/(111*2000/56),Table1[[#This Row],[Tariff per Car]]/(111*2000/60))</f>
        <v>1.2837837837837838</v>
      </c>
      <c r="Y750" s="4">
        <f>Table1[[#This Row],[Tariff per Car]]/100.7</f>
        <v>47.169811320754718</v>
      </c>
      <c r="Z750" s="4">
        <f>(Table1[[#This Row],[Tariff per Car]]/111)</f>
        <v>42.792792792792795</v>
      </c>
      <c r="AA750" s="6">
        <f>(Table1[[#This Row],[Tariff per Car]]/111)/Table1[[#This Row],[Route Mileage]]</f>
        <v>5.7672227483548243E-2</v>
      </c>
      <c r="AB750" s="4">
        <v>0.51</v>
      </c>
      <c r="AC750" s="4">
        <f>Table1[[#This Row],[FSC per Mile]]*Table1[[#This Row],[Route Mileage]]</f>
        <v>378.42</v>
      </c>
      <c r="AD750" s="4">
        <f>Table1[[#This Row],[Tariff per Car]]+Table1[[#This Row],[FSC per Car]]</f>
        <v>5128.42</v>
      </c>
      <c r="AE750" s="4">
        <f>IF(Table1[[#This Row],[Commodity]]="corn",Table1[[#This Row],[Tariff + FSC per Car]]/(111*2000/56),Table1[[#This Row],[Tariff + FSC per Car]]/(111*2000/60))</f>
        <v>1.3860594594594595</v>
      </c>
      <c r="AF750" s="4">
        <f>Table1[[#This Row],[Tariff + FSC per Car]]/100.7</f>
        <v>50.927706057596822</v>
      </c>
      <c r="AG750" s="4">
        <f>(Table1[[#This Row],[Tariff + FSC per Car]]/111)</f>
        <v>46.20198198198198</v>
      </c>
      <c r="AH750" s="6">
        <f>(Table1[[#This Row],[Tariff + FSC per Car]]/111)/Table1[[#This Row],[Route Mileage]]</f>
        <v>6.2266822078142832E-2</v>
      </c>
    </row>
    <row r="751" spans="1:34" x14ac:dyDescent="0.25">
      <c r="A751" s="3">
        <v>44941</v>
      </c>
      <c r="B751" s="1" t="s">
        <v>34</v>
      </c>
      <c r="C751" s="1" t="s">
        <v>34</v>
      </c>
      <c r="D751" s="24">
        <v>4022</v>
      </c>
      <c r="E751" s="24">
        <v>69105</v>
      </c>
      <c r="F751" s="1" t="s">
        <v>72</v>
      </c>
      <c r="G751" s="1" t="s">
        <v>36</v>
      </c>
      <c r="H751" s="1" t="s">
        <v>78</v>
      </c>
      <c r="I751" t="s">
        <v>68</v>
      </c>
      <c r="J751" t="str">
        <f>_xlfn.CONCAT(IFERROR(INDEX(Lookup!B:B, MATCH(Table1[[#This Row],[Origin City]], Lookup!A:A, 0)), Table1[[#This Row],[Origin City]]),","," ",Table1[[#This Row],[Origin State]])</f>
        <v>Mitchell, SD</v>
      </c>
      <c r="K751" t="s">
        <v>48</v>
      </c>
      <c r="L751" t="s">
        <v>49</v>
      </c>
      <c r="M751" t="s">
        <v>50</v>
      </c>
      <c r="N751" s="5">
        <v>1624</v>
      </c>
      <c r="O751" t="s">
        <v>51</v>
      </c>
      <c r="P751">
        <v>110</v>
      </c>
      <c r="Q751">
        <v>120</v>
      </c>
      <c r="R751" t="s">
        <v>2</v>
      </c>
      <c r="S751" t="s">
        <v>43</v>
      </c>
      <c r="T751" t="s">
        <v>52</v>
      </c>
      <c r="U751" s="35" t="s">
        <v>44</v>
      </c>
      <c r="V751" s="27" t="s">
        <v>45</v>
      </c>
      <c r="W751" s="4">
        <v>6350</v>
      </c>
      <c r="X751" s="4">
        <f>IF(Table1[[#This Row],[Commodity]]="corn",Table1[[#This Row],[Tariff per Car]]/(111*2000/56),Table1[[#This Row],[Tariff per Car]]/(111*2000/60))</f>
        <v>1.7162162162162162</v>
      </c>
      <c r="Y751" s="4">
        <f>Table1[[#This Row],[Tariff per Car]]/100.7</f>
        <v>63.058589870903674</v>
      </c>
      <c r="Z751" s="4">
        <f>(Table1[[#This Row],[Tariff per Car]]/111)</f>
        <v>57.207207207207205</v>
      </c>
      <c r="AA751" s="6">
        <f>(Table1[[#This Row],[Tariff per Car]]/111)/Table1[[#This Row],[Route Mileage]]</f>
        <v>3.5226112812319708E-2</v>
      </c>
      <c r="AB751" s="4">
        <v>0.51</v>
      </c>
      <c r="AC751" s="4">
        <f>Table1[[#This Row],[FSC per Mile]]*Table1[[#This Row],[Route Mileage]]</f>
        <v>828.24</v>
      </c>
      <c r="AD751" s="4">
        <f>Table1[[#This Row],[Tariff per Car]]+Table1[[#This Row],[FSC per Car]]</f>
        <v>7178.24</v>
      </c>
      <c r="AE751" s="4">
        <f>IF(Table1[[#This Row],[Commodity]]="corn",Table1[[#This Row],[Tariff + FSC per Car]]/(111*2000/56),Table1[[#This Row],[Tariff + FSC per Car]]/(111*2000/60))</f>
        <v>1.9400648648648648</v>
      </c>
      <c r="AF751" s="4">
        <f>Table1[[#This Row],[Tariff + FSC per Car]]/100.7</f>
        <v>71.283416087388275</v>
      </c>
      <c r="AG751" s="4">
        <f>(Table1[[#This Row],[Tariff + FSC per Car]]/111)</f>
        <v>64.668828828828822</v>
      </c>
      <c r="AH751" s="6">
        <f>(Table1[[#This Row],[Tariff + FSC per Car]]/111)/Table1[[#This Row],[Route Mileage]]</f>
        <v>3.9820707406914298E-2</v>
      </c>
    </row>
    <row r="752" spans="1:34" x14ac:dyDescent="0.25">
      <c r="A752" s="3">
        <v>44941</v>
      </c>
      <c r="B752" s="1" t="s">
        <v>34</v>
      </c>
      <c r="C752" s="1" t="s">
        <v>34</v>
      </c>
      <c r="D752" s="24">
        <v>4022</v>
      </c>
      <c r="E752" s="24">
        <v>69105</v>
      </c>
      <c r="F752" s="1" t="s">
        <v>72</v>
      </c>
      <c r="G752" s="1" t="s">
        <v>36</v>
      </c>
      <c r="H752" s="1" t="s">
        <v>61</v>
      </c>
      <c r="I752" t="s">
        <v>62</v>
      </c>
      <c r="J752" t="str">
        <f>_xlfn.CONCAT(IFERROR(INDEX(Lookup!B:B, MATCH(Table1[[#This Row],[Origin City]], Lookup!A:A, 0)), Table1[[#This Row],[Origin City]]),","," ",Table1[[#This Row],[Origin State]])</f>
        <v>Phelps (Rock Port), MO</v>
      </c>
      <c r="K752" t="s">
        <v>48</v>
      </c>
      <c r="L752" t="s">
        <v>49</v>
      </c>
      <c r="M752" t="s">
        <v>50</v>
      </c>
      <c r="N752" s="5">
        <v>1881</v>
      </c>
      <c r="O752" t="s">
        <v>51</v>
      </c>
      <c r="P752">
        <v>110</v>
      </c>
      <c r="Q752">
        <v>120</v>
      </c>
      <c r="R752" t="s">
        <v>2</v>
      </c>
      <c r="S752" t="s">
        <v>43</v>
      </c>
      <c r="T752" t="s">
        <v>43</v>
      </c>
      <c r="U752" s="35" t="s">
        <v>44</v>
      </c>
      <c r="V752" s="27" t="s">
        <v>45</v>
      </c>
      <c r="W752" s="4">
        <v>6300</v>
      </c>
      <c r="X752" s="4">
        <f>IF(Table1[[#This Row],[Commodity]]="corn",Table1[[#This Row],[Tariff per Car]]/(111*2000/56),Table1[[#This Row],[Tariff per Car]]/(111*2000/60))</f>
        <v>1.7027027027027026</v>
      </c>
      <c r="Y752" s="4">
        <f>Table1[[#This Row],[Tariff per Car]]/100.7</f>
        <v>62.562065541211517</v>
      </c>
      <c r="Z752" s="4">
        <f>(Table1[[#This Row],[Tariff per Car]]/111)</f>
        <v>56.756756756756758</v>
      </c>
      <c r="AA752" s="6">
        <f>(Table1[[#This Row],[Tariff per Car]]/111)/Table1[[#This Row],[Route Mileage]]</f>
        <v>3.0173714384240699E-2</v>
      </c>
      <c r="AB752" s="4">
        <v>0.51</v>
      </c>
      <c r="AC752" s="4">
        <f>Table1[[#This Row],[FSC per Mile]]*Table1[[#This Row],[Route Mileage]]</f>
        <v>959.31000000000006</v>
      </c>
      <c r="AD752" s="4">
        <f>Table1[[#This Row],[Tariff per Car]]+Table1[[#This Row],[FSC per Car]]</f>
        <v>7259.31</v>
      </c>
      <c r="AE752" s="4">
        <f>IF(Table1[[#This Row],[Commodity]]="corn",Table1[[#This Row],[Tariff + FSC per Car]]/(111*2000/56),Table1[[#This Row],[Tariff + FSC per Car]]/(111*2000/60))</f>
        <v>1.9619756756756759</v>
      </c>
      <c r="AF752" s="4">
        <f>Table1[[#This Row],[Tariff + FSC per Car]]/100.7</f>
        <v>72.08848063555115</v>
      </c>
      <c r="AG752" s="4">
        <f>(Table1[[#This Row],[Tariff + FSC per Car]]/111)</f>
        <v>65.399189189189187</v>
      </c>
      <c r="AH752" s="6">
        <f>(Table1[[#This Row],[Tariff + FSC per Car]]/111)/Table1[[#This Row],[Route Mileage]]</f>
        <v>3.4768308978835295E-2</v>
      </c>
    </row>
    <row r="753" spans="1:34" x14ac:dyDescent="0.25">
      <c r="A753" s="3">
        <v>44941</v>
      </c>
      <c r="B753" s="1" t="s">
        <v>34</v>
      </c>
      <c r="C753" s="1" t="s">
        <v>34</v>
      </c>
      <c r="D753" s="24">
        <v>4022</v>
      </c>
      <c r="E753" s="24">
        <v>69105</v>
      </c>
      <c r="F753" s="1" t="s">
        <v>72</v>
      </c>
      <c r="G753" s="1" t="s">
        <v>36</v>
      </c>
      <c r="H753" s="1" t="s">
        <v>69</v>
      </c>
      <c r="I753" t="s">
        <v>47</v>
      </c>
      <c r="J753" t="str">
        <f>_xlfn.CONCAT(IFERROR(INDEX(Lookup!B:B, MATCH(Table1[[#This Row],[Origin City]], Lookup!A:A, 0)), Table1[[#This Row],[Origin City]]),","," ",Table1[[#This Row],[Origin State]])</f>
        <v>St. Cloud, MN</v>
      </c>
      <c r="K753" t="s">
        <v>48</v>
      </c>
      <c r="L753" t="s">
        <v>49</v>
      </c>
      <c r="M753" t="s">
        <v>50</v>
      </c>
      <c r="N753" s="5">
        <v>1666</v>
      </c>
      <c r="O753" t="s">
        <v>51</v>
      </c>
      <c r="P753">
        <v>110</v>
      </c>
      <c r="Q753">
        <v>120</v>
      </c>
      <c r="R753" t="s">
        <v>2</v>
      </c>
      <c r="S753" t="s">
        <v>43</v>
      </c>
      <c r="T753" t="s">
        <v>43</v>
      </c>
      <c r="U753" s="36" t="s">
        <v>44</v>
      </c>
      <c r="V753" s="28" t="s">
        <v>45</v>
      </c>
      <c r="W753" s="4">
        <v>6400</v>
      </c>
      <c r="X753" s="4">
        <f>IF(Table1[[#This Row],[Commodity]]="corn",Table1[[#This Row],[Tariff per Car]]/(111*2000/56),Table1[[#This Row],[Tariff per Car]]/(111*2000/60))</f>
        <v>1.7297297297297298</v>
      </c>
      <c r="Y753" s="4">
        <f>Table1[[#This Row],[Tariff per Car]]/100.7</f>
        <v>63.555114200595824</v>
      </c>
      <c r="Z753" s="4">
        <f>(Table1[[#This Row],[Tariff per Car]]/111)</f>
        <v>57.657657657657658</v>
      </c>
      <c r="AA753" s="6">
        <f>(Table1[[#This Row],[Tariff per Car]]/111)/Table1[[#This Row],[Route Mileage]]</f>
        <v>3.460843796978251E-2</v>
      </c>
      <c r="AB753" s="4">
        <v>0.51</v>
      </c>
      <c r="AC753" s="4">
        <f>Table1[[#This Row],[FSC per Mile]]*Table1[[#This Row],[Route Mileage]]</f>
        <v>849.66</v>
      </c>
      <c r="AD753" s="4">
        <f>Table1[[#This Row],[Tariff per Car]]+Table1[[#This Row],[FSC per Car]]</f>
        <v>7249.66</v>
      </c>
      <c r="AE753" s="4">
        <f>IF(Table1[[#This Row],[Commodity]]="corn",Table1[[#This Row],[Tariff + FSC per Car]]/(111*2000/56),Table1[[#This Row],[Tariff + FSC per Car]]/(111*2000/60))</f>
        <v>1.9593675675675675</v>
      </c>
      <c r="AF753" s="4">
        <f>Table1[[#This Row],[Tariff + FSC per Car]]/100.7</f>
        <v>71.99265143992055</v>
      </c>
      <c r="AG753" s="4">
        <f>(Table1[[#This Row],[Tariff + FSC per Car]]/111)</f>
        <v>65.31225225225225</v>
      </c>
      <c r="AH753" s="6">
        <f>(Table1[[#This Row],[Tariff + FSC per Car]]/111)/Table1[[#This Row],[Route Mileage]]</f>
        <v>3.9203032564377099E-2</v>
      </c>
    </row>
    <row r="754" spans="1:34" x14ac:dyDescent="0.25">
      <c r="A754" s="3">
        <v>44941</v>
      </c>
      <c r="B754" s="1" t="s">
        <v>88</v>
      </c>
      <c r="C754" s="1" t="s">
        <v>81</v>
      </c>
      <c r="D754" s="24">
        <v>4444</v>
      </c>
      <c r="E754" s="24">
        <v>45650</v>
      </c>
      <c r="F754" s="1" t="s">
        <v>72</v>
      </c>
      <c r="G754" s="1" t="s">
        <v>36</v>
      </c>
      <c r="H754" s="1" t="s">
        <v>89</v>
      </c>
      <c r="I754" t="s">
        <v>75</v>
      </c>
      <c r="J754" t="str">
        <f>_xlfn.CONCAT(IFERROR(INDEX(Lookup!B:B, MATCH(Table1[[#This Row],[Origin City]], Lookup!A:A, 0)), Table1[[#This Row],[Origin City]]),","," ",Table1[[#This Row],[Origin State]])</f>
        <v>Enderlin, ND</v>
      </c>
      <c r="K754" t="s">
        <v>90</v>
      </c>
      <c r="L754" t="s">
        <v>49</v>
      </c>
      <c r="M754" t="str">
        <f>_xlfn.CONCAT(IFERROR(INDEX(Lookup!B:B, MATCH(Table1[[#This Row],[Destination City]], Lookup!A:A, 0)), Table1[[#This Row],[Destination City]]),","," ",Table1[[#This Row],[Destination State]])</f>
        <v>Kalama, WA</v>
      </c>
      <c r="N754" s="5">
        <v>1617</v>
      </c>
      <c r="O754" t="s">
        <v>86</v>
      </c>
      <c r="P754">
        <v>110</v>
      </c>
      <c r="Q754">
        <v>110</v>
      </c>
      <c r="R754" t="s">
        <v>42</v>
      </c>
      <c r="S754" t="s">
        <v>43</v>
      </c>
      <c r="T754" t="s">
        <v>52</v>
      </c>
      <c r="U754" s="26"/>
      <c r="V754" s="27" t="s">
        <v>87</v>
      </c>
      <c r="W754" s="4">
        <v>5935</v>
      </c>
      <c r="X754" s="4">
        <f>IF(Table1[[#This Row],[Commodity]]="corn",Table1[[#This Row],[Tariff per Car]]/(111*2000/56),Table1[[#This Row],[Tariff per Car]]/(111*2000/60))</f>
        <v>1.604054054054054</v>
      </c>
      <c r="Y754" s="4">
        <f>Table1[[#This Row],[Tariff per Car]]/100.7</f>
        <v>58.937437934458785</v>
      </c>
      <c r="Z754" s="4">
        <f>(Table1[[#This Row],[Tariff per Car]]/111)</f>
        <v>53.468468468468465</v>
      </c>
      <c r="AA754" s="6">
        <f>(Table1[[#This Row],[Tariff per Car]]/111)/Table1[[#This Row],[Route Mileage]]</f>
        <v>3.3066461637890204E-2</v>
      </c>
      <c r="AB754" s="4">
        <v>0.54749999999999999</v>
      </c>
      <c r="AC754" s="4">
        <f>Table1[[#This Row],[FSC per Mile]]*Table1[[#This Row],[Route Mileage]]</f>
        <v>885.3075</v>
      </c>
      <c r="AD754" s="4">
        <f>Table1[[#This Row],[Tariff per Car]]+Table1[[#This Row],[FSC per Car]]</f>
        <v>6820.3074999999999</v>
      </c>
      <c r="AE754" s="4">
        <f>IF(Table1[[#This Row],[Commodity]]="corn",Table1[[#This Row],[Tariff + FSC per Car]]/(111*2000/56),Table1[[#This Row],[Tariff + FSC per Car]]/(111*2000/60))</f>
        <v>1.8433263513513514</v>
      </c>
      <c r="AF754" s="4">
        <f>Table1[[#This Row],[Tariff + FSC per Car]]/100.7</f>
        <v>67.728972194637535</v>
      </c>
      <c r="AG754" s="4">
        <f>(Table1[[#This Row],[Tariff + FSC per Car]]/111)</f>
        <v>61.444211711711709</v>
      </c>
      <c r="AH754" s="6">
        <f>(Table1[[#This Row],[Tariff + FSC per Car]]/111)/Table1[[#This Row],[Route Mileage]]</f>
        <v>3.7998894070322642E-2</v>
      </c>
    </row>
    <row r="755" spans="1:34" x14ac:dyDescent="0.25">
      <c r="A755" s="3">
        <v>44941</v>
      </c>
      <c r="B755" s="1" t="s">
        <v>94</v>
      </c>
      <c r="C755" s="1" t="s">
        <v>94</v>
      </c>
      <c r="D755" s="24">
        <v>4317</v>
      </c>
      <c r="F755" s="1" t="s">
        <v>72</v>
      </c>
      <c r="G755" s="1" t="s">
        <v>36</v>
      </c>
      <c r="H755" s="1" t="s">
        <v>106</v>
      </c>
      <c r="I755" t="s">
        <v>57</v>
      </c>
      <c r="J755" t="str">
        <f>_xlfn.CONCAT(IFERROR(INDEX(Lookup!B:B, MATCH(Table1[[#This Row],[Origin City]], Lookup!A:A, 0)), Table1[[#This Row],[Origin City]]),","," ",Table1[[#This Row],[Origin State]])</f>
        <v>Casey, IL</v>
      </c>
      <c r="K755" t="s">
        <v>107</v>
      </c>
      <c r="L755" t="s">
        <v>98</v>
      </c>
      <c r="M755" t="str">
        <f>_xlfn.CONCAT(IFERROR(INDEX(Lookup!B:B, MATCH(Table1[[#This Row],[Destination City]], Lookup!A:A, 0)), Table1[[#This Row],[Destination City]]),","," ",Table1[[#This Row],[Destination State]])</f>
        <v>Mobile, AL</v>
      </c>
      <c r="N755" s="5">
        <v>779</v>
      </c>
      <c r="O755" t="s">
        <v>86</v>
      </c>
      <c r="P755">
        <v>90</v>
      </c>
      <c r="Q755">
        <v>90</v>
      </c>
      <c r="R755" t="s">
        <v>108</v>
      </c>
      <c r="S755" t="s">
        <v>43</v>
      </c>
      <c r="T755" t="s">
        <v>52</v>
      </c>
      <c r="U755" s="43"/>
      <c r="V755" s="28" t="s">
        <v>87</v>
      </c>
      <c r="W755" s="4">
        <v>3407</v>
      </c>
      <c r="X755" s="4">
        <f>IF(Table1[[#This Row],[Commodity]]="corn",Table1[[#This Row],[Tariff per Car]]/(111*2000/56),Table1[[#This Row],[Tariff per Car]]/(111*2000/60))</f>
        <v>0.92081081081081084</v>
      </c>
      <c r="Y755" s="4">
        <f>Table1[[#This Row],[Tariff per Car]]/100.7</f>
        <v>33.833167825223434</v>
      </c>
      <c r="Z755" s="4">
        <f>(Table1[[#This Row],[Tariff per Car]]/111)</f>
        <v>30.693693693693692</v>
      </c>
      <c r="AA755" s="6">
        <f>(Table1[[#This Row],[Tariff per Car]]/111)/Table1[[#This Row],[Route Mileage]]</f>
        <v>3.9401403971365462E-2</v>
      </c>
      <c r="AB755" s="4">
        <v>0</v>
      </c>
      <c r="AC755" s="4">
        <f>Table1[[#This Row],[FSC per Mile]]*Table1[[#This Row],[Route Mileage]]</f>
        <v>0</v>
      </c>
      <c r="AD755" s="4">
        <f>Table1[[#This Row],[Tariff per Car]]+Table1[[#This Row],[FSC per Car]]</f>
        <v>3407</v>
      </c>
      <c r="AE755" s="4">
        <f>IF(Table1[[#This Row],[Commodity]]="corn",Table1[[#This Row],[Tariff + FSC per Car]]/(111*2000/56),Table1[[#This Row],[Tariff + FSC per Car]]/(111*2000/60))</f>
        <v>0.92081081081081084</v>
      </c>
      <c r="AF755" s="4">
        <f>Table1[[#This Row],[Tariff + FSC per Car]]/100.7</f>
        <v>33.833167825223434</v>
      </c>
      <c r="AG755" s="4">
        <f>(Table1[[#This Row],[Tariff + FSC per Car]]/111)</f>
        <v>30.693693693693692</v>
      </c>
      <c r="AH755" s="6">
        <f>(Table1[[#This Row],[Tariff + FSC per Car]]/111)/Table1[[#This Row],[Route Mileage]]</f>
        <v>3.9401403971365462E-2</v>
      </c>
    </row>
    <row r="756" spans="1:34" x14ac:dyDescent="0.25">
      <c r="A756" s="3">
        <v>44941</v>
      </c>
      <c r="B756" s="1" t="s">
        <v>94</v>
      </c>
      <c r="C756" s="1" t="s">
        <v>94</v>
      </c>
      <c r="D756" s="24">
        <v>4317</v>
      </c>
      <c r="F756" s="1" t="s">
        <v>72</v>
      </c>
      <c r="G756" s="1" t="s">
        <v>36</v>
      </c>
      <c r="H756" s="1" t="s">
        <v>106</v>
      </c>
      <c r="I756" t="s">
        <v>57</v>
      </c>
      <c r="J756" t="str">
        <f>_xlfn.CONCAT(IFERROR(INDEX(Lookup!B:B, MATCH(Table1[[#This Row],[Origin City]], Lookup!A:A, 0)), Table1[[#This Row],[Origin City]]),","," ",Table1[[#This Row],[Origin State]])</f>
        <v>Casey, IL</v>
      </c>
      <c r="K756" t="s">
        <v>107</v>
      </c>
      <c r="L756" t="s">
        <v>98</v>
      </c>
      <c r="M756" t="str">
        <f>_xlfn.CONCAT(IFERROR(INDEX(Lookup!B:B, MATCH(Table1[[#This Row],[Destination City]], Lookup!A:A, 0)), Table1[[#This Row],[Destination City]]),","," ",Table1[[#This Row],[Destination State]])</f>
        <v>Mobile, AL</v>
      </c>
      <c r="N756" s="5">
        <v>779</v>
      </c>
      <c r="O756" t="s">
        <v>86</v>
      </c>
      <c r="P756">
        <v>90</v>
      </c>
      <c r="Q756">
        <v>90</v>
      </c>
      <c r="R756" t="s">
        <v>2</v>
      </c>
      <c r="S756" t="s">
        <v>43</v>
      </c>
      <c r="T756" t="s">
        <v>43</v>
      </c>
      <c r="U756" s="43"/>
      <c r="V756" s="28" t="s">
        <v>87</v>
      </c>
      <c r="W756" s="4">
        <v>3627</v>
      </c>
      <c r="X756" s="4">
        <f>IF(Table1[[#This Row],[Commodity]]="corn",Table1[[#This Row],[Tariff per Car]]/(111*2000/56),Table1[[#This Row],[Tariff per Car]]/(111*2000/60))</f>
        <v>0.98027027027027025</v>
      </c>
      <c r="Y756" s="4">
        <f>Table1[[#This Row],[Tariff per Car]]/100.7</f>
        <v>36.01787487586892</v>
      </c>
      <c r="Z756" s="4">
        <f>(Table1[[#This Row],[Tariff per Car]]/111)</f>
        <v>32.675675675675677</v>
      </c>
      <c r="AA756" s="6">
        <f>(Table1[[#This Row],[Tariff per Car]]/111)/Table1[[#This Row],[Route Mileage]]</f>
        <v>4.1945668389827571E-2</v>
      </c>
      <c r="AB756" s="4">
        <v>0</v>
      </c>
      <c r="AC756" s="4">
        <f>Table1[[#This Row],[FSC per Mile]]*Table1[[#This Row],[Route Mileage]]</f>
        <v>0</v>
      </c>
      <c r="AD756" s="4">
        <f>Table1[[#This Row],[Tariff per Car]]+Table1[[#This Row],[FSC per Car]]</f>
        <v>3627</v>
      </c>
      <c r="AE756" s="4">
        <f>IF(Table1[[#This Row],[Commodity]]="corn",Table1[[#This Row],[Tariff + FSC per Car]]/(111*2000/56),Table1[[#This Row],[Tariff + FSC per Car]]/(111*2000/60))</f>
        <v>0.98027027027027025</v>
      </c>
      <c r="AF756" s="4">
        <f>Table1[[#This Row],[Tariff + FSC per Car]]/100.7</f>
        <v>36.01787487586892</v>
      </c>
      <c r="AG756" s="4">
        <f>(Table1[[#This Row],[Tariff + FSC per Car]]/111)</f>
        <v>32.675675675675677</v>
      </c>
      <c r="AH756" s="6">
        <f>(Table1[[#This Row],[Tariff + FSC per Car]]/111)/Table1[[#This Row],[Route Mileage]]</f>
        <v>4.1945668389827571E-2</v>
      </c>
    </row>
    <row r="757" spans="1:34" x14ac:dyDescent="0.25">
      <c r="A757" s="3">
        <v>44941</v>
      </c>
      <c r="B757" s="1" t="s">
        <v>94</v>
      </c>
      <c r="C757" s="1" t="s">
        <v>94</v>
      </c>
      <c r="D757" s="24">
        <v>4317</v>
      </c>
      <c r="F757" s="1" t="s">
        <v>72</v>
      </c>
      <c r="G757" s="1" t="s">
        <v>36</v>
      </c>
      <c r="H757" s="1" t="s">
        <v>109</v>
      </c>
      <c r="I757" t="s">
        <v>100</v>
      </c>
      <c r="J757" t="str">
        <f>_xlfn.CONCAT(IFERROR(INDEX(Lookup!B:B, MATCH(Table1[[#This Row],[Origin City]], Lookup!A:A, 0)), Table1[[#This Row],[Origin City]]),","," ",Table1[[#This Row],[Origin State]])</f>
        <v>Marion, OH</v>
      </c>
      <c r="K757" t="s">
        <v>110</v>
      </c>
      <c r="L757" t="s">
        <v>111</v>
      </c>
      <c r="M757" t="str">
        <f>_xlfn.CONCAT(IFERROR(INDEX(Lookup!B:B, MATCH(Table1[[#This Row],[Destination City]], Lookup!A:A, 0)), Table1[[#This Row],[Destination City]]),","," ",Table1[[#This Row],[Destination State]])</f>
        <v>Chesapeake, VA</v>
      </c>
      <c r="N757" s="5">
        <v>760</v>
      </c>
      <c r="O757" t="s">
        <v>86</v>
      </c>
      <c r="P757">
        <v>90</v>
      </c>
      <c r="Q757">
        <v>90</v>
      </c>
      <c r="R757" t="s">
        <v>108</v>
      </c>
      <c r="S757" t="s">
        <v>43</v>
      </c>
      <c r="T757" t="s">
        <v>52</v>
      </c>
      <c r="U757" s="43"/>
      <c r="V757" s="28" t="s">
        <v>87</v>
      </c>
      <c r="W757" s="4">
        <v>3056</v>
      </c>
      <c r="X757" s="4">
        <f>IF(Table1[[#This Row],[Commodity]]="corn",Table1[[#This Row],[Tariff per Car]]/(111*2000/56),Table1[[#This Row],[Tariff per Car]]/(111*2000/60))</f>
        <v>0.82594594594594595</v>
      </c>
      <c r="Y757" s="4">
        <f>Table1[[#This Row],[Tariff per Car]]/100.7</f>
        <v>30.347567030784507</v>
      </c>
      <c r="Z757" s="4">
        <f>(Table1[[#This Row],[Tariff per Car]]/111)</f>
        <v>27.531531531531531</v>
      </c>
      <c r="AA757" s="6">
        <f>(Table1[[#This Row],[Tariff per Car]]/111)/Table1[[#This Row],[Route Mileage]]</f>
        <v>3.6225699383594122E-2</v>
      </c>
      <c r="AB757" s="4">
        <v>0</v>
      </c>
      <c r="AC757" s="4">
        <f>Table1[[#This Row],[FSC per Mile]]*Table1[[#This Row],[Route Mileage]]</f>
        <v>0</v>
      </c>
      <c r="AD757" s="4">
        <f>Table1[[#This Row],[Tariff per Car]]+Table1[[#This Row],[FSC per Car]]</f>
        <v>3056</v>
      </c>
      <c r="AE757" s="4">
        <f>IF(Table1[[#This Row],[Commodity]]="corn",Table1[[#This Row],[Tariff + FSC per Car]]/(111*2000/56),Table1[[#This Row],[Tariff + FSC per Car]]/(111*2000/60))</f>
        <v>0.82594594594594595</v>
      </c>
      <c r="AF757" s="4">
        <f>Table1[[#This Row],[Tariff + FSC per Car]]/100.7</f>
        <v>30.347567030784507</v>
      </c>
      <c r="AG757" s="4">
        <f>(Table1[[#This Row],[Tariff + FSC per Car]]/111)</f>
        <v>27.531531531531531</v>
      </c>
      <c r="AH757" s="6">
        <f>(Table1[[#This Row],[Tariff + FSC per Car]]/111)/Table1[[#This Row],[Route Mileage]]</f>
        <v>3.6225699383594122E-2</v>
      </c>
    </row>
    <row r="758" spans="1:34" x14ac:dyDescent="0.25">
      <c r="A758" s="3">
        <v>44941</v>
      </c>
      <c r="B758" s="1" t="s">
        <v>94</v>
      </c>
      <c r="C758" s="1" t="s">
        <v>94</v>
      </c>
      <c r="D758" s="24">
        <v>4317</v>
      </c>
      <c r="F758" s="1" t="s">
        <v>72</v>
      </c>
      <c r="G758" s="1" t="s">
        <v>36</v>
      </c>
      <c r="H758" s="1" t="s">
        <v>109</v>
      </c>
      <c r="I758" t="s">
        <v>100</v>
      </c>
      <c r="J758" t="str">
        <f>_xlfn.CONCAT(IFERROR(INDEX(Lookup!B:B, MATCH(Table1[[#This Row],[Origin City]], Lookup!A:A, 0)), Table1[[#This Row],[Origin City]]),","," ",Table1[[#This Row],[Origin State]])</f>
        <v>Marion, OH</v>
      </c>
      <c r="K758" t="s">
        <v>110</v>
      </c>
      <c r="L758" t="s">
        <v>111</v>
      </c>
      <c r="M758" t="str">
        <f>_xlfn.CONCAT(IFERROR(INDEX(Lookup!B:B, MATCH(Table1[[#This Row],[Destination City]], Lookup!A:A, 0)), Table1[[#This Row],[Destination City]]),","," ",Table1[[#This Row],[Destination State]])</f>
        <v>Chesapeake, VA</v>
      </c>
      <c r="N758" s="5">
        <v>760</v>
      </c>
      <c r="O758" t="s">
        <v>86</v>
      </c>
      <c r="P758">
        <v>90</v>
      </c>
      <c r="Q758">
        <v>90</v>
      </c>
      <c r="R758" t="s">
        <v>2</v>
      </c>
      <c r="S758" t="s">
        <v>43</v>
      </c>
      <c r="T758" t="s">
        <v>43</v>
      </c>
      <c r="U758" s="43"/>
      <c r="V758" s="28" t="s">
        <v>87</v>
      </c>
      <c r="W758" s="4">
        <v>3496</v>
      </c>
      <c r="X758" s="4">
        <f>IF(Table1[[#This Row],[Commodity]]="corn",Table1[[#This Row],[Tariff per Car]]/(111*2000/56),Table1[[#This Row],[Tariff per Car]]/(111*2000/60))</f>
        <v>0.94486486486486487</v>
      </c>
      <c r="Y758" s="4">
        <f>Table1[[#This Row],[Tariff per Car]]/100.7</f>
        <v>34.716981132075468</v>
      </c>
      <c r="Z758" s="4">
        <f>(Table1[[#This Row],[Tariff per Car]]/111)</f>
        <v>31.495495495495497</v>
      </c>
      <c r="AA758" s="6">
        <f>(Table1[[#This Row],[Tariff per Car]]/111)/Table1[[#This Row],[Route Mileage]]</f>
        <v>4.1441441441441441E-2</v>
      </c>
      <c r="AB758" s="4">
        <v>0</v>
      </c>
      <c r="AC758" s="4">
        <f>Table1[[#This Row],[FSC per Mile]]*Table1[[#This Row],[Route Mileage]]</f>
        <v>0</v>
      </c>
      <c r="AD758" s="4">
        <f>Table1[[#This Row],[Tariff per Car]]+Table1[[#This Row],[FSC per Car]]</f>
        <v>3496</v>
      </c>
      <c r="AE758" s="4">
        <f>IF(Table1[[#This Row],[Commodity]]="corn",Table1[[#This Row],[Tariff + FSC per Car]]/(111*2000/56),Table1[[#This Row],[Tariff + FSC per Car]]/(111*2000/60))</f>
        <v>0.94486486486486487</v>
      </c>
      <c r="AF758" s="4">
        <f>Table1[[#This Row],[Tariff + FSC per Car]]/100.7</f>
        <v>34.716981132075468</v>
      </c>
      <c r="AG758" s="4">
        <f>(Table1[[#This Row],[Tariff + FSC per Car]]/111)</f>
        <v>31.495495495495497</v>
      </c>
      <c r="AH758" s="6">
        <f>(Table1[[#This Row],[Tariff + FSC per Car]]/111)/Table1[[#This Row],[Route Mileage]]</f>
        <v>4.1441441441441441E-2</v>
      </c>
    </row>
    <row r="759" spans="1:34" x14ac:dyDescent="0.25">
      <c r="A759" s="3">
        <v>44972</v>
      </c>
      <c r="B759" s="1" t="s">
        <v>34</v>
      </c>
      <c r="C759" s="1" t="s">
        <v>34</v>
      </c>
      <c r="D759" s="24">
        <v>4022</v>
      </c>
      <c r="E759" s="24">
        <v>39010</v>
      </c>
      <c r="F759" s="1" t="s">
        <v>35</v>
      </c>
      <c r="G759" s="1" t="s">
        <v>36</v>
      </c>
      <c r="H759" s="1" t="s">
        <v>37</v>
      </c>
      <c r="I759" t="s">
        <v>38</v>
      </c>
      <c r="J759" t="str">
        <f>_xlfn.CONCAT(IFERROR(INDEX(Lookup!B:B, MATCH(Table1[[#This Row],[Origin City]], Lookup!A:A, 0)), Table1[[#This Row],[Origin City]]),","," ",Table1[[#This Row],[Origin State]])</f>
        <v>Brunswick, NE</v>
      </c>
      <c r="K759" t="s">
        <v>39</v>
      </c>
      <c r="L759" t="s">
        <v>40</v>
      </c>
      <c r="M759" t="str">
        <f>_xlfn.CONCAT(IFERROR(INDEX(Lookup!B:B, MATCH(Table1[[#This Row],[Destination City]], Lookup!A:A, 0)), Table1[[#This Row],[Destination City]]),","," ",Table1[[#This Row],[Destination State]])</f>
        <v>Hanford, CA</v>
      </c>
      <c r="N759" s="5">
        <v>2122</v>
      </c>
      <c r="O759" t="s">
        <v>41</v>
      </c>
      <c r="P759">
        <v>110</v>
      </c>
      <c r="Q759">
        <v>120</v>
      </c>
      <c r="R759" t="s">
        <v>42</v>
      </c>
      <c r="S759" t="s">
        <v>43</v>
      </c>
      <c r="T759" t="s">
        <v>43</v>
      </c>
      <c r="U759" s="35" t="s">
        <v>44</v>
      </c>
      <c r="V759" s="27" t="s">
        <v>45</v>
      </c>
      <c r="W759" s="4">
        <v>5820</v>
      </c>
      <c r="X759" s="4">
        <f>IF(Table1[[#This Row],[Commodity]]="corn",Table1[[#This Row],[Tariff per Car]]/(111*2000/56),Table1[[#This Row],[Tariff per Car]]/(111*2000/60))</f>
        <v>1.4681081081081082</v>
      </c>
      <c r="Y759" s="4">
        <f>Table1[[#This Row],[Tariff per Car]]/100.7</f>
        <v>57.795431976166832</v>
      </c>
      <c r="Z759" s="4">
        <f>(Table1[[#This Row],[Tariff per Car]]/111)</f>
        <v>52.432432432432435</v>
      </c>
      <c r="AA759" s="6">
        <f>(Table1[[#This Row],[Tariff per Car]]/111)/Table1[[#This Row],[Route Mileage]]</f>
        <v>2.4708969101052042E-2</v>
      </c>
      <c r="AB759" s="4">
        <v>0.37</v>
      </c>
      <c r="AC759" s="4">
        <f>Table1[[#This Row],[FSC per Mile]]*Table1[[#This Row],[Route Mileage]]</f>
        <v>785.14</v>
      </c>
      <c r="AD759" s="4">
        <f>Table1[[#This Row],[Tariff per Car]]+Table1[[#This Row],[FSC per Car]]</f>
        <v>6605.14</v>
      </c>
      <c r="AE759" s="4">
        <f>IF(Table1[[#This Row],[Commodity]]="corn",Table1[[#This Row],[Tariff + FSC per Car]]/(111*2000/56),Table1[[#This Row],[Tariff + FSC per Car]]/(111*2000/60))</f>
        <v>1.6661614414414416</v>
      </c>
      <c r="AF759" s="4">
        <f>Table1[[#This Row],[Tariff + FSC per Car]]/100.7</f>
        <v>65.592254220456809</v>
      </c>
      <c r="AG759" s="4">
        <f>(Table1[[#This Row],[Tariff + FSC per Car]]/111)</f>
        <v>59.505765765765766</v>
      </c>
      <c r="AH759" s="6">
        <f>(Table1[[#This Row],[Tariff + FSC per Car]]/111)/Table1[[#This Row],[Route Mileage]]</f>
        <v>2.8042302434385376E-2</v>
      </c>
    </row>
    <row r="760" spans="1:34" x14ac:dyDescent="0.25">
      <c r="A760" s="3">
        <v>44972</v>
      </c>
      <c r="B760" s="1" t="s">
        <v>34</v>
      </c>
      <c r="C760" s="1" t="s">
        <v>34</v>
      </c>
      <c r="D760" s="24">
        <v>4022</v>
      </c>
      <c r="E760" s="24">
        <v>39013</v>
      </c>
      <c r="F760" s="1" t="s">
        <v>35</v>
      </c>
      <c r="G760" s="1" t="s">
        <v>36</v>
      </c>
      <c r="H760" s="1" t="s">
        <v>46</v>
      </c>
      <c r="I760" t="s">
        <v>47</v>
      </c>
      <c r="J760" t="str">
        <f>_xlfn.CONCAT(IFERROR(INDEX(Lookup!B:B, MATCH(Table1[[#This Row],[Origin City]], Lookup!A:A, 0)), Table1[[#This Row],[Origin City]]),","," ",Table1[[#This Row],[Origin State]])</f>
        <v>Clarkfield, MN</v>
      </c>
      <c r="K760" t="s">
        <v>48</v>
      </c>
      <c r="L760" t="s">
        <v>49</v>
      </c>
      <c r="M760" t="s">
        <v>50</v>
      </c>
      <c r="N760" s="5">
        <v>1684</v>
      </c>
      <c r="O760" t="s">
        <v>51</v>
      </c>
      <c r="P760">
        <v>110</v>
      </c>
      <c r="Q760">
        <v>120</v>
      </c>
      <c r="R760" t="s">
        <v>42</v>
      </c>
      <c r="S760" t="s">
        <v>43</v>
      </c>
      <c r="T760" t="s">
        <v>52</v>
      </c>
      <c r="U760" s="35" t="s">
        <v>44</v>
      </c>
      <c r="V760" s="27" t="s">
        <v>45</v>
      </c>
      <c r="W760" s="4">
        <v>5620</v>
      </c>
      <c r="X760" s="4">
        <f>IF(Table1[[#This Row],[Commodity]]="corn",Table1[[#This Row],[Tariff per Car]]/(111*2000/56),Table1[[#This Row],[Tariff per Car]]/(111*2000/60))</f>
        <v>1.4176576576576576</v>
      </c>
      <c r="Y760" s="4">
        <f>Table1[[#This Row],[Tariff per Car]]/100.7</f>
        <v>55.80933465739821</v>
      </c>
      <c r="Z760" s="4">
        <f>(Table1[[#This Row],[Tariff per Car]]/111)</f>
        <v>50.630630630630634</v>
      </c>
      <c r="AA760" s="6">
        <f>(Table1[[#This Row],[Tariff per Car]]/111)/Table1[[#This Row],[Route Mileage]]</f>
        <v>3.0065695148830542E-2</v>
      </c>
      <c r="AB760" s="4">
        <v>0.37</v>
      </c>
      <c r="AC760" s="4">
        <f>Table1[[#This Row],[FSC per Mile]]*Table1[[#This Row],[Route Mileage]]</f>
        <v>623.08000000000004</v>
      </c>
      <c r="AD760" s="4">
        <f>Table1[[#This Row],[Tariff per Car]]+Table1[[#This Row],[FSC per Car]]</f>
        <v>6243.08</v>
      </c>
      <c r="AE760" s="4">
        <f>IF(Table1[[#This Row],[Commodity]]="corn",Table1[[#This Row],[Tariff + FSC per Car]]/(111*2000/56),Table1[[#This Row],[Tariff + FSC per Car]]/(111*2000/60))</f>
        <v>1.574830990990991</v>
      </c>
      <c r="AF760" s="4">
        <f>Table1[[#This Row],[Tariff + FSC per Car]]/100.7</f>
        <v>61.996822244289966</v>
      </c>
      <c r="AG760" s="4">
        <f>(Table1[[#This Row],[Tariff + FSC per Car]]/111)</f>
        <v>56.243963963963964</v>
      </c>
      <c r="AH760" s="6">
        <f>(Table1[[#This Row],[Tariff + FSC per Car]]/111)/Table1[[#This Row],[Route Mileage]]</f>
        <v>3.3399028482163876E-2</v>
      </c>
    </row>
    <row r="761" spans="1:34" x14ac:dyDescent="0.25">
      <c r="A761" s="3">
        <v>44972</v>
      </c>
      <c r="B761" s="1" t="s">
        <v>34</v>
      </c>
      <c r="C761" s="1" t="s">
        <v>34</v>
      </c>
      <c r="D761" s="24">
        <v>4022</v>
      </c>
      <c r="E761" s="24">
        <v>39010</v>
      </c>
      <c r="F761" s="1" t="s">
        <v>35</v>
      </c>
      <c r="G761" s="1" t="s">
        <v>36</v>
      </c>
      <c r="H761" s="1" t="s">
        <v>46</v>
      </c>
      <c r="I761" t="s">
        <v>47</v>
      </c>
      <c r="J761" t="str">
        <f>_xlfn.CONCAT(IFERROR(INDEX(Lookup!B:B, MATCH(Table1[[#This Row],[Origin City]], Lookup!A:A, 0)), Table1[[#This Row],[Origin City]]),","," ",Table1[[#This Row],[Origin State]])</f>
        <v>Clarkfield, MN</v>
      </c>
      <c r="K761" t="s">
        <v>53</v>
      </c>
      <c r="L761" t="s">
        <v>54</v>
      </c>
      <c r="M761" t="str">
        <f>_xlfn.CONCAT(IFERROR(INDEX(Lookup!B:B, MATCH(Table1[[#This Row],[Destination City]], Lookup!A:A, 0)), Table1[[#This Row],[Destination City]]),","," ",Table1[[#This Row],[Destination State]])</f>
        <v>Hereford, TX</v>
      </c>
      <c r="N761" s="5">
        <v>1066</v>
      </c>
      <c r="O761" t="s">
        <v>51</v>
      </c>
      <c r="P761">
        <v>110</v>
      </c>
      <c r="Q761">
        <v>120</v>
      </c>
      <c r="R761" t="s">
        <v>42</v>
      </c>
      <c r="S761" t="s">
        <v>43</v>
      </c>
      <c r="T761" t="s">
        <v>52</v>
      </c>
      <c r="U761" s="35" t="s">
        <v>44</v>
      </c>
      <c r="V761" s="27" t="s">
        <v>45</v>
      </c>
      <c r="W761" s="4">
        <v>5300</v>
      </c>
      <c r="X761" s="4">
        <f>IF(Table1[[#This Row],[Commodity]]="corn",Table1[[#This Row],[Tariff per Car]]/(111*2000/56),Table1[[#This Row],[Tariff per Car]]/(111*2000/60))</f>
        <v>1.336936936936937</v>
      </c>
      <c r="Y761" s="4">
        <f>Table1[[#This Row],[Tariff per Car]]/100.7</f>
        <v>52.631578947368418</v>
      </c>
      <c r="Z761" s="4">
        <f>(Table1[[#This Row],[Tariff per Car]]/111)</f>
        <v>47.747747747747745</v>
      </c>
      <c r="AA761" s="6">
        <f>(Table1[[#This Row],[Tariff per Car]]/111)/Table1[[#This Row],[Route Mileage]]</f>
        <v>4.4791508206142347E-2</v>
      </c>
      <c r="AB761" s="4">
        <v>0.37</v>
      </c>
      <c r="AC761" s="4">
        <f>Table1[[#This Row],[FSC per Mile]]*Table1[[#This Row],[Route Mileage]]</f>
        <v>394.42</v>
      </c>
      <c r="AD761" s="4">
        <f>Table1[[#This Row],[Tariff per Car]]+Table1[[#This Row],[FSC per Car]]</f>
        <v>5694.42</v>
      </c>
      <c r="AE761" s="4">
        <f>IF(Table1[[#This Row],[Commodity]]="corn",Table1[[#This Row],[Tariff + FSC per Car]]/(111*2000/56),Table1[[#This Row],[Tariff + FSC per Car]]/(111*2000/60))</f>
        <v>1.4364302702702703</v>
      </c>
      <c r="AF761" s="4">
        <f>Table1[[#This Row],[Tariff + FSC per Car]]/100.7</f>
        <v>56.548361469712013</v>
      </c>
      <c r="AG761" s="4">
        <f>(Table1[[#This Row],[Tariff + FSC per Car]]/111)</f>
        <v>51.30108108108108</v>
      </c>
      <c r="AH761" s="6">
        <f>(Table1[[#This Row],[Tariff + FSC per Car]]/111)/Table1[[#This Row],[Route Mileage]]</f>
        <v>4.8124841539475681E-2</v>
      </c>
    </row>
    <row r="762" spans="1:34" x14ac:dyDescent="0.25">
      <c r="A762" s="3">
        <v>44972</v>
      </c>
      <c r="B762" s="1" t="s">
        <v>34</v>
      </c>
      <c r="C762" s="1" t="s">
        <v>34</v>
      </c>
      <c r="D762" s="24">
        <v>4022</v>
      </c>
      <c r="E762" s="24">
        <v>39010</v>
      </c>
      <c r="F762" s="1" t="s">
        <v>35</v>
      </c>
      <c r="G762" s="1" t="s">
        <v>36</v>
      </c>
      <c r="H762" s="1" t="s">
        <v>55</v>
      </c>
      <c r="I762" t="s">
        <v>38</v>
      </c>
      <c r="J762" t="str">
        <f>_xlfn.CONCAT(IFERROR(INDEX(Lookup!B:B, MATCH(Table1[[#This Row],[Origin City]], Lookup!A:A, 0)), Table1[[#This Row],[Origin City]]),","," ",Table1[[#This Row],[Origin State]])</f>
        <v>Edison, NE</v>
      </c>
      <c r="K762" t="s">
        <v>53</v>
      </c>
      <c r="L762" t="s">
        <v>54</v>
      </c>
      <c r="M762" t="str">
        <f>_xlfn.CONCAT(IFERROR(INDEX(Lookup!B:B, MATCH(Table1[[#This Row],[Destination City]], Lookup!A:A, 0)), Table1[[#This Row],[Destination City]]),","," ",Table1[[#This Row],[Destination State]])</f>
        <v>Hereford, TX</v>
      </c>
      <c r="N762" s="9">
        <v>728</v>
      </c>
      <c r="O762" t="s">
        <v>51</v>
      </c>
      <c r="P762">
        <v>110</v>
      </c>
      <c r="Q762">
        <v>120</v>
      </c>
      <c r="R762" t="s">
        <v>42</v>
      </c>
      <c r="S762" t="s">
        <v>43</v>
      </c>
      <c r="T762" t="s">
        <v>52</v>
      </c>
      <c r="U762" s="35" t="s">
        <v>44</v>
      </c>
      <c r="V762" s="27" t="s">
        <v>45</v>
      </c>
      <c r="W762" s="4">
        <v>4540</v>
      </c>
      <c r="X762" s="4">
        <f>IF(Table1[[#This Row],[Commodity]]="corn",Table1[[#This Row],[Tariff per Car]]/(111*2000/56),Table1[[#This Row],[Tariff per Car]]/(111*2000/60))</f>
        <v>1.1452252252252253</v>
      </c>
      <c r="Y762" s="4">
        <f>Table1[[#This Row],[Tariff per Car]]/100.7</f>
        <v>45.084409136047668</v>
      </c>
      <c r="Z762" s="4">
        <f>(Table1[[#This Row],[Tariff per Car]]/111)</f>
        <v>40.900900900900901</v>
      </c>
      <c r="AA762" s="6">
        <f>(Table1[[#This Row],[Tariff per Car]]/111)/Table1[[#This Row],[Route Mileage]]</f>
        <v>5.618255618255618E-2</v>
      </c>
      <c r="AB762" s="4">
        <v>0.37</v>
      </c>
      <c r="AC762" s="4">
        <f>Table1[[#This Row],[FSC per Mile]]*Table1[[#This Row],[Route Mileage]]</f>
        <v>269.36</v>
      </c>
      <c r="AD762" s="4">
        <f>Table1[[#This Row],[Tariff per Car]]+Table1[[#This Row],[FSC per Car]]</f>
        <v>4809.3599999999997</v>
      </c>
      <c r="AE762" s="4">
        <f>IF(Table1[[#This Row],[Commodity]]="corn",Table1[[#This Row],[Tariff + FSC per Car]]/(111*2000/56),Table1[[#This Row],[Tariff + FSC per Car]]/(111*2000/60))</f>
        <v>1.2131718918918919</v>
      </c>
      <c r="AF762" s="4">
        <f>Table1[[#This Row],[Tariff + FSC per Car]]/100.7</f>
        <v>47.759285004965236</v>
      </c>
      <c r="AG762" s="4">
        <f>(Table1[[#This Row],[Tariff + FSC per Car]]/111)</f>
        <v>43.327567567567563</v>
      </c>
      <c r="AH762" s="6">
        <f>(Table1[[#This Row],[Tariff + FSC per Car]]/111)/Table1[[#This Row],[Route Mileage]]</f>
        <v>5.9515889515889507E-2</v>
      </c>
    </row>
    <row r="763" spans="1:34" x14ac:dyDescent="0.25">
      <c r="A763" s="3">
        <v>44972</v>
      </c>
      <c r="B763" s="1" t="s">
        <v>34</v>
      </c>
      <c r="C763" s="1" t="s">
        <v>34</v>
      </c>
      <c r="D763" s="24">
        <v>4022</v>
      </c>
      <c r="E763" s="24">
        <v>39013</v>
      </c>
      <c r="F763" s="1" t="s">
        <v>35</v>
      </c>
      <c r="G763" s="1" t="s">
        <v>36</v>
      </c>
      <c r="H763" s="1" t="s">
        <v>55</v>
      </c>
      <c r="I763" t="s">
        <v>38</v>
      </c>
      <c r="J763" t="str">
        <f>_xlfn.CONCAT(IFERROR(INDEX(Lookup!B:B, MATCH(Table1[[#This Row],[Origin City]], Lookup!A:A, 0)), Table1[[#This Row],[Origin City]]),","," ",Table1[[#This Row],[Origin State]])</f>
        <v>Edison, NE</v>
      </c>
      <c r="K763" t="s">
        <v>48</v>
      </c>
      <c r="L763" t="s">
        <v>49</v>
      </c>
      <c r="M763" t="s">
        <v>50</v>
      </c>
      <c r="N763" s="5">
        <v>1759</v>
      </c>
      <c r="O763" t="s">
        <v>51</v>
      </c>
      <c r="P763">
        <v>110</v>
      </c>
      <c r="Q763">
        <v>120</v>
      </c>
      <c r="R763" t="s">
        <v>42</v>
      </c>
      <c r="S763" t="s">
        <v>43</v>
      </c>
      <c r="T763" t="s">
        <v>52</v>
      </c>
      <c r="U763" s="35" t="s">
        <v>44</v>
      </c>
      <c r="V763" s="27" t="s">
        <v>45</v>
      </c>
      <c r="W763" s="4">
        <v>5500</v>
      </c>
      <c r="X763" s="4">
        <f>IF(Table1[[#This Row],[Commodity]]="corn",Table1[[#This Row],[Tariff per Car]]/(111*2000/56),Table1[[#This Row],[Tariff per Car]]/(111*2000/60))</f>
        <v>1.3873873873873874</v>
      </c>
      <c r="Y763" s="4">
        <f>Table1[[#This Row],[Tariff per Car]]/100.7</f>
        <v>54.617676266137039</v>
      </c>
      <c r="Z763" s="4">
        <f>(Table1[[#This Row],[Tariff per Car]]/111)</f>
        <v>49.549549549549546</v>
      </c>
      <c r="AA763" s="6">
        <f>(Table1[[#This Row],[Tariff per Car]]/111)/Table1[[#This Row],[Route Mileage]]</f>
        <v>2.8169158356764951E-2</v>
      </c>
      <c r="AB763" s="4">
        <v>0.37</v>
      </c>
      <c r="AC763" s="4">
        <f>Table1[[#This Row],[FSC per Mile]]*Table1[[#This Row],[Route Mileage]]</f>
        <v>650.83000000000004</v>
      </c>
      <c r="AD763" s="4">
        <f>Table1[[#This Row],[Tariff per Car]]+Table1[[#This Row],[FSC per Car]]</f>
        <v>6150.83</v>
      </c>
      <c r="AE763" s="4">
        <f>IF(Table1[[#This Row],[Commodity]]="corn",Table1[[#This Row],[Tariff + FSC per Car]]/(111*2000/56),Table1[[#This Row],[Tariff + FSC per Car]]/(111*2000/60))</f>
        <v>1.5515607207207207</v>
      </c>
      <c r="AF763" s="4">
        <f>Table1[[#This Row],[Tariff + FSC per Car]]/100.7</f>
        <v>61.080734856007943</v>
      </c>
      <c r="AG763" s="4">
        <f>(Table1[[#This Row],[Tariff + FSC per Car]]/111)</f>
        <v>55.412882882882883</v>
      </c>
      <c r="AH763" s="6">
        <f>(Table1[[#This Row],[Tariff + FSC per Car]]/111)/Table1[[#This Row],[Route Mileage]]</f>
        <v>3.1502491690098285E-2</v>
      </c>
    </row>
    <row r="764" spans="1:34" x14ac:dyDescent="0.25">
      <c r="A764" s="3">
        <v>44972</v>
      </c>
      <c r="B764" s="1" t="s">
        <v>34</v>
      </c>
      <c r="C764" s="1" t="s">
        <v>34</v>
      </c>
      <c r="D764" s="24">
        <v>4022</v>
      </c>
      <c r="E764" s="24">
        <v>39010</v>
      </c>
      <c r="F764" s="1" t="s">
        <v>35</v>
      </c>
      <c r="G764" s="1" t="s">
        <v>36</v>
      </c>
      <c r="H764" s="1" t="s">
        <v>55</v>
      </c>
      <c r="I764" t="s">
        <v>38</v>
      </c>
      <c r="J764" t="str">
        <f>_xlfn.CONCAT(IFERROR(INDEX(Lookup!B:B, MATCH(Table1[[#This Row],[Origin City]], Lookup!A:A, 0)), Table1[[#This Row],[Origin City]]),","," ",Table1[[#This Row],[Origin State]])</f>
        <v>Edison, NE</v>
      </c>
      <c r="K764" t="s">
        <v>39</v>
      </c>
      <c r="L764" t="s">
        <v>40</v>
      </c>
      <c r="M764" t="str">
        <f>_xlfn.CONCAT(IFERROR(INDEX(Lookup!B:B, MATCH(Table1[[#This Row],[Destination City]], Lookup!A:A, 0)), Table1[[#This Row],[Destination City]]),","," ",Table1[[#This Row],[Destination State]])</f>
        <v>Hanford, CA</v>
      </c>
      <c r="N764" s="5">
        <v>1776</v>
      </c>
      <c r="O764" t="s">
        <v>41</v>
      </c>
      <c r="P764">
        <v>110</v>
      </c>
      <c r="Q764">
        <v>120</v>
      </c>
      <c r="R764" t="s">
        <v>42</v>
      </c>
      <c r="S764" t="s">
        <v>43</v>
      </c>
      <c r="T764" t="s">
        <v>52</v>
      </c>
      <c r="U764" s="36" t="s">
        <v>44</v>
      </c>
      <c r="V764" s="28" t="s">
        <v>45</v>
      </c>
      <c r="W764" s="4">
        <v>5500</v>
      </c>
      <c r="X764" s="4">
        <f>IF(Table1[[#This Row],[Commodity]]="corn",Table1[[#This Row],[Tariff per Car]]/(111*2000/56),Table1[[#This Row],[Tariff per Car]]/(111*2000/60))</f>
        <v>1.3873873873873874</v>
      </c>
      <c r="Y764" s="4">
        <f>Table1[[#This Row],[Tariff per Car]]/100.7</f>
        <v>54.617676266137039</v>
      </c>
      <c r="Z764" s="4">
        <f>(Table1[[#This Row],[Tariff per Car]]/111)</f>
        <v>49.549549549549546</v>
      </c>
      <c r="AA764" s="6">
        <f>(Table1[[#This Row],[Tariff per Car]]/111)/Table1[[#This Row],[Route Mileage]]</f>
        <v>2.7899521142764384E-2</v>
      </c>
      <c r="AB764" s="4">
        <v>0.37</v>
      </c>
      <c r="AC764" s="4">
        <f>Table1[[#This Row],[FSC per Mile]]*Table1[[#This Row],[Route Mileage]]</f>
        <v>657.12</v>
      </c>
      <c r="AD764" s="4">
        <f>Table1[[#This Row],[Tariff per Car]]+Table1[[#This Row],[FSC per Car]]</f>
        <v>6157.12</v>
      </c>
      <c r="AE764" s="4">
        <f>IF(Table1[[#This Row],[Commodity]]="corn",Table1[[#This Row],[Tariff + FSC per Car]]/(111*2000/56),Table1[[#This Row],[Tariff + FSC per Car]]/(111*2000/60))</f>
        <v>1.5531473873873873</v>
      </c>
      <c r="AF764" s="4">
        <f>Table1[[#This Row],[Tariff + FSC per Car]]/100.7</f>
        <v>61.143197616683217</v>
      </c>
      <c r="AG764" s="4">
        <f>(Table1[[#This Row],[Tariff + FSC per Car]]/111)</f>
        <v>55.469549549549548</v>
      </c>
      <c r="AH764" s="6">
        <f>(Table1[[#This Row],[Tariff + FSC per Car]]/111)/Table1[[#This Row],[Route Mileage]]</f>
        <v>3.1232854476097718E-2</v>
      </c>
    </row>
    <row r="765" spans="1:34" x14ac:dyDescent="0.25">
      <c r="A765" s="3">
        <v>44972</v>
      </c>
      <c r="B765" t="s">
        <v>34</v>
      </c>
      <c r="C765" t="s">
        <v>34</v>
      </c>
      <c r="D765" s="24">
        <v>4022</v>
      </c>
      <c r="E765" s="24">
        <v>39010</v>
      </c>
      <c r="F765" s="1" t="s">
        <v>35</v>
      </c>
      <c r="G765" s="1" t="s">
        <v>36</v>
      </c>
      <c r="H765" s="1" t="s">
        <v>56</v>
      </c>
      <c r="I765" t="s">
        <v>57</v>
      </c>
      <c r="J765" t="str">
        <f>_xlfn.CONCAT(IFERROR(INDEX(Lookup!B:B, MATCH(Table1[[#This Row],[Origin City]], Lookup!A:A, 0)), Table1[[#This Row],[Origin City]]),","," ",Table1[[#This Row],[Origin State]])</f>
        <v>Greenwood (Mendota), IL</v>
      </c>
      <c r="K765" t="s">
        <v>53</v>
      </c>
      <c r="L765" t="s">
        <v>54</v>
      </c>
      <c r="M765" t="str">
        <f>_xlfn.CONCAT(IFERROR(INDEX(Lookup!B:B, MATCH(Table1[[#This Row],[Destination City]], Lookup!A:A, 0)), Table1[[#This Row],[Destination City]]),","," ",Table1[[#This Row],[Destination State]])</f>
        <v>Hereford, TX</v>
      </c>
      <c r="N765" s="5">
        <v>935</v>
      </c>
      <c r="O765" t="s">
        <v>41</v>
      </c>
      <c r="P765">
        <v>110</v>
      </c>
      <c r="Q765">
        <v>120</v>
      </c>
      <c r="R765" t="s">
        <v>42</v>
      </c>
      <c r="S765" t="s">
        <v>43</v>
      </c>
      <c r="T765" t="s">
        <v>52</v>
      </c>
      <c r="U765" s="35" t="s">
        <v>44</v>
      </c>
      <c r="V765" s="27" t="s">
        <v>45</v>
      </c>
      <c r="W765" s="4">
        <v>4060</v>
      </c>
      <c r="X765" s="4">
        <f>IF(Table1[[#This Row],[Commodity]]="corn",Table1[[#This Row],[Tariff per Car]]/(111*2000/56),Table1[[#This Row],[Tariff per Car]]/(111*2000/60))</f>
        <v>1.0241441441441441</v>
      </c>
      <c r="Y765" s="4">
        <f>Table1[[#This Row],[Tariff per Car]]/100.7</f>
        <v>40.317775571002976</v>
      </c>
      <c r="Z765" s="4">
        <f>(Table1[[#This Row],[Tariff per Car]]/111)</f>
        <v>36.576576576576578</v>
      </c>
      <c r="AA765" s="6">
        <f>(Table1[[#This Row],[Tariff per Car]]/111)/Table1[[#This Row],[Route Mileage]]</f>
        <v>3.9119333236980296E-2</v>
      </c>
      <c r="AB765" s="4">
        <v>0.37</v>
      </c>
      <c r="AC765" s="4">
        <f>Table1[[#This Row],[FSC per Mile]]*Table1[[#This Row],[Route Mileage]]</f>
        <v>345.95</v>
      </c>
      <c r="AD765" s="4">
        <f>Table1[[#This Row],[Tariff per Car]]+Table1[[#This Row],[FSC per Car]]</f>
        <v>4405.95</v>
      </c>
      <c r="AE765" s="4">
        <f>IF(Table1[[#This Row],[Commodity]]="corn",Table1[[#This Row],[Tariff + FSC per Car]]/(111*2000/56),Table1[[#This Row],[Tariff + FSC per Car]]/(111*2000/60))</f>
        <v>1.1114108108108107</v>
      </c>
      <c r="AF765" s="4">
        <f>Table1[[#This Row],[Tariff + FSC per Car]]/100.7</f>
        <v>43.753227408142997</v>
      </c>
      <c r="AG765" s="4">
        <f>(Table1[[#This Row],[Tariff + FSC per Car]]/111)</f>
        <v>39.693243243243245</v>
      </c>
      <c r="AH765" s="6">
        <f>(Table1[[#This Row],[Tariff + FSC per Car]]/111)/Table1[[#This Row],[Route Mileage]]</f>
        <v>4.245266657031363E-2</v>
      </c>
    </row>
    <row r="766" spans="1:34" x14ac:dyDescent="0.25">
      <c r="A766" s="3">
        <v>44972</v>
      </c>
      <c r="B766" s="1" t="s">
        <v>34</v>
      </c>
      <c r="C766" s="1" t="s">
        <v>34</v>
      </c>
      <c r="D766" s="24">
        <v>4022</v>
      </c>
      <c r="E766" s="24">
        <v>39010</v>
      </c>
      <c r="F766" s="1" t="s">
        <v>35</v>
      </c>
      <c r="G766" s="1" t="s">
        <v>36</v>
      </c>
      <c r="H766" s="1" t="s">
        <v>58</v>
      </c>
      <c r="I766" t="s">
        <v>59</v>
      </c>
      <c r="J766" t="str">
        <f>_xlfn.CONCAT(IFERROR(INDEX(Lookup!B:B, MATCH(Table1[[#This Row],[Origin City]], Lookup!A:A, 0)), Table1[[#This Row],[Origin City]]),","," ",Table1[[#This Row],[Origin State]])</f>
        <v>Hancock, IA</v>
      </c>
      <c r="K766" t="s">
        <v>60</v>
      </c>
      <c r="L766" t="s">
        <v>54</v>
      </c>
      <c r="M766" t="str">
        <f>_xlfn.CONCAT(IFERROR(INDEX(Lookup!B:B, MATCH(Table1[[#This Row],[Destination City]], Lookup!A:A, 0)), Table1[[#This Row],[Destination City]]),","," ",Table1[[#This Row],[Destination State]])</f>
        <v>Plainview, TX</v>
      </c>
      <c r="N766" s="5">
        <v>832</v>
      </c>
      <c r="O766" t="s">
        <v>41</v>
      </c>
      <c r="P766">
        <v>110</v>
      </c>
      <c r="Q766">
        <v>120</v>
      </c>
      <c r="R766" t="s">
        <v>42</v>
      </c>
      <c r="S766" t="s">
        <v>43</v>
      </c>
      <c r="T766" t="s">
        <v>43</v>
      </c>
      <c r="U766" s="35" t="s">
        <v>44</v>
      </c>
      <c r="V766" s="27" t="s">
        <v>45</v>
      </c>
      <c r="W766" s="4">
        <v>4660</v>
      </c>
      <c r="X766" s="4">
        <f>IF(Table1[[#This Row],[Commodity]]="corn",Table1[[#This Row],[Tariff per Car]]/(111*2000/56),Table1[[#This Row],[Tariff per Car]]/(111*2000/60))</f>
        <v>1.1754954954954955</v>
      </c>
      <c r="Y766" s="4">
        <f>Table1[[#This Row],[Tariff per Car]]/100.7</f>
        <v>46.27606752730884</v>
      </c>
      <c r="Z766" s="4">
        <f>(Table1[[#This Row],[Tariff per Car]]/111)</f>
        <v>41.981981981981981</v>
      </c>
      <c r="AA766" s="6">
        <f>(Table1[[#This Row],[Tariff per Car]]/111)/Table1[[#This Row],[Route Mileage]]</f>
        <v>5.0459112959112956E-2</v>
      </c>
      <c r="AB766" s="4">
        <v>0.37</v>
      </c>
      <c r="AC766" s="4">
        <f>Table1[[#This Row],[FSC per Mile]]*Table1[[#This Row],[Route Mileage]]</f>
        <v>307.83999999999997</v>
      </c>
      <c r="AD766" s="4">
        <f>Table1[[#This Row],[Tariff per Car]]+Table1[[#This Row],[FSC per Car]]</f>
        <v>4967.84</v>
      </c>
      <c r="AE766" s="4">
        <f>IF(Table1[[#This Row],[Commodity]]="corn",Table1[[#This Row],[Tariff + FSC per Car]]/(111*2000/56),Table1[[#This Row],[Tariff + FSC per Car]]/(111*2000/60))</f>
        <v>1.2531488288288288</v>
      </c>
      <c r="AF766" s="4">
        <f>Table1[[#This Row],[Tariff + FSC per Car]]/100.7</f>
        <v>49.3330685203575</v>
      </c>
      <c r="AG766" s="4">
        <f>(Table1[[#This Row],[Tariff + FSC per Car]]/111)</f>
        <v>44.755315315315315</v>
      </c>
      <c r="AH766" s="6">
        <f>(Table1[[#This Row],[Tariff + FSC per Car]]/111)/Table1[[#This Row],[Route Mileage]]</f>
        <v>5.379244629244629E-2</v>
      </c>
    </row>
    <row r="767" spans="1:34" x14ac:dyDescent="0.25">
      <c r="A767" s="3">
        <v>44972</v>
      </c>
      <c r="B767" s="1" t="s">
        <v>34</v>
      </c>
      <c r="C767" s="1" t="s">
        <v>34</v>
      </c>
      <c r="D767" s="24">
        <v>4022</v>
      </c>
      <c r="E767" s="24">
        <v>39010</v>
      </c>
      <c r="F767" s="1" t="s">
        <v>35</v>
      </c>
      <c r="G767" s="1" t="s">
        <v>36</v>
      </c>
      <c r="H767" s="1" t="s">
        <v>61</v>
      </c>
      <c r="I767" t="s">
        <v>62</v>
      </c>
      <c r="J767" t="str">
        <f>_xlfn.CONCAT(IFERROR(INDEX(Lookup!B:B, MATCH(Table1[[#This Row],[Origin City]], Lookup!A:A, 0)), Table1[[#This Row],[Origin City]]),","," ",Table1[[#This Row],[Origin State]])</f>
        <v>Phelps (Rock Port), MO</v>
      </c>
      <c r="K767" t="s">
        <v>63</v>
      </c>
      <c r="L767" t="s">
        <v>64</v>
      </c>
      <c r="M767" t="str">
        <f>_xlfn.CONCAT(IFERROR(INDEX(Lookup!B:B, MATCH(Table1[[#This Row],[Destination City]], Lookup!A:A, 0)), Table1[[#This Row],[Destination City]]),","," ",Table1[[#This Row],[Destination State]])</f>
        <v>Clovis, NM</v>
      </c>
      <c r="N767" s="5">
        <v>764</v>
      </c>
      <c r="O767" t="s">
        <v>41</v>
      </c>
      <c r="P767">
        <v>110</v>
      </c>
      <c r="Q767">
        <v>120</v>
      </c>
      <c r="R767" t="s">
        <v>42</v>
      </c>
      <c r="S767" t="s">
        <v>43</v>
      </c>
      <c r="T767" t="s">
        <v>52</v>
      </c>
      <c r="U767" s="35" t="s">
        <v>44</v>
      </c>
      <c r="V767" s="27" t="s">
        <v>45</v>
      </c>
      <c r="W767" s="4">
        <v>4300</v>
      </c>
      <c r="X767" s="4">
        <f>IF(Table1[[#This Row],[Commodity]]="corn",Table1[[#This Row],[Tariff per Car]]/(111*2000/56),Table1[[#This Row],[Tariff per Car]]/(111*2000/60))</f>
        <v>1.0846846846846847</v>
      </c>
      <c r="Y767" s="4">
        <f>Table1[[#This Row],[Tariff per Car]]/100.7</f>
        <v>42.701092353525318</v>
      </c>
      <c r="Z767" s="4">
        <f>(Table1[[#This Row],[Tariff per Car]]/111)</f>
        <v>38.738738738738739</v>
      </c>
      <c r="AA767" s="6">
        <f>(Table1[[#This Row],[Tariff per Car]]/111)/Table1[[#This Row],[Route Mileage]]</f>
        <v>5.0705155417197299E-2</v>
      </c>
      <c r="AB767" s="4">
        <v>0.37</v>
      </c>
      <c r="AC767" s="4">
        <f>Table1[[#This Row],[FSC per Mile]]*Table1[[#This Row],[Route Mileage]]</f>
        <v>282.68</v>
      </c>
      <c r="AD767" s="4">
        <f>Table1[[#This Row],[Tariff per Car]]+Table1[[#This Row],[FSC per Car]]</f>
        <v>4582.68</v>
      </c>
      <c r="AE767" s="4">
        <f>IF(Table1[[#This Row],[Commodity]]="corn",Table1[[#This Row],[Tariff + FSC per Car]]/(111*2000/56),Table1[[#This Row],[Tariff + FSC per Car]]/(111*2000/60))</f>
        <v>1.1559913513513513</v>
      </c>
      <c r="AF767" s="4">
        <f>Table1[[#This Row],[Tariff + FSC per Car]]/100.7</f>
        <v>45.50824230387289</v>
      </c>
      <c r="AG767" s="4">
        <f>(Table1[[#This Row],[Tariff + FSC per Car]]/111)</f>
        <v>41.285405405405406</v>
      </c>
      <c r="AH767" s="6">
        <f>(Table1[[#This Row],[Tariff + FSC per Car]]/111)/Table1[[#This Row],[Route Mileage]]</f>
        <v>5.4038488750530633E-2</v>
      </c>
    </row>
    <row r="768" spans="1:34" x14ac:dyDescent="0.25">
      <c r="A768" s="3">
        <v>44972</v>
      </c>
      <c r="B768" s="1" t="s">
        <v>34</v>
      </c>
      <c r="C768" s="1" t="s">
        <v>34</v>
      </c>
      <c r="D768" s="24">
        <v>4022</v>
      </c>
      <c r="E768" s="24">
        <v>39010</v>
      </c>
      <c r="F768" s="1" t="s">
        <v>35</v>
      </c>
      <c r="G768" s="1" t="s">
        <v>36</v>
      </c>
      <c r="H768" s="1" t="s">
        <v>61</v>
      </c>
      <c r="I768" t="s">
        <v>62</v>
      </c>
      <c r="J768" t="str">
        <f>_xlfn.CONCAT(IFERROR(INDEX(Lookup!B:B, MATCH(Table1[[#This Row],[Origin City]], Lookup!A:A, 0)), Table1[[#This Row],[Origin City]]),","," ",Table1[[#This Row],[Origin State]])</f>
        <v>Phelps (Rock Port), MO</v>
      </c>
      <c r="K768" t="s">
        <v>65</v>
      </c>
      <c r="L768" t="s">
        <v>54</v>
      </c>
      <c r="M768" t="s">
        <v>66</v>
      </c>
      <c r="N768" s="5">
        <v>937</v>
      </c>
      <c r="O768" t="s">
        <v>41</v>
      </c>
      <c r="P768">
        <v>110</v>
      </c>
      <c r="Q768">
        <v>120</v>
      </c>
      <c r="R768" t="s">
        <v>42</v>
      </c>
      <c r="S768" t="s">
        <v>43</v>
      </c>
      <c r="T768" t="s">
        <v>52</v>
      </c>
      <c r="U768" s="35" t="s">
        <v>44</v>
      </c>
      <c r="V768" s="27" t="s">
        <v>45</v>
      </c>
      <c r="W768" s="4">
        <v>4040</v>
      </c>
      <c r="X768" s="4">
        <f>IF(Table1[[#This Row],[Commodity]]="corn",Table1[[#This Row],[Tariff per Car]]/(111*2000/56),Table1[[#This Row],[Tariff per Car]]/(111*2000/60))</f>
        <v>1.0190990990990991</v>
      </c>
      <c r="Y768" s="4">
        <f>Table1[[#This Row],[Tariff per Car]]/100.7</f>
        <v>40.119165839126119</v>
      </c>
      <c r="Z768" s="4">
        <f>(Table1[[#This Row],[Tariff per Car]]/111)</f>
        <v>36.396396396396398</v>
      </c>
      <c r="AA768" s="6">
        <f>(Table1[[#This Row],[Tariff per Car]]/111)/Table1[[#This Row],[Route Mileage]]</f>
        <v>3.8843539377157309E-2</v>
      </c>
      <c r="AB768" s="4">
        <v>0.37</v>
      </c>
      <c r="AC768" s="4">
        <f>Table1[[#This Row],[FSC per Mile]]*Table1[[#This Row],[Route Mileage]]</f>
        <v>346.69</v>
      </c>
      <c r="AD768" s="4">
        <f>Table1[[#This Row],[Tariff per Car]]+Table1[[#This Row],[FSC per Car]]</f>
        <v>4386.6899999999996</v>
      </c>
      <c r="AE768" s="4">
        <f>IF(Table1[[#This Row],[Commodity]]="corn",Table1[[#This Row],[Tariff + FSC per Car]]/(111*2000/56),Table1[[#This Row],[Tariff + FSC per Car]]/(111*2000/60))</f>
        <v>1.1065524324324323</v>
      </c>
      <c r="AF768" s="4">
        <f>Table1[[#This Row],[Tariff + FSC per Car]]/100.7</f>
        <v>43.561966236345576</v>
      </c>
      <c r="AG768" s="4">
        <f>(Table1[[#This Row],[Tariff + FSC per Car]]/111)</f>
        <v>39.519729729729725</v>
      </c>
      <c r="AH768" s="6">
        <f>(Table1[[#This Row],[Tariff + FSC per Car]]/111)/Table1[[#This Row],[Route Mileage]]</f>
        <v>4.2176872710490636E-2</v>
      </c>
    </row>
    <row r="769" spans="1:34" x14ac:dyDescent="0.25">
      <c r="A769" s="3">
        <v>44972</v>
      </c>
      <c r="B769" s="1" t="s">
        <v>34</v>
      </c>
      <c r="C769" s="1" t="s">
        <v>34</v>
      </c>
      <c r="D769" s="24">
        <v>4022</v>
      </c>
      <c r="E769" s="24">
        <v>39013</v>
      </c>
      <c r="F769" s="1" t="s">
        <v>35</v>
      </c>
      <c r="G769" s="1" t="s">
        <v>36</v>
      </c>
      <c r="H769" s="1" t="s">
        <v>67</v>
      </c>
      <c r="I769" t="s">
        <v>68</v>
      </c>
      <c r="J769" t="str">
        <f>_xlfn.CONCAT(IFERROR(INDEX(Lookup!B:B, MATCH(Table1[[#This Row],[Origin City]], Lookup!A:A, 0)), Table1[[#This Row],[Origin City]]),","," ",Table1[[#This Row],[Origin State]])</f>
        <v>Selby, SD</v>
      </c>
      <c r="K769" t="s">
        <v>48</v>
      </c>
      <c r="L769" t="s">
        <v>49</v>
      </c>
      <c r="M769" t="s">
        <v>50</v>
      </c>
      <c r="N769" s="5">
        <v>1419</v>
      </c>
      <c r="O769" t="s">
        <v>51</v>
      </c>
      <c r="P769">
        <v>110</v>
      </c>
      <c r="Q769">
        <v>120</v>
      </c>
      <c r="R769" t="s">
        <v>42</v>
      </c>
      <c r="S769" t="s">
        <v>43</v>
      </c>
      <c r="T769" t="s">
        <v>52</v>
      </c>
      <c r="U769" s="36" t="s">
        <v>44</v>
      </c>
      <c r="V769" s="28" t="s">
        <v>45</v>
      </c>
      <c r="W769" s="4">
        <v>5580</v>
      </c>
      <c r="X769" s="4">
        <f>IF(Table1[[#This Row],[Commodity]]="corn",Table1[[#This Row],[Tariff per Car]]/(111*2000/56),Table1[[#This Row],[Tariff per Car]]/(111*2000/60))</f>
        <v>1.4075675675675676</v>
      </c>
      <c r="Y769" s="4">
        <f>Table1[[#This Row],[Tariff per Car]]/100.7</f>
        <v>55.412115193644489</v>
      </c>
      <c r="Z769" s="4">
        <f>(Table1[[#This Row],[Tariff per Car]]/111)</f>
        <v>50.270270270270274</v>
      </c>
      <c r="AA769" s="6">
        <f>(Table1[[#This Row],[Tariff per Car]]/111)/Table1[[#This Row],[Route Mileage]]</f>
        <v>3.5426547054454034E-2</v>
      </c>
      <c r="AB769" s="4">
        <v>0.37</v>
      </c>
      <c r="AC769" s="4">
        <f>Table1[[#This Row],[FSC per Mile]]*Table1[[#This Row],[Route Mileage]]</f>
        <v>525.03</v>
      </c>
      <c r="AD769" s="4">
        <f>Table1[[#This Row],[Tariff per Car]]+Table1[[#This Row],[FSC per Car]]</f>
        <v>6105.03</v>
      </c>
      <c r="AE769" s="4">
        <f>IF(Table1[[#This Row],[Commodity]]="corn",Table1[[#This Row],[Tariff + FSC per Car]]/(111*2000/56),Table1[[#This Row],[Tariff + FSC per Car]]/(111*2000/60))</f>
        <v>1.5400075675675675</v>
      </c>
      <c r="AF769" s="4">
        <f>Table1[[#This Row],[Tariff + FSC per Car]]/100.7</f>
        <v>60.625918570009929</v>
      </c>
      <c r="AG769" s="4">
        <f>(Table1[[#This Row],[Tariff + FSC per Car]]/111)</f>
        <v>55.000270270270271</v>
      </c>
      <c r="AH769" s="6">
        <f>(Table1[[#This Row],[Tariff + FSC per Car]]/111)/Table1[[#This Row],[Route Mileage]]</f>
        <v>3.8759880387787368E-2</v>
      </c>
    </row>
    <row r="770" spans="1:34" x14ac:dyDescent="0.25">
      <c r="A770" s="3">
        <v>44972</v>
      </c>
      <c r="B770" s="1" t="s">
        <v>34</v>
      </c>
      <c r="C770" s="1" t="s">
        <v>34</v>
      </c>
      <c r="D770" s="24">
        <v>4022</v>
      </c>
      <c r="E770" s="24">
        <v>39013</v>
      </c>
      <c r="F770" s="1" t="s">
        <v>35</v>
      </c>
      <c r="G770" s="1" t="s">
        <v>36</v>
      </c>
      <c r="H770" s="1" t="s">
        <v>69</v>
      </c>
      <c r="I770" t="s">
        <v>47</v>
      </c>
      <c r="J770" t="str">
        <f>_xlfn.CONCAT(IFERROR(INDEX(Lookup!B:B, MATCH(Table1[[#This Row],[Origin City]], Lookup!A:A, 0)), Table1[[#This Row],[Origin City]]),","," ",Table1[[#This Row],[Origin State]])</f>
        <v>St. Cloud, MN</v>
      </c>
      <c r="K770" t="s">
        <v>48</v>
      </c>
      <c r="L770" t="s">
        <v>49</v>
      </c>
      <c r="M770" t="s">
        <v>50</v>
      </c>
      <c r="N770" s="5">
        <v>1666</v>
      </c>
      <c r="O770" t="s">
        <v>51</v>
      </c>
      <c r="P770">
        <v>110</v>
      </c>
      <c r="Q770">
        <v>120</v>
      </c>
      <c r="R770" t="s">
        <v>42</v>
      </c>
      <c r="S770" t="s">
        <v>43</v>
      </c>
      <c r="T770" t="s">
        <v>52</v>
      </c>
      <c r="U770" s="36" t="s">
        <v>44</v>
      </c>
      <c r="V770" s="28" t="s">
        <v>45</v>
      </c>
      <c r="W770" s="4">
        <v>5580</v>
      </c>
      <c r="X770" s="4">
        <f>IF(Table1[[#This Row],[Commodity]]="corn",Table1[[#This Row],[Tariff per Car]]/(111*2000/56),Table1[[#This Row],[Tariff per Car]]/(111*2000/60))</f>
        <v>1.4075675675675676</v>
      </c>
      <c r="Y770" s="4">
        <f>Table1[[#This Row],[Tariff per Car]]/100.7</f>
        <v>55.412115193644489</v>
      </c>
      <c r="Z770" s="4">
        <f>(Table1[[#This Row],[Tariff per Car]]/111)</f>
        <v>50.270270270270274</v>
      </c>
      <c r="AA770" s="6">
        <f>(Table1[[#This Row],[Tariff per Car]]/111)/Table1[[#This Row],[Route Mileage]]</f>
        <v>3.0174231854904126E-2</v>
      </c>
      <c r="AB770" s="4">
        <v>0.37</v>
      </c>
      <c r="AC770" s="4">
        <f>Table1[[#This Row],[FSC per Mile]]*Table1[[#This Row],[Route Mileage]]</f>
        <v>616.41999999999996</v>
      </c>
      <c r="AD770" s="4">
        <f>Table1[[#This Row],[Tariff per Car]]+Table1[[#This Row],[FSC per Car]]</f>
        <v>6196.42</v>
      </c>
      <c r="AE770" s="4">
        <f>IF(Table1[[#This Row],[Commodity]]="corn",Table1[[#This Row],[Tariff + FSC per Car]]/(111*2000/56),Table1[[#This Row],[Tariff + FSC per Car]]/(111*2000/60))</f>
        <v>1.5630609009009009</v>
      </c>
      <c r="AF770" s="4">
        <f>Table1[[#This Row],[Tariff + FSC per Car]]/100.7</f>
        <v>61.533465739821253</v>
      </c>
      <c r="AG770" s="4">
        <f>(Table1[[#This Row],[Tariff + FSC per Car]]/111)</f>
        <v>55.823603603603601</v>
      </c>
      <c r="AH770" s="6">
        <f>(Table1[[#This Row],[Tariff + FSC per Car]]/111)/Table1[[#This Row],[Route Mileage]]</f>
        <v>3.3507565188237456E-2</v>
      </c>
    </row>
    <row r="771" spans="1:34" x14ac:dyDescent="0.25">
      <c r="A771" s="3">
        <v>44972</v>
      </c>
      <c r="B771" s="1" t="s">
        <v>34</v>
      </c>
      <c r="C771" s="1" t="s">
        <v>34</v>
      </c>
      <c r="D771" s="24">
        <v>4022</v>
      </c>
      <c r="E771" s="24">
        <v>39010</v>
      </c>
      <c r="F771" s="1" t="s">
        <v>35</v>
      </c>
      <c r="G771" s="1" t="s">
        <v>36</v>
      </c>
      <c r="H771" s="1" t="s">
        <v>70</v>
      </c>
      <c r="I771" t="s">
        <v>57</v>
      </c>
      <c r="J771" t="str">
        <f>_xlfn.CONCAT(IFERROR(INDEX(Lookup!B:B, MATCH(Table1[[#This Row],[Origin City]], Lookup!A:A, 0)), Table1[[#This Row],[Origin City]]),","," ",Table1[[#This Row],[Origin State]])</f>
        <v>Waverly, IL</v>
      </c>
      <c r="K771" t="s">
        <v>71</v>
      </c>
      <c r="L771" t="s">
        <v>64</v>
      </c>
      <c r="M771" t="str">
        <f>_xlfn.CONCAT(IFERROR(INDEX(Lookup!B:B, MATCH(Table1[[#This Row],[Destination City]], Lookup!A:A, 0)), Table1[[#This Row],[Destination City]]),","," ",Table1[[#This Row],[Destination State]])</f>
        <v>Dexter, NM</v>
      </c>
      <c r="N771" s="47">
        <v>1058</v>
      </c>
      <c r="O771" t="s">
        <v>41</v>
      </c>
      <c r="P771">
        <v>110</v>
      </c>
      <c r="Q771">
        <v>120</v>
      </c>
      <c r="R771" t="s">
        <v>42</v>
      </c>
      <c r="S771" t="s">
        <v>43</v>
      </c>
      <c r="T771" t="s">
        <v>43</v>
      </c>
      <c r="U771" s="36" t="s">
        <v>44</v>
      </c>
      <c r="V771" s="28" t="s">
        <v>45</v>
      </c>
      <c r="W771" s="4">
        <v>4180</v>
      </c>
      <c r="X771" s="4">
        <f>IF(Table1[[#This Row],[Commodity]]="corn",Table1[[#This Row],[Tariff per Car]]/(111*2000/56),Table1[[#This Row],[Tariff per Car]]/(111*2000/60))</f>
        <v>1.0544144144144145</v>
      </c>
      <c r="Y771" s="4">
        <f>Table1[[#This Row],[Tariff per Car]]/100.7</f>
        <v>41.509433962264147</v>
      </c>
      <c r="Z771" s="4">
        <f>(Table1[[#This Row],[Tariff per Car]]/111)</f>
        <v>37.657657657657658</v>
      </c>
      <c r="AA771" s="6">
        <f>(Table1[[#This Row],[Tariff per Car]]/111)/Table1[[#This Row],[Route Mileage]]</f>
        <v>3.5593249203835213E-2</v>
      </c>
      <c r="AB771" s="4">
        <v>0.37</v>
      </c>
      <c r="AC771" s="4">
        <f>Table1[[#This Row],[FSC per Mile]]*Table1[[#This Row],[Route Mileage]]</f>
        <v>391.46</v>
      </c>
      <c r="AD771" s="4">
        <f>Table1[[#This Row],[Tariff per Car]]+Table1[[#This Row],[FSC per Car]]</f>
        <v>4571.46</v>
      </c>
      <c r="AE771" s="4">
        <f>IF(Table1[[#This Row],[Commodity]]="corn",Table1[[#This Row],[Tariff + FSC per Car]]/(111*2000/56),Table1[[#This Row],[Tariff + FSC per Car]]/(111*2000/60))</f>
        <v>1.1531610810810811</v>
      </c>
      <c r="AF771" s="4">
        <f>Table1[[#This Row],[Tariff + FSC per Car]]/100.7</f>
        <v>45.396822244289972</v>
      </c>
      <c r="AG771" s="4">
        <f>(Table1[[#This Row],[Tariff + FSC per Car]]/111)</f>
        <v>41.184324324324322</v>
      </c>
      <c r="AH771" s="6">
        <f>(Table1[[#This Row],[Tariff + FSC per Car]]/111)/Table1[[#This Row],[Route Mileage]]</f>
        <v>3.8926582537168547E-2</v>
      </c>
    </row>
    <row r="772" spans="1:34" x14ac:dyDescent="0.25">
      <c r="A772" s="3">
        <v>44972</v>
      </c>
      <c r="B772" s="1" t="s">
        <v>80</v>
      </c>
      <c r="C772" s="1" t="s">
        <v>81</v>
      </c>
      <c r="D772" s="24">
        <v>4032</v>
      </c>
      <c r="E772" s="24">
        <v>1182</v>
      </c>
      <c r="F772" s="1" t="s">
        <v>35</v>
      </c>
      <c r="G772" s="1" t="s">
        <v>36</v>
      </c>
      <c r="H772" s="1" t="s">
        <v>82</v>
      </c>
      <c r="I772" t="s">
        <v>83</v>
      </c>
      <c r="J772" t="str">
        <f>_xlfn.CONCAT(IFERROR(INDEX(Lookup!B:B, MATCH(Table1[[#This Row],[Origin City]], Lookup!A:A, 0)), Table1[[#This Row],[Origin City]]),","," ",Table1[[#This Row],[Origin State]])</f>
        <v>Delhi, LA</v>
      </c>
      <c r="K772" t="s">
        <v>84</v>
      </c>
      <c r="L772" t="s">
        <v>85</v>
      </c>
      <c r="M772" t="str">
        <f>_xlfn.CONCAT(IFERROR(INDEX(Lookup!B:B, MATCH(Table1[[#This Row],[Destination City]], Lookup!A:A, 0)), Table1[[#This Row],[Destination City]]),","," ",Table1[[#This Row],[Destination State]])</f>
        <v>Morton, MS</v>
      </c>
      <c r="N772" s="5">
        <v>120</v>
      </c>
      <c r="O772" t="s">
        <v>86</v>
      </c>
      <c r="P772">
        <v>100</v>
      </c>
      <c r="R772" t="s">
        <v>42</v>
      </c>
      <c r="S772" t="s">
        <v>43</v>
      </c>
      <c r="T772" t="s">
        <v>52</v>
      </c>
      <c r="U772" s="26"/>
      <c r="V772" s="27" t="s">
        <v>87</v>
      </c>
      <c r="W772" s="4">
        <v>1312</v>
      </c>
      <c r="X772" s="4">
        <f>IF(Table1[[#This Row],[Commodity]]="corn",Table1[[#This Row],[Tariff per Car]]/(111*2000/56),Table1[[#This Row],[Tariff per Car]]/(111*2000/60))</f>
        <v>0.33095495495495497</v>
      </c>
      <c r="Y772" s="4">
        <f>Table1[[#This Row],[Tariff per Car]]/100.7</f>
        <v>13.028798411122144</v>
      </c>
      <c r="Z772" s="4">
        <f>(Table1[[#This Row],[Tariff per Car]]/111)</f>
        <v>11.81981981981982</v>
      </c>
      <c r="AA772" s="6">
        <f>(Table1[[#This Row],[Tariff per Car]]/111)/Table1[[#This Row],[Route Mileage]]</f>
        <v>9.8498498498498496E-2</v>
      </c>
      <c r="AB772" s="4">
        <v>0.65</v>
      </c>
      <c r="AC772" s="4">
        <f>Table1[[#This Row],[FSC per Mile]]*Table1[[#This Row],[Route Mileage]]</f>
        <v>78</v>
      </c>
      <c r="AD772" s="4">
        <f>Table1[[#This Row],[Tariff per Car]]+Table1[[#This Row],[FSC per Car]]</f>
        <v>1390</v>
      </c>
      <c r="AE772" s="4">
        <f>IF(Table1[[#This Row],[Commodity]]="corn",Table1[[#This Row],[Tariff + FSC per Car]]/(111*2000/56),Table1[[#This Row],[Tariff + FSC per Car]]/(111*2000/60))</f>
        <v>0.35063063063063066</v>
      </c>
      <c r="AF772" s="4">
        <f>Table1[[#This Row],[Tariff + FSC per Car]]/100.7</f>
        <v>13.803376365441906</v>
      </c>
      <c r="AG772" s="4">
        <f>(Table1[[#This Row],[Tariff + FSC per Car]]/111)</f>
        <v>12.522522522522523</v>
      </c>
      <c r="AH772" s="6">
        <f>(Table1[[#This Row],[Tariff + FSC per Car]]/111)/Table1[[#This Row],[Route Mileage]]</f>
        <v>0.10435435435435436</v>
      </c>
    </row>
    <row r="773" spans="1:34" x14ac:dyDescent="0.25">
      <c r="A773" s="3">
        <v>44972</v>
      </c>
      <c r="B773" s="1" t="s">
        <v>88</v>
      </c>
      <c r="C773" s="1" t="s">
        <v>81</v>
      </c>
      <c r="D773" s="24">
        <v>4444</v>
      </c>
      <c r="E773" s="24">
        <v>45646</v>
      </c>
      <c r="F773" s="1" t="s">
        <v>35</v>
      </c>
      <c r="G773" s="1" t="s">
        <v>36</v>
      </c>
      <c r="H773" s="1" t="s">
        <v>89</v>
      </c>
      <c r="I773" t="s">
        <v>75</v>
      </c>
      <c r="J773" t="str">
        <f>_xlfn.CONCAT(IFERROR(INDEX(Lookup!B:B, MATCH(Table1[[#This Row],[Origin City]], Lookup!A:A, 0)), Table1[[#This Row],[Origin City]]),","," ",Table1[[#This Row],[Origin State]])</f>
        <v>Enderlin, ND</v>
      </c>
      <c r="K773" t="s">
        <v>90</v>
      </c>
      <c r="L773" t="s">
        <v>49</v>
      </c>
      <c r="M773" t="str">
        <f>_xlfn.CONCAT(IFERROR(INDEX(Lookup!B:B, MATCH(Table1[[#This Row],[Destination City]], Lookup!A:A, 0)), Table1[[#This Row],[Destination City]]),","," ",Table1[[#This Row],[Destination State]])</f>
        <v>Kalama, WA</v>
      </c>
      <c r="N773" s="5">
        <v>1617</v>
      </c>
      <c r="O773" t="s">
        <v>86</v>
      </c>
      <c r="P773">
        <v>110</v>
      </c>
      <c r="Q773">
        <v>110</v>
      </c>
      <c r="R773" t="s">
        <v>42</v>
      </c>
      <c r="S773" t="s">
        <v>43</v>
      </c>
      <c r="T773" t="s">
        <v>52</v>
      </c>
      <c r="U773" s="26"/>
      <c r="V773" s="27" t="s">
        <v>87</v>
      </c>
      <c r="W773" s="4">
        <v>5197</v>
      </c>
      <c r="X773" s="4">
        <f>IF(Table1[[#This Row],[Commodity]]="corn",Table1[[#This Row],[Tariff per Car]]/(111*2000/56),Table1[[#This Row],[Tariff per Car]]/(111*2000/60))</f>
        <v>1.3109549549549551</v>
      </c>
      <c r="Y773" s="4">
        <f>Table1[[#This Row],[Tariff per Car]]/100.7</f>
        <v>51.608738828202583</v>
      </c>
      <c r="Z773" s="4">
        <f>(Table1[[#This Row],[Tariff per Car]]/111)</f>
        <v>46.81981981981982</v>
      </c>
      <c r="AA773" s="6">
        <f>(Table1[[#This Row],[Tariff per Car]]/111)/Table1[[#This Row],[Route Mileage]]</f>
        <v>2.8954743240457527E-2</v>
      </c>
      <c r="AB773" s="4">
        <v>0.48649999999999999</v>
      </c>
      <c r="AC773" s="4">
        <f>Table1[[#This Row],[FSC per Mile]]*Table1[[#This Row],[Route Mileage]]</f>
        <v>786.67049999999995</v>
      </c>
      <c r="AD773" s="4">
        <f>Table1[[#This Row],[Tariff per Car]]+Table1[[#This Row],[FSC per Car]]</f>
        <v>5983.6705000000002</v>
      </c>
      <c r="AE773" s="4">
        <f>IF(Table1[[#This Row],[Commodity]]="corn",Table1[[#This Row],[Tariff + FSC per Car]]/(111*2000/56),Table1[[#This Row],[Tariff + FSC per Car]]/(111*2000/60))</f>
        <v>1.5093943603603603</v>
      </c>
      <c r="AF773" s="4">
        <f>Table1[[#This Row],[Tariff + FSC per Car]]/100.7</f>
        <v>59.420759682224428</v>
      </c>
      <c r="AG773" s="4">
        <f>(Table1[[#This Row],[Tariff + FSC per Car]]/111)</f>
        <v>53.90694144144144</v>
      </c>
      <c r="AH773" s="6">
        <f>(Table1[[#This Row],[Tariff + FSC per Car]]/111)/Table1[[#This Row],[Route Mileage]]</f>
        <v>3.3337626123340409E-2</v>
      </c>
    </row>
    <row r="774" spans="1:34" x14ac:dyDescent="0.25">
      <c r="A774" s="3">
        <v>44972</v>
      </c>
      <c r="B774" s="1" t="s">
        <v>88</v>
      </c>
      <c r="C774" s="1" t="s">
        <v>81</v>
      </c>
      <c r="D774" s="24">
        <v>4444</v>
      </c>
      <c r="E774" s="24">
        <v>45558</v>
      </c>
      <c r="F774" s="1" t="s">
        <v>35</v>
      </c>
      <c r="G774" s="1" t="s">
        <v>36</v>
      </c>
      <c r="H774" s="1" t="s">
        <v>91</v>
      </c>
      <c r="I774" t="s">
        <v>47</v>
      </c>
      <c r="J774" t="str">
        <f>_xlfn.CONCAT(IFERROR(INDEX(Lookup!B:B, MATCH(Table1[[#This Row],[Origin City]], Lookup!A:A, 0)), Table1[[#This Row],[Origin City]]),","," ",Table1[[#This Row],[Origin State]])</f>
        <v>Glenwood, MN</v>
      </c>
      <c r="K774" t="s">
        <v>92</v>
      </c>
      <c r="L774" t="s">
        <v>93</v>
      </c>
      <c r="M774" t="str">
        <f>_xlfn.CONCAT(IFERROR(INDEX(Lookup!B:B, MATCH(Table1[[#This Row],[Destination City]], Lookup!A:A, 0)), Table1[[#This Row],[Destination City]]),","," ",Table1[[#This Row],[Destination State]])</f>
        <v>Boardman, OR</v>
      </c>
      <c r="N774" s="5">
        <v>1556</v>
      </c>
      <c r="O774" t="s">
        <v>86</v>
      </c>
      <c r="P774">
        <v>110</v>
      </c>
      <c r="Q774">
        <v>110</v>
      </c>
      <c r="R774" t="s">
        <v>42</v>
      </c>
      <c r="S774" t="s">
        <v>43</v>
      </c>
      <c r="T774" t="s">
        <v>52</v>
      </c>
      <c r="U774" s="26"/>
      <c r="V774" s="27" t="s">
        <v>87</v>
      </c>
      <c r="W774" s="4">
        <v>5163</v>
      </c>
      <c r="X774" s="4">
        <f>IF(Table1[[#This Row],[Commodity]]="corn",Table1[[#This Row],[Tariff per Car]]/(111*2000/56),Table1[[#This Row],[Tariff per Car]]/(111*2000/60))</f>
        <v>1.3023783783783784</v>
      </c>
      <c r="Y774" s="4">
        <f>Table1[[#This Row],[Tariff per Car]]/100.7</f>
        <v>51.271102284011917</v>
      </c>
      <c r="Z774" s="4">
        <f>(Table1[[#This Row],[Tariff per Car]]/111)</f>
        <v>46.513513513513516</v>
      </c>
      <c r="AA774" s="6">
        <f>(Table1[[#This Row],[Tariff per Car]]/111)/Table1[[#This Row],[Route Mileage]]</f>
        <v>2.9893003543389148E-2</v>
      </c>
      <c r="AB774" s="4">
        <v>0.48649999999999999</v>
      </c>
      <c r="AC774" s="4">
        <f>Table1[[#This Row],[FSC per Mile]]*Table1[[#This Row],[Route Mileage]]</f>
        <v>756.99400000000003</v>
      </c>
      <c r="AD774" s="4">
        <f>Table1[[#This Row],[Tariff per Car]]+Table1[[#This Row],[FSC per Car]]</f>
        <v>5919.9939999999997</v>
      </c>
      <c r="AE774" s="4">
        <f>IF(Table1[[#This Row],[Commodity]]="corn",Table1[[#This Row],[Tariff + FSC per Car]]/(111*2000/56),Table1[[#This Row],[Tariff + FSC per Car]]/(111*2000/60))</f>
        <v>1.4933318198198198</v>
      </c>
      <c r="AF774" s="4">
        <f>Table1[[#This Row],[Tariff + FSC per Car]]/100.7</f>
        <v>58.788421052631577</v>
      </c>
      <c r="AG774" s="4">
        <f>(Table1[[#This Row],[Tariff + FSC per Car]]/111)</f>
        <v>53.333279279279274</v>
      </c>
      <c r="AH774" s="6">
        <f>(Table1[[#This Row],[Tariff + FSC per Car]]/111)/Table1[[#This Row],[Route Mileage]]</f>
        <v>3.427588642627203E-2</v>
      </c>
    </row>
    <row r="775" spans="1:34" x14ac:dyDescent="0.25">
      <c r="A775" s="3">
        <v>44972</v>
      </c>
      <c r="B775" s="1" t="s">
        <v>94</v>
      </c>
      <c r="C775" s="1" t="s">
        <v>94</v>
      </c>
      <c r="D775" s="24">
        <v>4315</v>
      </c>
      <c r="F775" s="1" t="s">
        <v>35</v>
      </c>
      <c r="G775" s="1" t="s">
        <v>36</v>
      </c>
      <c r="H775" s="1" t="s">
        <v>95</v>
      </c>
      <c r="I775" t="s">
        <v>96</v>
      </c>
      <c r="J775" t="str">
        <f>_xlfn.CONCAT(IFERROR(INDEX(Lookup!B:B, MATCH(Table1[[#This Row],[Origin City]], Lookup!A:A, 0)), Table1[[#This Row],[Origin City]]),","," ",Table1[[#This Row],[Origin State]])</f>
        <v>Haw Creek (Ladoga), IN</v>
      </c>
      <c r="K775" t="s">
        <v>97</v>
      </c>
      <c r="L775" t="s">
        <v>98</v>
      </c>
      <c r="M775" t="str">
        <f>_xlfn.CONCAT(IFERROR(INDEX(Lookup!B:B, MATCH(Table1[[#This Row],[Destination City]], Lookup!A:A, 0)), Table1[[#This Row],[Destination City]]),","," ",Table1[[#This Row],[Destination State]])</f>
        <v>Ozark, AL</v>
      </c>
      <c r="N775" s="9">
        <v>707</v>
      </c>
      <c r="O775" t="s">
        <v>86</v>
      </c>
      <c r="P775">
        <v>90</v>
      </c>
      <c r="Q775">
        <v>90</v>
      </c>
      <c r="R775" t="s">
        <v>42</v>
      </c>
      <c r="S775" t="s">
        <v>43</v>
      </c>
      <c r="T775" t="s">
        <v>52</v>
      </c>
      <c r="U775" s="29"/>
      <c r="V775" s="30" t="s">
        <v>87</v>
      </c>
      <c r="W775" s="4">
        <v>5693</v>
      </c>
      <c r="X775" s="4">
        <f>IF(Table1[[#This Row],[Commodity]]="corn",Table1[[#This Row],[Tariff per Car]]/(111*2000/56),Table1[[#This Row],[Tariff per Car]]/(111*2000/60))</f>
        <v>1.4360720720720721</v>
      </c>
      <c r="Y775" s="4">
        <f>Table1[[#This Row],[Tariff per Car]]/100.7</f>
        <v>56.53426017874876</v>
      </c>
      <c r="Z775" s="4">
        <f>(Table1[[#This Row],[Tariff per Car]]/111)</f>
        <v>51.288288288288285</v>
      </c>
      <c r="AA775" s="6">
        <f>(Table1[[#This Row],[Tariff per Car]]/111)/Table1[[#This Row],[Route Mileage]]</f>
        <v>7.2543547791072541E-2</v>
      </c>
      <c r="AB775" s="4">
        <v>0</v>
      </c>
      <c r="AC775" s="4">
        <f>Table1[[#This Row],[FSC per Mile]]*Table1[[#This Row],[Route Mileage]]</f>
        <v>0</v>
      </c>
      <c r="AD775" s="4">
        <f>Table1[[#This Row],[Tariff per Car]]+Table1[[#This Row],[FSC per Car]]</f>
        <v>5693</v>
      </c>
      <c r="AE775" s="4">
        <f>IF(Table1[[#This Row],[Commodity]]="corn",Table1[[#This Row],[Tariff + FSC per Car]]/(111*2000/56),Table1[[#This Row],[Tariff + FSC per Car]]/(111*2000/60))</f>
        <v>1.4360720720720721</v>
      </c>
      <c r="AF775" s="4">
        <f>Table1[[#This Row],[Tariff + FSC per Car]]/100.7</f>
        <v>56.53426017874876</v>
      </c>
      <c r="AG775" s="4">
        <f>(Table1[[#This Row],[Tariff + FSC per Car]]/111)</f>
        <v>51.288288288288285</v>
      </c>
      <c r="AH775" s="6">
        <f>(Table1[[#This Row],[Tariff + FSC per Car]]/111)/Table1[[#This Row],[Route Mileage]]</f>
        <v>7.2543547791072541E-2</v>
      </c>
    </row>
    <row r="776" spans="1:34" x14ac:dyDescent="0.25">
      <c r="A776" s="3">
        <v>44972</v>
      </c>
      <c r="B776" s="1" t="s">
        <v>94</v>
      </c>
      <c r="C776" s="1" t="s">
        <v>94</v>
      </c>
      <c r="D776" s="24">
        <v>4315</v>
      </c>
      <c r="F776" s="1" t="s">
        <v>35</v>
      </c>
      <c r="G776" s="1" t="s">
        <v>36</v>
      </c>
      <c r="H776" s="1" t="s">
        <v>99</v>
      </c>
      <c r="I776" t="s">
        <v>100</v>
      </c>
      <c r="J776" t="str">
        <f>_xlfn.CONCAT(IFERROR(INDEX(Lookup!B:B, MATCH(Table1[[#This Row],[Origin City]], Lookup!A:A, 0)), Table1[[#This Row],[Origin City]]),","," ",Table1[[#This Row],[Origin State]])</f>
        <v>Marysville, OH</v>
      </c>
      <c r="K776" t="s">
        <v>101</v>
      </c>
      <c r="L776" t="s">
        <v>102</v>
      </c>
      <c r="M776" t="str">
        <f>_xlfn.CONCAT(IFERROR(INDEX(Lookup!B:B, MATCH(Table1[[#This Row],[Destination City]], Lookup!A:A, 0)), Table1[[#This Row],[Destination City]]),","," ",Table1[[#This Row],[Destination State]])</f>
        <v>Rose Hill, NC</v>
      </c>
      <c r="N776" s="9">
        <v>781</v>
      </c>
      <c r="O776" t="s">
        <v>86</v>
      </c>
      <c r="P776">
        <v>90</v>
      </c>
      <c r="Q776">
        <v>90</v>
      </c>
      <c r="R776" t="s">
        <v>42</v>
      </c>
      <c r="S776" t="s">
        <v>43</v>
      </c>
      <c r="T776" t="s">
        <v>52</v>
      </c>
      <c r="U776" s="29"/>
      <c r="V776" s="30" t="s">
        <v>87</v>
      </c>
      <c r="W776" s="4">
        <v>5845</v>
      </c>
      <c r="X776" s="4">
        <f>IF(Table1[[#This Row],[Commodity]]="corn",Table1[[#This Row],[Tariff per Car]]/(111*2000/56),Table1[[#This Row],[Tariff per Car]]/(111*2000/60))</f>
        <v>1.4744144144144145</v>
      </c>
      <c r="Y776" s="4">
        <f>Table1[[#This Row],[Tariff per Car]]/100.7</f>
        <v>58.043694141012907</v>
      </c>
      <c r="Z776" s="4">
        <f>(Table1[[#This Row],[Tariff per Car]]/111)</f>
        <v>52.657657657657658</v>
      </c>
      <c r="AA776" s="6">
        <f>(Table1[[#This Row],[Tariff per Car]]/111)/Table1[[#This Row],[Route Mileage]]</f>
        <v>6.7423377282532213E-2</v>
      </c>
      <c r="AB776" s="4">
        <v>0</v>
      </c>
      <c r="AC776" s="4">
        <f>Table1[[#This Row],[FSC per Mile]]*Table1[[#This Row],[Route Mileage]]</f>
        <v>0</v>
      </c>
      <c r="AD776" s="4">
        <f>Table1[[#This Row],[Tariff per Car]]+Table1[[#This Row],[FSC per Car]]</f>
        <v>5845</v>
      </c>
      <c r="AE776" s="4">
        <f>IF(Table1[[#This Row],[Commodity]]="corn",Table1[[#This Row],[Tariff + FSC per Car]]/(111*2000/56),Table1[[#This Row],[Tariff + FSC per Car]]/(111*2000/60))</f>
        <v>1.4744144144144145</v>
      </c>
      <c r="AF776" s="4">
        <f>Table1[[#This Row],[Tariff + FSC per Car]]/100.7</f>
        <v>58.043694141012907</v>
      </c>
      <c r="AG776" s="4">
        <f>(Table1[[#This Row],[Tariff + FSC per Car]]/111)</f>
        <v>52.657657657657658</v>
      </c>
      <c r="AH776" s="6">
        <f>(Table1[[#This Row],[Tariff + FSC per Car]]/111)/Table1[[#This Row],[Route Mileage]]</f>
        <v>6.7423377282532213E-2</v>
      </c>
    </row>
    <row r="777" spans="1:34" x14ac:dyDescent="0.25">
      <c r="A777" s="3">
        <v>44972</v>
      </c>
      <c r="B777" s="1" t="s">
        <v>94</v>
      </c>
      <c r="C777" s="1" t="s">
        <v>94</v>
      </c>
      <c r="D777" s="24">
        <v>4315</v>
      </c>
      <c r="F777" s="1" t="s">
        <v>35</v>
      </c>
      <c r="G777" s="1" t="s">
        <v>36</v>
      </c>
      <c r="H777" s="1" t="s">
        <v>103</v>
      </c>
      <c r="I777" t="s">
        <v>57</v>
      </c>
      <c r="J777" t="str">
        <f>_xlfn.CONCAT(IFERROR(INDEX(Lookup!B:B, MATCH(Table1[[#This Row],[Origin City]], Lookup!A:A, 0)), Table1[[#This Row],[Origin City]]),","," ",Table1[[#This Row],[Origin State]])</f>
        <v>Olney, IL</v>
      </c>
      <c r="K777" t="s">
        <v>104</v>
      </c>
      <c r="L777" t="s">
        <v>105</v>
      </c>
      <c r="M777" t="str">
        <f>_xlfn.CONCAT(IFERROR(INDEX(Lookup!B:B, MATCH(Table1[[#This Row],[Destination City]], Lookup!A:A, 0)), Table1[[#This Row],[Destination City]]),","," ",Table1[[#This Row],[Destination State]])</f>
        <v>Fairmount, GA</v>
      </c>
      <c r="N777" s="9">
        <v>496</v>
      </c>
      <c r="O777" t="s">
        <v>86</v>
      </c>
      <c r="P777">
        <v>90</v>
      </c>
      <c r="Q777">
        <v>90</v>
      </c>
      <c r="R777" t="s">
        <v>42</v>
      </c>
      <c r="S777" t="s">
        <v>43</v>
      </c>
      <c r="T777" t="s">
        <v>52</v>
      </c>
      <c r="U777" s="45"/>
      <c r="V777" s="46" t="s">
        <v>87</v>
      </c>
      <c r="W777" s="4">
        <v>4478</v>
      </c>
      <c r="X777" s="4">
        <f>IF(Table1[[#This Row],[Commodity]]="corn",Table1[[#This Row],[Tariff per Car]]/(111*2000/56),Table1[[#This Row],[Tariff per Car]]/(111*2000/60))</f>
        <v>1.1295855855855856</v>
      </c>
      <c r="Y777" s="4">
        <f>Table1[[#This Row],[Tariff per Car]]/100.7</f>
        <v>44.468718967229393</v>
      </c>
      <c r="Z777" s="4">
        <f>(Table1[[#This Row],[Tariff per Car]]/111)</f>
        <v>40.342342342342342</v>
      </c>
      <c r="AA777" s="6">
        <f>(Table1[[#This Row],[Tariff per Car]]/111)/Table1[[#This Row],[Route Mileage]]</f>
        <v>8.13353676256902E-2</v>
      </c>
      <c r="AB777" s="4">
        <v>0</v>
      </c>
      <c r="AC777" s="4">
        <f>Table1[[#This Row],[FSC per Mile]]*Table1[[#This Row],[Route Mileage]]</f>
        <v>0</v>
      </c>
      <c r="AD777" s="4">
        <f>Table1[[#This Row],[Tariff per Car]]+Table1[[#This Row],[FSC per Car]]</f>
        <v>4478</v>
      </c>
      <c r="AE777" s="4">
        <f>IF(Table1[[#This Row],[Commodity]]="corn",Table1[[#This Row],[Tariff + FSC per Car]]/(111*2000/56),Table1[[#This Row],[Tariff + FSC per Car]]/(111*2000/60))</f>
        <v>1.1295855855855856</v>
      </c>
      <c r="AF777" s="4">
        <f>Table1[[#This Row],[Tariff + FSC per Car]]/100.7</f>
        <v>44.468718967229393</v>
      </c>
      <c r="AG777" s="4">
        <f>(Table1[[#This Row],[Tariff + FSC per Car]]/111)</f>
        <v>40.342342342342342</v>
      </c>
      <c r="AH777" s="6">
        <f>(Table1[[#This Row],[Tariff + FSC per Car]]/111)/Table1[[#This Row],[Route Mileage]]</f>
        <v>8.13353676256902E-2</v>
      </c>
    </row>
    <row r="778" spans="1:34" x14ac:dyDescent="0.25">
      <c r="A778" s="3">
        <v>44972</v>
      </c>
      <c r="B778" s="1" t="s">
        <v>112</v>
      </c>
      <c r="C778" s="1" t="s">
        <v>112</v>
      </c>
      <c r="D778" s="24">
        <v>4051</v>
      </c>
      <c r="E778" s="24">
        <v>2300</v>
      </c>
      <c r="F778" s="1" t="s">
        <v>35</v>
      </c>
      <c r="G778" s="1" t="s">
        <v>36</v>
      </c>
      <c r="H778" s="1" t="s">
        <v>113</v>
      </c>
      <c r="I778" t="s">
        <v>38</v>
      </c>
      <c r="J778" t="str">
        <f>_xlfn.CONCAT(IFERROR(INDEX(Lookup!B:B, MATCH(Table1[[#This Row],[Origin City]], Lookup!A:A, 0)), Table1[[#This Row],[Origin City]]),","," ",Table1[[#This Row],[Origin State]])</f>
        <v>Mead, NE</v>
      </c>
      <c r="K778" t="s">
        <v>114</v>
      </c>
      <c r="L778" t="s">
        <v>40</v>
      </c>
      <c r="M778" t="str">
        <f>_xlfn.CONCAT(IFERROR(INDEX(Lookup!B:B, MATCH(Table1[[#This Row],[Destination City]], Lookup!A:A, 0)), Table1[[#This Row],[Destination City]]),","," ",Table1[[#This Row],[Destination State]])</f>
        <v>Keyes, CA</v>
      </c>
      <c r="N778" s="5">
        <v>1737</v>
      </c>
      <c r="O778" t="s">
        <v>51</v>
      </c>
      <c r="P778">
        <v>107</v>
      </c>
      <c r="R778" t="s">
        <v>42</v>
      </c>
      <c r="S778" t="s">
        <v>43</v>
      </c>
      <c r="T778" t="s">
        <v>52</v>
      </c>
      <c r="U778" s="36" t="s">
        <v>44</v>
      </c>
      <c r="V778" s="28"/>
      <c r="W778" s="4">
        <v>5710</v>
      </c>
      <c r="X778" s="4">
        <f>IF(Table1[[#This Row],[Commodity]]="corn",Table1[[#This Row],[Tariff per Car]]/(111*2000/56),Table1[[#This Row],[Tariff per Car]]/(111*2000/60))</f>
        <v>1.4403603603603603</v>
      </c>
      <c r="Y778" s="4">
        <f>Table1[[#This Row],[Tariff per Car]]/100.7</f>
        <v>56.703078450844089</v>
      </c>
      <c r="Z778" s="4">
        <f>(Table1[[#This Row],[Tariff per Car]]/111)</f>
        <v>51.441441441441441</v>
      </c>
      <c r="AA778" s="6">
        <f>(Table1[[#This Row],[Tariff per Car]]/111)/Table1[[#This Row],[Route Mileage]]</f>
        <v>2.961510733531459E-2</v>
      </c>
      <c r="AB778" s="4">
        <v>0.53</v>
      </c>
      <c r="AC778" s="4">
        <f>Table1[[#This Row],[FSC per Mile]]*Table1[[#This Row],[Route Mileage]]</f>
        <v>920.61</v>
      </c>
      <c r="AD778" s="4">
        <f>Table1[[#This Row],[Tariff per Car]]+Table1[[#This Row],[FSC per Car]]</f>
        <v>6630.61</v>
      </c>
      <c r="AE778" s="4">
        <f>IF(Table1[[#This Row],[Commodity]]="corn",Table1[[#This Row],[Tariff + FSC per Car]]/(111*2000/56),Table1[[#This Row],[Tariff + FSC per Car]]/(111*2000/60))</f>
        <v>1.6725863063063062</v>
      </c>
      <c r="AF778" s="4">
        <f>Table1[[#This Row],[Tariff + FSC per Car]]/100.7</f>
        <v>65.845183714001976</v>
      </c>
      <c r="AG778" s="4">
        <f>(Table1[[#This Row],[Tariff + FSC per Car]]/111)</f>
        <v>59.735225225225221</v>
      </c>
      <c r="AH778" s="6">
        <f>(Table1[[#This Row],[Tariff + FSC per Car]]/111)/Table1[[#This Row],[Route Mileage]]</f>
        <v>3.4389882110089365E-2</v>
      </c>
    </row>
    <row r="779" spans="1:34" x14ac:dyDescent="0.25">
      <c r="A779" s="3">
        <v>44972</v>
      </c>
      <c r="B779" s="1" t="s">
        <v>34</v>
      </c>
      <c r="C779" s="1" t="s">
        <v>34</v>
      </c>
      <c r="D779" s="24">
        <v>4022</v>
      </c>
      <c r="E779" s="24">
        <v>69105</v>
      </c>
      <c r="F779" s="1" t="s">
        <v>72</v>
      </c>
      <c r="G779" s="1" t="s">
        <v>36</v>
      </c>
      <c r="H779" s="1" t="s">
        <v>73</v>
      </c>
      <c r="I779" t="s">
        <v>47</v>
      </c>
      <c r="J779" t="str">
        <f>_xlfn.CONCAT(IFERROR(INDEX(Lookup!B:B, MATCH(Table1[[#This Row],[Origin City]], Lookup!A:A, 0)), Table1[[#This Row],[Origin City]]),","," ",Table1[[#This Row],[Origin State]])</f>
        <v>Argyle, MN</v>
      </c>
      <c r="K779" t="s">
        <v>48</v>
      </c>
      <c r="L779" t="s">
        <v>49</v>
      </c>
      <c r="M779" t="s">
        <v>50</v>
      </c>
      <c r="N779" s="5">
        <v>1528</v>
      </c>
      <c r="O779" t="s">
        <v>51</v>
      </c>
      <c r="P779">
        <v>110</v>
      </c>
      <c r="Q779">
        <v>120</v>
      </c>
      <c r="R779" t="s">
        <v>2</v>
      </c>
      <c r="S779" t="s">
        <v>43</v>
      </c>
      <c r="T779" t="s">
        <v>52</v>
      </c>
      <c r="U779" s="35" t="s">
        <v>44</v>
      </c>
      <c r="V779" s="27" t="s">
        <v>45</v>
      </c>
      <c r="W779" s="4">
        <v>6300</v>
      </c>
      <c r="X779" s="4">
        <f>IF(Table1[[#This Row],[Commodity]]="corn",Table1[[#This Row],[Tariff per Car]]/(111*2000/56),Table1[[#This Row],[Tariff per Car]]/(111*2000/60))</f>
        <v>1.7027027027027026</v>
      </c>
      <c r="Y779" s="4">
        <f>Table1[[#This Row],[Tariff per Car]]/100.7</f>
        <v>62.562065541211517</v>
      </c>
      <c r="Z779" s="4">
        <f>(Table1[[#This Row],[Tariff per Car]]/111)</f>
        <v>56.756756756756758</v>
      </c>
      <c r="AA779" s="6">
        <f>(Table1[[#This Row],[Tariff per Car]]/111)/Table1[[#This Row],[Route Mileage]]</f>
        <v>3.7144474317249189E-2</v>
      </c>
      <c r="AB779" s="4">
        <v>0.37</v>
      </c>
      <c r="AC779" s="4">
        <f>Table1[[#This Row],[FSC per Mile]]*Table1[[#This Row],[Route Mileage]]</f>
        <v>565.36</v>
      </c>
      <c r="AD779" s="4">
        <f>Table1[[#This Row],[Tariff per Car]]+Table1[[#This Row],[FSC per Car]]</f>
        <v>6865.36</v>
      </c>
      <c r="AE779" s="4">
        <f>IF(Table1[[#This Row],[Commodity]]="corn",Table1[[#This Row],[Tariff + FSC per Car]]/(111*2000/56),Table1[[#This Row],[Tariff + FSC per Car]]/(111*2000/60))</f>
        <v>1.8555027027027027</v>
      </c>
      <c r="AF779" s="4">
        <f>Table1[[#This Row],[Tariff + FSC per Car]]/100.7</f>
        <v>68.176365441906654</v>
      </c>
      <c r="AG779" s="4">
        <f>(Table1[[#This Row],[Tariff + FSC per Car]]/111)</f>
        <v>61.850090090090085</v>
      </c>
      <c r="AH779" s="6">
        <f>(Table1[[#This Row],[Tariff + FSC per Car]]/111)/Table1[[#This Row],[Route Mileage]]</f>
        <v>4.0477807650582516E-2</v>
      </c>
    </row>
    <row r="780" spans="1:34" x14ac:dyDescent="0.25">
      <c r="A780" s="3">
        <v>44972</v>
      </c>
      <c r="B780" s="1" t="s">
        <v>34</v>
      </c>
      <c r="C780" s="1" t="s">
        <v>34</v>
      </c>
      <c r="D780" s="24">
        <v>4022</v>
      </c>
      <c r="E780" s="24">
        <v>69105</v>
      </c>
      <c r="F780" s="1" t="s">
        <v>72</v>
      </c>
      <c r="G780" s="1" t="s">
        <v>36</v>
      </c>
      <c r="H780" s="1" t="s">
        <v>73</v>
      </c>
      <c r="I780" t="s">
        <v>47</v>
      </c>
      <c r="J780" t="str">
        <f>_xlfn.CONCAT(IFERROR(INDEX(Lookup!B:B, MATCH(Table1[[#This Row],[Origin City]], Lookup!A:A, 0)), Table1[[#This Row],[Origin City]]),","," ",Table1[[#This Row],[Origin State]])</f>
        <v>Argyle, MN</v>
      </c>
      <c r="K780" t="s">
        <v>65</v>
      </c>
      <c r="L780" t="s">
        <v>54</v>
      </c>
      <c r="M780" t="s">
        <v>66</v>
      </c>
      <c r="N780" s="47">
        <v>1634</v>
      </c>
      <c r="O780" t="s">
        <v>51</v>
      </c>
      <c r="P780">
        <v>110</v>
      </c>
      <c r="Q780">
        <v>120</v>
      </c>
      <c r="R780" t="s">
        <v>2</v>
      </c>
      <c r="S780" t="s">
        <v>43</v>
      </c>
      <c r="T780" t="s">
        <v>52</v>
      </c>
      <c r="U780" s="36" t="s">
        <v>44</v>
      </c>
      <c r="V780" s="28" t="s">
        <v>45</v>
      </c>
      <c r="W780" s="4">
        <v>6500</v>
      </c>
      <c r="X780" s="4">
        <f>IF(Table1[[#This Row],[Commodity]]="corn",Table1[[#This Row],[Tariff per Car]]/(111*2000/56),Table1[[#This Row],[Tariff per Car]]/(111*2000/60))</f>
        <v>1.7567567567567568</v>
      </c>
      <c r="Y780" s="4">
        <f>Table1[[#This Row],[Tariff per Car]]/100.7</f>
        <v>64.548162859980138</v>
      </c>
      <c r="Z780" s="4">
        <f>(Table1[[#This Row],[Tariff per Car]]/111)</f>
        <v>58.558558558558559</v>
      </c>
      <c r="AA780" s="6">
        <f>(Table1[[#This Row],[Tariff per Car]]/111)/Table1[[#This Row],[Route Mileage]]</f>
        <v>3.5837551137428737E-2</v>
      </c>
      <c r="AB780" s="4">
        <v>0.37</v>
      </c>
      <c r="AC780" s="4">
        <f>Table1[[#This Row],[FSC per Mile]]*Table1[[#This Row],[Route Mileage]]</f>
        <v>604.58000000000004</v>
      </c>
      <c r="AD780" s="4">
        <f>Table1[[#This Row],[Tariff per Car]]+Table1[[#This Row],[FSC per Car]]</f>
        <v>7104.58</v>
      </c>
      <c r="AE780" s="4">
        <f>IF(Table1[[#This Row],[Commodity]]="corn",Table1[[#This Row],[Tariff + FSC per Car]]/(111*2000/56),Table1[[#This Row],[Tariff + FSC per Car]]/(111*2000/60))</f>
        <v>1.9201567567567568</v>
      </c>
      <c r="AF780" s="4">
        <f>Table1[[#This Row],[Tariff + FSC per Car]]/100.7</f>
        <v>70.551936444885797</v>
      </c>
      <c r="AG780" s="4">
        <f>(Table1[[#This Row],[Tariff + FSC per Car]]/111)</f>
        <v>64.005225225225232</v>
      </c>
      <c r="AH780" s="6">
        <f>(Table1[[#This Row],[Tariff + FSC per Car]]/111)/Table1[[#This Row],[Route Mileage]]</f>
        <v>3.9170884470762078E-2</v>
      </c>
    </row>
    <row r="781" spans="1:34" x14ac:dyDescent="0.25">
      <c r="A781" s="3">
        <v>44972</v>
      </c>
      <c r="B781" s="1" t="s">
        <v>34</v>
      </c>
      <c r="C781" s="1" t="s">
        <v>34</v>
      </c>
      <c r="D781" s="24">
        <v>4022</v>
      </c>
      <c r="E781" s="24">
        <v>69105</v>
      </c>
      <c r="F781" s="1" t="s">
        <v>72</v>
      </c>
      <c r="G781" s="1" t="s">
        <v>36</v>
      </c>
      <c r="H781" s="1" t="s">
        <v>74</v>
      </c>
      <c r="I781" t="s">
        <v>75</v>
      </c>
      <c r="J781" t="str">
        <f>_xlfn.CONCAT(IFERROR(INDEX(Lookup!B:B, MATCH(Table1[[#This Row],[Origin City]], Lookup!A:A, 0)), Table1[[#This Row],[Origin City]]),","," ",Table1[[#This Row],[Origin State]])</f>
        <v>Casselton, ND</v>
      </c>
      <c r="K781" t="s">
        <v>48</v>
      </c>
      <c r="L781" t="s">
        <v>49</v>
      </c>
      <c r="M781" t="s">
        <v>50</v>
      </c>
      <c r="N781" s="5">
        <v>1469</v>
      </c>
      <c r="O781" t="s">
        <v>51</v>
      </c>
      <c r="P781">
        <v>110</v>
      </c>
      <c r="Q781">
        <v>120</v>
      </c>
      <c r="R781" t="s">
        <v>2</v>
      </c>
      <c r="S781" t="s">
        <v>43</v>
      </c>
      <c r="T781" t="s">
        <v>52</v>
      </c>
      <c r="U781" s="35" t="s">
        <v>44</v>
      </c>
      <c r="V781" s="27" t="s">
        <v>45</v>
      </c>
      <c r="W781" s="4">
        <v>6250</v>
      </c>
      <c r="X781" s="4">
        <f>IF(Table1[[#This Row],[Commodity]]="corn",Table1[[#This Row],[Tariff per Car]]/(111*2000/56),Table1[[#This Row],[Tariff per Car]]/(111*2000/60))</f>
        <v>1.6891891891891893</v>
      </c>
      <c r="Y781" s="4">
        <f>Table1[[#This Row],[Tariff per Car]]/100.7</f>
        <v>62.06554121151936</v>
      </c>
      <c r="Z781" s="4">
        <f>(Table1[[#This Row],[Tariff per Car]]/111)</f>
        <v>56.306306306306304</v>
      </c>
      <c r="AA781" s="6">
        <f>(Table1[[#This Row],[Tariff per Car]]/111)/Table1[[#This Row],[Route Mileage]]</f>
        <v>3.8329684347383458E-2</v>
      </c>
      <c r="AB781" s="4">
        <v>0.37</v>
      </c>
      <c r="AC781" s="4">
        <f>Table1[[#This Row],[FSC per Mile]]*Table1[[#This Row],[Route Mileage]]</f>
        <v>543.53</v>
      </c>
      <c r="AD781" s="4">
        <f>Table1[[#This Row],[Tariff per Car]]+Table1[[#This Row],[FSC per Car]]</f>
        <v>6793.53</v>
      </c>
      <c r="AE781" s="4">
        <f>IF(Table1[[#This Row],[Commodity]]="corn",Table1[[#This Row],[Tariff + FSC per Car]]/(111*2000/56),Table1[[#This Row],[Tariff + FSC per Car]]/(111*2000/60))</f>
        <v>1.8360891891891891</v>
      </c>
      <c r="AF781" s="4">
        <f>Table1[[#This Row],[Tariff + FSC per Car]]/100.7</f>
        <v>67.463058589870897</v>
      </c>
      <c r="AG781" s="4">
        <f>(Table1[[#This Row],[Tariff + FSC per Car]]/111)</f>
        <v>61.202972972972972</v>
      </c>
      <c r="AH781" s="6">
        <f>(Table1[[#This Row],[Tariff + FSC per Car]]/111)/Table1[[#This Row],[Route Mileage]]</f>
        <v>4.1663017680716792E-2</v>
      </c>
    </row>
    <row r="782" spans="1:34" x14ac:dyDescent="0.25">
      <c r="A782" s="3">
        <v>44972</v>
      </c>
      <c r="B782" s="1" t="s">
        <v>34</v>
      </c>
      <c r="C782" s="1" t="s">
        <v>34</v>
      </c>
      <c r="D782" s="24">
        <v>4022</v>
      </c>
      <c r="E782" s="24">
        <v>69902</v>
      </c>
      <c r="F782" s="1" t="s">
        <v>72</v>
      </c>
      <c r="G782" s="1" t="s">
        <v>36</v>
      </c>
      <c r="H782" s="1" t="s">
        <v>74</v>
      </c>
      <c r="I782" t="s">
        <v>75</v>
      </c>
      <c r="J782" t="str">
        <f>_xlfn.CONCAT(IFERROR(INDEX(Lookup!B:B, MATCH(Table1[[#This Row],[Origin City]], Lookup!A:A, 0)), Table1[[#This Row],[Origin City]]),","," ",Table1[[#This Row],[Origin State]])</f>
        <v>Casselton, ND</v>
      </c>
      <c r="K782" t="s">
        <v>79</v>
      </c>
      <c r="L782" t="s">
        <v>62</v>
      </c>
      <c r="M782" t="str">
        <f>_xlfn.CONCAT(IFERROR(INDEX(Lookup!B:B, MATCH(Table1[[#This Row],[Destination City]], Lookup!A:A, 0)), Table1[[#This Row],[Destination City]]),","," ",Table1[[#This Row],[Destination State]])</f>
        <v>St. Louis, MO</v>
      </c>
      <c r="N782" s="5">
        <v>855</v>
      </c>
      <c r="O782" t="s">
        <v>51</v>
      </c>
      <c r="P782">
        <v>110</v>
      </c>
      <c r="Q782">
        <v>120</v>
      </c>
      <c r="R782" t="s">
        <v>2</v>
      </c>
      <c r="S782" t="s">
        <v>43</v>
      </c>
      <c r="T782" t="s">
        <v>52</v>
      </c>
      <c r="U782" s="35" t="s">
        <v>44</v>
      </c>
      <c r="V782" s="27" t="s">
        <v>45</v>
      </c>
      <c r="W782" s="4">
        <v>4300</v>
      </c>
      <c r="X782" s="4">
        <f>IF(Table1[[#This Row],[Commodity]]="corn",Table1[[#This Row],[Tariff per Car]]/(111*2000/56),Table1[[#This Row],[Tariff per Car]]/(111*2000/60))</f>
        <v>1.1621621621621621</v>
      </c>
      <c r="Y782" s="4">
        <f>Table1[[#This Row],[Tariff per Car]]/100.7</f>
        <v>42.701092353525318</v>
      </c>
      <c r="Z782" s="4">
        <f>(Table1[[#This Row],[Tariff per Car]]/111)</f>
        <v>38.738738738738739</v>
      </c>
      <c r="AA782" s="6">
        <f>(Table1[[#This Row],[Tariff per Car]]/111)/Table1[[#This Row],[Route Mileage]]</f>
        <v>4.5308466361097942E-2</v>
      </c>
      <c r="AB782" s="4">
        <v>0.37</v>
      </c>
      <c r="AC782" s="4">
        <f>Table1[[#This Row],[FSC per Mile]]*Table1[[#This Row],[Route Mileage]]</f>
        <v>316.35000000000002</v>
      </c>
      <c r="AD782" s="4">
        <f>Table1[[#This Row],[Tariff per Car]]+Table1[[#This Row],[FSC per Car]]</f>
        <v>4616.3500000000004</v>
      </c>
      <c r="AE782" s="4">
        <f>IF(Table1[[#This Row],[Commodity]]="corn",Table1[[#This Row],[Tariff + FSC per Car]]/(111*2000/56),Table1[[#This Row],[Tariff + FSC per Car]]/(111*2000/60))</f>
        <v>1.2476621621621622</v>
      </c>
      <c r="AF782" s="4">
        <f>Table1[[#This Row],[Tariff + FSC per Car]]/100.7</f>
        <v>45.842601787487588</v>
      </c>
      <c r="AG782" s="4">
        <f>(Table1[[#This Row],[Tariff + FSC per Car]]/111)</f>
        <v>41.588738738738741</v>
      </c>
      <c r="AH782" s="6">
        <f>(Table1[[#This Row],[Tariff + FSC per Car]]/111)/Table1[[#This Row],[Route Mileage]]</f>
        <v>4.8641799694431276E-2</v>
      </c>
    </row>
    <row r="783" spans="1:34" x14ac:dyDescent="0.25">
      <c r="A783" s="3">
        <v>44972</v>
      </c>
      <c r="B783" s="1" t="s">
        <v>34</v>
      </c>
      <c r="C783" s="1" t="s">
        <v>34</v>
      </c>
      <c r="D783" s="24">
        <v>4022</v>
      </c>
      <c r="E783" s="24">
        <v>69105</v>
      </c>
      <c r="F783" s="1" t="s">
        <v>72</v>
      </c>
      <c r="G783" s="1" t="s">
        <v>36</v>
      </c>
      <c r="H783" s="1" t="s">
        <v>76</v>
      </c>
      <c r="I783" t="s">
        <v>77</v>
      </c>
      <c r="J783" t="str">
        <f>_xlfn.CONCAT(IFERROR(INDEX(Lookup!B:B, MATCH(Table1[[#This Row],[Origin City]], Lookup!A:A, 0)), Table1[[#This Row],[Origin City]]),","," ",Table1[[#This Row],[Origin State]])</f>
        <v>Concordia, KS</v>
      </c>
      <c r="K783" t="s">
        <v>65</v>
      </c>
      <c r="L783" t="s">
        <v>54</v>
      </c>
      <c r="M783" t="s">
        <v>66</v>
      </c>
      <c r="N783" s="5">
        <v>742</v>
      </c>
      <c r="O783" t="s">
        <v>51</v>
      </c>
      <c r="P783">
        <v>110</v>
      </c>
      <c r="Q783">
        <v>120</v>
      </c>
      <c r="R783" t="s">
        <v>2</v>
      </c>
      <c r="S783" t="s">
        <v>43</v>
      </c>
      <c r="T783" t="s">
        <v>43</v>
      </c>
      <c r="U783" s="36" t="s">
        <v>44</v>
      </c>
      <c r="V783" s="28" t="s">
        <v>45</v>
      </c>
      <c r="W783" s="4">
        <v>4750</v>
      </c>
      <c r="X783" s="4">
        <f>IF(Table1[[#This Row],[Commodity]]="corn",Table1[[#This Row],[Tariff per Car]]/(111*2000/56),Table1[[#This Row],[Tariff per Car]]/(111*2000/60))</f>
        <v>1.2837837837837838</v>
      </c>
      <c r="Y783" s="4">
        <f>Table1[[#This Row],[Tariff per Car]]/100.7</f>
        <v>47.169811320754718</v>
      </c>
      <c r="Z783" s="4">
        <f>(Table1[[#This Row],[Tariff per Car]]/111)</f>
        <v>42.792792792792795</v>
      </c>
      <c r="AA783" s="6">
        <f>(Table1[[#This Row],[Tariff per Car]]/111)/Table1[[#This Row],[Route Mileage]]</f>
        <v>5.7672227483548243E-2</v>
      </c>
      <c r="AB783" s="4">
        <v>0.37</v>
      </c>
      <c r="AC783" s="4">
        <f>Table1[[#This Row],[FSC per Mile]]*Table1[[#This Row],[Route Mileage]]</f>
        <v>274.54000000000002</v>
      </c>
      <c r="AD783" s="4">
        <f>Table1[[#This Row],[Tariff per Car]]+Table1[[#This Row],[FSC per Car]]</f>
        <v>5024.54</v>
      </c>
      <c r="AE783" s="4">
        <f>IF(Table1[[#This Row],[Commodity]]="corn",Table1[[#This Row],[Tariff + FSC per Car]]/(111*2000/56),Table1[[#This Row],[Tariff + FSC per Car]]/(111*2000/60))</f>
        <v>1.3579837837837838</v>
      </c>
      <c r="AF783" s="4">
        <f>Table1[[#This Row],[Tariff + FSC per Car]]/100.7</f>
        <v>49.896127110228399</v>
      </c>
      <c r="AG783" s="4">
        <f>(Table1[[#This Row],[Tariff + FSC per Car]]/111)</f>
        <v>45.266126126126125</v>
      </c>
      <c r="AH783" s="6">
        <f>(Table1[[#This Row],[Tariff + FSC per Car]]/111)/Table1[[#This Row],[Route Mileage]]</f>
        <v>6.100556081688157E-2</v>
      </c>
    </row>
    <row r="784" spans="1:34" x14ac:dyDescent="0.25">
      <c r="A784" s="3">
        <v>44972</v>
      </c>
      <c r="B784" s="1" t="s">
        <v>34</v>
      </c>
      <c r="C784" s="1" t="s">
        <v>34</v>
      </c>
      <c r="D784" s="24">
        <v>4022</v>
      </c>
      <c r="E784" s="24">
        <v>69105</v>
      </c>
      <c r="F784" s="1" t="s">
        <v>72</v>
      </c>
      <c r="G784" s="1" t="s">
        <v>36</v>
      </c>
      <c r="H784" s="1" t="s">
        <v>78</v>
      </c>
      <c r="I784" t="s">
        <v>68</v>
      </c>
      <c r="J784" t="str">
        <f>_xlfn.CONCAT(IFERROR(INDEX(Lookup!B:B, MATCH(Table1[[#This Row],[Origin City]], Lookup!A:A, 0)), Table1[[#This Row],[Origin City]]),","," ",Table1[[#This Row],[Origin State]])</f>
        <v>Mitchell, SD</v>
      </c>
      <c r="K784" t="s">
        <v>48</v>
      </c>
      <c r="L784" t="s">
        <v>49</v>
      </c>
      <c r="M784" t="s">
        <v>50</v>
      </c>
      <c r="N784" s="5">
        <v>1624</v>
      </c>
      <c r="O784" t="s">
        <v>51</v>
      </c>
      <c r="P784">
        <v>110</v>
      </c>
      <c r="Q784">
        <v>120</v>
      </c>
      <c r="R784" t="s">
        <v>2</v>
      </c>
      <c r="S784" t="s">
        <v>43</v>
      </c>
      <c r="T784" t="s">
        <v>52</v>
      </c>
      <c r="U784" s="35" t="s">
        <v>44</v>
      </c>
      <c r="V784" s="27" t="s">
        <v>45</v>
      </c>
      <c r="W784" s="4">
        <v>6350</v>
      </c>
      <c r="X784" s="4">
        <f>IF(Table1[[#This Row],[Commodity]]="corn",Table1[[#This Row],[Tariff per Car]]/(111*2000/56),Table1[[#This Row],[Tariff per Car]]/(111*2000/60))</f>
        <v>1.7162162162162162</v>
      </c>
      <c r="Y784" s="4">
        <f>Table1[[#This Row],[Tariff per Car]]/100.7</f>
        <v>63.058589870903674</v>
      </c>
      <c r="Z784" s="4">
        <f>(Table1[[#This Row],[Tariff per Car]]/111)</f>
        <v>57.207207207207205</v>
      </c>
      <c r="AA784" s="6">
        <f>(Table1[[#This Row],[Tariff per Car]]/111)/Table1[[#This Row],[Route Mileage]]</f>
        <v>3.5226112812319708E-2</v>
      </c>
      <c r="AB784" s="4">
        <v>0.37</v>
      </c>
      <c r="AC784" s="4">
        <f>Table1[[#This Row],[FSC per Mile]]*Table1[[#This Row],[Route Mileage]]</f>
        <v>600.88</v>
      </c>
      <c r="AD784" s="4">
        <f>Table1[[#This Row],[Tariff per Car]]+Table1[[#This Row],[FSC per Car]]</f>
        <v>6950.88</v>
      </c>
      <c r="AE784" s="4">
        <f>IF(Table1[[#This Row],[Commodity]]="corn",Table1[[#This Row],[Tariff + FSC per Car]]/(111*2000/56),Table1[[#This Row],[Tariff + FSC per Car]]/(111*2000/60))</f>
        <v>1.8786162162162163</v>
      </c>
      <c r="AF784" s="4">
        <f>Table1[[#This Row],[Tariff + FSC per Car]]/100.7</f>
        <v>69.025620655412112</v>
      </c>
      <c r="AG784" s="4">
        <f>(Table1[[#This Row],[Tariff + FSC per Car]]/111)</f>
        <v>62.620540540540539</v>
      </c>
      <c r="AH784" s="6">
        <f>(Table1[[#This Row],[Tariff + FSC per Car]]/111)/Table1[[#This Row],[Route Mileage]]</f>
        <v>3.8559446145653042E-2</v>
      </c>
    </row>
    <row r="785" spans="1:34" x14ac:dyDescent="0.25">
      <c r="A785" s="3">
        <v>44972</v>
      </c>
      <c r="B785" s="1" t="s">
        <v>34</v>
      </c>
      <c r="C785" s="1" t="s">
        <v>34</v>
      </c>
      <c r="D785" s="24">
        <v>4022</v>
      </c>
      <c r="E785" s="24">
        <v>69105</v>
      </c>
      <c r="F785" s="1" t="s">
        <v>72</v>
      </c>
      <c r="G785" s="1" t="s">
        <v>36</v>
      </c>
      <c r="H785" s="1" t="s">
        <v>61</v>
      </c>
      <c r="I785" t="s">
        <v>62</v>
      </c>
      <c r="J785" t="str">
        <f>_xlfn.CONCAT(IFERROR(INDEX(Lookup!B:B, MATCH(Table1[[#This Row],[Origin City]], Lookup!A:A, 0)), Table1[[#This Row],[Origin City]]),","," ",Table1[[#This Row],[Origin State]])</f>
        <v>Phelps (Rock Port), MO</v>
      </c>
      <c r="K785" t="s">
        <v>48</v>
      </c>
      <c r="L785" t="s">
        <v>49</v>
      </c>
      <c r="M785" t="s">
        <v>50</v>
      </c>
      <c r="N785" s="5">
        <v>1881</v>
      </c>
      <c r="O785" t="s">
        <v>51</v>
      </c>
      <c r="P785">
        <v>110</v>
      </c>
      <c r="Q785">
        <v>120</v>
      </c>
      <c r="R785" t="s">
        <v>2</v>
      </c>
      <c r="S785" t="s">
        <v>43</v>
      </c>
      <c r="T785" t="s">
        <v>43</v>
      </c>
      <c r="U785" s="35" t="s">
        <v>44</v>
      </c>
      <c r="V785" s="27" t="s">
        <v>45</v>
      </c>
      <c r="W785" s="4">
        <v>6300</v>
      </c>
      <c r="X785" s="4">
        <f>IF(Table1[[#This Row],[Commodity]]="corn",Table1[[#This Row],[Tariff per Car]]/(111*2000/56),Table1[[#This Row],[Tariff per Car]]/(111*2000/60))</f>
        <v>1.7027027027027026</v>
      </c>
      <c r="Y785" s="4">
        <f>Table1[[#This Row],[Tariff per Car]]/100.7</f>
        <v>62.562065541211517</v>
      </c>
      <c r="Z785" s="4">
        <f>(Table1[[#This Row],[Tariff per Car]]/111)</f>
        <v>56.756756756756758</v>
      </c>
      <c r="AA785" s="6">
        <f>(Table1[[#This Row],[Tariff per Car]]/111)/Table1[[#This Row],[Route Mileage]]</f>
        <v>3.0173714384240699E-2</v>
      </c>
      <c r="AB785" s="4">
        <v>0.37</v>
      </c>
      <c r="AC785" s="4">
        <f>Table1[[#This Row],[FSC per Mile]]*Table1[[#This Row],[Route Mileage]]</f>
        <v>695.97</v>
      </c>
      <c r="AD785" s="4">
        <f>Table1[[#This Row],[Tariff per Car]]+Table1[[#This Row],[FSC per Car]]</f>
        <v>6995.97</v>
      </c>
      <c r="AE785" s="4">
        <f>IF(Table1[[#This Row],[Commodity]]="corn",Table1[[#This Row],[Tariff + FSC per Car]]/(111*2000/56),Table1[[#This Row],[Tariff + FSC per Car]]/(111*2000/60))</f>
        <v>1.8908027027027028</v>
      </c>
      <c r="AF785" s="4">
        <f>Table1[[#This Row],[Tariff + FSC per Car]]/100.7</f>
        <v>69.473386295928506</v>
      </c>
      <c r="AG785" s="4">
        <f>(Table1[[#This Row],[Tariff + FSC per Car]]/111)</f>
        <v>63.026756756756761</v>
      </c>
      <c r="AH785" s="6">
        <f>(Table1[[#This Row],[Tariff + FSC per Car]]/111)/Table1[[#This Row],[Route Mileage]]</f>
        <v>3.3507047717574033E-2</v>
      </c>
    </row>
    <row r="786" spans="1:34" x14ac:dyDescent="0.25">
      <c r="A786" s="3">
        <v>44972</v>
      </c>
      <c r="B786" s="1" t="s">
        <v>34</v>
      </c>
      <c r="C786" s="1" t="s">
        <v>34</v>
      </c>
      <c r="D786" s="24">
        <v>4022</v>
      </c>
      <c r="E786" s="24">
        <v>69105</v>
      </c>
      <c r="F786" s="1" t="s">
        <v>72</v>
      </c>
      <c r="G786" s="1" t="s">
        <v>36</v>
      </c>
      <c r="H786" s="1" t="s">
        <v>69</v>
      </c>
      <c r="I786" t="s">
        <v>47</v>
      </c>
      <c r="J786" t="str">
        <f>_xlfn.CONCAT(IFERROR(INDEX(Lookup!B:B, MATCH(Table1[[#This Row],[Origin City]], Lookup!A:A, 0)), Table1[[#This Row],[Origin City]]),","," ",Table1[[#This Row],[Origin State]])</f>
        <v>St. Cloud, MN</v>
      </c>
      <c r="K786" t="s">
        <v>48</v>
      </c>
      <c r="L786" t="s">
        <v>49</v>
      </c>
      <c r="M786" t="s">
        <v>50</v>
      </c>
      <c r="N786" s="5">
        <v>1666</v>
      </c>
      <c r="O786" t="s">
        <v>51</v>
      </c>
      <c r="P786">
        <v>110</v>
      </c>
      <c r="Q786">
        <v>120</v>
      </c>
      <c r="R786" t="s">
        <v>2</v>
      </c>
      <c r="S786" t="s">
        <v>43</v>
      </c>
      <c r="T786" t="s">
        <v>43</v>
      </c>
      <c r="U786" s="36" t="s">
        <v>44</v>
      </c>
      <c r="V786" s="28" t="s">
        <v>45</v>
      </c>
      <c r="W786" s="4">
        <v>6400</v>
      </c>
      <c r="X786" s="4">
        <f>IF(Table1[[#This Row],[Commodity]]="corn",Table1[[#This Row],[Tariff per Car]]/(111*2000/56),Table1[[#This Row],[Tariff per Car]]/(111*2000/60))</f>
        <v>1.7297297297297298</v>
      </c>
      <c r="Y786" s="4">
        <f>Table1[[#This Row],[Tariff per Car]]/100.7</f>
        <v>63.555114200595824</v>
      </c>
      <c r="Z786" s="4">
        <f>(Table1[[#This Row],[Tariff per Car]]/111)</f>
        <v>57.657657657657658</v>
      </c>
      <c r="AA786" s="6">
        <f>(Table1[[#This Row],[Tariff per Car]]/111)/Table1[[#This Row],[Route Mileage]]</f>
        <v>3.460843796978251E-2</v>
      </c>
      <c r="AB786" s="4">
        <v>0.37</v>
      </c>
      <c r="AC786" s="4">
        <f>Table1[[#This Row],[FSC per Mile]]*Table1[[#This Row],[Route Mileage]]</f>
        <v>616.41999999999996</v>
      </c>
      <c r="AD786" s="4">
        <f>Table1[[#This Row],[Tariff per Car]]+Table1[[#This Row],[FSC per Car]]</f>
        <v>7016.42</v>
      </c>
      <c r="AE786" s="4">
        <f>IF(Table1[[#This Row],[Commodity]]="corn",Table1[[#This Row],[Tariff + FSC per Car]]/(111*2000/56),Table1[[#This Row],[Tariff + FSC per Car]]/(111*2000/60))</f>
        <v>1.8963297297297297</v>
      </c>
      <c r="AF786" s="4">
        <f>Table1[[#This Row],[Tariff + FSC per Car]]/100.7</f>
        <v>69.676464746772595</v>
      </c>
      <c r="AG786" s="4">
        <f>(Table1[[#This Row],[Tariff + FSC per Car]]/111)</f>
        <v>63.210990990990993</v>
      </c>
      <c r="AH786" s="6">
        <f>(Table1[[#This Row],[Tariff + FSC per Car]]/111)/Table1[[#This Row],[Route Mileage]]</f>
        <v>3.7941771303115844E-2</v>
      </c>
    </row>
    <row r="787" spans="1:34" x14ac:dyDescent="0.25">
      <c r="A787" s="3">
        <v>44972</v>
      </c>
      <c r="B787" s="1" t="s">
        <v>88</v>
      </c>
      <c r="C787" s="1" t="s">
        <v>81</v>
      </c>
      <c r="D787" s="24">
        <v>4444</v>
      </c>
      <c r="E787" s="24">
        <v>45650</v>
      </c>
      <c r="F787" s="1" t="s">
        <v>72</v>
      </c>
      <c r="G787" s="1" t="s">
        <v>36</v>
      </c>
      <c r="H787" s="1" t="s">
        <v>89</v>
      </c>
      <c r="I787" t="s">
        <v>75</v>
      </c>
      <c r="J787" t="str">
        <f>_xlfn.CONCAT(IFERROR(INDEX(Lookup!B:B, MATCH(Table1[[#This Row],[Origin City]], Lookup!A:A, 0)), Table1[[#This Row],[Origin City]]),","," ",Table1[[#This Row],[Origin State]])</f>
        <v>Enderlin, ND</v>
      </c>
      <c r="K787" t="s">
        <v>90</v>
      </c>
      <c r="L787" t="s">
        <v>49</v>
      </c>
      <c r="M787" t="str">
        <f>_xlfn.CONCAT(IFERROR(INDEX(Lookup!B:B, MATCH(Table1[[#This Row],[Destination City]], Lookup!A:A, 0)), Table1[[#This Row],[Destination City]]),","," ",Table1[[#This Row],[Destination State]])</f>
        <v>Kalama, WA</v>
      </c>
      <c r="N787" s="5">
        <v>1617</v>
      </c>
      <c r="O787" t="s">
        <v>86</v>
      </c>
      <c r="P787">
        <v>110</v>
      </c>
      <c r="Q787">
        <v>110</v>
      </c>
      <c r="R787" t="s">
        <v>42</v>
      </c>
      <c r="S787" t="s">
        <v>43</v>
      </c>
      <c r="T787" t="s">
        <v>52</v>
      </c>
      <c r="U787" s="26"/>
      <c r="V787" s="27" t="s">
        <v>87</v>
      </c>
      <c r="W787" s="4">
        <v>5935</v>
      </c>
      <c r="X787" s="4">
        <f>IF(Table1[[#This Row],[Commodity]]="corn",Table1[[#This Row],[Tariff per Car]]/(111*2000/56),Table1[[#This Row],[Tariff per Car]]/(111*2000/60))</f>
        <v>1.604054054054054</v>
      </c>
      <c r="Y787" s="4">
        <f>Table1[[#This Row],[Tariff per Car]]/100.7</f>
        <v>58.937437934458785</v>
      </c>
      <c r="Z787" s="4">
        <f>(Table1[[#This Row],[Tariff per Car]]/111)</f>
        <v>53.468468468468465</v>
      </c>
      <c r="AA787" s="6">
        <f>(Table1[[#This Row],[Tariff per Car]]/111)/Table1[[#This Row],[Route Mileage]]</f>
        <v>3.3066461637890204E-2</v>
      </c>
      <c r="AB787" s="4">
        <v>0.48649999999999999</v>
      </c>
      <c r="AC787" s="4">
        <f>Table1[[#This Row],[FSC per Mile]]*Table1[[#This Row],[Route Mileage]]</f>
        <v>786.67049999999995</v>
      </c>
      <c r="AD787" s="4">
        <f>Table1[[#This Row],[Tariff per Car]]+Table1[[#This Row],[FSC per Car]]</f>
        <v>6721.6705000000002</v>
      </c>
      <c r="AE787" s="4">
        <f>IF(Table1[[#This Row],[Commodity]]="corn",Table1[[#This Row],[Tariff + FSC per Car]]/(111*2000/56),Table1[[#This Row],[Tariff + FSC per Car]]/(111*2000/60))</f>
        <v>1.8166677027027027</v>
      </c>
      <c r="AF787" s="4">
        <f>Table1[[#This Row],[Tariff + FSC per Car]]/100.7</f>
        <v>66.749458788480638</v>
      </c>
      <c r="AG787" s="4">
        <f>(Table1[[#This Row],[Tariff + FSC per Car]]/111)</f>
        <v>60.555590090090092</v>
      </c>
      <c r="AH787" s="6">
        <f>(Table1[[#This Row],[Tariff + FSC per Car]]/111)/Table1[[#This Row],[Route Mileage]]</f>
        <v>3.7449344520773094E-2</v>
      </c>
    </row>
    <row r="788" spans="1:34" x14ac:dyDescent="0.25">
      <c r="A788" s="3">
        <v>44972</v>
      </c>
      <c r="B788" s="1" t="s">
        <v>94</v>
      </c>
      <c r="C788" s="1" t="s">
        <v>94</v>
      </c>
      <c r="D788" s="24">
        <v>4317</v>
      </c>
      <c r="F788" s="1" t="s">
        <v>72</v>
      </c>
      <c r="G788" s="1" t="s">
        <v>36</v>
      </c>
      <c r="H788" s="1" t="s">
        <v>106</v>
      </c>
      <c r="I788" t="s">
        <v>57</v>
      </c>
      <c r="J788" t="str">
        <f>_xlfn.CONCAT(IFERROR(INDEX(Lookup!B:B, MATCH(Table1[[#This Row],[Origin City]], Lookup!A:A, 0)), Table1[[#This Row],[Origin City]]),","," ",Table1[[#This Row],[Origin State]])</f>
        <v>Casey, IL</v>
      </c>
      <c r="K788" t="s">
        <v>107</v>
      </c>
      <c r="L788" t="s">
        <v>98</v>
      </c>
      <c r="M788" t="str">
        <f>_xlfn.CONCAT(IFERROR(INDEX(Lookup!B:B, MATCH(Table1[[#This Row],[Destination City]], Lookup!A:A, 0)), Table1[[#This Row],[Destination City]]),","," ",Table1[[#This Row],[Destination State]])</f>
        <v>Mobile, AL</v>
      </c>
      <c r="N788" s="5">
        <v>779</v>
      </c>
      <c r="O788" t="s">
        <v>86</v>
      </c>
      <c r="P788">
        <v>90</v>
      </c>
      <c r="Q788">
        <v>90</v>
      </c>
      <c r="R788" t="s">
        <v>108</v>
      </c>
      <c r="S788" t="s">
        <v>43</v>
      </c>
      <c r="T788" t="s">
        <v>52</v>
      </c>
      <c r="U788" s="43"/>
      <c r="V788" s="28" t="s">
        <v>87</v>
      </c>
      <c r="W788" s="4">
        <v>3407</v>
      </c>
      <c r="X788" s="4">
        <f>IF(Table1[[#This Row],[Commodity]]="corn",Table1[[#This Row],[Tariff per Car]]/(111*2000/56),Table1[[#This Row],[Tariff per Car]]/(111*2000/60))</f>
        <v>0.92081081081081084</v>
      </c>
      <c r="Y788" s="4">
        <f>Table1[[#This Row],[Tariff per Car]]/100.7</f>
        <v>33.833167825223434</v>
      </c>
      <c r="Z788" s="4">
        <f>(Table1[[#This Row],[Tariff per Car]]/111)</f>
        <v>30.693693693693692</v>
      </c>
      <c r="AA788" s="6">
        <f>(Table1[[#This Row],[Tariff per Car]]/111)/Table1[[#This Row],[Route Mileage]]</f>
        <v>3.9401403971365462E-2</v>
      </c>
      <c r="AB788" s="4">
        <v>0</v>
      </c>
      <c r="AC788" s="4">
        <f>Table1[[#This Row],[FSC per Mile]]*Table1[[#This Row],[Route Mileage]]</f>
        <v>0</v>
      </c>
      <c r="AD788" s="4">
        <f>Table1[[#This Row],[Tariff per Car]]+Table1[[#This Row],[FSC per Car]]</f>
        <v>3407</v>
      </c>
      <c r="AE788" s="4">
        <f>IF(Table1[[#This Row],[Commodity]]="corn",Table1[[#This Row],[Tariff + FSC per Car]]/(111*2000/56),Table1[[#This Row],[Tariff + FSC per Car]]/(111*2000/60))</f>
        <v>0.92081081081081084</v>
      </c>
      <c r="AF788" s="4">
        <f>Table1[[#This Row],[Tariff + FSC per Car]]/100.7</f>
        <v>33.833167825223434</v>
      </c>
      <c r="AG788" s="4">
        <f>(Table1[[#This Row],[Tariff + FSC per Car]]/111)</f>
        <v>30.693693693693692</v>
      </c>
      <c r="AH788" s="6">
        <f>(Table1[[#This Row],[Tariff + FSC per Car]]/111)/Table1[[#This Row],[Route Mileage]]</f>
        <v>3.9401403971365462E-2</v>
      </c>
    </row>
    <row r="789" spans="1:34" x14ac:dyDescent="0.25">
      <c r="A789" s="3">
        <v>44972</v>
      </c>
      <c r="B789" s="1" t="s">
        <v>94</v>
      </c>
      <c r="C789" s="1" t="s">
        <v>94</v>
      </c>
      <c r="D789" s="24">
        <v>4317</v>
      </c>
      <c r="F789" s="1" t="s">
        <v>72</v>
      </c>
      <c r="G789" s="1" t="s">
        <v>36</v>
      </c>
      <c r="H789" s="1" t="s">
        <v>106</v>
      </c>
      <c r="I789" t="s">
        <v>57</v>
      </c>
      <c r="J789" t="str">
        <f>_xlfn.CONCAT(IFERROR(INDEX(Lookup!B:B, MATCH(Table1[[#This Row],[Origin City]], Lookup!A:A, 0)), Table1[[#This Row],[Origin City]]),","," ",Table1[[#This Row],[Origin State]])</f>
        <v>Casey, IL</v>
      </c>
      <c r="K789" t="s">
        <v>107</v>
      </c>
      <c r="L789" t="s">
        <v>98</v>
      </c>
      <c r="M789" t="str">
        <f>_xlfn.CONCAT(IFERROR(INDEX(Lookup!B:B, MATCH(Table1[[#This Row],[Destination City]], Lookup!A:A, 0)), Table1[[#This Row],[Destination City]]),","," ",Table1[[#This Row],[Destination State]])</f>
        <v>Mobile, AL</v>
      </c>
      <c r="N789" s="5">
        <v>779</v>
      </c>
      <c r="O789" t="s">
        <v>86</v>
      </c>
      <c r="P789">
        <v>90</v>
      </c>
      <c r="Q789">
        <v>90</v>
      </c>
      <c r="R789" t="s">
        <v>2</v>
      </c>
      <c r="S789" t="s">
        <v>43</v>
      </c>
      <c r="T789" t="s">
        <v>43</v>
      </c>
      <c r="U789" s="43"/>
      <c r="V789" s="28" t="s">
        <v>87</v>
      </c>
      <c r="W789" s="4">
        <v>3627</v>
      </c>
      <c r="X789" s="4">
        <f>IF(Table1[[#This Row],[Commodity]]="corn",Table1[[#This Row],[Tariff per Car]]/(111*2000/56),Table1[[#This Row],[Tariff per Car]]/(111*2000/60))</f>
        <v>0.98027027027027025</v>
      </c>
      <c r="Y789" s="4">
        <f>Table1[[#This Row],[Tariff per Car]]/100.7</f>
        <v>36.01787487586892</v>
      </c>
      <c r="Z789" s="4">
        <f>(Table1[[#This Row],[Tariff per Car]]/111)</f>
        <v>32.675675675675677</v>
      </c>
      <c r="AA789" s="6">
        <f>(Table1[[#This Row],[Tariff per Car]]/111)/Table1[[#This Row],[Route Mileage]]</f>
        <v>4.1945668389827571E-2</v>
      </c>
      <c r="AB789" s="4">
        <v>0</v>
      </c>
      <c r="AC789" s="4">
        <f>Table1[[#This Row],[FSC per Mile]]*Table1[[#This Row],[Route Mileage]]</f>
        <v>0</v>
      </c>
      <c r="AD789" s="4">
        <f>Table1[[#This Row],[Tariff per Car]]+Table1[[#This Row],[FSC per Car]]</f>
        <v>3627</v>
      </c>
      <c r="AE789" s="4">
        <f>IF(Table1[[#This Row],[Commodity]]="corn",Table1[[#This Row],[Tariff + FSC per Car]]/(111*2000/56),Table1[[#This Row],[Tariff + FSC per Car]]/(111*2000/60))</f>
        <v>0.98027027027027025</v>
      </c>
      <c r="AF789" s="4">
        <f>Table1[[#This Row],[Tariff + FSC per Car]]/100.7</f>
        <v>36.01787487586892</v>
      </c>
      <c r="AG789" s="4">
        <f>(Table1[[#This Row],[Tariff + FSC per Car]]/111)</f>
        <v>32.675675675675677</v>
      </c>
      <c r="AH789" s="6">
        <f>(Table1[[#This Row],[Tariff + FSC per Car]]/111)/Table1[[#This Row],[Route Mileage]]</f>
        <v>4.1945668389827571E-2</v>
      </c>
    </row>
    <row r="790" spans="1:34" x14ac:dyDescent="0.25">
      <c r="A790" s="3">
        <v>44972</v>
      </c>
      <c r="B790" s="1" t="s">
        <v>94</v>
      </c>
      <c r="C790" s="1" t="s">
        <v>94</v>
      </c>
      <c r="D790" s="24">
        <v>4317</v>
      </c>
      <c r="F790" s="1" t="s">
        <v>72</v>
      </c>
      <c r="G790" s="1" t="s">
        <v>36</v>
      </c>
      <c r="H790" s="1" t="s">
        <v>109</v>
      </c>
      <c r="I790" t="s">
        <v>100</v>
      </c>
      <c r="J790" t="str">
        <f>_xlfn.CONCAT(IFERROR(INDEX(Lookup!B:B, MATCH(Table1[[#This Row],[Origin City]], Lookup!A:A, 0)), Table1[[#This Row],[Origin City]]),","," ",Table1[[#This Row],[Origin State]])</f>
        <v>Marion, OH</v>
      </c>
      <c r="K790" t="s">
        <v>110</v>
      </c>
      <c r="L790" t="s">
        <v>111</v>
      </c>
      <c r="M790" t="str">
        <f>_xlfn.CONCAT(IFERROR(INDEX(Lookup!B:B, MATCH(Table1[[#This Row],[Destination City]], Lookup!A:A, 0)), Table1[[#This Row],[Destination City]]),","," ",Table1[[#This Row],[Destination State]])</f>
        <v>Chesapeake, VA</v>
      </c>
      <c r="N790" s="5">
        <v>760</v>
      </c>
      <c r="O790" t="s">
        <v>86</v>
      </c>
      <c r="P790">
        <v>90</v>
      </c>
      <c r="Q790">
        <v>90</v>
      </c>
      <c r="R790" t="s">
        <v>108</v>
      </c>
      <c r="S790" t="s">
        <v>43</v>
      </c>
      <c r="T790" t="s">
        <v>52</v>
      </c>
      <c r="U790" s="43"/>
      <c r="V790" s="28" t="s">
        <v>87</v>
      </c>
      <c r="W790" s="4">
        <v>3056</v>
      </c>
      <c r="X790" s="4">
        <f>IF(Table1[[#This Row],[Commodity]]="corn",Table1[[#This Row],[Tariff per Car]]/(111*2000/56),Table1[[#This Row],[Tariff per Car]]/(111*2000/60))</f>
        <v>0.82594594594594595</v>
      </c>
      <c r="Y790" s="4">
        <f>Table1[[#This Row],[Tariff per Car]]/100.7</f>
        <v>30.347567030784507</v>
      </c>
      <c r="Z790" s="4">
        <f>(Table1[[#This Row],[Tariff per Car]]/111)</f>
        <v>27.531531531531531</v>
      </c>
      <c r="AA790" s="6">
        <f>(Table1[[#This Row],[Tariff per Car]]/111)/Table1[[#This Row],[Route Mileage]]</f>
        <v>3.6225699383594122E-2</v>
      </c>
      <c r="AB790" s="4">
        <v>0</v>
      </c>
      <c r="AC790" s="4">
        <f>Table1[[#This Row],[FSC per Mile]]*Table1[[#This Row],[Route Mileage]]</f>
        <v>0</v>
      </c>
      <c r="AD790" s="4">
        <f>Table1[[#This Row],[Tariff per Car]]+Table1[[#This Row],[FSC per Car]]</f>
        <v>3056</v>
      </c>
      <c r="AE790" s="4">
        <f>IF(Table1[[#This Row],[Commodity]]="corn",Table1[[#This Row],[Tariff + FSC per Car]]/(111*2000/56),Table1[[#This Row],[Tariff + FSC per Car]]/(111*2000/60))</f>
        <v>0.82594594594594595</v>
      </c>
      <c r="AF790" s="4">
        <f>Table1[[#This Row],[Tariff + FSC per Car]]/100.7</f>
        <v>30.347567030784507</v>
      </c>
      <c r="AG790" s="4">
        <f>(Table1[[#This Row],[Tariff + FSC per Car]]/111)</f>
        <v>27.531531531531531</v>
      </c>
      <c r="AH790" s="6">
        <f>(Table1[[#This Row],[Tariff + FSC per Car]]/111)/Table1[[#This Row],[Route Mileage]]</f>
        <v>3.6225699383594122E-2</v>
      </c>
    </row>
    <row r="791" spans="1:34" x14ac:dyDescent="0.25">
      <c r="A791" s="3">
        <v>44972</v>
      </c>
      <c r="B791" s="1" t="s">
        <v>94</v>
      </c>
      <c r="C791" s="1" t="s">
        <v>94</v>
      </c>
      <c r="D791" s="24">
        <v>4317</v>
      </c>
      <c r="F791" s="1" t="s">
        <v>72</v>
      </c>
      <c r="G791" s="1" t="s">
        <v>36</v>
      </c>
      <c r="H791" s="1" t="s">
        <v>109</v>
      </c>
      <c r="I791" t="s">
        <v>100</v>
      </c>
      <c r="J791" t="str">
        <f>_xlfn.CONCAT(IFERROR(INDEX(Lookup!B:B, MATCH(Table1[[#This Row],[Origin City]], Lookup!A:A, 0)), Table1[[#This Row],[Origin City]]),","," ",Table1[[#This Row],[Origin State]])</f>
        <v>Marion, OH</v>
      </c>
      <c r="K791" t="s">
        <v>110</v>
      </c>
      <c r="L791" t="s">
        <v>111</v>
      </c>
      <c r="M791" t="str">
        <f>_xlfn.CONCAT(IFERROR(INDEX(Lookup!B:B, MATCH(Table1[[#This Row],[Destination City]], Lookup!A:A, 0)), Table1[[#This Row],[Destination City]]),","," ",Table1[[#This Row],[Destination State]])</f>
        <v>Chesapeake, VA</v>
      </c>
      <c r="N791" s="5">
        <v>760</v>
      </c>
      <c r="O791" t="s">
        <v>86</v>
      </c>
      <c r="P791">
        <v>90</v>
      </c>
      <c r="Q791">
        <v>90</v>
      </c>
      <c r="R791" t="s">
        <v>2</v>
      </c>
      <c r="S791" t="s">
        <v>43</v>
      </c>
      <c r="T791" t="s">
        <v>43</v>
      </c>
      <c r="U791" s="43"/>
      <c r="V791" s="28" t="s">
        <v>87</v>
      </c>
      <c r="W791" s="4">
        <v>3496</v>
      </c>
      <c r="X791" s="4">
        <f>IF(Table1[[#This Row],[Commodity]]="corn",Table1[[#This Row],[Tariff per Car]]/(111*2000/56),Table1[[#This Row],[Tariff per Car]]/(111*2000/60))</f>
        <v>0.94486486486486487</v>
      </c>
      <c r="Y791" s="4">
        <f>Table1[[#This Row],[Tariff per Car]]/100.7</f>
        <v>34.716981132075468</v>
      </c>
      <c r="Z791" s="4">
        <f>(Table1[[#This Row],[Tariff per Car]]/111)</f>
        <v>31.495495495495497</v>
      </c>
      <c r="AA791" s="6">
        <f>(Table1[[#This Row],[Tariff per Car]]/111)/Table1[[#This Row],[Route Mileage]]</f>
        <v>4.1441441441441441E-2</v>
      </c>
      <c r="AB791" s="4">
        <v>0</v>
      </c>
      <c r="AC791" s="4">
        <f>Table1[[#This Row],[FSC per Mile]]*Table1[[#This Row],[Route Mileage]]</f>
        <v>0</v>
      </c>
      <c r="AD791" s="4">
        <f>Table1[[#This Row],[Tariff per Car]]+Table1[[#This Row],[FSC per Car]]</f>
        <v>3496</v>
      </c>
      <c r="AE791" s="4">
        <f>IF(Table1[[#This Row],[Commodity]]="corn",Table1[[#This Row],[Tariff + FSC per Car]]/(111*2000/56),Table1[[#This Row],[Tariff + FSC per Car]]/(111*2000/60))</f>
        <v>0.94486486486486487</v>
      </c>
      <c r="AF791" s="4">
        <f>Table1[[#This Row],[Tariff + FSC per Car]]/100.7</f>
        <v>34.716981132075468</v>
      </c>
      <c r="AG791" s="4">
        <f>(Table1[[#This Row],[Tariff + FSC per Car]]/111)</f>
        <v>31.495495495495497</v>
      </c>
      <c r="AH791" s="6">
        <f>(Table1[[#This Row],[Tariff + FSC per Car]]/111)/Table1[[#This Row],[Route Mileage]]</f>
        <v>4.1441441441441441E-2</v>
      </c>
    </row>
    <row r="792" spans="1:34" x14ac:dyDescent="0.25">
      <c r="A792" s="3">
        <v>45000</v>
      </c>
      <c r="B792" s="1" t="s">
        <v>34</v>
      </c>
      <c r="C792" s="1" t="s">
        <v>34</v>
      </c>
      <c r="D792" s="24">
        <v>4022</v>
      </c>
      <c r="E792" s="24">
        <v>39010</v>
      </c>
      <c r="F792" s="1" t="s">
        <v>35</v>
      </c>
      <c r="G792" s="1" t="s">
        <v>36</v>
      </c>
      <c r="H792" s="1" t="s">
        <v>37</v>
      </c>
      <c r="I792" t="s">
        <v>38</v>
      </c>
      <c r="J792" t="str">
        <f>_xlfn.CONCAT(IFERROR(INDEX(Lookup!B:B, MATCH(Table1[[#This Row],[Origin City]], Lookup!A:A, 0)), Table1[[#This Row],[Origin City]]),","," ",Table1[[#This Row],[Origin State]])</f>
        <v>Brunswick, NE</v>
      </c>
      <c r="K792" t="s">
        <v>39</v>
      </c>
      <c r="L792" t="s">
        <v>40</v>
      </c>
      <c r="M792" t="str">
        <f>_xlfn.CONCAT(IFERROR(INDEX(Lookup!B:B, MATCH(Table1[[#This Row],[Destination City]], Lookup!A:A, 0)), Table1[[#This Row],[Destination City]]),","," ",Table1[[#This Row],[Destination State]])</f>
        <v>Hanford, CA</v>
      </c>
      <c r="N792" s="5">
        <v>2122</v>
      </c>
      <c r="O792" t="s">
        <v>41</v>
      </c>
      <c r="P792">
        <v>110</v>
      </c>
      <c r="Q792">
        <v>120</v>
      </c>
      <c r="R792" t="s">
        <v>42</v>
      </c>
      <c r="S792" t="s">
        <v>43</v>
      </c>
      <c r="T792" t="s">
        <v>43</v>
      </c>
      <c r="U792" s="35" t="s">
        <v>44</v>
      </c>
      <c r="V792" s="27" t="s">
        <v>45</v>
      </c>
      <c r="W792" s="4">
        <v>5820</v>
      </c>
      <c r="X792" s="4">
        <f>IF(Table1[[#This Row],[Commodity]]="corn",Table1[[#This Row],[Tariff per Car]]/(111*2000/56),Table1[[#This Row],[Tariff per Car]]/(111*2000/60))</f>
        <v>1.4681081081081082</v>
      </c>
      <c r="Y792" s="4">
        <f>Table1[[#This Row],[Tariff per Car]]/100.7</f>
        <v>57.795431976166832</v>
      </c>
      <c r="Z792" s="4">
        <f>(Table1[[#This Row],[Tariff per Car]]/111)</f>
        <v>52.432432432432435</v>
      </c>
      <c r="AA792" s="6">
        <f>(Table1[[#This Row],[Tariff per Car]]/111)/Table1[[#This Row],[Route Mileage]]</f>
        <v>2.4708969101052042E-2</v>
      </c>
      <c r="AB792" s="4">
        <v>0.34</v>
      </c>
      <c r="AC792" s="4">
        <f>Table1[[#This Row],[FSC per Mile]]*Table1[[#This Row],[Route Mileage]]</f>
        <v>721.48</v>
      </c>
      <c r="AD792" s="4">
        <f>Table1[[#This Row],[Tariff per Car]]+Table1[[#This Row],[FSC per Car]]</f>
        <v>6541.48</v>
      </c>
      <c r="AE792" s="4">
        <f>IF(Table1[[#This Row],[Commodity]]="corn",Table1[[#This Row],[Tariff + FSC per Car]]/(111*2000/56),Table1[[#This Row],[Tariff + FSC per Car]]/(111*2000/60))</f>
        <v>1.6501030630630629</v>
      </c>
      <c r="AF792" s="4">
        <f>Table1[[#This Row],[Tariff + FSC per Car]]/100.7</f>
        <v>64.960079443892738</v>
      </c>
      <c r="AG792" s="4">
        <f>(Table1[[#This Row],[Tariff + FSC per Car]]/111)</f>
        <v>58.932252252252248</v>
      </c>
      <c r="AH792" s="6">
        <f>(Table1[[#This Row],[Tariff + FSC per Car]]/111)/Table1[[#This Row],[Route Mileage]]</f>
        <v>2.7772032164115102E-2</v>
      </c>
    </row>
    <row r="793" spans="1:34" x14ac:dyDescent="0.25">
      <c r="A793" s="3">
        <v>45000</v>
      </c>
      <c r="B793" s="1" t="s">
        <v>34</v>
      </c>
      <c r="C793" s="1" t="s">
        <v>34</v>
      </c>
      <c r="D793" s="24">
        <v>4022</v>
      </c>
      <c r="E793" s="24">
        <v>39013</v>
      </c>
      <c r="F793" s="1" t="s">
        <v>35</v>
      </c>
      <c r="G793" s="1" t="s">
        <v>36</v>
      </c>
      <c r="H793" s="1" t="s">
        <v>46</v>
      </c>
      <c r="I793" t="s">
        <v>47</v>
      </c>
      <c r="J793" t="str">
        <f>_xlfn.CONCAT(IFERROR(INDEX(Lookup!B:B, MATCH(Table1[[#This Row],[Origin City]], Lookup!A:A, 0)), Table1[[#This Row],[Origin City]]),","," ",Table1[[#This Row],[Origin State]])</f>
        <v>Clarkfield, MN</v>
      </c>
      <c r="K793" t="s">
        <v>48</v>
      </c>
      <c r="L793" t="s">
        <v>49</v>
      </c>
      <c r="M793" t="s">
        <v>50</v>
      </c>
      <c r="N793" s="5">
        <v>1684</v>
      </c>
      <c r="O793" t="s">
        <v>51</v>
      </c>
      <c r="P793">
        <v>110</v>
      </c>
      <c r="Q793">
        <v>120</v>
      </c>
      <c r="R793" t="s">
        <v>42</v>
      </c>
      <c r="S793" t="s">
        <v>43</v>
      </c>
      <c r="T793" t="s">
        <v>52</v>
      </c>
      <c r="U793" s="35" t="s">
        <v>44</v>
      </c>
      <c r="V793" s="27" t="s">
        <v>45</v>
      </c>
      <c r="W793" s="4">
        <v>5620</v>
      </c>
      <c r="X793" s="4">
        <f>IF(Table1[[#This Row],[Commodity]]="corn",Table1[[#This Row],[Tariff per Car]]/(111*2000/56),Table1[[#This Row],[Tariff per Car]]/(111*2000/60))</f>
        <v>1.4176576576576576</v>
      </c>
      <c r="Y793" s="4">
        <f>Table1[[#This Row],[Tariff per Car]]/100.7</f>
        <v>55.80933465739821</v>
      </c>
      <c r="Z793" s="4">
        <f>(Table1[[#This Row],[Tariff per Car]]/111)</f>
        <v>50.630630630630634</v>
      </c>
      <c r="AA793" s="6">
        <f>(Table1[[#This Row],[Tariff per Car]]/111)/Table1[[#This Row],[Route Mileage]]</f>
        <v>3.0065695148830542E-2</v>
      </c>
      <c r="AB793" s="4">
        <v>0.34</v>
      </c>
      <c r="AC793" s="4">
        <f>Table1[[#This Row],[FSC per Mile]]*Table1[[#This Row],[Route Mileage]]</f>
        <v>572.56000000000006</v>
      </c>
      <c r="AD793" s="4">
        <f>Table1[[#This Row],[Tariff per Car]]+Table1[[#This Row],[FSC per Car]]</f>
        <v>6192.56</v>
      </c>
      <c r="AE793" s="4">
        <f>IF(Table1[[#This Row],[Commodity]]="corn",Table1[[#This Row],[Tariff + FSC per Car]]/(111*2000/56),Table1[[#This Row],[Tariff + FSC per Car]]/(111*2000/60))</f>
        <v>1.5620872072072074</v>
      </c>
      <c r="AF793" s="4">
        <f>Table1[[#This Row],[Tariff + FSC per Car]]/100.7</f>
        <v>61.495134061569019</v>
      </c>
      <c r="AG793" s="4">
        <f>(Table1[[#This Row],[Tariff + FSC per Car]]/111)</f>
        <v>55.788828828828834</v>
      </c>
      <c r="AH793" s="6">
        <f>(Table1[[#This Row],[Tariff + FSC per Car]]/111)/Table1[[#This Row],[Route Mileage]]</f>
        <v>3.3128758211893608E-2</v>
      </c>
    </row>
    <row r="794" spans="1:34" x14ac:dyDescent="0.25">
      <c r="A794" s="3">
        <v>45000</v>
      </c>
      <c r="B794" s="1" t="s">
        <v>34</v>
      </c>
      <c r="C794" s="1" t="s">
        <v>34</v>
      </c>
      <c r="D794" s="24">
        <v>4022</v>
      </c>
      <c r="E794" s="24">
        <v>39010</v>
      </c>
      <c r="F794" s="1" t="s">
        <v>35</v>
      </c>
      <c r="G794" s="1" t="s">
        <v>36</v>
      </c>
      <c r="H794" s="1" t="s">
        <v>46</v>
      </c>
      <c r="I794" t="s">
        <v>47</v>
      </c>
      <c r="J794" t="str">
        <f>_xlfn.CONCAT(IFERROR(INDEX(Lookup!B:B, MATCH(Table1[[#This Row],[Origin City]], Lookup!A:A, 0)), Table1[[#This Row],[Origin City]]),","," ",Table1[[#This Row],[Origin State]])</f>
        <v>Clarkfield, MN</v>
      </c>
      <c r="K794" t="s">
        <v>53</v>
      </c>
      <c r="L794" t="s">
        <v>54</v>
      </c>
      <c r="M794" t="str">
        <f>_xlfn.CONCAT(IFERROR(INDEX(Lookup!B:B, MATCH(Table1[[#This Row],[Destination City]], Lookup!A:A, 0)), Table1[[#This Row],[Destination City]]),","," ",Table1[[#This Row],[Destination State]])</f>
        <v>Hereford, TX</v>
      </c>
      <c r="N794" s="5">
        <v>1066</v>
      </c>
      <c r="O794" t="s">
        <v>51</v>
      </c>
      <c r="P794">
        <v>110</v>
      </c>
      <c r="Q794">
        <v>120</v>
      </c>
      <c r="R794" t="s">
        <v>42</v>
      </c>
      <c r="S794" t="s">
        <v>43</v>
      </c>
      <c r="T794" t="s">
        <v>52</v>
      </c>
      <c r="U794" s="35" t="s">
        <v>44</v>
      </c>
      <c r="V794" s="27" t="s">
        <v>45</v>
      </c>
      <c r="W794" s="4">
        <v>5300</v>
      </c>
      <c r="X794" s="4">
        <f>IF(Table1[[#This Row],[Commodity]]="corn",Table1[[#This Row],[Tariff per Car]]/(111*2000/56),Table1[[#This Row],[Tariff per Car]]/(111*2000/60))</f>
        <v>1.336936936936937</v>
      </c>
      <c r="Y794" s="4">
        <f>Table1[[#This Row],[Tariff per Car]]/100.7</f>
        <v>52.631578947368418</v>
      </c>
      <c r="Z794" s="4">
        <f>(Table1[[#This Row],[Tariff per Car]]/111)</f>
        <v>47.747747747747745</v>
      </c>
      <c r="AA794" s="6">
        <f>(Table1[[#This Row],[Tariff per Car]]/111)/Table1[[#This Row],[Route Mileage]]</f>
        <v>4.4791508206142347E-2</v>
      </c>
      <c r="AB794" s="4">
        <v>0.34</v>
      </c>
      <c r="AC794" s="4">
        <f>Table1[[#This Row],[FSC per Mile]]*Table1[[#This Row],[Route Mileage]]</f>
        <v>362.44</v>
      </c>
      <c r="AD794" s="4">
        <f>Table1[[#This Row],[Tariff per Car]]+Table1[[#This Row],[FSC per Car]]</f>
        <v>5662.44</v>
      </c>
      <c r="AE794" s="4">
        <f>IF(Table1[[#This Row],[Commodity]]="corn",Table1[[#This Row],[Tariff + FSC per Car]]/(111*2000/56),Table1[[#This Row],[Tariff + FSC per Car]]/(111*2000/60))</f>
        <v>1.4283632432432432</v>
      </c>
      <c r="AF794" s="4">
        <f>Table1[[#This Row],[Tariff + FSC per Car]]/100.7</f>
        <v>56.230784508440905</v>
      </c>
      <c r="AG794" s="4">
        <f>(Table1[[#This Row],[Tariff + FSC per Car]]/111)</f>
        <v>51.012972972972968</v>
      </c>
      <c r="AH794" s="6">
        <f>(Table1[[#This Row],[Tariff + FSC per Car]]/111)/Table1[[#This Row],[Route Mileage]]</f>
        <v>4.7854571269205413E-2</v>
      </c>
    </row>
    <row r="795" spans="1:34" x14ac:dyDescent="0.25">
      <c r="A795" s="3">
        <v>45000</v>
      </c>
      <c r="B795" s="1" t="s">
        <v>34</v>
      </c>
      <c r="C795" s="1" t="s">
        <v>34</v>
      </c>
      <c r="D795" s="24">
        <v>4022</v>
      </c>
      <c r="E795" s="24">
        <v>39010</v>
      </c>
      <c r="F795" s="1" t="s">
        <v>35</v>
      </c>
      <c r="G795" s="1" t="s">
        <v>36</v>
      </c>
      <c r="H795" s="1" t="s">
        <v>55</v>
      </c>
      <c r="I795" t="s">
        <v>38</v>
      </c>
      <c r="J795" t="str">
        <f>_xlfn.CONCAT(IFERROR(INDEX(Lookup!B:B, MATCH(Table1[[#This Row],[Origin City]], Lookup!A:A, 0)), Table1[[#This Row],[Origin City]]),","," ",Table1[[#This Row],[Origin State]])</f>
        <v>Edison, NE</v>
      </c>
      <c r="K795" t="s">
        <v>53</v>
      </c>
      <c r="L795" t="s">
        <v>54</v>
      </c>
      <c r="M795" t="str">
        <f>_xlfn.CONCAT(IFERROR(INDEX(Lookup!B:B, MATCH(Table1[[#This Row],[Destination City]], Lookup!A:A, 0)), Table1[[#This Row],[Destination City]]),","," ",Table1[[#This Row],[Destination State]])</f>
        <v>Hereford, TX</v>
      </c>
      <c r="N795" s="9">
        <v>728</v>
      </c>
      <c r="O795" t="s">
        <v>51</v>
      </c>
      <c r="P795">
        <v>110</v>
      </c>
      <c r="Q795">
        <v>120</v>
      </c>
      <c r="R795" t="s">
        <v>42</v>
      </c>
      <c r="S795" t="s">
        <v>43</v>
      </c>
      <c r="T795" t="s">
        <v>52</v>
      </c>
      <c r="U795" s="35" t="s">
        <v>44</v>
      </c>
      <c r="V795" s="27" t="s">
        <v>45</v>
      </c>
      <c r="W795" s="4">
        <v>4540</v>
      </c>
      <c r="X795" s="4">
        <f>IF(Table1[[#This Row],[Commodity]]="corn",Table1[[#This Row],[Tariff per Car]]/(111*2000/56),Table1[[#This Row],[Tariff per Car]]/(111*2000/60))</f>
        <v>1.1452252252252253</v>
      </c>
      <c r="Y795" s="4">
        <f>Table1[[#This Row],[Tariff per Car]]/100.7</f>
        <v>45.084409136047668</v>
      </c>
      <c r="Z795" s="4">
        <f>(Table1[[#This Row],[Tariff per Car]]/111)</f>
        <v>40.900900900900901</v>
      </c>
      <c r="AA795" s="6">
        <f>(Table1[[#This Row],[Tariff per Car]]/111)/Table1[[#This Row],[Route Mileage]]</f>
        <v>5.618255618255618E-2</v>
      </c>
      <c r="AB795" s="4">
        <v>0.34</v>
      </c>
      <c r="AC795" s="4">
        <f>Table1[[#This Row],[FSC per Mile]]*Table1[[#This Row],[Route Mileage]]</f>
        <v>247.52</v>
      </c>
      <c r="AD795" s="4">
        <f>Table1[[#This Row],[Tariff per Car]]+Table1[[#This Row],[FSC per Car]]</f>
        <v>4787.5200000000004</v>
      </c>
      <c r="AE795" s="4">
        <f>IF(Table1[[#This Row],[Commodity]]="corn",Table1[[#This Row],[Tariff + FSC per Car]]/(111*2000/56),Table1[[#This Row],[Tariff + FSC per Car]]/(111*2000/60))</f>
        <v>1.2076627027027029</v>
      </c>
      <c r="AF795" s="4">
        <f>Table1[[#This Row],[Tariff + FSC per Car]]/100.7</f>
        <v>47.542403177755716</v>
      </c>
      <c r="AG795" s="4">
        <f>(Table1[[#This Row],[Tariff + FSC per Car]]/111)</f>
        <v>43.130810810810814</v>
      </c>
      <c r="AH795" s="6">
        <f>(Table1[[#This Row],[Tariff + FSC per Car]]/111)/Table1[[#This Row],[Route Mileage]]</f>
        <v>5.9245619245619253E-2</v>
      </c>
    </row>
    <row r="796" spans="1:34" x14ac:dyDescent="0.25">
      <c r="A796" s="3">
        <v>45000</v>
      </c>
      <c r="B796" s="1" t="s">
        <v>34</v>
      </c>
      <c r="C796" s="1" t="s">
        <v>34</v>
      </c>
      <c r="D796" s="24">
        <v>4022</v>
      </c>
      <c r="E796" s="24">
        <v>39013</v>
      </c>
      <c r="F796" s="1" t="s">
        <v>35</v>
      </c>
      <c r="G796" s="1" t="s">
        <v>36</v>
      </c>
      <c r="H796" s="1" t="s">
        <v>55</v>
      </c>
      <c r="I796" t="s">
        <v>38</v>
      </c>
      <c r="J796" t="str">
        <f>_xlfn.CONCAT(IFERROR(INDEX(Lookup!B:B, MATCH(Table1[[#This Row],[Origin City]], Lookup!A:A, 0)), Table1[[#This Row],[Origin City]]),","," ",Table1[[#This Row],[Origin State]])</f>
        <v>Edison, NE</v>
      </c>
      <c r="K796" t="s">
        <v>48</v>
      </c>
      <c r="L796" t="s">
        <v>49</v>
      </c>
      <c r="M796" t="s">
        <v>50</v>
      </c>
      <c r="N796" s="5">
        <v>1759</v>
      </c>
      <c r="O796" t="s">
        <v>51</v>
      </c>
      <c r="P796">
        <v>110</v>
      </c>
      <c r="Q796">
        <v>120</v>
      </c>
      <c r="R796" t="s">
        <v>42</v>
      </c>
      <c r="S796" t="s">
        <v>43</v>
      </c>
      <c r="T796" t="s">
        <v>52</v>
      </c>
      <c r="U796" s="35" t="s">
        <v>44</v>
      </c>
      <c r="V796" s="27" t="s">
        <v>45</v>
      </c>
      <c r="W796" s="4">
        <v>5500</v>
      </c>
      <c r="X796" s="4">
        <f>IF(Table1[[#This Row],[Commodity]]="corn",Table1[[#This Row],[Tariff per Car]]/(111*2000/56),Table1[[#This Row],[Tariff per Car]]/(111*2000/60))</f>
        <v>1.3873873873873874</v>
      </c>
      <c r="Y796" s="4">
        <f>Table1[[#This Row],[Tariff per Car]]/100.7</f>
        <v>54.617676266137039</v>
      </c>
      <c r="Z796" s="4">
        <f>(Table1[[#This Row],[Tariff per Car]]/111)</f>
        <v>49.549549549549546</v>
      </c>
      <c r="AA796" s="6">
        <f>(Table1[[#This Row],[Tariff per Car]]/111)/Table1[[#This Row],[Route Mileage]]</f>
        <v>2.8169158356764951E-2</v>
      </c>
      <c r="AB796" s="4">
        <v>0.34</v>
      </c>
      <c r="AC796" s="4">
        <f>Table1[[#This Row],[FSC per Mile]]*Table1[[#This Row],[Route Mileage]]</f>
        <v>598.06000000000006</v>
      </c>
      <c r="AD796" s="4">
        <f>Table1[[#This Row],[Tariff per Car]]+Table1[[#This Row],[FSC per Car]]</f>
        <v>6098.06</v>
      </c>
      <c r="AE796" s="4">
        <f>IF(Table1[[#This Row],[Commodity]]="corn",Table1[[#This Row],[Tariff + FSC per Car]]/(111*2000/56),Table1[[#This Row],[Tariff + FSC per Car]]/(111*2000/60))</f>
        <v>1.5382493693693695</v>
      </c>
      <c r="AF796" s="4">
        <f>Table1[[#This Row],[Tariff + FSC per Car]]/100.7</f>
        <v>60.556703078450845</v>
      </c>
      <c r="AG796" s="4">
        <f>(Table1[[#This Row],[Tariff + FSC per Car]]/111)</f>
        <v>54.937477477477479</v>
      </c>
      <c r="AH796" s="6">
        <f>(Table1[[#This Row],[Tariff + FSC per Car]]/111)/Table1[[#This Row],[Route Mileage]]</f>
        <v>3.1232221419828017E-2</v>
      </c>
    </row>
    <row r="797" spans="1:34" x14ac:dyDescent="0.25">
      <c r="A797" s="3">
        <v>45000</v>
      </c>
      <c r="B797" s="1" t="s">
        <v>34</v>
      </c>
      <c r="C797" s="1" t="s">
        <v>34</v>
      </c>
      <c r="D797" s="24">
        <v>4022</v>
      </c>
      <c r="E797" s="24">
        <v>39010</v>
      </c>
      <c r="F797" s="1" t="s">
        <v>35</v>
      </c>
      <c r="G797" s="1" t="s">
        <v>36</v>
      </c>
      <c r="H797" s="1" t="s">
        <v>55</v>
      </c>
      <c r="I797" t="s">
        <v>38</v>
      </c>
      <c r="J797" t="str">
        <f>_xlfn.CONCAT(IFERROR(INDEX(Lookup!B:B, MATCH(Table1[[#This Row],[Origin City]], Lookup!A:A, 0)), Table1[[#This Row],[Origin City]]),","," ",Table1[[#This Row],[Origin State]])</f>
        <v>Edison, NE</v>
      </c>
      <c r="K797" t="s">
        <v>39</v>
      </c>
      <c r="L797" t="s">
        <v>40</v>
      </c>
      <c r="M797" t="str">
        <f>_xlfn.CONCAT(IFERROR(INDEX(Lookup!B:B, MATCH(Table1[[#This Row],[Destination City]], Lookup!A:A, 0)), Table1[[#This Row],[Destination City]]),","," ",Table1[[#This Row],[Destination State]])</f>
        <v>Hanford, CA</v>
      </c>
      <c r="N797" s="5">
        <v>1776</v>
      </c>
      <c r="O797" t="s">
        <v>41</v>
      </c>
      <c r="P797">
        <v>110</v>
      </c>
      <c r="Q797">
        <v>120</v>
      </c>
      <c r="R797" t="s">
        <v>42</v>
      </c>
      <c r="S797" t="s">
        <v>43</v>
      </c>
      <c r="T797" t="s">
        <v>52</v>
      </c>
      <c r="U797" s="36" t="s">
        <v>44</v>
      </c>
      <c r="V797" s="28" t="s">
        <v>45</v>
      </c>
      <c r="W797" s="4">
        <v>5500</v>
      </c>
      <c r="X797" s="4">
        <f>IF(Table1[[#This Row],[Commodity]]="corn",Table1[[#This Row],[Tariff per Car]]/(111*2000/56),Table1[[#This Row],[Tariff per Car]]/(111*2000/60))</f>
        <v>1.3873873873873874</v>
      </c>
      <c r="Y797" s="4">
        <f>Table1[[#This Row],[Tariff per Car]]/100.7</f>
        <v>54.617676266137039</v>
      </c>
      <c r="Z797" s="4">
        <f>(Table1[[#This Row],[Tariff per Car]]/111)</f>
        <v>49.549549549549546</v>
      </c>
      <c r="AA797" s="6">
        <f>(Table1[[#This Row],[Tariff per Car]]/111)/Table1[[#This Row],[Route Mileage]]</f>
        <v>2.7899521142764384E-2</v>
      </c>
      <c r="AB797" s="4">
        <v>0.34</v>
      </c>
      <c r="AC797" s="4">
        <f>Table1[[#This Row],[FSC per Mile]]*Table1[[#This Row],[Route Mileage]]</f>
        <v>603.84</v>
      </c>
      <c r="AD797" s="4">
        <f>Table1[[#This Row],[Tariff per Car]]+Table1[[#This Row],[FSC per Car]]</f>
        <v>6103.84</v>
      </c>
      <c r="AE797" s="4">
        <f>IF(Table1[[#This Row],[Commodity]]="corn",Table1[[#This Row],[Tariff + FSC per Car]]/(111*2000/56),Table1[[#This Row],[Tariff + FSC per Car]]/(111*2000/60))</f>
        <v>1.5397073873873874</v>
      </c>
      <c r="AF797" s="4">
        <f>Table1[[#This Row],[Tariff + FSC per Car]]/100.7</f>
        <v>60.614101290963255</v>
      </c>
      <c r="AG797" s="4">
        <f>(Table1[[#This Row],[Tariff + FSC per Car]]/111)</f>
        <v>54.989549549549551</v>
      </c>
      <c r="AH797" s="6">
        <f>(Table1[[#This Row],[Tariff + FSC per Car]]/111)/Table1[[#This Row],[Route Mileage]]</f>
        <v>3.096258420582745E-2</v>
      </c>
    </row>
    <row r="798" spans="1:34" x14ac:dyDescent="0.25">
      <c r="A798" s="3">
        <v>45000</v>
      </c>
      <c r="B798" t="s">
        <v>34</v>
      </c>
      <c r="C798" t="s">
        <v>34</v>
      </c>
      <c r="D798" s="24">
        <v>4022</v>
      </c>
      <c r="E798" s="24">
        <v>39010</v>
      </c>
      <c r="F798" s="1" t="s">
        <v>35</v>
      </c>
      <c r="G798" s="1" t="s">
        <v>36</v>
      </c>
      <c r="H798" s="1" t="s">
        <v>56</v>
      </c>
      <c r="I798" t="s">
        <v>57</v>
      </c>
      <c r="J798" t="str">
        <f>_xlfn.CONCAT(IFERROR(INDEX(Lookup!B:B, MATCH(Table1[[#This Row],[Origin City]], Lookup!A:A, 0)), Table1[[#This Row],[Origin City]]),","," ",Table1[[#This Row],[Origin State]])</f>
        <v>Greenwood (Mendota), IL</v>
      </c>
      <c r="K798" t="s">
        <v>53</v>
      </c>
      <c r="L798" t="s">
        <v>54</v>
      </c>
      <c r="M798" t="str">
        <f>_xlfn.CONCAT(IFERROR(INDEX(Lookup!B:B, MATCH(Table1[[#This Row],[Destination City]], Lookup!A:A, 0)), Table1[[#This Row],[Destination City]]),","," ",Table1[[#This Row],[Destination State]])</f>
        <v>Hereford, TX</v>
      </c>
      <c r="N798" s="5">
        <v>935</v>
      </c>
      <c r="O798" t="s">
        <v>41</v>
      </c>
      <c r="P798">
        <v>110</v>
      </c>
      <c r="Q798">
        <v>120</v>
      </c>
      <c r="R798" t="s">
        <v>42</v>
      </c>
      <c r="S798" t="s">
        <v>43</v>
      </c>
      <c r="T798" t="s">
        <v>52</v>
      </c>
      <c r="U798" s="35" t="s">
        <v>44</v>
      </c>
      <c r="V798" s="27" t="s">
        <v>45</v>
      </c>
      <c r="W798" s="4">
        <v>4060</v>
      </c>
      <c r="X798" s="4">
        <f>IF(Table1[[#This Row],[Commodity]]="corn",Table1[[#This Row],[Tariff per Car]]/(111*2000/56),Table1[[#This Row],[Tariff per Car]]/(111*2000/60))</f>
        <v>1.0241441441441441</v>
      </c>
      <c r="Y798" s="4">
        <f>Table1[[#This Row],[Tariff per Car]]/100.7</f>
        <v>40.317775571002976</v>
      </c>
      <c r="Z798" s="4">
        <f>(Table1[[#This Row],[Tariff per Car]]/111)</f>
        <v>36.576576576576578</v>
      </c>
      <c r="AA798" s="6">
        <f>(Table1[[#This Row],[Tariff per Car]]/111)/Table1[[#This Row],[Route Mileage]]</f>
        <v>3.9119333236980296E-2</v>
      </c>
      <c r="AB798" s="4">
        <v>0.34</v>
      </c>
      <c r="AC798" s="4">
        <f>Table1[[#This Row],[FSC per Mile]]*Table1[[#This Row],[Route Mileage]]</f>
        <v>317.90000000000003</v>
      </c>
      <c r="AD798" s="4">
        <f>Table1[[#This Row],[Tariff per Car]]+Table1[[#This Row],[FSC per Car]]</f>
        <v>4377.8999999999996</v>
      </c>
      <c r="AE798" s="4">
        <f>IF(Table1[[#This Row],[Commodity]]="corn",Table1[[#This Row],[Tariff + FSC per Car]]/(111*2000/56),Table1[[#This Row],[Tariff + FSC per Car]]/(111*2000/60))</f>
        <v>1.1043351351351351</v>
      </c>
      <c r="AF798" s="4">
        <f>Table1[[#This Row],[Tariff + FSC per Car]]/100.7</f>
        <v>43.474677259185697</v>
      </c>
      <c r="AG798" s="4">
        <f>(Table1[[#This Row],[Tariff + FSC per Car]]/111)</f>
        <v>39.440540540540539</v>
      </c>
      <c r="AH798" s="6">
        <f>(Table1[[#This Row],[Tariff + FSC per Car]]/111)/Table1[[#This Row],[Route Mileage]]</f>
        <v>4.2182396300043355E-2</v>
      </c>
    </row>
    <row r="799" spans="1:34" x14ac:dyDescent="0.25">
      <c r="A799" s="3">
        <v>45000</v>
      </c>
      <c r="B799" s="1" t="s">
        <v>34</v>
      </c>
      <c r="C799" s="1" t="s">
        <v>34</v>
      </c>
      <c r="D799" s="24">
        <v>4022</v>
      </c>
      <c r="E799" s="24">
        <v>39010</v>
      </c>
      <c r="F799" s="1" t="s">
        <v>35</v>
      </c>
      <c r="G799" s="1" t="s">
        <v>36</v>
      </c>
      <c r="H799" s="1" t="s">
        <v>58</v>
      </c>
      <c r="I799" t="s">
        <v>59</v>
      </c>
      <c r="J799" t="str">
        <f>_xlfn.CONCAT(IFERROR(INDEX(Lookup!B:B, MATCH(Table1[[#This Row],[Origin City]], Lookup!A:A, 0)), Table1[[#This Row],[Origin City]]),","," ",Table1[[#This Row],[Origin State]])</f>
        <v>Hancock, IA</v>
      </c>
      <c r="K799" t="s">
        <v>60</v>
      </c>
      <c r="L799" t="s">
        <v>54</v>
      </c>
      <c r="M799" t="str">
        <f>_xlfn.CONCAT(IFERROR(INDEX(Lookup!B:B, MATCH(Table1[[#This Row],[Destination City]], Lookup!A:A, 0)), Table1[[#This Row],[Destination City]]),","," ",Table1[[#This Row],[Destination State]])</f>
        <v>Plainview, TX</v>
      </c>
      <c r="N799" s="5">
        <v>832</v>
      </c>
      <c r="O799" t="s">
        <v>41</v>
      </c>
      <c r="P799">
        <v>110</v>
      </c>
      <c r="Q799">
        <v>120</v>
      </c>
      <c r="R799" t="s">
        <v>42</v>
      </c>
      <c r="S799" t="s">
        <v>43</v>
      </c>
      <c r="T799" t="s">
        <v>43</v>
      </c>
      <c r="U799" s="35" t="s">
        <v>44</v>
      </c>
      <c r="V799" s="27" t="s">
        <v>45</v>
      </c>
      <c r="W799" s="4">
        <v>4660</v>
      </c>
      <c r="X799" s="4">
        <f>IF(Table1[[#This Row],[Commodity]]="corn",Table1[[#This Row],[Tariff per Car]]/(111*2000/56),Table1[[#This Row],[Tariff per Car]]/(111*2000/60))</f>
        <v>1.1754954954954955</v>
      </c>
      <c r="Y799" s="4">
        <f>Table1[[#This Row],[Tariff per Car]]/100.7</f>
        <v>46.27606752730884</v>
      </c>
      <c r="Z799" s="4">
        <f>(Table1[[#This Row],[Tariff per Car]]/111)</f>
        <v>41.981981981981981</v>
      </c>
      <c r="AA799" s="6">
        <f>(Table1[[#This Row],[Tariff per Car]]/111)/Table1[[#This Row],[Route Mileage]]</f>
        <v>5.0459112959112956E-2</v>
      </c>
      <c r="AB799" s="4">
        <v>0.34</v>
      </c>
      <c r="AC799" s="4">
        <f>Table1[[#This Row],[FSC per Mile]]*Table1[[#This Row],[Route Mileage]]</f>
        <v>282.88</v>
      </c>
      <c r="AD799" s="4">
        <f>Table1[[#This Row],[Tariff per Car]]+Table1[[#This Row],[FSC per Car]]</f>
        <v>4942.88</v>
      </c>
      <c r="AE799" s="4">
        <f>IF(Table1[[#This Row],[Commodity]]="corn",Table1[[#This Row],[Tariff + FSC per Car]]/(111*2000/56),Table1[[#This Row],[Tariff + FSC per Car]]/(111*2000/60))</f>
        <v>1.2468526126126127</v>
      </c>
      <c r="AF799" s="4">
        <f>Table1[[#This Row],[Tariff + FSC per Car]]/100.7</f>
        <v>49.085203574975175</v>
      </c>
      <c r="AG799" s="4">
        <f>(Table1[[#This Row],[Tariff + FSC per Car]]/111)</f>
        <v>44.530450450450452</v>
      </c>
      <c r="AH799" s="6">
        <f>(Table1[[#This Row],[Tariff + FSC per Car]]/111)/Table1[[#This Row],[Route Mileage]]</f>
        <v>5.3522176022176023E-2</v>
      </c>
    </row>
    <row r="800" spans="1:34" x14ac:dyDescent="0.25">
      <c r="A800" s="3">
        <v>45000</v>
      </c>
      <c r="B800" s="1" t="s">
        <v>34</v>
      </c>
      <c r="C800" s="1" t="s">
        <v>34</v>
      </c>
      <c r="D800" s="24">
        <v>4022</v>
      </c>
      <c r="E800" s="24">
        <v>39010</v>
      </c>
      <c r="F800" s="1" t="s">
        <v>35</v>
      </c>
      <c r="G800" s="1" t="s">
        <v>36</v>
      </c>
      <c r="H800" s="1" t="s">
        <v>61</v>
      </c>
      <c r="I800" t="s">
        <v>62</v>
      </c>
      <c r="J800" t="str">
        <f>_xlfn.CONCAT(IFERROR(INDEX(Lookup!B:B, MATCH(Table1[[#This Row],[Origin City]], Lookup!A:A, 0)), Table1[[#This Row],[Origin City]]),","," ",Table1[[#This Row],[Origin State]])</f>
        <v>Phelps (Rock Port), MO</v>
      </c>
      <c r="K800" t="s">
        <v>63</v>
      </c>
      <c r="L800" t="s">
        <v>64</v>
      </c>
      <c r="M800" t="str">
        <f>_xlfn.CONCAT(IFERROR(INDEX(Lookup!B:B, MATCH(Table1[[#This Row],[Destination City]], Lookup!A:A, 0)), Table1[[#This Row],[Destination City]]),","," ",Table1[[#This Row],[Destination State]])</f>
        <v>Clovis, NM</v>
      </c>
      <c r="N800" s="5">
        <v>764</v>
      </c>
      <c r="O800" t="s">
        <v>41</v>
      </c>
      <c r="P800">
        <v>110</v>
      </c>
      <c r="Q800">
        <v>120</v>
      </c>
      <c r="R800" t="s">
        <v>42</v>
      </c>
      <c r="S800" t="s">
        <v>43</v>
      </c>
      <c r="T800" t="s">
        <v>52</v>
      </c>
      <c r="U800" s="35" t="s">
        <v>44</v>
      </c>
      <c r="V800" s="27" t="s">
        <v>45</v>
      </c>
      <c r="W800" s="4">
        <v>4300</v>
      </c>
      <c r="X800" s="4">
        <f>IF(Table1[[#This Row],[Commodity]]="corn",Table1[[#This Row],[Tariff per Car]]/(111*2000/56),Table1[[#This Row],[Tariff per Car]]/(111*2000/60))</f>
        <v>1.0846846846846847</v>
      </c>
      <c r="Y800" s="4">
        <f>Table1[[#This Row],[Tariff per Car]]/100.7</f>
        <v>42.701092353525318</v>
      </c>
      <c r="Z800" s="4">
        <f>(Table1[[#This Row],[Tariff per Car]]/111)</f>
        <v>38.738738738738739</v>
      </c>
      <c r="AA800" s="6">
        <f>(Table1[[#This Row],[Tariff per Car]]/111)/Table1[[#This Row],[Route Mileage]]</f>
        <v>5.0705155417197299E-2</v>
      </c>
      <c r="AB800" s="4">
        <v>0.34</v>
      </c>
      <c r="AC800" s="4">
        <f>Table1[[#This Row],[FSC per Mile]]*Table1[[#This Row],[Route Mileage]]</f>
        <v>259.76</v>
      </c>
      <c r="AD800" s="4">
        <f>Table1[[#This Row],[Tariff per Car]]+Table1[[#This Row],[FSC per Car]]</f>
        <v>4559.76</v>
      </c>
      <c r="AE800" s="4">
        <f>IF(Table1[[#This Row],[Commodity]]="corn",Table1[[#This Row],[Tariff + FSC per Car]]/(111*2000/56),Table1[[#This Row],[Tariff + FSC per Car]]/(111*2000/60))</f>
        <v>1.1502097297297298</v>
      </c>
      <c r="AF800" s="4">
        <f>Table1[[#This Row],[Tariff + FSC per Car]]/100.7</f>
        <v>45.280635551142005</v>
      </c>
      <c r="AG800" s="4">
        <f>(Table1[[#This Row],[Tariff + FSC per Car]]/111)</f>
        <v>41.078918918918923</v>
      </c>
      <c r="AH800" s="6">
        <f>(Table1[[#This Row],[Tariff + FSC per Car]]/111)/Table1[[#This Row],[Route Mileage]]</f>
        <v>5.3768218480260373E-2</v>
      </c>
    </row>
    <row r="801" spans="1:34" x14ac:dyDescent="0.25">
      <c r="A801" s="3">
        <v>45000</v>
      </c>
      <c r="B801" s="1" t="s">
        <v>34</v>
      </c>
      <c r="C801" s="1" t="s">
        <v>34</v>
      </c>
      <c r="D801" s="24">
        <v>4022</v>
      </c>
      <c r="E801" s="24">
        <v>39010</v>
      </c>
      <c r="F801" s="1" t="s">
        <v>35</v>
      </c>
      <c r="G801" s="1" t="s">
        <v>36</v>
      </c>
      <c r="H801" s="1" t="s">
        <v>61</v>
      </c>
      <c r="I801" t="s">
        <v>62</v>
      </c>
      <c r="J801" t="str">
        <f>_xlfn.CONCAT(IFERROR(INDEX(Lookup!B:B, MATCH(Table1[[#This Row],[Origin City]], Lookup!A:A, 0)), Table1[[#This Row],[Origin City]]),","," ",Table1[[#This Row],[Origin State]])</f>
        <v>Phelps (Rock Port), MO</v>
      </c>
      <c r="K801" t="s">
        <v>65</v>
      </c>
      <c r="L801" t="s">
        <v>54</v>
      </c>
      <c r="M801" t="s">
        <v>66</v>
      </c>
      <c r="N801" s="5">
        <v>937</v>
      </c>
      <c r="O801" t="s">
        <v>41</v>
      </c>
      <c r="P801">
        <v>110</v>
      </c>
      <c r="Q801">
        <v>120</v>
      </c>
      <c r="R801" t="s">
        <v>42</v>
      </c>
      <c r="S801" t="s">
        <v>43</v>
      </c>
      <c r="T801" t="s">
        <v>52</v>
      </c>
      <c r="U801" s="35" t="s">
        <v>44</v>
      </c>
      <c r="V801" s="27" t="s">
        <v>45</v>
      </c>
      <c r="W801" s="4">
        <v>4040</v>
      </c>
      <c r="X801" s="4">
        <f>IF(Table1[[#This Row],[Commodity]]="corn",Table1[[#This Row],[Tariff per Car]]/(111*2000/56),Table1[[#This Row],[Tariff per Car]]/(111*2000/60))</f>
        <v>1.0190990990990991</v>
      </c>
      <c r="Y801" s="4">
        <f>Table1[[#This Row],[Tariff per Car]]/100.7</f>
        <v>40.119165839126119</v>
      </c>
      <c r="Z801" s="4">
        <f>(Table1[[#This Row],[Tariff per Car]]/111)</f>
        <v>36.396396396396398</v>
      </c>
      <c r="AA801" s="6">
        <f>(Table1[[#This Row],[Tariff per Car]]/111)/Table1[[#This Row],[Route Mileage]]</f>
        <v>3.8843539377157309E-2</v>
      </c>
      <c r="AB801" s="4">
        <v>0.34</v>
      </c>
      <c r="AC801" s="4">
        <f>Table1[[#This Row],[FSC per Mile]]*Table1[[#This Row],[Route Mileage]]</f>
        <v>318.58000000000004</v>
      </c>
      <c r="AD801" s="4">
        <f>Table1[[#This Row],[Tariff per Car]]+Table1[[#This Row],[FSC per Car]]</f>
        <v>4358.58</v>
      </c>
      <c r="AE801" s="4">
        <f>IF(Table1[[#This Row],[Commodity]]="corn",Table1[[#This Row],[Tariff + FSC per Car]]/(111*2000/56),Table1[[#This Row],[Tariff + FSC per Car]]/(111*2000/60))</f>
        <v>1.0994616216216215</v>
      </c>
      <c r="AF801" s="4">
        <f>Table1[[#This Row],[Tariff + FSC per Car]]/100.7</f>
        <v>43.28282025819265</v>
      </c>
      <c r="AG801" s="4">
        <f>(Table1[[#This Row],[Tariff + FSC per Car]]/111)</f>
        <v>39.266486486486485</v>
      </c>
      <c r="AH801" s="6">
        <f>(Table1[[#This Row],[Tariff + FSC per Car]]/111)/Table1[[#This Row],[Route Mileage]]</f>
        <v>4.1906602440220368E-2</v>
      </c>
    </row>
    <row r="802" spans="1:34" x14ac:dyDescent="0.25">
      <c r="A802" s="3">
        <v>45000</v>
      </c>
      <c r="B802" s="1" t="s">
        <v>34</v>
      </c>
      <c r="C802" s="1" t="s">
        <v>34</v>
      </c>
      <c r="D802" s="24">
        <v>4022</v>
      </c>
      <c r="E802" s="24">
        <v>39013</v>
      </c>
      <c r="F802" s="1" t="s">
        <v>35</v>
      </c>
      <c r="G802" s="1" t="s">
        <v>36</v>
      </c>
      <c r="H802" s="1" t="s">
        <v>67</v>
      </c>
      <c r="I802" t="s">
        <v>68</v>
      </c>
      <c r="J802" t="str">
        <f>_xlfn.CONCAT(IFERROR(INDEX(Lookup!B:B, MATCH(Table1[[#This Row],[Origin City]], Lookup!A:A, 0)), Table1[[#This Row],[Origin City]]),","," ",Table1[[#This Row],[Origin State]])</f>
        <v>Selby, SD</v>
      </c>
      <c r="K802" t="s">
        <v>48</v>
      </c>
      <c r="L802" t="s">
        <v>49</v>
      </c>
      <c r="M802" t="s">
        <v>50</v>
      </c>
      <c r="N802" s="5">
        <v>1419</v>
      </c>
      <c r="O802" t="s">
        <v>51</v>
      </c>
      <c r="P802">
        <v>110</v>
      </c>
      <c r="Q802">
        <v>120</v>
      </c>
      <c r="R802" t="s">
        <v>42</v>
      </c>
      <c r="S802" t="s">
        <v>43</v>
      </c>
      <c r="T802" t="s">
        <v>52</v>
      </c>
      <c r="U802" s="36" t="s">
        <v>44</v>
      </c>
      <c r="V802" s="28" t="s">
        <v>45</v>
      </c>
      <c r="W802" s="4">
        <v>5580</v>
      </c>
      <c r="X802" s="4">
        <f>IF(Table1[[#This Row],[Commodity]]="corn",Table1[[#This Row],[Tariff per Car]]/(111*2000/56),Table1[[#This Row],[Tariff per Car]]/(111*2000/60))</f>
        <v>1.4075675675675676</v>
      </c>
      <c r="Y802" s="4">
        <f>Table1[[#This Row],[Tariff per Car]]/100.7</f>
        <v>55.412115193644489</v>
      </c>
      <c r="Z802" s="4">
        <f>(Table1[[#This Row],[Tariff per Car]]/111)</f>
        <v>50.270270270270274</v>
      </c>
      <c r="AA802" s="6">
        <f>(Table1[[#This Row],[Tariff per Car]]/111)/Table1[[#This Row],[Route Mileage]]</f>
        <v>3.5426547054454034E-2</v>
      </c>
      <c r="AB802" s="4">
        <v>0.34</v>
      </c>
      <c r="AC802" s="4">
        <f>Table1[[#This Row],[FSC per Mile]]*Table1[[#This Row],[Route Mileage]]</f>
        <v>482.46000000000004</v>
      </c>
      <c r="AD802" s="4">
        <f>Table1[[#This Row],[Tariff per Car]]+Table1[[#This Row],[FSC per Car]]</f>
        <v>6062.46</v>
      </c>
      <c r="AE802" s="4">
        <f>IF(Table1[[#This Row],[Commodity]]="corn",Table1[[#This Row],[Tariff + FSC per Car]]/(111*2000/56),Table1[[#This Row],[Tariff + FSC per Car]]/(111*2000/60))</f>
        <v>1.5292691891891892</v>
      </c>
      <c r="AF802" s="4">
        <f>Table1[[#This Row],[Tariff + FSC per Car]]/100.7</f>
        <v>60.20317775571003</v>
      </c>
      <c r="AG802" s="4">
        <f>(Table1[[#This Row],[Tariff + FSC per Car]]/111)</f>
        <v>54.616756756756757</v>
      </c>
      <c r="AH802" s="6">
        <f>(Table1[[#This Row],[Tariff + FSC per Car]]/111)/Table1[[#This Row],[Route Mileage]]</f>
        <v>3.8489610117517094E-2</v>
      </c>
    </row>
    <row r="803" spans="1:34" x14ac:dyDescent="0.25">
      <c r="A803" s="3">
        <v>45000</v>
      </c>
      <c r="B803" s="1" t="s">
        <v>34</v>
      </c>
      <c r="C803" s="1" t="s">
        <v>34</v>
      </c>
      <c r="D803" s="24">
        <v>4022</v>
      </c>
      <c r="E803" s="24">
        <v>39013</v>
      </c>
      <c r="F803" s="1" t="s">
        <v>35</v>
      </c>
      <c r="G803" s="1" t="s">
        <v>36</v>
      </c>
      <c r="H803" s="1" t="s">
        <v>69</v>
      </c>
      <c r="I803" t="s">
        <v>47</v>
      </c>
      <c r="J803" t="str">
        <f>_xlfn.CONCAT(IFERROR(INDEX(Lookup!B:B, MATCH(Table1[[#This Row],[Origin City]], Lookup!A:A, 0)), Table1[[#This Row],[Origin City]]),","," ",Table1[[#This Row],[Origin State]])</f>
        <v>St. Cloud, MN</v>
      </c>
      <c r="K803" t="s">
        <v>48</v>
      </c>
      <c r="L803" t="s">
        <v>49</v>
      </c>
      <c r="M803" t="s">
        <v>50</v>
      </c>
      <c r="N803" s="5">
        <v>1666</v>
      </c>
      <c r="O803" t="s">
        <v>51</v>
      </c>
      <c r="P803">
        <v>110</v>
      </c>
      <c r="Q803">
        <v>120</v>
      </c>
      <c r="R803" t="s">
        <v>42</v>
      </c>
      <c r="S803" t="s">
        <v>43</v>
      </c>
      <c r="T803" t="s">
        <v>52</v>
      </c>
      <c r="U803" s="36" t="s">
        <v>44</v>
      </c>
      <c r="V803" s="28" t="s">
        <v>45</v>
      </c>
      <c r="W803" s="4">
        <v>5580</v>
      </c>
      <c r="X803" s="4">
        <f>IF(Table1[[#This Row],[Commodity]]="corn",Table1[[#This Row],[Tariff per Car]]/(111*2000/56),Table1[[#This Row],[Tariff per Car]]/(111*2000/60))</f>
        <v>1.4075675675675676</v>
      </c>
      <c r="Y803" s="4">
        <f>Table1[[#This Row],[Tariff per Car]]/100.7</f>
        <v>55.412115193644489</v>
      </c>
      <c r="Z803" s="4">
        <f>(Table1[[#This Row],[Tariff per Car]]/111)</f>
        <v>50.270270270270274</v>
      </c>
      <c r="AA803" s="6">
        <f>(Table1[[#This Row],[Tariff per Car]]/111)/Table1[[#This Row],[Route Mileage]]</f>
        <v>3.0174231854904126E-2</v>
      </c>
      <c r="AB803" s="4">
        <v>0.34</v>
      </c>
      <c r="AC803" s="4">
        <f>Table1[[#This Row],[FSC per Mile]]*Table1[[#This Row],[Route Mileage]]</f>
        <v>566.44000000000005</v>
      </c>
      <c r="AD803" s="4">
        <f>Table1[[#This Row],[Tariff per Car]]+Table1[[#This Row],[FSC per Car]]</f>
        <v>6146.4400000000005</v>
      </c>
      <c r="AE803" s="4">
        <f>IF(Table1[[#This Row],[Commodity]]="corn",Table1[[#This Row],[Tariff + FSC per Car]]/(111*2000/56),Table1[[#This Row],[Tariff + FSC per Car]]/(111*2000/60))</f>
        <v>1.5504533333333335</v>
      </c>
      <c r="AF803" s="4">
        <f>Table1[[#This Row],[Tariff + FSC per Car]]/100.7</f>
        <v>61.037140019860978</v>
      </c>
      <c r="AG803" s="4">
        <f>(Table1[[#This Row],[Tariff + FSC per Car]]/111)</f>
        <v>55.373333333333335</v>
      </c>
      <c r="AH803" s="6">
        <f>(Table1[[#This Row],[Tariff + FSC per Car]]/111)/Table1[[#This Row],[Route Mileage]]</f>
        <v>3.3237294917967189E-2</v>
      </c>
    </row>
    <row r="804" spans="1:34" x14ac:dyDescent="0.25">
      <c r="A804" s="3">
        <v>45000</v>
      </c>
      <c r="B804" s="1" t="s">
        <v>34</v>
      </c>
      <c r="C804" s="1" t="s">
        <v>34</v>
      </c>
      <c r="D804" s="24">
        <v>4022</v>
      </c>
      <c r="E804" s="24">
        <v>39010</v>
      </c>
      <c r="F804" s="1" t="s">
        <v>35</v>
      </c>
      <c r="G804" s="1" t="s">
        <v>36</v>
      </c>
      <c r="H804" s="1" t="s">
        <v>70</v>
      </c>
      <c r="I804" t="s">
        <v>57</v>
      </c>
      <c r="J804" t="str">
        <f>_xlfn.CONCAT(IFERROR(INDEX(Lookup!B:B, MATCH(Table1[[#This Row],[Origin City]], Lookup!A:A, 0)), Table1[[#This Row],[Origin City]]),","," ",Table1[[#This Row],[Origin State]])</f>
        <v>Waverly, IL</v>
      </c>
      <c r="K804" t="s">
        <v>71</v>
      </c>
      <c r="L804" t="s">
        <v>64</v>
      </c>
      <c r="M804" t="str">
        <f>_xlfn.CONCAT(IFERROR(INDEX(Lookup!B:B, MATCH(Table1[[#This Row],[Destination City]], Lookup!A:A, 0)), Table1[[#This Row],[Destination City]]),","," ",Table1[[#This Row],[Destination State]])</f>
        <v>Dexter, NM</v>
      </c>
      <c r="N804" s="47">
        <v>1058</v>
      </c>
      <c r="O804" t="s">
        <v>41</v>
      </c>
      <c r="P804">
        <v>110</v>
      </c>
      <c r="Q804">
        <v>120</v>
      </c>
      <c r="R804" t="s">
        <v>42</v>
      </c>
      <c r="S804" t="s">
        <v>43</v>
      </c>
      <c r="T804" t="s">
        <v>43</v>
      </c>
      <c r="U804" s="36" t="s">
        <v>44</v>
      </c>
      <c r="V804" s="28" t="s">
        <v>45</v>
      </c>
      <c r="W804" s="4">
        <v>4180</v>
      </c>
      <c r="X804" s="4">
        <f>IF(Table1[[#This Row],[Commodity]]="corn",Table1[[#This Row],[Tariff per Car]]/(111*2000/56),Table1[[#This Row],[Tariff per Car]]/(111*2000/60))</f>
        <v>1.0544144144144145</v>
      </c>
      <c r="Y804" s="4">
        <f>Table1[[#This Row],[Tariff per Car]]/100.7</f>
        <v>41.509433962264147</v>
      </c>
      <c r="Z804" s="4">
        <f>(Table1[[#This Row],[Tariff per Car]]/111)</f>
        <v>37.657657657657658</v>
      </c>
      <c r="AA804" s="6">
        <f>(Table1[[#This Row],[Tariff per Car]]/111)/Table1[[#This Row],[Route Mileage]]</f>
        <v>3.5593249203835213E-2</v>
      </c>
      <c r="AB804" s="4">
        <v>0.34</v>
      </c>
      <c r="AC804" s="4">
        <f>Table1[[#This Row],[FSC per Mile]]*Table1[[#This Row],[Route Mileage]]</f>
        <v>359.72</v>
      </c>
      <c r="AD804" s="4">
        <f>Table1[[#This Row],[Tariff per Car]]+Table1[[#This Row],[FSC per Car]]</f>
        <v>4539.72</v>
      </c>
      <c r="AE804" s="4">
        <f>IF(Table1[[#This Row],[Commodity]]="corn",Table1[[#This Row],[Tariff + FSC per Car]]/(111*2000/56),Table1[[#This Row],[Tariff + FSC per Car]]/(111*2000/60))</f>
        <v>1.1451545945945947</v>
      </c>
      <c r="AF804" s="4">
        <f>Table1[[#This Row],[Tariff + FSC per Car]]/100.7</f>
        <v>45.081628599801391</v>
      </c>
      <c r="AG804" s="4">
        <f>(Table1[[#This Row],[Tariff + FSC per Car]]/111)</f>
        <v>40.898378378378382</v>
      </c>
      <c r="AH804" s="6">
        <f>(Table1[[#This Row],[Tariff + FSC per Car]]/111)/Table1[[#This Row],[Route Mileage]]</f>
        <v>3.8656312266898279E-2</v>
      </c>
    </row>
    <row r="805" spans="1:34" x14ac:dyDescent="0.25">
      <c r="A805" s="3">
        <v>45000</v>
      </c>
      <c r="B805" s="1" t="s">
        <v>80</v>
      </c>
      <c r="C805" s="1" t="s">
        <v>81</v>
      </c>
      <c r="D805" s="24">
        <v>4032</v>
      </c>
      <c r="E805" s="24">
        <v>1182</v>
      </c>
      <c r="F805" s="1" t="s">
        <v>35</v>
      </c>
      <c r="G805" s="1" t="s">
        <v>36</v>
      </c>
      <c r="H805" s="1" t="s">
        <v>82</v>
      </c>
      <c r="I805" t="s">
        <v>83</v>
      </c>
      <c r="J805" t="str">
        <f>_xlfn.CONCAT(IFERROR(INDEX(Lookup!B:B, MATCH(Table1[[#This Row],[Origin City]], Lookup!A:A, 0)), Table1[[#This Row],[Origin City]]),","," ",Table1[[#This Row],[Origin State]])</f>
        <v>Delhi, LA</v>
      </c>
      <c r="K805" t="s">
        <v>84</v>
      </c>
      <c r="L805" t="s">
        <v>85</v>
      </c>
      <c r="M805" t="str">
        <f>_xlfn.CONCAT(IFERROR(INDEX(Lookup!B:B, MATCH(Table1[[#This Row],[Destination City]], Lookup!A:A, 0)), Table1[[#This Row],[Destination City]]),","," ",Table1[[#This Row],[Destination State]])</f>
        <v>Morton, MS</v>
      </c>
      <c r="N805" s="5">
        <v>120</v>
      </c>
      <c r="O805" t="s">
        <v>86</v>
      </c>
      <c r="P805">
        <v>100</v>
      </c>
      <c r="R805" t="s">
        <v>42</v>
      </c>
      <c r="S805" t="s">
        <v>43</v>
      </c>
      <c r="T805" t="s">
        <v>52</v>
      </c>
      <c r="U805" s="26"/>
      <c r="V805" s="27" t="s">
        <v>87</v>
      </c>
      <c r="W805" s="4">
        <v>1312</v>
      </c>
      <c r="X805" s="4">
        <f>IF(Table1[[#This Row],[Commodity]]="corn",Table1[[#This Row],[Tariff per Car]]/(111*2000/56),Table1[[#This Row],[Tariff per Car]]/(111*2000/60))</f>
        <v>0.33095495495495497</v>
      </c>
      <c r="Y805" s="4">
        <f>Table1[[#This Row],[Tariff per Car]]/100.7</f>
        <v>13.028798411122144</v>
      </c>
      <c r="Z805" s="4">
        <f>(Table1[[#This Row],[Tariff per Car]]/111)</f>
        <v>11.81981981981982</v>
      </c>
      <c r="AA805" s="6">
        <f>(Table1[[#This Row],[Tariff per Car]]/111)/Table1[[#This Row],[Route Mileage]]</f>
        <v>9.8498498498498496E-2</v>
      </c>
      <c r="AB805" s="4">
        <v>0.61</v>
      </c>
      <c r="AC805" s="4">
        <f>Table1[[#This Row],[FSC per Mile]]*Table1[[#This Row],[Route Mileage]]</f>
        <v>73.2</v>
      </c>
      <c r="AD805" s="4">
        <f>Table1[[#This Row],[Tariff per Car]]+Table1[[#This Row],[FSC per Car]]</f>
        <v>1385.2</v>
      </c>
      <c r="AE805" s="4">
        <f>IF(Table1[[#This Row],[Commodity]]="corn",Table1[[#This Row],[Tariff + FSC per Car]]/(111*2000/56),Table1[[#This Row],[Tariff + FSC per Car]]/(111*2000/60))</f>
        <v>0.34941981981981984</v>
      </c>
      <c r="AF805" s="4">
        <f>Table1[[#This Row],[Tariff + FSC per Car]]/100.7</f>
        <v>13.755710029791461</v>
      </c>
      <c r="AG805" s="4">
        <f>(Table1[[#This Row],[Tariff + FSC per Car]]/111)</f>
        <v>12.479279279279279</v>
      </c>
      <c r="AH805" s="6">
        <f>(Table1[[#This Row],[Tariff + FSC per Car]]/111)/Table1[[#This Row],[Route Mileage]]</f>
        <v>0.10399399399399399</v>
      </c>
    </row>
    <row r="806" spans="1:34" x14ac:dyDescent="0.25">
      <c r="A806" s="3">
        <v>45000</v>
      </c>
      <c r="B806" s="1" t="s">
        <v>88</v>
      </c>
      <c r="C806" s="1" t="s">
        <v>81</v>
      </c>
      <c r="D806" s="24">
        <v>4444</v>
      </c>
      <c r="E806" s="24">
        <v>45646</v>
      </c>
      <c r="F806" s="1" t="s">
        <v>35</v>
      </c>
      <c r="G806" s="1" t="s">
        <v>36</v>
      </c>
      <c r="H806" s="1" t="s">
        <v>89</v>
      </c>
      <c r="I806" t="s">
        <v>75</v>
      </c>
      <c r="J806" t="str">
        <f>_xlfn.CONCAT(IFERROR(INDEX(Lookup!B:B, MATCH(Table1[[#This Row],[Origin City]], Lookup!A:A, 0)), Table1[[#This Row],[Origin City]]),","," ",Table1[[#This Row],[Origin State]])</f>
        <v>Enderlin, ND</v>
      </c>
      <c r="K806" t="s">
        <v>90</v>
      </c>
      <c r="L806" t="s">
        <v>49</v>
      </c>
      <c r="M806" t="str">
        <f>_xlfn.CONCAT(IFERROR(INDEX(Lookup!B:B, MATCH(Table1[[#This Row],[Destination City]], Lookup!A:A, 0)), Table1[[#This Row],[Destination City]]),","," ",Table1[[#This Row],[Destination State]])</f>
        <v>Kalama, WA</v>
      </c>
      <c r="N806" s="5">
        <v>1617</v>
      </c>
      <c r="O806" t="s">
        <v>86</v>
      </c>
      <c r="P806">
        <v>110</v>
      </c>
      <c r="Q806">
        <v>110</v>
      </c>
      <c r="R806" t="s">
        <v>42</v>
      </c>
      <c r="S806" t="s">
        <v>43</v>
      </c>
      <c r="T806" t="s">
        <v>52</v>
      </c>
      <c r="U806" s="26"/>
      <c r="V806" s="27" t="s">
        <v>87</v>
      </c>
      <c r="W806" s="4">
        <v>5197</v>
      </c>
      <c r="X806" s="4">
        <f>IF(Table1[[#This Row],[Commodity]]="corn",Table1[[#This Row],[Tariff per Car]]/(111*2000/56),Table1[[#This Row],[Tariff per Car]]/(111*2000/60))</f>
        <v>1.3109549549549551</v>
      </c>
      <c r="Y806" s="4">
        <f>Table1[[#This Row],[Tariff per Car]]/100.7</f>
        <v>51.608738828202583</v>
      </c>
      <c r="Z806" s="4">
        <f>(Table1[[#This Row],[Tariff per Car]]/111)</f>
        <v>46.81981981981982</v>
      </c>
      <c r="AA806" s="6">
        <f>(Table1[[#This Row],[Tariff per Car]]/111)/Table1[[#This Row],[Route Mileage]]</f>
        <v>2.8954743240457527E-2</v>
      </c>
      <c r="AB806" s="4">
        <v>0.47250000000000003</v>
      </c>
      <c r="AC806" s="4">
        <f>Table1[[#This Row],[FSC per Mile]]*Table1[[#This Row],[Route Mileage]]</f>
        <v>764.03250000000003</v>
      </c>
      <c r="AD806" s="4">
        <f>Table1[[#This Row],[Tariff per Car]]+Table1[[#This Row],[FSC per Car]]</f>
        <v>5961.0325000000003</v>
      </c>
      <c r="AE806" s="4">
        <f>IF(Table1[[#This Row],[Commodity]]="corn",Table1[[#This Row],[Tariff + FSC per Car]]/(111*2000/56),Table1[[#This Row],[Tariff + FSC per Car]]/(111*2000/60))</f>
        <v>1.503683873873874</v>
      </c>
      <c r="AF806" s="4">
        <f>Table1[[#This Row],[Tariff + FSC per Car]]/100.7</f>
        <v>59.19595332671301</v>
      </c>
      <c r="AG806" s="4">
        <f>(Table1[[#This Row],[Tariff + FSC per Car]]/111)</f>
        <v>53.7029954954955</v>
      </c>
      <c r="AH806" s="6">
        <f>(Table1[[#This Row],[Tariff + FSC per Car]]/111)/Table1[[#This Row],[Route Mileage]]</f>
        <v>3.3211499997214289E-2</v>
      </c>
    </row>
    <row r="807" spans="1:34" x14ac:dyDescent="0.25">
      <c r="A807" s="3">
        <v>45000</v>
      </c>
      <c r="B807" s="1" t="s">
        <v>88</v>
      </c>
      <c r="C807" s="1" t="s">
        <v>81</v>
      </c>
      <c r="D807" s="24">
        <v>4444</v>
      </c>
      <c r="E807" s="24">
        <v>45558</v>
      </c>
      <c r="F807" s="1" t="s">
        <v>35</v>
      </c>
      <c r="G807" s="1" t="s">
        <v>36</v>
      </c>
      <c r="H807" s="1" t="s">
        <v>91</v>
      </c>
      <c r="I807" t="s">
        <v>47</v>
      </c>
      <c r="J807" t="str">
        <f>_xlfn.CONCAT(IFERROR(INDEX(Lookup!B:B, MATCH(Table1[[#This Row],[Origin City]], Lookup!A:A, 0)), Table1[[#This Row],[Origin City]]),","," ",Table1[[#This Row],[Origin State]])</f>
        <v>Glenwood, MN</v>
      </c>
      <c r="K807" t="s">
        <v>92</v>
      </c>
      <c r="L807" t="s">
        <v>93</v>
      </c>
      <c r="M807" t="str">
        <f>_xlfn.CONCAT(IFERROR(INDEX(Lookup!B:B, MATCH(Table1[[#This Row],[Destination City]], Lookup!A:A, 0)), Table1[[#This Row],[Destination City]]),","," ",Table1[[#This Row],[Destination State]])</f>
        <v>Boardman, OR</v>
      </c>
      <c r="N807" s="5">
        <v>1556</v>
      </c>
      <c r="O807" t="s">
        <v>86</v>
      </c>
      <c r="P807">
        <v>110</v>
      </c>
      <c r="Q807">
        <v>110</v>
      </c>
      <c r="R807" t="s">
        <v>42</v>
      </c>
      <c r="S807" t="s">
        <v>43</v>
      </c>
      <c r="T807" t="s">
        <v>52</v>
      </c>
      <c r="U807" s="26"/>
      <c r="V807" s="27" t="s">
        <v>87</v>
      </c>
      <c r="W807" s="4">
        <v>5163</v>
      </c>
      <c r="X807" s="4">
        <f>IF(Table1[[#This Row],[Commodity]]="corn",Table1[[#This Row],[Tariff per Car]]/(111*2000/56),Table1[[#This Row],[Tariff per Car]]/(111*2000/60))</f>
        <v>1.3023783783783784</v>
      </c>
      <c r="Y807" s="4">
        <f>Table1[[#This Row],[Tariff per Car]]/100.7</f>
        <v>51.271102284011917</v>
      </c>
      <c r="Z807" s="4">
        <f>(Table1[[#This Row],[Tariff per Car]]/111)</f>
        <v>46.513513513513516</v>
      </c>
      <c r="AA807" s="6">
        <f>(Table1[[#This Row],[Tariff per Car]]/111)/Table1[[#This Row],[Route Mileage]]</f>
        <v>2.9893003543389148E-2</v>
      </c>
      <c r="AB807" s="4">
        <v>0.47250000000000003</v>
      </c>
      <c r="AC807" s="4">
        <f>Table1[[#This Row],[FSC per Mile]]*Table1[[#This Row],[Route Mileage]]</f>
        <v>735.21</v>
      </c>
      <c r="AD807" s="4">
        <f>Table1[[#This Row],[Tariff per Car]]+Table1[[#This Row],[FSC per Car]]</f>
        <v>5898.21</v>
      </c>
      <c r="AE807" s="4">
        <f>IF(Table1[[#This Row],[Commodity]]="corn",Table1[[#This Row],[Tariff + FSC per Car]]/(111*2000/56),Table1[[#This Row],[Tariff + FSC per Car]]/(111*2000/60))</f>
        <v>1.4878367567567568</v>
      </c>
      <c r="AF807" s="4">
        <f>Table1[[#This Row],[Tariff + FSC per Car]]/100.7</f>
        <v>58.572095332671303</v>
      </c>
      <c r="AG807" s="4">
        <f>(Table1[[#This Row],[Tariff + FSC per Car]]/111)</f>
        <v>53.137027027027024</v>
      </c>
      <c r="AH807" s="6">
        <f>(Table1[[#This Row],[Tariff + FSC per Car]]/111)/Table1[[#This Row],[Route Mileage]]</f>
        <v>3.4149760300145902E-2</v>
      </c>
    </row>
    <row r="808" spans="1:34" x14ac:dyDescent="0.25">
      <c r="A808" s="3">
        <v>45000</v>
      </c>
      <c r="B808" s="1" t="s">
        <v>94</v>
      </c>
      <c r="C808" s="1" t="s">
        <v>94</v>
      </c>
      <c r="D808" s="24">
        <v>4315</v>
      </c>
      <c r="F808" s="1" t="s">
        <v>35</v>
      </c>
      <c r="G808" s="1" t="s">
        <v>36</v>
      </c>
      <c r="H808" s="1" t="s">
        <v>95</v>
      </c>
      <c r="I808" t="s">
        <v>96</v>
      </c>
      <c r="J808" t="str">
        <f>_xlfn.CONCAT(IFERROR(INDEX(Lookup!B:B, MATCH(Table1[[#This Row],[Origin City]], Lookup!A:A, 0)), Table1[[#This Row],[Origin City]]),","," ",Table1[[#This Row],[Origin State]])</f>
        <v>Haw Creek (Ladoga), IN</v>
      </c>
      <c r="K808" t="s">
        <v>97</v>
      </c>
      <c r="L808" t="s">
        <v>98</v>
      </c>
      <c r="M808" t="str">
        <f>_xlfn.CONCAT(IFERROR(INDEX(Lookup!B:B, MATCH(Table1[[#This Row],[Destination City]], Lookup!A:A, 0)), Table1[[#This Row],[Destination City]]),","," ",Table1[[#This Row],[Destination State]])</f>
        <v>Ozark, AL</v>
      </c>
      <c r="N808" s="9">
        <v>707</v>
      </c>
      <c r="O808" t="s">
        <v>86</v>
      </c>
      <c r="P808">
        <v>90</v>
      </c>
      <c r="Q808">
        <v>90</v>
      </c>
      <c r="R808" t="s">
        <v>42</v>
      </c>
      <c r="S808" t="s">
        <v>43</v>
      </c>
      <c r="T808" t="s">
        <v>52</v>
      </c>
      <c r="U808" s="29"/>
      <c r="V808" s="30" t="s">
        <v>87</v>
      </c>
      <c r="W808" s="4">
        <v>5693</v>
      </c>
      <c r="X808" s="4">
        <f>IF(Table1[[#This Row],[Commodity]]="corn",Table1[[#This Row],[Tariff per Car]]/(111*2000/56),Table1[[#This Row],[Tariff per Car]]/(111*2000/60))</f>
        <v>1.4360720720720721</v>
      </c>
      <c r="Y808" s="4">
        <f>Table1[[#This Row],[Tariff per Car]]/100.7</f>
        <v>56.53426017874876</v>
      </c>
      <c r="Z808" s="4">
        <f>(Table1[[#This Row],[Tariff per Car]]/111)</f>
        <v>51.288288288288285</v>
      </c>
      <c r="AA808" s="6">
        <f>(Table1[[#This Row],[Tariff per Car]]/111)/Table1[[#This Row],[Route Mileage]]</f>
        <v>7.2543547791072541E-2</v>
      </c>
      <c r="AB808" s="4">
        <v>0</v>
      </c>
      <c r="AC808" s="4">
        <f>Table1[[#This Row],[FSC per Mile]]*Table1[[#This Row],[Route Mileage]]</f>
        <v>0</v>
      </c>
      <c r="AD808" s="4">
        <f>Table1[[#This Row],[Tariff per Car]]+Table1[[#This Row],[FSC per Car]]</f>
        <v>5693</v>
      </c>
      <c r="AE808" s="4">
        <f>IF(Table1[[#This Row],[Commodity]]="corn",Table1[[#This Row],[Tariff + FSC per Car]]/(111*2000/56),Table1[[#This Row],[Tariff + FSC per Car]]/(111*2000/60))</f>
        <v>1.4360720720720721</v>
      </c>
      <c r="AF808" s="4">
        <f>Table1[[#This Row],[Tariff + FSC per Car]]/100.7</f>
        <v>56.53426017874876</v>
      </c>
      <c r="AG808" s="4">
        <f>(Table1[[#This Row],[Tariff + FSC per Car]]/111)</f>
        <v>51.288288288288285</v>
      </c>
      <c r="AH808" s="6">
        <f>(Table1[[#This Row],[Tariff + FSC per Car]]/111)/Table1[[#This Row],[Route Mileage]]</f>
        <v>7.2543547791072541E-2</v>
      </c>
    </row>
    <row r="809" spans="1:34" x14ac:dyDescent="0.25">
      <c r="A809" s="3">
        <v>45000</v>
      </c>
      <c r="B809" s="1" t="s">
        <v>94</v>
      </c>
      <c r="C809" s="1" t="s">
        <v>94</v>
      </c>
      <c r="D809" s="24">
        <v>4315</v>
      </c>
      <c r="F809" s="1" t="s">
        <v>35</v>
      </c>
      <c r="G809" s="1" t="s">
        <v>36</v>
      </c>
      <c r="H809" s="1" t="s">
        <v>99</v>
      </c>
      <c r="I809" t="s">
        <v>100</v>
      </c>
      <c r="J809" t="str">
        <f>_xlfn.CONCAT(IFERROR(INDEX(Lookup!B:B, MATCH(Table1[[#This Row],[Origin City]], Lookup!A:A, 0)), Table1[[#This Row],[Origin City]]),","," ",Table1[[#This Row],[Origin State]])</f>
        <v>Marysville, OH</v>
      </c>
      <c r="K809" t="s">
        <v>101</v>
      </c>
      <c r="L809" t="s">
        <v>102</v>
      </c>
      <c r="M809" t="str">
        <f>_xlfn.CONCAT(IFERROR(INDEX(Lookup!B:B, MATCH(Table1[[#This Row],[Destination City]], Lookup!A:A, 0)), Table1[[#This Row],[Destination City]]),","," ",Table1[[#This Row],[Destination State]])</f>
        <v>Rose Hill, NC</v>
      </c>
      <c r="N809" s="9">
        <v>781</v>
      </c>
      <c r="O809" t="s">
        <v>86</v>
      </c>
      <c r="P809">
        <v>90</v>
      </c>
      <c r="Q809">
        <v>90</v>
      </c>
      <c r="R809" t="s">
        <v>42</v>
      </c>
      <c r="S809" t="s">
        <v>43</v>
      </c>
      <c r="T809" t="s">
        <v>52</v>
      </c>
      <c r="U809" s="29"/>
      <c r="V809" s="30" t="s">
        <v>87</v>
      </c>
      <c r="W809" s="4">
        <v>5845</v>
      </c>
      <c r="X809" s="4">
        <f>IF(Table1[[#This Row],[Commodity]]="corn",Table1[[#This Row],[Tariff per Car]]/(111*2000/56),Table1[[#This Row],[Tariff per Car]]/(111*2000/60))</f>
        <v>1.4744144144144145</v>
      </c>
      <c r="Y809" s="4">
        <f>Table1[[#This Row],[Tariff per Car]]/100.7</f>
        <v>58.043694141012907</v>
      </c>
      <c r="Z809" s="4">
        <f>(Table1[[#This Row],[Tariff per Car]]/111)</f>
        <v>52.657657657657658</v>
      </c>
      <c r="AA809" s="6">
        <f>(Table1[[#This Row],[Tariff per Car]]/111)/Table1[[#This Row],[Route Mileage]]</f>
        <v>6.7423377282532213E-2</v>
      </c>
      <c r="AB809" s="4">
        <v>0</v>
      </c>
      <c r="AC809" s="4">
        <f>Table1[[#This Row],[FSC per Mile]]*Table1[[#This Row],[Route Mileage]]</f>
        <v>0</v>
      </c>
      <c r="AD809" s="4">
        <f>Table1[[#This Row],[Tariff per Car]]+Table1[[#This Row],[FSC per Car]]</f>
        <v>5845</v>
      </c>
      <c r="AE809" s="4">
        <f>IF(Table1[[#This Row],[Commodity]]="corn",Table1[[#This Row],[Tariff + FSC per Car]]/(111*2000/56),Table1[[#This Row],[Tariff + FSC per Car]]/(111*2000/60))</f>
        <v>1.4744144144144145</v>
      </c>
      <c r="AF809" s="4">
        <f>Table1[[#This Row],[Tariff + FSC per Car]]/100.7</f>
        <v>58.043694141012907</v>
      </c>
      <c r="AG809" s="4">
        <f>(Table1[[#This Row],[Tariff + FSC per Car]]/111)</f>
        <v>52.657657657657658</v>
      </c>
      <c r="AH809" s="6">
        <f>(Table1[[#This Row],[Tariff + FSC per Car]]/111)/Table1[[#This Row],[Route Mileage]]</f>
        <v>6.7423377282532213E-2</v>
      </c>
    </row>
    <row r="810" spans="1:34" x14ac:dyDescent="0.25">
      <c r="A810" s="3">
        <v>45000</v>
      </c>
      <c r="B810" s="1" t="s">
        <v>94</v>
      </c>
      <c r="C810" s="1" t="s">
        <v>94</v>
      </c>
      <c r="D810" s="24">
        <v>4315</v>
      </c>
      <c r="F810" s="1" t="s">
        <v>35</v>
      </c>
      <c r="G810" s="1" t="s">
        <v>36</v>
      </c>
      <c r="H810" s="1" t="s">
        <v>103</v>
      </c>
      <c r="I810" t="s">
        <v>57</v>
      </c>
      <c r="J810" t="str">
        <f>_xlfn.CONCAT(IFERROR(INDEX(Lookup!B:B, MATCH(Table1[[#This Row],[Origin City]], Lookup!A:A, 0)), Table1[[#This Row],[Origin City]]),","," ",Table1[[#This Row],[Origin State]])</f>
        <v>Olney, IL</v>
      </c>
      <c r="K810" t="s">
        <v>104</v>
      </c>
      <c r="L810" t="s">
        <v>105</v>
      </c>
      <c r="M810" t="str">
        <f>_xlfn.CONCAT(IFERROR(INDEX(Lookup!B:B, MATCH(Table1[[#This Row],[Destination City]], Lookup!A:A, 0)), Table1[[#This Row],[Destination City]]),","," ",Table1[[#This Row],[Destination State]])</f>
        <v>Fairmount, GA</v>
      </c>
      <c r="N810" s="9">
        <v>496</v>
      </c>
      <c r="O810" t="s">
        <v>86</v>
      </c>
      <c r="P810">
        <v>90</v>
      </c>
      <c r="Q810">
        <v>90</v>
      </c>
      <c r="R810" t="s">
        <v>42</v>
      </c>
      <c r="S810" t="s">
        <v>43</v>
      </c>
      <c r="T810" t="s">
        <v>52</v>
      </c>
      <c r="U810" s="45"/>
      <c r="V810" s="46" t="s">
        <v>87</v>
      </c>
      <c r="W810" s="4">
        <v>4478</v>
      </c>
      <c r="X810" s="4">
        <f>IF(Table1[[#This Row],[Commodity]]="corn",Table1[[#This Row],[Tariff per Car]]/(111*2000/56),Table1[[#This Row],[Tariff per Car]]/(111*2000/60))</f>
        <v>1.1295855855855856</v>
      </c>
      <c r="Y810" s="4">
        <f>Table1[[#This Row],[Tariff per Car]]/100.7</f>
        <v>44.468718967229393</v>
      </c>
      <c r="Z810" s="4">
        <f>(Table1[[#This Row],[Tariff per Car]]/111)</f>
        <v>40.342342342342342</v>
      </c>
      <c r="AA810" s="6">
        <f>(Table1[[#This Row],[Tariff per Car]]/111)/Table1[[#This Row],[Route Mileage]]</f>
        <v>8.13353676256902E-2</v>
      </c>
      <c r="AB810" s="4">
        <v>0</v>
      </c>
      <c r="AC810" s="4">
        <f>Table1[[#This Row],[FSC per Mile]]*Table1[[#This Row],[Route Mileage]]</f>
        <v>0</v>
      </c>
      <c r="AD810" s="4">
        <f>Table1[[#This Row],[Tariff per Car]]+Table1[[#This Row],[FSC per Car]]</f>
        <v>4478</v>
      </c>
      <c r="AE810" s="4">
        <f>IF(Table1[[#This Row],[Commodity]]="corn",Table1[[#This Row],[Tariff + FSC per Car]]/(111*2000/56),Table1[[#This Row],[Tariff + FSC per Car]]/(111*2000/60))</f>
        <v>1.1295855855855856</v>
      </c>
      <c r="AF810" s="4">
        <f>Table1[[#This Row],[Tariff + FSC per Car]]/100.7</f>
        <v>44.468718967229393</v>
      </c>
      <c r="AG810" s="4">
        <f>(Table1[[#This Row],[Tariff + FSC per Car]]/111)</f>
        <v>40.342342342342342</v>
      </c>
      <c r="AH810" s="6">
        <f>(Table1[[#This Row],[Tariff + FSC per Car]]/111)/Table1[[#This Row],[Route Mileage]]</f>
        <v>8.13353676256902E-2</v>
      </c>
    </row>
    <row r="811" spans="1:34" x14ac:dyDescent="0.25">
      <c r="A811" s="3">
        <v>45000</v>
      </c>
      <c r="B811" s="1" t="s">
        <v>112</v>
      </c>
      <c r="C811" s="1" t="s">
        <v>112</v>
      </c>
      <c r="D811" s="24">
        <v>4051</v>
      </c>
      <c r="E811" s="24">
        <v>2300</v>
      </c>
      <c r="F811" s="1" t="s">
        <v>35</v>
      </c>
      <c r="G811" s="1" t="s">
        <v>36</v>
      </c>
      <c r="H811" s="1" t="s">
        <v>113</v>
      </c>
      <c r="I811" t="s">
        <v>38</v>
      </c>
      <c r="J811" t="str">
        <f>_xlfn.CONCAT(IFERROR(INDEX(Lookup!B:B, MATCH(Table1[[#This Row],[Origin City]], Lookup!A:A, 0)), Table1[[#This Row],[Origin City]]),","," ",Table1[[#This Row],[Origin State]])</f>
        <v>Mead, NE</v>
      </c>
      <c r="K811" t="s">
        <v>114</v>
      </c>
      <c r="L811" t="s">
        <v>40</v>
      </c>
      <c r="M811" t="str">
        <f>_xlfn.CONCAT(IFERROR(INDEX(Lookup!B:B, MATCH(Table1[[#This Row],[Destination City]], Lookup!A:A, 0)), Table1[[#This Row],[Destination City]]),","," ",Table1[[#This Row],[Destination State]])</f>
        <v>Keyes, CA</v>
      </c>
      <c r="N811" s="5">
        <v>1737</v>
      </c>
      <c r="O811" t="s">
        <v>51</v>
      </c>
      <c r="P811">
        <v>107</v>
      </c>
      <c r="R811" t="s">
        <v>42</v>
      </c>
      <c r="S811" t="s">
        <v>43</v>
      </c>
      <c r="T811" t="s">
        <v>52</v>
      </c>
      <c r="U811" s="36" t="s">
        <v>44</v>
      </c>
      <c r="V811" s="28"/>
      <c r="W811" s="4">
        <v>5710</v>
      </c>
      <c r="X811" s="4">
        <f>IF(Table1[[#This Row],[Commodity]]="corn",Table1[[#This Row],[Tariff per Car]]/(111*2000/56),Table1[[#This Row],[Tariff per Car]]/(111*2000/60))</f>
        <v>1.4403603603603603</v>
      </c>
      <c r="Y811" s="4">
        <f>Table1[[#This Row],[Tariff per Car]]/100.7</f>
        <v>56.703078450844089</v>
      </c>
      <c r="Z811" s="4">
        <f>(Table1[[#This Row],[Tariff per Car]]/111)</f>
        <v>51.441441441441441</v>
      </c>
      <c r="AA811" s="6">
        <f>(Table1[[#This Row],[Tariff per Car]]/111)/Table1[[#This Row],[Route Mileage]]</f>
        <v>2.961510733531459E-2</v>
      </c>
      <c r="AB811" s="4">
        <v>0.5</v>
      </c>
      <c r="AC811" s="4">
        <f>Table1[[#This Row],[FSC per Mile]]*Table1[[#This Row],[Route Mileage]]</f>
        <v>868.5</v>
      </c>
      <c r="AD811" s="4">
        <f>Table1[[#This Row],[Tariff per Car]]+Table1[[#This Row],[FSC per Car]]</f>
        <v>6578.5</v>
      </c>
      <c r="AE811" s="4">
        <f>IF(Table1[[#This Row],[Commodity]]="corn",Table1[[#This Row],[Tariff + FSC per Car]]/(111*2000/56),Table1[[#This Row],[Tariff + FSC per Car]]/(111*2000/60))</f>
        <v>1.6594414414414416</v>
      </c>
      <c r="AF811" s="4">
        <f>Table1[[#This Row],[Tariff + FSC per Car]]/100.7</f>
        <v>65.327706057596814</v>
      </c>
      <c r="AG811" s="4">
        <f>(Table1[[#This Row],[Tariff + FSC per Car]]/111)</f>
        <v>59.265765765765764</v>
      </c>
      <c r="AH811" s="6">
        <f>(Table1[[#This Row],[Tariff + FSC per Car]]/111)/Table1[[#This Row],[Route Mileage]]</f>
        <v>3.411961183981909E-2</v>
      </c>
    </row>
    <row r="812" spans="1:34" x14ac:dyDescent="0.25">
      <c r="A812" s="3">
        <v>45000</v>
      </c>
      <c r="B812" s="1" t="s">
        <v>34</v>
      </c>
      <c r="C812" s="1" t="s">
        <v>34</v>
      </c>
      <c r="D812" s="24">
        <v>4022</v>
      </c>
      <c r="E812" s="24">
        <v>69105</v>
      </c>
      <c r="F812" s="1" t="s">
        <v>72</v>
      </c>
      <c r="G812" s="1" t="s">
        <v>36</v>
      </c>
      <c r="H812" s="1" t="s">
        <v>73</v>
      </c>
      <c r="I812" t="s">
        <v>47</v>
      </c>
      <c r="J812" t="str">
        <f>_xlfn.CONCAT(IFERROR(INDEX(Lookup!B:B, MATCH(Table1[[#This Row],[Origin City]], Lookup!A:A, 0)), Table1[[#This Row],[Origin City]]),","," ",Table1[[#This Row],[Origin State]])</f>
        <v>Argyle, MN</v>
      </c>
      <c r="K812" t="s">
        <v>48</v>
      </c>
      <c r="L812" t="s">
        <v>49</v>
      </c>
      <c r="M812" t="s">
        <v>50</v>
      </c>
      <c r="N812" s="5">
        <v>1528</v>
      </c>
      <c r="O812" t="s">
        <v>51</v>
      </c>
      <c r="P812">
        <v>110</v>
      </c>
      <c r="Q812">
        <v>120</v>
      </c>
      <c r="R812" t="s">
        <v>2</v>
      </c>
      <c r="S812" t="s">
        <v>43</v>
      </c>
      <c r="T812" t="s">
        <v>52</v>
      </c>
      <c r="U812" s="35" t="s">
        <v>44</v>
      </c>
      <c r="V812" s="27" t="s">
        <v>45</v>
      </c>
      <c r="W812" s="4">
        <v>6300</v>
      </c>
      <c r="X812" s="4">
        <f>IF(Table1[[#This Row],[Commodity]]="corn",Table1[[#This Row],[Tariff per Car]]/(111*2000/56),Table1[[#This Row],[Tariff per Car]]/(111*2000/60))</f>
        <v>1.7027027027027026</v>
      </c>
      <c r="Y812" s="4">
        <f>Table1[[#This Row],[Tariff per Car]]/100.7</f>
        <v>62.562065541211517</v>
      </c>
      <c r="Z812" s="4">
        <f>(Table1[[#This Row],[Tariff per Car]]/111)</f>
        <v>56.756756756756758</v>
      </c>
      <c r="AA812" s="6">
        <f>(Table1[[#This Row],[Tariff per Car]]/111)/Table1[[#This Row],[Route Mileage]]</f>
        <v>3.7144474317249189E-2</v>
      </c>
      <c r="AB812" s="4">
        <v>0.34</v>
      </c>
      <c r="AC812" s="4">
        <f>Table1[[#This Row],[FSC per Mile]]*Table1[[#This Row],[Route Mileage]]</f>
        <v>519.52</v>
      </c>
      <c r="AD812" s="4">
        <f>Table1[[#This Row],[Tariff per Car]]+Table1[[#This Row],[FSC per Car]]</f>
        <v>6819.52</v>
      </c>
      <c r="AE812" s="4">
        <f>IF(Table1[[#This Row],[Commodity]]="corn",Table1[[#This Row],[Tariff + FSC per Car]]/(111*2000/56),Table1[[#This Row],[Tariff + FSC per Car]]/(111*2000/60))</f>
        <v>1.8431135135135137</v>
      </c>
      <c r="AF812" s="4">
        <f>Table1[[#This Row],[Tariff + FSC per Car]]/100.7</f>
        <v>67.721151936444883</v>
      </c>
      <c r="AG812" s="4">
        <f>(Table1[[#This Row],[Tariff + FSC per Car]]/111)</f>
        <v>61.437117117117118</v>
      </c>
      <c r="AH812" s="6">
        <f>(Table1[[#This Row],[Tariff + FSC per Car]]/111)/Table1[[#This Row],[Route Mileage]]</f>
        <v>4.0207537380312248E-2</v>
      </c>
    </row>
    <row r="813" spans="1:34" x14ac:dyDescent="0.25">
      <c r="A813" s="3">
        <v>45000</v>
      </c>
      <c r="B813" s="1" t="s">
        <v>34</v>
      </c>
      <c r="C813" s="1" t="s">
        <v>34</v>
      </c>
      <c r="D813" s="24">
        <v>4022</v>
      </c>
      <c r="E813" s="24">
        <v>69105</v>
      </c>
      <c r="F813" s="1" t="s">
        <v>72</v>
      </c>
      <c r="G813" s="1" t="s">
        <v>36</v>
      </c>
      <c r="H813" s="1" t="s">
        <v>73</v>
      </c>
      <c r="I813" t="s">
        <v>47</v>
      </c>
      <c r="J813" t="str">
        <f>_xlfn.CONCAT(IFERROR(INDEX(Lookup!B:B, MATCH(Table1[[#This Row],[Origin City]], Lookup!A:A, 0)), Table1[[#This Row],[Origin City]]),","," ",Table1[[#This Row],[Origin State]])</f>
        <v>Argyle, MN</v>
      </c>
      <c r="K813" t="s">
        <v>65</v>
      </c>
      <c r="L813" t="s">
        <v>54</v>
      </c>
      <c r="M813" t="s">
        <v>66</v>
      </c>
      <c r="N813" s="47">
        <v>1634</v>
      </c>
      <c r="O813" t="s">
        <v>51</v>
      </c>
      <c r="P813">
        <v>110</v>
      </c>
      <c r="Q813">
        <v>120</v>
      </c>
      <c r="R813" t="s">
        <v>2</v>
      </c>
      <c r="S813" t="s">
        <v>43</v>
      </c>
      <c r="T813" t="s">
        <v>52</v>
      </c>
      <c r="U813" s="36" t="s">
        <v>44</v>
      </c>
      <c r="V813" s="28" t="s">
        <v>45</v>
      </c>
      <c r="W813" s="4">
        <v>6500</v>
      </c>
      <c r="X813" s="4">
        <f>IF(Table1[[#This Row],[Commodity]]="corn",Table1[[#This Row],[Tariff per Car]]/(111*2000/56),Table1[[#This Row],[Tariff per Car]]/(111*2000/60))</f>
        <v>1.7567567567567568</v>
      </c>
      <c r="Y813" s="4">
        <f>Table1[[#This Row],[Tariff per Car]]/100.7</f>
        <v>64.548162859980138</v>
      </c>
      <c r="Z813" s="4">
        <f>(Table1[[#This Row],[Tariff per Car]]/111)</f>
        <v>58.558558558558559</v>
      </c>
      <c r="AA813" s="6">
        <f>(Table1[[#This Row],[Tariff per Car]]/111)/Table1[[#This Row],[Route Mileage]]</f>
        <v>3.5837551137428737E-2</v>
      </c>
      <c r="AB813" s="4">
        <v>0.34</v>
      </c>
      <c r="AC813" s="4">
        <f>Table1[[#This Row],[FSC per Mile]]*Table1[[#This Row],[Route Mileage]]</f>
        <v>555.56000000000006</v>
      </c>
      <c r="AD813" s="4">
        <f>Table1[[#This Row],[Tariff per Car]]+Table1[[#This Row],[FSC per Car]]</f>
        <v>7055.56</v>
      </c>
      <c r="AE813" s="4">
        <f>IF(Table1[[#This Row],[Commodity]]="corn",Table1[[#This Row],[Tariff + FSC per Car]]/(111*2000/56),Table1[[#This Row],[Tariff + FSC per Car]]/(111*2000/60))</f>
        <v>1.9069081081081083</v>
      </c>
      <c r="AF813" s="4">
        <f>Table1[[#This Row],[Tariff + FSC per Car]]/100.7</f>
        <v>70.06514399205561</v>
      </c>
      <c r="AG813" s="4">
        <f>(Table1[[#This Row],[Tariff + FSC per Car]]/111)</f>
        <v>63.56360360360361</v>
      </c>
      <c r="AH813" s="6">
        <f>(Table1[[#This Row],[Tariff + FSC per Car]]/111)/Table1[[#This Row],[Route Mileage]]</f>
        <v>3.8900614200491804E-2</v>
      </c>
    </row>
    <row r="814" spans="1:34" x14ac:dyDescent="0.25">
      <c r="A814" s="3">
        <v>45000</v>
      </c>
      <c r="B814" s="1" t="s">
        <v>34</v>
      </c>
      <c r="C814" s="1" t="s">
        <v>34</v>
      </c>
      <c r="D814" s="24">
        <v>4022</v>
      </c>
      <c r="E814" s="24">
        <v>69105</v>
      </c>
      <c r="F814" s="1" t="s">
        <v>72</v>
      </c>
      <c r="G814" s="1" t="s">
        <v>36</v>
      </c>
      <c r="H814" s="1" t="s">
        <v>74</v>
      </c>
      <c r="I814" t="s">
        <v>75</v>
      </c>
      <c r="J814" t="str">
        <f>_xlfn.CONCAT(IFERROR(INDEX(Lookup!B:B, MATCH(Table1[[#This Row],[Origin City]], Lookup!A:A, 0)), Table1[[#This Row],[Origin City]]),","," ",Table1[[#This Row],[Origin State]])</f>
        <v>Casselton, ND</v>
      </c>
      <c r="K814" t="s">
        <v>48</v>
      </c>
      <c r="L814" t="s">
        <v>49</v>
      </c>
      <c r="M814" t="s">
        <v>50</v>
      </c>
      <c r="N814" s="5">
        <v>1469</v>
      </c>
      <c r="O814" t="s">
        <v>51</v>
      </c>
      <c r="P814">
        <v>110</v>
      </c>
      <c r="Q814">
        <v>120</v>
      </c>
      <c r="R814" t="s">
        <v>2</v>
      </c>
      <c r="S814" t="s">
        <v>43</v>
      </c>
      <c r="T814" t="s">
        <v>52</v>
      </c>
      <c r="U814" s="35" t="s">
        <v>44</v>
      </c>
      <c r="V814" s="27" t="s">
        <v>45</v>
      </c>
      <c r="W814" s="4">
        <v>6250</v>
      </c>
      <c r="X814" s="4">
        <f>IF(Table1[[#This Row],[Commodity]]="corn",Table1[[#This Row],[Tariff per Car]]/(111*2000/56),Table1[[#This Row],[Tariff per Car]]/(111*2000/60))</f>
        <v>1.6891891891891893</v>
      </c>
      <c r="Y814" s="4">
        <f>Table1[[#This Row],[Tariff per Car]]/100.7</f>
        <v>62.06554121151936</v>
      </c>
      <c r="Z814" s="4">
        <f>(Table1[[#This Row],[Tariff per Car]]/111)</f>
        <v>56.306306306306304</v>
      </c>
      <c r="AA814" s="6">
        <f>(Table1[[#This Row],[Tariff per Car]]/111)/Table1[[#This Row],[Route Mileage]]</f>
        <v>3.8329684347383458E-2</v>
      </c>
      <c r="AB814" s="4">
        <v>0.34</v>
      </c>
      <c r="AC814" s="4">
        <f>Table1[[#This Row],[FSC per Mile]]*Table1[[#This Row],[Route Mileage]]</f>
        <v>499.46000000000004</v>
      </c>
      <c r="AD814" s="4">
        <f>Table1[[#This Row],[Tariff per Car]]+Table1[[#This Row],[FSC per Car]]</f>
        <v>6749.46</v>
      </c>
      <c r="AE814" s="4">
        <f>IF(Table1[[#This Row],[Commodity]]="corn",Table1[[#This Row],[Tariff + FSC per Car]]/(111*2000/56),Table1[[#This Row],[Tariff + FSC per Car]]/(111*2000/60))</f>
        <v>1.8241783783783785</v>
      </c>
      <c r="AF814" s="4">
        <f>Table1[[#This Row],[Tariff + FSC per Car]]/100.7</f>
        <v>67.02542204568023</v>
      </c>
      <c r="AG814" s="4">
        <f>(Table1[[#This Row],[Tariff + FSC per Car]]/111)</f>
        <v>60.805945945945943</v>
      </c>
      <c r="AH814" s="6">
        <f>(Table1[[#This Row],[Tariff + FSC per Car]]/111)/Table1[[#This Row],[Route Mileage]]</f>
        <v>4.1392747410446525E-2</v>
      </c>
    </row>
    <row r="815" spans="1:34" x14ac:dyDescent="0.25">
      <c r="A815" s="3">
        <v>45000</v>
      </c>
      <c r="B815" s="1" t="s">
        <v>34</v>
      </c>
      <c r="C815" s="1" t="s">
        <v>34</v>
      </c>
      <c r="D815" s="24">
        <v>4022</v>
      </c>
      <c r="E815" s="24">
        <v>69902</v>
      </c>
      <c r="F815" s="1" t="s">
        <v>72</v>
      </c>
      <c r="G815" s="1" t="s">
        <v>36</v>
      </c>
      <c r="H815" s="1" t="s">
        <v>74</v>
      </c>
      <c r="I815" t="s">
        <v>75</v>
      </c>
      <c r="J815" t="str">
        <f>_xlfn.CONCAT(IFERROR(INDEX(Lookup!B:B, MATCH(Table1[[#This Row],[Origin City]], Lookup!A:A, 0)), Table1[[#This Row],[Origin City]]),","," ",Table1[[#This Row],[Origin State]])</f>
        <v>Casselton, ND</v>
      </c>
      <c r="K815" t="s">
        <v>79</v>
      </c>
      <c r="L815" t="s">
        <v>62</v>
      </c>
      <c r="M815" t="str">
        <f>_xlfn.CONCAT(IFERROR(INDEX(Lookup!B:B, MATCH(Table1[[#This Row],[Destination City]], Lookup!A:A, 0)), Table1[[#This Row],[Destination City]]),","," ",Table1[[#This Row],[Destination State]])</f>
        <v>St. Louis, MO</v>
      </c>
      <c r="N815" s="5">
        <v>855</v>
      </c>
      <c r="O815" t="s">
        <v>51</v>
      </c>
      <c r="P815">
        <v>110</v>
      </c>
      <c r="Q815">
        <v>120</v>
      </c>
      <c r="R815" t="s">
        <v>2</v>
      </c>
      <c r="S815" t="s">
        <v>43</v>
      </c>
      <c r="T815" t="s">
        <v>52</v>
      </c>
      <c r="U815" s="35" t="s">
        <v>44</v>
      </c>
      <c r="V815" s="27" t="s">
        <v>45</v>
      </c>
      <c r="W815" s="4">
        <v>4300</v>
      </c>
      <c r="X815" s="4">
        <f>IF(Table1[[#This Row],[Commodity]]="corn",Table1[[#This Row],[Tariff per Car]]/(111*2000/56),Table1[[#This Row],[Tariff per Car]]/(111*2000/60))</f>
        <v>1.1621621621621621</v>
      </c>
      <c r="Y815" s="4">
        <f>Table1[[#This Row],[Tariff per Car]]/100.7</f>
        <v>42.701092353525318</v>
      </c>
      <c r="Z815" s="4">
        <f>(Table1[[#This Row],[Tariff per Car]]/111)</f>
        <v>38.738738738738739</v>
      </c>
      <c r="AA815" s="6">
        <f>(Table1[[#This Row],[Tariff per Car]]/111)/Table1[[#This Row],[Route Mileage]]</f>
        <v>4.5308466361097942E-2</v>
      </c>
      <c r="AB815" s="4">
        <v>0.34</v>
      </c>
      <c r="AC815" s="4">
        <f>Table1[[#This Row],[FSC per Mile]]*Table1[[#This Row],[Route Mileage]]</f>
        <v>290.70000000000005</v>
      </c>
      <c r="AD815" s="4">
        <f>Table1[[#This Row],[Tariff per Car]]+Table1[[#This Row],[FSC per Car]]</f>
        <v>4590.7</v>
      </c>
      <c r="AE815" s="4">
        <f>IF(Table1[[#This Row],[Commodity]]="corn",Table1[[#This Row],[Tariff + FSC per Car]]/(111*2000/56),Table1[[#This Row],[Tariff + FSC per Car]]/(111*2000/60))</f>
        <v>1.2407297297297297</v>
      </c>
      <c r="AF815" s="4">
        <f>Table1[[#This Row],[Tariff + FSC per Car]]/100.7</f>
        <v>45.587884806355511</v>
      </c>
      <c r="AG815" s="4">
        <f>(Table1[[#This Row],[Tariff + FSC per Car]]/111)</f>
        <v>41.357657657657654</v>
      </c>
      <c r="AH815" s="6">
        <f>(Table1[[#This Row],[Tariff + FSC per Car]]/111)/Table1[[#This Row],[Route Mileage]]</f>
        <v>4.8371529424161001E-2</v>
      </c>
    </row>
    <row r="816" spans="1:34" x14ac:dyDescent="0.25">
      <c r="A816" s="3">
        <v>45000</v>
      </c>
      <c r="B816" s="1" t="s">
        <v>34</v>
      </c>
      <c r="C816" s="1" t="s">
        <v>34</v>
      </c>
      <c r="D816" s="24">
        <v>4022</v>
      </c>
      <c r="E816" s="24">
        <v>69105</v>
      </c>
      <c r="F816" s="1" t="s">
        <v>72</v>
      </c>
      <c r="G816" s="1" t="s">
        <v>36</v>
      </c>
      <c r="H816" s="1" t="s">
        <v>76</v>
      </c>
      <c r="I816" t="s">
        <v>77</v>
      </c>
      <c r="J816" t="str">
        <f>_xlfn.CONCAT(IFERROR(INDEX(Lookup!B:B, MATCH(Table1[[#This Row],[Origin City]], Lookup!A:A, 0)), Table1[[#This Row],[Origin City]]),","," ",Table1[[#This Row],[Origin State]])</f>
        <v>Concordia, KS</v>
      </c>
      <c r="K816" t="s">
        <v>65</v>
      </c>
      <c r="L816" t="s">
        <v>54</v>
      </c>
      <c r="M816" t="s">
        <v>66</v>
      </c>
      <c r="N816" s="5">
        <v>742</v>
      </c>
      <c r="O816" t="s">
        <v>51</v>
      </c>
      <c r="P816">
        <v>110</v>
      </c>
      <c r="Q816">
        <v>120</v>
      </c>
      <c r="R816" t="s">
        <v>2</v>
      </c>
      <c r="S816" t="s">
        <v>43</v>
      </c>
      <c r="T816" t="s">
        <v>43</v>
      </c>
      <c r="U816" s="36" t="s">
        <v>44</v>
      </c>
      <c r="V816" s="28" t="s">
        <v>45</v>
      </c>
      <c r="W816" s="4">
        <v>4750</v>
      </c>
      <c r="X816" s="4">
        <f>IF(Table1[[#This Row],[Commodity]]="corn",Table1[[#This Row],[Tariff per Car]]/(111*2000/56),Table1[[#This Row],[Tariff per Car]]/(111*2000/60))</f>
        <v>1.2837837837837838</v>
      </c>
      <c r="Y816" s="4">
        <f>Table1[[#This Row],[Tariff per Car]]/100.7</f>
        <v>47.169811320754718</v>
      </c>
      <c r="Z816" s="4">
        <f>(Table1[[#This Row],[Tariff per Car]]/111)</f>
        <v>42.792792792792795</v>
      </c>
      <c r="AA816" s="6">
        <f>(Table1[[#This Row],[Tariff per Car]]/111)/Table1[[#This Row],[Route Mileage]]</f>
        <v>5.7672227483548243E-2</v>
      </c>
      <c r="AB816" s="4">
        <v>0.34</v>
      </c>
      <c r="AC816" s="4">
        <f>Table1[[#This Row],[FSC per Mile]]*Table1[[#This Row],[Route Mileage]]</f>
        <v>252.28000000000003</v>
      </c>
      <c r="AD816" s="4">
        <f>Table1[[#This Row],[Tariff per Car]]+Table1[[#This Row],[FSC per Car]]</f>
        <v>5002.28</v>
      </c>
      <c r="AE816" s="4">
        <f>IF(Table1[[#This Row],[Commodity]]="corn",Table1[[#This Row],[Tariff + FSC per Car]]/(111*2000/56),Table1[[#This Row],[Tariff + FSC per Car]]/(111*2000/60))</f>
        <v>1.3519675675675675</v>
      </c>
      <c r="AF816" s="4">
        <f>Table1[[#This Row],[Tariff + FSC per Car]]/100.7</f>
        <v>49.675074478649449</v>
      </c>
      <c r="AG816" s="4">
        <f>(Table1[[#This Row],[Tariff + FSC per Car]]/111)</f>
        <v>45.06558558558558</v>
      </c>
      <c r="AH816" s="6">
        <f>(Table1[[#This Row],[Tariff + FSC per Car]]/111)/Table1[[#This Row],[Route Mileage]]</f>
        <v>6.0735290546611295E-2</v>
      </c>
    </row>
    <row r="817" spans="1:34" x14ac:dyDescent="0.25">
      <c r="A817" s="3">
        <v>45000</v>
      </c>
      <c r="B817" s="1" t="s">
        <v>34</v>
      </c>
      <c r="C817" s="1" t="s">
        <v>34</v>
      </c>
      <c r="D817" s="24">
        <v>4022</v>
      </c>
      <c r="E817" s="24">
        <v>69105</v>
      </c>
      <c r="F817" s="1" t="s">
        <v>72</v>
      </c>
      <c r="G817" s="1" t="s">
        <v>36</v>
      </c>
      <c r="H817" s="1" t="s">
        <v>78</v>
      </c>
      <c r="I817" t="s">
        <v>68</v>
      </c>
      <c r="J817" t="str">
        <f>_xlfn.CONCAT(IFERROR(INDEX(Lookup!B:B, MATCH(Table1[[#This Row],[Origin City]], Lookup!A:A, 0)), Table1[[#This Row],[Origin City]]),","," ",Table1[[#This Row],[Origin State]])</f>
        <v>Mitchell, SD</v>
      </c>
      <c r="K817" t="s">
        <v>48</v>
      </c>
      <c r="L817" t="s">
        <v>49</v>
      </c>
      <c r="M817" t="s">
        <v>50</v>
      </c>
      <c r="N817" s="5">
        <v>1624</v>
      </c>
      <c r="O817" t="s">
        <v>51</v>
      </c>
      <c r="P817">
        <v>110</v>
      </c>
      <c r="Q817">
        <v>120</v>
      </c>
      <c r="R817" t="s">
        <v>2</v>
      </c>
      <c r="S817" t="s">
        <v>43</v>
      </c>
      <c r="T817" t="s">
        <v>52</v>
      </c>
      <c r="U817" s="35" t="s">
        <v>44</v>
      </c>
      <c r="V817" s="27" t="s">
        <v>45</v>
      </c>
      <c r="W817" s="4">
        <v>6350</v>
      </c>
      <c r="X817" s="4">
        <f>IF(Table1[[#This Row],[Commodity]]="corn",Table1[[#This Row],[Tariff per Car]]/(111*2000/56),Table1[[#This Row],[Tariff per Car]]/(111*2000/60))</f>
        <v>1.7162162162162162</v>
      </c>
      <c r="Y817" s="4">
        <f>Table1[[#This Row],[Tariff per Car]]/100.7</f>
        <v>63.058589870903674</v>
      </c>
      <c r="Z817" s="4">
        <f>(Table1[[#This Row],[Tariff per Car]]/111)</f>
        <v>57.207207207207205</v>
      </c>
      <c r="AA817" s="6">
        <f>(Table1[[#This Row],[Tariff per Car]]/111)/Table1[[#This Row],[Route Mileage]]</f>
        <v>3.5226112812319708E-2</v>
      </c>
      <c r="AB817" s="4">
        <v>0.34</v>
      </c>
      <c r="AC817" s="4">
        <f>Table1[[#This Row],[FSC per Mile]]*Table1[[#This Row],[Route Mileage]]</f>
        <v>552.16000000000008</v>
      </c>
      <c r="AD817" s="4">
        <f>Table1[[#This Row],[Tariff per Car]]+Table1[[#This Row],[FSC per Car]]</f>
        <v>6902.16</v>
      </c>
      <c r="AE817" s="4">
        <f>IF(Table1[[#This Row],[Commodity]]="corn",Table1[[#This Row],[Tariff + FSC per Car]]/(111*2000/56),Table1[[#This Row],[Tariff + FSC per Car]]/(111*2000/60))</f>
        <v>1.8654486486486486</v>
      </c>
      <c r="AF817" s="4">
        <f>Table1[[#This Row],[Tariff + FSC per Car]]/100.7</f>
        <v>68.54180734856007</v>
      </c>
      <c r="AG817" s="4">
        <f>(Table1[[#This Row],[Tariff + FSC per Car]]/111)</f>
        <v>62.181621621621623</v>
      </c>
      <c r="AH817" s="6">
        <f>(Table1[[#This Row],[Tariff + FSC per Car]]/111)/Table1[[#This Row],[Route Mileage]]</f>
        <v>3.8289175875382775E-2</v>
      </c>
    </row>
    <row r="818" spans="1:34" x14ac:dyDescent="0.25">
      <c r="A818" s="3">
        <v>45000</v>
      </c>
      <c r="B818" s="1" t="s">
        <v>34</v>
      </c>
      <c r="C818" s="1" t="s">
        <v>34</v>
      </c>
      <c r="D818" s="24">
        <v>4022</v>
      </c>
      <c r="E818" s="24">
        <v>69105</v>
      </c>
      <c r="F818" s="1" t="s">
        <v>72</v>
      </c>
      <c r="G818" s="1" t="s">
        <v>36</v>
      </c>
      <c r="H818" s="1" t="s">
        <v>61</v>
      </c>
      <c r="I818" t="s">
        <v>62</v>
      </c>
      <c r="J818" t="str">
        <f>_xlfn.CONCAT(IFERROR(INDEX(Lookup!B:B, MATCH(Table1[[#This Row],[Origin City]], Lookup!A:A, 0)), Table1[[#This Row],[Origin City]]),","," ",Table1[[#This Row],[Origin State]])</f>
        <v>Phelps (Rock Port), MO</v>
      </c>
      <c r="K818" t="s">
        <v>48</v>
      </c>
      <c r="L818" t="s">
        <v>49</v>
      </c>
      <c r="M818" t="s">
        <v>50</v>
      </c>
      <c r="N818" s="5">
        <v>1881</v>
      </c>
      <c r="O818" t="s">
        <v>51</v>
      </c>
      <c r="P818">
        <v>110</v>
      </c>
      <c r="Q818">
        <v>120</v>
      </c>
      <c r="R818" t="s">
        <v>2</v>
      </c>
      <c r="S818" t="s">
        <v>43</v>
      </c>
      <c r="T818" t="s">
        <v>43</v>
      </c>
      <c r="U818" s="35" t="s">
        <v>44</v>
      </c>
      <c r="V818" s="27" t="s">
        <v>45</v>
      </c>
      <c r="W818" s="4">
        <v>6300</v>
      </c>
      <c r="X818" s="4">
        <f>IF(Table1[[#This Row],[Commodity]]="corn",Table1[[#This Row],[Tariff per Car]]/(111*2000/56),Table1[[#This Row],[Tariff per Car]]/(111*2000/60))</f>
        <v>1.7027027027027026</v>
      </c>
      <c r="Y818" s="4">
        <f>Table1[[#This Row],[Tariff per Car]]/100.7</f>
        <v>62.562065541211517</v>
      </c>
      <c r="Z818" s="4">
        <f>(Table1[[#This Row],[Tariff per Car]]/111)</f>
        <v>56.756756756756758</v>
      </c>
      <c r="AA818" s="6">
        <f>(Table1[[#This Row],[Tariff per Car]]/111)/Table1[[#This Row],[Route Mileage]]</f>
        <v>3.0173714384240699E-2</v>
      </c>
      <c r="AB818" s="4">
        <v>0.34</v>
      </c>
      <c r="AC818" s="4">
        <f>Table1[[#This Row],[FSC per Mile]]*Table1[[#This Row],[Route Mileage]]</f>
        <v>639.54000000000008</v>
      </c>
      <c r="AD818" s="4">
        <f>Table1[[#This Row],[Tariff per Car]]+Table1[[#This Row],[FSC per Car]]</f>
        <v>6939.54</v>
      </c>
      <c r="AE818" s="4">
        <f>IF(Table1[[#This Row],[Commodity]]="corn",Table1[[#This Row],[Tariff + FSC per Car]]/(111*2000/56),Table1[[#This Row],[Tariff + FSC per Car]]/(111*2000/60))</f>
        <v>1.8755513513513513</v>
      </c>
      <c r="AF818" s="4">
        <f>Table1[[#This Row],[Tariff + FSC per Car]]/100.7</f>
        <v>68.913008937437937</v>
      </c>
      <c r="AG818" s="4">
        <f>(Table1[[#This Row],[Tariff + FSC per Car]]/111)</f>
        <v>62.51837837837838</v>
      </c>
      <c r="AH818" s="6">
        <f>(Table1[[#This Row],[Tariff + FSC per Car]]/111)/Table1[[#This Row],[Route Mileage]]</f>
        <v>3.3236777447303766E-2</v>
      </c>
    </row>
    <row r="819" spans="1:34" x14ac:dyDescent="0.25">
      <c r="A819" s="3">
        <v>45000</v>
      </c>
      <c r="B819" s="1" t="s">
        <v>34</v>
      </c>
      <c r="C819" s="1" t="s">
        <v>34</v>
      </c>
      <c r="D819" s="24">
        <v>4022</v>
      </c>
      <c r="E819" s="24">
        <v>69105</v>
      </c>
      <c r="F819" s="1" t="s">
        <v>72</v>
      </c>
      <c r="G819" s="1" t="s">
        <v>36</v>
      </c>
      <c r="H819" s="1" t="s">
        <v>69</v>
      </c>
      <c r="I819" t="s">
        <v>47</v>
      </c>
      <c r="J819" t="str">
        <f>_xlfn.CONCAT(IFERROR(INDEX(Lookup!B:B, MATCH(Table1[[#This Row],[Origin City]], Lookup!A:A, 0)), Table1[[#This Row],[Origin City]]),","," ",Table1[[#This Row],[Origin State]])</f>
        <v>St. Cloud, MN</v>
      </c>
      <c r="K819" t="s">
        <v>48</v>
      </c>
      <c r="L819" t="s">
        <v>49</v>
      </c>
      <c r="M819" t="s">
        <v>50</v>
      </c>
      <c r="N819" s="5">
        <v>1666</v>
      </c>
      <c r="O819" t="s">
        <v>51</v>
      </c>
      <c r="P819">
        <v>110</v>
      </c>
      <c r="Q819">
        <v>120</v>
      </c>
      <c r="R819" t="s">
        <v>2</v>
      </c>
      <c r="S819" t="s">
        <v>43</v>
      </c>
      <c r="T819" t="s">
        <v>43</v>
      </c>
      <c r="U819" s="36" t="s">
        <v>44</v>
      </c>
      <c r="V819" s="28" t="s">
        <v>45</v>
      </c>
      <c r="W819" s="4">
        <v>6400</v>
      </c>
      <c r="X819" s="4">
        <f>IF(Table1[[#This Row],[Commodity]]="corn",Table1[[#This Row],[Tariff per Car]]/(111*2000/56),Table1[[#This Row],[Tariff per Car]]/(111*2000/60))</f>
        <v>1.7297297297297298</v>
      </c>
      <c r="Y819" s="4">
        <f>Table1[[#This Row],[Tariff per Car]]/100.7</f>
        <v>63.555114200595824</v>
      </c>
      <c r="Z819" s="4">
        <f>(Table1[[#This Row],[Tariff per Car]]/111)</f>
        <v>57.657657657657658</v>
      </c>
      <c r="AA819" s="6">
        <f>(Table1[[#This Row],[Tariff per Car]]/111)/Table1[[#This Row],[Route Mileage]]</f>
        <v>3.460843796978251E-2</v>
      </c>
      <c r="AB819" s="4">
        <v>0.34</v>
      </c>
      <c r="AC819" s="4">
        <f>Table1[[#This Row],[FSC per Mile]]*Table1[[#This Row],[Route Mileage]]</f>
        <v>566.44000000000005</v>
      </c>
      <c r="AD819" s="4">
        <f>Table1[[#This Row],[Tariff per Car]]+Table1[[#This Row],[FSC per Car]]</f>
        <v>6966.4400000000005</v>
      </c>
      <c r="AE819" s="4">
        <f>IF(Table1[[#This Row],[Commodity]]="corn",Table1[[#This Row],[Tariff + FSC per Car]]/(111*2000/56),Table1[[#This Row],[Tariff + FSC per Car]]/(111*2000/60))</f>
        <v>1.8828216216216218</v>
      </c>
      <c r="AF819" s="4">
        <f>Table1[[#This Row],[Tariff + FSC per Car]]/100.7</f>
        <v>69.180139026812313</v>
      </c>
      <c r="AG819" s="4">
        <f>(Table1[[#This Row],[Tariff + FSC per Car]]/111)</f>
        <v>62.760720720720727</v>
      </c>
      <c r="AH819" s="6">
        <f>(Table1[[#This Row],[Tariff + FSC per Car]]/111)/Table1[[#This Row],[Route Mileage]]</f>
        <v>3.7671501032845577E-2</v>
      </c>
    </row>
    <row r="820" spans="1:34" x14ac:dyDescent="0.25">
      <c r="A820" s="3">
        <v>45000</v>
      </c>
      <c r="B820" s="1" t="s">
        <v>88</v>
      </c>
      <c r="C820" s="1" t="s">
        <v>81</v>
      </c>
      <c r="D820" s="24">
        <v>4444</v>
      </c>
      <c r="E820" s="24">
        <v>45650</v>
      </c>
      <c r="F820" s="1" t="s">
        <v>72</v>
      </c>
      <c r="G820" s="1" t="s">
        <v>36</v>
      </c>
      <c r="H820" s="1" t="s">
        <v>89</v>
      </c>
      <c r="I820" t="s">
        <v>75</v>
      </c>
      <c r="J820" t="str">
        <f>_xlfn.CONCAT(IFERROR(INDEX(Lookup!B:B, MATCH(Table1[[#This Row],[Origin City]], Lookup!A:A, 0)), Table1[[#This Row],[Origin City]]),","," ",Table1[[#This Row],[Origin State]])</f>
        <v>Enderlin, ND</v>
      </c>
      <c r="K820" t="s">
        <v>90</v>
      </c>
      <c r="L820" t="s">
        <v>49</v>
      </c>
      <c r="M820" t="str">
        <f>_xlfn.CONCAT(IFERROR(INDEX(Lookup!B:B, MATCH(Table1[[#This Row],[Destination City]], Lookup!A:A, 0)), Table1[[#This Row],[Destination City]]),","," ",Table1[[#This Row],[Destination State]])</f>
        <v>Kalama, WA</v>
      </c>
      <c r="N820" s="5">
        <v>1617</v>
      </c>
      <c r="O820" t="s">
        <v>86</v>
      </c>
      <c r="P820">
        <v>110</v>
      </c>
      <c r="Q820">
        <v>110</v>
      </c>
      <c r="R820" t="s">
        <v>42</v>
      </c>
      <c r="S820" t="s">
        <v>43</v>
      </c>
      <c r="T820" t="s">
        <v>52</v>
      </c>
      <c r="U820" s="26"/>
      <c r="V820" s="27" t="s">
        <v>87</v>
      </c>
      <c r="W820" s="4">
        <v>5935</v>
      </c>
      <c r="X820" s="4">
        <f>IF(Table1[[#This Row],[Commodity]]="corn",Table1[[#This Row],[Tariff per Car]]/(111*2000/56),Table1[[#This Row],[Tariff per Car]]/(111*2000/60))</f>
        <v>1.604054054054054</v>
      </c>
      <c r="Y820" s="4">
        <f>Table1[[#This Row],[Tariff per Car]]/100.7</f>
        <v>58.937437934458785</v>
      </c>
      <c r="Z820" s="4">
        <f>(Table1[[#This Row],[Tariff per Car]]/111)</f>
        <v>53.468468468468465</v>
      </c>
      <c r="AA820" s="6">
        <f>(Table1[[#This Row],[Tariff per Car]]/111)/Table1[[#This Row],[Route Mileage]]</f>
        <v>3.3066461637890204E-2</v>
      </c>
      <c r="AB820" s="4">
        <v>0.47250000000000003</v>
      </c>
      <c r="AC820" s="4">
        <f>Table1[[#This Row],[FSC per Mile]]*Table1[[#This Row],[Route Mileage]]</f>
        <v>764.03250000000003</v>
      </c>
      <c r="AD820" s="4">
        <f>Table1[[#This Row],[Tariff per Car]]+Table1[[#This Row],[FSC per Car]]</f>
        <v>6699.0325000000003</v>
      </c>
      <c r="AE820" s="4">
        <f>IF(Table1[[#This Row],[Commodity]]="corn",Table1[[#This Row],[Tariff + FSC per Car]]/(111*2000/56),Table1[[#This Row],[Tariff + FSC per Car]]/(111*2000/60))</f>
        <v>1.8105493243243245</v>
      </c>
      <c r="AF820" s="4">
        <f>Table1[[#This Row],[Tariff + FSC per Car]]/100.7</f>
        <v>66.524652432969219</v>
      </c>
      <c r="AG820" s="4">
        <f>(Table1[[#This Row],[Tariff + FSC per Car]]/111)</f>
        <v>60.351644144144146</v>
      </c>
      <c r="AH820" s="6">
        <f>(Table1[[#This Row],[Tariff + FSC per Car]]/111)/Table1[[#This Row],[Route Mileage]]</f>
        <v>3.7323218394646966E-2</v>
      </c>
    </row>
    <row r="821" spans="1:34" x14ac:dyDescent="0.25">
      <c r="A821" s="3">
        <v>45000</v>
      </c>
      <c r="B821" s="1" t="s">
        <v>94</v>
      </c>
      <c r="C821" s="1" t="s">
        <v>94</v>
      </c>
      <c r="D821" s="24">
        <v>4317</v>
      </c>
      <c r="F821" s="1" t="s">
        <v>72</v>
      </c>
      <c r="G821" s="1" t="s">
        <v>36</v>
      </c>
      <c r="H821" s="1" t="s">
        <v>106</v>
      </c>
      <c r="I821" t="s">
        <v>57</v>
      </c>
      <c r="J821" t="str">
        <f>_xlfn.CONCAT(IFERROR(INDEX(Lookup!B:B, MATCH(Table1[[#This Row],[Origin City]], Lookup!A:A, 0)), Table1[[#This Row],[Origin City]]),","," ",Table1[[#This Row],[Origin State]])</f>
        <v>Casey, IL</v>
      </c>
      <c r="K821" t="s">
        <v>107</v>
      </c>
      <c r="L821" t="s">
        <v>98</v>
      </c>
      <c r="M821" t="str">
        <f>_xlfn.CONCAT(IFERROR(INDEX(Lookup!B:B, MATCH(Table1[[#This Row],[Destination City]], Lookup!A:A, 0)), Table1[[#This Row],[Destination City]]),","," ",Table1[[#This Row],[Destination State]])</f>
        <v>Mobile, AL</v>
      </c>
      <c r="N821" s="5">
        <v>779</v>
      </c>
      <c r="O821" t="s">
        <v>86</v>
      </c>
      <c r="P821">
        <v>90</v>
      </c>
      <c r="Q821">
        <v>90</v>
      </c>
      <c r="R821" t="s">
        <v>108</v>
      </c>
      <c r="S821" t="s">
        <v>43</v>
      </c>
      <c r="T821" t="s">
        <v>52</v>
      </c>
      <c r="U821" s="43"/>
      <c r="V821" s="28" t="s">
        <v>87</v>
      </c>
      <c r="W821" s="4">
        <v>3407</v>
      </c>
      <c r="X821" s="4">
        <f>IF(Table1[[#This Row],[Commodity]]="corn",Table1[[#This Row],[Tariff per Car]]/(111*2000/56),Table1[[#This Row],[Tariff per Car]]/(111*2000/60))</f>
        <v>0.92081081081081084</v>
      </c>
      <c r="Y821" s="4">
        <f>Table1[[#This Row],[Tariff per Car]]/100.7</f>
        <v>33.833167825223434</v>
      </c>
      <c r="Z821" s="4">
        <f>(Table1[[#This Row],[Tariff per Car]]/111)</f>
        <v>30.693693693693692</v>
      </c>
      <c r="AA821" s="6">
        <f>(Table1[[#This Row],[Tariff per Car]]/111)/Table1[[#This Row],[Route Mileage]]</f>
        <v>3.9401403971365462E-2</v>
      </c>
      <c r="AB821" s="4">
        <v>0</v>
      </c>
      <c r="AC821" s="4">
        <f>Table1[[#This Row],[FSC per Mile]]*Table1[[#This Row],[Route Mileage]]</f>
        <v>0</v>
      </c>
      <c r="AD821" s="4">
        <f>Table1[[#This Row],[Tariff per Car]]+Table1[[#This Row],[FSC per Car]]</f>
        <v>3407</v>
      </c>
      <c r="AE821" s="4">
        <f>IF(Table1[[#This Row],[Commodity]]="corn",Table1[[#This Row],[Tariff + FSC per Car]]/(111*2000/56),Table1[[#This Row],[Tariff + FSC per Car]]/(111*2000/60))</f>
        <v>0.92081081081081084</v>
      </c>
      <c r="AF821" s="4">
        <f>Table1[[#This Row],[Tariff + FSC per Car]]/100.7</f>
        <v>33.833167825223434</v>
      </c>
      <c r="AG821" s="4">
        <f>(Table1[[#This Row],[Tariff + FSC per Car]]/111)</f>
        <v>30.693693693693692</v>
      </c>
      <c r="AH821" s="6">
        <f>(Table1[[#This Row],[Tariff + FSC per Car]]/111)/Table1[[#This Row],[Route Mileage]]</f>
        <v>3.9401403971365462E-2</v>
      </c>
    </row>
    <row r="822" spans="1:34" x14ac:dyDescent="0.25">
      <c r="A822" s="3">
        <v>45000</v>
      </c>
      <c r="B822" s="1" t="s">
        <v>94</v>
      </c>
      <c r="C822" s="1" t="s">
        <v>94</v>
      </c>
      <c r="D822" s="24">
        <v>4317</v>
      </c>
      <c r="F822" s="1" t="s">
        <v>72</v>
      </c>
      <c r="G822" s="1" t="s">
        <v>36</v>
      </c>
      <c r="H822" s="1" t="s">
        <v>106</v>
      </c>
      <c r="I822" t="s">
        <v>57</v>
      </c>
      <c r="J822" t="str">
        <f>_xlfn.CONCAT(IFERROR(INDEX(Lookup!B:B, MATCH(Table1[[#This Row],[Origin City]], Lookup!A:A, 0)), Table1[[#This Row],[Origin City]]),","," ",Table1[[#This Row],[Origin State]])</f>
        <v>Casey, IL</v>
      </c>
      <c r="K822" t="s">
        <v>107</v>
      </c>
      <c r="L822" t="s">
        <v>98</v>
      </c>
      <c r="M822" t="str">
        <f>_xlfn.CONCAT(IFERROR(INDEX(Lookup!B:B, MATCH(Table1[[#This Row],[Destination City]], Lookup!A:A, 0)), Table1[[#This Row],[Destination City]]),","," ",Table1[[#This Row],[Destination State]])</f>
        <v>Mobile, AL</v>
      </c>
      <c r="N822" s="5">
        <v>779</v>
      </c>
      <c r="O822" t="s">
        <v>86</v>
      </c>
      <c r="P822">
        <v>90</v>
      </c>
      <c r="Q822">
        <v>90</v>
      </c>
      <c r="R822" t="s">
        <v>2</v>
      </c>
      <c r="S822" t="s">
        <v>43</v>
      </c>
      <c r="T822" t="s">
        <v>43</v>
      </c>
      <c r="U822" s="43"/>
      <c r="V822" s="28" t="s">
        <v>87</v>
      </c>
      <c r="W822" s="4">
        <v>3627</v>
      </c>
      <c r="X822" s="4">
        <f>IF(Table1[[#This Row],[Commodity]]="corn",Table1[[#This Row],[Tariff per Car]]/(111*2000/56),Table1[[#This Row],[Tariff per Car]]/(111*2000/60))</f>
        <v>0.98027027027027025</v>
      </c>
      <c r="Y822" s="4">
        <f>Table1[[#This Row],[Tariff per Car]]/100.7</f>
        <v>36.01787487586892</v>
      </c>
      <c r="Z822" s="4">
        <f>(Table1[[#This Row],[Tariff per Car]]/111)</f>
        <v>32.675675675675677</v>
      </c>
      <c r="AA822" s="6">
        <f>(Table1[[#This Row],[Tariff per Car]]/111)/Table1[[#This Row],[Route Mileage]]</f>
        <v>4.1945668389827571E-2</v>
      </c>
      <c r="AB822" s="4">
        <v>0</v>
      </c>
      <c r="AC822" s="4">
        <f>Table1[[#This Row],[FSC per Mile]]*Table1[[#This Row],[Route Mileage]]</f>
        <v>0</v>
      </c>
      <c r="AD822" s="4">
        <f>Table1[[#This Row],[Tariff per Car]]+Table1[[#This Row],[FSC per Car]]</f>
        <v>3627</v>
      </c>
      <c r="AE822" s="4">
        <f>IF(Table1[[#This Row],[Commodity]]="corn",Table1[[#This Row],[Tariff + FSC per Car]]/(111*2000/56),Table1[[#This Row],[Tariff + FSC per Car]]/(111*2000/60))</f>
        <v>0.98027027027027025</v>
      </c>
      <c r="AF822" s="4">
        <f>Table1[[#This Row],[Tariff + FSC per Car]]/100.7</f>
        <v>36.01787487586892</v>
      </c>
      <c r="AG822" s="4">
        <f>(Table1[[#This Row],[Tariff + FSC per Car]]/111)</f>
        <v>32.675675675675677</v>
      </c>
      <c r="AH822" s="6">
        <f>(Table1[[#This Row],[Tariff + FSC per Car]]/111)/Table1[[#This Row],[Route Mileage]]</f>
        <v>4.1945668389827571E-2</v>
      </c>
    </row>
    <row r="823" spans="1:34" x14ac:dyDescent="0.25">
      <c r="A823" s="3">
        <v>45000</v>
      </c>
      <c r="B823" s="1" t="s">
        <v>94</v>
      </c>
      <c r="C823" s="1" t="s">
        <v>94</v>
      </c>
      <c r="D823" s="24">
        <v>4317</v>
      </c>
      <c r="F823" s="1" t="s">
        <v>72</v>
      </c>
      <c r="G823" s="1" t="s">
        <v>36</v>
      </c>
      <c r="H823" s="1" t="s">
        <v>109</v>
      </c>
      <c r="I823" t="s">
        <v>100</v>
      </c>
      <c r="J823" t="str">
        <f>_xlfn.CONCAT(IFERROR(INDEX(Lookup!B:B, MATCH(Table1[[#This Row],[Origin City]], Lookup!A:A, 0)), Table1[[#This Row],[Origin City]]),","," ",Table1[[#This Row],[Origin State]])</f>
        <v>Marion, OH</v>
      </c>
      <c r="K823" t="s">
        <v>110</v>
      </c>
      <c r="L823" t="s">
        <v>111</v>
      </c>
      <c r="M823" t="str">
        <f>_xlfn.CONCAT(IFERROR(INDEX(Lookup!B:B, MATCH(Table1[[#This Row],[Destination City]], Lookup!A:A, 0)), Table1[[#This Row],[Destination City]]),","," ",Table1[[#This Row],[Destination State]])</f>
        <v>Chesapeake, VA</v>
      </c>
      <c r="N823" s="5">
        <v>760</v>
      </c>
      <c r="O823" t="s">
        <v>86</v>
      </c>
      <c r="P823">
        <v>90</v>
      </c>
      <c r="Q823">
        <v>90</v>
      </c>
      <c r="R823" t="s">
        <v>108</v>
      </c>
      <c r="S823" t="s">
        <v>43</v>
      </c>
      <c r="T823" t="s">
        <v>52</v>
      </c>
      <c r="U823" s="43"/>
      <c r="V823" s="28" t="s">
        <v>87</v>
      </c>
      <c r="W823" s="4">
        <v>3056</v>
      </c>
      <c r="X823" s="4">
        <f>IF(Table1[[#This Row],[Commodity]]="corn",Table1[[#This Row],[Tariff per Car]]/(111*2000/56),Table1[[#This Row],[Tariff per Car]]/(111*2000/60))</f>
        <v>0.82594594594594595</v>
      </c>
      <c r="Y823" s="4">
        <f>Table1[[#This Row],[Tariff per Car]]/100.7</f>
        <v>30.347567030784507</v>
      </c>
      <c r="Z823" s="4">
        <f>(Table1[[#This Row],[Tariff per Car]]/111)</f>
        <v>27.531531531531531</v>
      </c>
      <c r="AA823" s="6">
        <f>(Table1[[#This Row],[Tariff per Car]]/111)/Table1[[#This Row],[Route Mileage]]</f>
        <v>3.6225699383594122E-2</v>
      </c>
      <c r="AB823" s="4">
        <v>0</v>
      </c>
      <c r="AC823" s="4">
        <f>Table1[[#This Row],[FSC per Mile]]*Table1[[#This Row],[Route Mileage]]</f>
        <v>0</v>
      </c>
      <c r="AD823" s="4">
        <f>Table1[[#This Row],[Tariff per Car]]+Table1[[#This Row],[FSC per Car]]</f>
        <v>3056</v>
      </c>
      <c r="AE823" s="4">
        <f>IF(Table1[[#This Row],[Commodity]]="corn",Table1[[#This Row],[Tariff + FSC per Car]]/(111*2000/56),Table1[[#This Row],[Tariff + FSC per Car]]/(111*2000/60))</f>
        <v>0.82594594594594595</v>
      </c>
      <c r="AF823" s="4">
        <f>Table1[[#This Row],[Tariff + FSC per Car]]/100.7</f>
        <v>30.347567030784507</v>
      </c>
      <c r="AG823" s="4">
        <f>(Table1[[#This Row],[Tariff + FSC per Car]]/111)</f>
        <v>27.531531531531531</v>
      </c>
      <c r="AH823" s="6">
        <f>(Table1[[#This Row],[Tariff + FSC per Car]]/111)/Table1[[#This Row],[Route Mileage]]</f>
        <v>3.6225699383594122E-2</v>
      </c>
    </row>
    <row r="824" spans="1:34" x14ac:dyDescent="0.25">
      <c r="A824" s="3">
        <v>45000</v>
      </c>
      <c r="B824" s="1" t="s">
        <v>94</v>
      </c>
      <c r="C824" s="1" t="s">
        <v>94</v>
      </c>
      <c r="D824" s="24">
        <v>4317</v>
      </c>
      <c r="F824" s="1" t="s">
        <v>72</v>
      </c>
      <c r="G824" s="1" t="s">
        <v>36</v>
      </c>
      <c r="H824" s="1" t="s">
        <v>109</v>
      </c>
      <c r="I824" t="s">
        <v>100</v>
      </c>
      <c r="J824" t="str">
        <f>_xlfn.CONCAT(IFERROR(INDEX(Lookup!B:B, MATCH(Table1[[#This Row],[Origin City]], Lookup!A:A, 0)), Table1[[#This Row],[Origin City]]),","," ",Table1[[#This Row],[Origin State]])</f>
        <v>Marion, OH</v>
      </c>
      <c r="K824" t="s">
        <v>110</v>
      </c>
      <c r="L824" t="s">
        <v>111</v>
      </c>
      <c r="M824" t="str">
        <f>_xlfn.CONCAT(IFERROR(INDEX(Lookup!B:B, MATCH(Table1[[#This Row],[Destination City]], Lookup!A:A, 0)), Table1[[#This Row],[Destination City]]),","," ",Table1[[#This Row],[Destination State]])</f>
        <v>Chesapeake, VA</v>
      </c>
      <c r="N824" s="5">
        <v>760</v>
      </c>
      <c r="O824" t="s">
        <v>86</v>
      </c>
      <c r="P824">
        <v>90</v>
      </c>
      <c r="Q824">
        <v>90</v>
      </c>
      <c r="R824" t="s">
        <v>2</v>
      </c>
      <c r="S824" t="s">
        <v>43</v>
      </c>
      <c r="T824" t="s">
        <v>43</v>
      </c>
      <c r="U824" s="43"/>
      <c r="V824" s="28" t="s">
        <v>87</v>
      </c>
      <c r="W824" s="4">
        <v>3496</v>
      </c>
      <c r="X824" s="4">
        <f>IF(Table1[[#This Row],[Commodity]]="corn",Table1[[#This Row],[Tariff per Car]]/(111*2000/56),Table1[[#This Row],[Tariff per Car]]/(111*2000/60))</f>
        <v>0.94486486486486487</v>
      </c>
      <c r="Y824" s="4">
        <f>Table1[[#This Row],[Tariff per Car]]/100.7</f>
        <v>34.716981132075468</v>
      </c>
      <c r="Z824" s="4">
        <f>(Table1[[#This Row],[Tariff per Car]]/111)</f>
        <v>31.495495495495497</v>
      </c>
      <c r="AA824" s="6">
        <f>(Table1[[#This Row],[Tariff per Car]]/111)/Table1[[#This Row],[Route Mileage]]</f>
        <v>4.1441441441441441E-2</v>
      </c>
      <c r="AB824" s="4">
        <v>0</v>
      </c>
      <c r="AC824" s="4">
        <f>Table1[[#This Row],[FSC per Mile]]*Table1[[#This Row],[Route Mileage]]</f>
        <v>0</v>
      </c>
      <c r="AD824" s="4">
        <f>Table1[[#This Row],[Tariff per Car]]+Table1[[#This Row],[FSC per Car]]</f>
        <v>3496</v>
      </c>
      <c r="AE824" s="4">
        <f>IF(Table1[[#This Row],[Commodity]]="corn",Table1[[#This Row],[Tariff + FSC per Car]]/(111*2000/56),Table1[[#This Row],[Tariff + FSC per Car]]/(111*2000/60))</f>
        <v>0.94486486486486487</v>
      </c>
      <c r="AF824" s="4">
        <f>Table1[[#This Row],[Tariff + FSC per Car]]/100.7</f>
        <v>34.716981132075468</v>
      </c>
      <c r="AG824" s="4">
        <f>(Table1[[#This Row],[Tariff + FSC per Car]]/111)</f>
        <v>31.495495495495497</v>
      </c>
      <c r="AH824" s="6">
        <f>(Table1[[#This Row],[Tariff + FSC per Car]]/111)/Table1[[#This Row],[Route Mileage]]</f>
        <v>4.1441441441441441E-2</v>
      </c>
    </row>
    <row r="825" spans="1:34" x14ac:dyDescent="0.25">
      <c r="A825" s="3">
        <v>45031</v>
      </c>
      <c r="B825" s="1" t="s">
        <v>34</v>
      </c>
      <c r="C825" s="1" t="s">
        <v>34</v>
      </c>
      <c r="D825" s="24">
        <v>4022</v>
      </c>
      <c r="E825" s="24">
        <v>39010</v>
      </c>
      <c r="F825" s="1" t="s">
        <v>35</v>
      </c>
      <c r="G825" s="1" t="s">
        <v>36</v>
      </c>
      <c r="H825" s="1" t="s">
        <v>37</v>
      </c>
      <c r="I825" t="s">
        <v>38</v>
      </c>
      <c r="J825" t="str">
        <f>_xlfn.CONCAT(IFERROR(INDEX(Lookup!B:B, MATCH(Table1[[#This Row],[Origin City]], Lookup!A:A, 0)), Table1[[#This Row],[Origin City]]),","," ",Table1[[#This Row],[Origin State]])</f>
        <v>Brunswick, NE</v>
      </c>
      <c r="K825" t="s">
        <v>39</v>
      </c>
      <c r="L825" t="s">
        <v>40</v>
      </c>
      <c r="M825" t="str">
        <f>_xlfn.CONCAT(IFERROR(INDEX(Lookup!B:B, MATCH(Table1[[#This Row],[Destination City]], Lookup!A:A, 0)), Table1[[#This Row],[Destination City]]),","," ",Table1[[#This Row],[Destination State]])</f>
        <v>Hanford, CA</v>
      </c>
      <c r="N825" s="5">
        <v>2122</v>
      </c>
      <c r="O825" t="s">
        <v>41</v>
      </c>
      <c r="P825">
        <v>110</v>
      </c>
      <c r="Q825">
        <v>120</v>
      </c>
      <c r="R825" t="s">
        <v>42</v>
      </c>
      <c r="S825" t="s">
        <v>43</v>
      </c>
      <c r="T825" t="s">
        <v>43</v>
      </c>
      <c r="U825" s="35" t="s">
        <v>44</v>
      </c>
      <c r="V825" s="27" t="s">
        <v>45</v>
      </c>
      <c r="W825" s="4">
        <v>5820</v>
      </c>
      <c r="X825" s="4">
        <f>IF(Table1[[#This Row],[Commodity]]="corn",Table1[[#This Row],[Tariff per Car]]/(111*2000/56),Table1[[#This Row],[Tariff per Car]]/(111*2000/60))</f>
        <v>1.4681081081081082</v>
      </c>
      <c r="Y825" s="4">
        <f>Table1[[#This Row],[Tariff per Car]]/100.7</f>
        <v>57.795431976166832</v>
      </c>
      <c r="Z825" s="4">
        <f>(Table1[[#This Row],[Tariff per Car]]/111)</f>
        <v>52.432432432432435</v>
      </c>
      <c r="AA825" s="6">
        <f>(Table1[[#This Row],[Tariff per Car]]/111)/Table1[[#This Row],[Route Mileage]]</f>
        <v>2.4708969101052042E-2</v>
      </c>
      <c r="AB825" s="4">
        <v>0.3</v>
      </c>
      <c r="AC825" s="4">
        <f>Table1[[#This Row],[FSC per Mile]]*Table1[[#This Row],[Route Mileage]]</f>
        <v>636.6</v>
      </c>
      <c r="AD825" s="4">
        <f>Table1[[#This Row],[Tariff per Car]]+Table1[[#This Row],[FSC per Car]]</f>
        <v>6456.6</v>
      </c>
      <c r="AE825" s="4">
        <f>IF(Table1[[#This Row],[Commodity]]="corn",Table1[[#This Row],[Tariff + FSC per Car]]/(111*2000/56),Table1[[#This Row],[Tariff + FSC per Car]]/(111*2000/60))</f>
        <v>1.628691891891892</v>
      </c>
      <c r="AF825" s="4">
        <f>Table1[[#This Row],[Tariff + FSC per Car]]/100.7</f>
        <v>64.117179741807348</v>
      </c>
      <c r="AG825" s="4">
        <f>(Table1[[#This Row],[Tariff + FSC per Car]]/111)</f>
        <v>58.167567567567573</v>
      </c>
      <c r="AH825" s="6">
        <f>(Table1[[#This Row],[Tariff + FSC per Car]]/111)/Table1[[#This Row],[Route Mileage]]</f>
        <v>2.7411671803754749E-2</v>
      </c>
    </row>
    <row r="826" spans="1:34" x14ac:dyDescent="0.25">
      <c r="A826" s="3">
        <v>45031</v>
      </c>
      <c r="B826" s="1" t="s">
        <v>34</v>
      </c>
      <c r="C826" s="1" t="s">
        <v>34</v>
      </c>
      <c r="D826" s="24">
        <v>4022</v>
      </c>
      <c r="E826" s="24">
        <v>39013</v>
      </c>
      <c r="F826" s="1" t="s">
        <v>35</v>
      </c>
      <c r="G826" s="1" t="s">
        <v>36</v>
      </c>
      <c r="H826" s="1" t="s">
        <v>46</v>
      </c>
      <c r="I826" t="s">
        <v>47</v>
      </c>
      <c r="J826" t="str">
        <f>_xlfn.CONCAT(IFERROR(INDEX(Lookup!B:B, MATCH(Table1[[#This Row],[Origin City]], Lookup!A:A, 0)), Table1[[#This Row],[Origin City]]),","," ",Table1[[#This Row],[Origin State]])</f>
        <v>Clarkfield, MN</v>
      </c>
      <c r="K826" t="s">
        <v>48</v>
      </c>
      <c r="L826" t="s">
        <v>49</v>
      </c>
      <c r="M826" t="s">
        <v>50</v>
      </c>
      <c r="N826" s="5">
        <v>1684</v>
      </c>
      <c r="O826" t="s">
        <v>51</v>
      </c>
      <c r="P826">
        <v>110</v>
      </c>
      <c r="Q826">
        <v>120</v>
      </c>
      <c r="R826" t="s">
        <v>42</v>
      </c>
      <c r="S826" t="s">
        <v>43</v>
      </c>
      <c r="T826" t="s">
        <v>52</v>
      </c>
      <c r="U826" s="35" t="s">
        <v>44</v>
      </c>
      <c r="V826" s="27" t="s">
        <v>45</v>
      </c>
      <c r="W826" s="4">
        <v>5620</v>
      </c>
      <c r="X826" s="4">
        <f>IF(Table1[[#This Row],[Commodity]]="corn",Table1[[#This Row],[Tariff per Car]]/(111*2000/56),Table1[[#This Row],[Tariff per Car]]/(111*2000/60))</f>
        <v>1.4176576576576576</v>
      </c>
      <c r="Y826" s="4">
        <f>Table1[[#This Row],[Tariff per Car]]/100.7</f>
        <v>55.80933465739821</v>
      </c>
      <c r="Z826" s="4">
        <f>(Table1[[#This Row],[Tariff per Car]]/111)</f>
        <v>50.630630630630634</v>
      </c>
      <c r="AA826" s="6">
        <f>(Table1[[#This Row],[Tariff per Car]]/111)/Table1[[#This Row],[Route Mileage]]</f>
        <v>3.0065695148830542E-2</v>
      </c>
      <c r="AB826" s="4">
        <v>0.3</v>
      </c>
      <c r="AC826" s="4">
        <f>Table1[[#This Row],[FSC per Mile]]*Table1[[#This Row],[Route Mileage]]</f>
        <v>505.2</v>
      </c>
      <c r="AD826" s="4">
        <f>Table1[[#This Row],[Tariff per Car]]+Table1[[#This Row],[FSC per Car]]</f>
        <v>6125.2</v>
      </c>
      <c r="AE826" s="4">
        <f>IF(Table1[[#This Row],[Commodity]]="corn",Table1[[#This Row],[Tariff + FSC per Car]]/(111*2000/56),Table1[[#This Row],[Tariff + FSC per Car]]/(111*2000/60))</f>
        <v>1.5450954954954954</v>
      </c>
      <c r="AF826" s="4">
        <f>Table1[[#This Row],[Tariff + FSC per Car]]/100.7</f>
        <v>60.826216484607741</v>
      </c>
      <c r="AG826" s="4">
        <f>(Table1[[#This Row],[Tariff + FSC per Car]]/111)</f>
        <v>55.181981981981977</v>
      </c>
      <c r="AH826" s="6">
        <f>(Table1[[#This Row],[Tariff + FSC per Car]]/111)/Table1[[#This Row],[Route Mileage]]</f>
        <v>3.2768397851533237E-2</v>
      </c>
    </row>
    <row r="827" spans="1:34" x14ac:dyDescent="0.25">
      <c r="A827" s="3">
        <v>45031</v>
      </c>
      <c r="B827" s="1" t="s">
        <v>34</v>
      </c>
      <c r="C827" s="1" t="s">
        <v>34</v>
      </c>
      <c r="D827" s="24">
        <v>4022</v>
      </c>
      <c r="E827" s="24">
        <v>39010</v>
      </c>
      <c r="F827" s="1" t="s">
        <v>35</v>
      </c>
      <c r="G827" s="1" t="s">
        <v>36</v>
      </c>
      <c r="H827" s="1" t="s">
        <v>46</v>
      </c>
      <c r="I827" t="s">
        <v>47</v>
      </c>
      <c r="J827" t="str">
        <f>_xlfn.CONCAT(IFERROR(INDEX(Lookup!B:B, MATCH(Table1[[#This Row],[Origin City]], Lookup!A:A, 0)), Table1[[#This Row],[Origin City]]),","," ",Table1[[#This Row],[Origin State]])</f>
        <v>Clarkfield, MN</v>
      </c>
      <c r="K827" t="s">
        <v>53</v>
      </c>
      <c r="L827" t="s">
        <v>54</v>
      </c>
      <c r="M827" t="str">
        <f>_xlfn.CONCAT(IFERROR(INDEX(Lookup!B:B, MATCH(Table1[[#This Row],[Destination City]], Lookup!A:A, 0)), Table1[[#This Row],[Destination City]]),","," ",Table1[[#This Row],[Destination State]])</f>
        <v>Hereford, TX</v>
      </c>
      <c r="N827" s="5">
        <v>1066</v>
      </c>
      <c r="O827" t="s">
        <v>51</v>
      </c>
      <c r="P827">
        <v>110</v>
      </c>
      <c r="Q827">
        <v>120</v>
      </c>
      <c r="R827" t="s">
        <v>42</v>
      </c>
      <c r="S827" t="s">
        <v>43</v>
      </c>
      <c r="T827" t="s">
        <v>52</v>
      </c>
      <c r="U827" s="35" t="s">
        <v>44</v>
      </c>
      <c r="V827" s="27" t="s">
        <v>45</v>
      </c>
      <c r="W827" s="4">
        <v>5300</v>
      </c>
      <c r="X827" s="4">
        <f>IF(Table1[[#This Row],[Commodity]]="corn",Table1[[#This Row],[Tariff per Car]]/(111*2000/56),Table1[[#This Row],[Tariff per Car]]/(111*2000/60))</f>
        <v>1.336936936936937</v>
      </c>
      <c r="Y827" s="4">
        <f>Table1[[#This Row],[Tariff per Car]]/100.7</f>
        <v>52.631578947368418</v>
      </c>
      <c r="Z827" s="4">
        <f>(Table1[[#This Row],[Tariff per Car]]/111)</f>
        <v>47.747747747747745</v>
      </c>
      <c r="AA827" s="6">
        <f>(Table1[[#This Row],[Tariff per Car]]/111)/Table1[[#This Row],[Route Mileage]]</f>
        <v>4.4791508206142347E-2</v>
      </c>
      <c r="AB827" s="4">
        <v>0.3</v>
      </c>
      <c r="AC827" s="4">
        <f>Table1[[#This Row],[FSC per Mile]]*Table1[[#This Row],[Route Mileage]]</f>
        <v>319.8</v>
      </c>
      <c r="AD827" s="4">
        <f>Table1[[#This Row],[Tariff per Car]]+Table1[[#This Row],[FSC per Car]]</f>
        <v>5619.8</v>
      </c>
      <c r="AE827" s="4">
        <f>IF(Table1[[#This Row],[Commodity]]="corn",Table1[[#This Row],[Tariff + FSC per Car]]/(111*2000/56),Table1[[#This Row],[Tariff + FSC per Car]]/(111*2000/60))</f>
        <v>1.4176072072072072</v>
      </c>
      <c r="AF827" s="4">
        <f>Table1[[#This Row],[Tariff + FSC per Car]]/100.7</f>
        <v>55.807348560079447</v>
      </c>
      <c r="AG827" s="4">
        <f>(Table1[[#This Row],[Tariff + FSC per Car]]/111)</f>
        <v>50.62882882882883</v>
      </c>
      <c r="AH827" s="6">
        <f>(Table1[[#This Row],[Tariff + FSC per Car]]/111)/Table1[[#This Row],[Route Mileage]]</f>
        <v>4.7494210908845057E-2</v>
      </c>
    </row>
    <row r="828" spans="1:34" x14ac:dyDescent="0.25">
      <c r="A828" s="3">
        <v>45031</v>
      </c>
      <c r="B828" s="1" t="s">
        <v>34</v>
      </c>
      <c r="C828" s="1" t="s">
        <v>34</v>
      </c>
      <c r="D828" s="24">
        <v>4022</v>
      </c>
      <c r="E828" s="24">
        <v>39010</v>
      </c>
      <c r="F828" s="1" t="s">
        <v>35</v>
      </c>
      <c r="G828" s="1" t="s">
        <v>36</v>
      </c>
      <c r="H828" s="1" t="s">
        <v>55</v>
      </c>
      <c r="I828" t="s">
        <v>38</v>
      </c>
      <c r="J828" t="str">
        <f>_xlfn.CONCAT(IFERROR(INDEX(Lookup!B:B, MATCH(Table1[[#This Row],[Origin City]], Lookup!A:A, 0)), Table1[[#This Row],[Origin City]]),","," ",Table1[[#This Row],[Origin State]])</f>
        <v>Edison, NE</v>
      </c>
      <c r="K828" t="s">
        <v>53</v>
      </c>
      <c r="L828" t="s">
        <v>54</v>
      </c>
      <c r="M828" t="str">
        <f>_xlfn.CONCAT(IFERROR(INDEX(Lookup!B:B, MATCH(Table1[[#This Row],[Destination City]], Lookup!A:A, 0)), Table1[[#This Row],[Destination City]]),","," ",Table1[[#This Row],[Destination State]])</f>
        <v>Hereford, TX</v>
      </c>
      <c r="N828" s="9">
        <v>728</v>
      </c>
      <c r="O828" t="s">
        <v>51</v>
      </c>
      <c r="P828">
        <v>110</v>
      </c>
      <c r="Q828">
        <v>120</v>
      </c>
      <c r="R828" t="s">
        <v>42</v>
      </c>
      <c r="S828" t="s">
        <v>43</v>
      </c>
      <c r="T828" t="s">
        <v>52</v>
      </c>
      <c r="U828" s="35" t="s">
        <v>44</v>
      </c>
      <c r="V828" s="27" t="s">
        <v>45</v>
      </c>
      <c r="W828" s="4">
        <v>4540</v>
      </c>
      <c r="X828" s="4">
        <f>IF(Table1[[#This Row],[Commodity]]="corn",Table1[[#This Row],[Tariff per Car]]/(111*2000/56),Table1[[#This Row],[Tariff per Car]]/(111*2000/60))</f>
        <v>1.1452252252252253</v>
      </c>
      <c r="Y828" s="4">
        <f>Table1[[#This Row],[Tariff per Car]]/100.7</f>
        <v>45.084409136047668</v>
      </c>
      <c r="Z828" s="4">
        <f>(Table1[[#This Row],[Tariff per Car]]/111)</f>
        <v>40.900900900900901</v>
      </c>
      <c r="AA828" s="6">
        <f>(Table1[[#This Row],[Tariff per Car]]/111)/Table1[[#This Row],[Route Mileage]]</f>
        <v>5.618255618255618E-2</v>
      </c>
      <c r="AB828" s="4">
        <v>0.3</v>
      </c>
      <c r="AC828" s="4">
        <f>Table1[[#This Row],[FSC per Mile]]*Table1[[#This Row],[Route Mileage]]</f>
        <v>218.4</v>
      </c>
      <c r="AD828" s="4">
        <f>Table1[[#This Row],[Tariff per Car]]+Table1[[#This Row],[FSC per Car]]</f>
        <v>4758.3999999999996</v>
      </c>
      <c r="AE828" s="4">
        <f>IF(Table1[[#This Row],[Commodity]]="corn",Table1[[#This Row],[Tariff + FSC per Car]]/(111*2000/56),Table1[[#This Row],[Tariff + FSC per Car]]/(111*2000/60))</f>
        <v>1.200317117117117</v>
      </c>
      <c r="AF828" s="4">
        <f>Table1[[#This Row],[Tariff + FSC per Car]]/100.7</f>
        <v>47.253227408142997</v>
      </c>
      <c r="AG828" s="4">
        <f>(Table1[[#This Row],[Tariff + FSC per Car]]/111)</f>
        <v>42.868468468468464</v>
      </c>
      <c r="AH828" s="6">
        <f>(Table1[[#This Row],[Tariff + FSC per Car]]/111)/Table1[[#This Row],[Route Mileage]]</f>
        <v>5.8885258885258876E-2</v>
      </c>
    </row>
    <row r="829" spans="1:34" x14ac:dyDescent="0.25">
      <c r="A829" s="3">
        <v>45031</v>
      </c>
      <c r="B829" s="1" t="s">
        <v>34</v>
      </c>
      <c r="C829" s="1" t="s">
        <v>34</v>
      </c>
      <c r="D829" s="24">
        <v>4022</v>
      </c>
      <c r="E829" s="24">
        <v>39013</v>
      </c>
      <c r="F829" s="1" t="s">
        <v>35</v>
      </c>
      <c r="G829" s="1" t="s">
        <v>36</v>
      </c>
      <c r="H829" s="1" t="s">
        <v>55</v>
      </c>
      <c r="I829" t="s">
        <v>38</v>
      </c>
      <c r="J829" t="str">
        <f>_xlfn.CONCAT(IFERROR(INDEX(Lookup!B:B, MATCH(Table1[[#This Row],[Origin City]], Lookup!A:A, 0)), Table1[[#This Row],[Origin City]]),","," ",Table1[[#This Row],[Origin State]])</f>
        <v>Edison, NE</v>
      </c>
      <c r="K829" t="s">
        <v>48</v>
      </c>
      <c r="L829" t="s">
        <v>49</v>
      </c>
      <c r="M829" t="s">
        <v>50</v>
      </c>
      <c r="N829" s="5">
        <v>1759</v>
      </c>
      <c r="O829" t="s">
        <v>51</v>
      </c>
      <c r="P829">
        <v>110</v>
      </c>
      <c r="Q829">
        <v>120</v>
      </c>
      <c r="R829" t="s">
        <v>42</v>
      </c>
      <c r="S829" t="s">
        <v>43</v>
      </c>
      <c r="T829" t="s">
        <v>52</v>
      </c>
      <c r="U829" s="35" t="s">
        <v>44</v>
      </c>
      <c r="V829" s="27" t="s">
        <v>45</v>
      </c>
      <c r="W829" s="4">
        <v>5500</v>
      </c>
      <c r="X829" s="4">
        <f>IF(Table1[[#This Row],[Commodity]]="corn",Table1[[#This Row],[Tariff per Car]]/(111*2000/56),Table1[[#This Row],[Tariff per Car]]/(111*2000/60))</f>
        <v>1.3873873873873874</v>
      </c>
      <c r="Y829" s="4">
        <f>Table1[[#This Row],[Tariff per Car]]/100.7</f>
        <v>54.617676266137039</v>
      </c>
      <c r="Z829" s="4">
        <f>(Table1[[#This Row],[Tariff per Car]]/111)</f>
        <v>49.549549549549546</v>
      </c>
      <c r="AA829" s="6">
        <f>(Table1[[#This Row],[Tariff per Car]]/111)/Table1[[#This Row],[Route Mileage]]</f>
        <v>2.8169158356764951E-2</v>
      </c>
      <c r="AB829" s="4">
        <v>0.3</v>
      </c>
      <c r="AC829" s="4">
        <f>Table1[[#This Row],[FSC per Mile]]*Table1[[#This Row],[Route Mileage]]</f>
        <v>527.69999999999993</v>
      </c>
      <c r="AD829" s="4">
        <f>Table1[[#This Row],[Tariff per Car]]+Table1[[#This Row],[FSC per Car]]</f>
        <v>6027.7</v>
      </c>
      <c r="AE829" s="4">
        <f>IF(Table1[[#This Row],[Commodity]]="corn",Table1[[#This Row],[Tariff + FSC per Car]]/(111*2000/56),Table1[[#This Row],[Tariff + FSC per Car]]/(111*2000/60))</f>
        <v>1.520500900900901</v>
      </c>
      <c r="AF829" s="4">
        <f>Table1[[#This Row],[Tariff + FSC per Car]]/100.7</f>
        <v>59.857994041708039</v>
      </c>
      <c r="AG829" s="4">
        <f>(Table1[[#This Row],[Tariff + FSC per Car]]/111)</f>
        <v>54.303603603603605</v>
      </c>
      <c r="AH829" s="6">
        <f>(Table1[[#This Row],[Tariff + FSC per Car]]/111)/Table1[[#This Row],[Route Mileage]]</f>
        <v>3.0871861059467653E-2</v>
      </c>
    </row>
    <row r="830" spans="1:34" x14ac:dyDescent="0.25">
      <c r="A830" s="3">
        <v>45031</v>
      </c>
      <c r="B830" s="1" t="s">
        <v>34</v>
      </c>
      <c r="C830" s="1" t="s">
        <v>34</v>
      </c>
      <c r="D830" s="24">
        <v>4022</v>
      </c>
      <c r="E830" s="24">
        <v>39010</v>
      </c>
      <c r="F830" s="1" t="s">
        <v>35</v>
      </c>
      <c r="G830" s="1" t="s">
        <v>36</v>
      </c>
      <c r="H830" s="1" t="s">
        <v>55</v>
      </c>
      <c r="I830" t="s">
        <v>38</v>
      </c>
      <c r="J830" t="str">
        <f>_xlfn.CONCAT(IFERROR(INDEX(Lookup!B:B, MATCH(Table1[[#This Row],[Origin City]], Lookup!A:A, 0)), Table1[[#This Row],[Origin City]]),","," ",Table1[[#This Row],[Origin State]])</f>
        <v>Edison, NE</v>
      </c>
      <c r="K830" t="s">
        <v>39</v>
      </c>
      <c r="L830" t="s">
        <v>40</v>
      </c>
      <c r="M830" t="str">
        <f>_xlfn.CONCAT(IFERROR(INDEX(Lookup!B:B, MATCH(Table1[[#This Row],[Destination City]], Lookup!A:A, 0)), Table1[[#This Row],[Destination City]]),","," ",Table1[[#This Row],[Destination State]])</f>
        <v>Hanford, CA</v>
      </c>
      <c r="N830" s="5">
        <v>1776</v>
      </c>
      <c r="O830" t="s">
        <v>41</v>
      </c>
      <c r="P830">
        <v>110</v>
      </c>
      <c r="Q830">
        <v>120</v>
      </c>
      <c r="R830" t="s">
        <v>42</v>
      </c>
      <c r="S830" t="s">
        <v>43</v>
      </c>
      <c r="T830" t="s">
        <v>52</v>
      </c>
      <c r="U830" s="36" t="s">
        <v>44</v>
      </c>
      <c r="V830" s="28" t="s">
        <v>45</v>
      </c>
      <c r="W830" s="4">
        <v>5500</v>
      </c>
      <c r="X830" s="4">
        <f>IF(Table1[[#This Row],[Commodity]]="corn",Table1[[#This Row],[Tariff per Car]]/(111*2000/56),Table1[[#This Row],[Tariff per Car]]/(111*2000/60))</f>
        <v>1.3873873873873874</v>
      </c>
      <c r="Y830" s="4">
        <f>Table1[[#This Row],[Tariff per Car]]/100.7</f>
        <v>54.617676266137039</v>
      </c>
      <c r="Z830" s="4">
        <f>(Table1[[#This Row],[Tariff per Car]]/111)</f>
        <v>49.549549549549546</v>
      </c>
      <c r="AA830" s="6">
        <f>(Table1[[#This Row],[Tariff per Car]]/111)/Table1[[#This Row],[Route Mileage]]</f>
        <v>2.7899521142764384E-2</v>
      </c>
      <c r="AB830" s="4">
        <v>0.3</v>
      </c>
      <c r="AC830" s="4">
        <f>Table1[[#This Row],[FSC per Mile]]*Table1[[#This Row],[Route Mileage]]</f>
        <v>532.79999999999995</v>
      </c>
      <c r="AD830" s="4">
        <f>Table1[[#This Row],[Tariff per Car]]+Table1[[#This Row],[FSC per Car]]</f>
        <v>6032.8</v>
      </c>
      <c r="AE830" s="4">
        <f>IF(Table1[[#This Row],[Commodity]]="corn",Table1[[#This Row],[Tariff + FSC per Car]]/(111*2000/56),Table1[[#This Row],[Tariff + FSC per Car]]/(111*2000/60))</f>
        <v>1.5217873873873875</v>
      </c>
      <c r="AF830" s="4">
        <f>Table1[[#This Row],[Tariff + FSC per Car]]/100.7</f>
        <v>59.908639523336646</v>
      </c>
      <c r="AG830" s="4">
        <f>(Table1[[#This Row],[Tariff + FSC per Car]]/111)</f>
        <v>54.34954954954955</v>
      </c>
      <c r="AH830" s="6">
        <f>(Table1[[#This Row],[Tariff + FSC per Car]]/111)/Table1[[#This Row],[Route Mileage]]</f>
        <v>3.060222384546709E-2</v>
      </c>
    </row>
    <row r="831" spans="1:34" x14ac:dyDescent="0.25">
      <c r="A831" s="3">
        <v>45031</v>
      </c>
      <c r="B831" t="s">
        <v>34</v>
      </c>
      <c r="C831" t="s">
        <v>34</v>
      </c>
      <c r="D831" s="24">
        <v>4022</v>
      </c>
      <c r="E831" s="24">
        <v>39010</v>
      </c>
      <c r="F831" s="1" t="s">
        <v>35</v>
      </c>
      <c r="G831" s="1" t="s">
        <v>36</v>
      </c>
      <c r="H831" s="1" t="s">
        <v>56</v>
      </c>
      <c r="I831" t="s">
        <v>57</v>
      </c>
      <c r="J831" t="str">
        <f>_xlfn.CONCAT(IFERROR(INDEX(Lookup!B:B, MATCH(Table1[[#This Row],[Origin City]], Lookup!A:A, 0)), Table1[[#This Row],[Origin City]]),","," ",Table1[[#This Row],[Origin State]])</f>
        <v>Greenwood (Mendota), IL</v>
      </c>
      <c r="K831" t="s">
        <v>53</v>
      </c>
      <c r="L831" t="s">
        <v>54</v>
      </c>
      <c r="M831" t="str">
        <f>_xlfn.CONCAT(IFERROR(INDEX(Lookup!B:B, MATCH(Table1[[#This Row],[Destination City]], Lookup!A:A, 0)), Table1[[#This Row],[Destination City]]),","," ",Table1[[#This Row],[Destination State]])</f>
        <v>Hereford, TX</v>
      </c>
      <c r="N831" s="5">
        <v>935</v>
      </c>
      <c r="O831" t="s">
        <v>41</v>
      </c>
      <c r="P831">
        <v>110</v>
      </c>
      <c r="Q831">
        <v>120</v>
      </c>
      <c r="R831" t="s">
        <v>42</v>
      </c>
      <c r="S831" t="s">
        <v>43</v>
      </c>
      <c r="T831" t="s">
        <v>52</v>
      </c>
      <c r="U831" s="35" t="s">
        <v>44</v>
      </c>
      <c r="V831" s="27" t="s">
        <v>45</v>
      </c>
      <c r="W831" s="4">
        <v>4060</v>
      </c>
      <c r="X831" s="4">
        <f>IF(Table1[[#This Row],[Commodity]]="corn",Table1[[#This Row],[Tariff per Car]]/(111*2000/56),Table1[[#This Row],[Tariff per Car]]/(111*2000/60))</f>
        <v>1.0241441441441441</v>
      </c>
      <c r="Y831" s="4">
        <f>Table1[[#This Row],[Tariff per Car]]/100.7</f>
        <v>40.317775571002976</v>
      </c>
      <c r="Z831" s="4">
        <f>(Table1[[#This Row],[Tariff per Car]]/111)</f>
        <v>36.576576576576578</v>
      </c>
      <c r="AA831" s="6">
        <f>(Table1[[#This Row],[Tariff per Car]]/111)/Table1[[#This Row],[Route Mileage]]</f>
        <v>3.9119333236980296E-2</v>
      </c>
      <c r="AB831" s="4">
        <v>0.3</v>
      </c>
      <c r="AC831" s="4">
        <f>Table1[[#This Row],[FSC per Mile]]*Table1[[#This Row],[Route Mileage]]</f>
        <v>280.5</v>
      </c>
      <c r="AD831" s="4">
        <f>Table1[[#This Row],[Tariff per Car]]+Table1[[#This Row],[FSC per Car]]</f>
        <v>4340.5</v>
      </c>
      <c r="AE831" s="4">
        <f>IF(Table1[[#This Row],[Commodity]]="corn",Table1[[#This Row],[Tariff + FSC per Car]]/(111*2000/56),Table1[[#This Row],[Tariff + FSC per Car]]/(111*2000/60))</f>
        <v>1.094900900900901</v>
      </c>
      <c r="AF831" s="4">
        <f>Table1[[#This Row],[Tariff + FSC per Car]]/100.7</f>
        <v>43.103277060575969</v>
      </c>
      <c r="AG831" s="4">
        <f>(Table1[[#This Row],[Tariff + FSC per Car]]/111)</f>
        <v>39.103603603603602</v>
      </c>
      <c r="AH831" s="6">
        <f>(Table1[[#This Row],[Tariff + FSC per Car]]/111)/Table1[[#This Row],[Route Mileage]]</f>
        <v>4.1822035939682999E-2</v>
      </c>
    </row>
    <row r="832" spans="1:34" x14ac:dyDescent="0.25">
      <c r="A832" s="3">
        <v>45031</v>
      </c>
      <c r="B832" s="1" t="s">
        <v>34</v>
      </c>
      <c r="C832" s="1" t="s">
        <v>34</v>
      </c>
      <c r="D832" s="24">
        <v>4022</v>
      </c>
      <c r="E832" s="24">
        <v>39010</v>
      </c>
      <c r="F832" s="1" t="s">
        <v>35</v>
      </c>
      <c r="G832" s="1" t="s">
        <v>36</v>
      </c>
      <c r="H832" s="1" t="s">
        <v>58</v>
      </c>
      <c r="I832" t="s">
        <v>59</v>
      </c>
      <c r="J832" t="str">
        <f>_xlfn.CONCAT(IFERROR(INDEX(Lookup!B:B, MATCH(Table1[[#This Row],[Origin City]], Lookup!A:A, 0)), Table1[[#This Row],[Origin City]]),","," ",Table1[[#This Row],[Origin State]])</f>
        <v>Hancock, IA</v>
      </c>
      <c r="K832" t="s">
        <v>60</v>
      </c>
      <c r="L832" t="s">
        <v>54</v>
      </c>
      <c r="M832" t="str">
        <f>_xlfn.CONCAT(IFERROR(INDEX(Lookup!B:B, MATCH(Table1[[#This Row],[Destination City]], Lookup!A:A, 0)), Table1[[#This Row],[Destination City]]),","," ",Table1[[#This Row],[Destination State]])</f>
        <v>Plainview, TX</v>
      </c>
      <c r="N832" s="5">
        <v>832</v>
      </c>
      <c r="O832" t="s">
        <v>41</v>
      </c>
      <c r="P832">
        <v>110</v>
      </c>
      <c r="Q832">
        <v>120</v>
      </c>
      <c r="R832" t="s">
        <v>42</v>
      </c>
      <c r="S832" t="s">
        <v>43</v>
      </c>
      <c r="T832" t="s">
        <v>43</v>
      </c>
      <c r="U832" s="35" t="s">
        <v>44</v>
      </c>
      <c r="V832" s="27" t="s">
        <v>45</v>
      </c>
      <c r="W832" s="4">
        <v>4660</v>
      </c>
      <c r="X832" s="4">
        <f>IF(Table1[[#This Row],[Commodity]]="corn",Table1[[#This Row],[Tariff per Car]]/(111*2000/56),Table1[[#This Row],[Tariff per Car]]/(111*2000/60))</f>
        <v>1.1754954954954955</v>
      </c>
      <c r="Y832" s="4">
        <f>Table1[[#This Row],[Tariff per Car]]/100.7</f>
        <v>46.27606752730884</v>
      </c>
      <c r="Z832" s="4">
        <f>(Table1[[#This Row],[Tariff per Car]]/111)</f>
        <v>41.981981981981981</v>
      </c>
      <c r="AA832" s="6">
        <f>(Table1[[#This Row],[Tariff per Car]]/111)/Table1[[#This Row],[Route Mileage]]</f>
        <v>5.0459112959112956E-2</v>
      </c>
      <c r="AB832" s="4">
        <v>0.3</v>
      </c>
      <c r="AC832" s="4">
        <f>Table1[[#This Row],[FSC per Mile]]*Table1[[#This Row],[Route Mileage]]</f>
        <v>249.6</v>
      </c>
      <c r="AD832" s="4">
        <f>Table1[[#This Row],[Tariff per Car]]+Table1[[#This Row],[FSC per Car]]</f>
        <v>4909.6000000000004</v>
      </c>
      <c r="AE832" s="4">
        <f>IF(Table1[[#This Row],[Commodity]]="corn",Table1[[#This Row],[Tariff + FSC per Car]]/(111*2000/56),Table1[[#This Row],[Tariff + FSC per Car]]/(111*2000/60))</f>
        <v>1.2384576576576578</v>
      </c>
      <c r="AF832" s="4">
        <f>Table1[[#This Row],[Tariff + FSC per Car]]/100.7</f>
        <v>48.754716981132077</v>
      </c>
      <c r="AG832" s="4">
        <f>(Table1[[#This Row],[Tariff + FSC per Car]]/111)</f>
        <v>44.230630630630635</v>
      </c>
      <c r="AH832" s="6">
        <f>(Table1[[#This Row],[Tariff + FSC per Car]]/111)/Table1[[#This Row],[Route Mileage]]</f>
        <v>5.3161815661815666E-2</v>
      </c>
    </row>
    <row r="833" spans="1:34" x14ac:dyDescent="0.25">
      <c r="A833" s="3">
        <v>45031</v>
      </c>
      <c r="B833" s="1" t="s">
        <v>34</v>
      </c>
      <c r="C833" s="1" t="s">
        <v>34</v>
      </c>
      <c r="D833" s="24">
        <v>4022</v>
      </c>
      <c r="E833" s="24">
        <v>39010</v>
      </c>
      <c r="F833" s="1" t="s">
        <v>35</v>
      </c>
      <c r="G833" s="1" t="s">
        <v>36</v>
      </c>
      <c r="H833" s="1" t="s">
        <v>61</v>
      </c>
      <c r="I833" t="s">
        <v>62</v>
      </c>
      <c r="J833" t="str">
        <f>_xlfn.CONCAT(IFERROR(INDEX(Lookup!B:B, MATCH(Table1[[#This Row],[Origin City]], Lookup!A:A, 0)), Table1[[#This Row],[Origin City]]),","," ",Table1[[#This Row],[Origin State]])</f>
        <v>Phelps (Rock Port), MO</v>
      </c>
      <c r="K833" t="s">
        <v>63</v>
      </c>
      <c r="L833" t="s">
        <v>64</v>
      </c>
      <c r="M833" t="str">
        <f>_xlfn.CONCAT(IFERROR(INDEX(Lookup!B:B, MATCH(Table1[[#This Row],[Destination City]], Lookup!A:A, 0)), Table1[[#This Row],[Destination City]]),","," ",Table1[[#This Row],[Destination State]])</f>
        <v>Clovis, NM</v>
      </c>
      <c r="N833" s="5">
        <v>764</v>
      </c>
      <c r="O833" t="s">
        <v>41</v>
      </c>
      <c r="P833">
        <v>110</v>
      </c>
      <c r="Q833">
        <v>120</v>
      </c>
      <c r="R833" t="s">
        <v>42</v>
      </c>
      <c r="S833" t="s">
        <v>43</v>
      </c>
      <c r="T833" t="s">
        <v>52</v>
      </c>
      <c r="U833" s="35" t="s">
        <v>44</v>
      </c>
      <c r="V833" s="27" t="s">
        <v>45</v>
      </c>
      <c r="W833" s="4">
        <v>4300</v>
      </c>
      <c r="X833" s="4">
        <f>IF(Table1[[#This Row],[Commodity]]="corn",Table1[[#This Row],[Tariff per Car]]/(111*2000/56),Table1[[#This Row],[Tariff per Car]]/(111*2000/60))</f>
        <v>1.0846846846846847</v>
      </c>
      <c r="Y833" s="4">
        <f>Table1[[#This Row],[Tariff per Car]]/100.7</f>
        <v>42.701092353525318</v>
      </c>
      <c r="Z833" s="4">
        <f>(Table1[[#This Row],[Tariff per Car]]/111)</f>
        <v>38.738738738738739</v>
      </c>
      <c r="AA833" s="6">
        <f>(Table1[[#This Row],[Tariff per Car]]/111)/Table1[[#This Row],[Route Mileage]]</f>
        <v>5.0705155417197299E-2</v>
      </c>
      <c r="AB833" s="4">
        <v>0.3</v>
      </c>
      <c r="AC833" s="4">
        <f>Table1[[#This Row],[FSC per Mile]]*Table1[[#This Row],[Route Mileage]]</f>
        <v>229.2</v>
      </c>
      <c r="AD833" s="4">
        <f>Table1[[#This Row],[Tariff per Car]]+Table1[[#This Row],[FSC per Car]]</f>
        <v>4529.2</v>
      </c>
      <c r="AE833" s="4">
        <f>IF(Table1[[#This Row],[Commodity]]="corn",Table1[[#This Row],[Tariff + FSC per Car]]/(111*2000/56),Table1[[#This Row],[Tariff + FSC per Car]]/(111*2000/60))</f>
        <v>1.1425009009009008</v>
      </c>
      <c r="AF833" s="4">
        <f>Table1[[#This Row],[Tariff + FSC per Car]]/100.7</f>
        <v>44.977159880834158</v>
      </c>
      <c r="AG833" s="4">
        <f>(Table1[[#This Row],[Tariff + FSC per Car]]/111)</f>
        <v>40.803603603603605</v>
      </c>
      <c r="AH833" s="6">
        <f>(Table1[[#This Row],[Tariff + FSC per Car]]/111)/Table1[[#This Row],[Route Mileage]]</f>
        <v>5.3407858119900009E-2</v>
      </c>
    </row>
    <row r="834" spans="1:34" x14ac:dyDescent="0.25">
      <c r="A834" s="3">
        <v>45031</v>
      </c>
      <c r="B834" s="1" t="s">
        <v>34</v>
      </c>
      <c r="C834" s="1" t="s">
        <v>34</v>
      </c>
      <c r="D834" s="24">
        <v>4022</v>
      </c>
      <c r="E834" s="24">
        <v>39010</v>
      </c>
      <c r="F834" s="1" t="s">
        <v>35</v>
      </c>
      <c r="G834" s="1" t="s">
        <v>36</v>
      </c>
      <c r="H834" s="1" t="s">
        <v>61</v>
      </c>
      <c r="I834" t="s">
        <v>62</v>
      </c>
      <c r="J834" t="str">
        <f>_xlfn.CONCAT(IFERROR(INDEX(Lookup!B:B, MATCH(Table1[[#This Row],[Origin City]], Lookup!A:A, 0)), Table1[[#This Row],[Origin City]]),","," ",Table1[[#This Row],[Origin State]])</f>
        <v>Phelps (Rock Port), MO</v>
      </c>
      <c r="K834" t="s">
        <v>65</v>
      </c>
      <c r="L834" t="s">
        <v>54</v>
      </c>
      <c r="M834" t="s">
        <v>66</v>
      </c>
      <c r="N834" s="5">
        <v>937</v>
      </c>
      <c r="O834" t="s">
        <v>41</v>
      </c>
      <c r="P834">
        <v>110</v>
      </c>
      <c r="Q834">
        <v>120</v>
      </c>
      <c r="R834" t="s">
        <v>42</v>
      </c>
      <c r="S834" t="s">
        <v>43</v>
      </c>
      <c r="T834" t="s">
        <v>52</v>
      </c>
      <c r="U834" s="35" t="s">
        <v>44</v>
      </c>
      <c r="V834" s="27" t="s">
        <v>45</v>
      </c>
      <c r="W834" s="4">
        <v>4040</v>
      </c>
      <c r="X834" s="4">
        <f>IF(Table1[[#This Row],[Commodity]]="corn",Table1[[#This Row],[Tariff per Car]]/(111*2000/56),Table1[[#This Row],[Tariff per Car]]/(111*2000/60))</f>
        <v>1.0190990990990991</v>
      </c>
      <c r="Y834" s="4">
        <f>Table1[[#This Row],[Tariff per Car]]/100.7</f>
        <v>40.119165839126119</v>
      </c>
      <c r="Z834" s="4">
        <f>(Table1[[#This Row],[Tariff per Car]]/111)</f>
        <v>36.396396396396398</v>
      </c>
      <c r="AA834" s="6">
        <f>(Table1[[#This Row],[Tariff per Car]]/111)/Table1[[#This Row],[Route Mileage]]</f>
        <v>3.8843539377157309E-2</v>
      </c>
      <c r="AB834" s="4">
        <v>0.3</v>
      </c>
      <c r="AC834" s="4">
        <f>Table1[[#This Row],[FSC per Mile]]*Table1[[#This Row],[Route Mileage]]</f>
        <v>281.09999999999997</v>
      </c>
      <c r="AD834" s="4">
        <f>Table1[[#This Row],[Tariff per Car]]+Table1[[#This Row],[FSC per Car]]</f>
        <v>4321.1000000000004</v>
      </c>
      <c r="AE834" s="4">
        <f>IF(Table1[[#This Row],[Commodity]]="corn",Table1[[#This Row],[Tariff + FSC per Car]]/(111*2000/56),Table1[[#This Row],[Tariff + FSC per Car]]/(111*2000/60))</f>
        <v>1.0900072072072073</v>
      </c>
      <c r="AF834" s="4">
        <f>Table1[[#This Row],[Tariff + FSC per Car]]/100.7</f>
        <v>42.910625620655416</v>
      </c>
      <c r="AG834" s="4">
        <f>(Table1[[#This Row],[Tariff + FSC per Car]]/111)</f>
        <v>38.928828828828834</v>
      </c>
      <c r="AH834" s="6">
        <f>(Table1[[#This Row],[Tariff + FSC per Car]]/111)/Table1[[#This Row],[Route Mileage]]</f>
        <v>4.1546242079860018E-2</v>
      </c>
    </row>
    <row r="835" spans="1:34" x14ac:dyDescent="0.25">
      <c r="A835" s="3">
        <v>45031</v>
      </c>
      <c r="B835" s="1" t="s">
        <v>34</v>
      </c>
      <c r="C835" s="1" t="s">
        <v>34</v>
      </c>
      <c r="D835" s="24">
        <v>4022</v>
      </c>
      <c r="E835" s="24">
        <v>39013</v>
      </c>
      <c r="F835" s="1" t="s">
        <v>35</v>
      </c>
      <c r="G835" s="1" t="s">
        <v>36</v>
      </c>
      <c r="H835" s="1" t="s">
        <v>67</v>
      </c>
      <c r="I835" t="s">
        <v>68</v>
      </c>
      <c r="J835" t="str">
        <f>_xlfn.CONCAT(IFERROR(INDEX(Lookup!B:B, MATCH(Table1[[#This Row],[Origin City]], Lookup!A:A, 0)), Table1[[#This Row],[Origin City]]),","," ",Table1[[#This Row],[Origin State]])</f>
        <v>Selby, SD</v>
      </c>
      <c r="K835" t="s">
        <v>48</v>
      </c>
      <c r="L835" t="s">
        <v>49</v>
      </c>
      <c r="M835" t="s">
        <v>50</v>
      </c>
      <c r="N835" s="5">
        <v>1419</v>
      </c>
      <c r="O835" t="s">
        <v>51</v>
      </c>
      <c r="P835">
        <v>110</v>
      </c>
      <c r="Q835">
        <v>120</v>
      </c>
      <c r="R835" t="s">
        <v>42</v>
      </c>
      <c r="S835" t="s">
        <v>43</v>
      </c>
      <c r="T835" t="s">
        <v>52</v>
      </c>
      <c r="U835" s="36" t="s">
        <v>44</v>
      </c>
      <c r="V835" s="28" t="s">
        <v>45</v>
      </c>
      <c r="W835" s="4">
        <v>5580</v>
      </c>
      <c r="X835" s="4">
        <f>IF(Table1[[#This Row],[Commodity]]="corn",Table1[[#This Row],[Tariff per Car]]/(111*2000/56),Table1[[#This Row],[Tariff per Car]]/(111*2000/60))</f>
        <v>1.4075675675675676</v>
      </c>
      <c r="Y835" s="4">
        <f>Table1[[#This Row],[Tariff per Car]]/100.7</f>
        <v>55.412115193644489</v>
      </c>
      <c r="Z835" s="4">
        <f>(Table1[[#This Row],[Tariff per Car]]/111)</f>
        <v>50.270270270270274</v>
      </c>
      <c r="AA835" s="6">
        <f>(Table1[[#This Row],[Tariff per Car]]/111)/Table1[[#This Row],[Route Mileage]]</f>
        <v>3.5426547054454034E-2</v>
      </c>
      <c r="AB835" s="4">
        <v>0.3</v>
      </c>
      <c r="AC835" s="4">
        <f>Table1[[#This Row],[FSC per Mile]]*Table1[[#This Row],[Route Mileage]]</f>
        <v>425.7</v>
      </c>
      <c r="AD835" s="4">
        <f>Table1[[#This Row],[Tariff per Car]]+Table1[[#This Row],[FSC per Car]]</f>
        <v>6005.7</v>
      </c>
      <c r="AE835" s="4">
        <f>IF(Table1[[#This Row],[Commodity]]="corn",Table1[[#This Row],[Tariff + FSC per Car]]/(111*2000/56),Table1[[#This Row],[Tariff + FSC per Car]]/(111*2000/60))</f>
        <v>1.5149513513513513</v>
      </c>
      <c r="AF835" s="4">
        <f>Table1[[#This Row],[Tariff + FSC per Car]]/100.7</f>
        <v>59.639523336643492</v>
      </c>
      <c r="AG835" s="4">
        <f>(Table1[[#This Row],[Tariff + FSC per Car]]/111)</f>
        <v>54.105405405405406</v>
      </c>
      <c r="AH835" s="6">
        <f>(Table1[[#This Row],[Tariff + FSC per Car]]/111)/Table1[[#This Row],[Route Mileage]]</f>
        <v>3.8129249757156737E-2</v>
      </c>
    </row>
    <row r="836" spans="1:34" x14ac:dyDescent="0.25">
      <c r="A836" s="3">
        <v>45031</v>
      </c>
      <c r="B836" s="1" t="s">
        <v>34</v>
      </c>
      <c r="C836" s="1" t="s">
        <v>34</v>
      </c>
      <c r="D836" s="24">
        <v>4022</v>
      </c>
      <c r="E836" s="24">
        <v>39013</v>
      </c>
      <c r="F836" s="1" t="s">
        <v>35</v>
      </c>
      <c r="G836" s="1" t="s">
        <v>36</v>
      </c>
      <c r="H836" s="1" t="s">
        <v>69</v>
      </c>
      <c r="I836" t="s">
        <v>47</v>
      </c>
      <c r="J836" t="str">
        <f>_xlfn.CONCAT(IFERROR(INDEX(Lookup!B:B, MATCH(Table1[[#This Row],[Origin City]], Lookup!A:A, 0)), Table1[[#This Row],[Origin City]]),","," ",Table1[[#This Row],[Origin State]])</f>
        <v>St. Cloud, MN</v>
      </c>
      <c r="K836" t="s">
        <v>48</v>
      </c>
      <c r="L836" t="s">
        <v>49</v>
      </c>
      <c r="M836" t="s">
        <v>50</v>
      </c>
      <c r="N836" s="5">
        <v>1666</v>
      </c>
      <c r="O836" t="s">
        <v>51</v>
      </c>
      <c r="P836">
        <v>110</v>
      </c>
      <c r="Q836">
        <v>120</v>
      </c>
      <c r="R836" t="s">
        <v>42</v>
      </c>
      <c r="S836" t="s">
        <v>43</v>
      </c>
      <c r="T836" t="s">
        <v>52</v>
      </c>
      <c r="U836" s="36" t="s">
        <v>44</v>
      </c>
      <c r="V836" s="28" t="s">
        <v>45</v>
      </c>
      <c r="W836" s="4">
        <v>5580</v>
      </c>
      <c r="X836" s="4">
        <f>IF(Table1[[#This Row],[Commodity]]="corn",Table1[[#This Row],[Tariff per Car]]/(111*2000/56),Table1[[#This Row],[Tariff per Car]]/(111*2000/60))</f>
        <v>1.4075675675675676</v>
      </c>
      <c r="Y836" s="4">
        <f>Table1[[#This Row],[Tariff per Car]]/100.7</f>
        <v>55.412115193644489</v>
      </c>
      <c r="Z836" s="4">
        <f>(Table1[[#This Row],[Tariff per Car]]/111)</f>
        <v>50.270270270270274</v>
      </c>
      <c r="AA836" s="6">
        <f>(Table1[[#This Row],[Tariff per Car]]/111)/Table1[[#This Row],[Route Mileage]]</f>
        <v>3.0174231854904126E-2</v>
      </c>
      <c r="AB836" s="4">
        <v>0.3</v>
      </c>
      <c r="AC836" s="4">
        <f>Table1[[#This Row],[FSC per Mile]]*Table1[[#This Row],[Route Mileage]]</f>
        <v>499.79999999999995</v>
      </c>
      <c r="AD836" s="4">
        <f>Table1[[#This Row],[Tariff per Car]]+Table1[[#This Row],[FSC per Car]]</f>
        <v>6079.8</v>
      </c>
      <c r="AE836" s="4">
        <f>IF(Table1[[#This Row],[Commodity]]="corn",Table1[[#This Row],[Tariff + FSC per Car]]/(111*2000/56),Table1[[#This Row],[Tariff + FSC per Car]]/(111*2000/60))</f>
        <v>1.5336432432432434</v>
      </c>
      <c r="AF836" s="4">
        <f>Table1[[#This Row],[Tariff + FSC per Car]]/100.7</f>
        <v>60.375372393247268</v>
      </c>
      <c r="AG836" s="4">
        <f>(Table1[[#This Row],[Tariff + FSC per Car]]/111)</f>
        <v>54.772972972972973</v>
      </c>
      <c r="AH836" s="6">
        <f>(Table1[[#This Row],[Tariff + FSC per Car]]/111)/Table1[[#This Row],[Route Mileage]]</f>
        <v>3.2876934557606825E-2</v>
      </c>
    </row>
    <row r="837" spans="1:34" x14ac:dyDescent="0.25">
      <c r="A837" s="3">
        <v>45031</v>
      </c>
      <c r="B837" s="1" t="s">
        <v>34</v>
      </c>
      <c r="C837" s="1" t="s">
        <v>34</v>
      </c>
      <c r="D837" s="24">
        <v>4022</v>
      </c>
      <c r="E837" s="24">
        <v>39010</v>
      </c>
      <c r="F837" s="1" t="s">
        <v>35</v>
      </c>
      <c r="G837" s="1" t="s">
        <v>36</v>
      </c>
      <c r="H837" s="1" t="s">
        <v>70</v>
      </c>
      <c r="I837" t="s">
        <v>57</v>
      </c>
      <c r="J837" t="str">
        <f>_xlfn.CONCAT(IFERROR(INDEX(Lookup!B:B, MATCH(Table1[[#This Row],[Origin City]], Lookup!A:A, 0)), Table1[[#This Row],[Origin City]]),","," ",Table1[[#This Row],[Origin State]])</f>
        <v>Waverly, IL</v>
      </c>
      <c r="K837" t="s">
        <v>71</v>
      </c>
      <c r="L837" t="s">
        <v>64</v>
      </c>
      <c r="M837" t="str">
        <f>_xlfn.CONCAT(IFERROR(INDEX(Lookup!B:B, MATCH(Table1[[#This Row],[Destination City]], Lookup!A:A, 0)), Table1[[#This Row],[Destination City]]),","," ",Table1[[#This Row],[Destination State]])</f>
        <v>Dexter, NM</v>
      </c>
      <c r="N837" s="47">
        <v>1058</v>
      </c>
      <c r="O837" t="s">
        <v>41</v>
      </c>
      <c r="P837">
        <v>110</v>
      </c>
      <c r="Q837">
        <v>120</v>
      </c>
      <c r="R837" t="s">
        <v>42</v>
      </c>
      <c r="S837" t="s">
        <v>43</v>
      </c>
      <c r="T837" t="s">
        <v>43</v>
      </c>
      <c r="U837" s="36" t="s">
        <v>44</v>
      </c>
      <c r="V837" s="28" t="s">
        <v>45</v>
      </c>
      <c r="W837" s="4">
        <v>4180</v>
      </c>
      <c r="X837" s="4">
        <f>IF(Table1[[#This Row],[Commodity]]="corn",Table1[[#This Row],[Tariff per Car]]/(111*2000/56),Table1[[#This Row],[Tariff per Car]]/(111*2000/60))</f>
        <v>1.0544144144144145</v>
      </c>
      <c r="Y837" s="4">
        <f>Table1[[#This Row],[Tariff per Car]]/100.7</f>
        <v>41.509433962264147</v>
      </c>
      <c r="Z837" s="4">
        <f>(Table1[[#This Row],[Tariff per Car]]/111)</f>
        <v>37.657657657657658</v>
      </c>
      <c r="AA837" s="6">
        <f>(Table1[[#This Row],[Tariff per Car]]/111)/Table1[[#This Row],[Route Mileage]]</f>
        <v>3.5593249203835213E-2</v>
      </c>
      <c r="AB837" s="4">
        <v>0.3</v>
      </c>
      <c r="AC837" s="4">
        <f>Table1[[#This Row],[FSC per Mile]]*Table1[[#This Row],[Route Mileage]]</f>
        <v>317.39999999999998</v>
      </c>
      <c r="AD837" s="4">
        <f>Table1[[#This Row],[Tariff per Car]]+Table1[[#This Row],[FSC per Car]]</f>
        <v>4497.3999999999996</v>
      </c>
      <c r="AE837" s="4">
        <f>IF(Table1[[#This Row],[Commodity]]="corn",Table1[[#This Row],[Tariff + FSC per Car]]/(111*2000/56),Table1[[#This Row],[Tariff + FSC per Car]]/(111*2000/60))</f>
        <v>1.1344792792792793</v>
      </c>
      <c r="AF837" s="4">
        <f>Table1[[#This Row],[Tariff + FSC per Car]]/100.7</f>
        <v>44.661370407149946</v>
      </c>
      <c r="AG837" s="4">
        <f>(Table1[[#This Row],[Tariff + FSC per Car]]/111)</f>
        <v>40.517117117117117</v>
      </c>
      <c r="AH837" s="6">
        <f>(Table1[[#This Row],[Tariff + FSC per Car]]/111)/Table1[[#This Row],[Route Mileage]]</f>
        <v>3.8295951906537916E-2</v>
      </c>
    </row>
    <row r="838" spans="1:34" x14ac:dyDescent="0.25">
      <c r="A838" s="3">
        <v>45031</v>
      </c>
      <c r="B838" s="1" t="s">
        <v>80</v>
      </c>
      <c r="C838" s="1" t="s">
        <v>81</v>
      </c>
      <c r="D838" s="24">
        <v>4032</v>
      </c>
      <c r="E838" s="24">
        <v>1182</v>
      </c>
      <c r="F838" s="1" t="s">
        <v>35</v>
      </c>
      <c r="G838" s="1" t="s">
        <v>36</v>
      </c>
      <c r="H838" s="1" t="s">
        <v>82</v>
      </c>
      <c r="I838" t="s">
        <v>83</v>
      </c>
      <c r="J838" t="str">
        <f>_xlfn.CONCAT(IFERROR(INDEX(Lookup!B:B, MATCH(Table1[[#This Row],[Origin City]], Lookup!A:A, 0)), Table1[[#This Row],[Origin City]]),","," ",Table1[[#This Row],[Origin State]])</f>
        <v>Delhi, LA</v>
      </c>
      <c r="K838" t="s">
        <v>84</v>
      </c>
      <c r="L838" t="s">
        <v>85</v>
      </c>
      <c r="M838" t="str">
        <f>_xlfn.CONCAT(IFERROR(INDEX(Lookup!B:B, MATCH(Table1[[#This Row],[Destination City]], Lookup!A:A, 0)), Table1[[#This Row],[Destination City]]),","," ",Table1[[#This Row],[Destination State]])</f>
        <v>Morton, MS</v>
      </c>
      <c r="N838" s="5">
        <v>120</v>
      </c>
      <c r="O838" t="s">
        <v>86</v>
      </c>
      <c r="P838">
        <v>100</v>
      </c>
      <c r="R838" t="s">
        <v>42</v>
      </c>
      <c r="S838" t="s">
        <v>43</v>
      </c>
      <c r="T838" t="s">
        <v>52</v>
      </c>
      <c r="U838" s="26"/>
      <c r="V838" s="27" t="s">
        <v>87</v>
      </c>
      <c r="W838" s="4">
        <v>1312</v>
      </c>
      <c r="X838" s="4">
        <f>IF(Table1[[#This Row],[Commodity]]="corn",Table1[[#This Row],[Tariff per Car]]/(111*2000/56),Table1[[#This Row],[Tariff per Car]]/(111*2000/60))</f>
        <v>0.33095495495495497</v>
      </c>
      <c r="Y838" s="4">
        <f>Table1[[#This Row],[Tariff per Car]]/100.7</f>
        <v>13.028798411122144</v>
      </c>
      <c r="Z838" s="4">
        <f>(Table1[[#This Row],[Tariff per Car]]/111)</f>
        <v>11.81981981981982</v>
      </c>
      <c r="AA838" s="6">
        <f>(Table1[[#This Row],[Tariff per Car]]/111)/Table1[[#This Row],[Route Mileage]]</f>
        <v>9.8498498498498496E-2</v>
      </c>
      <c r="AB838" s="4">
        <v>0.56999999999999995</v>
      </c>
      <c r="AC838" s="4">
        <f>Table1[[#This Row],[FSC per Mile]]*Table1[[#This Row],[Route Mileage]]</f>
        <v>68.399999999999991</v>
      </c>
      <c r="AD838" s="4">
        <f>Table1[[#This Row],[Tariff per Car]]+Table1[[#This Row],[FSC per Car]]</f>
        <v>1380.4</v>
      </c>
      <c r="AE838" s="4">
        <f>IF(Table1[[#This Row],[Commodity]]="corn",Table1[[#This Row],[Tariff + FSC per Car]]/(111*2000/56),Table1[[#This Row],[Tariff + FSC per Car]]/(111*2000/60))</f>
        <v>0.34820900900900903</v>
      </c>
      <c r="AF838" s="4">
        <f>Table1[[#This Row],[Tariff + FSC per Car]]/100.7</f>
        <v>13.708043694141013</v>
      </c>
      <c r="AG838" s="4">
        <f>(Table1[[#This Row],[Tariff + FSC per Car]]/111)</f>
        <v>12.436036036036036</v>
      </c>
      <c r="AH838" s="6">
        <f>(Table1[[#This Row],[Tariff + FSC per Car]]/111)/Table1[[#This Row],[Route Mileage]]</f>
        <v>0.10363363363363363</v>
      </c>
    </row>
    <row r="839" spans="1:34" x14ac:dyDescent="0.25">
      <c r="A839" s="3">
        <v>45031</v>
      </c>
      <c r="B839" s="1" t="s">
        <v>88</v>
      </c>
      <c r="C839" s="1" t="s">
        <v>81</v>
      </c>
      <c r="D839" s="24">
        <v>4444</v>
      </c>
      <c r="E839" s="24">
        <v>45646</v>
      </c>
      <c r="F839" s="1" t="s">
        <v>35</v>
      </c>
      <c r="G839" s="1" t="s">
        <v>36</v>
      </c>
      <c r="H839" s="1" t="s">
        <v>89</v>
      </c>
      <c r="I839" t="s">
        <v>75</v>
      </c>
      <c r="J839" t="str">
        <f>_xlfn.CONCAT(IFERROR(INDEX(Lookup!B:B, MATCH(Table1[[#This Row],[Origin City]], Lookup!A:A, 0)), Table1[[#This Row],[Origin City]]),","," ",Table1[[#This Row],[Origin State]])</f>
        <v>Enderlin, ND</v>
      </c>
      <c r="K839" t="s">
        <v>90</v>
      </c>
      <c r="L839" t="s">
        <v>49</v>
      </c>
      <c r="M839" t="str">
        <f>_xlfn.CONCAT(IFERROR(INDEX(Lookup!B:B, MATCH(Table1[[#This Row],[Destination City]], Lookup!A:A, 0)), Table1[[#This Row],[Destination City]]),","," ",Table1[[#This Row],[Destination State]])</f>
        <v>Kalama, WA</v>
      </c>
      <c r="N839" s="5">
        <v>1617</v>
      </c>
      <c r="O839" t="s">
        <v>86</v>
      </c>
      <c r="P839">
        <v>110</v>
      </c>
      <c r="Q839">
        <v>110</v>
      </c>
      <c r="R839" t="s">
        <v>42</v>
      </c>
      <c r="S839" t="s">
        <v>43</v>
      </c>
      <c r="T839" t="s">
        <v>52</v>
      </c>
      <c r="U839" s="26"/>
      <c r="V839" s="27" t="s">
        <v>87</v>
      </c>
      <c r="W839" s="4">
        <v>5197</v>
      </c>
      <c r="X839" s="4">
        <f>IF(Table1[[#This Row],[Commodity]]="corn",Table1[[#This Row],[Tariff per Car]]/(111*2000/56),Table1[[#This Row],[Tariff per Car]]/(111*2000/60))</f>
        <v>1.3109549549549551</v>
      </c>
      <c r="Y839" s="4">
        <f>Table1[[#This Row],[Tariff per Car]]/100.7</f>
        <v>51.608738828202583</v>
      </c>
      <c r="Z839" s="4">
        <f>(Table1[[#This Row],[Tariff per Car]]/111)</f>
        <v>46.81981981981982</v>
      </c>
      <c r="AA839" s="6">
        <f>(Table1[[#This Row],[Tariff per Car]]/111)/Table1[[#This Row],[Route Mileage]]</f>
        <v>2.8954743240457527E-2</v>
      </c>
      <c r="AB839" s="4">
        <v>0.41749999999999998</v>
      </c>
      <c r="AC839" s="4">
        <f>Table1[[#This Row],[FSC per Mile]]*Table1[[#This Row],[Route Mileage]]</f>
        <v>675.09749999999997</v>
      </c>
      <c r="AD839" s="4">
        <f>Table1[[#This Row],[Tariff per Car]]+Table1[[#This Row],[FSC per Car]]</f>
        <v>5872.0974999999999</v>
      </c>
      <c r="AE839" s="4">
        <f>IF(Table1[[#This Row],[Commodity]]="corn",Table1[[#This Row],[Tariff + FSC per Car]]/(111*2000/56),Table1[[#This Row],[Tariff + FSC per Car]]/(111*2000/60))</f>
        <v>1.4812498198198198</v>
      </c>
      <c r="AF839" s="4">
        <f>Table1[[#This Row],[Tariff + FSC per Car]]/100.7</f>
        <v>58.312785501489572</v>
      </c>
      <c r="AG839" s="4">
        <f>(Table1[[#This Row],[Tariff + FSC per Car]]/111)</f>
        <v>52.901779279279275</v>
      </c>
      <c r="AH839" s="6">
        <f>(Table1[[#This Row],[Tariff + FSC per Car]]/111)/Table1[[#This Row],[Route Mileage]]</f>
        <v>3.2716004501718784E-2</v>
      </c>
    </row>
    <row r="840" spans="1:34" x14ac:dyDescent="0.25">
      <c r="A840" s="3">
        <v>45031</v>
      </c>
      <c r="B840" s="1" t="s">
        <v>88</v>
      </c>
      <c r="C840" s="1" t="s">
        <v>81</v>
      </c>
      <c r="D840" s="24">
        <v>4444</v>
      </c>
      <c r="E840" s="24">
        <v>45558</v>
      </c>
      <c r="F840" s="1" t="s">
        <v>35</v>
      </c>
      <c r="G840" s="1" t="s">
        <v>36</v>
      </c>
      <c r="H840" s="1" t="s">
        <v>91</v>
      </c>
      <c r="I840" t="s">
        <v>47</v>
      </c>
      <c r="J840" t="str">
        <f>_xlfn.CONCAT(IFERROR(INDEX(Lookup!B:B, MATCH(Table1[[#This Row],[Origin City]], Lookup!A:A, 0)), Table1[[#This Row],[Origin City]]),","," ",Table1[[#This Row],[Origin State]])</f>
        <v>Glenwood, MN</v>
      </c>
      <c r="K840" t="s">
        <v>92</v>
      </c>
      <c r="L840" t="s">
        <v>93</v>
      </c>
      <c r="M840" t="str">
        <f>_xlfn.CONCAT(IFERROR(INDEX(Lookup!B:B, MATCH(Table1[[#This Row],[Destination City]], Lookup!A:A, 0)), Table1[[#This Row],[Destination City]]),","," ",Table1[[#This Row],[Destination State]])</f>
        <v>Boardman, OR</v>
      </c>
      <c r="N840" s="5">
        <v>1556</v>
      </c>
      <c r="O840" t="s">
        <v>86</v>
      </c>
      <c r="P840">
        <v>110</v>
      </c>
      <c r="Q840">
        <v>110</v>
      </c>
      <c r="R840" t="s">
        <v>42</v>
      </c>
      <c r="S840" t="s">
        <v>43</v>
      </c>
      <c r="T840" t="s">
        <v>52</v>
      </c>
      <c r="U840" s="26"/>
      <c r="V840" s="27" t="s">
        <v>87</v>
      </c>
      <c r="W840" s="4">
        <v>5163</v>
      </c>
      <c r="X840" s="4">
        <f>IF(Table1[[#This Row],[Commodity]]="corn",Table1[[#This Row],[Tariff per Car]]/(111*2000/56),Table1[[#This Row],[Tariff per Car]]/(111*2000/60))</f>
        <v>1.3023783783783784</v>
      </c>
      <c r="Y840" s="4">
        <f>Table1[[#This Row],[Tariff per Car]]/100.7</f>
        <v>51.271102284011917</v>
      </c>
      <c r="Z840" s="4">
        <f>(Table1[[#This Row],[Tariff per Car]]/111)</f>
        <v>46.513513513513516</v>
      </c>
      <c r="AA840" s="6">
        <f>(Table1[[#This Row],[Tariff per Car]]/111)/Table1[[#This Row],[Route Mileage]]</f>
        <v>2.9893003543389148E-2</v>
      </c>
      <c r="AB840" s="4">
        <v>0.41749999999999998</v>
      </c>
      <c r="AC840" s="4">
        <f>Table1[[#This Row],[FSC per Mile]]*Table1[[#This Row],[Route Mileage]]</f>
        <v>649.63</v>
      </c>
      <c r="AD840" s="4">
        <f>Table1[[#This Row],[Tariff per Car]]+Table1[[#This Row],[FSC per Car]]</f>
        <v>5812.63</v>
      </c>
      <c r="AE840" s="4">
        <f>IF(Table1[[#This Row],[Commodity]]="corn",Table1[[#This Row],[Tariff + FSC per Car]]/(111*2000/56),Table1[[#This Row],[Tariff + FSC per Car]]/(111*2000/60))</f>
        <v>1.466249009009009</v>
      </c>
      <c r="AF840" s="4">
        <f>Table1[[#This Row],[Tariff + FSC per Car]]/100.7</f>
        <v>57.722244289970206</v>
      </c>
      <c r="AG840" s="4">
        <f>(Table1[[#This Row],[Tariff + FSC per Car]]/111)</f>
        <v>52.366036036036036</v>
      </c>
      <c r="AH840" s="6">
        <f>(Table1[[#This Row],[Tariff + FSC per Car]]/111)/Table1[[#This Row],[Route Mileage]]</f>
        <v>3.3654264804650412E-2</v>
      </c>
    </row>
    <row r="841" spans="1:34" x14ac:dyDescent="0.25">
      <c r="A841" s="3">
        <v>45031</v>
      </c>
      <c r="B841" s="1" t="s">
        <v>94</v>
      </c>
      <c r="C841" s="1" t="s">
        <v>94</v>
      </c>
      <c r="D841" s="24">
        <v>4315</v>
      </c>
      <c r="F841" s="1" t="s">
        <v>35</v>
      </c>
      <c r="G841" s="1" t="s">
        <v>36</v>
      </c>
      <c r="H841" s="1" t="s">
        <v>95</v>
      </c>
      <c r="I841" t="s">
        <v>96</v>
      </c>
      <c r="J841" t="str">
        <f>_xlfn.CONCAT(IFERROR(INDEX(Lookup!B:B, MATCH(Table1[[#This Row],[Origin City]], Lookup!A:A, 0)), Table1[[#This Row],[Origin City]]),","," ",Table1[[#This Row],[Origin State]])</f>
        <v>Haw Creek (Ladoga), IN</v>
      </c>
      <c r="K841" t="s">
        <v>97</v>
      </c>
      <c r="L841" t="s">
        <v>98</v>
      </c>
      <c r="M841" t="str">
        <f>_xlfn.CONCAT(IFERROR(INDEX(Lookup!B:B, MATCH(Table1[[#This Row],[Destination City]], Lookup!A:A, 0)), Table1[[#This Row],[Destination City]]),","," ",Table1[[#This Row],[Destination State]])</f>
        <v>Ozark, AL</v>
      </c>
      <c r="N841" s="9">
        <v>707</v>
      </c>
      <c r="O841" t="s">
        <v>86</v>
      </c>
      <c r="P841">
        <v>90</v>
      </c>
      <c r="Q841">
        <v>90</v>
      </c>
      <c r="R841" t="s">
        <v>42</v>
      </c>
      <c r="S841" t="s">
        <v>43</v>
      </c>
      <c r="T841" t="s">
        <v>52</v>
      </c>
      <c r="U841" s="29"/>
      <c r="V841" s="30" t="s">
        <v>87</v>
      </c>
      <c r="W841" s="4">
        <v>5693</v>
      </c>
      <c r="X841" s="4">
        <f>IF(Table1[[#This Row],[Commodity]]="corn",Table1[[#This Row],[Tariff per Car]]/(111*2000/56),Table1[[#This Row],[Tariff per Car]]/(111*2000/60))</f>
        <v>1.4360720720720721</v>
      </c>
      <c r="Y841" s="4">
        <f>Table1[[#This Row],[Tariff per Car]]/100.7</f>
        <v>56.53426017874876</v>
      </c>
      <c r="Z841" s="4">
        <f>(Table1[[#This Row],[Tariff per Car]]/111)</f>
        <v>51.288288288288285</v>
      </c>
      <c r="AA841" s="6">
        <f>(Table1[[#This Row],[Tariff per Car]]/111)/Table1[[#This Row],[Route Mileage]]</f>
        <v>7.2543547791072541E-2</v>
      </c>
      <c r="AB841" s="4">
        <v>0</v>
      </c>
      <c r="AC841" s="4">
        <f>Table1[[#This Row],[FSC per Mile]]*Table1[[#This Row],[Route Mileage]]</f>
        <v>0</v>
      </c>
      <c r="AD841" s="4">
        <f>Table1[[#This Row],[Tariff per Car]]+Table1[[#This Row],[FSC per Car]]</f>
        <v>5693</v>
      </c>
      <c r="AE841" s="4">
        <f>IF(Table1[[#This Row],[Commodity]]="corn",Table1[[#This Row],[Tariff + FSC per Car]]/(111*2000/56),Table1[[#This Row],[Tariff + FSC per Car]]/(111*2000/60))</f>
        <v>1.4360720720720721</v>
      </c>
      <c r="AF841" s="4">
        <f>Table1[[#This Row],[Tariff + FSC per Car]]/100.7</f>
        <v>56.53426017874876</v>
      </c>
      <c r="AG841" s="4">
        <f>(Table1[[#This Row],[Tariff + FSC per Car]]/111)</f>
        <v>51.288288288288285</v>
      </c>
      <c r="AH841" s="6">
        <f>(Table1[[#This Row],[Tariff + FSC per Car]]/111)/Table1[[#This Row],[Route Mileage]]</f>
        <v>7.2543547791072541E-2</v>
      </c>
    </row>
    <row r="842" spans="1:34" x14ac:dyDescent="0.25">
      <c r="A842" s="3">
        <v>45031</v>
      </c>
      <c r="B842" s="1" t="s">
        <v>94</v>
      </c>
      <c r="C842" s="1" t="s">
        <v>94</v>
      </c>
      <c r="D842" s="24">
        <v>4315</v>
      </c>
      <c r="F842" s="1" t="s">
        <v>35</v>
      </c>
      <c r="G842" s="1" t="s">
        <v>36</v>
      </c>
      <c r="H842" s="1" t="s">
        <v>99</v>
      </c>
      <c r="I842" t="s">
        <v>100</v>
      </c>
      <c r="J842" t="str">
        <f>_xlfn.CONCAT(IFERROR(INDEX(Lookup!B:B, MATCH(Table1[[#This Row],[Origin City]], Lookup!A:A, 0)), Table1[[#This Row],[Origin City]]),","," ",Table1[[#This Row],[Origin State]])</f>
        <v>Marysville, OH</v>
      </c>
      <c r="K842" t="s">
        <v>101</v>
      </c>
      <c r="L842" t="s">
        <v>102</v>
      </c>
      <c r="M842" t="str">
        <f>_xlfn.CONCAT(IFERROR(INDEX(Lookup!B:B, MATCH(Table1[[#This Row],[Destination City]], Lookup!A:A, 0)), Table1[[#This Row],[Destination City]]),","," ",Table1[[#This Row],[Destination State]])</f>
        <v>Rose Hill, NC</v>
      </c>
      <c r="N842" s="9">
        <v>781</v>
      </c>
      <c r="O842" t="s">
        <v>86</v>
      </c>
      <c r="P842">
        <v>90</v>
      </c>
      <c r="Q842">
        <v>90</v>
      </c>
      <c r="R842" t="s">
        <v>42</v>
      </c>
      <c r="S842" t="s">
        <v>43</v>
      </c>
      <c r="T842" t="s">
        <v>52</v>
      </c>
      <c r="U842" s="29"/>
      <c r="V842" s="30" t="s">
        <v>87</v>
      </c>
      <c r="W842" s="4">
        <v>5845</v>
      </c>
      <c r="X842" s="4">
        <f>IF(Table1[[#This Row],[Commodity]]="corn",Table1[[#This Row],[Tariff per Car]]/(111*2000/56),Table1[[#This Row],[Tariff per Car]]/(111*2000/60))</f>
        <v>1.4744144144144145</v>
      </c>
      <c r="Y842" s="4">
        <f>Table1[[#This Row],[Tariff per Car]]/100.7</f>
        <v>58.043694141012907</v>
      </c>
      <c r="Z842" s="4">
        <f>(Table1[[#This Row],[Tariff per Car]]/111)</f>
        <v>52.657657657657658</v>
      </c>
      <c r="AA842" s="6">
        <f>(Table1[[#This Row],[Tariff per Car]]/111)/Table1[[#This Row],[Route Mileage]]</f>
        <v>6.7423377282532213E-2</v>
      </c>
      <c r="AB842" s="4">
        <v>0</v>
      </c>
      <c r="AC842" s="4">
        <f>Table1[[#This Row],[FSC per Mile]]*Table1[[#This Row],[Route Mileage]]</f>
        <v>0</v>
      </c>
      <c r="AD842" s="4">
        <f>Table1[[#This Row],[Tariff per Car]]+Table1[[#This Row],[FSC per Car]]</f>
        <v>5845</v>
      </c>
      <c r="AE842" s="4">
        <f>IF(Table1[[#This Row],[Commodity]]="corn",Table1[[#This Row],[Tariff + FSC per Car]]/(111*2000/56),Table1[[#This Row],[Tariff + FSC per Car]]/(111*2000/60))</f>
        <v>1.4744144144144145</v>
      </c>
      <c r="AF842" s="4">
        <f>Table1[[#This Row],[Tariff + FSC per Car]]/100.7</f>
        <v>58.043694141012907</v>
      </c>
      <c r="AG842" s="4">
        <f>(Table1[[#This Row],[Tariff + FSC per Car]]/111)</f>
        <v>52.657657657657658</v>
      </c>
      <c r="AH842" s="6">
        <f>(Table1[[#This Row],[Tariff + FSC per Car]]/111)/Table1[[#This Row],[Route Mileage]]</f>
        <v>6.7423377282532213E-2</v>
      </c>
    </row>
    <row r="843" spans="1:34" x14ac:dyDescent="0.25">
      <c r="A843" s="3">
        <v>45031</v>
      </c>
      <c r="B843" s="1" t="s">
        <v>94</v>
      </c>
      <c r="C843" s="1" t="s">
        <v>94</v>
      </c>
      <c r="D843" s="24">
        <v>4315</v>
      </c>
      <c r="F843" s="1" t="s">
        <v>35</v>
      </c>
      <c r="G843" s="1" t="s">
        <v>36</v>
      </c>
      <c r="H843" s="1" t="s">
        <v>103</v>
      </c>
      <c r="I843" t="s">
        <v>57</v>
      </c>
      <c r="J843" t="str">
        <f>_xlfn.CONCAT(IFERROR(INDEX(Lookup!B:B, MATCH(Table1[[#This Row],[Origin City]], Lookup!A:A, 0)), Table1[[#This Row],[Origin City]]),","," ",Table1[[#This Row],[Origin State]])</f>
        <v>Olney, IL</v>
      </c>
      <c r="K843" t="s">
        <v>104</v>
      </c>
      <c r="L843" t="s">
        <v>105</v>
      </c>
      <c r="M843" t="str">
        <f>_xlfn.CONCAT(IFERROR(INDEX(Lookup!B:B, MATCH(Table1[[#This Row],[Destination City]], Lookup!A:A, 0)), Table1[[#This Row],[Destination City]]),","," ",Table1[[#This Row],[Destination State]])</f>
        <v>Fairmount, GA</v>
      </c>
      <c r="N843" s="9">
        <v>496</v>
      </c>
      <c r="O843" t="s">
        <v>86</v>
      </c>
      <c r="P843">
        <v>90</v>
      </c>
      <c r="Q843">
        <v>90</v>
      </c>
      <c r="R843" t="s">
        <v>42</v>
      </c>
      <c r="S843" t="s">
        <v>43</v>
      </c>
      <c r="T843" t="s">
        <v>52</v>
      </c>
      <c r="U843" s="45"/>
      <c r="V843" s="46" t="s">
        <v>87</v>
      </c>
      <c r="W843" s="4">
        <v>4478</v>
      </c>
      <c r="X843" s="4">
        <f>IF(Table1[[#This Row],[Commodity]]="corn",Table1[[#This Row],[Tariff per Car]]/(111*2000/56),Table1[[#This Row],[Tariff per Car]]/(111*2000/60))</f>
        <v>1.1295855855855856</v>
      </c>
      <c r="Y843" s="4">
        <f>Table1[[#This Row],[Tariff per Car]]/100.7</f>
        <v>44.468718967229393</v>
      </c>
      <c r="Z843" s="4">
        <f>(Table1[[#This Row],[Tariff per Car]]/111)</f>
        <v>40.342342342342342</v>
      </c>
      <c r="AA843" s="6">
        <f>(Table1[[#This Row],[Tariff per Car]]/111)/Table1[[#This Row],[Route Mileage]]</f>
        <v>8.13353676256902E-2</v>
      </c>
      <c r="AB843" s="4">
        <v>0</v>
      </c>
      <c r="AC843" s="4">
        <f>Table1[[#This Row],[FSC per Mile]]*Table1[[#This Row],[Route Mileage]]</f>
        <v>0</v>
      </c>
      <c r="AD843" s="4">
        <f>Table1[[#This Row],[Tariff per Car]]+Table1[[#This Row],[FSC per Car]]</f>
        <v>4478</v>
      </c>
      <c r="AE843" s="4">
        <f>IF(Table1[[#This Row],[Commodity]]="corn",Table1[[#This Row],[Tariff + FSC per Car]]/(111*2000/56),Table1[[#This Row],[Tariff + FSC per Car]]/(111*2000/60))</f>
        <v>1.1295855855855856</v>
      </c>
      <c r="AF843" s="4">
        <f>Table1[[#This Row],[Tariff + FSC per Car]]/100.7</f>
        <v>44.468718967229393</v>
      </c>
      <c r="AG843" s="4">
        <f>(Table1[[#This Row],[Tariff + FSC per Car]]/111)</f>
        <v>40.342342342342342</v>
      </c>
      <c r="AH843" s="6">
        <f>(Table1[[#This Row],[Tariff + FSC per Car]]/111)/Table1[[#This Row],[Route Mileage]]</f>
        <v>8.13353676256902E-2</v>
      </c>
    </row>
    <row r="844" spans="1:34" x14ac:dyDescent="0.25">
      <c r="A844" s="3">
        <v>45031</v>
      </c>
      <c r="B844" s="1" t="s">
        <v>112</v>
      </c>
      <c r="C844" s="1" t="s">
        <v>112</v>
      </c>
      <c r="D844" s="24">
        <v>4051</v>
      </c>
      <c r="E844" s="24">
        <v>2215</v>
      </c>
      <c r="F844" s="1" t="s">
        <v>35</v>
      </c>
      <c r="G844" s="1" t="s">
        <v>36</v>
      </c>
      <c r="H844" s="1" t="s">
        <v>115</v>
      </c>
      <c r="I844" t="s">
        <v>57</v>
      </c>
      <c r="J844" t="str">
        <f>_xlfn.CONCAT(IFERROR(INDEX(Lookup!B:B, MATCH(Table1[[#This Row],[Origin City]], Lookup!A:A, 0)), Table1[[#This Row],[Origin City]]),","," ",Table1[[#This Row],[Origin State]])</f>
        <v>Allen Station (San Jose), IL</v>
      </c>
      <c r="K844" t="s">
        <v>116</v>
      </c>
      <c r="L844" t="s">
        <v>54</v>
      </c>
      <c r="M844" t="str">
        <f>_xlfn.CONCAT(IFERROR(INDEX(Lookup!B:B, MATCH(Table1[[#This Row],[Destination City]], Lookup!A:A, 0)), Table1[[#This Row],[Destination City]]),","," ",Table1[[#This Row],[Destination State]])</f>
        <v>Pittsburg, TX</v>
      </c>
      <c r="N844" s="5">
        <v>691</v>
      </c>
      <c r="O844" t="s">
        <v>51</v>
      </c>
      <c r="P844">
        <v>107</v>
      </c>
      <c r="R844" t="s">
        <v>42</v>
      </c>
      <c r="S844" t="s">
        <v>43</v>
      </c>
      <c r="T844" t="s">
        <v>52</v>
      </c>
      <c r="U844" s="36" t="s">
        <v>44</v>
      </c>
      <c r="V844" s="28"/>
      <c r="W844" s="4">
        <v>3630</v>
      </c>
      <c r="X844" s="4">
        <f>IF(Table1[[#This Row],[Commodity]]="corn",Table1[[#This Row],[Tariff per Car]]/(111*2000/56),Table1[[#This Row],[Tariff per Car]]/(111*2000/60))</f>
        <v>0.91567567567567565</v>
      </c>
      <c r="Y844" s="4">
        <f>Table1[[#This Row],[Tariff per Car]]/100.7</f>
        <v>36.047666335650447</v>
      </c>
      <c r="Z844" s="4">
        <f>(Table1[[#This Row],[Tariff per Car]]/111)</f>
        <v>32.702702702702702</v>
      </c>
      <c r="AA844" s="6">
        <f>(Table1[[#This Row],[Tariff per Car]]/111)/Table1[[#This Row],[Route Mileage]]</f>
        <v>4.7326631986545152E-2</v>
      </c>
      <c r="AB844" s="4">
        <v>0.47</v>
      </c>
      <c r="AC844" s="4">
        <f>Table1[[#This Row],[FSC per Mile]]*Table1[[#This Row],[Route Mileage]]</f>
        <v>324.77</v>
      </c>
      <c r="AD844" s="4">
        <f>Table1[[#This Row],[Tariff per Car]]+Table1[[#This Row],[FSC per Car]]</f>
        <v>3954.77</v>
      </c>
      <c r="AE844" s="4">
        <f>IF(Table1[[#This Row],[Commodity]]="corn",Table1[[#This Row],[Tariff + FSC per Car]]/(111*2000/56),Table1[[#This Row],[Tariff + FSC per Car]]/(111*2000/60))</f>
        <v>0.9975996396396396</v>
      </c>
      <c r="AF844" s="4">
        <f>Table1[[#This Row],[Tariff + FSC per Car]]/100.7</f>
        <v>39.272790466732872</v>
      </c>
      <c r="AG844" s="4">
        <f>(Table1[[#This Row],[Tariff + FSC per Car]]/111)</f>
        <v>35.628558558558559</v>
      </c>
      <c r="AH844" s="6">
        <f>(Table1[[#This Row],[Tariff + FSC per Car]]/111)/Table1[[#This Row],[Route Mileage]]</f>
        <v>5.1560866220779392E-2</v>
      </c>
    </row>
    <row r="845" spans="1:34" x14ac:dyDescent="0.25">
      <c r="A845" s="3">
        <v>45031</v>
      </c>
      <c r="B845" s="1" t="s">
        <v>112</v>
      </c>
      <c r="C845" s="1" t="s">
        <v>112</v>
      </c>
      <c r="D845" s="24">
        <v>4051</v>
      </c>
      <c r="E845" s="24">
        <v>2300</v>
      </c>
      <c r="F845" s="1" t="s">
        <v>35</v>
      </c>
      <c r="G845" s="1" t="s">
        <v>36</v>
      </c>
      <c r="H845" s="1" t="s">
        <v>113</v>
      </c>
      <c r="I845" t="s">
        <v>38</v>
      </c>
      <c r="J845" t="str">
        <f>_xlfn.CONCAT(IFERROR(INDEX(Lookup!B:B, MATCH(Table1[[#This Row],[Origin City]], Lookup!A:A, 0)), Table1[[#This Row],[Origin City]]),","," ",Table1[[#This Row],[Origin State]])</f>
        <v>Mead, NE</v>
      </c>
      <c r="K845" t="s">
        <v>114</v>
      </c>
      <c r="L845" t="s">
        <v>40</v>
      </c>
      <c r="M845" t="str">
        <f>_xlfn.CONCAT(IFERROR(INDEX(Lookup!B:B, MATCH(Table1[[#This Row],[Destination City]], Lookup!A:A, 0)), Table1[[#This Row],[Destination City]]),","," ",Table1[[#This Row],[Destination State]])</f>
        <v>Keyes, CA</v>
      </c>
      <c r="N845" s="5">
        <v>1737</v>
      </c>
      <c r="O845" t="s">
        <v>51</v>
      </c>
      <c r="P845">
        <v>107</v>
      </c>
      <c r="R845" t="s">
        <v>42</v>
      </c>
      <c r="S845" t="s">
        <v>43</v>
      </c>
      <c r="T845" t="s">
        <v>52</v>
      </c>
      <c r="U845" s="36" t="s">
        <v>44</v>
      </c>
      <c r="V845" s="28"/>
      <c r="W845" s="4">
        <v>5710</v>
      </c>
      <c r="X845" s="4">
        <f>IF(Table1[[#This Row],[Commodity]]="corn",Table1[[#This Row],[Tariff per Car]]/(111*2000/56),Table1[[#This Row],[Tariff per Car]]/(111*2000/60))</f>
        <v>1.4403603603603603</v>
      </c>
      <c r="Y845" s="4">
        <f>Table1[[#This Row],[Tariff per Car]]/100.7</f>
        <v>56.703078450844089</v>
      </c>
      <c r="Z845" s="4">
        <f>(Table1[[#This Row],[Tariff per Car]]/111)</f>
        <v>51.441441441441441</v>
      </c>
      <c r="AA845" s="6">
        <f>(Table1[[#This Row],[Tariff per Car]]/111)/Table1[[#This Row],[Route Mileage]]</f>
        <v>2.961510733531459E-2</v>
      </c>
      <c r="AB845" s="4">
        <v>0.47</v>
      </c>
      <c r="AC845" s="4">
        <f>Table1[[#This Row],[FSC per Mile]]*Table1[[#This Row],[Route Mileage]]</f>
        <v>816.39</v>
      </c>
      <c r="AD845" s="4">
        <f>Table1[[#This Row],[Tariff per Car]]+Table1[[#This Row],[FSC per Car]]</f>
        <v>6526.39</v>
      </c>
      <c r="AE845" s="4">
        <f>IF(Table1[[#This Row],[Commodity]]="corn",Table1[[#This Row],[Tariff + FSC per Car]]/(111*2000/56),Table1[[#This Row],[Tariff + FSC per Car]]/(111*2000/60))</f>
        <v>1.6462965765765767</v>
      </c>
      <c r="AF845" s="4">
        <f>Table1[[#This Row],[Tariff + FSC per Car]]/100.7</f>
        <v>64.810228401191665</v>
      </c>
      <c r="AG845" s="4">
        <f>(Table1[[#This Row],[Tariff + FSC per Car]]/111)</f>
        <v>58.796306306306306</v>
      </c>
      <c r="AH845" s="6">
        <f>(Table1[[#This Row],[Tariff + FSC per Car]]/111)/Table1[[#This Row],[Route Mileage]]</f>
        <v>3.3849341569548823E-2</v>
      </c>
    </row>
    <row r="846" spans="1:34" x14ac:dyDescent="0.25">
      <c r="A846" s="3">
        <v>45031</v>
      </c>
      <c r="B846" s="1" t="s">
        <v>112</v>
      </c>
      <c r="C846" s="1" t="s">
        <v>112</v>
      </c>
      <c r="D846" s="24">
        <v>4051</v>
      </c>
      <c r="E846" s="24">
        <v>2215</v>
      </c>
      <c r="F846" s="1" t="s">
        <v>35</v>
      </c>
      <c r="G846" s="1" t="s">
        <v>36</v>
      </c>
      <c r="H846" s="1" t="s">
        <v>117</v>
      </c>
      <c r="I846" t="s">
        <v>38</v>
      </c>
      <c r="J846" t="str">
        <f>_xlfn.CONCAT(IFERROR(INDEX(Lookup!B:B, MATCH(Table1[[#This Row],[Origin City]], Lookup!A:A, 0)), Table1[[#This Row],[Origin City]]),","," ",Table1[[#This Row],[Origin State]])</f>
        <v>Nebraska City, NE</v>
      </c>
      <c r="K846" t="s">
        <v>118</v>
      </c>
      <c r="L846" t="s">
        <v>54</v>
      </c>
      <c r="M846" t="str">
        <f>_xlfn.CONCAT(IFERROR(INDEX(Lookup!B:B, MATCH(Table1[[#This Row],[Destination City]], Lookup!A:A, 0)), Table1[[#This Row],[Destination City]]),","," ",Table1[[#This Row],[Destination State]])</f>
        <v>Amarillo, TX</v>
      </c>
      <c r="N846" s="5">
        <v>714</v>
      </c>
      <c r="O846" t="s">
        <v>51</v>
      </c>
      <c r="P846">
        <v>107</v>
      </c>
      <c r="R846" t="s">
        <v>42</v>
      </c>
      <c r="S846" t="s">
        <v>43</v>
      </c>
      <c r="T846" t="s">
        <v>52</v>
      </c>
      <c r="U846" s="36" t="s">
        <v>44</v>
      </c>
      <c r="V846" s="28"/>
      <c r="W846" s="4">
        <v>4550</v>
      </c>
      <c r="X846" s="4">
        <f>IF(Table1[[#This Row],[Commodity]]="corn",Table1[[#This Row],[Tariff per Car]]/(111*2000/56),Table1[[#This Row],[Tariff per Car]]/(111*2000/60))</f>
        <v>1.1477477477477478</v>
      </c>
      <c r="Y846" s="4">
        <f>Table1[[#This Row],[Tariff per Car]]/100.7</f>
        <v>45.183714001986097</v>
      </c>
      <c r="Z846" s="4">
        <f>(Table1[[#This Row],[Tariff per Car]]/111)</f>
        <v>40.990990990990994</v>
      </c>
      <c r="AA846" s="6">
        <f>(Table1[[#This Row],[Tariff per Car]]/111)/Table1[[#This Row],[Route Mileage]]</f>
        <v>5.7410351527998595E-2</v>
      </c>
      <c r="AB846" s="4">
        <v>0.47</v>
      </c>
      <c r="AC846" s="4">
        <f>Table1[[#This Row],[FSC per Mile]]*Table1[[#This Row],[Route Mileage]]</f>
        <v>335.58</v>
      </c>
      <c r="AD846" s="4">
        <f>Table1[[#This Row],[Tariff per Car]]+Table1[[#This Row],[FSC per Car]]</f>
        <v>4885.58</v>
      </c>
      <c r="AE846" s="4">
        <f>IF(Table1[[#This Row],[Commodity]]="corn",Table1[[#This Row],[Tariff + FSC per Car]]/(111*2000/56),Table1[[#This Row],[Tariff + FSC per Car]]/(111*2000/60))</f>
        <v>1.2323985585585586</v>
      </c>
      <c r="AF846" s="4">
        <f>Table1[[#This Row],[Tariff + FSC per Car]]/100.7</f>
        <v>48.516186693147965</v>
      </c>
      <c r="AG846" s="4">
        <f>(Table1[[#This Row],[Tariff + FSC per Car]]/111)</f>
        <v>44.01423423423423</v>
      </c>
      <c r="AH846" s="6">
        <f>(Table1[[#This Row],[Tariff + FSC per Car]]/111)/Table1[[#This Row],[Route Mileage]]</f>
        <v>6.1644585762232813E-2</v>
      </c>
    </row>
    <row r="847" spans="1:34" x14ac:dyDescent="0.25">
      <c r="A847" s="3">
        <v>45031</v>
      </c>
      <c r="B847" s="1" t="s">
        <v>34</v>
      </c>
      <c r="C847" s="1" t="s">
        <v>34</v>
      </c>
      <c r="D847" s="24">
        <v>4022</v>
      </c>
      <c r="E847" s="24">
        <v>69105</v>
      </c>
      <c r="F847" s="1" t="s">
        <v>72</v>
      </c>
      <c r="G847" s="1" t="s">
        <v>36</v>
      </c>
      <c r="H847" s="1" t="s">
        <v>73</v>
      </c>
      <c r="I847" t="s">
        <v>47</v>
      </c>
      <c r="J847" t="str">
        <f>_xlfn.CONCAT(IFERROR(INDEX(Lookup!B:B, MATCH(Table1[[#This Row],[Origin City]], Lookup!A:A, 0)), Table1[[#This Row],[Origin City]]),","," ",Table1[[#This Row],[Origin State]])</f>
        <v>Argyle, MN</v>
      </c>
      <c r="K847" t="s">
        <v>48</v>
      </c>
      <c r="L847" t="s">
        <v>49</v>
      </c>
      <c r="M847" t="s">
        <v>50</v>
      </c>
      <c r="N847" s="5">
        <v>1528</v>
      </c>
      <c r="O847" t="s">
        <v>51</v>
      </c>
      <c r="P847">
        <v>110</v>
      </c>
      <c r="Q847">
        <v>120</v>
      </c>
      <c r="R847" t="s">
        <v>2</v>
      </c>
      <c r="S847" t="s">
        <v>43</v>
      </c>
      <c r="T847" t="s">
        <v>52</v>
      </c>
      <c r="U847" s="35" t="s">
        <v>44</v>
      </c>
      <c r="V847" s="27" t="s">
        <v>45</v>
      </c>
      <c r="W847" s="4">
        <v>6300</v>
      </c>
      <c r="X847" s="4">
        <f>IF(Table1[[#This Row],[Commodity]]="corn",Table1[[#This Row],[Tariff per Car]]/(111*2000/56),Table1[[#This Row],[Tariff per Car]]/(111*2000/60))</f>
        <v>1.7027027027027026</v>
      </c>
      <c r="Y847" s="4">
        <f>Table1[[#This Row],[Tariff per Car]]/100.7</f>
        <v>62.562065541211517</v>
      </c>
      <c r="Z847" s="4">
        <f>(Table1[[#This Row],[Tariff per Car]]/111)</f>
        <v>56.756756756756758</v>
      </c>
      <c r="AA847" s="6">
        <f>(Table1[[#This Row],[Tariff per Car]]/111)/Table1[[#This Row],[Route Mileage]]</f>
        <v>3.7144474317249189E-2</v>
      </c>
      <c r="AB847" s="4">
        <v>0.3</v>
      </c>
      <c r="AC847" s="4">
        <f>Table1[[#This Row],[FSC per Mile]]*Table1[[#This Row],[Route Mileage]]</f>
        <v>458.4</v>
      </c>
      <c r="AD847" s="4">
        <f>Table1[[#This Row],[Tariff per Car]]+Table1[[#This Row],[FSC per Car]]</f>
        <v>6758.4</v>
      </c>
      <c r="AE847" s="4">
        <f>IF(Table1[[#This Row],[Commodity]]="corn",Table1[[#This Row],[Tariff + FSC per Car]]/(111*2000/56),Table1[[#This Row],[Tariff + FSC per Car]]/(111*2000/60))</f>
        <v>1.8265945945945945</v>
      </c>
      <c r="AF847" s="4">
        <f>Table1[[#This Row],[Tariff + FSC per Car]]/100.7</f>
        <v>67.114200595829189</v>
      </c>
      <c r="AG847" s="4">
        <f>(Table1[[#This Row],[Tariff + FSC per Car]]/111)</f>
        <v>60.886486486486483</v>
      </c>
      <c r="AH847" s="6">
        <f>(Table1[[#This Row],[Tariff + FSC per Car]]/111)/Table1[[#This Row],[Route Mileage]]</f>
        <v>3.9847177019951885E-2</v>
      </c>
    </row>
    <row r="848" spans="1:34" x14ac:dyDescent="0.25">
      <c r="A848" s="3">
        <v>45031</v>
      </c>
      <c r="B848" s="1" t="s">
        <v>34</v>
      </c>
      <c r="C848" s="1" t="s">
        <v>34</v>
      </c>
      <c r="D848" s="24">
        <v>4022</v>
      </c>
      <c r="E848" s="24">
        <v>69105</v>
      </c>
      <c r="F848" s="1" t="s">
        <v>72</v>
      </c>
      <c r="G848" s="1" t="s">
        <v>36</v>
      </c>
      <c r="H848" s="1" t="s">
        <v>73</v>
      </c>
      <c r="I848" t="s">
        <v>47</v>
      </c>
      <c r="J848" t="str">
        <f>_xlfn.CONCAT(IFERROR(INDEX(Lookup!B:B, MATCH(Table1[[#This Row],[Origin City]], Lookup!A:A, 0)), Table1[[#This Row],[Origin City]]),","," ",Table1[[#This Row],[Origin State]])</f>
        <v>Argyle, MN</v>
      </c>
      <c r="K848" t="s">
        <v>65</v>
      </c>
      <c r="L848" t="s">
        <v>54</v>
      </c>
      <c r="M848" t="s">
        <v>66</v>
      </c>
      <c r="N848" s="47">
        <v>1634</v>
      </c>
      <c r="O848" t="s">
        <v>51</v>
      </c>
      <c r="P848">
        <v>110</v>
      </c>
      <c r="Q848">
        <v>120</v>
      </c>
      <c r="R848" t="s">
        <v>2</v>
      </c>
      <c r="S848" t="s">
        <v>43</v>
      </c>
      <c r="T848" t="s">
        <v>52</v>
      </c>
      <c r="U848" s="36" t="s">
        <v>44</v>
      </c>
      <c r="V848" s="28" t="s">
        <v>45</v>
      </c>
      <c r="W848" s="4">
        <v>6500</v>
      </c>
      <c r="X848" s="4">
        <f>IF(Table1[[#This Row],[Commodity]]="corn",Table1[[#This Row],[Tariff per Car]]/(111*2000/56),Table1[[#This Row],[Tariff per Car]]/(111*2000/60))</f>
        <v>1.7567567567567568</v>
      </c>
      <c r="Y848" s="4">
        <f>Table1[[#This Row],[Tariff per Car]]/100.7</f>
        <v>64.548162859980138</v>
      </c>
      <c r="Z848" s="4">
        <f>(Table1[[#This Row],[Tariff per Car]]/111)</f>
        <v>58.558558558558559</v>
      </c>
      <c r="AA848" s="6">
        <f>(Table1[[#This Row],[Tariff per Car]]/111)/Table1[[#This Row],[Route Mileage]]</f>
        <v>3.5837551137428737E-2</v>
      </c>
      <c r="AB848" s="4">
        <v>0.3</v>
      </c>
      <c r="AC848" s="4">
        <f>Table1[[#This Row],[FSC per Mile]]*Table1[[#This Row],[Route Mileage]]</f>
        <v>490.2</v>
      </c>
      <c r="AD848" s="4">
        <f>Table1[[#This Row],[Tariff per Car]]+Table1[[#This Row],[FSC per Car]]</f>
        <v>6990.2</v>
      </c>
      <c r="AE848" s="4">
        <f>IF(Table1[[#This Row],[Commodity]]="corn",Table1[[#This Row],[Tariff + FSC per Car]]/(111*2000/56),Table1[[#This Row],[Tariff + FSC per Car]]/(111*2000/60))</f>
        <v>1.8892432432432431</v>
      </c>
      <c r="AF848" s="4">
        <f>Table1[[#This Row],[Tariff + FSC per Car]]/100.7</f>
        <v>69.416087388282023</v>
      </c>
      <c r="AG848" s="4">
        <f>(Table1[[#This Row],[Tariff + FSC per Car]]/111)</f>
        <v>62.974774774774772</v>
      </c>
      <c r="AH848" s="6">
        <f>(Table1[[#This Row],[Tariff + FSC per Car]]/111)/Table1[[#This Row],[Route Mileage]]</f>
        <v>3.854025384013144E-2</v>
      </c>
    </row>
    <row r="849" spans="1:34" x14ac:dyDescent="0.25">
      <c r="A849" s="3">
        <v>45031</v>
      </c>
      <c r="B849" s="1" t="s">
        <v>34</v>
      </c>
      <c r="C849" s="1" t="s">
        <v>34</v>
      </c>
      <c r="D849" s="24">
        <v>4022</v>
      </c>
      <c r="E849" s="24">
        <v>69105</v>
      </c>
      <c r="F849" s="1" t="s">
        <v>72</v>
      </c>
      <c r="G849" s="1" t="s">
        <v>36</v>
      </c>
      <c r="H849" s="1" t="s">
        <v>74</v>
      </c>
      <c r="I849" t="s">
        <v>75</v>
      </c>
      <c r="J849" t="str">
        <f>_xlfn.CONCAT(IFERROR(INDEX(Lookup!B:B, MATCH(Table1[[#This Row],[Origin City]], Lookup!A:A, 0)), Table1[[#This Row],[Origin City]]),","," ",Table1[[#This Row],[Origin State]])</f>
        <v>Casselton, ND</v>
      </c>
      <c r="K849" t="s">
        <v>48</v>
      </c>
      <c r="L849" t="s">
        <v>49</v>
      </c>
      <c r="M849" t="s">
        <v>50</v>
      </c>
      <c r="N849" s="5">
        <v>1469</v>
      </c>
      <c r="O849" t="s">
        <v>51</v>
      </c>
      <c r="P849">
        <v>110</v>
      </c>
      <c r="Q849">
        <v>120</v>
      </c>
      <c r="R849" t="s">
        <v>2</v>
      </c>
      <c r="S849" t="s">
        <v>43</v>
      </c>
      <c r="T849" t="s">
        <v>52</v>
      </c>
      <c r="U849" s="35" t="s">
        <v>44</v>
      </c>
      <c r="V849" s="27" t="s">
        <v>45</v>
      </c>
      <c r="W849" s="4">
        <v>6250</v>
      </c>
      <c r="X849" s="4">
        <f>IF(Table1[[#This Row],[Commodity]]="corn",Table1[[#This Row],[Tariff per Car]]/(111*2000/56),Table1[[#This Row],[Tariff per Car]]/(111*2000/60))</f>
        <v>1.6891891891891893</v>
      </c>
      <c r="Y849" s="4">
        <f>Table1[[#This Row],[Tariff per Car]]/100.7</f>
        <v>62.06554121151936</v>
      </c>
      <c r="Z849" s="4">
        <f>(Table1[[#This Row],[Tariff per Car]]/111)</f>
        <v>56.306306306306304</v>
      </c>
      <c r="AA849" s="6">
        <f>(Table1[[#This Row],[Tariff per Car]]/111)/Table1[[#This Row],[Route Mileage]]</f>
        <v>3.8329684347383458E-2</v>
      </c>
      <c r="AB849" s="4">
        <v>0.3</v>
      </c>
      <c r="AC849" s="4">
        <f>Table1[[#This Row],[FSC per Mile]]*Table1[[#This Row],[Route Mileage]]</f>
        <v>440.7</v>
      </c>
      <c r="AD849" s="4">
        <f>Table1[[#This Row],[Tariff per Car]]+Table1[[#This Row],[FSC per Car]]</f>
        <v>6690.7</v>
      </c>
      <c r="AE849" s="4">
        <f>IF(Table1[[#This Row],[Commodity]]="corn",Table1[[#This Row],[Tariff + FSC per Car]]/(111*2000/56),Table1[[#This Row],[Tariff + FSC per Car]]/(111*2000/60))</f>
        <v>1.8082972972972973</v>
      </c>
      <c r="AF849" s="4">
        <f>Table1[[#This Row],[Tariff + FSC per Car]]/100.7</f>
        <v>66.441906653426017</v>
      </c>
      <c r="AG849" s="4">
        <f>(Table1[[#This Row],[Tariff + FSC per Car]]/111)</f>
        <v>60.276576576576574</v>
      </c>
      <c r="AH849" s="6">
        <f>(Table1[[#This Row],[Tariff + FSC per Car]]/111)/Table1[[#This Row],[Route Mileage]]</f>
        <v>4.1032387050086161E-2</v>
      </c>
    </row>
    <row r="850" spans="1:34" x14ac:dyDescent="0.25">
      <c r="A850" s="3">
        <v>45031</v>
      </c>
      <c r="B850" s="1" t="s">
        <v>34</v>
      </c>
      <c r="C850" s="1" t="s">
        <v>34</v>
      </c>
      <c r="D850" s="24">
        <v>4022</v>
      </c>
      <c r="E850" s="24">
        <v>69902</v>
      </c>
      <c r="F850" s="1" t="s">
        <v>72</v>
      </c>
      <c r="G850" s="1" t="s">
        <v>36</v>
      </c>
      <c r="H850" s="1" t="s">
        <v>74</v>
      </c>
      <c r="I850" t="s">
        <v>75</v>
      </c>
      <c r="J850" t="str">
        <f>_xlfn.CONCAT(IFERROR(INDEX(Lookup!B:B, MATCH(Table1[[#This Row],[Origin City]], Lookup!A:A, 0)), Table1[[#This Row],[Origin City]]),","," ",Table1[[#This Row],[Origin State]])</f>
        <v>Casselton, ND</v>
      </c>
      <c r="K850" t="s">
        <v>79</v>
      </c>
      <c r="L850" t="s">
        <v>62</v>
      </c>
      <c r="M850" t="str">
        <f>_xlfn.CONCAT(IFERROR(INDEX(Lookup!B:B, MATCH(Table1[[#This Row],[Destination City]], Lookup!A:A, 0)), Table1[[#This Row],[Destination City]]),","," ",Table1[[#This Row],[Destination State]])</f>
        <v>St. Louis, MO</v>
      </c>
      <c r="N850" s="5">
        <v>855</v>
      </c>
      <c r="O850" t="s">
        <v>51</v>
      </c>
      <c r="P850">
        <v>110</v>
      </c>
      <c r="Q850">
        <v>120</v>
      </c>
      <c r="R850" t="s">
        <v>2</v>
      </c>
      <c r="S850" t="s">
        <v>43</v>
      </c>
      <c r="T850" t="s">
        <v>52</v>
      </c>
      <c r="U850" s="35" t="s">
        <v>44</v>
      </c>
      <c r="V850" s="27" t="s">
        <v>45</v>
      </c>
      <c r="W850" s="4">
        <v>4300</v>
      </c>
      <c r="X850" s="4">
        <f>IF(Table1[[#This Row],[Commodity]]="corn",Table1[[#This Row],[Tariff per Car]]/(111*2000/56),Table1[[#This Row],[Tariff per Car]]/(111*2000/60))</f>
        <v>1.1621621621621621</v>
      </c>
      <c r="Y850" s="4">
        <f>Table1[[#This Row],[Tariff per Car]]/100.7</f>
        <v>42.701092353525318</v>
      </c>
      <c r="Z850" s="4">
        <f>(Table1[[#This Row],[Tariff per Car]]/111)</f>
        <v>38.738738738738739</v>
      </c>
      <c r="AA850" s="6">
        <f>(Table1[[#This Row],[Tariff per Car]]/111)/Table1[[#This Row],[Route Mileage]]</f>
        <v>4.5308466361097942E-2</v>
      </c>
      <c r="AB850" s="4">
        <v>0.3</v>
      </c>
      <c r="AC850" s="4">
        <f>Table1[[#This Row],[FSC per Mile]]*Table1[[#This Row],[Route Mileage]]</f>
        <v>256.5</v>
      </c>
      <c r="AD850" s="4">
        <f>Table1[[#This Row],[Tariff per Car]]+Table1[[#This Row],[FSC per Car]]</f>
        <v>4556.5</v>
      </c>
      <c r="AE850" s="4">
        <f>IF(Table1[[#This Row],[Commodity]]="corn",Table1[[#This Row],[Tariff + FSC per Car]]/(111*2000/56),Table1[[#This Row],[Tariff + FSC per Car]]/(111*2000/60))</f>
        <v>1.2314864864864865</v>
      </c>
      <c r="AF850" s="4">
        <f>Table1[[#This Row],[Tariff + FSC per Car]]/100.7</f>
        <v>45.248262164846075</v>
      </c>
      <c r="AG850" s="4">
        <f>(Table1[[#This Row],[Tariff + FSC per Car]]/111)</f>
        <v>41.049549549549546</v>
      </c>
      <c r="AH850" s="6">
        <f>(Table1[[#This Row],[Tariff + FSC per Car]]/111)/Table1[[#This Row],[Route Mileage]]</f>
        <v>4.8011169063800638E-2</v>
      </c>
    </row>
    <row r="851" spans="1:34" x14ac:dyDescent="0.25">
      <c r="A851" s="3">
        <v>45031</v>
      </c>
      <c r="B851" s="1" t="s">
        <v>34</v>
      </c>
      <c r="C851" s="1" t="s">
        <v>34</v>
      </c>
      <c r="D851" s="24">
        <v>4022</v>
      </c>
      <c r="E851" s="24">
        <v>69105</v>
      </c>
      <c r="F851" s="1" t="s">
        <v>72</v>
      </c>
      <c r="G851" s="1" t="s">
        <v>36</v>
      </c>
      <c r="H851" s="1" t="s">
        <v>76</v>
      </c>
      <c r="I851" t="s">
        <v>77</v>
      </c>
      <c r="J851" t="str">
        <f>_xlfn.CONCAT(IFERROR(INDEX(Lookup!B:B, MATCH(Table1[[#This Row],[Origin City]], Lookup!A:A, 0)), Table1[[#This Row],[Origin City]]),","," ",Table1[[#This Row],[Origin State]])</f>
        <v>Concordia, KS</v>
      </c>
      <c r="K851" t="s">
        <v>65</v>
      </c>
      <c r="L851" t="s">
        <v>54</v>
      </c>
      <c r="M851" t="s">
        <v>66</v>
      </c>
      <c r="N851" s="5">
        <v>742</v>
      </c>
      <c r="O851" t="s">
        <v>51</v>
      </c>
      <c r="P851">
        <v>110</v>
      </c>
      <c r="Q851">
        <v>120</v>
      </c>
      <c r="R851" t="s">
        <v>2</v>
      </c>
      <c r="S851" t="s">
        <v>43</v>
      </c>
      <c r="T851" t="s">
        <v>43</v>
      </c>
      <c r="U851" s="36" t="s">
        <v>44</v>
      </c>
      <c r="V851" s="28" t="s">
        <v>45</v>
      </c>
      <c r="W851" s="4">
        <v>4750</v>
      </c>
      <c r="X851" s="4">
        <f>IF(Table1[[#This Row],[Commodity]]="corn",Table1[[#This Row],[Tariff per Car]]/(111*2000/56),Table1[[#This Row],[Tariff per Car]]/(111*2000/60))</f>
        <v>1.2837837837837838</v>
      </c>
      <c r="Y851" s="4">
        <f>Table1[[#This Row],[Tariff per Car]]/100.7</f>
        <v>47.169811320754718</v>
      </c>
      <c r="Z851" s="4">
        <f>(Table1[[#This Row],[Tariff per Car]]/111)</f>
        <v>42.792792792792795</v>
      </c>
      <c r="AA851" s="6">
        <f>(Table1[[#This Row],[Tariff per Car]]/111)/Table1[[#This Row],[Route Mileage]]</f>
        <v>5.7672227483548243E-2</v>
      </c>
      <c r="AB851" s="4">
        <v>0.3</v>
      </c>
      <c r="AC851" s="4">
        <f>Table1[[#This Row],[FSC per Mile]]*Table1[[#This Row],[Route Mileage]]</f>
        <v>222.6</v>
      </c>
      <c r="AD851" s="4">
        <f>Table1[[#This Row],[Tariff per Car]]+Table1[[#This Row],[FSC per Car]]</f>
        <v>4972.6000000000004</v>
      </c>
      <c r="AE851" s="4">
        <f>IF(Table1[[#This Row],[Commodity]]="corn",Table1[[#This Row],[Tariff + FSC per Car]]/(111*2000/56),Table1[[#This Row],[Tariff + FSC per Car]]/(111*2000/60))</f>
        <v>1.343945945945946</v>
      </c>
      <c r="AF851" s="4">
        <f>Table1[[#This Row],[Tariff + FSC per Car]]/100.7</f>
        <v>49.380337636544191</v>
      </c>
      <c r="AG851" s="4">
        <f>(Table1[[#This Row],[Tariff + FSC per Car]]/111)</f>
        <v>44.7981981981982</v>
      </c>
      <c r="AH851" s="6">
        <f>(Table1[[#This Row],[Tariff + FSC per Car]]/111)/Table1[[#This Row],[Route Mileage]]</f>
        <v>6.0374930186250945E-2</v>
      </c>
    </row>
    <row r="852" spans="1:34" x14ac:dyDescent="0.25">
      <c r="A852" s="3">
        <v>45031</v>
      </c>
      <c r="B852" s="1" t="s">
        <v>34</v>
      </c>
      <c r="C852" s="1" t="s">
        <v>34</v>
      </c>
      <c r="D852" s="24">
        <v>4022</v>
      </c>
      <c r="E852" s="24">
        <v>69105</v>
      </c>
      <c r="F852" s="1" t="s">
        <v>72</v>
      </c>
      <c r="G852" s="1" t="s">
        <v>36</v>
      </c>
      <c r="H852" s="1" t="s">
        <v>78</v>
      </c>
      <c r="I852" t="s">
        <v>68</v>
      </c>
      <c r="J852" t="str">
        <f>_xlfn.CONCAT(IFERROR(INDEX(Lookup!B:B, MATCH(Table1[[#This Row],[Origin City]], Lookup!A:A, 0)), Table1[[#This Row],[Origin City]]),","," ",Table1[[#This Row],[Origin State]])</f>
        <v>Mitchell, SD</v>
      </c>
      <c r="K852" t="s">
        <v>48</v>
      </c>
      <c r="L852" t="s">
        <v>49</v>
      </c>
      <c r="M852" t="s">
        <v>50</v>
      </c>
      <c r="N852" s="5">
        <v>1624</v>
      </c>
      <c r="O852" t="s">
        <v>51</v>
      </c>
      <c r="P852">
        <v>110</v>
      </c>
      <c r="Q852">
        <v>120</v>
      </c>
      <c r="R852" t="s">
        <v>2</v>
      </c>
      <c r="S852" t="s">
        <v>43</v>
      </c>
      <c r="T852" t="s">
        <v>52</v>
      </c>
      <c r="U852" s="35" t="s">
        <v>44</v>
      </c>
      <c r="V852" s="27" t="s">
        <v>45</v>
      </c>
      <c r="W852" s="4">
        <v>6350</v>
      </c>
      <c r="X852" s="4">
        <f>IF(Table1[[#This Row],[Commodity]]="corn",Table1[[#This Row],[Tariff per Car]]/(111*2000/56),Table1[[#This Row],[Tariff per Car]]/(111*2000/60))</f>
        <v>1.7162162162162162</v>
      </c>
      <c r="Y852" s="4">
        <f>Table1[[#This Row],[Tariff per Car]]/100.7</f>
        <v>63.058589870903674</v>
      </c>
      <c r="Z852" s="4">
        <f>(Table1[[#This Row],[Tariff per Car]]/111)</f>
        <v>57.207207207207205</v>
      </c>
      <c r="AA852" s="6">
        <f>(Table1[[#This Row],[Tariff per Car]]/111)/Table1[[#This Row],[Route Mileage]]</f>
        <v>3.5226112812319708E-2</v>
      </c>
      <c r="AB852" s="4">
        <v>0.3</v>
      </c>
      <c r="AC852" s="4">
        <f>Table1[[#This Row],[FSC per Mile]]*Table1[[#This Row],[Route Mileage]]</f>
        <v>487.2</v>
      </c>
      <c r="AD852" s="4">
        <f>Table1[[#This Row],[Tariff per Car]]+Table1[[#This Row],[FSC per Car]]</f>
        <v>6837.2</v>
      </c>
      <c r="AE852" s="4">
        <f>IF(Table1[[#This Row],[Commodity]]="corn",Table1[[#This Row],[Tariff + FSC per Car]]/(111*2000/56),Table1[[#This Row],[Tariff + FSC per Car]]/(111*2000/60))</f>
        <v>1.8478918918918918</v>
      </c>
      <c r="AF852" s="4">
        <f>Table1[[#This Row],[Tariff + FSC per Car]]/100.7</f>
        <v>67.896722939424023</v>
      </c>
      <c r="AG852" s="4">
        <f>(Table1[[#This Row],[Tariff + FSC per Car]]/111)</f>
        <v>61.596396396396393</v>
      </c>
      <c r="AH852" s="6">
        <f>(Table1[[#This Row],[Tariff + FSC per Car]]/111)/Table1[[#This Row],[Route Mileage]]</f>
        <v>3.7928815515022411E-2</v>
      </c>
    </row>
    <row r="853" spans="1:34" x14ac:dyDescent="0.25">
      <c r="A853" s="3">
        <v>45031</v>
      </c>
      <c r="B853" s="1" t="s">
        <v>34</v>
      </c>
      <c r="C853" s="1" t="s">
        <v>34</v>
      </c>
      <c r="D853" s="24">
        <v>4022</v>
      </c>
      <c r="E853" s="24">
        <v>69105</v>
      </c>
      <c r="F853" s="1" t="s">
        <v>72</v>
      </c>
      <c r="G853" s="1" t="s">
        <v>36</v>
      </c>
      <c r="H853" s="1" t="s">
        <v>61</v>
      </c>
      <c r="I853" t="s">
        <v>62</v>
      </c>
      <c r="J853" t="str">
        <f>_xlfn.CONCAT(IFERROR(INDEX(Lookup!B:B, MATCH(Table1[[#This Row],[Origin City]], Lookup!A:A, 0)), Table1[[#This Row],[Origin City]]),","," ",Table1[[#This Row],[Origin State]])</f>
        <v>Phelps (Rock Port), MO</v>
      </c>
      <c r="K853" t="s">
        <v>48</v>
      </c>
      <c r="L853" t="s">
        <v>49</v>
      </c>
      <c r="M853" t="s">
        <v>50</v>
      </c>
      <c r="N853" s="5">
        <v>1881</v>
      </c>
      <c r="O853" t="s">
        <v>51</v>
      </c>
      <c r="P853">
        <v>110</v>
      </c>
      <c r="Q853">
        <v>120</v>
      </c>
      <c r="R853" t="s">
        <v>2</v>
      </c>
      <c r="S853" t="s">
        <v>43</v>
      </c>
      <c r="T853" t="s">
        <v>43</v>
      </c>
      <c r="U853" s="35" t="s">
        <v>44</v>
      </c>
      <c r="V853" s="27" t="s">
        <v>45</v>
      </c>
      <c r="W853" s="4">
        <v>6300</v>
      </c>
      <c r="X853" s="4">
        <f>IF(Table1[[#This Row],[Commodity]]="corn",Table1[[#This Row],[Tariff per Car]]/(111*2000/56),Table1[[#This Row],[Tariff per Car]]/(111*2000/60))</f>
        <v>1.7027027027027026</v>
      </c>
      <c r="Y853" s="4">
        <f>Table1[[#This Row],[Tariff per Car]]/100.7</f>
        <v>62.562065541211517</v>
      </c>
      <c r="Z853" s="4">
        <f>(Table1[[#This Row],[Tariff per Car]]/111)</f>
        <v>56.756756756756758</v>
      </c>
      <c r="AA853" s="6">
        <f>(Table1[[#This Row],[Tariff per Car]]/111)/Table1[[#This Row],[Route Mileage]]</f>
        <v>3.0173714384240699E-2</v>
      </c>
      <c r="AB853" s="4">
        <v>0.3</v>
      </c>
      <c r="AC853" s="4">
        <f>Table1[[#This Row],[FSC per Mile]]*Table1[[#This Row],[Route Mileage]]</f>
        <v>564.29999999999995</v>
      </c>
      <c r="AD853" s="4">
        <f>Table1[[#This Row],[Tariff per Car]]+Table1[[#This Row],[FSC per Car]]</f>
        <v>6864.3</v>
      </c>
      <c r="AE853" s="4">
        <f>IF(Table1[[#This Row],[Commodity]]="corn",Table1[[#This Row],[Tariff + FSC per Car]]/(111*2000/56),Table1[[#This Row],[Tariff + FSC per Car]]/(111*2000/60))</f>
        <v>1.8552162162162162</v>
      </c>
      <c r="AF853" s="4">
        <f>Table1[[#This Row],[Tariff + FSC per Car]]/100.7</f>
        <v>68.165839126117177</v>
      </c>
      <c r="AG853" s="4">
        <f>(Table1[[#This Row],[Tariff + FSC per Car]]/111)</f>
        <v>61.840540540540545</v>
      </c>
      <c r="AH853" s="6">
        <f>(Table1[[#This Row],[Tariff + FSC per Car]]/111)/Table1[[#This Row],[Route Mileage]]</f>
        <v>3.2876417086943402E-2</v>
      </c>
    </row>
    <row r="854" spans="1:34" x14ac:dyDescent="0.25">
      <c r="A854" s="3">
        <v>45031</v>
      </c>
      <c r="B854" s="1" t="s">
        <v>34</v>
      </c>
      <c r="C854" s="1" t="s">
        <v>34</v>
      </c>
      <c r="D854" s="24">
        <v>4022</v>
      </c>
      <c r="E854" s="24">
        <v>69105</v>
      </c>
      <c r="F854" s="1" t="s">
        <v>72</v>
      </c>
      <c r="G854" s="1" t="s">
        <v>36</v>
      </c>
      <c r="H854" s="1" t="s">
        <v>69</v>
      </c>
      <c r="I854" t="s">
        <v>47</v>
      </c>
      <c r="J854" t="str">
        <f>_xlfn.CONCAT(IFERROR(INDEX(Lookup!B:B, MATCH(Table1[[#This Row],[Origin City]], Lookup!A:A, 0)), Table1[[#This Row],[Origin City]]),","," ",Table1[[#This Row],[Origin State]])</f>
        <v>St. Cloud, MN</v>
      </c>
      <c r="K854" t="s">
        <v>48</v>
      </c>
      <c r="L854" t="s">
        <v>49</v>
      </c>
      <c r="M854" t="s">
        <v>50</v>
      </c>
      <c r="N854" s="5">
        <v>1666</v>
      </c>
      <c r="O854" t="s">
        <v>51</v>
      </c>
      <c r="P854">
        <v>110</v>
      </c>
      <c r="Q854">
        <v>120</v>
      </c>
      <c r="R854" t="s">
        <v>2</v>
      </c>
      <c r="S854" t="s">
        <v>43</v>
      </c>
      <c r="T854" t="s">
        <v>43</v>
      </c>
      <c r="U854" s="36" t="s">
        <v>44</v>
      </c>
      <c r="V854" s="28" t="s">
        <v>45</v>
      </c>
      <c r="W854" s="4">
        <v>6400</v>
      </c>
      <c r="X854" s="4">
        <f>IF(Table1[[#This Row],[Commodity]]="corn",Table1[[#This Row],[Tariff per Car]]/(111*2000/56),Table1[[#This Row],[Tariff per Car]]/(111*2000/60))</f>
        <v>1.7297297297297298</v>
      </c>
      <c r="Y854" s="4">
        <f>Table1[[#This Row],[Tariff per Car]]/100.7</f>
        <v>63.555114200595824</v>
      </c>
      <c r="Z854" s="4">
        <f>(Table1[[#This Row],[Tariff per Car]]/111)</f>
        <v>57.657657657657658</v>
      </c>
      <c r="AA854" s="6">
        <f>(Table1[[#This Row],[Tariff per Car]]/111)/Table1[[#This Row],[Route Mileage]]</f>
        <v>3.460843796978251E-2</v>
      </c>
      <c r="AB854" s="4">
        <v>0.3</v>
      </c>
      <c r="AC854" s="4">
        <f>Table1[[#This Row],[FSC per Mile]]*Table1[[#This Row],[Route Mileage]]</f>
        <v>499.79999999999995</v>
      </c>
      <c r="AD854" s="4">
        <f>Table1[[#This Row],[Tariff per Car]]+Table1[[#This Row],[FSC per Car]]</f>
        <v>6899.8</v>
      </c>
      <c r="AE854" s="4">
        <f>IF(Table1[[#This Row],[Commodity]]="corn",Table1[[#This Row],[Tariff + FSC per Car]]/(111*2000/56),Table1[[#This Row],[Tariff + FSC per Car]]/(111*2000/60))</f>
        <v>1.8648108108108108</v>
      </c>
      <c r="AF854" s="4">
        <f>Table1[[#This Row],[Tariff + FSC per Car]]/100.7</f>
        <v>68.518371400198603</v>
      </c>
      <c r="AG854" s="4">
        <f>(Table1[[#This Row],[Tariff + FSC per Car]]/111)</f>
        <v>62.160360360360364</v>
      </c>
      <c r="AH854" s="6">
        <f>(Table1[[#This Row],[Tariff + FSC per Car]]/111)/Table1[[#This Row],[Route Mileage]]</f>
        <v>3.7311140672485213E-2</v>
      </c>
    </row>
    <row r="855" spans="1:34" x14ac:dyDescent="0.25">
      <c r="A855" s="3">
        <v>45031</v>
      </c>
      <c r="B855" s="1" t="s">
        <v>88</v>
      </c>
      <c r="C855" s="1" t="s">
        <v>81</v>
      </c>
      <c r="D855" s="24">
        <v>4444</v>
      </c>
      <c r="E855" s="24">
        <v>45650</v>
      </c>
      <c r="F855" s="1" t="s">
        <v>72</v>
      </c>
      <c r="G855" s="1" t="s">
        <v>36</v>
      </c>
      <c r="H855" s="1" t="s">
        <v>89</v>
      </c>
      <c r="I855" t="s">
        <v>75</v>
      </c>
      <c r="J855" t="str">
        <f>_xlfn.CONCAT(IFERROR(INDEX(Lookup!B:B, MATCH(Table1[[#This Row],[Origin City]], Lookup!A:A, 0)), Table1[[#This Row],[Origin City]]),","," ",Table1[[#This Row],[Origin State]])</f>
        <v>Enderlin, ND</v>
      </c>
      <c r="K855" t="s">
        <v>90</v>
      </c>
      <c r="L855" t="s">
        <v>49</v>
      </c>
      <c r="M855" t="str">
        <f>_xlfn.CONCAT(IFERROR(INDEX(Lookup!B:B, MATCH(Table1[[#This Row],[Destination City]], Lookup!A:A, 0)), Table1[[#This Row],[Destination City]]),","," ",Table1[[#This Row],[Destination State]])</f>
        <v>Kalama, WA</v>
      </c>
      <c r="N855" s="5">
        <v>1617</v>
      </c>
      <c r="O855" t="s">
        <v>86</v>
      </c>
      <c r="P855">
        <v>110</v>
      </c>
      <c r="Q855">
        <v>110</v>
      </c>
      <c r="R855" t="s">
        <v>42</v>
      </c>
      <c r="S855" t="s">
        <v>43</v>
      </c>
      <c r="T855" t="s">
        <v>52</v>
      </c>
      <c r="U855" s="26"/>
      <c r="V855" s="27" t="s">
        <v>87</v>
      </c>
      <c r="W855" s="4">
        <v>5935</v>
      </c>
      <c r="X855" s="4">
        <f>IF(Table1[[#This Row],[Commodity]]="corn",Table1[[#This Row],[Tariff per Car]]/(111*2000/56),Table1[[#This Row],[Tariff per Car]]/(111*2000/60))</f>
        <v>1.604054054054054</v>
      </c>
      <c r="Y855" s="4">
        <f>Table1[[#This Row],[Tariff per Car]]/100.7</f>
        <v>58.937437934458785</v>
      </c>
      <c r="Z855" s="4">
        <f>(Table1[[#This Row],[Tariff per Car]]/111)</f>
        <v>53.468468468468465</v>
      </c>
      <c r="AA855" s="6">
        <f>(Table1[[#This Row],[Tariff per Car]]/111)/Table1[[#This Row],[Route Mileage]]</f>
        <v>3.3066461637890204E-2</v>
      </c>
      <c r="AB855" s="4">
        <v>0.41749999999999998</v>
      </c>
      <c r="AC855" s="4">
        <f>Table1[[#This Row],[FSC per Mile]]*Table1[[#This Row],[Route Mileage]]</f>
        <v>675.09749999999997</v>
      </c>
      <c r="AD855" s="4">
        <f>Table1[[#This Row],[Tariff per Car]]+Table1[[#This Row],[FSC per Car]]</f>
        <v>6610.0974999999999</v>
      </c>
      <c r="AE855" s="4">
        <f>IF(Table1[[#This Row],[Commodity]]="corn",Table1[[#This Row],[Tariff + FSC per Car]]/(111*2000/56),Table1[[#This Row],[Tariff + FSC per Car]]/(111*2000/60))</f>
        <v>1.7865128378378379</v>
      </c>
      <c r="AF855" s="4">
        <f>Table1[[#This Row],[Tariff + FSC per Car]]/100.7</f>
        <v>65.641484607745781</v>
      </c>
      <c r="AG855" s="4">
        <f>(Table1[[#This Row],[Tariff + FSC per Car]]/111)</f>
        <v>59.550427927927927</v>
      </c>
      <c r="AH855" s="6">
        <f>(Table1[[#This Row],[Tariff + FSC per Car]]/111)/Table1[[#This Row],[Route Mileage]]</f>
        <v>3.6827722899151469E-2</v>
      </c>
    </row>
    <row r="856" spans="1:34" x14ac:dyDescent="0.25">
      <c r="A856" s="3">
        <v>45031</v>
      </c>
      <c r="B856" s="1" t="s">
        <v>94</v>
      </c>
      <c r="C856" s="1" t="s">
        <v>94</v>
      </c>
      <c r="D856" s="24">
        <v>4317</v>
      </c>
      <c r="F856" s="1" t="s">
        <v>72</v>
      </c>
      <c r="G856" s="1" t="s">
        <v>36</v>
      </c>
      <c r="H856" s="1" t="s">
        <v>106</v>
      </c>
      <c r="I856" t="s">
        <v>57</v>
      </c>
      <c r="J856" t="str">
        <f>_xlfn.CONCAT(IFERROR(INDEX(Lookup!B:B, MATCH(Table1[[#This Row],[Origin City]], Lookup!A:A, 0)), Table1[[#This Row],[Origin City]]),","," ",Table1[[#This Row],[Origin State]])</f>
        <v>Casey, IL</v>
      </c>
      <c r="K856" t="s">
        <v>107</v>
      </c>
      <c r="L856" t="s">
        <v>98</v>
      </c>
      <c r="M856" t="str">
        <f>_xlfn.CONCAT(IFERROR(INDEX(Lookup!B:B, MATCH(Table1[[#This Row],[Destination City]], Lookup!A:A, 0)), Table1[[#This Row],[Destination City]]),","," ",Table1[[#This Row],[Destination State]])</f>
        <v>Mobile, AL</v>
      </c>
      <c r="N856" s="5">
        <v>779</v>
      </c>
      <c r="O856" t="s">
        <v>86</v>
      </c>
      <c r="P856">
        <v>90</v>
      </c>
      <c r="Q856">
        <v>90</v>
      </c>
      <c r="R856" t="s">
        <v>108</v>
      </c>
      <c r="S856" t="s">
        <v>43</v>
      </c>
      <c r="T856" t="s">
        <v>52</v>
      </c>
      <c r="U856" s="43"/>
      <c r="V856" s="28" t="s">
        <v>87</v>
      </c>
      <c r="W856" s="4">
        <v>3407</v>
      </c>
      <c r="X856" s="4">
        <f>IF(Table1[[#This Row],[Commodity]]="corn",Table1[[#This Row],[Tariff per Car]]/(111*2000/56),Table1[[#This Row],[Tariff per Car]]/(111*2000/60))</f>
        <v>0.92081081081081084</v>
      </c>
      <c r="Y856" s="4">
        <f>Table1[[#This Row],[Tariff per Car]]/100.7</f>
        <v>33.833167825223434</v>
      </c>
      <c r="Z856" s="4">
        <f>(Table1[[#This Row],[Tariff per Car]]/111)</f>
        <v>30.693693693693692</v>
      </c>
      <c r="AA856" s="6">
        <f>(Table1[[#This Row],[Tariff per Car]]/111)/Table1[[#This Row],[Route Mileage]]</f>
        <v>3.9401403971365462E-2</v>
      </c>
      <c r="AB856" s="4">
        <v>0</v>
      </c>
      <c r="AC856" s="4">
        <f>Table1[[#This Row],[FSC per Mile]]*Table1[[#This Row],[Route Mileage]]</f>
        <v>0</v>
      </c>
      <c r="AD856" s="4">
        <f>Table1[[#This Row],[Tariff per Car]]+Table1[[#This Row],[FSC per Car]]</f>
        <v>3407</v>
      </c>
      <c r="AE856" s="4">
        <f>IF(Table1[[#This Row],[Commodity]]="corn",Table1[[#This Row],[Tariff + FSC per Car]]/(111*2000/56),Table1[[#This Row],[Tariff + FSC per Car]]/(111*2000/60))</f>
        <v>0.92081081081081084</v>
      </c>
      <c r="AF856" s="4">
        <f>Table1[[#This Row],[Tariff + FSC per Car]]/100.7</f>
        <v>33.833167825223434</v>
      </c>
      <c r="AG856" s="4">
        <f>(Table1[[#This Row],[Tariff + FSC per Car]]/111)</f>
        <v>30.693693693693692</v>
      </c>
      <c r="AH856" s="6">
        <f>(Table1[[#This Row],[Tariff + FSC per Car]]/111)/Table1[[#This Row],[Route Mileage]]</f>
        <v>3.9401403971365462E-2</v>
      </c>
    </row>
    <row r="857" spans="1:34" x14ac:dyDescent="0.25">
      <c r="A857" s="3">
        <v>45031</v>
      </c>
      <c r="B857" s="1" t="s">
        <v>94</v>
      </c>
      <c r="C857" s="1" t="s">
        <v>94</v>
      </c>
      <c r="D857" s="24">
        <v>4317</v>
      </c>
      <c r="F857" s="1" t="s">
        <v>72</v>
      </c>
      <c r="G857" s="1" t="s">
        <v>36</v>
      </c>
      <c r="H857" s="1" t="s">
        <v>106</v>
      </c>
      <c r="I857" t="s">
        <v>57</v>
      </c>
      <c r="J857" t="str">
        <f>_xlfn.CONCAT(IFERROR(INDEX(Lookup!B:B, MATCH(Table1[[#This Row],[Origin City]], Lookup!A:A, 0)), Table1[[#This Row],[Origin City]]),","," ",Table1[[#This Row],[Origin State]])</f>
        <v>Casey, IL</v>
      </c>
      <c r="K857" t="s">
        <v>107</v>
      </c>
      <c r="L857" t="s">
        <v>98</v>
      </c>
      <c r="M857" t="str">
        <f>_xlfn.CONCAT(IFERROR(INDEX(Lookup!B:B, MATCH(Table1[[#This Row],[Destination City]], Lookup!A:A, 0)), Table1[[#This Row],[Destination City]]),","," ",Table1[[#This Row],[Destination State]])</f>
        <v>Mobile, AL</v>
      </c>
      <c r="N857" s="5">
        <v>779</v>
      </c>
      <c r="O857" t="s">
        <v>86</v>
      </c>
      <c r="P857">
        <v>90</v>
      </c>
      <c r="Q857">
        <v>90</v>
      </c>
      <c r="R857" t="s">
        <v>2</v>
      </c>
      <c r="S857" t="s">
        <v>43</v>
      </c>
      <c r="T857" t="s">
        <v>43</v>
      </c>
      <c r="U857" s="43"/>
      <c r="V857" s="28" t="s">
        <v>87</v>
      </c>
      <c r="W857" s="4">
        <v>3627</v>
      </c>
      <c r="X857" s="4">
        <f>IF(Table1[[#This Row],[Commodity]]="corn",Table1[[#This Row],[Tariff per Car]]/(111*2000/56),Table1[[#This Row],[Tariff per Car]]/(111*2000/60))</f>
        <v>0.98027027027027025</v>
      </c>
      <c r="Y857" s="4">
        <f>Table1[[#This Row],[Tariff per Car]]/100.7</f>
        <v>36.01787487586892</v>
      </c>
      <c r="Z857" s="4">
        <f>(Table1[[#This Row],[Tariff per Car]]/111)</f>
        <v>32.675675675675677</v>
      </c>
      <c r="AA857" s="6">
        <f>(Table1[[#This Row],[Tariff per Car]]/111)/Table1[[#This Row],[Route Mileage]]</f>
        <v>4.1945668389827571E-2</v>
      </c>
      <c r="AB857" s="4">
        <v>0</v>
      </c>
      <c r="AC857" s="4">
        <f>Table1[[#This Row],[FSC per Mile]]*Table1[[#This Row],[Route Mileage]]</f>
        <v>0</v>
      </c>
      <c r="AD857" s="4">
        <f>Table1[[#This Row],[Tariff per Car]]+Table1[[#This Row],[FSC per Car]]</f>
        <v>3627</v>
      </c>
      <c r="AE857" s="4">
        <f>IF(Table1[[#This Row],[Commodity]]="corn",Table1[[#This Row],[Tariff + FSC per Car]]/(111*2000/56),Table1[[#This Row],[Tariff + FSC per Car]]/(111*2000/60))</f>
        <v>0.98027027027027025</v>
      </c>
      <c r="AF857" s="4">
        <f>Table1[[#This Row],[Tariff + FSC per Car]]/100.7</f>
        <v>36.01787487586892</v>
      </c>
      <c r="AG857" s="4">
        <f>(Table1[[#This Row],[Tariff + FSC per Car]]/111)</f>
        <v>32.675675675675677</v>
      </c>
      <c r="AH857" s="6">
        <f>(Table1[[#This Row],[Tariff + FSC per Car]]/111)/Table1[[#This Row],[Route Mileage]]</f>
        <v>4.1945668389827571E-2</v>
      </c>
    </row>
    <row r="858" spans="1:34" x14ac:dyDescent="0.25">
      <c r="A858" s="3">
        <v>45031</v>
      </c>
      <c r="B858" s="1" t="s">
        <v>94</v>
      </c>
      <c r="C858" s="1" t="s">
        <v>94</v>
      </c>
      <c r="D858" s="24">
        <v>4317</v>
      </c>
      <c r="F858" s="1" t="s">
        <v>72</v>
      </c>
      <c r="G858" s="1" t="s">
        <v>36</v>
      </c>
      <c r="H858" s="1" t="s">
        <v>109</v>
      </c>
      <c r="I858" t="s">
        <v>100</v>
      </c>
      <c r="J858" t="str">
        <f>_xlfn.CONCAT(IFERROR(INDEX(Lookup!B:B, MATCH(Table1[[#This Row],[Origin City]], Lookup!A:A, 0)), Table1[[#This Row],[Origin City]]),","," ",Table1[[#This Row],[Origin State]])</f>
        <v>Marion, OH</v>
      </c>
      <c r="K858" t="s">
        <v>110</v>
      </c>
      <c r="L858" t="s">
        <v>111</v>
      </c>
      <c r="M858" t="str">
        <f>_xlfn.CONCAT(IFERROR(INDEX(Lookup!B:B, MATCH(Table1[[#This Row],[Destination City]], Lookup!A:A, 0)), Table1[[#This Row],[Destination City]]),","," ",Table1[[#This Row],[Destination State]])</f>
        <v>Chesapeake, VA</v>
      </c>
      <c r="N858" s="5">
        <v>760</v>
      </c>
      <c r="O858" t="s">
        <v>86</v>
      </c>
      <c r="P858">
        <v>90</v>
      </c>
      <c r="Q858">
        <v>90</v>
      </c>
      <c r="R858" t="s">
        <v>108</v>
      </c>
      <c r="S858" t="s">
        <v>43</v>
      </c>
      <c r="T858" t="s">
        <v>52</v>
      </c>
      <c r="U858" s="43"/>
      <c r="V858" s="28" t="s">
        <v>87</v>
      </c>
      <c r="W858" s="4">
        <v>3056</v>
      </c>
      <c r="X858" s="4">
        <f>IF(Table1[[#This Row],[Commodity]]="corn",Table1[[#This Row],[Tariff per Car]]/(111*2000/56),Table1[[#This Row],[Tariff per Car]]/(111*2000/60))</f>
        <v>0.82594594594594595</v>
      </c>
      <c r="Y858" s="4">
        <f>Table1[[#This Row],[Tariff per Car]]/100.7</f>
        <v>30.347567030784507</v>
      </c>
      <c r="Z858" s="4">
        <f>(Table1[[#This Row],[Tariff per Car]]/111)</f>
        <v>27.531531531531531</v>
      </c>
      <c r="AA858" s="6">
        <f>(Table1[[#This Row],[Tariff per Car]]/111)/Table1[[#This Row],[Route Mileage]]</f>
        <v>3.6225699383594122E-2</v>
      </c>
      <c r="AB858" s="4">
        <v>0</v>
      </c>
      <c r="AC858" s="4">
        <f>Table1[[#This Row],[FSC per Mile]]*Table1[[#This Row],[Route Mileage]]</f>
        <v>0</v>
      </c>
      <c r="AD858" s="4">
        <f>Table1[[#This Row],[Tariff per Car]]+Table1[[#This Row],[FSC per Car]]</f>
        <v>3056</v>
      </c>
      <c r="AE858" s="4">
        <f>IF(Table1[[#This Row],[Commodity]]="corn",Table1[[#This Row],[Tariff + FSC per Car]]/(111*2000/56),Table1[[#This Row],[Tariff + FSC per Car]]/(111*2000/60))</f>
        <v>0.82594594594594595</v>
      </c>
      <c r="AF858" s="4">
        <f>Table1[[#This Row],[Tariff + FSC per Car]]/100.7</f>
        <v>30.347567030784507</v>
      </c>
      <c r="AG858" s="4">
        <f>(Table1[[#This Row],[Tariff + FSC per Car]]/111)</f>
        <v>27.531531531531531</v>
      </c>
      <c r="AH858" s="6">
        <f>(Table1[[#This Row],[Tariff + FSC per Car]]/111)/Table1[[#This Row],[Route Mileage]]</f>
        <v>3.6225699383594122E-2</v>
      </c>
    </row>
    <row r="859" spans="1:34" x14ac:dyDescent="0.25">
      <c r="A859" s="3">
        <v>45031</v>
      </c>
      <c r="B859" s="1" t="s">
        <v>94</v>
      </c>
      <c r="C859" s="1" t="s">
        <v>94</v>
      </c>
      <c r="D859" s="24">
        <v>4317</v>
      </c>
      <c r="F859" s="1" t="s">
        <v>72</v>
      </c>
      <c r="G859" s="1" t="s">
        <v>36</v>
      </c>
      <c r="H859" s="1" t="s">
        <v>109</v>
      </c>
      <c r="I859" t="s">
        <v>100</v>
      </c>
      <c r="J859" t="str">
        <f>_xlfn.CONCAT(IFERROR(INDEX(Lookup!B:B, MATCH(Table1[[#This Row],[Origin City]], Lookup!A:A, 0)), Table1[[#This Row],[Origin City]]),","," ",Table1[[#This Row],[Origin State]])</f>
        <v>Marion, OH</v>
      </c>
      <c r="K859" t="s">
        <v>110</v>
      </c>
      <c r="L859" t="s">
        <v>111</v>
      </c>
      <c r="M859" t="str">
        <f>_xlfn.CONCAT(IFERROR(INDEX(Lookup!B:B, MATCH(Table1[[#This Row],[Destination City]], Lookup!A:A, 0)), Table1[[#This Row],[Destination City]]),","," ",Table1[[#This Row],[Destination State]])</f>
        <v>Chesapeake, VA</v>
      </c>
      <c r="N859" s="5">
        <v>760</v>
      </c>
      <c r="O859" t="s">
        <v>86</v>
      </c>
      <c r="P859">
        <v>90</v>
      </c>
      <c r="Q859">
        <v>90</v>
      </c>
      <c r="R859" t="s">
        <v>2</v>
      </c>
      <c r="S859" t="s">
        <v>43</v>
      </c>
      <c r="T859" t="s">
        <v>43</v>
      </c>
      <c r="U859" s="43"/>
      <c r="V859" s="28" t="s">
        <v>87</v>
      </c>
      <c r="W859" s="4">
        <v>3496</v>
      </c>
      <c r="X859" s="4">
        <f>IF(Table1[[#This Row],[Commodity]]="corn",Table1[[#This Row],[Tariff per Car]]/(111*2000/56),Table1[[#This Row],[Tariff per Car]]/(111*2000/60))</f>
        <v>0.94486486486486487</v>
      </c>
      <c r="Y859" s="4">
        <f>Table1[[#This Row],[Tariff per Car]]/100.7</f>
        <v>34.716981132075468</v>
      </c>
      <c r="Z859" s="4">
        <f>(Table1[[#This Row],[Tariff per Car]]/111)</f>
        <v>31.495495495495497</v>
      </c>
      <c r="AA859" s="6">
        <f>(Table1[[#This Row],[Tariff per Car]]/111)/Table1[[#This Row],[Route Mileage]]</f>
        <v>4.1441441441441441E-2</v>
      </c>
      <c r="AB859" s="4">
        <v>0</v>
      </c>
      <c r="AC859" s="4">
        <f>Table1[[#This Row],[FSC per Mile]]*Table1[[#This Row],[Route Mileage]]</f>
        <v>0</v>
      </c>
      <c r="AD859" s="4">
        <f>Table1[[#This Row],[Tariff per Car]]+Table1[[#This Row],[FSC per Car]]</f>
        <v>3496</v>
      </c>
      <c r="AE859" s="4">
        <f>IF(Table1[[#This Row],[Commodity]]="corn",Table1[[#This Row],[Tariff + FSC per Car]]/(111*2000/56),Table1[[#This Row],[Tariff + FSC per Car]]/(111*2000/60))</f>
        <v>0.94486486486486487</v>
      </c>
      <c r="AF859" s="4">
        <f>Table1[[#This Row],[Tariff + FSC per Car]]/100.7</f>
        <v>34.716981132075468</v>
      </c>
      <c r="AG859" s="4">
        <f>(Table1[[#This Row],[Tariff + FSC per Car]]/111)</f>
        <v>31.495495495495497</v>
      </c>
      <c r="AH859" s="6">
        <f>(Table1[[#This Row],[Tariff + FSC per Car]]/111)/Table1[[#This Row],[Route Mileage]]</f>
        <v>4.1441441441441441E-2</v>
      </c>
    </row>
    <row r="860" spans="1:34" x14ac:dyDescent="0.25">
      <c r="A860" s="3">
        <v>45061</v>
      </c>
      <c r="B860" s="1" t="s">
        <v>34</v>
      </c>
      <c r="C860" s="1" t="s">
        <v>34</v>
      </c>
      <c r="D860" s="24">
        <v>4022</v>
      </c>
      <c r="E860" s="24">
        <v>39010</v>
      </c>
      <c r="F860" s="1" t="s">
        <v>35</v>
      </c>
      <c r="G860" s="1" t="s">
        <v>36</v>
      </c>
      <c r="H860" s="1" t="s">
        <v>37</v>
      </c>
      <c r="I860" t="s">
        <v>38</v>
      </c>
      <c r="J860" t="str">
        <f>_xlfn.CONCAT(IFERROR(INDEX(Lookup!B:B, MATCH(Table1[[#This Row],[Origin City]], Lookup!A:A, 0)), Table1[[#This Row],[Origin City]]),","," ",Table1[[#This Row],[Origin State]])</f>
        <v>Brunswick, NE</v>
      </c>
      <c r="K860" t="s">
        <v>39</v>
      </c>
      <c r="L860" t="s">
        <v>40</v>
      </c>
      <c r="M860" t="str">
        <f>_xlfn.CONCAT(IFERROR(INDEX(Lookup!B:B, MATCH(Table1[[#This Row],[Destination City]], Lookup!A:A, 0)), Table1[[#This Row],[Destination City]]),","," ",Table1[[#This Row],[Destination State]])</f>
        <v>Hanford, CA</v>
      </c>
      <c r="N860" s="5">
        <v>2122</v>
      </c>
      <c r="O860" t="s">
        <v>41</v>
      </c>
      <c r="P860">
        <v>110</v>
      </c>
      <c r="Q860">
        <v>120</v>
      </c>
      <c r="R860" t="s">
        <v>42</v>
      </c>
      <c r="S860" t="s">
        <v>43</v>
      </c>
      <c r="T860" t="s">
        <v>43</v>
      </c>
      <c r="U860" s="35" t="s">
        <v>44</v>
      </c>
      <c r="V860" s="27" t="s">
        <v>45</v>
      </c>
      <c r="W860" s="4">
        <v>5820</v>
      </c>
      <c r="X860" s="4">
        <f>IF(Table1[[#This Row],[Commodity]]="corn",Table1[[#This Row],[Tariff per Car]]/(111*2000/56),Table1[[#This Row],[Tariff per Car]]/(111*2000/60))</f>
        <v>1.4681081081081082</v>
      </c>
      <c r="Y860" s="4">
        <f>Table1[[#This Row],[Tariff per Car]]/100.7</f>
        <v>57.795431976166832</v>
      </c>
      <c r="Z860" s="4">
        <f>(Table1[[#This Row],[Tariff per Car]]/111)</f>
        <v>52.432432432432435</v>
      </c>
      <c r="AA860" s="6">
        <f>(Table1[[#This Row],[Tariff per Car]]/111)/Table1[[#This Row],[Route Mileage]]</f>
        <v>2.4708969101052042E-2</v>
      </c>
      <c r="AB860" s="4">
        <v>0.25</v>
      </c>
      <c r="AC860" s="4">
        <f>Table1[[#This Row],[FSC per Mile]]*Table1[[#This Row],[Route Mileage]]</f>
        <v>530.5</v>
      </c>
      <c r="AD860" s="4">
        <f>Table1[[#This Row],[Tariff per Car]]+Table1[[#This Row],[FSC per Car]]</f>
        <v>6350.5</v>
      </c>
      <c r="AE860" s="4">
        <f>IF(Table1[[#This Row],[Commodity]]="corn",Table1[[#This Row],[Tariff + FSC per Car]]/(111*2000/56),Table1[[#This Row],[Tariff + FSC per Car]]/(111*2000/60))</f>
        <v>1.6019279279279279</v>
      </c>
      <c r="AF860" s="4">
        <f>Table1[[#This Row],[Tariff + FSC per Car]]/100.7</f>
        <v>63.063555114200597</v>
      </c>
      <c r="AG860" s="4">
        <f>(Table1[[#This Row],[Tariff + FSC per Car]]/111)</f>
        <v>57.211711711711715</v>
      </c>
      <c r="AH860" s="6">
        <f>(Table1[[#This Row],[Tariff + FSC per Car]]/111)/Table1[[#This Row],[Route Mileage]]</f>
        <v>2.6961221353304296E-2</v>
      </c>
    </row>
    <row r="861" spans="1:34" x14ac:dyDescent="0.25">
      <c r="A861" s="3">
        <v>45061</v>
      </c>
      <c r="B861" s="1" t="s">
        <v>34</v>
      </c>
      <c r="C861" s="1" t="s">
        <v>34</v>
      </c>
      <c r="D861" s="24">
        <v>4022</v>
      </c>
      <c r="E861" s="24">
        <v>39013</v>
      </c>
      <c r="F861" s="1" t="s">
        <v>35</v>
      </c>
      <c r="G861" s="1" t="s">
        <v>36</v>
      </c>
      <c r="H861" s="1" t="s">
        <v>46</v>
      </c>
      <c r="I861" t="s">
        <v>47</v>
      </c>
      <c r="J861" t="str">
        <f>_xlfn.CONCAT(IFERROR(INDEX(Lookup!B:B, MATCH(Table1[[#This Row],[Origin City]], Lookup!A:A, 0)), Table1[[#This Row],[Origin City]]),","," ",Table1[[#This Row],[Origin State]])</f>
        <v>Clarkfield, MN</v>
      </c>
      <c r="K861" t="s">
        <v>48</v>
      </c>
      <c r="L861" t="s">
        <v>49</v>
      </c>
      <c r="M861" t="s">
        <v>50</v>
      </c>
      <c r="N861" s="5">
        <v>1684</v>
      </c>
      <c r="O861" t="s">
        <v>51</v>
      </c>
      <c r="P861">
        <v>110</v>
      </c>
      <c r="Q861">
        <v>120</v>
      </c>
      <c r="R861" t="s">
        <v>42</v>
      </c>
      <c r="S861" t="s">
        <v>43</v>
      </c>
      <c r="T861" t="s">
        <v>52</v>
      </c>
      <c r="U861" s="35" t="s">
        <v>44</v>
      </c>
      <c r="V861" s="27" t="s">
        <v>45</v>
      </c>
      <c r="W861" s="4">
        <v>5620</v>
      </c>
      <c r="X861" s="4">
        <f>IF(Table1[[#This Row],[Commodity]]="corn",Table1[[#This Row],[Tariff per Car]]/(111*2000/56),Table1[[#This Row],[Tariff per Car]]/(111*2000/60))</f>
        <v>1.4176576576576576</v>
      </c>
      <c r="Y861" s="4">
        <f>Table1[[#This Row],[Tariff per Car]]/100.7</f>
        <v>55.80933465739821</v>
      </c>
      <c r="Z861" s="4">
        <f>(Table1[[#This Row],[Tariff per Car]]/111)</f>
        <v>50.630630630630634</v>
      </c>
      <c r="AA861" s="6">
        <f>(Table1[[#This Row],[Tariff per Car]]/111)/Table1[[#This Row],[Route Mileage]]</f>
        <v>3.0065695148830542E-2</v>
      </c>
      <c r="AB861" s="4">
        <v>0.25</v>
      </c>
      <c r="AC861" s="4">
        <f>Table1[[#This Row],[FSC per Mile]]*Table1[[#This Row],[Route Mileage]]</f>
        <v>421</v>
      </c>
      <c r="AD861" s="4">
        <f>Table1[[#This Row],[Tariff per Car]]+Table1[[#This Row],[FSC per Car]]</f>
        <v>6041</v>
      </c>
      <c r="AE861" s="4">
        <f>IF(Table1[[#This Row],[Commodity]]="corn",Table1[[#This Row],[Tariff + FSC per Car]]/(111*2000/56),Table1[[#This Row],[Tariff + FSC per Car]]/(111*2000/60))</f>
        <v>1.5238558558558559</v>
      </c>
      <c r="AF861" s="4">
        <f>Table1[[#This Row],[Tariff + FSC per Car]]/100.7</f>
        <v>59.990069513406155</v>
      </c>
      <c r="AG861" s="4">
        <f>(Table1[[#This Row],[Tariff + FSC per Car]]/111)</f>
        <v>54.423423423423422</v>
      </c>
      <c r="AH861" s="6">
        <f>(Table1[[#This Row],[Tariff + FSC per Car]]/111)/Table1[[#This Row],[Route Mileage]]</f>
        <v>3.2317947401082792E-2</v>
      </c>
    </row>
    <row r="862" spans="1:34" x14ac:dyDescent="0.25">
      <c r="A862" s="3">
        <v>45061</v>
      </c>
      <c r="B862" s="1" t="s">
        <v>34</v>
      </c>
      <c r="C862" s="1" t="s">
        <v>34</v>
      </c>
      <c r="D862" s="24">
        <v>4022</v>
      </c>
      <c r="E862" s="24">
        <v>39010</v>
      </c>
      <c r="F862" s="1" t="s">
        <v>35</v>
      </c>
      <c r="G862" s="1" t="s">
        <v>36</v>
      </c>
      <c r="H862" s="1" t="s">
        <v>46</v>
      </c>
      <c r="I862" t="s">
        <v>47</v>
      </c>
      <c r="J862" t="str">
        <f>_xlfn.CONCAT(IFERROR(INDEX(Lookup!B:B, MATCH(Table1[[#This Row],[Origin City]], Lookup!A:A, 0)), Table1[[#This Row],[Origin City]]),","," ",Table1[[#This Row],[Origin State]])</f>
        <v>Clarkfield, MN</v>
      </c>
      <c r="K862" t="s">
        <v>53</v>
      </c>
      <c r="L862" t="s">
        <v>54</v>
      </c>
      <c r="M862" t="str">
        <f>_xlfn.CONCAT(IFERROR(INDEX(Lookup!B:B, MATCH(Table1[[#This Row],[Destination City]], Lookup!A:A, 0)), Table1[[#This Row],[Destination City]]),","," ",Table1[[#This Row],[Destination State]])</f>
        <v>Hereford, TX</v>
      </c>
      <c r="N862" s="5">
        <v>1066</v>
      </c>
      <c r="O862" t="s">
        <v>51</v>
      </c>
      <c r="P862">
        <v>110</v>
      </c>
      <c r="Q862">
        <v>120</v>
      </c>
      <c r="R862" t="s">
        <v>42</v>
      </c>
      <c r="S862" t="s">
        <v>43</v>
      </c>
      <c r="T862" t="s">
        <v>52</v>
      </c>
      <c r="U862" s="35" t="s">
        <v>44</v>
      </c>
      <c r="V862" s="27" t="s">
        <v>45</v>
      </c>
      <c r="W862" s="4">
        <v>5300</v>
      </c>
      <c r="X862" s="4">
        <f>IF(Table1[[#This Row],[Commodity]]="corn",Table1[[#This Row],[Tariff per Car]]/(111*2000/56),Table1[[#This Row],[Tariff per Car]]/(111*2000/60))</f>
        <v>1.336936936936937</v>
      </c>
      <c r="Y862" s="4">
        <f>Table1[[#This Row],[Tariff per Car]]/100.7</f>
        <v>52.631578947368418</v>
      </c>
      <c r="Z862" s="4">
        <f>(Table1[[#This Row],[Tariff per Car]]/111)</f>
        <v>47.747747747747745</v>
      </c>
      <c r="AA862" s="6">
        <f>(Table1[[#This Row],[Tariff per Car]]/111)/Table1[[#This Row],[Route Mileage]]</f>
        <v>4.4791508206142347E-2</v>
      </c>
      <c r="AB862" s="4">
        <v>0.25</v>
      </c>
      <c r="AC862" s="4">
        <f>Table1[[#This Row],[FSC per Mile]]*Table1[[#This Row],[Route Mileage]]</f>
        <v>266.5</v>
      </c>
      <c r="AD862" s="4">
        <f>Table1[[#This Row],[Tariff per Car]]+Table1[[#This Row],[FSC per Car]]</f>
        <v>5566.5</v>
      </c>
      <c r="AE862" s="4">
        <f>IF(Table1[[#This Row],[Commodity]]="corn",Table1[[#This Row],[Tariff + FSC per Car]]/(111*2000/56),Table1[[#This Row],[Tariff + FSC per Car]]/(111*2000/60))</f>
        <v>1.4041621621621623</v>
      </c>
      <c r="AF862" s="4">
        <f>Table1[[#This Row],[Tariff + FSC per Car]]/100.7</f>
        <v>55.278053624627603</v>
      </c>
      <c r="AG862" s="4">
        <f>(Table1[[#This Row],[Tariff + FSC per Car]]/111)</f>
        <v>50.148648648648646</v>
      </c>
      <c r="AH862" s="6">
        <f>(Table1[[#This Row],[Tariff + FSC per Car]]/111)/Table1[[#This Row],[Route Mileage]]</f>
        <v>4.7043760458394604E-2</v>
      </c>
    </row>
    <row r="863" spans="1:34" x14ac:dyDescent="0.25">
      <c r="A863" s="3">
        <v>45061</v>
      </c>
      <c r="B863" s="1" t="s">
        <v>34</v>
      </c>
      <c r="C863" s="1" t="s">
        <v>34</v>
      </c>
      <c r="D863" s="24">
        <v>4022</v>
      </c>
      <c r="E863" s="24">
        <v>39010</v>
      </c>
      <c r="F863" s="1" t="s">
        <v>35</v>
      </c>
      <c r="G863" s="1" t="s">
        <v>36</v>
      </c>
      <c r="H863" s="1" t="s">
        <v>55</v>
      </c>
      <c r="I863" t="s">
        <v>38</v>
      </c>
      <c r="J863" t="str">
        <f>_xlfn.CONCAT(IFERROR(INDEX(Lookup!B:B, MATCH(Table1[[#This Row],[Origin City]], Lookup!A:A, 0)), Table1[[#This Row],[Origin City]]),","," ",Table1[[#This Row],[Origin State]])</f>
        <v>Edison, NE</v>
      </c>
      <c r="K863" t="s">
        <v>53</v>
      </c>
      <c r="L863" t="s">
        <v>54</v>
      </c>
      <c r="M863" t="str">
        <f>_xlfn.CONCAT(IFERROR(INDEX(Lookup!B:B, MATCH(Table1[[#This Row],[Destination City]], Lookup!A:A, 0)), Table1[[#This Row],[Destination City]]),","," ",Table1[[#This Row],[Destination State]])</f>
        <v>Hereford, TX</v>
      </c>
      <c r="N863" s="9">
        <v>728</v>
      </c>
      <c r="O863" t="s">
        <v>51</v>
      </c>
      <c r="P863">
        <v>110</v>
      </c>
      <c r="Q863">
        <v>120</v>
      </c>
      <c r="R863" t="s">
        <v>42</v>
      </c>
      <c r="S863" t="s">
        <v>43</v>
      </c>
      <c r="T863" t="s">
        <v>52</v>
      </c>
      <c r="U863" s="35" t="s">
        <v>44</v>
      </c>
      <c r="V863" s="27" t="s">
        <v>45</v>
      </c>
      <c r="W863" s="4">
        <v>4540</v>
      </c>
      <c r="X863" s="4">
        <f>IF(Table1[[#This Row],[Commodity]]="corn",Table1[[#This Row],[Tariff per Car]]/(111*2000/56),Table1[[#This Row],[Tariff per Car]]/(111*2000/60))</f>
        <v>1.1452252252252253</v>
      </c>
      <c r="Y863" s="4">
        <f>Table1[[#This Row],[Tariff per Car]]/100.7</f>
        <v>45.084409136047668</v>
      </c>
      <c r="Z863" s="4">
        <f>(Table1[[#This Row],[Tariff per Car]]/111)</f>
        <v>40.900900900900901</v>
      </c>
      <c r="AA863" s="6">
        <f>(Table1[[#This Row],[Tariff per Car]]/111)/Table1[[#This Row],[Route Mileage]]</f>
        <v>5.618255618255618E-2</v>
      </c>
      <c r="AB863" s="4">
        <v>0.25</v>
      </c>
      <c r="AC863" s="4">
        <f>Table1[[#This Row],[FSC per Mile]]*Table1[[#This Row],[Route Mileage]]</f>
        <v>182</v>
      </c>
      <c r="AD863" s="4">
        <f>Table1[[#This Row],[Tariff per Car]]+Table1[[#This Row],[FSC per Car]]</f>
        <v>4722</v>
      </c>
      <c r="AE863" s="4">
        <f>IF(Table1[[#This Row],[Commodity]]="corn",Table1[[#This Row],[Tariff + FSC per Car]]/(111*2000/56),Table1[[#This Row],[Tariff + FSC per Car]]/(111*2000/60))</f>
        <v>1.1911351351351351</v>
      </c>
      <c r="AF863" s="4">
        <f>Table1[[#This Row],[Tariff + FSC per Car]]/100.7</f>
        <v>46.891757696127108</v>
      </c>
      <c r="AG863" s="4">
        <f>(Table1[[#This Row],[Tariff + FSC per Car]]/111)</f>
        <v>42.54054054054054</v>
      </c>
      <c r="AH863" s="6">
        <f>(Table1[[#This Row],[Tariff + FSC per Car]]/111)/Table1[[#This Row],[Route Mileage]]</f>
        <v>5.8434808434808437E-2</v>
      </c>
    </row>
    <row r="864" spans="1:34" x14ac:dyDescent="0.25">
      <c r="A864" s="3">
        <v>45061</v>
      </c>
      <c r="B864" s="1" t="s">
        <v>34</v>
      </c>
      <c r="C864" s="1" t="s">
        <v>34</v>
      </c>
      <c r="D864" s="24">
        <v>4022</v>
      </c>
      <c r="E864" s="24">
        <v>39013</v>
      </c>
      <c r="F864" s="1" t="s">
        <v>35</v>
      </c>
      <c r="G864" s="1" t="s">
        <v>36</v>
      </c>
      <c r="H864" s="1" t="s">
        <v>55</v>
      </c>
      <c r="I864" t="s">
        <v>38</v>
      </c>
      <c r="J864" t="str">
        <f>_xlfn.CONCAT(IFERROR(INDEX(Lookup!B:B, MATCH(Table1[[#This Row],[Origin City]], Lookup!A:A, 0)), Table1[[#This Row],[Origin City]]),","," ",Table1[[#This Row],[Origin State]])</f>
        <v>Edison, NE</v>
      </c>
      <c r="K864" t="s">
        <v>48</v>
      </c>
      <c r="L864" t="s">
        <v>49</v>
      </c>
      <c r="M864" t="s">
        <v>50</v>
      </c>
      <c r="N864" s="5">
        <v>1759</v>
      </c>
      <c r="O864" t="s">
        <v>51</v>
      </c>
      <c r="P864">
        <v>110</v>
      </c>
      <c r="Q864">
        <v>120</v>
      </c>
      <c r="R864" t="s">
        <v>42</v>
      </c>
      <c r="S864" t="s">
        <v>43</v>
      </c>
      <c r="T864" t="s">
        <v>52</v>
      </c>
      <c r="U864" s="35" t="s">
        <v>44</v>
      </c>
      <c r="V864" s="27" t="s">
        <v>45</v>
      </c>
      <c r="W864" s="4">
        <v>5500</v>
      </c>
      <c r="X864" s="4">
        <f>IF(Table1[[#This Row],[Commodity]]="corn",Table1[[#This Row],[Tariff per Car]]/(111*2000/56),Table1[[#This Row],[Tariff per Car]]/(111*2000/60))</f>
        <v>1.3873873873873874</v>
      </c>
      <c r="Y864" s="4">
        <f>Table1[[#This Row],[Tariff per Car]]/100.7</f>
        <v>54.617676266137039</v>
      </c>
      <c r="Z864" s="4">
        <f>(Table1[[#This Row],[Tariff per Car]]/111)</f>
        <v>49.549549549549546</v>
      </c>
      <c r="AA864" s="6">
        <f>(Table1[[#This Row],[Tariff per Car]]/111)/Table1[[#This Row],[Route Mileage]]</f>
        <v>2.8169158356764951E-2</v>
      </c>
      <c r="AB864" s="4">
        <v>0.25</v>
      </c>
      <c r="AC864" s="4">
        <f>Table1[[#This Row],[FSC per Mile]]*Table1[[#This Row],[Route Mileage]]</f>
        <v>439.75</v>
      </c>
      <c r="AD864" s="4">
        <f>Table1[[#This Row],[Tariff per Car]]+Table1[[#This Row],[FSC per Car]]</f>
        <v>5939.75</v>
      </c>
      <c r="AE864" s="4">
        <f>IF(Table1[[#This Row],[Commodity]]="corn",Table1[[#This Row],[Tariff + FSC per Car]]/(111*2000/56),Table1[[#This Row],[Tariff + FSC per Car]]/(111*2000/60))</f>
        <v>1.4983153153153153</v>
      </c>
      <c r="AF864" s="4">
        <f>Table1[[#This Row],[Tariff + FSC per Car]]/100.7</f>
        <v>58.984607745779542</v>
      </c>
      <c r="AG864" s="4">
        <f>(Table1[[#This Row],[Tariff + FSC per Car]]/111)</f>
        <v>53.511261261261261</v>
      </c>
      <c r="AH864" s="6">
        <f>(Table1[[#This Row],[Tariff + FSC per Car]]/111)/Table1[[#This Row],[Route Mileage]]</f>
        <v>3.0421410609017204E-2</v>
      </c>
    </row>
    <row r="865" spans="1:34" x14ac:dyDescent="0.25">
      <c r="A865" s="3">
        <v>45061</v>
      </c>
      <c r="B865" s="1" t="s">
        <v>34</v>
      </c>
      <c r="C865" s="1" t="s">
        <v>34</v>
      </c>
      <c r="D865" s="24">
        <v>4022</v>
      </c>
      <c r="E865" s="24">
        <v>39010</v>
      </c>
      <c r="F865" s="1" t="s">
        <v>35</v>
      </c>
      <c r="G865" s="1" t="s">
        <v>36</v>
      </c>
      <c r="H865" s="1" t="s">
        <v>55</v>
      </c>
      <c r="I865" t="s">
        <v>38</v>
      </c>
      <c r="J865" t="str">
        <f>_xlfn.CONCAT(IFERROR(INDEX(Lookup!B:B, MATCH(Table1[[#This Row],[Origin City]], Lookup!A:A, 0)), Table1[[#This Row],[Origin City]]),","," ",Table1[[#This Row],[Origin State]])</f>
        <v>Edison, NE</v>
      </c>
      <c r="K865" t="s">
        <v>39</v>
      </c>
      <c r="L865" t="s">
        <v>40</v>
      </c>
      <c r="M865" t="str">
        <f>_xlfn.CONCAT(IFERROR(INDEX(Lookup!B:B, MATCH(Table1[[#This Row],[Destination City]], Lookup!A:A, 0)), Table1[[#This Row],[Destination City]]),","," ",Table1[[#This Row],[Destination State]])</f>
        <v>Hanford, CA</v>
      </c>
      <c r="N865" s="5">
        <v>1776</v>
      </c>
      <c r="O865" t="s">
        <v>41</v>
      </c>
      <c r="P865">
        <v>110</v>
      </c>
      <c r="Q865">
        <v>120</v>
      </c>
      <c r="R865" t="s">
        <v>42</v>
      </c>
      <c r="S865" t="s">
        <v>43</v>
      </c>
      <c r="T865" t="s">
        <v>52</v>
      </c>
      <c r="U865" s="36" t="s">
        <v>44</v>
      </c>
      <c r="V865" s="28" t="s">
        <v>45</v>
      </c>
      <c r="W865" s="4">
        <v>5500</v>
      </c>
      <c r="X865" s="4">
        <f>IF(Table1[[#This Row],[Commodity]]="corn",Table1[[#This Row],[Tariff per Car]]/(111*2000/56),Table1[[#This Row],[Tariff per Car]]/(111*2000/60))</f>
        <v>1.3873873873873874</v>
      </c>
      <c r="Y865" s="4">
        <f>Table1[[#This Row],[Tariff per Car]]/100.7</f>
        <v>54.617676266137039</v>
      </c>
      <c r="Z865" s="4">
        <f>(Table1[[#This Row],[Tariff per Car]]/111)</f>
        <v>49.549549549549546</v>
      </c>
      <c r="AA865" s="6">
        <f>(Table1[[#This Row],[Tariff per Car]]/111)/Table1[[#This Row],[Route Mileage]]</f>
        <v>2.7899521142764384E-2</v>
      </c>
      <c r="AB865" s="4">
        <v>0.25</v>
      </c>
      <c r="AC865" s="4">
        <f>Table1[[#This Row],[FSC per Mile]]*Table1[[#This Row],[Route Mileage]]</f>
        <v>444</v>
      </c>
      <c r="AD865" s="4">
        <f>Table1[[#This Row],[Tariff per Car]]+Table1[[#This Row],[FSC per Car]]</f>
        <v>5944</v>
      </c>
      <c r="AE865" s="4">
        <f>IF(Table1[[#This Row],[Commodity]]="corn",Table1[[#This Row],[Tariff + FSC per Car]]/(111*2000/56),Table1[[#This Row],[Tariff + FSC per Car]]/(111*2000/60))</f>
        <v>1.4993873873873873</v>
      </c>
      <c r="AF865" s="4">
        <f>Table1[[#This Row],[Tariff + FSC per Car]]/100.7</f>
        <v>59.026812313803376</v>
      </c>
      <c r="AG865" s="4">
        <f>(Table1[[#This Row],[Tariff + FSC per Car]]/111)</f>
        <v>53.549549549549546</v>
      </c>
      <c r="AH865" s="6">
        <f>(Table1[[#This Row],[Tariff + FSC per Car]]/111)/Table1[[#This Row],[Route Mileage]]</f>
        <v>3.0151773395016637E-2</v>
      </c>
    </row>
    <row r="866" spans="1:34" x14ac:dyDescent="0.25">
      <c r="A866" s="3">
        <v>45061</v>
      </c>
      <c r="B866" t="s">
        <v>34</v>
      </c>
      <c r="C866" t="s">
        <v>34</v>
      </c>
      <c r="D866" s="24">
        <v>4022</v>
      </c>
      <c r="E866" s="24">
        <v>39010</v>
      </c>
      <c r="F866" s="1" t="s">
        <v>35</v>
      </c>
      <c r="G866" s="1" t="s">
        <v>36</v>
      </c>
      <c r="H866" s="1" t="s">
        <v>56</v>
      </c>
      <c r="I866" t="s">
        <v>57</v>
      </c>
      <c r="J866" t="str">
        <f>_xlfn.CONCAT(IFERROR(INDEX(Lookup!B:B, MATCH(Table1[[#This Row],[Origin City]], Lookup!A:A, 0)), Table1[[#This Row],[Origin City]]),","," ",Table1[[#This Row],[Origin State]])</f>
        <v>Greenwood (Mendota), IL</v>
      </c>
      <c r="K866" t="s">
        <v>53</v>
      </c>
      <c r="L866" t="s">
        <v>54</v>
      </c>
      <c r="M866" t="str">
        <f>_xlfn.CONCAT(IFERROR(INDEX(Lookup!B:B, MATCH(Table1[[#This Row],[Destination City]], Lookup!A:A, 0)), Table1[[#This Row],[Destination City]]),","," ",Table1[[#This Row],[Destination State]])</f>
        <v>Hereford, TX</v>
      </c>
      <c r="N866" s="5">
        <v>935</v>
      </c>
      <c r="O866" t="s">
        <v>41</v>
      </c>
      <c r="P866">
        <v>110</v>
      </c>
      <c r="Q866">
        <v>120</v>
      </c>
      <c r="R866" t="s">
        <v>42</v>
      </c>
      <c r="S866" t="s">
        <v>43</v>
      </c>
      <c r="T866" t="s">
        <v>52</v>
      </c>
      <c r="U866" s="35" t="s">
        <v>44</v>
      </c>
      <c r="V866" s="27" t="s">
        <v>45</v>
      </c>
      <c r="W866" s="4">
        <v>4060</v>
      </c>
      <c r="X866" s="4">
        <f>IF(Table1[[#This Row],[Commodity]]="corn",Table1[[#This Row],[Tariff per Car]]/(111*2000/56),Table1[[#This Row],[Tariff per Car]]/(111*2000/60))</f>
        <v>1.0241441441441441</v>
      </c>
      <c r="Y866" s="4">
        <f>Table1[[#This Row],[Tariff per Car]]/100.7</f>
        <v>40.317775571002976</v>
      </c>
      <c r="Z866" s="4">
        <f>(Table1[[#This Row],[Tariff per Car]]/111)</f>
        <v>36.576576576576578</v>
      </c>
      <c r="AA866" s="6">
        <f>(Table1[[#This Row],[Tariff per Car]]/111)/Table1[[#This Row],[Route Mileage]]</f>
        <v>3.9119333236980296E-2</v>
      </c>
      <c r="AB866" s="4">
        <v>0.25</v>
      </c>
      <c r="AC866" s="4">
        <f>Table1[[#This Row],[FSC per Mile]]*Table1[[#This Row],[Route Mileage]]</f>
        <v>233.75</v>
      </c>
      <c r="AD866" s="4">
        <f>Table1[[#This Row],[Tariff per Car]]+Table1[[#This Row],[FSC per Car]]</f>
        <v>4293.75</v>
      </c>
      <c r="AE866" s="4">
        <f>IF(Table1[[#This Row],[Commodity]]="corn",Table1[[#This Row],[Tariff + FSC per Car]]/(111*2000/56),Table1[[#This Row],[Tariff + FSC per Car]]/(111*2000/60))</f>
        <v>1.0831081081081082</v>
      </c>
      <c r="AF866" s="4">
        <f>Table1[[#This Row],[Tariff + FSC per Car]]/100.7</f>
        <v>42.639026812313801</v>
      </c>
      <c r="AG866" s="4">
        <f>(Table1[[#This Row],[Tariff + FSC per Car]]/111)</f>
        <v>38.682432432432435</v>
      </c>
      <c r="AH866" s="6">
        <f>(Table1[[#This Row],[Tariff + FSC per Car]]/111)/Table1[[#This Row],[Route Mileage]]</f>
        <v>4.1371585489232553E-2</v>
      </c>
    </row>
    <row r="867" spans="1:34" x14ac:dyDescent="0.25">
      <c r="A867" s="3">
        <v>45061</v>
      </c>
      <c r="B867" s="1" t="s">
        <v>34</v>
      </c>
      <c r="C867" s="1" t="s">
        <v>34</v>
      </c>
      <c r="D867" s="24">
        <v>4022</v>
      </c>
      <c r="E867" s="24">
        <v>39010</v>
      </c>
      <c r="F867" s="1" t="s">
        <v>35</v>
      </c>
      <c r="G867" s="1" t="s">
        <v>36</v>
      </c>
      <c r="H867" s="1" t="s">
        <v>58</v>
      </c>
      <c r="I867" t="s">
        <v>59</v>
      </c>
      <c r="J867" t="str">
        <f>_xlfn.CONCAT(IFERROR(INDEX(Lookup!B:B, MATCH(Table1[[#This Row],[Origin City]], Lookup!A:A, 0)), Table1[[#This Row],[Origin City]]),","," ",Table1[[#This Row],[Origin State]])</f>
        <v>Hancock, IA</v>
      </c>
      <c r="K867" t="s">
        <v>60</v>
      </c>
      <c r="L867" t="s">
        <v>54</v>
      </c>
      <c r="M867" t="str">
        <f>_xlfn.CONCAT(IFERROR(INDEX(Lookup!B:B, MATCH(Table1[[#This Row],[Destination City]], Lookup!A:A, 0)), Table1[[#This Row],[Destination City]]),","," ",Table1[[#This Row],[Destination State]])</f>
        <v>Plainview, TX</v>
      </c>
      <c r="N867" s="5">
        <v>832</v>
      </c>
      <c r="O867" t="s">
        <v>41</v>
      </c>
      <c r="P867">
        <v>110</v>
      </c>
      <c r="Q867">
        <v>120</v>
      </c>
      <c r="R867" t="s">
        <v>42</v>
      </c>
      <c r="S867" t="s">
        <v>43</v>
      </c>
      <c r="T867" t="s">
        <v>43</v>
      </c>
      <c r="U867" s="35" t="s">
        <v>44</v>
      </c>
      <c r="V867" s="27" t="s">
        <v>45</v>
      </c>
      <c r="W867" s="4">
        <v>4660</v>
      </c>
      <c r="X867" s="4">
        <f>IF(Table1[[#This Row],[Commodity]]="corn",Table1[[#This Row],[Tariff per Car]]/(111*2000/56),Table1[[#This Row],[Tariff per Car]]/(111*2000/60))</f>
        <v>1.1754954954954955</v>
      </c>
      <c r="Y867" s="4">
        <f>Table1[[#This Row],[Tariff per Car]]/100.7</f>
        <v>46.27606752730884</v>
      </c>
      <c r="Z867" s="4">
        <f>(Table1[[#This Row],[Tariff per Car]]/111)</f>
        <v>41.981981981981981</v>
      </c>
      <c r="AA867" s="6">
        <f>(Table1[[#This Row],[Tariff per Car]]/111)/Table1[[#This Row],[Route Mileage]]</f>
        <v>5.0459112959112956E-2</v>
      </c>
      <c r="AB867" s="4">
        <v>0.25</v>
      </c>
      <c r="AC867" s="4">
        <f>Table1[[#This Row],[FSC per Mile]]*Table1[[#This Row],[Route Mileage]]</f>
        <v>208</v>
      </c>
      <c r="AD867" s="4">
        <f>Table1[[#This Row],[Tariff per Car]]+Table1[[#This Row],[FSC per Car]]</f>
        <v>4868</v>
      </c>
      <c r="AE867" s="4">
        <f>IF(Table1[[#This Row],[Commodity]]="corn",Table1[[#This Row],[Tariff + FSC per Car]]/(111*2000/56),Table1[[#This Row],[Tariff + FSC per Car]]/(111*2000/60))</f>
        <v>1.2279639639639639</v>
      </c>
      <c r="AF867" s="4">
        <f>Table1[[#This Row],[Tariff + FSC per Car]]/100.7</f>
        <v>48.341608738828199</v>
      </c>
      <c r="AG867" s="4">
        <f>(Table1[[#This Row],[Tariff + FSC per Car]]/111)</f>
        <v>43.855855855855857</v>
      </c>
      <c r="AH867" s="6">
        <f>(Table1[[#This Row],[Tariff + FSC per Car]]/111)/Table1[[#This Row],[Route Mileage]]</f>
        <v>5.2711365211365213E-2</v>
      </c>
    </row>
    <row r="868" spans="1:34" x14ac:dyDescent="0.25">
      <c r="A868" s="3">
        <v>45061</v>
      </c>
      <c r="B868" s="1" t="s">
        <v>34</v>
      </c>
      <c r="C868" s="1" t="s">
        <v>34</v>
      </c>
      <c r="D868" s="24">
        <v>4022</v>
      </c>
      <c r="E868" s="24">
        <v>39010</v>
      </c>
      <c r="F868" s="1" t="s">
        <v>35</v>
      </c>
      <c r="G868" s="1" t="s">
        <v>36</v>
      </c>
      <c r="H868" s="1" t="s">
        <v>61</v>
      </c>
      <c r="I868" t="s">
        <v>62</v>
      </c>
      <c r="J868" t="str">
        <f>_xlfn.CONCAT(IFERROR(INDEX(Lookup!B:B, MATCH(Table1[[#This Row],[Origin City]], Lookup!A:A, 0)), Table1[[#This Row],[Origin City]]),","," ",Table1[[#This Row],[Origin State]])</f>
        <v>Phelps (Rock Port), MO</v>
      </c>
      <c r="K868" t="s">
        <v>63</v>
      </c>
      <c r="L868" t="s">
        <v>64</v>
      </c>
      <c r="M868" t="str">
        <f>_xlfn.CONCAT(IFERROR(INDEX(Lookup!B:B, MATCH(Table1[[#This Row],[Destination City]], Lookup!A:A, 0)), Table1[[#This Row],[Destination City]]),","," ",Table1[[#This Row],[Destination State]])</f>
        <v>Clovis, NM</v>
      </c>
      <c r="N868" s="5">
        <v>764</v>
      </c>
      <c r="O868" t="s">
        <v>41</v>
      </c>
      <c r="P868">
        <v>110</v>
      </c>
      <c r="Q868">
        <v>120</v>
      </c>
      <c r="R868" t="s">
        <v>42</v>
      </c>
      <c r="S868" t="s">
        <v>43</v>
      </c>
      <c r="T868" t="s">
        <v>52</v>
      </c>
      <c r="U868" s="35" t="s">
        <v>44</v>
      </c>
      <c r="V868" s="27" t="s">
        <v>45</v>
      </c>
      <c r="W868" s="4">
        <v>4300</v>
      </c>
      <c r="X868" s="4">
        <f>IF(Table1[[#This Row],[Commodity]]="corn",Table1[[#This Row],[Tariff per Car]]/(111*2000/56),Table1[[#This Row],[Tariff per Car]]/(111*2000/60))</f>
        <v>1.0846846846846847</v>
      </c>
      <c r="Y868" s="4">
        <f>Table1[[#This Row],[Tariff per Car]]/100.7</f>
        <v>42.701092353525318</v>
      </c>
      <c r="Z868" s="4">
        <f>(Table1[[#This Row],[Tariff per Car]]/111)</f>
        <v>38.738738738738739</v>
      </c>
      <c r="AA868" s="6">
        <f>(Table1[[#This Row],[Tariff per Car]]/111)/Table1[[#This Row],[Route Mileage]]</f>
        <v>5.0705155417197299E-2</v>
      </c>
      <c r="AB868" s="4">
        <v>0.25</v>
      </c>
      <c r="AC868" s="4">
        <f>Table1[[#This Row],[FSC per Mile]]*Table1[[#This Row],[Route Mileage]]</f>
        <v>191</v>
      </c>
      <c r="AD868" s="4">
        <f>Table1[[#This Row],[Tariff per Car]]+Table1[[#This Row],[FSC per Car]]</f>
        <v>4491</v>
      </c>
      <c r="AE868" s="4">
        <f>IF(Table1[[#This Row],[Commodity]]="corn",Table1[[#This Row],[Tariff + FSC per Car]]/(111*2000/56),Table1[[#This Row],[Tariff + FSC per Car]]/(111*2000/60))</f>
        <v>1.1328648648648649</v>
      </c>
      <c r="AF868" s="4">
        <f>Table1[[#This Row],[Tariff + FSC per Car]]/100.7</f>
        <v>44.597815292949356</v>
      </c>
      <c r="AG868" s="4">
        <f>(Table1[[#This Row],[Tariff + FSC per Car]]/111)</f>
        <v>40.45945945945946</v>
      </c>
      <c r="AH868" s="6">
        <f>(Table1[[#This Row],[Tariff + FSC per Car]]/111)/Table1[[#This Row],[Route Mileage]]</f>
        <v>5.2957407669449556E-2</v>
      </c>
    </row>
    <row r="869" spans="1:34" x14ac:dyDescent="0.25">
      <c r="A869" s="3">
        <v>45061</v>
      </c>
      <c r="B869" s="1" t="s">
        <v>34</v>
      </c>
      <c r="C869" s="1" t="s">
        <v>34</v>
      </c>
      <c r="D869" s="24">
        <v>4022</v>
      </c>
      <c r="E869" s="24">
        <v>39010</v>
      </c>
      <c r="F869" s="1" t="s">
        <v>35</v>
      </c>
      <c r="G869" s="1" t="s">
        <v>36</v>
      </c>
      <c r="H869" s="1" t="s">
        <v>61</v>
      </c>
      <c r="I869" t="s">
        <v>62</v>
      </c>
      <c r="J869" t="str">
        <f>_xlfn.CONCAT(IFERROR(INDEX(Lookup!B:B, MATCH(Table1[[#This Row],[Origin City]], Lookup!A:A, 0)), Table1[[#This Row],[Origin City]]),","," ",Table1[[#This Row],[Origin State]])</f>
        <v>Phelps (Rock Port), MO</v>
      </c>
      <c r="K869" t="s">
        <v>65</v>
      </c>
      <c r="L869" t="s">
        <v>54</v>
      </c>
      <c r="M869" t="s">
        <v>66</v>
      </c>
      <c r="N869" s="5">
        <v>937</v>
      </c>
      <c r="O869" t="s">
        <v>41</v>
      </c>
      <c r="P869">
        <v>110</v>
      </c>
      <c r="Q869">
        <v>120</v>
      </c>
      <c r="R869" t="s">
        <v>42</v>
      </c>
      <c r="S869" t="s">
        <v>43</v>
      </c>
      <c r="T869" t="s">
        <v>52</v>
      </c>
      <c r="U869" s="35" t="s">
        <v>44</v>
      </c>
      <c r="V869" s="27" t="s">
        <v>45</v>
      </c>
      <c r="W869" s="4">
        <v>4040</v>
      </c>
      <c r="X869" s="4">
        <f>IF(Table1[[#This Row],[Commodity]]="corn",Table1[[#This Row],[Tariff per Car]]/(111*2000/56),Table1[[#This Row],[Tariff per Car]]/(111*2000/60))</f>
        <v>1.0190990990990991</v>
      </c>
      <c r="Y869" s="4">
        <f>Table1[[#This Row],[Tariff per Car]]/100.7</f>
        <v>40.119165839126119</v>
      </c>
      <c r="Z869" s="4">
        <f>(Table1[[#This Row],[Tariff per Car]]/111)</f>
        <v>36.396396396396398</v>
      </c>
      <c r="AA869" s="6">
        <f>(Table1[[#This Row],[Tariff per Car]]/111)/Table1[[#This Row],[Route Mileage]]</f>
        <v>3.8843539377157309E-2</v>
      </c>
      <c r="AB869" s="4">
        <v>0.25</v>
      </c>
      <c r="AC869" s="4">
        <f>Table1[[#This Row],[FSC per Mile]]*Table1[[#This Row],[Route Mileage]]</f>
        <v>234.25</v>
      </c>
      <c r="AD869" s="4">
        <f>Table1[[#This Row],[Tariff per Car]]+Table1[[#This Row],[FSC per Car]]</f>
        <v>4274.25</v>
      </c>
      <c r="AE869" s="4">
        <f>IF(Table1[[#This Row],[Commodity]]="corn",Table1[[#This Row],[Tariff + FSC per Car]]/(111*2000/56),Table1[[#This Row],[Tariff + FSC per Car]]/(111*2000/60))</f>
        <v>1.0781891891891893</v>
      </c>
      <c r="AF869" s="4">
        <f>Table1[[#This Row],[Tariff + FSC per Car]]/100.7</f>
        <v>42.44538232373386</v>
      </c>
      <c r="AG869" s="4">
        <f>(Table1[[#This Row],[Tariff + FSC per Car]]/111)</f>
        <v>38.506756756756758</v>
      </c>
      <c r="AH869" s="6">
        <f>(Table1[[#This Row],[Tariff + FSC per Car]]/111)/Table1[[#This Row],[Route Mileage]]</f>
        <v>4.1095791629409559E-2</v>
      </c>
    </row>
    <row r="870" spans="1:34" x14ac:dyDescent="0.25">
      <c r="A870" s="3">
        <v>45061</v>
      </c>
      <c r="B870" s="1" t="s">
        <v>34</v>
      </c>
      <c r="C870" s="1" t="s">
        <v>34</v>
      </c>
      <c r="D870" s="24">
        <v>4022</v>
      </c>
      <c r="E870" s="24">
        <v>39013</v>
      </c>
      <c r="F870" s="1" t="s">
        <v>35</v>
      </c>
      <c r="G870" s="1" t="s">
        <v>36</v>
      </c>
      <c r="H870" s="1" t="s">
        <v>67</v>
      </c>
      <c r="I870" t="s">
        <v>68</v>
      </c>
      <c r="J870" t="str">
        <f>_xlfn.CONCAT(IFERROR(INDEX(Lookup!B:B, MATCH(Table1[[#This Row],[Origin City]], Lookup!A:A, 0)), Table1[[#This Row],[Origin City]]),","," ",Table1[[#This Row],[Origin State]])</f>
        <v>Selby, SD</v>
      </c>
      <c r="K870" t="s">
        <v>48</v>
      </c>
      <c r="L870" t="s">
        <v>49</v>
      </c>
      <c r="M870" t="s">
        <v>50</v>
      </c>
      <c r="N870" s="5">
        <v>1419</v>
      </c>
      <c r="O870" t="s">
        <v>51</v>
      </c>
      <c r="P870">
        <v>110</v>
      </c>
      <c r="Q870">
        <v>120</v>
      </c>
      <c r="R870" t="s">
        <v>42</v>
      </c>
      <c r="S870" t="s">
        <v>43</v>
      </c>
      <c r="T870" t="s">
        <v>52</v>
      </c>
      <c r="U870" s="36" t="s">
        <v>44</v>
      </c>
      <c r="V870" s="28" t="s">
        <v>45</v>
      </c>
      <c r="W870" s="4">
        <v>5580</v>
      </c>
      <c r="X870" s="4">
        <f>IF(Table1[[#This Row],[Commodity]]="corn",Table1[[#This Row],[Tariff per Car]]/(111*2000/56),Table1[[#This Row],[Tariff per Car]]/(111*2000/60))</f>
        <v>1.4075675675675676</v>
      </c>
      <c r="Y870" s="4">
        <f>Table1[[#This Row],[Tariff per Car]]/100.7</f>
        <v>55.412115193644489</v>
      </c>
      <c r="Z870" s="4">
        <f>(Table1[[#This Row],[Tariff per Car]]/111)</f>
        <v>50.270270270270274</v>
      </c>
      <c r="AA870" s="6">
        <f>(Table1[[#This Row],[Tariff per Car]]/111)/Table1[[#This Row],[Route Mileage]]</f>
        <v>3.5426547054454034E-2</v>
      </c>
      <c r="AB870" s="4">
        <v>0.25</v>
      </c>
      <c r="AC870" s="4">
        <f>Table1[[#This Row],[FSC per Mile]]*Table1[[#This Row],[Route Mileage]]</f>
        <v>354.75</v>
      </c>
      <c r="AD870" s="4">
        <f>Table1[[#This Row],[Tariff per Car]]+Table1[[#This Row],[FSC per Car]]</f>
        <v>5934.75</v>
      </c>
      <c r="AE870" s="4">
        <f>IF(Table1[[#This Row],[Commodity]]="corn",Table1[[#This Row],[Tariff + FSC per Car]]/(111*2000/56),Table1[[#This Row],[Tariff + FSC per Car]]/(111*2000/60))</f>
        <v>1.497054054054054</v>
      </c>
      <c r="AF870" s="4">
        <f>Table1[[#This Row],[Tariff + FSC per Car]]/100.7</f>
        <v>58.934955312810324</v>
      </c>
      <c r="AG870" s="4">
        <f>(Table1[[#This Row],[Tariff + FSC per Car]]/111)</f>
        <v>53.466216216216218</v>
      </c>
      <c r="AH870" s="6">
        <f>(Table1[[#This Row],[Tariff + FSC per Car]]/111)/Table1[[#This Row],[Route Mileage]]</f>
        <v>3.7678799306706284E-2</v>
      </c>
    </row>
    <row r="871" spans="1:34" x14ac:dyDescent="0.25">
      <c r="A871" s="3">
        <v>45061</v>
      </c>
      <c r="B871" s="1" t="s">
        <v>34</v>
      </c>
      <c r="C871" s="1" t="s">
        <v>34</v>
      </c>
      <c r="D871" s="24">
        <v>4022</v>
      </c>
      <c r="E871" s="24">
        <v>39013</v>
      </c>
      <c r="F871" s="1" t="s">
        <v>35</v>
      </c>
      <c r="G871" s="1" t="s">
        <v>36</v>
      </c>
      <c r="H871" s="1" t="s">
        <v>69</v>
      </c>
      <c r="I871" t="s">
        <v>47</v>
      </c>
      <c r="J871" t="str">
        <f>_xlfn.CONCAT(IFERROR(INDEX(Lookup!B:B, MATCH(Table1[[#This Row],[Origin City]], Lookup!A:A, 0)), Table1[[#This Row],[Origin City]]),","," ",Table1[[#This Row],[Origin State]])</f>
        <v>St. Cloud, MN</v>
      </c>
      <c r="K871" t="s">
        <v>48</v>
      </c>
      <c r="L871" t="s">
        <v>49</v>
      </c>
      <c r="M871" t="s">
        <v>50</v>
      </c>
      <c r="N871" s="5">
        <v>1666</v>
      </c>
      <c r="O871" t="s">
        <v>51</v>
      </c>
      <c r="P871">
        <v>110</v>
      </c>
      <c r="Q871">
        <v>120</v>
      </c>
      <c r="R871" t="s">
        <v>42</v>
      </c>
      <c r="S871" t="s">
        <v>43</v>
      </c>
      <c r="T871" t="s">
        <v>52</v>
      </c>
      <c r="U871" s="36" t="s">
        <v>44</v>
      </c>
      <c r="V871" s="28" t="s">
        <v>45</v>
      </c>
      <c r="W871" s="4">
        <v>5580</v>
      </c>
      <c r="X871" s="4">
        <f>IF(Table1[[#This Row],[Commodity]]="corn",Table1[[#This Row],[Tariff per Car]]/(111*2000/56),Table1[[#This Row],[Tariff per Car]]/(111*2000/60))</f>
        <v>1.4075675675675676</v>
      </c>
      <c r="Y871" s="4">
        <f>Table1[[#This Row],[Tariff per Car]]/100.7</f>
        <v>55.412115193644489</v>
      </c>
      <c r="Z871" s="4">
        <f>(Table1[[#This Row],[Tariff per Car]]/111)</f>
        <v>50.270270270270274</v>
      </c>
      <c r="AA871" s="6">
        <f>(Table1[[#This Row],[Tariff per Car]]/111)/Table1[[#This Row],[Route Mileage]]</f>
        <v>3.0174231854904126E-2</v>
      </c>
      <c r="AB871" s="4">
        <v>0.25</v>
      </c>
      <c r="AC871" s="4">
        <f>Table1[[#This Row],[FSC per Mile]]*Table1[[#This Row],[Route Mileage]]</f>
        <v>416.5</v>
      </c>
      <c r="AD871" s="4">
        <f>Table1[[#This Row],[Tariff per Car]]+Table1[[#This Row],[FSC per Car]]</f>
        <v>5996.5</v>
      </c>
      <c r="AE871" s="4">
        <f>IF(Table1[[#This Row],[Commodity]]="corn",Table1[[#This Row],[Tariff + FSC per Car]]/(111*2000/56),Table1[[#This Row],[Tariff + FSC per Car]]/(111*2000/60))</f>
        <v>1.5126306306306307</v>
      </c>
      <c r="AF871" s="4">
        <f>Table1[[#This Row],[Tariff + FSC per Car]]/100.7</f>
        <v>59.548162859980138</v>
      </c>
      <c r="AG871" s="4">
        <f>(Table1[[#This Row],[Tariff + FSC per Car]]/111)</f>
        <v>54.022522522522522</v>
      </c>
      <c r="AH871" s="6">
        <f>(Table1[[#This Row],[Tariff + FSC per Car]]/111)/Table1[[#This Row],[Route Mileage]]</f>
        <v>3.2426484107156373E-2</v>
      </c>
    </row>
    <row r="872" spans="1:34" x14ac:dyDescent="0.25">
      <c r="A872" s="3">
        <v>45061</v>
      </c>
      <c r="B872" s="1" t="s">
        <v>34</v>
      </c>
      <c r="C872" s="1" t="s">
        <v>34</v>
      </c>
      <c r="D872" s="24">
        <v>4022</v>
      </c>
      <c r="E872" s="24">
        <v>39010</v>
      </c>
      <c r="F872" s="1" t="s">
        <v>35</v>
      </c>
      <c r="G872" s="1" t="s">
        <v>36</v>
      </c>
      <c r="H872" s="1" t="s">
        <v>70</v>
      </c>
      <c r="I872" t="s">
        <v>57</v>
      </c>
      <c r="J872" t="str">
        <f>_xlfn.CONCAT(IFERROR(INDEX(Lookup!B:B, MATCH(Table1[[#This Row],[Origin City]], Lookup!A:A, 0)), Table1[[#This Row],[Origin City]]),","," ",Table1[[#This Row],[Origin State]])</f>
        <v>Waverly, IL</v>
      </c>
      <c r="K872" t="s">
        <v>71</v>
      </c>
      <c r="L872" t="s">
        <v>64</v>
      </c>
      <c r="M872" t="str">
        <f>_xlfn.CONCAT(IFERROR(INDEX(Lookup!B:B, MATCH(Table1[[#This Row],[Destination City]], Lookup!A:A, 0)), Table1[[#This Row],[Destination City]]),","," ",Table1[[#This Row],[Destination State]])</f>
        <v>Dexter, NM</v>
      </c>
      <c r="N872" s="47">
        <v>1058</v>
      </c>
      <c r="O872" t="s">
        <v>41</v>
      </c>
      <c r="P872">
        <v>110</v>
      </c>
      <c r="Q872">
        <v>120</v>
      </c>
      <c r="R872" t="s">
        <v>42</v>
      </c>
      <c r="S872" t="s">
        <v>43</v>
      </c>
      <c r="T872" t="s">
        <v>43</v>
      </c>
      <c r="U872" s="36" t="s">
        <v>44</v>
      </c>
      <c r="V872" s="28" t="s">
        <v>45</v>
      </c>
      <c r="W872" s="4">
        <v>4180</v>
      </c>
      <c r="X872" s="4">
        <f>IF(Table1[[#This Row],[Commodity]]="corn",Table1[[#This Row],[Tariff per Car]]/(111*2000/56),Table1[[#This Row],[Tariff per Car]]/(111*2000/60))</f>
        <v>1.0544144144144145</v>
      </c>
      <c r="Y872" s="4">
        <f>Table1[[#This Row],[Tariff per Car]]/100.7</f>
        <v>41.509433962264147</v>
      </c>
      <c r="Z872" s="4">
        <f>(Table1[[#This Row],[Tariff per Car]]/111)</f>
        <v>37.657657657657658</v>
      </c>
      <c r="AA872" s="6">
        <f>(Table1[[#This Row],[Tariff per Car]]/111)/Table1[[#This Row],[Route Mileage]]</f>
        <v>3.5593249203835213E-2</v>
      </c>
      <c r="AB872" s="4">
        <v>0.25</v>
      </c>
      <c r="AC872" s="4">
        <f>Table1[[#This Row],[FSC per Mile]]*Table1[[#This Row],[Route Mileage]]</f>
        <v>264.5</v>
      </c>
      <c r="AD872" s="4">
        <f>Table1[[#This Row],[Tariff per Car]]+Table1[[#This Row],[FSC per Car]]</f>
        <v>4444.5</v>
      </c>
      <c r="AE872" s="4">
        <f>IF(Table1[[#This Row],[Commodity]]="corn",Table1[[#This Row],[Tariff + FSC per Car]]/(111*2000/56),Table1[[#This Row],[Tariff + FSC per Car]]/(111*2000/60))</f>
        <v>1.1211351351351351</v>
      </c>
      <c r="AF872" s="4">
        <f>Table1[[#This Row],[Tariff + FSC per Car]]/100.7</f>
        <v>44.136047666335649</v>
      </c>
      <c r="AG872" s="4">
        <f>(Table1[[#This Row],[Tariff + FSC per Car]]/111)</f>
        <v>40.04054054054054</v>
      </c>
      <c r="AH872" s="6">
        <f>(Table1[[#This Row],[Tariff + FSC per Car]]/111)/Table1[[#This Row],[Route Mileage]]</f>
        <v>3.784550145608747E-2</v>
      </c>
    </row>
    <row r="873" spans="1:34" x14ac:dyDescent="0.25">
      <c r="A873" s="3">
        <v>45061</v>
      </c>
      <c r="B873" s="1" t="s">
        <v>80</v>
      </c>
      <c r="C873" s="1" t="s">
        <v>81</v>
      </c>
      <c r="D873" s="24">
        <v>4032</v>
      </c>
      <c r="E873" s="24">
        <v>1182</v>
      </c>
      <c r="F873" s="1" t="s">
        <v>35</v>
      </c>
      <c r="G873" s="1" t="s">
        <v>36</v>
      </c>
      <c r="H873" s="1" t="s">
        <v>82</v>
      </c>
      <c r="I873" t="s">
        <v>83</v>
      </c>
      <c r="J873" t="str">
        <f>_xlfn.CONCAT(IFERROR(INDEX(Lookup!B:B, MATCH(Table1[[#This Row],[Origin City]], Lookup!A:A, 0)), Table1[[#This Row],[Origin City]]),","," ",Table1[[#This Row],[Origin State]])</f>
        <v>Delhi, LA</v>
      </c>
      <c r="K873" t="s">
        <v>84</v>
      </c>
      <c r="L873" t="s">
        <v>85</v>
      </c>
      <c r="M873" t="str">
        <f>_xlfn.CONCAT(IFERROR(INDEX(Lookup!B:B, MATCH(Table1[[#This Row],[Destination City]], Lookup!A:A, 0)), Table1[[#This Row],[Destination City]]),","," ",Table1[[#This Row],[Destination State]])</f>
        <v>Morton, MS</v>
      </c>
      <c r="N873" s="5">
        <v>120</v>
      </c>
      <c r="O873" t="s">
        <v>86</v>
      </c>
      <c r="P873">
        <v>100</v>
      </c>
      <c r="R873" t="s">
        <v>42</v>
      </c>
      <c r="S873" t="s">
        <v>43</v>
      </c>
      <c r="T873" t="s">
        <v>52</v>
      </c>
      <c r="U873" s="26"/>
      <c r="V873" s="27" t="s">
        <v>87</v>
      </c>
      <c r="W873" s="4">
        <v>1312</v>
      </c>
      <c r="X873" s="4">
        <f>IF(Table1[[#This Row],[Commodity]]="corn",Table1[[#This Row],[Tariff per Car]]/(111*2000/56),Table1[[#This Row],[Tariff per Car]]/(111*2000/60))</f>
        <v>0.33095495495495497</v>
      </c>
      <c r="Y873" s="4">
        <f>Table1[[#This Row],[Tariff per Car]]/100.7</f>
        <v>13.028798411122144</v>
      </c>
      <c r="Z873" s="4">
        <f>(Table1[[#This Row],[Tariff per Car]]/111)</f>
        <v>11.81981981981982</v>
      </c>
      <c r="AA873" s="6">
        <f>(Table1[[#This Row],[Tariff per Car]]/111)/Table1[[#This Row],[Route Mileage]]</f>
        <v>9.8498498498498496E-2</v>
      </c>
      <c r="AB873" s="4">
        <v>0.52</v>
      </c>
      <c r="AC873" s="4">
        <f>Table1[[#This Row],[FSC per Mile]]*Table1[[#This Row],[Route Mileage]]</f>
        <v>62.400000000000006</v>
      </c>
      <c r="AD873" s="4">
        <f>Table1[[#This Row],[Tariff per Car]]+Table1[[#This Row],[FSC per Car]]</f>
        <v>1374.4</v>
      </c>
      <c r="AE873" s="4">
        <f>IF(Table1[[#This Row],[Commodity]]="corn",Table1[[#This Row],[Tariff + FSC per Car]]/(111*2000/56),Table1[[#This Row],[Tariff + FSC per Car]]/(111*2000/60))</f>
        <v>0.3466954954954955</v>
      </c>
      <c r="AF873" s="4">
        <f>Table1[[#This Row],[Tariff + FSC per Car]]/100.7</f>
        <v>13.648460774577956</v>
      </c>
      <c r="AG873" s="4">
        <f>(Table1[[#This Row],[Tariff + FSC per Car]]/111)</f>
        <v>12.381981981981983</v>
      </c>
      <c r="AH873" s="6">
        <f>(Table1[[#This Row],[Tariff + FSC per Car]]/111)/Table1[[#This Row],[Route Mileage]]</f>
        <v>0.10318318318318319</v>
      </c>
    </row>
    <row r="874" spans="1:34" x14ac:dyDescent="0.25">
      <c r="A874" s="3">
        <v>45061</v>
      </c>
      <c r="B874" s="1" t="s">
        <v>88</v>
      </c>
      <c r="C874" s="1" t="s">
        <v>81</v>
      </c>
      <c r="D874" s="24">
        <v>4444</v>
      </c>
      <c r="E874" s="24">
        <v>45646</v>
      </c>
      <c r="F874" s="1" t="s">
        <v>35</v>
      </c>
      <c r="G874" s="1" t="s">
        <v>36</v>
      </c>
      <c r="H874" s="1" t="s">
        <v>89</v>
      </c>
      <c r="I874" t="s">
        <v>75</v>
      </c>
      <c r="J874" t="str">
        <f>_xlfn.CONCAT(IFERROR(INDEX(Lookup!B:B, MATCH(Table1[[#This Row],[Origin City]], Lookup!A:A, 0)), Table1[[#This Row],[Origin City]]),","," ",Table1[[#This Row],[Origin State]])</f>
        <v>Enderlin, ND</v>
      </c>
      <c r="K874" t="s">
        <v>90</v>
      </c>
      <c r="L874" t="s">
        <v>49</v>
      </c>
      <c r="M874" t="str">
        <f>_xlfn.CONCAT(IFERROR(INDEX(Lookup!B:B, MATCH(Table1[[#This Row],[Destination City]], Lookup!A:A, 0)), Table1[[#This Row],[Destination City]]),","," ",Table1[[#This Row],[Destination State]])</f>
        <v>Kalama, WA</v>
      </c>
      <c r="N874" s="5">
        <v>1617</v>
      </c>
      <c r="O874" t="s">
        <v>86</v>
      </c>
      <c r="P874">
        <v>110</v>
      </c>
      <c r="Q874">
        <v>110</v>
      </c>
      <c r="R874" t="s">
        <v>42</v>
      </c>
      <c r="S874" t="s">
        <v>43</v>
      </c>
      <c r="T874" t="s">
        <v>52</v>
      </c>
      <c r="U874" s="26"/>
      <c r="V874" s="27" t="s">
        <v>87</v>
      </c>
      <c r="W874" s="4">
        <v>5197</v>
      </c>
      <c r="X874" s="4">
        <f>IF(Table1[[#This Row],[Commodity]]="corn",Table1[[#This Row],[Tariff per Car]]/(111*2000/56),Table1[[#This Row],[Tariff per Car]]/(111*2000/60))</f>
        <v>1.3109549549549551</v>
      </c>
      <c r="Y874" s="4">
        <f>Table1[[#This Row],[Tariff per Car]]/100.7</f>
        <v>51.608738828202583</v>
      </c>
      <c r="Z874" s="4">
        <f>(Table1[[#This Row],[Tariff per Car]]/111)</f>
        <v>46.81981981981982</v>
      </c>
      <c r="AA874" s="6">
        <f>(Table1[[#This Row],[Tariff per Car]]/111)/Table1[[#This Row],[Route Mileage]]</f>
        <v>2.8954743240457527E-2</v>
      </c>
      <c r="AB874" s="4">
        <v>0.38750000000000001</v>
      </c>
      <c r="AC874" s="4">
        <f>Table1[[#This Row],[FSC per Mile]]*Table1[[#This Row],[Route Mileage]]</f>
        <v>626.58749999999998</v>
      </c>
      <c r="AD874" s="4">
        <f>Table1[[#This Row],[Tariff per Car]]+Table1[[#This Row],[FSC per Car]]</f>
        <v>5823.5874999999996</v>
      </c>
      <c r="AE874" s="4">
        <f>IF(Table1[[#This Row],[Commodity]]="corn",Table1[[#This Row],[Tariff + FSC per Car]]/(111*2000/56),Table1[[#This Row],[Tariff + FSC per Car]]/(111*2000/60))</f>
        <v>1.4690130630630629</v>
      </c>
      <c r="AF874" s="4">
        <f>Table1[[#This Row],[Tariff + FSC per Car]]/100.7</f>
        <v>57.831057596822241</v>
      </c>
      <c r="AG874" s="4">
        <f>(Table1[[#This Row],[Tariff + FSC per Car]]/111)</f>
        <v>52.464752252252246</v>
      </c>
      <c r="AH874" s="6">
        <f>(Table1[[#This Row],[Tariff + FSC per Car]]/111)/Table1[[#This Row],[Route Mileage]]</f>
        <v>3.2445734231448517E-2</v>
      </c>
    </row>
    <row r="875" spans="1:34" x14ac:dyDescent="0.25">
      <c r="A875" s="3">
        <v>45061</v>
      </c>
      <c r="B875" s="1" t="s">
        <v>88</v>
      </c>
      <c r="C875" s="1" t="s">
        <v>81</v>
      </c>
      <c r="D875" s="24">
        <v>4444</v>
      </c>
      <c r="E875" s="24">
        <v>45558</v>
      </c>
      <c r="F875" s="1" t="s">
        <v>35</v>
      </c>
      <c r="G875" s="1" t="s">
        <v>36</v>
      </c>
      <c r="H875" s="1" t="s">
        <v>91</v>
      </c>
      <c r="I875" t="s">
        <v>47</v>
      </c>
      <c r="J875" t="str">
        <f>_xlfn.CONCAT(IFERROR(INDEX(Lookup!B:B, MATCH(Table1[[#This Row],[Origin City]], Lookup!A:A, 0)), Table1[[#This Row],[Origin City]]),","," ",Table1[[#This Row],[Origin State]])</f>
        <v>Glenwood, MN</v>
      </c>
      <c r="K875" t="s">
        <v>92</v>
      </c>
      <c r="L875" t="s">
        <v>93</v>
      </c>
      <c r="M875" t="str">
        <f>_xlfn.CONCAT(IFERROR(INDEX(Lookup!B:B, MATCH(Table1[[#This Row],[Destination City]], Lookup!A:A, 0)), Table1[[#This Row],[Destination City]]),","," ",Table1[[#This Row],[Destination State]])</f>
        <v>Boardman, OR</v>
      </c>
      <c r="N875" s="5">
        <v>1556</v>
      </c>
      <c r="O875" t="s">
        <v>86</v>
      </c>
      <c r="P875">
        <v>110</v>
      </c>
      <c r="Q875">
        <v>110</v>
      </c>
      <c r="R875" t="s">
        <v>42</v>
      </c>
      <c r="S875" t="s">
        <v>43</v>
      </c>
      <c r="T875" t="s">
        <v>52</v>
      </c>
      <c r="U875" s="26"/>
      <c r="V875" s="27" t="s">
        <v>87</v>
      </c>
      <c r="W875" s="4">
        <v>5163</v>
      </c>
      <c r="X875" s="4">
        <f>IF(Table1[[#This Row],[Commodity]]="corn",Table1[[#This Row],[Tariff per Car]]/(111*2000/56),Table1[[#This Row],[Tariff per Car]]/(111*2000/60))</f>
        <v>1.3023783783783784</v>
      </c>
      <c r="Y875" s="4">
        <f>Table1[[#This Row],[Tariff per Car]]/100.7</f>
        <v>51.271102284011917</v>
      </c>
      <c r="Z875" s="4">
        <f>(Table1[[#This Row],[Tariff per Car]]/111)</f>
        <v>46.513513513513516</v>
      </c>
      <c r="AA875" s="6">
        <f>(Table1[[#This Row],[Tariff per Car]]/111)/Table1[[#This Row],[Route Mileage]]</f>
        <v>2.9893003543389148E-2</v>
      </c>
      <c r="AB875" s="4">
        <v>0.38750000000000001</v>
      </c>
      <c r="AC875" s="4">
        <f>Table1[[#This Row],[FSC per Mile]]*Table1[[#This Row],[Route Mileage]]</f>
        <v>602.95000000000005</v>
      </c>
      <c r="AD875" s="4">
        <f>Table1[[#This Row],[Tariff per Car]]+Table1[[#This Row],[FSC per Car]]</f>
        <v>5765.95</v>
      </c>
      <c r="AE875" s="4">
        <f>IF(Table1[[#This Row],[Commodity]]="corn",Table1[[#This Row],[Tariff + FSC per Car]]/(111*2000/56),Table1[[#This Row],[Tariff + FSC per Car]]/(111*2000/60))</f>
        <v>1.4544738738738738</v>
      </c>
      <c r="AF875" s="4">
        <f>Table1[[#This Row],[Tariff + FSC per Car]]/100.7</f>
        <v>57.258689175769611</v>
      </c>
      <c r="AG875" s="4">
        <f>(Table1[[#This Row],[Tariff + FSC per Car]]/111)</f>
        <v>51.945495495495493</v>
      </c>
      <c r="AH875" s="6">
        <f>(Table1[[#This Row],[Tariff + FSC per Car]]/111)/Table1[[#This Row],[Route Mileage]]</f>
        <v>3.3383994534380138E-2</v>
      </c>
    </row>
    <row r="876" spans="1:34" x14ac:dyDescent="0.25">
      <c r="A876" s="3">
        <v>45061</v>
      </c>
      <c r="B876" s="1" t="s">
        <v>94</v>
      </c>
      <c r="C876" s="1" t="s">
        <v>94</v>
      </c>
      <c r="D876" s="24">
        <v>4315</v>
      </c>
      <c r="F876" s="1" t="s">
        <v>35</v>
      </c>
      <c r="G876" s="1" t="s">
        <v>36</v>
      </c>
      <c r="H876" s="1" t="s">
        <v>95</v>
      </c>
      <c r="I876" t="s">
        <v>96</v>
      </c>
      <c r="J876" t="str">
        <f>_xlfn.CONCAT(IFERROR(INDEX(Lookup!B:B, MATCH(Table1[[#This Row],[Origin City]], Lookup!A:A, 0)), Table1[[#This Row],[Origin City]]),","," ",Table1[[#This Row],[Origin State]])</f>
        <v>Haw Creek (Ladoga), IN</v>
      </c>
      <c r="K876" t="s">
        <v>97</v>
      </c>
      <c r="L876" t="s">
        <v>98</v>
      </c>
      <c r="M876" t="str">
        <f>_xlfn.CONCAT(IFERROR(INDEX(Lookup!B:B, MATCH(Table1[[#This Row],[Destination City]], Lookup!A:A, 0)), Table1[[#This Row],[Destination City]]),","," ",Table1[[#This Row],[Destination State]])</f>
        <v>Ozark, AL</v>
      </c>
      <c r="N876" s="9">
        <v>707</v>
      </c>
      <c r="O876" t="s">
        <v>86</v>
      </c>
      <c r="P876">
        <v>90</v>
      </c>
      <c r="Q876">
        <v>90</v>
      </c>
      <c r="R876" t="s">
        <v>42</v>
      </c>
      <c r="S876" t="s">
        <v>43</v>
      </c>
      <c r="T876" t="s">
        <v>52</v>
      </c>
      <c r="U876" s="29"/>
      <c r="V876" s="30" t="s">
        <v>87</v>
      </c>
      <c r="W876" s="4">
        <v>5693</v>
      </c>
      <c r="X876" s="4">
        <f>IF(Table1[[#This Row],[Commodity]]="corn",Table1[[#This Row],[Tariff per Car]]/(111*2000/56),Table1[[#This Row],[Tariff per Car]]/(111*2000/60))</f>
        <v>1.4360720720720721</v>
      </c>
      <c r="Y876" s="4">
        <f>Table1[[#This Row],[Tariff per Car]]/100.7</f>
        <v>56.53426017874876</v>
      </c>
      <c r="Z876" s="4">
        <f>(Table1[[#This Row],[Tariff per Car]]/111)</f>
        <v>51.288288288288285</v>
      </c>
      <c r="AA876" s="6">
        <f>(Table1[[#This Row],[Tariff per Car]]/111)/Table1[[#This Row],[Route Mileage]]</f>
        <v>7.2543547791072541E-2</v>
      </c>
      <c r="AB876" s="4">
        <v>0</v>
      </c>
      <c r="AC876" s="4">
        <f>Table1[[#This Row],[FSC per Mile]]*Table1[[#This Row],[Route Mileage]]</f>
        <v>0</v>
      </c>
      <c r="AD876" s="4">
        <f>Table1[[#This Row],[Tariff per Car]]+Table1[[#This Row],[FSC per Car]]</f>
        <v>5693</v>
      </c>
      <c r="AE876" s="4">
        <f>IF(Table1[[#This Row],[Commodity]]="corn",Table1[[#This Row],[Tariff + FSC per Car]]/(111*2000/56),Table1[[#This Row],[Tariff + FSC per Car]]/(111*2000/60))</f>
        <v>1.4360720720720721</v>
      </c>
      <c r="AF876" s="4">
        <f>Table1[[#This Row],[Tariff + FSC per Car]]/100.7</f>
        <v>56.53426017874876</v>
      </c>
      <c r="AG876" s="4">
        <f>(Table1[[#This Row],[Tariff + FSC per Car]]/111)</f>
        <v>51.288288288288285</v>
      </c>
      <c r="AH876" s="6">
        <f>(Table1[[#This Row],[Tariff + FSC per Car]]/111)/Table1[[#This Row],[Route Mileage]]</f>
        <v>7.2543547791072541E-2</v>
      </c>
    </row>
    <row r="877" spans="1:34" x14ac:dyDescent="0.25">
      <c r="A877" s="3">
        <v>45061</v>
      </c>
      <c r="B877" s="1" t="s">
        <v>94</v>
      </c>
      <c r="C877" s="1" t="s">
        <v>94</v>
      </c>
      <c r="D877" s="24">
        <v>4315</v>
      </c>
      <c r="F877" s="1" t="s">
        <v>35</v>
      </c>
      <c r="G877" s="1" t="s">
        <v>36</v>
      </c>
      <c r="H877" s="1" t="s">
        <v>99</v>
      </c>
      <c r="I877" t="s">
        <v>100</v>
      </c>
      <c r="J877" t="str">
        <f>_xlfn.CONCAT(IFERROR(INDEX(Lookup!B:B, MATCH(Table1[[#This Row],[Origin City]], Lookup!A:A, 0)), Table1[[#This Row],[Origin City]]),","," ",Table1[[#This Row],[Origin State]])</f>
        <v>Marysville, OH</v>
      </c>
      <c r="K877" t="s">
        <v>101</v>
      </c>
      <c r="L877" t="s">
        <v>102</v>
      </c>
      <c r="M877" t="str">
        <f>_xlfn.CONCAT(IFERROR(INDEX(Lookup!B:B, MATCH(Table1[[#This Row],[Destination City]], Lookup!A:A, 0)), Table1[[#This Row],[Destination City]]),","," ",Table1[[#This Row],[Destination State]])</f>
        <v>Rose Hill, NC</v>
      </c>
      <c r="N877" s="9">
        <v>781</v>
      </c>
      <c r="O877" t="s">
        <v>86</v>
      </c>
      <c r="P877">
        <v>90</v>
      </c>
      <c r="Q877">
        <v>90</v>
      </c>
      <c r="R877" t="s">
        <v>42</v>
      </c>
      <c r="S877" t="s">
        <v>43</v>
      </c>
      <c r="T877" t="s">
        <v>52</v>
      </c>
      <c r="U877" s="29"/>
      <c r="V877" s="30" t="s">
        <v>87</v>
      </c>
      <c r="W877" s="4">
        <v>5845</v>
      </c>
      <c r="X877" s="4">
        <f>IF(Table1[[#This Row],[Commodity]]="corn",Table1[[#This Row],[Tariff per Car]]/(111*2000/56),Table1[[#This Row],[Tariff per Car]]/(111*2000/60))</f>
        <v>1.4744144144144145</v>
      </c>
      <c r="Y877" s="4">
        <f>Table1[[#This Row],[Tariff per Car]]/100.7</f>
        <v>58.043694141012907</v>
      </c>
      <c r="Z877" s="4">
        <f>(Table1[[#This Row],[Tariff per Car]]/111)</f>
        <v>52.657657657657658</v>
      </c>
      <c r="AA877" s="6">
        <f>(Table1[[#This Row],[Tariff per Car]]/111)/Table1[[#This Row],[Route Mileage]]</f>
        <v>6.7423377282532213E-2</v>
      </c>
      <c r="AB877" s="4">
        <v>0</v>
      </c>
      <c r="AC877" s="4">
        <f>Table1[[#This Row],[FSC per Mile]]*Table1[[#This Row],[Route Mileage]]</f>
        <v>0</v>
      </c>
      <c r="AD877" s="4">
        <f>Table1[[#This Row],[Tariff per Car]]+Table1[[#This Row],[FSC per Car]]</f>
        <v>5845</v>
      </c>
      <c r="AE877" s="4">
        <f>IF(Table1[[#This Row],[Commodity]]="corn",Table1[[#This Row],[Tariff + FSC per Car]]/(111*2000/56),Table1[[#This Row],[Tariff + FSC per Car]]/(111*2000/60))</f>
        <v>1.4744144144144145</v>
      </c>
      <c r="AF877" s="4">
        <f>Table1[[#This Row],[Tariff + FSC per Car]]/100.7</f>
        <v>58.043694141012907</v>
      </c>
      <c r="AG877" s="4">
        <f>(Table1[[#This Row],[Tariff + FSC per Car]]/111)</f>
        <v>52.657657657657658</v>
      </c>
      <c r="AH877" s="6">
        <f>(Table1[[#This Row],[Tariff + FSC per Car]]/111)/Table1[[#This Row],[Route Mileage]]</f>
        <v>6.7423377282532213E-2</v>
      </c>
    </row>
    <row r="878" spans="1:34" x14ac:dyDescent="0.25">
      <c r="A878" s="3">
        <v>45061</v>
      </c>
      <c r="B878" s="1" t="s">
        <v>94</v>
      </c>
      <c r="C878" s="1" t="s">
        <v>94</v>
      </c>
      <c r="D878" s="24">
        <v>4315</v>
      </c>
      <c r="F878" s="1" t="s">
        <v>35</v>
      </c>
      <c r="G878" s="1" t="s">
        <v>36</v>
      </c>
      <c r="H878" s="1" t="s">
        <v>103</v>
      </c>
      <c r="I878" t="s">
        <v>57</v>
      </c>
      <c r="J878" t="str">
        <f>_xlfn.CONCAT(IFERROR(INDEX(Lookup!B:B, MATCH(Table1[[#This Row],[Origin City]], Lookup!A:A, 0)), Table1[[#This Row],[Origin City]]),","," ",Table1[[#This Row],[Origin State]])</f>
        <v>Olney, IL</v>
      </c>
      <c r="K878" t="s">
        <v>104</v>
      </c>
      <c r="L878" t="s">
        <v>105</v>
      </c>
      <c r="M878" t="str">
        <f>_xlfn.CONCAT(IFERROR(INDEX(Lookup!B:B, MATCH(Table1[[#This Row],[Destination City]], Lookup!A:A, 0)), Table1[[#This Row],[Destination City]]),","," ",Table1[[#This Row],[Destination State]])</f>
        <v>Fairmount, GA</v>
      </c>
      <c r="N878" s="9">
        <v>496</v>
      </c>
      <c r="O878" t="s">
        <v>86</v>
      </c>
      <c r="P878">
        <v>90</v>
      </c>
      <c r="Q878">
        <v>90</v>
      </c>
      <c r="R878" t="s">
        <v>42</v>
      </c>
      <c r="S878" t="s">
        <v>43</v>
      </c>
      <c r="T878" t="s">
        <v>52</v>
      </c>
      <c r="U878" s="45"/>
      <c r="V878" s="46" t="s">
        <v>87</v>
      </c>
      <c r="W878" s="4">
        <v>4478</v>
      </c>
      <c r="X878" s="4">
        <f>IF(Table1[[#This Row],[Commodity]]="corn",Table1[[#This Row],[Tariff per Car]]/(111*2000/56),Table1[[#This Row],[Tariff per Car]]/(111*2000/60))</f>
        <v>1.1295855855855856</v>
      </c>
      <c r="Y878" s="4">
        <f>Table1[[#This Row],[Tariff per Car]]/100.7</f>
        <v>44.468718967229393</v>
      </c>
      <c r="Z878" s="4">
        <f>(Table1[[#This Row],[Tariff per Car]]/111)</f>
        <v>40.342342342342342</v>
      </c>
      <c r="AA878" s="6">
        <f>(Table1[[#This Row],[Tariff per Car]]/111)/Table1[[#This Row],[Route Mileage]]</f>
        <v>8.13353676256902E-2</v>
      </c>
      <c r="AB878" s="4">
        <v>0</v>
      </c>
      <c r="AC878" s="4">
        <f>Table1[[#This Row],[FSC per Mile]]*Table1[[#This Row],[Route Mileage]]</f>
        <v>0</v>
      </c>
      <c r="AD878" s="4">
        <f>Table1[[#This Row],[Tariff per Car]]+Table1[[#This Row],[FSC per Car]]</f>
        <v>4478</v>
      </c>
      <c r="AE878" s="4">
        <f>IF(Table1[[#This Row],[Commodity]]="corn",Table1[[#This Row],[Tariff + FSC per Car]]/(111*2000/56),Table1[[#This Row],[Tariff + FSC per Car]]/(111*2000/60))</f>
        <v>1.1295855855855856</v>
      </c>
      <c r="AF878" s="4">
        <f>Table1[[#This Row],[Tariff + FSC per Car]]/100.7</f>
        <v>44.468718967229393</v>
      </c>
      <c r="AG878" s="4">
        <f>(Table1[[#This Row],[Tariff + FSC per Car]]/111)</f>
        <v>40.342342342342342</v>
      </c>
      <c r="AH878" s="6">
        <f>(Table1[[#This Row],[Tariff + FSC per Car]]/111)/Table1[[#This Row],[Route Mileage]]</f>
        <v>8.13353676256902E-2</v>
      </c>
    </row>
    <row r="879" spans="1:34" x14ac:dyDescent="0.25">
      <c r="A879" s="3">
        <v>45061</v>
      </c>
      <c r="B879" s="1" t="s">
        <v>112</v>
      </c>
      <c r="C879" s="1" t="s">
        <v>112</v>
      </c>
      <c r="D879" s="24">
        <v>4051</v>
      </c>
      <c r="E879" s="24">
        <v>2215</v>
      </c>
      <c r="F879" s="1" t="s">
        <v>35</v>
      </c>
      <c r="G879" s="1" t="s">
        <v>36</v>
      </c>
      <c r="H879" s="1" t="s">
        <v>115</v>
      </c>
      <c r="I879" t="s">
        <v>57</v>
      </c>
      <c r="J879" t="str">
        <f>_xlfn.CONCAT(IFERROR(INDEX(Lookup!B:B, MATCH(Table1[[#This Row],[Origin City]], Lookup!A:A, 0)), Table1[[#This Row],[Origin City]]),","," ",Table1[[#This Row],[Origin State]])</f>
        <v>Allen Station (San Jose), IL</v>
      </c>
      <c r="K879" t="s">
        <v>116</v>
      </c>
      <c r="L879" t="s">
        <v>54</v>
      </c>
      <c r="M879" t="str">
        <f>_xlfn.CONCAT(IFERROR(INDEX(Lookup!B:B, MATCH(Table1[[#This Row],[Destination City]], Lookup!A:A, 0)), Table1[[#This Row],[Destination City]]),","," ",Table1[[#This Row],[Destination State]])</f>
        <v>Pittsburg, TX</v>
      </c>
      <c r="N879" s="5">
        <v>691</v>
      </c>
      <c r="O879" t="s">
        <v>51</v>
      </c>
      <c r="P879">
        <v>107</v>
      </c>
      <c r="R879" t="s">
        <v>42</v>
      </c>
      <c r="S879" t="s">
        <v>43</v>
      </c>
      <c r="T879" t="s">
        <v>52</v>
      </c>
      <c r="U879" s="36" t="s">
        <v>44</v>
      </c>
      <c r="V879" s="28"/>
      <c r="W879" s="4">
        <v>3630</v>
      </c>
      <c r="X879" s="4">
        <f>IF(Table1[[#This Row],[Commodity]]="corn",Table1[[#This Row],[Tariff per Car]]/(111*2000/56),Table1[[#This Row],[Tariff per Car]]/(111*2000/60))</f>
        <v>0.91567567567567565</v>
      </c>
      <c r="Y879" s="4">
        <f>Table1[[#This Row],[Tariff per Car]]/100.7</f>
        <v>36.047666335650447</v>
      </c>
      <c r="Z879" s="4">
        <f>(Table1[[#This Row],[Tariff per Car]]/111)</f>
        <v>32.702702702702702</v>
      </c>
      <c r="AA879" s="6">
        <f>(Table1[[#This Row],[Tariff per Car]]/111)/Table1[[#This Row],[Route Mileage]]</f>
        <v>4.7326631986545152E-2</v>
      </c>
      <c r="AB879" s="4">
        <v>0.43</v>
      </c>
      <c r="AC879" s="4">
        <f>Table1[[#This Row],[FSC per Mile]]*Table1[[#This Row],[Route Mileage]]</f>
        <v>297.13</v>
      </c>
      <c r="AD879" s="4">
        <f>Table1[[#This Row],[Tariff per Car]]+Table1[[#This Row],[FSC per Car]]</f>
        <v>3927.13</v>
      </c>
      <c r="AE879" s="4">
        <f>IF(Table1[[#This Row],[Commodity]]="corn",Table1[[#This Row],[Tariff + FSC per Car]]/(111*2000/56),Table1[[#This Row],[Tariff + FSC per Car]]/(111*2000/60))</f>
        <v>0.99062738738738743</v>
      </c>
      <c r="AF879" s="4">
        <f>Table1[[#This Row],[Tariff + FSC per Car]]/100.7</f>
        <v>38.998311817279045</v>
      </c>
      <c r="AG879" s="4">
        <f>(Table1[[#This Row],[Tariff + FSC per Car]]/111)</f>
        <v>35.379549549549552</v>
      </c>
      <c r="AH879" s="6">
        <f>(Table1[[#This Row],[Tariff + FSC per Car]]/111)/Table1[[#This Row],[Route Mileage]]</f>
        <v>5.1200505860419035E-2</v>
      </c>
    </row>
    <row r="880" spans="1:34" x14ac:dyDescent="0.25">
      <c r="A880" s="3">
        <v>45061</v>
      </c>
      <c r="B880" s="1" t="s">
        <v>112</v>
      </c>
      <c r="C880" s="1" t="s">
        <v>112</v>
      </c>
      <c r="D880" s="24">
        <v>4051</v>
      </c>
      <c r="E880" s="24">
        <v>2300</v>
      </c>
      <c r="F880" s="1" t="s">
        <v>35</v>
      </c>
      <c r="G880" s="1" t="s">
        <v>36</v>
      </c>
      <c r="H880" s="1" t="s">
        <v>113</v>
      </c>
      <c r="I880" t="s">
        <v>38</v>
      </c>
      <c r="J880" t="str">
        <f>_xlfn.CONCAT(IFERROR(INDEX(Lookup!B:B, MATCH(Table1[[#This Row],[Origin City]], Lookup!A:A, 0)), Table1[[#This Row],[Origin City]]),","," ",Table1[[#This Row],[Origin State]])</f>
        <v>Mead, NE</v>
      </c>
      <c r="K880" t="s">
        <v>114</v>
      </c>
      <c r="L880" t="s">
        <v>40</v>
      </c>
      <c r="M880" t="str">
        <f>_xlfn.CONCAT(IFERROR(INDEX(Lookup!B:B, MATCH(Table1[[#This Row],[Destination City]], Lookup!A:A, 0)), Table1[[#This Row],[Destination City]]),","," ",Table1[[#This Row],[Destination State]])</f>
        <v>Keyes, CA</v>
      </c>
      <c r="N880" s="5">
        <v>1737</v>
      </c>
      <c r="O880" t="s">
        <v>51</v>
      </c>
      <c r="P880">
        <v>107</v>
      </c>
      <c r="R880" t="s">
        <v>42</v>
      </c>
      <c r="S880" t="s">
        <v>43</v>
      </c>
      <c r="T880" t="s">
        <v>52</v>
      </c>
      <c r="U880" s="36" t="s">
        <v>44</v>
      </c>
      <c r="V880" s="28"/>
      <c r="W880" s="4">
        <v>5710</v>
      </c>
      <c r="X880" s="4">
        <f>IF(Table1[[#This Row],[Commodity]]="corn",Table1[[#This Row],[Tariff per Car]]/(111*2000/56),Table1[[#This Row],[Tariff per Car]]/(111*2000/60))</f>
        <v>1.4403603603603603</v>
      </c>
      <c r="Y880" s="4">
        <f>Table1[[#This Row],[Tariff per Car]]/100.7</f>
        <v>56.703078450844089</v>
      </c>
      <c r="Z880" s="4">
        <f>(Table1[[#This Row],[Tariff per Car]]/111)</f>
        <v>51.441441441441441</v>
      </c>
      <c r="AA880" s="6">
        <f>(Table1[[#This Row],[Tariff per Car]]/111)/Table1[[#This Row],[Route Mileage]]</f>
        <v>2.961510733531459E-2</v>
      </c>
      <c r="AB880" s="4">
        <v>0.43</v>
      </c>
      <c r="AC880" s="4">
        <f>Table1[[#This Row],[FSC per Mile]]*Table1[[#This Row],[Route Mileage]]</f>
        <v>746.91</v>
      </c>
      <c r="AD880" s="4">
        <f>Table1[[#This Row],[Tariff per Car]]+Table1[[#This Row],[FSC per Car]]</f>
        <v>6456.91</v>
      </c>
      <c r="AE880" s="4">
        <f>IF(Table1[[#This Row],[Commodity]]="corn",Table1[[#This Row],[Tariff + FSC per Car]]/(111*2000/56),Table1[[#This Row],[Tariff + FSC per Car]]/(111*2000/60))</f>
        <v>1.6287700900900901</v>
      </c>
      <c r="AF880" s="4">
        <f>Table1[[#This Row],[Tariff + FSC per Car]]/100.7</f>
        <v>64.120258192651434</v>
      </c>
      <c r="AG880" s="4">
        <f>(Table1[[#This Row],[Tariff + FSC per Car]]/111)</f>
        <v>58.170360360360363</v>
      </c>
      <c r="AH880" s="6">
        <f>(Table1[[#This Row],[Tariff + FSC per Car]]/111)/Table1[[#This Row],[Route Mileage]]</f>
        <v>3.3488981209188466E-2</v>
      </c>
    </row>
    <row r="881" spans="1:34" x14ac:dyDescent="0.25">
      <c r="A881" s="3">
        <v>45061</v>
      </c>
      <c r="B881" s="1" t="s">
        <v>112</v>
      </c>
      <c r="C881" s="1" t="s">
        <v>112</v>
      </c>
      <c r="D881" s="24">
        <v>4051</v>
      </c>
      <c r="E881" s="24">
        <v>2215</v>
      </c>
      <c r="F881" s="1" t="s">
        <v>35</v>
      </c>
      <c r="G881" s="1" t="s">
        <v>36</v>
      </c>
      <c r="H881" s="1" t="s">
        <v>117</v>
      </c>
      <c r="I881" t="s">
        <v>38</v>
      </c>
      <c r="J881" t="str">
        <f>_xlfn.CONCAT(IFERROR(INDEX(Lookup!B:B, MATCH(Table1[[#This Row],[Origin City]], Lookup!A:A, 0)), Table1[[#This Row],[Origin City]]),","," ",Table1[[#This Row],[Origin State]])</f>
        <v>Nebraska City, NE</v>
      </c>
      <c r="K881" t="s">
        <v>118</v>
      </c>
      <c r="L881" t="s">
        <v>54</v>
      </c>
      <c r="M881" t="str">
        <f>_xlfn.CONCAT(IFERROR(INDEX(Lookup!B:B, MATCH(Table1[[#This Row],[Destination City]], Lookup!A:A, 0)), Table1[[#This Row],[Destination City]]),","," ",Table1[[#This Row],[Destination State]])</f>
        <v>Amarillo, TX</v>
      </c>
      <c r="N881" s="5">
        <v>714</v>
      </c>
      <c r="O881" t="s">
        <v>51</v>
      </c>
      <c r="P881">
        <v>107</v>
      </c>
      <c r="R881" t="s">
        <v>42</v>
      </c>
      <c r="S881" t="s">
        <v>43</v>
      </c>
      <c r="T881" t="s">
        <v>52</v>
      </c>
      <c r="U881" s="36" t="s">
        <v>44</v>
      </c>
      <c r="V881" s="28"/>
      <c r="W881" s="4">
        <v>4550</v>
      </c>
      <c r="X881" s="4">
        <f>IF(Table1[[#This Row],[Commodity]]="corn",Table1[[#This Row],[Tariff per Car]]/(111*2000/56),Table1[[#This Row],[Tariff per Car]]/(111*2000/60))</f>
        <v>1.1477477477477478</v>
      </c>
      <c r="Y881" s="4">
        <f>Table1[[#This Row],[Tariff per Car]]/100.7</f>
        <v>45.183714001986097</v>
      </c>
      <c r="Z881" s="4">
        <f>(Table1[[#This Row],[Tariff per Car]]/111)</f>
        <v>40.990990990990994</v>
      </c>
      <c r="AA881" s="6">
        <f>(Table1[[#This Row],[Tariff per Car]]/111)/Table1[[#This Row],[Route Mileage]]</f>
        <v>5.7410351527998595E-2</v>
      </c>
      <c r="AB881" s="4">
        <v>0.43</v>
      </c>
      <c r="AC881" s="4">
        <f>Table1[[#This Row],[FSC per Mile]]*Table1[[#This Row],[Route Mileage]]</f>
        <v>307.02</v>
      </c>
      <c r="AD881" s="4">
        <f>Table1[[#This Row],[Tariff per Car]]+Table1[[#This Row],[FSC per Car]]</f>
        <v>4857.0200000000004</v>
      </c>
      <c r="AE881" s="4">
        <f>IF(Table1[[#This Row],[Commodity]]="corn",Table1[[#This Row],[Tariff + FSC per Car]]/(111*2000/56),Table1[[#This Row],[Tariff + FSC per Car]]/(111*2000/60))</f>
        <v>1.2251942342342343</v>
      </c>
      <c r="AF881" s="4">
        <f>Table1[[#This Row],[Tariff + FSC per Car]]/100.7</f>
        <v>48.232571996027808</v>
      </c>
      <c r="AG881" s="4">
        <f>(Table1[[#This Row],[Tariff + FSC per Car]]/111)</f>
        <v>43.756936936936938</v>
      </c>
      <c r="AH881" s="6">
        <f>(Table1[[#This Row],[Tariff + FSC per Car]]/111)/Table1[[#This Row],[Route Mileage]]</f>
        <v>6.1284225401872464E-2</v>
      </c>
    </row>
    <row r="882" spans="1:34" x14ac:dyDescent="0.25">
      <c r="A882" s="3">
        <v>45061</v>
      </c>
      <c r="B882" s="1" t="s">
        <v>34</v>
      </c>
      <c r="C882" s="1" t="s">
        <v>34</v>
      </c>
      <c r="D882" s="24">
        <v>4022</v>
      </c>
      <c r="E882" s="24">
        <v>69105</v>
      </c>
      <c r="F882" s="1" t="s">
        <v>72</v>
      </c>
      <c r="G882" s="1" t="s">
        <v>36</v>
      </c>
      <c r="H882" s="1" t="s">
        <v>73</v>
      </c>
      <c r="I882" t="s">
        <v>47</v>
      </c>
      <c r="J882" t="str">
        <f>_xlfn.CONCAT(IFERROR(INDEX(Lookup!B:B, MATCH(Table1[[#This Row],[Origin City]], Lookup!A:A, 0)), Table1[[#This Row],[Origin City]]),","," ",Table1[[#This Row],[Origin State]])</f>
        <v>Argyle, MN</v>
      </c>
      <c r="K882" t="s">
        <v>48</v>
      </c>
      <c r="L882" t="s">
        <v>49</v>
      </c>
      <c r="M882" t="s">
        <v>50</v>
      </c>
      <c r="N882" s="5">
        <v>1528</v>
      </c>
      <c r="O882" t="s">
        <v>51</v>
      </c>
      <c r="P882">
        <v>110</v>
      </c>
      <c r="Q882">
        <v>120</v>
      </c>
      <c r="R882" t="s">
        <v>2</v>
      </c>
      <c r="S882" t="s">
        <v>43</v>
      </c>
      <c r="T882" t="s">
        <v>52</v>
      </c>
      <c r="U882" s="35" t="s">
        <v>44</v>
      </c>
      <c r="V882" s="27" t="s">
        <v>45</v>
      </c>
      <c r="W882" s="4">
        <v>6300</v>
      </c>
      <c r="X882" s="4">
        <f>IF(Table1[[#This Row],[Commodity]]="corn",Table1[[#This Row],[Tariff per Car]]/(111*2000/56),Table1[[#This Row],[Tariff per Car]]/(111*2000/60))</f>
        <v>1.7027027027027026</v>
      </c>
      <c r="Y882" s="4">
        <f>Table1[[#This Row],[Tariff per Car]]/100.7</f>
        <v>62.562065541211517</v>
      </c>
      <c r="Z882" s="4">
        <f>(Table1[[#This Row],[Tariff per Car]]/111)</f>
        <v>56.756756756756758</v>
      </c>
      <c r="AA882" s="6">
        <f>(Table1[[#This Row],[Tariff per Car]]/111)/Table1[[#This Row],[Route Mileage]]</f>
        <v>3.7144474317249189E-2</v>
      </c>
      <c r="AB882" s="4">
        <v>0.25</v>
      </c>
      <c r="AC882" s="4">
        <f>Table1[[#This Row],[FSC per Mile]]*Table1[[#This Row],[Route Mileage]]</f>
        <v>382</v>
      </c>
      <c r="AD882" s="4">
        <f>Table1[[#This Row],[Tariff per Car]]+Table1[[#This Row],[FSC per Car]]</f>
        <v>6682</v>
      </c>
      <c r="AE882" s="4">
        <f>IF(Table1[[#This Row],[Commodity]]="corn",Table1[[#This Row],[Tariff + FSC per Car]]/(111*2000/56),Table1[[#This Row],[Tariff + FSC per Car]]/(111*2000/60))</f>
        <v>1.8059459459459459</v>
      </c>
      <c r="AF882" s="4">
        <f>Table1[[#This Row],[Tariff + FSC per Car]]/100.7</f>
        <v>66.355511420059585</v>
      </c>
      <c r="AG882" s="4">
        <f>(Table1[[#This Row],[Tariff + FSC per Car]]/111)</f>
        <v>60.198198198198199</v>
      </c>
      <c r="AH882" s="6">
        <f>(Table1[[#This Row],[Tariff + FSC per Car]]/111)/Table1[[#This Row],[Route Mileage]]</f>
        <v>3.9396726569501439E-2</v>
      </c>
    </row>
    <row r="883" spans="1:34" x14ac:dyDescent="0.25">
      <c r="A883" s="3">
        <v>45061</v>
      </c>
      <c r="B883" s="1" t="s">
        <v>34</v>
      </c>
      <c r="C883" s="1" t="s">
        <v>34</v>
      </c>
      <c r="D883" s="24">
        <v>4022</v>
      </c>
      <c r="E883" s="24">
        <v>69105</v>
      </c>
      <c r="F883" s="1" t="s">
        <v>72</v>
      </c>
      <c r="G883" s="1" t="s">
        <v>36</v>
      </c>
      <c r="H883" s="1" t="s">
        <v>73</v>
      </c>
      <c r="I883" t="s">
        <v>47</v>
      </c>
      <c r="J883" t="str">
        <f>_xlfn.CONCAT(IFERROR(INDEX(Lookup!B:B, MATCH(Table1[[#This Row],[Origin City]], Lookup!A:A, 0)), Table1[[#This Row],[Origin City]]),","," ",Table1[[#This Row],[Origin State]])</f>
        <v>Argyle, MN</v>
      </c>
      <c r="K883" t="s">
        <v>65</v>
      </c>
      <c r="L883" t="s">
        <v>54</v>
      </c>
      <c r="M883" t="s">
        <v>66</v>
      </c>
      <c r="N883" s="47">
        <v>1634</v>
      </c>
      <c r="O883" t="s">
        <v>51</v>
      </c>
      <c r="P883">
        <v>110</v>
      </c>
      <c r="Q883">
        <v>120</v>
      </c>
      <c r="R883" t="s">
        <v>2</v>
      </c>
      <c r="S883" t="s">
        <v>43</v>
      </c>
      <c r="T883" t="s">
        <v>52</v>
      </c>
      <c r="U883" s="36" t="s">
        <v>44</v>
      </c>
      <c r="V883" s="28" t="s">
        <v>45</v>
      </c>
      <c r="W883" s="4">
        <v>6500</v>
      </c>
      <c r="X883" s="4">
        <f>IF(Table1[[#This Row],[Commodity]]="corn",Table1[[#This Row],[Tariff per Car]]/(111*2000/56),Table1[[#This Row],[Tariff per Car]]/(111*2000/60))</f>
        <v>1.7567567567567568</v>
      </c>
      <c r="Y883" s="4">
        <f>Table1[[#This Row],[Tariff per Car]]/100.7</f>
        <v>64.548162859980138</v>
      </c>
      <c r="Z883" s="4">
        <f>(Table1[[#This Row],[Tariff per Car]]/111)</f>
        <v>58.558558558558559</v>
      </c>
      <c r="AA883" s="6">
        <f>(Table1[[#This Row],[Tariff per Car]]/111)/Table1[[#This Row],[Route Mileage]]</f>
        <v>3.5837551137428737E-2</v>
      </c>
      <c r="AB883" s="4">
        <v>0.25</v>
      </c>
      <c r="AC883" s="4">
        <f>Table1[[#This Row],[FSC per Mile]]*Table1[[#This Row],[Route Mileage]]</f>
        <v>408.5</v>
      </c>
      <c r="AD883" s="4">
        <f>Table1[[#This Row],[Tariff per Car]]+Table1[[#This Row],[FSC per Car]]</f>
        <v>6908.5</v>
      </c>
      <c r="AE883" s="4">
        <f>IF(Table1[[#This Row],[Commodity]]="corn",Table1[[#This Row],[Tariff + FSC per Car]]/(111*2000/56),Table1[[#This Row],[Tariff + FSC per Car]]/(111*2000/60))</f>
        <v>1.8671621621621621</v>
      </c>
      <c r="AF883" s="4">
        <f>Table1[[#This Row],[Tariff + FSC per Car]]/100.7</f>
        <v>68.604766633565049</v>
      </c>
      <c r="AG883" s="4">
        <f>(Table1[[#This Row],[Tariff + FSC per Car]]/111)</f>
        <v>62.238738738738739</v>
      </c>
      <c r="AH883" s="6">
        <f>(Table1[[#This Row],[Tariff + FSC per Car]]/111)/Table1[[#This Row],[Route Mileage]]</f>
        <v>3.8089803389680994E-2</v>
      </c>
    </row>
    <row r="884" spans="1:34" x14ac:dyDescent="0.25">
      <c r="A884" s="3">
        <v>45061</v>
      </c>
      <c r="B884" s="1" t="s">
        <v>34</v>
      </c>
      <c r="C884" s="1" t="s">
        <v>34</v>
      </c>
      <c r="D884" s="24">
        <v>4022</v>
      </c>
      <c r="E884" s="24">
        <v>69105</v>
      </c>
      <c r="F884" s="1" t="s">
        <v>72</v>
      </c>
      <c r="G884" s="1" t="s">
        <v>36</v>
      </c>
      <c r="H884" s="1" t="s">
        <v>74</v>
      </c>
      <c r="I884" t="s">
        <v>75</v>
      </c>
      <c r="J884" t="str">
        <f>_xlfn.CONCAT(IFERROR(INDEX(Lookup!B:B, MATCH(Table1[[#This Row],[Origin City]], Lookup!A:A, 0)), Table1[[#This Row],[Origin City]]),","," ",Table1[[#This Row],[Origin State]])</f>
        <v>Casselton, ND</v>
      </c>
      <c r="K884" t="s">
        <v>48</v>
      </c>
      <c r="L884" t="s">
        <v>49</v>
      </c>
      <c r="M884" t="s">
        <v>50</v>
      </c>
      <c r="N884" s="5">
        <v>1469</v>
      </c>
      <c r="O884" t="s">
        <v>51</v>
      </c>
      <c r="P884">
        <v>110</v>
      </c>
      <c r="Q884">
        <v>120</v>
      </c>
      <c r="R884" t="s">
        <v>2</v>
      </c>
      <c r="S884" t="s">
        <v>43</v>
      </c>
      <c r="T884" t="s">
        <v>52</v>
      </c>
      <c r="U884" s="35" t="s">
        <v>44</v>
      </c>
      <c r="V884" s="27" t="s">
        <v>45</v>
      </c>
      <c r="W884" s="4">
        <v>6250</v>
      </c>
      <c r="X884" s="4">
        <f>IF(Table1[[#This Row],[Commodity]]="corn",Table1[[#This Row],[Tariff per Car]]/(111*2000/56),Table1[[#This Row],[Tariff per Car]]/(111*2000/60))</f>
        <v>1.6891891891891893</v>
      </c>
      <c r="Y884" s="4">
        <f>Table1[[#This Row],[Tariff per Car]]/100.7</f>
        <v>62.06554121151936</v>
      </c>
      <c r="Z884" s="4">
        <f>(Table1[[#This Row],[Tariff per Car]]/111)</f>
        <v>56.306306306306304</v>
      </c>
      <c r="AA884" s="6">
        <f>(Table1[[#This Row],[Tariff per Car]]/111)/Table1[[#This Row],[Route Mileage]]</f>
        <v>3.8329684347383458E-2</v>
      </c>
      <c r="AB884" s="4">
        <v>0.25</v>
      </c>
      <c r="AC884" s="4">
        <f>Table1[[#This Row],[FSC per Mile]]*Table1[[#This Row],[Route Mileage]]</f>
        <v>367.25</v>
      </c>
      <c r="AD884" s="4">
        <f>Table1[[#This Row],[Tariff per Car]]+Table1[[#This Row],[FSC per Car]]</f>
        <v>6617.25</v>
      </c>
      <c r="AE884" s="4">
        <f>IF(Table1[[#This Row],[Commodity]]="corn",Table1[[#This Row],[Tariff + FSC per Car]]/(111*2000/56),Table1[[#This Row],[Tariff + FSC per Car]]/(111*2000/60))</f>
        <v>1.7884459459459459</v>
      </c>
      <c r="AF884" s="4">
        <f>Table1[[#This Row],[Tariff + FSC per Car]]/100.7</f>
        <v>65.712512413108243</v>
      </c>
      <c r="AG884" s="4">
        <f>(Table1[[#This Row],[Tariff + FSC per Car]]/111)</f>
        <v>59.614864864864863</v>
      </c>
      <c r="AH884" s="6">
        <f>(Table1[[#This Row],[Tariff + FSC per Car]]/111)/Table1[[#This Row],[Route Mileage]]</f>
        <v>4.0581936599635715E-2</v>
      </c>
    </row>
    <row r="885" spans="1:34" x14ac:dyDescent="0.25">
      <c r="A885" s="3">
        <v>45061</v>
      </c>
      <c r="B885" s="1" t="s">
        <v>34</v>
      </c>
      <c r="C885" s="1" t="s">
        <v>34</v>
      </c>
      <c r="D885" s="24">
        <v>4022</v>
      </c>
      <c r="E885" s="24">
        <v>69902</v>
      </c>
      <c r="F885" s="1" t="s">
        <v>72</v>
      </c>
      <c r="G885" s="1" t="s">
        <v>36</v>
      </c>
      <c r="H885" s="1" t="s">
        <v>74</v>
      </c>
      <c r="I885" t="s">
        <v>75</v>
      </c>
      <c r="J885" t="str">
        <f>_xlfn.CONCAT(IFERROR(INDEX(Lookup!B:B, MATCH(Table1[[#This Row],[Origin City]], Lookup!A:A, 0)), Table1[[#This Row],[Origin City]]),","," ",Table1[[#This Row],[Origin State]])</f>
        <v>Casselton, ND</v>
      </c>
      <c r="K885" t="s">
        <v>79</v>
      </c>
      <c r="L885" t="s">
        <v>62</v>
      </c>
      <c r="M885" t="str">
        <f>_xlfn.CONCAT(IFERROR(INDEX(Lookup!B:B, MATCH(Table1[[#This Row],[Destination City]], Lookup!A:A, 0)), Table1[[#This Row],[Destination City]]),","," ",Table1[[#This Row],[Destination State]])</f>
        <v>St. Louis, MO</v>
      </c>
      <c r="N885" s="5">
        <v>855</v>
      </c>
      <c r="O885" t="s">
        <v>51</v>
      </c>
      <c r="P885">
        <v>110</v>
      </c>
      <c r="Q885">
        <v>120</v>
      </c>
      <c r="R885" t="s">
        <v>2</v>
      </c>
      <c r="S885" t="s">
        <v>43</v>
      </c>
      <c r="T885" t="s">
        <v>52</v>
      </c>
      <c r="U885" s="35" t="s">
        <v>44</v>
      </c>
      <c r="V885" s="27" t="s">
        <v>45</v>
      </c>
      <c r="W885" s="4">
        <v>4300</v>
      </c>
      <c r="X885" s="4">
        <f>IF(Table1[[#This Row],[Commodity]]="corn",Table1[[#This Row],[Tariff per Car]]/(111*2000/56),Table1[[#This Row],[Tariff per Car]]/(111*2000/60))</f>
        <v>1.1621621621621621</v>
      </c>
      <c r="Y885" s="4">
        <f>Table1[[#This Row],[Tariff per Car]]/100.7</f>
        <v>42.701092353525318</v>
      </c>
      <c r="Z885" s="4">
        <f>(Table1[[#This Row],[Tariff per Car]]/111)</f>
        <v>38.738738738738739</v>
      </c>
      <c r="AA885" s="6">
        <f>(Table1[[#This Row],[Tariff per Car]]/111)/Table1[[#This Row],[Route Mileage]]</f>
        <v>4.5308466361097942E-2</v>
      </c>
      <c r="AB885" s="4">
        <v>0.25</v>
      </c>
      <c r="AC885" s="4">
        <f>Table1[[#This Row],[FSC per Mile]]*Table1[[#This Row],[Route Mileage]]</f>
        <v>213.75</v>
      </c>
      <c r="AD885" s="4">
        <f>Table1[[#This Row],[Tariff per Car]]+Table1[[#This Row],[FSC per Car]]</f>
        <v>4513.75</v>
      </c>
      <c r="AE885" s="4">
        <f>IF(Table1[[#This Row],[Commodity]]="corn",Table1[[#This Row],[Tariff + FSC per Car]]/(111*2000/56),Table1[[#This Row],[Tariff + FSC per Car]]/(111*2000/60))</f>
        <v>1.2199324324324323</v>
      </c>
      <c r="AF885" s="4">
        <f>Table1[[#This Row],[Tariff + FSC per Car]]/100.7</f>
        <v>44.823733862959287</v>
      </c>
      <c r="AG885" s="4">
        <f>(Table1[[#This Row],[Tariff + FSC per Car]]/111)</f>
        <v>40.664414414414416</v>
      </c>
      <c r="AH885" s="6">
        <f>(Table1[[#This Row],[Tariff + FSC per Car]]/111)/Table1[[#This Row],[Route Mileage]]</f>
        <v>4.7560718613350192E-2</v>
      </c>
    </row>
    <row r="886" spans="1:34" x14ac:dyDescent="0.25">
      <c r="A886" s="3">
        <v>45061</v>
      </c>
      <c r="B886" s="1" t="s">
        <v>34</v>
      </c>
      <c r="C886" s="1" t="s">
        <v>34</v>
      </c>
      <c r="D886" s="24">
        <v>4022</v>
      </c>
      <c r="E886" s="24">
        <v>69105</v>
      </c>
      <c r="F886" s="1" t="s">
        <v>72</v>
      </c>
      <c r="G886" s="1" t="s">
        <v>36</v>
      </c>
      <c r="H886" s="1" t="s">
        <v>76</v>
      </c>
      <c r="I886" t="s">
        <v>77</v>
      </c>
      <c r="J886" t="str">
        <f>_xlfn.CONCAT(IFERROR(INDEX(Lookup!B:B, MATCH(Table1[[#This Row],[Origin City]], Lookup!A:A, 0)), Table1[[#This Row],[Origin City]]),","," ",Table1[[#This Row],[Origin State]])</f>
        <v>Concordia, KS</v>
      </c>
      <c r="K886" t="s">
        <v>65</v>
      </c>
      <c r="L886" t="s">
        <v>54</v>
      </c>
      <c r="M886" t="s">
        <v>66</v>
      </c>
      <c r="N886" s="5">
        <v>742</v>
      </c>
      <c r="O886" t="s">
        <v>51</v>
      </c>
      <c r="P886">
        <v>110</v>
      </c>
      <c r="Q886">
        <v>120</v>
      </c>
      <c r="R886" t="s">
        <v>2</v>
      </c>
      <c r="S886" t="s">
        <v>43</v>
      </c>
      <c r="T886" t="s">
        <v>43</v>
      </c>
      <c r="U886" s="36" t="s">
        <v>44</v>
      </c>
      <c r="V886" s="28" t="s">
        <v>45</v>
      </c>
      <c r="W886" s="4">
        <v>4750</v>
      </c>
      <c r="X886" s="4">
        <f>IF(Table1[[#This Row],[Commodity]]="corn",Table1[[#This Row],[Tariff per Car]]/(111*2000/56),Table1[[#This Row],[Tariff per Car]]/(111*2000/60))</f>
        <v>1.2837837837837838</v>
      </c>
      <c r="Y886" s="4">
        <f>Table1[[#This Row],[Tariff per Car]]/100.7</f>
        <v>47.169811320754718</v>
      </c>
      <c r="Z886" s="4">
        <f>(Table1[[#This Row],[Tariff per Car]]/111)</f>
        <v>42.792792792792795</v>
      </c>
      <c r="AA886" s="6">
        <f>(Table1[[#This Row],[Tariff per Car]]/111)/Table1[[#This Row],[Route Mileage]]</f>
        <v>5.7672227483548243E-2</v>
      </c>
      <c r="AB886" s="4">
        <v>0.25</v>
      </c>
      <c r="AC886" s="4">
        <f>Table1[[#This Row],[FSC per Mile]]*Table1[[#This Row],[Route Mileage]]</f>
        <v>185.5</v>
      </c>
      <c r="AD886" s="4">
        <f>Table1[[#This Row],[Tariff per Car]]+Table1[[#This Row],[FSC per Car]]</f>
        <v>4935.5</v>
      </c>
      <c r="AE886" s="4">
        <f>IF(Table1[[#This Row],[Commodity]]="corn",Table1[[#This Row],[Tariff + FSC per Car]]/(111*2000/56),Table1[[#This Row],[Tariff + FSC per Car]]/(111*2000/60))</f>
        <v>1.3339189189189189</v>
      </c>
      <c r="AF886" s="4">
        <f>Table1[[#This Row],[Tariff + FSC per Car]]/100.7</f>
        <v>49.011916583912608</v>
      </c>
      <c r="AG886" s="4">
        <f>(Table1[[#This Row],[Tariff + FSC per Car]]/111)</f>
        <v>44.463963963963963</v>
      </c>
      <c r="AH886" s="6">
        <f>(Table1[[#This Row],[Tariff + FSC per Car]]/111)/Table1[[#This Row],[Route Mileage]]</f>
        <v>5.9924479735800486E-2</v>
      </c>
    </row>
    <row r="887" spans="1:34" x14ac:dyDescent="0.25">
      <c r="A887" s="3">
        <v>45061</v>
      </c>
      <c r="B887" s="1" t="s">
        <v>34</v>
      </c>
      <c r="C887" s="1" t="s">
        <v>34</v>
      </c>
      <c r="D887" s="24">
        <v>4022</v>
      </c>
      <c r="E887" s="24">
        <v>69105</v>
      </c>
      <c r="F887" s="1" t="s">
        <v>72</v>
      </c>
      <c r="G887" s="1" t="s">
        <v>36</v>
      </c>
      <c r="H887" s="1" t="s">
        <v>78</v>
      </c>
      <c r="I887" t="s">
        <v>68</v>
      </c>
      <c r="J887" t="str">
        <f>_xlfn.CONCAT(IFERROR(INDEX(Lookup!B:B, MATCH(Table1[[#This Row],[Origin City]], Lookup!A:A, 0)), Table1[[#This Row],[Origin City]]),","," ",Table1[[#This Row],[Origin State]])</f>
        <v>Mitchell, SD</v>
      </c>
      <c r="K887" t="s">
        <v>48</v>
      </c>
      <c r="L887" t="s">
        <v>49</v>
      </c>
      <c r="M887" t="s">
        <v>50</v>
      </c>
      <c r="N887" s="5">
        <v>1624</v>
      </c>
      <c r="O887" t="s">
        <v>51</v>
      </c>
      <c r="P887">
        <v>110</v>
      </c>
      <c r="Q887">
        <v>120</v>
      </c>
      <c r="R887" t="s">
        <v>2</v>
      </c>
      <c r="S887" t="s">
        <v>43</v>
      </c>
      <c r="T887" t="s">
        <v>52</v>
      </c>
      <c r="U887" s="35" t="s">
        <v>44</v>
      </c>
      <c r="V887" s="27" t="s">
        <v>45</v>
      </c>
      <c r="W887" s="4">
        <v>6350</v>
      </c>
      <c r="X887" s="4">
        <f>IF(Table1[[#This Row],[Commodity]]="corn",Table1[[#This Row],[Tariff per Car]]/(111*2000/56),Table1[[#This Row],[Tariff per Car]]/(111*2000/60))</f>
        <v>1.7162162162162162</v>
      </c>
      <c r="Y887" s="4">
        <f>Table1[[#This Row],[Tariff per Car]]/100.7</f>
        <v>63.058589870903674</v>
      </c>
      <c r="Z887" s="4">
        <f>(Table1[[#This Row],[Tariff per Car]]/111)</f>
        <v>57.207207207207205</v>
      </c>
      <c r="AA887" s="6">
        <f>(Table1[[#This Row],[Tariff per Car]]/111)/Table1[[#This Row],[Route Mileage]]</f>
        <v>3.5226112812319708E-2</v>
      </c>
      <c r="AB887" s="4">
        <v>0.25</v>
      </c>
      <c r="AC887" s="4">
        <f>Table1[[#This Row],[FSC per Mile]]*Table1[[#This Row],[Route Mileage]]</f>
        <v>406</v>
      </c>
      <c r="AD887" s="4">
        <f>Table1[[#This Row],[Tariff per Car]]+Table1[[#This Row],[FSC per Car]]</f>
        <v>6756</v>
      </c>
      <c r="AE887" s="4">
        <f>IF(Table1[[#This Row],[Commodity]]="corn",Table1[[#This Row],[Tariff + FSC per Car]]/(111*2000/56),Table1[[#This Row],[Tariff + FSC per Car]]/(111*2000/60))</f>
        <v>1.8259459459459459</v>
      </c>
      <c r="AF887" s="4">
        <f>Table1[[#This Row],[Tariff + FSC per Car]]/100.7</f>
        <v>67.090367428003972</v>
      </c>
      <c r="AG887" s="4">
        <f>(Table1[[#This Row],[Tariff + FSC per Car]]/111)</f>
        <v>60.864864864864863</v>
      </c>
      <c r="AH887" s="6">
        <f>(Table1[[#This Row],[Tariff + FSC per Car]]/111)/Table1[[#This Row],[Route Mileage]]</f>
        <v>3.7478365064571958E-2</v>
      </c>
    </row>
    <row r="888" spans="1:34" x14ac:dyDescent="0.25">
      <c r="A888" s="3">
        <v>45061</v>
      </c>
      <c r="B888" s="1" t="s">
        <v>34</v>
      </c>
      <c r="C888" s="1" t="s">
        <v>34</v>
      </c>
      <c r="D888" s="24">
        <v>4022</v>
      </c>
      <c r="E888" s="24">
        <v>69105</v>
      </c>
      <c r="F888" s="1" t="s">
        <v>72</v>
      </c>
      <c r="G888" s="1" t="s">
        <v>36</v>
      </c>
      <c r="H888" s="1" t="s">
        <v>61</v>
      </c>
      <c r="I888" t="s">
        <v>62</v>
      </c>
      <c r="J888" t="str">
        <f>_xlfn.CONCAT(IFERROR(INDEX(Lookup!B:B, MATCH(Table1[[#This Row],[Origin City]], Lookup!A:A, 0)), Table1[[#This Row],[Origin City]]),","," ",Table1[[#This Row],[Origin State]])</f>
        <v>Phelps (Rock Port), MO</v>
      </c>
      <c r="K888" t="s">
        <v>48</v>
      </c>
      <c r="L888" t="s">
        <v>49</v>
      </c>
      <c r="M888" t="s">
        <v>50</v>
      </c>
      <c r="N888" s="5">
        <v>1881</v>
      </c>
      <c r="O888" t="s">
        <v>51</v>
      </c>
      <c r="P888">
        <v>110</v>
      </c>
      <c r="Q888">
        <v>120</v>
      </c>
      <c r="R888" t="s">
        <v>2</v>
      </c>
      <c r="S888" t="s">
        <v>43</v>
      </c>
      <c r="T888" t="s">
        <v>43</v>
      </c>
      <c r="U888" s="35" t="s">
        <v>44</v>
      </c>
      <c r="V888" s="27" t="s">
        <v>45</v>
      </c>
      <c r="W888" s="4">
        <v>6300</v>
      </c>
      <c r="X888" s="4">
        <f>IF(Table1[[#This Row],[Commodity]]="corn",Table1[[#This Row],[Tariff per Car]]/(111*2000/56),Table1[[#This Row],[Tariff per Car]]/(111*2000/60))</f>
        <v>1.7027027027027026</v>
      </c>
      <c r="Y888" s="4">
        <f>Table1[[#This Row],[Tariff per Car]]/100.7</f>
        <v>62.562065541211517</v>
      </c>
      <c r="Z888" s="4">
        <f>(Table1[[#This Row],[Tariff per Car]]/111)</f>
        <v>56.756756756756758</v>
      </c>
      <c r="AA888" s="6">
        <f>(Table1[[#This Row],[Tariff per Car]]/111)/Table1[[#This Row],[Route Mileage]]</f>
        <v>3.0173714384240699E-2</v>
      </c>
      <c r="AB888" s="4">
        <v>0.25</v>
      </c>
      <c r="AC888" s="4">
        <f>Table1[[#This Row],[FSC per Mile]]*Table1[[#This Row],[Route Mileage]]</f>
        <v>470.25</v>
      </c>
      <c r="AD888" s="4">
        <f>Table1[[#This Row],[Tariff per Car]]+Table1[[#This Row],[FSC per Car]]</f>
        <v>6770.25</v>
      </c>
      <c r="AE888" s="4">
        <f>IF(Table1[[#This Row],[Commodity]]="corn",Table1[[#This Row],[Tariff + FSC per Car]]/(111*2000/56),Table1[[#This Row],[Tariff + FSC per Car]]/(111*2000/60))</f>
        <v>1.8297972972972973</v>
      </c>
      <c r="AF888" s="4">
        <f>Table1[[#This Row],[Tariff + FSC per Car]]/100.7</f>
        <v>67.231876861966228</v>
      </c>
      <c r="AG888" s="4">
        <f>(Table1[[#This Row],[Tariff + FSC per Car]]/111)</f>
        <v>60.993243243243242</v>
      </c>
      <c r="AH888" s="6">
        <f>(Table1[[#This Row],[Tariff + FSC per Car]]/111)/Table1[[#This Row],[Route Mileage]]</f>
        <v>3.2425966636492949E-2</v>
      </c>
    </row>
    <row r="889" spans="1:34" x14ac:dyDescent="0.25">
      <c r="A889" s="3">
        <v>45061</v>
      </c>
      <c r="B889" s="1" t="s">
        <v>34</v>
      </c>
      <c r="C889" s="1" t="s">
        <v>34</v>
      </c>
      <c r="D889" s="24">
        <v>4022</v>
      </c>
      <c r="E889" s="24">
        <v>69105</v>
      </c>
      <c r="F889" s="1" t="s">
        <v>72</v>
      </c>
      <c r="G889" s="1" t="s">
        <v>36</v>
      </c>
      <c r="H889" s="1" t="s">
        <v>69</v>
      </c>
      <c r="I889" t="s">
        <v>47</v>
      </c>
      <c r="J889" t="str">
        <f>_xlfn.CONCAT(IFERROR(INDEX(Lookup!B:B, MATCH(Table1[[#This Row],[Origin City]], Lookup!A:A, 0)), Table1[[#This Row],[Origin City]]),","," ",Table1[[#This Row],[Origin State]])</f>
        <v>St. Cloud, MN</v>
      </c>
      <c r="K889" t="s">
        <v>48</v>
      </c>
      <c r="L889" t="s">
        <v>49</v>
      </c>
      <c r="M889" t="s">
        <v>50</v>
      </c>
      <c r="N889" s="5">
        <v>1666</v>
      </c>
      <c r="O889" t="s">
        <v>51</v>
      </c>
      <c r="P889">
        <v>110</v>
      </c>
      <c r="Q889">
        <v>120</v>
      </c>
      <c r="R889" t="s">
        <v>2</v>
      </c>
      <c r="S889" t="s">
        <v>43</v>
      </c>
      <c r="T889" t="s">
        <v>43</v>
      </c>
      <c r="U889" s="36" t="s">
        <v>44</v>
      </c>
      <c r="V889" s="28" t="s">
        <v>45</v>
      </c>
      <c r="W889" s="4">
        <v>6400</v>
      </c>
      <c r="X889" s="4">
        <f>IF(Table1[[#This Row],[Commodity]]="corn",Table1[[#This Row],[Tariff per Car]]/(111*2000/56),Table1[[#This Row],[Tariff per Car]]/(111*2000/60))</f>
        <v>1.7297297297297298</v>
      </c>
      <c r="Y889" s="4">
        <f>Table1[[#This Row],[Tariff per Car]]/100.7</f>
        <v>63.555114200595824</v>
      </c>
      <c r="Z889" s="4">
        <f>(Table1[[#This Row],[Tariff per Car]]/111)</f>
        <v>57.657657657657658</v>
      </c>
      <c r="AA889" s="6">
        <f>(Table1[[#This Row],[Tariff per Car]]/111)/Table1[[#This Row],[Route Mileage]]</f>
        <v>3.460843796978251E-2</v>
      </c>
      <c r="AB889" s="4">
        <v>0.25</v>
      </c>
      <c r="AC889" s="4">
        <f>Table1[[#This Row],[FSC per Mile]]*Table1[[#This Row],[Route Mileage]]</f>
        <v>416.5</v>
      </c>
      <c r="AD889" s="4">
        <f>Table1[[#This Row],[Tariff per Car]]+Table1[[#This Row],[FSC per Car]]</f>
        <v>6816.5</v>
      </c>
      <c r="AE889" s="4">
        <f>IF(Table1[[#This Row],[Commodity]]="corn",Table1[[#This Row],[Tariff + FSC per Car]]/(111*2000/56),Table1[[#This Row],[Tariff + FSC per Car]]/(111*2000/60))</f>
        <v>1.8422972972972973</v>
      </c>
      <c r="AF889" s="4">
        <f>Table1[[#This Row],[Tariff + FSC per Car]]/100.7</f>
        <v>67.691161866931481</v>
      </c>
      <c r="AG889" s="4">
        <f>(Table1[[#This Row],[Tariff + FSC per Car]]/111)</f>
        <v>61.409909909909906</v>
      </c>
      <c r="AH889" s="6">
        <f>(Table1[[#This Row],[Tariff + FSC per Car]]/111)/Table1[[#This Row],[Route Mileage]]</f>
        <v>3.686069022203476E-2</v>
      </c>
    </row>
    <row r="890" spans="1:34" x14ac:dyDescent="0.25">
      <c r="A890" s="3">
        <v>45061</v>
      </c>
      <c r="B890" s="1" t="s">
        <v>88</v>
      </c>
      <c r="C890" s="1" t="s">
        <v>81</v>
      </c>
      <c r="D890" s="24">
        <v>4444</v>
      </c>
      <c r="E890" s="24">
        <v>47004</v>
      </c>
      <c r="F890" s="1" t="s">
        <v>72</v>
      </c>
      <c r="G890" s="1" t="s">
        <v>36</v>
      </c>
      <c r="H890" s="1" t="s">
        <v>89</v>
      </c>
      <c r="I890" t="s">
        <v>75</v>
      </c>
      <c r="J890" t="str">
        <f>_xlfn.CONCAT(IFERROR(INDEX(Lookup!B:B, MATCH(Table1[[#This Row],[Origin City]], Lookup!A:A, 0)), Table1[[#This Row],[Origin City]]),","," ",Table1[[#This Row],[Origin State]])</f>
        <v>Enderlin, ND</v>
      </c>
      <c r="K890" t="s">
        <v>119</v>
      </c>
      <c r="L890" t="s">
        <v>57</v>
      </c>
      <c r="M890" t="str">
        <f>_xlfn.CONCAT(IFERROR(INDEX(Lookup!B:B, MATCH(Table1[[#This Row],[Destination City]], Lookup!A:A, 0)), Table1[[#This Row],[Destination City]]),","," ",Table1[[#This Row],[Destination State]])</f>
        <v>East St. Louis, IL</v>
      </c>
      <c r="N890" s="5">
        <v>1235.9000000000001</v>
      </c>
      <c r="O890" t="s">
        <v>86</v>
      </c>
      <c r="P890">
        <v>110</v>
      </c>
      <c r="Q890">
        <v>110</v>
      </c>
      <c r="R890" t="s">
        <v>42</v>
      </c>
      <c r="S890" t="s">
        <v>43</v>
      </c>
      <c r="T890" t="s">
        <v>52</v>
      </c>
      <c r="U890" s="26"/>
      <c r="V890" s="27" t="s">
        <v>87</v>
      </c>
      <c r="W890" s="4">
        <v>3126</v>
      </c>
      <c r="X890" s="4">
        <f>IF(Table1[[#This Row],[Commodity]]="corn",Table1[[#This Row],[Tariff per Car]]/(111*2000/56),Table1[[#This Row],[Tariff per Car]]/(111*2000/60))</f>
        <v>0.8448648648648649</v>
      </c>
      <c r="Y890" s="4">
        <f>Table1[[#This Row],[Tariff per Car]]/100.7</f>
        <v>31.042701092353525</v>
      </c>
      <c r="Z890" s="4">
        <f>(Table1[[#This Row],[Tariff per Car]]/111)</f>
        <v>28.162162162162161</v>
      </c>
      <c r="AA890" s="6">
        <f>(Table1[[#This Row],[Tariff per Car]]/111)/Table1[[#This Row],[Route Mileage]]</f>
        <v>2.2786764432528649E-2</v>
      </c>
      <c r="AB890" s="4">
        <v>0.38750000000000001</v>
      </c>
      <c r="AC890" s="4">
        <f>Table1[[#This Row],[FSC per Mile]]*Table1[[#This Row],[Route Mileage]]</f>
        <v>478.91125000000005</v>
      </c>
      <c r="AD890" s="4">
        <f>Table1[[#This Row],[Tariff per Car]]+Table1[[#This Row],[FSC per Car]]</f>
        <v>3604.9112500000001</v>
      </c>
      <c r="AE890" s="4">
        <f>IF(Table1[[#This Row],[Commodity]]="corn",Table1[[#This Row],[Tariff + FSC per Car]]/(111*2000/56),Table1[[#This Row],[Tariff + FSC per Car]]/(111*2000/60))</f>
        <v>0.97430033783783787</v>
      </c>
      <c r="AF890" s="4">
        <f>Table1[[#This Row],[Tariff + FSC per Car]]/100.7</f>
        <v>35.798522840119169</v>
      </c>
      <c r="AG890" s="4">
        <f>(Table1[[#This Row],[Tariff + FSC per Car]]/111)</f>
        <v>32.476677927927931</v>
      </c>
      <c r="AH890" s="6">
        <f>(Table1[[#This Row],[Tariff + FSC per Car]]/111)/Table1[[#This Row],[Route Mileage]]</f>
        <v>2.6277755423519643E-2</v>
      </c>
    </row>
    <row r="891" spans="1:34" x14ac:dyDescent="0.25">
      <c r="A891" s="3">
        <v>45061</v>
      </c>
      <c r="B891" s="1" t="s">
        <v>88</v>
      </c>
      <c r="C891" s="1" t="s">
        <v>81</v>
      </c>
      <c r="D891" s="24">
        <v>4444</v>
      </c>
      <c r="E891" s="24">
        <v>45650</v>
      </c>
      <c r="F891" s="1" t="s">
        <v>72</v>
      </c>
      <c r="G891" s="1" t="s">
        <v>36</v>
      </c>
      <c r="H891" s="1" t="s">
        <v>89</v>
      </c>
      <c r="I891" t="s">
        <v>75</v>
      </c>
      <c r="J891" t="str">
        <f>_xlfn.CONCAT(IFERROR(INDEX(Lookup!B:B, MATCH(Table1[[#This Row],[Origin City]], Lookup!A:A, 0)), Table1[[#This Row],[Origin City]]),","," ",Table1[[#This Row],[Origin State]])</f>
        <v>Enderlin, ND</v>
      </c>
      <c r="K891" t="s">
        <v>90</v>
      </c>
      <c r="L891" t="s">
        <v>49</v>
      </c>
      <c r="M891" t="str">
        <f>_xlfn.CONCAT(IFERROR(INDEX(Lookup!B:B, MATCH(Table1[[#This Row],[Destination City]], Lookup!A:A, 0)), Table1[[#This Row],[Destination City]]),","," ",Table1[[#This Row],[Destination State]])</f>
        <v>Kalama, WA</v>
      </c>
      <c r="N891" s="5">
        <v>1617</v>
      </c>
      <c r="O891" t="s">
        <v>86</v>
      </c>
      <c r="P891">
        <v>110</v>
      </c>
      <c r="Q891">
        <v>110</v>
      </c>
      <c r="R891" t="s">
        <v>42</v>
      </c>
      <c r="S891" t="s">
        <v>43</v>
      </c>
      <c r="T891" t="s">
        <v>52</v>
      </c>
      <c r="U891" s="26"/>
      <c r="V891" s="27" t="s">
        <v>87</v>
      </c>
      <c r="W891" s="4">
        <v>5935</v>
      </c>
      <c r="X891" s="4">
        <f>IF(Table1[[#This Row],[Commodity]]="corn",Table1[[#This Row],[Tariff per Car]]/(111*2000/56),Table1[[#This Row],[Tariff per Car]]/(111*2000/60))</f>
        <v>1.604054054054054</v>
      </c>
      <c r="Y891" s="4">
        <f>Table1[[#This Row],[Tariff per Car]]/100.7</f>
        <v>58.937437934458785</v>
      </c>
      <c r="Z891" s="4">
        <f>(Table1[[#This Row],[Tariff per Car]]/111)</f>
        <v>53.468468468468465</v>
      </c>
      <c r="AA891" s="6">
        <f>(Table1[[#This Row],[Tariff per Car]]/111)/Table1[[#This Row],[Route Mileage]]</f>
        <v>3.3066461637890204E-2</v>
      </c>
      <c r="AB891" s="4">
        <v>0.38750000000000001</v>
      </c>
      <c r="AC891" s="4">
        <f>Table1[[#This Row],[FSC per Mile]]*Table1[[#This Row],[Route Mileage]]</f>
        <v>626.58749999999998</v>
      </c>
      <c r="AD891" s="4">
        <f>Table1[[#This Row],[Tariff per Car]]+Table1[[#This Row],[FSC per Car]]</f>
        <v>6561.5874999999996</v>
      </c>
      <c r="AE891" s="4">
        <f>IF(Table1[[#This Row],[Commodity]]="corn",Table1[[#This Row],[Tariff + FSC per Car]]/(111*2000/56),Table1[[#This Row],[Tariff + FSC per Car]]/(111*2000/60))</f>
        <v>1.773402027027027</v>
      </c>
      <c r="AF891" s="4">
        <f>Table1[[#This Row],[Tariff + FSC per Car]]/100.7</f>
        <v>65.159756703078443</v>
      </c>
      <c r="AG891" s="4">
        <f>(Table1[[#This Row],[Tariff + FSC per Car]]/111)</f>
        <v>59.113400900900899</v>
      </c>
      <c r="AH891" s="6">
        <f>(Table1[[#This Row],[Tariff + FSC per Car]]/111)/Table1[[#This Row],[Route Mileage]]</f>
        <v>3.6557452628881201E-2</v>
      </c>
    </row>
    <row r="892" spans="1:34" x14ac:dyDescent="0.25">
      <c r="A892" s="3">
        <v>45061</v>
      </c>
      <c r="B892" s="1" t="s">
        <v>94</v>
      </c>
      <c r="C892" s="1" t="s">
        <v>94</v>
      </c>
      <c r="D892" s="24">
        <v>4317</v>
      </c>
      <c r="F892" s="1" t="s">
        <v>72</v>
      </c>
      <c r="G892" s="1" t="s">
        <v>36</v>
      </c>
      <c r="H892" s="1" t="s">
        <v>106</v>
      </c>
      <c r="I892" t="s">
        <v>57</v>
      </c>
      <c r="J892" t="str">
        <f>_xlfn.CONCAT(IFERROR(INDEX(Lookup!B:B, MATCH(Table1[[#This Row],[Origin City]], Lookup!A:A, 0)), Table1[[#This Row],[Origin City]]),","," ",Table1[[#This Row],[Origin State]])</f>
        <v>Casey, IL</v>
      </c>
      <c r="K892" t="s">
        <v>107</v>
      </c>
      <c r="L892" t="s">
        <v>98</v>
      </c>
      <c r="M892" t="str">
        <f>_xlfn.CONCAT(IFERROR(INDEX(Lookup!B:B, MATCH(Table1[[#This Row],[Destination City]], Lookup!A:A, 0)), Table1[[#This Row],[Destination City]]),","," ",Table1[[#This Row],[Destination State]])</f>
        <v>Mobile, AL</v>
      </c>
      <c r="N892" s="5">
        <v>779</v>
      </c>
      <c r="O892" t="s">
        <v>86</v>
      </c>
      <c r="P892">
        <v>90</v>
      </c>
      <c r="Q892">
        <v>90</v>
      </c>
      <c r="R892" t="s">
        <v>108</v>
      </c>
      <c r="S892" t="s">
        <v>43</v>
      </c>
      <c r="T892" t="s">
        <v>52</v>
      </c>
      <c r="U892" s="43"/>
      <c r="V892" s="28" t="s">
        <v>87</v>
      </c>
      <c r="W892" s="4">
        <v>3407</v>
      </c>
      <c r="X892" s="4">
        <f>IF(Table1[[#This Row],[Commodity]]="corn",Table1[[#This Row],[Tariff per Car]]/(111*2000/56),Table1[[#This Row],[Tariff per Car]]/(111*2000/60))</f>
        <v>0.92081081081081084</v>
      </c>
      <c r="Y892" s="4">
        <f>Table1[[#This Row],[Tariff per Car]]/100.7</f>
        <v>33.833167825223434</v>
      </c>
      <c r="Z892" s="4">
        <f>(Table1[[#This Row],[Tariff per Car]]/111)</f>
        <v>30.693693693693692</v>
      </c>
      <c r="AA892" s="6">
        <f>(Table1[[#This Row],[Tariff per Car]]/111)/Table1[[#This Row],[Route Mileage]]</f>
        <v>3.9401403971365462E-2</v>
      </c>
      <c r="AB892" s="4">
        <v>0</v>
      </c>
      <c r="AC892" s="4">
        <f>Table1[[#This Row],[FSC per Mile]]*Table1[[#This Row],[Route Mileage]]</f>
        <v>0</v>
      </c>
      <c r="AD892" s="4">
        <f>Table1[[#This Row],[Tariff per Car]]+Table1[[#This Row],[FSC per Car]]</f>
        <v>3407</v>
      </c>
      <c r="AE892" s="4">
        <f>IF(Table1[[#This Row],[Commodity]]="corn",Table1[[#This Row],[Tariff + FSC per Car]]/(111*2000/56),Table1[[#This Row],[Tariff + FSC per Car]]/(111*2000/60))</f>
        <v>0.92081081081081084</v>
      </c>
      <c r="AF892" s="4">
        <f>Table1[[#This Row],[Tariff + FSC per Car]]/100.7</f>
        <v>33.833167825223434</v>
      </c>
      <c r="AG892" s="4">
        <f>(Table1[[#This Row],[Tariff + FSC per Car]]/111)</f>
        <v>30.693693693693692</v>
      </c>
      <c r="AH892" s="6">
        <f>(Table1[[#This Row],[Tariff + FSC per Car]]/111)/Table1[[#This Row],[Route Mileage]]</f>
        <v>3.9401403971365462E-2</v>
      </c>
    </row>
    <row r="893" spans="1:34" x14ac:dyDescent="0.25">
      <c r="A893" s="3">
        <v>45061</v>
      </c>
      <c r="B893" s="1" t="s">
        <v>94</v>
      </c>
      <c r="C893" s="1" t="s">
        <v>94</v>
      </c>
      <c r="D893" s="24">
        <v>4317</v>
      </c>
      <c r="F893" s="1" t="s">
        <v>72</v>
      </c>
      <c r="G893" s="1" t="s">
        <v>36</v>
      </c>
      <c r="H893" s="1" t="s">
        <v>106</v>
      </c>
      <c r="I893" t="s">
        <v>57</v>
      </c>
      <c r="J893" t="str">
        <f>_xlfn.CONCAT(IFERROR(INDEX(Lookup!B:B, MATCH(Table1[[#This Row],[Origin City]], Lookup!A:A, 0)), Table1[[#This Row],[Origin City]]),","," ",Table1[[#This Row],[Origin State]])</f>
        <v>Casey, IL</v>
      </c>
      <c r="K893" t="s">
        <v>107</v>
      </c>
      <c r="L893" t="s">
        <v>98</v>
      </c>
      <c r="M893" t="str">
        <f>_xlfn.CONCAT(IFERROR(INDEX(Lookup!B:B, MATCH(Table1[[#This Row],[Destination City]], Lookup!A:A, 0)), Table1[[#This Row],[Destination City]]),","," ",Table1[[#This Row],[Destination State]])</f>
        <v>Mobile, AL</v>
      </c>
      <c r="N893" s="5">
        <v>779</v>
      </c>
      <c r="O893" t="s">
        <v>86</v>
      </c>
      <c r="P893">
        <v>90</v>
      </c>
      <c r="Q893">
        <v>90</v>
      </c>
      <c r="R893" t="s">
        <v>2</v>
      </c>
      <c r="S893" t="s">
        <v>43</v>
      </c>
      <c r="T893" t="s">
        <v>43</v>
      </c>
      <c r="U893" s="43"/>
      <c r="V893" s="28" t="s">
        <v>87</v>
      </c>
      <c r="W893" s="4">
        <v>3627</v>
      </c>
      <c r="X893" s="4">
        <f>IF(Table1[[#This Row],[Commodity]]="corn",Table1[[#This Row],[Tariff per Car]]/(111*2000/56),Table1[[#This Row],[Tariff per Car]]/(111*2000/60))</f>
        <v>0.98027027027027025</v>
      </c>
      <c r="Y893" s="4">
        <f>Table1[[#This Row],[Tariff per Car]]/100.7</f>
        <v>36.01787487586892</v>
      </c>
      <c r="Z893" s="4">
        <f>(Table1[[#This Row],[Tariff per Car]]/111)</f>
        <v>32.675675675675677</v>
      </c>
      <c r="AA893" s="6">
        <f>(Table1[[#This Row],[Tariff per Car]]/111)/Table1[[#This Row],[Route Mileage]]</f>
        <v>4.1945668389827571E-2</v>
      </c>
      <c r="AB893" s="4">
        <v>0</v>
      </c>
      <c r="AC893" s="4">
        <f>Table1[[#This Row],[FSC per Mile]]*Table1[[#This Row],[Route Mileage]]</f>
        <v>0</v>
      </c>
      <c r="AD893" s="4">
        <f>Table1[[#This Row],[Tariff per Car]]+Table1[[#This Row],[FSC per Car]]</f>
        <v>3627</v>
      </c>
      <c r="AE893" s="4">
        <f>IF(Table1[[#This Row],[Commodity]]="corn",Table1[[#This Row],[Tariff + FSC per Car]]/(111*2000/56),Table1[[#This Row],[Tariff + FSC per Car]]/(111*2000/60))</f>
        <v>0.98027027027027025</v>
      </c>
      <c r="AF893" s="4">
        <f>Table1[[#This Row],[Tariff + FSC per Car]]/100.7</f>
        <v>36.01787487586892</v>
      </c>
      <c r="AG893" s="4">
        <f>(Table1[[#This Row],[Tariff + FSC per Car]]/111)</f>
        <v>32.675675675675677</v>
      </c>
      <c r="AH893" s="6">
        <f>(Table1[[#This Row],[Tariff + FSC per Car]]/111)/Table1[[#This Row],[Route Mileage]]</f>
        <v>4.1945668389827571E-2</v>
      </c>
    </row>
    <row r="894" spans="1:34" x14ac:dyDescent="0.25">
      <c r="A894" s="3">
        <v>45061</v>
      </c>
      <c r="B894" s="1" t="s">
        <v>94</v>
      </c>
      <c r="C894" s="1" t="s">
        <v>94</v>
      </c>
      <c r="D894" s="24">
        <v>4317</v>
      </c>
      <c r="F894" s="1" t="s">
        <v>72</v>
      </c>
      <c r="G894" s="1" t="s">
        <v>36</v>
      </c>
      <c r="H894" s="1" t="s">
        <v>109</v>
      </c>
      <c r="I894" t="s">
        <v>100</v>
      </c>
      <c r="J894" t="str">
        <f>_xlfn.CONCAT(IFERROR(INDEX(Lookup!B:B, MATCH(Table1[[#This Row],[Origin City]], Lookup!A:A, 0)), Table1[[#This Row],[Origin City]]),","," ",Table1[[#This Row],[Origin State]])</f>
        <v>Marion, OH</v>
      </c>
      <c r="K894" t="s">
        <v>110</v>
      </c>
      <c r="L894" t="s">
        <v>111</v>
      </c>
      <c r="M894" t="str">
        <f>_xlfn.CONCAT(IFERROR(INDEX(Lookup!B:B, MATCH(Table1[[#This Row],[Destination City]], Lookup!A:A, 0)), Table1[[#This Row],[Destination City]]),","," ",Table1[[#This Row],[Destination State]])</f>
        <v>Chesapeake, VA</v>
      </c>
      <c r="N894" s="5">
        <v>760</v>
      </c>
      <c r="O894" t="s">
        <v>86</v>
      </c>
      <c r="P894">
        <v>90</v>
      </c>
      <c r="Q894">
        <v>90</v>
      </c>
      <c r="R894" t="s">
        <v>108</v>
      </c>
      <c r="S894" t="s">
        <v>43</v>
      </c>
      <c r="T894" t="s">
        <v>52</v>
      </c>
      <c r="U894" s="43"/>
      <c r="V894" s="28" t="s">
        <v>87</v>
      </c>
      <c r="W894" s="4">
        <v>3056</v>
      </c>
      <c r="X894" s="4">
        <f>IF(Table1[[#This Row],[Commodity]]="corn",Table1[[#This Row],[Tariff per Car]]/(111*2000/56),Table1[[#This Row],[Tariff per Car]]/(111*2000/60))</f>
        <v>0.82594594594594595</v>
      </c>
      <c r="Y894" s="4">
        <f>Table1[[#This Row],[Tariff per Car]]/100.7</f>
        <v>30.347567030784507</v>
      </c>
      <c r="Z894" s="4">
        <f>(Table1[[#This Row],[Tariff per Car]]/111)</f>
        <v>27.531531531531531</v>
      </c>
      <c r="AA894" s="6">
        <f>(Table1[[#This Row],[Tariff per Car]]/111)/Table1[[#This Row],[Route Mileage]]</f>
        <v>3.6225699383594122E-2</v>
      </c>
      <c r="AB894" s="4">
        <v>0</v>
      </c>
      <c r="AC894" s="4">
        <f>Table1[[#This Row],[FSC per Mile]]*Table1[[#This Row],[Route Mileage]]</f>
        <v>0</v>
      </c>
      <c r="AD894" s="4">
        <f>Table1[[#This Row],[Tariff per Car]]+Table1[[#This Row],[FSC per Car]]</f>
        <v>3056</v>
      </c>
      <c r="AE894" s="4">
        <f>IF(Table1[[#This Row],[Commodity]]="corn",Table1[[#This Row],[Tariff + FSC per Car]]/(111*2000/56),Table1[[#This Row],[Tariff + FSC per Car]]/(111*2000/60))</f>
        <v>0.82594594594594595</v>
      </c>
      <c r="AF894" s="4">
        <f>Table1[[#This Row],[Tariff + FSC per Car]]/100.7</f>
        <v>30.347567030784507</v>
      </c>
      <c r="AG894" s="4">
        <f>(Table1[[#This Row],[Tariff + FSC per Car]]/111)</f>
        <v>27.531531531531531</v>
      </c>
      <c r="AH894" s="6">
        <f>(Table1[[#This Row],[Tariff + FSC per Car]]/111)/Table1[[#This Row],[Route Mileage]]</f>
        <v>3.6225699383594122E-2</v>
      </c>
    </row>
    <row r="895" spans="1:34" x14ac:dyDescent="0.25">
      <c r="A895" s="3">
        <v>45061</v>
      </c>
      <c r="B895" s="1" t="s">
        <v>94</v>
      </c>
      <c r="C895" s="1" t="s">
        <v>94</v>
      </c>
      <c r="D895" s="24">
        <v>4317</v>
      </c>
      <c r="F895" s="1" t="s">
        <v>72</v>
      </c>
      <c r="G895" s="1" t="s">
        <v>36</v>
      </c>
      <c r="H895" s="1" t="s">
        <v>109</v>
      </c>
      <c r="I895" t="s">
        <v>100</v>
      </c>
      <c r="J895" t="str">
        <f>_xlfn.CONCAT(IFERROR(INDEX(Lookup!B:B, MATCH(Table1[[#This Row],[Origin City]], Lookup!A:A, 0)), Table1[[#This Row],[Origin City]]),","," ",Table1[[#This Row],[Origin State]])</f>
        <v>Marion, OH</v>
      </c>
      <c r="K895" t="s">
        <v>110</v>
      </c>
      <c r="L895" t="s">
        <v>111</v>
      </c>
      <c r="M895" t="str">
        <f>_xlfn.CONCAT(IFERROR(INDEX(Lookup!B:B, MATCH(Table1[[#This Row],[Destination City]], Lookup!A:A, 0)), Table1[[#This Row],[Destination City]]),","," ",Table1[[#This Row],[Destination State]])</f>
        <v>Chesapeake, VA</v>
      </c>
      <c r="N895" s="5">
        <v>760</v>
      </c>
      <c r="O895" t="s">
        <v>86</v>
      </c>
      <c r="P895">
        <v>90</v>
      </c>
      <c r="Q895">
        <v>90</v>
      </c>
      <c r="R895" t="s">
        <v>2</v>
      </c>
      <c r="S895" t="s">
        <v>43</v>
      </c>
      <c r="T895" t="s">
        <v>43</v>
      </c>
      <c r="U895" s="43"/>
      <c r="V895" s="28" t="s">
        <v>87</v>
      </c>
      <c r="W895" s="4">
        <v>3496</v>
      </c>
      <c r="X895" s="4">
        <f>IF(Table1[[#This Row],[Commodity]]="corn",Table1[[#This Row],[Tariff per Car]]/(111*2000/56),Table1[[#This Row],[Tariff per Car]]/(111*2000/60))</f>
        <v>0.94486486486486487</v>
      </c>
      <c r="Y895" s="4">
        <f>Table1[[#This Row],[Tariff per Car]]/100.7</f>
        <v>34.716981132075468</v>
      </c>
      <c r="Z895" s="4">
        <f>(Table1[[#This Row],[Tariff per Car]]/111)</f>
        <v>31.495495495495497</v>
      </c>
      <c r="AA895" s="6">
        <f>(Table1[[#This Row],[Tariff per Car]]/111)/Table1[[#This Row],[Route Mileage]]</f>
        <v>4.1441441441441441E-2</v>
      </c>
      <c r="AB895" s="4">
        <v>0</v>
      </c>
      <c r="AC895" s="4">
        <f>Table1[[#This Row],[FSC per Mile]]*Table1[[#This Row],[Route Mileage]]</f>
        <v>0</v>
      </c>
      <c r="AD895" s="4">
        <f>Table1[[#This Row],[Tariff per Car]]+Table1[[#This Row],[FSC per Car]]</f>
        <v>3496</v>
      </c>
      <c r="AE895" s="4">
        <f>IF(Table1[[#This Row],[Commodity]]="corn",Table1[[#This Row],[Tariff + FSC per Car]]/(111*2000/56),Table1[[#This Row],[Tariff + FSC per Car]]/(111*2000/60))</f>
        <v>0.94486486486486487</v>
      </c>
      <c r="AF895" s="4">
        <f>Table1[[#This Row],[Tariff + FSC per Car]]/100.7</f>
        <v>34.716981132075468</v>
      </c>
      <c r="AG895" s="4">
        <f>(Table1[[#This Row],[Tariff + FSC per Car]]/111)</f>
        <v>31.495495495495497</v>
      </c>
      <c r="AH895" s="6">
        <f>(Table1[[#This Row],[Tariff + FSC per Car]]/111)/Table1[[#This Row],[Route Mileage]]</f>
        <v>4.1441441441441441E-2</v>
      </c>
    </row>
    <row r="896" spans="1:34" x14ac:dyDescent="0.25">
      <c r="A896" s="3">
        <v>45092</v>
      </c>
      <c r="B896" s="1" t="s">
        <v>34</v>
      </c>
      <c r="C896" s="1" t="s">
        <v>34</v>
      </c>
      <c r="D896" s="24">
        <v>4022</v>
      </c>
      <c r="E896" s="24">
        <v>39010</v>
      </c>
      <c r="F896" s="1" t="s">
        <v>35</v>
      </c>
      <c r="G896" s="1" t="s">
        <v>36</v>
      </c>
      <c r="H896" s="1" t="s">
        <v>37</v>
      </c>
      <c r="I896" t="s">
        <v>38</v>
      </c>
      <c r="J896" t="str">
        <f>_xlfn.CONCAT(IFERROR(INDEX(Lookup!B:B, MATCH(Table1[[#This Row],[Origin City]], Lookup!A:A, 0)), Table1[[#This Row],[Origin City]]),","," ",Table1[[#This Row],[Origin State]])</f>
        <v>Brunswick, NE</v>
      </c>
      <c r="K896" t="s">
        <v>39</v>
      </c>
      <c r="L896" t="s">
        <v>40</v>
      </c>
      <c r="M896" t="str">
        <f>_xlfn.CONCAT(IFERROR(INDEX(Lookup!B:B, MATCH(Table1[[#This Row],[Destination City]], Lookup!A:A, 0)), Table1[[#This Row],[Destination City]]),","," ",Table1[[#This Row],[Destination State]])</f>
        <v>Hanford, CA</v>
      </c>
      <c r="N896" s="5">
        <v>2122</v>
      </c>
      <c r="O896" t="s">
        <v>41</v>
      </c>
      <c r="P896">
        <v>110</v>
      </c>
      <c r="Q896">
        <v>120</v>
      </c>
      <c r="R896" t="s">
        <v>42</v>
      </c>
      <c r="S896" t="s">
        <v>43</v>
      </c>
      <c r="T896" t="s">
        <v>43</v>
      </c>
      <c r="U896" s="35" t="s">
        <v>44</v>
      </c>
      <c r="V896" s="27" t="s">
        <v>45</v>
      </c>
      <c r="W896" s="4">
        <v>5820</v>
      </c>
      <c r="X896" s="4">
        <f>IF(Table1[[#This Row],[Commodity]]="corn",Table1[[#This Row],[Tariff per Car]]/(111*2000/56),Table1[[#This Row],[Tariff per Car]]/(111*2000/60))</f>
        <v>1.4681081081081082</v>
      </c>
      <c r="Y896" s="4">
        <f>Table1[[#This Row],[Tariff per Car]]/100.7</f>
        <v>57.795431976166832</v>
      </c>
      <c r="Z896" s="4">
        <f>(Table1[[#This Row],[Tariff per Car]]/111)</f>
        <v>52.432432432432435</v>
      </c>
      <c r="AA896" s="6">
        <f>(Table1[[#This Row],[Tariff per Car]]/111)/Table1[[#This Row],[Route Mileage]]</f>
        <v>2.4708969101052042E-2</v>
      </c>
      <c r="AB896" s="4">
        <v>0.22</v>
      </c>
      <c r="AC896" s="4">
        <f>Table1[[#This Row],[FSC per Mile]]*Table1[[#This Row],[Route Mileage]]</f>
        <v>466.84</v>
      </c>
      <c r="AD896" s="4">
        <f>Table1[[#This Row],[Tariff per Car]]+Table1[[#This Row],[FSC per Car]]</f>
        <v>6286.84</v>
      </c>
      <c r="AE896" s="4">
        <f>IF(Table1[[#This Row],[Commodity]]="corn",Table1[[#This Row],[Tariff + FSC per Car]]/(111*2000/56),Table1[[#This Row],[Tariff + FSC per Car]]/(111*2000/60))</f>
        <v>1.5858695495495496</v>
      </c>
      <c r="AF896" s="4">
        <f>Table1[[#This Row],[Tariff + FSC per Car]]/100.7</f>
        <v>62.431380337636547</v>
      </c>
      <c r="AG896" s="4">
        <f>(Table1[[#This Row],[Tariff + FSC per Car]]/111)</f>
        <v>56.638198198198197</v>
      </c>
      <c r="AH896" s="6">
        <f>(Table1[[#This Row],[Tariff + FSC per Car]]/111)/Table1[[#This Row],[Route Mileage]]</f>
        <v>2.6690951083034022E-2</v>
      </c>
    </row>
    <row r="897" spans="1:34" x14ac:dyDescent="0.25">
      <c r="A897" s="3">
        <v>45092</v>
      </c>
      <c r="B897" s="1" t="s">
        <v>34</v>
      </c>
      <c r="C897" s="1" t="s">
        <v>34</v>
      </c>
      <c r="D897" s="24">
        <v>4022</v>
      </c>
      <c r="E897" s="24">
        <v>39013</v>
      </c>
      <c r="F897" s="1" t="s">
        <v>35</v>
      </c>
      <c r="G897" s="1" t="s">
        <v>36</v>
      </c>
      <c r="H897" s="1" t="s">
        <v>46</v>
      </c>
      <c r="I897" t="s">
        <v>47</v>
      </c>
      <c r="J897" t="str">
        <f>_xlfn.CONCAT(IFERROR(INDEX(Lookup!B:B, MATCH(Table1[[#This Row],[Origin City]], Lookup!A:A, 0)), Table1[[#This Row],[Origin City]]),","," ",Table1[[#This Row],[Origin State]])</f>
        <v>Clarkfield, MN</v>
      </c>
      <c r="K897" t="s">
        <v>48</v>
      </c>
      <c r="L897" t="s">
        <v>49</v>
      </c>
      <c r="M897" t="s">
        <v>50</v>
      </c>
      <c r="N897" s="5">
        <v>1684</v>
      </c>
      <c r="O897" t="s">
        <v>51</v>
      </c>
      <c r="P897">
        <v>110</v>
      </c>
      <c r="Q897">
        <v>120</v>
      </c>
      <c r="R897" t="s">
        <v>42</v>
      </c>
      <c r="S897" t="s">
        <v>43</v>
      </c>
      <c r="T897" t="s">
        <v>52</v>
      </c>
      <c r="U897" s="35" t="s">
        <v>44</v>
      </c>
      <c r="V897" s="27" t="s">
        <v>45</v>
      </c>
      <c r="W897" s="4">
        <v>5620</v>
      </c>
      <c r="X897" s="4">
        <f>IF(Table1[[#This Row],[Commodity]]="corn",Table1[[#This Row],[Tariff per Car]]/(111*2000/56),Table1[[#This Row],[Tariff per Car]]/(111*2000/60))</f>
        <v>1.4176576576576576</v>
      </c>
      <c r="Y897" s="4">
        <f>Table1[[#This Row],[Tariff per Car]]/100.7</f>
        <v>55.80933465739821</v>
      </c>
      <c r="Z897" s="4">
        <f>(Table1[[#This Row],[Tariff per Car]]/111)</f>
        <v>50.630630630630634</v>
      </c>
      <c r="AA897" s="6">
        <f>(Table1[[#This Row],[Tariff per Car]]/111)/Table1[[#This Row],[Route Mileage]]</f>
        <v>3.0065695148830542E-2</v>
      </c>
      <c r="AB897" s="4">
        <v>0.22</v>
      </c>
      <c r="AC897" s="4">
        <f>Table1[[#This Row],[FSC per Mile]]*Table1[[#This Row],[Route Mileage]]</f>
        <v>370.48</v>
      </c>
      <c r="AD897" s="4">
        <f>Table1[[#This Row],[Tariff per Car]]+Table1[[#This Row],[FSC per Car]]</f>
        <v>5990.48</v>
      </c>
      <c r="AE897" s="4">
        <f>IF(Table1[[#This Row],[Commodity]]="corn",Table1[[#This Row],[Tariff + FSC per Car]]/(111*2000/56),Table1[[#This Row],[Tariff + FSC per Car]]/(111*2000/60))</f>
        <v>1.5111120720720719</v>
      </c>
      <c r="AF897" s="4">
        <f>Table1[[#This Row],[Tariff + FSC per Car]]/100.7</f>
        <v>59.488381330685201</v>
      </c>
      <c r="AG897" s="4">
        <f>(Table1[[#This Row],[Tariff + FSC per Car]]/111)</f>
        <v>53.968288288288285</v>
      </c>
      <c r="AH897" s="6">
        <f>(Table1[[#This Row],[Tariff + FSC per Car]]/111)/Table1[[#This Row],[Route Mileage]]</f>
        <v>3.2047677130812524E-2</v>
      </c>
    </row>
    <row r="898" spans="1:34" x14ac:dyDescent="0.25">
      <c r="A898" s="3">
        <v>45092</v>
      </c>
      <c r="B898" s="1" t="s">
        <v>34</v>
      </c>
      <c r="C898" s="1" t="s">
        <v>34</v>
      </c>
      <c r="D898" s="24">
        <v>4022</v>
      </c>
      <c r="E898" s="24">
        <v>39010</v>
      </c>
      <c r="F898" s="1" t="s">
        <v>35</v>
      </c>
      <c r="G898" s="1" t="s">
        <v>36</v>
      </c>
      <c r="H898" s="1" t="s">
        <v>46</v>
      </c>
      <c r="I898" t="s">
        <v>47</v>
      </c>
      <c r="J898" t="str">
        <f>_xlfn.CONCAT(IFERROR(INDEX(Lookup!B:B, MATCH(Table1[[#This Row],[Origin City]], Lookup!A:A, 0)), Table1[[#This Row],[Origin City]]),","," ",Table1[[#This Row],[Origin State]])</f>
        <v>Clarkfield, MN</v>
      </c>
      <c r="K898" t="s">
        <v>53</v>
      </c>
      <c r="L898" t="s">
        <v>54</v>
      </c>
      <c r="M898" t="str">
        <f>_xlfn.CONCAT(IFERROR(INDEX(Lookup!B:B, MATCH(Table1[[#This Row],[Destination City]], Lookup!A:A, 0)), Table1[[#This Row],[Destination City]]),","," ",Table1[[#This Row],[Destination State]])</f>
        <v>Hereford, TX</v>
      </c>
      <c r="N898" s="5">
        <v>1066</v>
      </c>
      <c r="O898" t="s">
        <v>51</v>
      </c>
      <c r="P898">
        <v>110</v>
      </c>
      <c r="Q898">
        <v>120</v>
      </c>
      <c r="R898" t="s">
        <v>42</v>
      </c>
      <c r="S898" t="s">
        <v>43</v>
      </c>
      <c r="T898" t="s">
        <v>52</v>
      </c>
      <c r="U898" s="35" t="s">
        <v>44</v>
      </c>
      <c r="V898" s="27" t="s">
        <v>45</v>
      </c>
      <c r="W898" s="4">
        <v>5300</v>
      </c>
      <c r="X898" s="4">
        <f>IF(Table1[[#This Row],[Commodity]]="corn",Table1[[#This Row],[Tariff per Car]]/(111*2000/56),Table1[[#This Row],[Tariff per Car]]/(111*2000/60))</f>
        <v>1.336936936936937</v>
      </c>
      <c r="Y898" s="4">
        <f>Table1[[#This Row],[Tariff per Car]]/100.7</f>
        <v>52.631578947368418</v>
      </c>
      <c r="Z898" s="4">
        <f>(Table1[[#This Row],[Tariff per Car]]/111)</f>
        <v>47.747747747747745</v>
      </c>
      <c r="AA898" s="6">
        <f>(Table1[[#This Row],[Tariff per Car]]/111)/Table1[[#This Row],[Route Mileage]]</f>
        <v>4.4791508206142347E-2</v>
      </c>
      <c r="AB898" s="4">
        <v>0.22</v>
      </c>
      <c r="AC898" s="4">
        <f>Table1[[#This Row],[FSC per Mile]]*Table1[[#This Row],[Route Mileage]]</f>
        <v>234.52</v>
      </c>
      <c r="AD898" s="4">
        <f>Table1[[#This Row],[Tariff per Car]]+Table1[[#This Row],[FSC per Car]]</f>
        <v>5534.52</v>
      </c>
      <c r="AE898" s="4">
        <f>IF(Table1[[#This Row],[Commodity]]="corn",Table1[[#This Row],[Tariff + FSC per Car]]/(111*2000/56),Table1[[#This Row],[Tariff + FSC per Car]]/(111*2000/60))</f>
        <v>1.3960951351351352</v>
      </c>
      <c r="AF898" s="4">
        <f>Table1[[#This Row],[Tariff + FSC per Car]]/100.7</f>
        <v>54.960476663356509</v>
      </c>
      <c r="AG898" s="4">
        <f>(Table1[[#This Row],[Tariff + FSC per Car]]/111)</f>
        <v>49.860540540540548</v>
      </c>
      <c r="AH898" s="6">
        <f>(Table1[[#This Row],[Tariff + FSC per Car]]/111)/Table1[[#This Row],[Route Mileage]]</f>
        <v>4.6773490188124343E-2</v>
      </c>
    </row>
    <row r="899" spans="1:34" x14ac:dyDescent="0.25">
      <c r="A899" s="3">
        <v>45092</v>
      </c>
      <c r="B899" s="1" t="s">
        <v>34</v>
      </c>
      <c r="C899" s="1" t="s">
        <v>34</v>
      </c>
      <c r="D899" s="24">
        <v>4022</v>
      </c>
      <c r="E899" s="24">
        <v>39010</v>
      </c>
      <c r="F899" s="1" t="s">
        <v>35</v>
      </c>
      <c r="G899" s="1" t="s">
        <v>36</v>
      </c>
      <c r="H899" s="1" t="s">
        <v>55</v>
      </c>
      <c r="I899" t="s">
        <v>38</v>
      </c>
      <c r="J899" t="str">
        <f>_xlfn.CONCAT(IFERROR(INDEX(Lookup!B:B, MATCH(Table1[[#This Row],[Origin City]], Lookup!A:A, 0)), Table1[[#This Row],[Origin City]]),","," ",Table1[[#This Row],[Origin State]])</f>
        <v>Edison, NE</v>
      </c>
      <c r="K899" t="s">
        <v>53</v>
      </c>
      <c r="L899" t="s">
        <v>54</v>
      </c>
      <c r="M899" t="str">
        <f>_xlfn.CONCAT(IFERROR(INDEX(Lookup!B:B, MATCH(Table1[[#This Row],[Destination City]], Lookup!A:A, 0)), Table1[[#This Row],[Destination City]]),","," ",Table1[[#This Row],[Destination State]])</f>
        <v>Hereford, TX</v>
      </c>
      <c r="N899" s="9">
        <v>728</v>
      </c>
      <c r="O899" t="s">
        <v>51</v>
      </c>
      <c r="P899">
        <v>110</v>
      </c>
      <c r="Q899">
        <v>120</v>
      </c>
      <c r="R899" t="s">
        <v>42</v>
      </c>
      <c r="S899" t="s">
        <v>43</v>
      </c>
      <c r="T899" t="s">
        <v>52</v>
      </c>
      <c r="U899" s="35" t="s">
        <v>44</v>
      </c>
      <c r="V899" s="27" t="s">
        <v>45</v>
      </c>
      <c r="W899" s="4">
        <v>4540</v>
      </c>
      <c r="X899" s="4">
        <f>IF(Table1[[#This Row],[Commodity]]="corn",Table1[[#This Row],[Tariff per Car]]/(111*2000/56),Table1[[#This Row],[Tariff per Car]]/(111*2000/60))</f>
        <v>1.1452252252252253</v>
      </c>
      <c r="Y899" s="4">
        <f>Table1[[#This Row],[Tariff per Car]]/100.7</f>
        <v>45.084409136047668</v>
      </c>
      <c r="Z899" s="4">
        <f>(Table1[[#This Row],[Tariff per Car]]/111)</f>
        <v>40.900900900900901</v>
      </c>
      <c r="AA899" s="6">
        <f>(Table1[[#This Row],[Tariff per Car]]/111)/Table1[[#This Row],[Route Mileage]]</f>
        <v>5.618255618255618E-2</v>
      </c>
      <c r="AB899" s="4">
        <v>0.22</v>
      </c>
      <c r="AC899" s="4">
        <f>Table1[[#This Row],[FSC per Mile]]*Table1[[#This Row],[Route Mileage]]</f>
        <v>160.16</v>
      </c>
      <c r="AD899" s="4">
        <f>Table1[[#This Row],[Tariff per Car]]+Table1[[#This Row],[FSC per Car]]</f>
        <v>4700.16</v>
      </c>
      <c r="AE899" s="4">
        <f>IF(Table1[[#This Row],[Commodity]]="corn",Table1[[#This Row],[Tariff + FSC per Car]]/(111*2000/56),Table1[[#This Row],[Tariff + FSC per Car]]/(111*2000/60))</f>
        <v>1.1856259459459459</v>
      </c>
      <c r="AF899" s="4">
        <f>Table1[[#This Row],[Tariff + FSC per Car]]/100.7</f>
        <v>46.674875868917574</v>
      </c>
      <c r="AG899" s="4">
        <f>(Table1[[#This Row],[Tariff + FSC per Car]]/111)</f>
        <v>42.343783783783785</v>
      </c>
      <c r="AH899" s="6">
        <f>(Table1[[#This Row],[Tariff + FSC per Car]]/111)/Table1[[#This Row],[Route Mileage]]</f>
        <v>5.8164538164538163E-2</v>
      </c>
    </row>
    <row r="900" spans="1:34" x14ac:dyDescent="0.25">
      <c r="A900" s="3">
        <v>45092</v>
      </c>
      <c r="B900" s="1" t="s">
        <v>34</v>
      </c>
      <c r="C900" s="1" t="s">
        <v>34</v>
      </c>
      <c r="D900" s="24">
        <v>4022</v>
      </c>
      <c r="E900" s="24">
        <v>39013</v>
      </c>
      <c r="F900" s="1" t="s">
        <v>35</v>
      </c>
      <c r="G900" s="1" t="s">
        <v>36</v>
      </c>
      <c r="H900" s="1" t="s">
        <v>55</v>
      </c>
      <c r="I900" t="s">
        <v>38</v>
      </c>
      <c r="J900" t="str">
        <f>_xlfn.CONCAT(IFERROR(INDEX(Lookup!B:B, MATCH(Table1[[#This Row],[Origin City]], Lookup!A:A, 0)), Table1[[#This Row],[Origin City]]),","," ",Table1[[#This Row],[Origin State]])</f>
        <v>Edison, NE</v>
      </c>
      <c r="K900" t="s">
        <v>48</v>
      </c>
      <c r="L900" t="s">
        <v>49</v>
      </c>
      <c r="M900" t="s">
        <v>50</v>
      </c>
      <c r="N900" s="5">
        <v>1759</v>
      </c>
      <c r="O900" t="s">
        <v>51</v>
      </c>
      <c r="P900">
        <v>110</v>
      </c>
      <c r="Q900">
        <v>120</v>
      </c>
      <c r="R900" t="s">
        <v>42</v>
      </c>
      <c r="S900" t="s">
        <v>43</v>
      </c>
      <c r="T900" t="s">
        <v>52</v>
      </c>
      <c r="U900" s="35" t="s">
        <v>44</v>
      </c>
      <c r="V900" s="27" t="s">
        <v>45</v>
      </c>
      <c r="W900" s="4">
        <v>5500</v>
      </c>
      <c r="X900" s="4">
        <f>IF(Table1[[#This Row],[Commodity]]="corn",Table1[[#This Row],[Tariff per Car]]/(111*2000/56),Table1[[#This Row],[Tariff per Car]]/(111*2000/60))</f>
        <v>1.3873873873873874</v>
      </c>
      <c r="Y900" s="4">
        <f>Table1[[#This Row],[Tariff per Car]]/100.7</f>
        <v>54.617676266137039</v>
      </c>
      <c r="Z900" s="4">
        <f>(Table1[[#This Row],[Tariff per Car]]/111)</f>
        <v>49.549549549549546</v>
      </c>
      <c r="AA900" s="6">
        <f>(Table1[[#This Row],[Tariff per Car]]/111)/Table1[[#This Row],[Route Mileage]]</f>
        <v>2.8169158356764951E-2</v>
      </c>
      <c r="AB900" s="4">
        <v>0.22</v>
      </c>
      <c r="AC900" s="4">
        <f>Table1[[#This Row],[FSC per Mile]]*Table1[[#This Row],[Route Mileage]]</f>
        <v>386.98</v>
      </c>
      <c r="AD900" s="4">
        <f>Table1[[#This Row],[Tariff per Car]]+Table1[[#This Row],[FSC per Car]]</f>
        <v>5886.98</v>
      </c>
      <c r="AE900" s="4">
        <f>IF(Table1[[#This Row],[Commodity]]="corn",Table1[[#This Row],[Tariff + FSC per Car]]/(111*2000/56),Table1[[#This Row],[Tariff + FSC per Car]]/(111*2000/60))</f>
        <v>1.4850039639639638</v>
      </c>
      <c r="AF900" s="4">
        <f>Table1[[#This Row],[Tariff + FSC per Car]]/100.7</f>
        <v>58.460575968222436</v>
      </c>
      <c r="AG900" s="4">
        <f>(Table1[[#This Row],[Tariff + FSC per Car]]/111)</f>
        <v>53.03585585585585</v>
      </c>
      <c r="AH900" s="6">
        <f>(Table1[[#This Row],[Tariff + FSC per Car]]/111)/Table1[[#This Row],[Route Mileage]]</f>
        <v>3.015114033874693E-2</v>
      </c>
    </row>
    <row r="901" spans="1:34" x14ac:dyDescent="0.25">
      <c r="A901" s="3">
        <v>45092</v>
      </c>
      <c r="B901" s="1" t="s">
        <v>34</v>
      </c>
      <c r="C901" s="1" t="s">
        <v>34</v>
      </c>
      <c r="D901" s="24">
        <v>4022</v>
      </c>
      <c r="E901" s="24">
        <v>39010</v>
      </c>
      <c r="F901" s="1" t="s">
        <v>35</v>
      </c>
      <c r="G901" s="1" t="s">
        <v>36</v>
      </c>
      <c r="H901" s="1" t="s">
        <v>55</v>
      </c>
      <c r="I901" t="s">
        <v>38</v>
      </c>
      <c r="J901" t="str">
        <f>_xlfn.CONCAT(IFERROR(INDEX(Lookup!B:B, MATCH(Table1[[#This Row],[Origin City]], Lookup!A:A, 0)), Table1[[#This Row],[Origin City]]),","," ",Table1[[#This Row],[Origin State]])</f>
        <v>Edison, NE</v>
      </c>
      <c r="K901" t="s">
        <v>39</v>
      </c>
      <c r="L901" t="s">
        <v>40</v>
      </c>
      <c r="M901" t="str">
        <f>_xlfn.CONCAT(IFERROR(INDEX(Lookup!B:B, MATCH(Table1[[#This Row],[Destination City]], Lookup!A:A, 0)), Table1[[#This Row],[Destination City]]),","," ",Table1[[#This Row],[Destination State]])</f>
        <v>Hanford, CA</v>
      </c>
      <c r="N901" s="5">
        <v>1776</v>
      </c>
      <c r="O901" t="s">
        <v>41</v>
      </c>
      <c r="P901">
        <v>110</v>
      </c>
      <c r="Q901">
        <v>120</v>
      </c>
      <c r="R901" t="s">
        <v>42</v>
      </c>
      <c r="S901" t="s">
        <v>43</v>
      </c>
      <c r="T901" t="s">
        <v>52</v>
      </c>
      <c r="U901" s="36" t="s">
        <v>44</v>
      </c>
      <c r="V901" s="28" t="s">
        <v>45</v>
      </c>
      <c r="W901" s="4">
        <v>5500</v>
      </c>
      <c r="X901" s="4">
        <f>IF(Table1[[#This Row],[Commodity]]="corn",Table1[[#This Row],[Tariff per Car]]/(111*2000/56),Table1[[#This Row],[Tariff per Car]]/(111*2000/60))</f>
        <v>1.3873873873873874</v>
      </c>
      <c r="Y901" s="4">
        <f>Table1[[#This Row],[Tariff per Car]]/100.7</f>
        <v>54.617676266137039</v>
      </c>
      <c r="Z901" s="4">
        <f>(Table1[[#This Row],[Tariff per Car]]/111)</f>
        <v>49.549549549549546</v>
      </c>
      <c r="AA901" s="6">
        <f>(Table1[[#This Row],[Tariff per Car]]/111)/Table1[[#This Row],[Route Mileage]]</f>
        <v>2.7899521142764384E-2</v>
      </c>
      <c r="AB901" s="4">
        <v>0.22</v>
      </c>
      <c r="AC901" s="4">
        <f>Table1[[#This Row],[FSC per Mile]]*Table1[[#This Row],[Route Mileage]]</f>
        <v>390.72</v>
      </c>
      <c r="AD901" s="4">
        <f>Table1[[#This Row],[Tariff per Car]]+Table1[[#This Row],[FSC per Car]]</f>
        <v>5890.72</v>
      </c>
      <c r="AE901" s="4">
        <f>IF(Table1[[#This Row],[Commodity]]="corn",Table1[[#This Row],[Tariff + FSC per Car]]/(111*2000/56),Table1[[#This Row],[Tariff + FSC per Car]]/(111*2000/60))</f>
        <v>1.4859473873873874</v>
      </c>
      <c r="AF901" s="4">
        <f>Table1[[#This Row],[Tariff + FSC per Car]]/100.7</f>
        <v>58.497715988083414</v>
      </c>
      <c r="AG901" s="4">
        <f>(Table1[[#This Row],[Tariff + FSC per Car]]/111)</f>
        <v>53.069549549549549</v>
      </c>
      <c r="AH901" s="6">
        <f>(Table1[[#This Row],[Tariff + FSC per Car]]/111)/Table1[[#This Row],[Route Mileage]]</f>
        <v>2.9881503124746366E-2</v>
      </c>
    </row>
    <row r="902" spans="1:34" x14ac:dyDescent="0.25">
      <c r="A902" s="3">
        <v>45092</v>
      </c>
      <c r="B902" t="s">
        <v>34</v>
      </c>
      <c r="C902" t="s">
        <v>34</v>
      </c>
      <c r="D902" s="24">
        <v>4022</v>
      </c>
      <c r="E902" s="24">
        <v>39010</v>
      </c>
      <c r="F902" s="1" t="s">
        <v>35</v>
      </c>
      <c r="G902" s="1" t="s">
        <v>36</v>
      </c>
      <c r="H902" s="1" t="s">
        <v>56</v>
      </c>
      <c r="I902" t="s">
        <v>57</v>
      </c>
      <c r="J902" t="str">
        <f>_xlfn.CONCAT(IFERROR(INDEX(Lookup!B:B, MATCH(Table1[[#This Row],[Origin City]], Lookup!A:A, 0)), Table1[[#This Row],[Origin City]]),","," ",Table1[[#This Row],[Origin State]])</f>
        <v>Greenwood (Mendota), IL</v>
      </c>
      <c r="K902" t="s">
        <v>53</v>
      </c>
      <c r="L902" t="s">
        <v>54</v>
      </c>
      <c r="M902" t="str">
        <f>_xlfn.CONCAT(IFERROR(INDEX(Lookup!B:B, MATCH(Table1[[#This Row],[Destination City]], Lookup!A:A, 0)), Table1[[#This Row],[Destination City]]),","," ",Table1[[#This Row],[Destination State]])</f>
        <v>Hereford, TX</v>
      </c>
      <c r="N902" s="5">
        <v>935</v>
      </c>
      <c r="O902" t="s">
        <v>41</v>
      </c>
      <c r="P902">
        <v>110</v>
      </c>
      <c r="Q902">
        <v>120</v>
      </c>
      <c r="R902" t="s">
        <v>42</v>
      </c>
      <c r="S902" t="s">
        <v>43</v>
      </c>
      <c r="T902" t="s">
        <v>52</v>
      </c>
      <c r="U902" s="35" t="s">
        <v>44</v>
      </c>
      <c r="V902" s="27" t="s">
        <v>45</v>
      </c>
      <c r="W902" s="4">
        <v>4060</v>
      </c>
      <c r="X902" s="4">
        <f>IF(Table1[[#This Row],[Commodity]]="corn",Table1[[#This Row],[Tariff per Car]]/(111*2000/56),Table1[[#This Row],[Tariff per Car]]/(111*2000/60))</f>
        <v>1.0241441441441441</v>
      </c>
      <c r="Y902" s="4">
        <f>Table1[[#This Row],[Tariff per Car]]/100.7</f>
        <v>40.317775571002976</v>
      </c>
      <c r="Z902" s="4">
        <f>(Table1[[#This Row],[Tariff per Car]]/111)</f>
        <v>36.576576576576578</v>
      </c>
      <c r="AA902" s="6">
        <f>(Table1[[#This Row],[Tariff per Car]]/111)/Table1[[#This Row],[Route Mileage]]</f>
        <v>3.9119333236980296E-2</v>
      </c>
      <c r="AB902" s="4">
        <v>0.22</v>
      </c>
      <c r="AC902" s="4">
        <f>Table1[[#This Row],[FSC per Mile]]*Table1[[#This Row],[Route Mileage]]</f>
        <v>205.7</v>
      </c>
      <c r="AD902" s="4">
        <f>Table1[[#This Row],[Tariff per Car]]+Table1[[#This Row],[FSC per Car]]</f>
        <v>4265.7</v>
      </c>
      <c r="AE902" s="4">
        <f>IF(Table1[[#This Row],[Commodity]]="corn",Table1[[#This Row],[Tariff + FSC per Car]]/(111*2000/56),Table1[[#This Row],[Tariff + FSC per Car]]/(111*2000/60))</f>
        <v>1.0760324324324324</v>
      </c>
      <c r="AF902" s="4">
        <f>Table1[[#This Row],[Tariff + FSC per Car]]/100.7</f>
        <v>42.360476663356501</v>
      </c>
      <c r="AG902" s="4">
        <f>(Table1[[#This Row],[Tariff + FSC per Car]]/111)</f>
        <v>38.429729729729729</v>
      </c>
      <c r="AH902" s="6">
        <f>(Table1[[#This Row],[Tariff + FSC per Car]]/111)/Table1[[#This Row],[Route Mileage]]</f>
        <v>4.1101315218962278E-2</v>
      </c>
    </row>
    <row r="903" spans="1:34" x14ac:dyDescent="0.25">
      <c r="A903" s="3">
        <v>45092</v>
      </c>
      <c r="B903" s="1" t="s">
        <v>34</v>
      </c>
      <c r="C903" s="1" t="s">
        <v>34</v>
      </c>
      <c r="D903" s="24">
        <v>4022</v>
      </c>
      <c r="E903" s="24">
        <v>39010</v>
      </c>
      <c r="F903" s="1" t="s">
        <v>35</v>
      </c>
      <c r="G903" s="1" t="s">
        <v>36</v>
      </c>
      <c r="H903" s="1" t="s">
        <v>58</v>
      </c>
      <c r="I903" t="s">
        <v>59</v>
      </c>
      <c r="J903" t="str">
        <f>_xlfn.CONCAT(IFERROR(INDEX(Lookup!B:B, MATCH(Table1[[#This Row],[Origin City]], Lookup!A:A, 0)), Table1[[#This Row],[Origin City]]),","," ",Table1[[#This Row],[Origin State]])</f>
        <v>Hancock, IA</v>
      </c>
      <c r="K903" t="s">
        <v>60</v>
      </c>
      <c r="L903" t="s">
        <v>54</v>
      </c>
      <c r="M903" t="str">
        <f>_xlfn.CONCAT(IFERROR(INDEX(Lookup!B:B, MATCH(Table1[[#This Row],[Destination City]], Lookup!A:A, 0)), Table1[[#This Row],[Destination City]]),","," ",Table1[[#This Row],[Destination State]])</f>
        <v>Plainview, TX</v>
      </c>
      <c r="N903" s="5">
        <v>832</v>
      </c>
      <c r="O903" t="s">
        <v>41</v>
      </c>
      <c r="P903">
        <v>110</v>
      </c>
      <c r="Q903">
        <v>120</v>
      </c>
      <c r="R903" t="s">
        <v>42</v>
      </c>
      <c r="S903" t="s">
        <v>43</v>
      </c>
      <c r="T903" t="s">
        <v>43</v>
      </c>
      <c r="U903" s="35" t="s">
        <v>44</v>
      </c>
      <c r="V903" s="27" t="s">
        <v>45</v>
      </c>
      <c r="W903" s="4">
        <v>4660</v>
      </c>
      <c r="X903" s="4">
        <f>IF(Table1[[#This Row],[Commodity]]="corn",Table1[[#This Row],[Tariff per Car]]/(111*2000/56),Table1[[#This Row],[Tariff per Car]]/(111*2000/60))</f>
        <v>1.1754954954954955</v>
      </c>
      <c r="Y903" s="4">
        <f>Table1[[#This Row],[Tariff per Car]]/100.7</f>
        <v>46.27606752730884</v>
      </c>
      <c r="Z903" s="4">
        <f>(Table1[[#This Row],[Tariff per Car]]/111)</f>
        <v>41.981981981981981</v>
      </c>
      <c r="AA903" s="6">
        <f>(Table1[[#This Row],[Tariff per Car]]/111)/Table1[[#This Row],[Route Mileage]]</f>
        <v>5.0459112959112956E-2</v>
      </c>
      <c r="AB903" s="4">
        <v>0.22</v>
      </c>
      <c r="AC903" s="4">
        <f>Table1[[#This Row],[FSC per Mile]]*Table1[[#This Row],[Route Mileage]]</f>
        <v>183.04</v>
      </c>
      <c r="AD903" s="4">
        <f>Table1[[#This Row],[Tariff per Car]]+Table1[[#This Row],[FSC per Car]]</f>
        <v>4843.04</v>
      </c>
      <c r="AE903" s="4">
        <f>IF(Table1[[#This Row],[Commodity]]="corn",Table1[[#This Row],[Tariff + FSC per Car]]/(111*2000/56),Table1[[#This Row],[Tariff + FSC per Car]]/(111*2000/60))</f>
        <v>1.2216677477477478</v>
      </c>
      <c r="AF903" s="4">
        <f>Table1[[#This Row],[Tariff + FSC per Car]]/100.7</f>
        <v>48.093743793445874</v>
      </c>
      <c r="AG903" s="4">
        <f>(Table1[[#This Row],[Tariff + FSC per Car]]/111)</f>
        <v>43.630990990990988</v>
      </c>
      <c r="AH903" s="6">
        <f>(Table1[[#This Row],[Tariff + FSC per Car]]/111)/Table1[[#This Row],[Route Mileage]]</f>
        <v>5.2441094941094939E-2</v>
      </c>
    </row>
    <row r="904" spans="1:34" x14ac:dyDescent="0.25">
      <c r="A904" s="3">
        <v>45092</v>
      </c>
      <c r="B904" s="1" t="s">
        <v>34</v>
      </c>
      <c r="C904" s="1" t="s">
        <v>34</v>
      </c>
      <c r="D904" s="24">
        <v>4022</v>
      </c>
      <c r="E904" s="24">
        <v>39010</v>
      </c>
      <c r="F904" s="1" t="s">
        <v>35</v>
      </c>
      <c r="G904" s="1" t="s">
        <v>36</v>
      </c>
      <c r="H904" s="1" t="s">
        <v>61</v>
      </c>
      <c r="I904" t="s">
        <v>62</v>
      </c>
      <c r="J904" t="str">
        <f>_xlfn.CONCAT(IFERROR(INDEX(Lookup!B:B, MATCH(Table1[[#This Row],[Origin City]], Lookup!A:A, 0)), Table1[[#This Row],[Origin City]]),","," ",Table1[[#This Row],[Origin State]])</f>
        <v>Phelps (Rock Port), MO</v>
      </c>
      <c r="K904" t="s">
        <v>63</v>
      </c>
      <c r="L904" t="s">
        <v>64</v>
      </c>
      <c r="M904" t="str">
        <f>_xlfn.CONCAT(IFERROR(INDEX(Lookup!B:B, MATCH(Table1[[#This Row],[Destination City]], Lookup!A:A, 0)), Table1[[#This Row],[Destination City]]),","," ",Table1[[#This Row],[Destination State]])</f>
        <v>Clovis, NM</v>
      </c>
      <c r="N904" s="5">
        <v>764</v>
      </c>
      <c r="O904" t="s">
        <v>41</v>
      </c>
      <c r="P904">
        <v>110</v>
      </c>
      <c r="Q904">
        <v>120</v>
      </c>
      <c r="R904" t="s">
        <v>42</v>
      </c>
      <c r="S904" t="s">
        <v>43</v>
      </c>
      <c r="T904" t="s">
        <v>52</v>
      </c>
      <c r="U904" s="35" t="s">
        <v>44</v>
      </c>
      <c r="V904" s="27" t="s">
        <v>45</v>
      </c>
      <c r="W904" s="4">
        <v>4300</v>
      </c>
      <c r="X904" s="4">
        <f>IF(Table1[[#This Row],[Commodity]]="corn",Table1[[#This Row],[Tariff per Car]]/(111*2000/56),Table1[[#This Row],[Tariff per Car]]/(111*2000/60))</f>
        <v>1.0846846846846847</v>
      </c>
      <c r="Y904" s="4">
        <f>Table1[[#This Row],[Tariff per Car]]/100.7</f>
        <v>42.701092353525318</v>
      </c>
      <c r="Z904" s="4">
        <f>(Table1[[#This Row],[Tariff per Car]]/111)</f>
        <v>38.738738738738739</v>
      </c>
      <c r="AA904" s="6">
        <f>(Table1[[#This Row],[Tariff per Car]]/111)/Table1[[#This Row],[Route Mileage]]</f>
        <v>5.0705155417197299E-2</v>
      </c>
      <c r="AB904" s="4">
        <v>0.22</v>
      </c>
      <c r="AC904" s="4">
        <f>Table1[[#This Row],[FSC per Mile]]*Table1[[#This Row],[Route Mileage]]</f>
        <v>168.08</v>
      </c>
      <c r="AD904" s="4">
        <f>Table1[[#This Row],[Tariff per Car]]+Table1[[#This Row],[FSC per Car]]</f>
        <v>4468.08</v>
      </c>
      <c r="AE904" s="4">
        <f>IF(Table1[[#This Row],[Commodity]]="corn",Table1[[#This Row],[Tariff + FSC per Car]]/(111*2000/56),Table1[[#This Row],[Tariff + FSC per Car]]/(111*2000/60))</f>
        <v>1.1270832432432432</v>
      </c>
      <c r="AF904" s="4">
        <f>Table1[[#This Row],[Tariff + FSC per Car]]/100.7</f>
        <v>44.370208540218471</v>
      </c>
      <c r="AG904" s="4">
        <f>(Table1[[#This Row],[Tariff + FSC per Car]]/111)</f>
        <v>40.25297297297297</v>
      </c>
      <c r="AH904" s="6">
        <f>(Table1[[#This Row],[Tariff + FSC per Car]]/111)/Table1[[#This Row],[Route Mileage]]</f>
        <v>5.2687137399179282E-2</v>
      </c>
    </row>
    <row r="905" spans="1:34" x14ac:dyDescent="0.25">
      <c r="A905" s="3">
        <v>45092</v>
      </c>
      <c r="B905" s="1" t="s">
        <v>34</v>
      </c>
      <c r="C905" s="1" t="s">
        <v>34</v>
      </c>
      <c r="D905" s="24">
        <v>4022</v>
      </c>
      <c r="E905" s="24">
        <v>39010</v>
      </c>
      <c r="F905" s="1" t="s">
        <v>35</v>
      </c>
      <c r="G905" s="1" t="s">
        <v>36</v>
      </c>
      <c r="H905" s="1" t="s">
        <v>61</v>
      </c>
      <c r="I905" t="s">
        <v>62</v>
      </c>
      <c r="J905" t="str">
        <f>_xlfn.CONCAT(IFERROR(INDEX(Lookup!B:B, MATCH(Table1[[#This Row],[Origin City]], Lookup!A:A, 0)), Table1[[#This Row],[Origin City]]),","," ",Table1[[#This Row],[Origin State]])</f>
        <v>Phelps (Rock Port), MO</v>
      </c>
      <c r="K905" t="s">
        <v>65</v>
      </c>
      <c r="L905" t="s">
        <v>54</v>
      </c>
      <c r="M905" t="s">
        <v>66</v>
      </c>
      <c r="N905" s="5">
        <v>937</v>
      </c>
      <c r="O905" t="s">
        <v>41</v>
      </c>
      <c r="P905">
        <v>110</v>
      </c>
      <c r="Q905">
        <v>120</v>
      </c>
      <c r="R905" t="s">
        <v>42</v>
      </c>
      <c r="S905" t="s">
        <v>43</v>
      </c>
      <c r="T905" t="s">
        <v>52</v>
      </c>
      <c r="U905" s="35" t="s">
        <v>44</v>
      </c>
      <c r="V905" s="27" t="s">
        <v>45</v>
      </c>
      <c r="W905" s="4">
        <v>4040</v>
      </c>
      <c r="X905" s="4">
        <f>IF(Table1[[#This Row],[Commodity]]="corn",Table1[[#This Row],[Tariff per Car]]/(111*2000/56),Table1[[#This Row],[Tariff per Car]]/(111*2000/60))</f>
        <v>1.0190990990990991</v>
      </c>
      <c r="Y905" s="4">
        <f>Table1[[#This Row],[Tariff per Car]]/100.7</f>
        <v>40.119165839126119</v>
      </c>
      <c r="Z905" s="4">
        <f>(Table1[[#This Row],[Tariff per Car]]/111)</f>
        <v>36.396396396396398</v>
      </c>
      <c r="AA905" s="6">
        <f>(Table1[[#This Row],[Tariff per Car]]/111)/Table1[[#This Row],[Route Mileage]]</f>
        <v>3.8843539377157309E-2</v>
      </c>
      <c r="AB905" s="4">
        <v>0.22</v>
      </c>
      <c r="AC905" s="4">
        <f>Table1[[#This Row],[FSC per Mile]]*Table1[[#This Row],[Route Mileage]]</f>
        <v>206.14000000000001</v>
      </c>
      <c r="AD905" s="4">
        <f>Table1[[#This Row],[Tariff per Car]]+Table1[[#This Row],[FSC per Car]]</f>
        <v>4246.1400000000003</v>
      </c>
      <c r="AE905" s="4">
        <f>IF(Table1[[#This Row],[Commodity]]="corn",Table1[[#This Row],[Tariff + FSC per Car]]/(111*2000/56),Table1[[#This Row],[Tariff + FSC per Car]]/(111*2000/60))</f>
        <v>1.0710983783783785</v>
      </c>
      <c r="AF905" s="4">
        <f>Table1[[#This Row],[Tariff + FSC per Car]]/100.7</f>
        <v>42.166236345580934</v>
      </c>
      <c r="AG905" s="4">
        <f>(Table1[[#This Row],[Tariff + FSC per Car]]/111)</f>
        <v>38.253513513513518</v>
      </c>
      <c r="AH905" s="6">
        <f>(Table1[[#This Row],[Tariff + FSC per Car]]/111)/Table1[[#This Row],[Route Mileage]]</f>
        <v>4.0825521359139291E-2</v>
      </c>
    </row>
    <row r="906" spans="1:34" x14ac:dyDescent="0.25">
      <c r="A906" s="3">
        <v>45092</v>
      </c>
      <c r="B906" s="1" t="s">
        <v>34</v>
      </c>
      <c r="C906" s="1" t="s">
        <v>34</v>
      </c>
      <c r="D906" s="24">
        <v>4022</v>
      </c>
      <c r="E906" s="24">
        <v>39013</v>
      </c>
      <c r="F906" s="1" t="s">
        <v>35</v>
      </c>
      <c r="G906" s="1" t="s">
        <v>36</v>
      </c>
      <c r="H906" s="1" t="s">
        <v>67</v>
      </c>
      <c r="I906" t="s">
        <v>68</v>
      </c>
      <c r="J906" t="str">
        <f>_xlfn.CONCAT(IFERROR(INDEX(Lookup!B:B, MATCH(Table1[[#This Row],[Origin City]], Lookup!A:A, 0)), Table1[[#This Row],[Origin City]]),","," ",Table1[[#This Row],[Origin State]])</f>
        <v>Selby, SD</v>
      </c>
      <c r="K906" t="s">
        <v>48</v>
      </c>
      <c r="L906" t="s">
        <v>49</v>
      </c>
      <c r="M906" t="s">
        <v>50</v>
      </c>
      <c r="N906" s="5">
        <v>1419</v>
      </c>
      <c r="O906" t="s">
        <v>51</v>
      </c>
      <c r="P906">
        <v>110</v>
      </c>
      <c r="Q906">
        <v>120</v>
      </c>
      <c r="R906" t="s">
        <v>42</v>
      </c>
      <c r="S906" t="s">
        <v>43</v>
      </c>
      <c r="T906" t="s">
        <v>52</v>
      </c>
      <c r="U906" s="36" t="s">
        <v>44</v>
      </c>
      <c r="V906" s="28" t="s">
        <v>45</v>
      </c>
      <c r="W906" s="4">
        <v>5580</v>
      </c>
      <c r="X906" s="4">
        <f>IF(Table1[[#This Row],[Commodity]]="corn",Table1[[#This Row],[Tariff per Car]]/(111*2000/56),Table1[[#This Row],[Tariff per Car]]/(111*2000/60))</f>
        <v>1.4075675675675676</v>
      </c>
      <c r="Y906" s="4">
        <f>Table1[[#This Row],[Tariff per Car]]/100.7</f>
        <v>55.412115193644489</v>
      </c>
      <c r="Z906" s="4">
        <f>(Table1[[#This Row],[Tariff per Car]]/111)</f>
        <v>50.270270270270274</v>
      </c>
      <c r="AA906" s="6">
        <f>(Table1[[#This Row],[Tariff per Car]]/111)/Table1[[#This Row],[Route Mileage]]</f>
        <v>3.5426547054454034E-2</v>
      </c>
      <c r="AB906" s="4">
        <v>0.22</v>
      </c>
      <c r="AC906" s="4">
        <f>Table1[[#This Row],[FSC per Mile]]*Table1[[#This Row],[Route Mileage]]</f>
        <v>312.18</v>
      </c>
      <c r="AD906" s="4">
        <f>Table1[[#This Row],[Tariff per Car]]+Table1[[#This Row],[FSC per Car]]</f>
        <v>5892.18</v>
      </c>
      <c r="AE906" s="4">
        <f>IF(Table1[[#This Row],[Commodity]]="corn",Table1[[#This Row],[Tariff + FSC per Car]]/(111*2000/56),Table1[[#This Row],[Tariff + FSC per Car]]/(111*2000/60))</f>
        <v>1.4863156756756757</v>
      </c>
      <c r="AF906" s="4">
        <f>Table1[[#This Row],[Tariff + FSC per Car]]/100.7</f>
        <v>58.512214498510431</v>
      </c>
      <c r="AG906" s="4">
        <f>(Table1[[#This Row],[Tariff + FSC per Car]]/111)</f>
        <v>53.082702702702704</v>
      </c>
      <c r="AH906" s="6">
        <f>(Table1[[#This Row],[Tariff + FSC per Car]]/111)/Table1[[#This Row],[Route Mileage]]</f>
        <v>3.7408529036436017E-2</v>
      </c>
    </row>
    <row r="907" spans="1:34" x14ac:dyDescent="0.25">
      <c r="A907" s="3">
        <v>45092</v>
      </c>
      <c r="B907" s="1" t="s">
        <v>34</v>
      </c>
      <c r="C907" s="1" t="s">
        <v>34</v>
      </c>
      <c r="D907" s="24">
        <v>4022</v>
      </c>
      <c r="E907" s="24">
        <v>39013</v>
      </c>
      <c r="F907" s="1" t="s">
        <v>35</v>
      </c>
      <c r="G907" s="1" t="s">
        <v>36</v>
      </c>
      <c r="H907" s="1" t="s">
        <v>69</v>
      </c>
      <c r="I907" t="s">
        <v>47</v>
      </c>
      <c r="J907" t="str">
        <f>_xlfn.CONCAT(IFERROR(INDEX(Lookup!B:B, MATCH(Table1[[#This Row],[Origin City]], Lookup!A:A, 0)), Table1[[#This Row],[Origin City]]),","," ",Table1[[#This Row],[Origin State]])</f>
        <v>St. Cloud, MN</v>
      </c>
      <c r="K907" t="s">
        <v>48</v>
      </c>
      <c r="L907" t="s">
        <v>49</v>
      </c>
      <c r="M907" t="s">
        <v>50</v>
      </c>
      <c r="N907" s="5">
        <v>1666</v>
      </c>
      <c r="O907" t="s">
        <v>51</v>
      </c>
      <c r="P907">
        <v>110</v>
      </c>
      <c r="Q907">
        <v>120</v>
      </c>
      <c r="R907" t="s">
        <v>42</v>
      </c>
      <c r="S907" t="s">
        <v>43</v>
      </c>
      <c r="T907" t="s">
        <v>52</v>
      </c>
      <c r="U907" s="36" t="s">
        <v>44</v>
      </c>
      <c r="V907" s="28" t="s">
        <v>45</v>
      </c>
      <c r="W907" s="4">
        <v>5580</v>
      </c>
      <c r="X907" s="4">
        <f>IF(Table1[[#This Row],[Commodity]]="corn",Table1[[#This Row],[Tariff per Car]]/(111*2000/56),Table1[[#This Row],[Tariff per Car]]/(111*2000/60))</f>
        <v>1.4075675675675676</v>
      </c>
      <c r="Y907" s="4">
        <f>Table1[[#This Row],[Tariff per Car]]/100.7</f>
        <v>55.412115193644489</v>
      </c>
      <c r="Z907" s="4">
        <f>(Table1[[#This Row],[Tariff per Car]]/111)</f>
        <v>50.270270270270274</v>
      </c>
      <c r="AA907" s="6">
        <f>(Table1[[#This Row],[Tariff per Car]]/111)/Table1[[#This Row],[Route Mileage]]</f>
        <v>3.0174231854904126E-2</v>
      </c>
      <c r="AB907" s="4">
        <v>0.22</v>
      </c>
      <c r="AC907" s="4">
        <f>Table1[[#This Row],[FSC per Mile]]*Table1[[#This Row],[Route Mileage]]</f>
        <v>366.52</v>
      </c>
      <c r="AD907" s="4">
        <f>Table1[[#This Row],[Tariff per Car]]+Table1[[#This Row],[FSC per Car]]</f>
        <v>5946.52</v>
      </c>
      <c r="AE907" s="4">
        <f>IF(Table1[[#This Row],[Commodity]]="corn",Table1[[#This Row],[Tariff + FSC per Car]]/(111*2000/56),Table1[[#This Row],[Tariff + FSC per Car]]/(111*2000/60))</f>
        <v>1.5000230630630631</v>
      </c>
      <c r="AF907" s="4">
        <f>Table1[[#This Row],[Tariff + FSC per Car]]/100.7</f>
        <v>59.051837140019863</v>
      </c>
      <c r="AG907" s="4">
        <f>(Table1[[#This Row],[Tariff + FSC per Car]]/111)</f>
        <v>53.572252252252255</v>
      </c>
      <c r="AH907" s="6">
        <f>(Table1[[#This Row],[Tariff + FSC per Car]]/111)/Table1[[#This Row],[Route Mileage]]</f>
        <v>3.2156213836886105E-2</v>
      </c>
    </row>
    <row r="908" spans="1:34" x14ac:dyDescent="0.25">
      <c r="A908" s="3">
        <v>45092</v>
      </c>
      <c r="B908" s="1" t="s">
        <v>34</v>
      </c>
      <c r="C908" s="1" t="s">
        <v>34</v>
      </c>
      <c r="D908" s="24">
        <v>4022</v>
      </c>
      <c r="E908" s="24">
        <v>39010</v>
      </c>
      <c r="F908" s="1" t="s">
        <v>35</v>
      </c>
      <c r="G908" s="1" t="s">
        <v>36</v>
      </c>
      <c r="H908" s="1" t="s">
        <v>70</v>
      </c>
      <c r="I908" t="s">
        <v>57</v>
      </c>
      <c r="J908" t="str">
        <f>_xlfn.CONCAT(IFERROR(INDEX(Lookup!B:B, MATCH(Table1[[#This Row],[Origin City]], Lookup!A:A, 0)), Table1[[#This Row],[Origin City]]),","," ",Table1[[#This Row],[Origin State]])</f>
        <v>Waverly, IL</v>
      </c>
      <c r="K908" t="s">
        <v>71</v>
      </c>
      <c r="L908" t="s">
        <v>64</v>
      </c>
      <c r="M908" t="str">
        <f>_xlfn.CONCAT(IFERROR(INDEX(Lookup!B:B, MATCH(Table1[[#This Row],[Destination City]], Lookup!A:A, 0)), Table1[[#This Row],[Destination City]]),","," ",Table1[[#This Row],[Destination State]])</f>
        <v>Dexter, NM</v>
      </c>
      <c r="N908" s="47">
        <v>1058</v>
      </c>
      <c r="O908" t="s">
        <v>41</v>
      </c>
      <c r="P908">
        <v>110</v>
      </c>
      <c r="Q908">
        <v>120</v>
      </c>
      <c r="R908" t="s">
        <v>42</v>
      </c>
      <c r="S908" t="s">
        <v>43</v>
      </c>
      <c r="T908" t="s">
        <v>43</v>
      </c>
      <c r="U908" s="36" t="s">
        <v>44</v>
      </c>
      <c r="V908" s="28" t="s">
        <v>45</v>
      </c>
      <c r="W908" s="4">
        <v>4180</v>
      </c>
      <c r="X908" s="4">
        <f>IF(Table1[[#This Row],[Commodity]]="corn",Table1[[#This Row],[Tariff per Car]]/(111*2000/56),Table1[[#This Row],[Tariff per Car]]/(111*2000/60))</f>
        <v>1.0544144144144145</v>
      </c>
      <c r="Y908" s="4">
        <f>Table1[[#This Row],[Tariff per Car]]/100.7</f>
        <v>41.509433962264147</v>
      </c>
      <c r="Z908" s="4">
        <f>(Table1[[#This Row],[Tariff per Car]]/111)</f>
        <v>37.657657657657658</v>
      </c>
      <c r="AA908" s="6">
        <f>(Table1[[#This Row],[Tariff per Car]]/111)/Table1[[#This Row],[Route Mileage]]</f>
        <v>3.5593249203835213E-2</v>
      </c>
      <c r="AB908" s="4">
        <v>0.22</v>
      </c>
      <c r="AC908" s="4">
        <f>Table1[[#This Row],[FSC per Mile]]*Table1[[#This Row],[Route Mileage]]</f>
        <v>232.76</v>
      </c>
      <c r="AD908" s="4">
        <f>Table1[[#This Row],[Tariff per Car]]+Table1[[#This Row],[FSC per Car]]</f>
        <v>4412.76</v>
      </c>
      <c r="AE908" s="4">
        <f>IF(Table1[[#This Row],[Commodity]]="corn",Table1[[#This Row],[Tariff + FSC per Car]]/(111*2000/56),Table1[[#This Row],[Tariff + FSC per Car]]/(111*2000/60))</f>
        <v>1.1131286486486487</v>
      </c>
      <c r="AF908" s="4">
        <f>Table1[[#This Row],[Tariff + FSC per Car]]/100.7</f>
        <v>43.820854021847069</v>
      </c>
      <c r="AG908" s="4">
        <f>(Table1[[#This Row],[Tariff + FSC per Car]]/111)</f>
        <v>39.754594594594593</v>
      </c>
      <c r="AH908" s="6">
        <f>(Table1[[#This Row],[Tariff + FSC per Car]]/111)/Table1[[#This Row],[Route Mileage]]</f>
        <v>3.7575231185817196E-2</v>
      </c>
    </row>
    <row r="909" spans="1:34" x14ac:dyDescent="0.25">
      <c r="A909" s="3">
        <v>45092</v>
      </c>
      <c r="B909" s="1" t="s">
        <v>80</v>
      </c>
      <c r="C909" s="1" t="s">
        <v>81</v>
      </c>
      <c r="D909" s="24">
        <v>4032</v>
      </c>
      <c r="E909" s="24">
        <v>1182</v>
      </c>
      <c r="F909" s="1" t="s">
        <v>35</v>
      </c>
      <c r="G909" s="1" t="s">
        <v>36</v>
      </c>
      <c r="H909" s="1" t="s">
        <v>82</v>
      </c>
      <c r="I909" t="s">
        <v>83</v>
      </c>
      <c r="J909" t="str">
        <f>_xlfn.CONCAT(IFERROR(INDEX(Lookup!B:B, MATCH(Table1[[#This Row],[Origin City]], Lookup!A:A, 0)), Table1[[#This Row],[Origin City]]),","," ",Table1[[#This Row],[Origin State]])</f>
        <v>Delhi, LA</v>
      </c>
      <c r="K909" t="s">
        <v>84</v>
      </c>
      <c r="L909" t="s">
        <v>85</v>
      </c>
      <c r="M909" t="str">
        <f>_xlfn.CONCAT(IFERROR(INDEX(Lookup!B:B, MATCH(Table1[[#This Row],[Destination City]], Lookup!A:A, 0)), Table1[[#This Row],[Destination City]]),","," ",Table1[[#This Row],[Destination State]])</f>
        <v>Morton, MS</v>
      </c>
      <c r="N909" s="5">
        <v>120</v>
      </c>
      <c r="O909" t="s">
        <v>86</v>
      </c>
      <c r="P909">
        <v>100</v>
      </c>
      <c r="R909" t="s">
        <v>42</v>
      </c>
      <c r="S909" t="s">
        <v>43</v>
      </c>
      <c r="T909" t="s">
        <v>52</v>
      </c>
      <c r="U909" s="26"/>
      <c r="V909" s="27" t="s">
        <v>87</v>
      </c>
      <c r="W909" s="4">
        <v>1312</v>
      </c>
      <c r="X909" s="4">
        <f>IF(Table1[[#This Row],[Commodity]]="corn",Table1[[#This Row],[Tariff per Car]]/(111*2000/56),Table1[[#This Row],[Tariff per Car]]/(111*2000/60))</f>
        <v>0.33095495495495497</v>
      </c>
      <c r="Y909" s="4">
        <f>Table1[[#This Row],[Tariff per Car]]/100.7</f>
        <v>13.028798411122144</v>
      </c>
      <c r="Z909" s="4">
        <f>(Table1[[#This Row],[Tariff per Car]]/111)</f>
        <v>11.81981981981982</v>
      </c>
      <c r="AA909" s="6">
        <f>(Table1[[#This Row],[Tariff per Car]]/111)/Table1[[#This Row],[Route Mileage]]</f>
        <v>9.8498498498498496E-2</v>
      </c>
      <c r="AB909" s="4">
        <v>0.49</v>
      </c>
      <c r="AC909" s="4">
        <f>Table1[[#This Row],[FSC per Mile]]*Table1[[#This Row],[Route Mileage]]</f>
        <v>58.8</v>
      </c>
      <c r="AD909" s="4">
        <f>Table1[[#This Row],[Tariff per Car]]+Table1[[#This Row],[FSC per Car]]</f>
        <v>1370.8</v>
      </c>
      <c r="AE909" s="4">
        <f>IF(Table1[[#This Row],[Commodity]]="corn",Table1[[#This Row],[Tariff + FSC per Car]]/(111*2000/56),Table1[[#This Row],[Tariff + FSC per Car]]/(111*2000/60))</f>
        <v>0.3457873873873874</v>
      </c>
      <c r="AF909" s="4">
        <f>Table1[[#This Row],[Tariff + FSC per Car]]/100.7</f>
        <v>13.612711022840118</v>
      </c>
      <c r="AG909" s="4">
        <f>(Table1[[#This Row],[Tariff + FSC per Car]]/111)</f>
        <v>12.349549549549549</v>
      </c>
      <c r="AH909" s="6">
        <f>(Table1[[#This Row],[Tariff + FSC per Car]]/111)/Table1[[#This Row],[Route Mileage]]</f>
        <v>0.10291291291291291</v>
      </c>
    </row>
    <row r="910" spans="1:34" x14ac:dyDescent="0.25">
      <c r="A910" s="3">
        <v>45092</v>
      </c>
      <c r="B910" s="1" t="s">
        <v>88</v>
      </c>
      <c r="C910" s="1" t="s">
        <v>81</v>
      </c>
      <c r="D910" s="24">
        <v>4444</v>
      </c>
      <c r="E910" s="24">
        <v>45646</v>
      </c>
      <c r="F910" s="1" t="s">
        <v>35</v>
      </c>
      <c r="G910" s="1" t="s">
        <v>36</v>
      </c>
      <c r="H910" s="1" t="s">
        <v>89</v>
      </c>
      <c r="I910" t="s">
        <v>75</v>
      </c>
      <c r="J910" t="str">
        <f>_xlfn.CONCAT(IFERROR(INDEX(Lookup!B:B, MATCH(Table1[[#This Row],[Origin City]], Lookup!A:A, 0)), Table1[[#This Row],[Origin City]]),","," ",Table1[[#This Row],[Origin State]])</f>
        <v>Enderlin, ND</v>
      </c>
      <c r="K910" t="s">
        <v>90</v>
      </c>
      <c r="L910" t="s">
        <v>49</v>
      </c>
      <c r="M910" t="str">
        <f>_xlfn.CONCAT(IFERROR(INDEX(Lookup!B:B, MATCH(Table1[[#This Row],[Destination City]], Lookup!A:A, 0)), Table1[[#This Row],[Destination City]]),","," ",Table1[[#This Row],[Destination State]])</f>
        <v>Kalama, WA</v>
      </c>
      <c r="N910" s="5">
        <v>1617</v>
      </c>
      <c r="O910" t="s">
        <v>86</v>
      </c>
      <c r="P910">
        <v>110</v>
      </c>
      <c r="Q910">
        <v>110</v>
      </c>
      <c r="R910" t="s">
        <v>42</v>
      </c>
      <c r="S910" t="s">
        <v>43</v>
      </c>
      <c r="T910" t="s">
        <v>52</v>
      </c>
      <c r="U910" s="26"/>
      <c r="V910" s="27" t="s">
        <v>87</v>
      </c>
      <c r="W910" s="4">
        <v>5197</v>
      </c>
      <c r="X910" s="4">
        <f>IF(Table1[[#This Row],[Commodity]]="corn",Table1[[#This Row],[Tariff per Car]]/(111*2000/56),Table1[[#This Row],[Tariff per Car]]/(111*2000/60))</f>
        <v>1.3109549549549551</v>
      </c>
      <c r="Y910" s="4">
        <f>Table1[[#This Row],[Tariff per Car]]/100.7</f>
        <v>51.608738828202583</v>
      </c>
      <c r="Z910" s="4">
        <f>(Table1[[#This Row],[Tariff per Car]]/111)</f>
        <v>46.81981981981982</v>
      </c>
      <c r="AA910" s="6">
        <f>(Table1[[#This Row],[Tariff per Car]]/111)/Table1[[#This Row],[Route Mileage]]</f>
        <v>2.8954743240457527E-2</v>
      </c>
      <c r="AB910" s="4">
        <v>0.35249999999999998</v>
      </c>
      <c r="AC910" s="4">
        <f>Table1[[#This Row],[FSC per Mile]]*Table1[[#This Row],[Route Mileage]]</f>
        <v>569.99249999999995</v>
      </c>
      <c r="AD910" s="4">
        <f>Table1[[#This Row],[Tariff per Car]]+Table1[[#This Row],[FSC per Car]]</f>
        <v>5766.9925000000003</v>
      </c>
      <c r="AE910" s="4">
        <f>IF(Table1[[#This Row],[Commodity]]="corn",Table1[[#This Row],[Tariff + FSC per Car]]/(111*2000/56),Table1[[#This Row],[Tariff + FSC per Car]]/(111*2000/60))</f>
        <v>1.4547368468468469</v>
      </c>
      <c r="AF910" s="4">
        <f>Table1[[#This Row],[Tariff + FSC per Car]]/100.7</f>
        <v>57.269041708043694</v>
      </c>
      <c r="AG910" s="4">
        <f>(Table1[[#This Row],[Tariff + FSC per Car]]/111)</f>
        <v>51.954887387387387</v>
      </c>
      <c r="AH910" s="6">
        <f>(Table1[[#This Row],[Tariff + FSC per Car]]/111)/Table1[[#This Row],[Route Mileage]]</f>
        <v>3.2130418916133205E-2</v>
      </c>
    </row>
    <row r="911" spans="1:34" x14ac:dyDescent="0.25">
      <c r="A911" s="3">
        <v>45092</v>
      </c>
      <c r="B911" s="1" t="s">
        <v>88</v>
      </c>
      <c r="C911" s="1" t="s">
        <v>81</v>
      </c>
      <c r="D911" s="24">
        <v>4444</v>
      </c>
      <c r="E911" s="24">
        <v>45558</v>
      </c>
      <c r="F911" s="1" t="s">
        <v>35</v>
      </c>
      <c r="G911" s="1" t="s">
        <v>36</v>
      </c>
      <c r="H911" s="1" t="s">
        <v>91</v>
      </c>
      <c r="I911" t="s">
        <v>47</v>
      </c>
      <c r="J911" t="str">
        <f>_xlfn.CONCAT(IFERROR(INDEX(Lookup!B:B, MATCH(Table1[[#This Row],[Origin City]], Lookup!A:A, 0)), Table1[[#This Row],[Origin City]]),","," ",Table1[[#This Row],[Origin State]])</f>
        <v>Glenwood, MN</v>
      </c>
      <c r="K911" t="s">
        <v>92</v>
      </c>
      <c r="L911" t="s">
        <v>93</v>
      </c>
      <c r="M911" t="str">
        <f>_xlfn.CONCAT(IFERROR(INDEX(Lookup!B:B, MATCH(Table1[[#This Row],[Destination City]], Lookup!A:A, 0)), Table1[[#This Row],[Destination City]]),","," ",Table1[[#This Row],[Destination State]])</f>
        <v>Boardman, OR</v>
      </c>
      <c r="N911" s="5">
        <v>1556</v>
      </c>
      <c r="O911" t="s">
        <v>86</v>
      </c>
      <c r="P911">
        <v>110</v>
      </c>
      <c r="Q911">
        <v>110</v>
      </c>
      <c r="R911" t="s">
        <v>42</v>
      </c>
      <c r="S911" t="s">
        <v>43</v>
      </c>
      <c r="T911" t="s">
        <v>52</v>
      </c>
      <c r="U911" s="26"/>
      <c r="V911" s="27" t="s">
        <v>87</v>
      </c>
      <c r="W911" s="4">
        <v>5163</v>
      </c>
      <c r="X911" s="4">
        <f>IF(Table1[[#This Row],[Commodity]]="corn",Table1[[#This Row],[Tariff per Car]]/(111*2000/56),Table1[[#This Row],[Tariff per Car]]/(111*2000/60))</f>
        <v>1.3023783783783784</v>
      </c>
      <c r="Y911" s="4">
        <f>Table1[[#This Row],[Tariff per Car]]/100.7</f>
        <v>51.271102284011917</v>
      </c>
      <c r="Z911" s="4">
        <f>(Table1[[#This Row],[Tariff per Car]]/111)</f>
        <v>46.513513513513516</v>
      </c>
      <c r="AA911" s="6">
        <f>(Table1[[#This Row],[Tariff per Car]]/111)/Table1[[#This Row],[Route Mileage]]</f>
        <v>2.9893003543389148E-2</v>
      </c>
      <c r="AB911" s="4">
        <v>0.35249999999999998</v>
      </c>
      <c r="AC911" s="4">
        <f>Table1[[#This Row],[FSC per Mile]]*Table1[[#This Row],[Route Mileage]]</f>
        <v>548.49</v>
      </c>
      <c r="AD911" s="4">
        <f>Table1[[#This Row],[Tariff per Car]]+Table1[[#This Row],[FSC per Car]]</f>
        <v>5711.49</v>
      </c>
      <c r="AE911" s="4">
        <f>IF(Table1[[#This Row],[Commodity]]="corn",Table1[[#This Row],[Tariff + FSC per Car]]/(111*2000/56),Table1[[#This Row],[Tariff + FSC per Car]]/(111*2000/60))</f>
        <v>1.4407362162162163</v>
      </c>
      <c r="AF911" s="4">
        <f>Table1[[#This Row],[Tariff + FSC per Car]]/100.7</f>
        <v>56.717874875868915</v>
      </c>
      <c r="AG911" s="4">
        <f>(Table1[[#This Row],[Tariff + FSC per Car]]/111)</f>
        <v>51.454864864864859</v>
      </c>
      <c r="AH911" s="6">
        <f>(Table1[[#This Row],[Tariff + FSC per Car]]/111)/Table1[[#This Row],[Route Mileage]]</f>
        <v>3.3068679219064818E-2</v>
      </c>
    </row>
    <row r="912" spans="1:34" x14ac:dyDescent="0.25">
      <c r="A912" s="3">
        <v>45092</v>
      </c>
      <c r="B912" s="1" t="s">
        <v>94</v>
      </c>
      <c r="C912" s="1" t="s">
        <v>94</v>
      </c>
      <c r="D912" s="24">
        <v>4315</v>
      </c>
      <c r="F912" s="1" t="s">
        <v>35</v>
      </c>
      <c r="G912" s="1" t="s">
        <v>36</v>
      </c>
      <c r="H912" s="1" t="s">
        <v>95</v>
      </c>
      <c r="I912" t="s">
        <v>96</v>
      </c>
      <c r="J912" t="str">
        <f>_xlfn.CONCAT(IFERROR(INDEX(Lookup!B:B, MATCH(Table1[[#This Row],[Origin City]], Lookup!A:A, 0)), Table1[[#This Row],[Origin City]]),","," ",Table1[[#This Row],[Origin State]])</f>
        <v>Haw Creek (Ladoga), IN</v>
      </c>
      <c r="K912" t="s">
        <v>97</v>
      </c>
      <c r="L912" t="s">
        <v>98</v>
      </c>
      <c r="M912" t="str">
        <f>_xlfn.CONCAT(IFERROR(INDEX(Lookup!B:B, MATCH(Table1[[#This Row],[Destination City]], Lookup!A:A, 0)), Table1[[#This Row],[Destination City]]),","," ",Table1[[#This Row],[Destination State]])</f>
        <v>Ozark, AL</v>
      </c>
      <c r="N912" s="9">
        <v>707</v>
      </c>
      <c r="O912" t="s">
        <v>86</v>
      </c>
      <c r="P912">
        <v>90</v>
      </c>
      <c r="Q912">
        <v>90</v>
      </c>
      <c r="R912" t="s">
        <v>42</v>
      </c>
      <c r="S912" t="s">
        <v>43</v>
      </c>
      <c r="T912" t="s">
        <v>52</v>
      </c>
      <c r="U912" s="29"/>
      <c r="V912" s="30" t="s">
        <v>87</v>
      </c>
      <c r="W912" s="4">
        <v>5693</v>
      </c>
      <c r="X912" s="4">
        <f>IF(Table1[[#This Row],[Commodity]]="corn",Table1[[#This Row],[Tariff per Car]]/(111*2000/56),Table1[[#This Row],[Tariff per Car]]/(111*2000/60))</f>
        <v>1.4360720720720721</v>
      </c>
      <c r="Y912" s="4">
        <f>Table1[[#This Row],[Tariff per Car]]/100.7</f>
        <v>56.53426017874876</v>
      </c>
      <c r="Z912" s="4">
        <f>(Table1[[#This Row],[Tariff per Car]]/111)</f>
        <v>51.288288288288285</v>
      </c>
      <c r="AA912" s="6">
        <f>(Table1[[#This Row],[Tariff per Car]]/111)/Table1[[#This Row],[Route Mileage]]</f>
        <v>7.2543547791072541E-2</v>
      </c>
      <c r="AB912" s="4">
        <v>0</v>
      </c>
      <c r="AC912" s="4">
        <f>Table1[[#This Row],[FSC per Mile]]*Table1[[#This Row],[Route Mileage]]</f>
        <v>0</v>
      </c>
      <c r="AD912" s="4">
        <f>Table1[[#This Row],[Tariff per Car]]+Table1[[#This Row],[FSC per Car]]</f>
        <v>5693</v>
      </c>
      <c r="AE912" s="4">
        <f>IF(Table1[[#This Row],[Commodity]]="corn",Table1[[#This Row],[Tariff + FSC per Car]]/(111*2000/56),Table1[[#This Row],[Tariff + FSC per Car]]/(111*2000/60))</f>
        <v>1.4360720720720721</v>
      </c>
      <c r="AF912" s="4">
        <f>Table1[[#This Row],[Tariff + FSC per Car]]/100.7</f>
        <v>56.53426017874876</v>
      </c>
      <c r="AG912" s="4">
        <f>(Table1[[#This Row],[Tariff + FSC per Car]]/111)</f>
        <v>51.288288288288285</v>
      </c>
      <c r="AH912" s="6">
        <f>(Table1[[#This Row],[Tariff + FSC per Car]]/111)/Table1[[#This Row],[Route Mileage]]</f>
        <v>7.2543547791072541E-2</v>
      </c>
    </row>
    <row r="913" spans="1:34" x14ac:dyDescent="0.25">
      <c r="A913" s="3">
        <v>45092</v>
      </c>
      <c r="B913" s="1" t="s">
        <v>94</v>
      </c>
      <c r="C913" s="1" t="s">
        <v>94</v>
      </c>
      <c r="D913" s="24">
        <v>4315</v>
      </c>
      <c r="F913" s="1" t="s">
        <v>35</v>
      </c>
      <c r="G913" s="1" t="s">
        <v>36</v>
      </c>
      <c r="H913" s="1" t="s">
        <v>99</v>
      </c>
      <c r="I913" t="s">
        <v>100</v>
      </c>
      <c r="J913" t="str">
        <f>_xlfn.CONCAT(IFERROR(INDEX(Lookup!B:B, MATCH(Table1[[#This Row],[Origin City]], Lookup!A:A, 0)), Table1[[#This Row],[Origin City]]),","," ",Table1[[#This Row],[Origin State]])</f>
        <v>Marysville, OH</v>
      </c>
      <c r="K913" t="s">
        <v>101</v>
      </c>
      <c r="L913" t="s">
        <v>102</v>
      </c>
      <c r="M913" t="str">
        <f>_xlfn.CONCAT(IFERROR(INDEX(Lookup!B:B, MATCH(Table1[[#This Row],[Destination City]], Lookup!A:A, 0)), Table1[[#This Row],[Destination City]]),","," ",Table1[[#This Row],[Destination State]])</f>
        <v>Rose Hill, NC</v>
      </c>
      <c r="N913" s="9">
        <v>781</v>
      </c>
      <c r="O913" t="s">
        <v>86</v>
      </c>
      <c r="P913">
        <v>90</v>
      </c>
      <c r="Q913">
        <v>90</v>
      </c>
      <c r="R913" t="s">
        <v>42</v>
      </c>
      <c r="S913" t="s">
        <v>43</v>
      </c>
      <c r="T913" t="s">
        <v>52</v>
      </c>
      <c r="U913" s="29"/>
      <c r="V913" s="30" t="s">
        <v>87</v>
      </c>
      <c r="W913" s="4">
        <v>5845</v>
      </c>
      <c r="X913" s="4">
        <f>IF(Table1[[#This Row],[Commodity]]="corn",Table1[[#This Row],[Tariff per Car]]/(111*2000/56),Table1[[#This Row],[Tariff per Car]]/(111*2000/60))</f>
        <v>1.4744144144144145</v>
      </c>
      <c r="Y913" s="4">
        <f>Table1[[#This Row],[Tariff per Car]]/100.7</f>
        <v>58.043694141012907</v>
      </c>
      <c r="Z913" s="4">
        <f>(Table1[[#This Row],[Tariff per Car]]/111)</f>
        <v>52.657657657657658</v>
      </c>
      <c r="AA913" s="6">
        <f>(Table1[[#This Row],[Tariff per Car]]/111)/Table1[[#This Row],[Route Mileage]]</f>
        <v>6.7423377282532213E-2</v>
      </c>
      <c r="AB913" s="4">
        <v>0</v>
      </c>
      <c r="AC913" s="4">
        <f>Table1[[#This Row],[FSC per Mile]]*Table1[[#This Row],[Route Mileage]]</f>
        <v>0</v>
      </c>
      <c r="AD913" s="4">
        <f>Table1[[#This Row],[Tariff per Car]]+Table1[[#This Row],[FSC per Car]]</f>
        <v>5845</v>
      </c>
      <c r="AE913" s="4">
        <f>IF(Table1[[#This Row],[Commodity]]="corn",Table1[[#This Row],[Tariff + FSC per Car]]/(111*2000/56),Table1[[#This Row],[Tariff + FSC per Car]]/(111*2000/60))</f>
        <v>1.4744144144144145</v>
      </c>
      <c r="AF913" s="4">
        <f>Table1[[#This Row],[Tariff + FSC per Car]]/100.7</f>
        <v>58.043694141012907</v>
      </c>
      <c r="AG913" s="4">
        <f>(Table1[[#This Row],[Tariff + FSC per Car]]/111)</f>
        <v>52.657657657657658</v>
      </c>
      <c r="AH913" s="6">
        <f>(Table1[[#This Row],[Tariff + FSC per Car]]/111)/Table1[[#This Row],[Route Mileage]]</f>
        <v>6.7423377282532213E-2</v>
      </c>
    </row>
    <row r="914" spans="1:34" x14ac:dyDescent="0.25">
      <c r="A914" s="3">
        <v>45092</v>
      </c>
      <c r="B914" s="1" t="s">
        <v>94</v>
      </c>
      <c r="C914" s="1" t="s">
        <v>94</v>
      </c>
      <c r="D914" s="24">
        <v>4315</v>
      </c>
      <c r="F914" s="1" t="s">
        <v>35</v>
      </c>
      <c r="G914" s="1" t="s">
        <v>36</v>
      </c>
      <c r="H914" s="1" t="s">
        <v>103</v>
      </c>
      <c r="I914" t="s">
        <v>57</v>
      </c>
      <c r="J914" t="str">
        <f>_xlfn.CONCAT(IFERROR(INDEX(Lookup!B:B, MATCH(Table1[[#This Row],[Origin City]], Lookup!A:A, 0)), Table1[[#This Row],[Origin City]]),","," ",Table1[[#This Row],[Origin State]])</f>
        <v>Olney, IL</v>
      </c>
      <c r="K914" t="s">
        <v>104</v>
      </c>
      <c r="L914" t="s">
        <v>105</v>
      </c>
      <c r="M914" t="str">
        <f>_xlfn.CONCAT(IFERROR(INDEX(Lookup!B:B, MATCH(Table1[[#This Row],[Destination City]], Lookup!A:A, 0)), Table1[[#This Row],[Destination City]]),","," ",Table1[[#This Row],[Destination State]])</f>
        <v>Fairmount, GA</v>
      </c>
      <c r="N914" s="9">
        <v>496</v>
      </c>
      <c r="O914" t="s">
        <v>86</v>
      </c>
      <c r="P914">
        <v>90</v>
      </c>
      <c r="Q914">
        <v>90</v>
      </c>
      <c r="R914" t="s">
        <v>42</v>
      </c>
      <c r="S914" t="s">
        <v>43</v>
      </c>
      <c r="T914" t="s">
        <v>52</v>
      </c>
      <c r="U914" s="45"/>
      <c r="V914" s="46" t="s">
        <v>87</v>
      </c>
      <c r="W914" s="4">
        <v>4478</v>
      </c>
      <c r="X914" s="4">
        <f>IF(Table1[[#This Row],[Commodity]]="corn",Table1[[#This Row],[Tariff per Car]]/(111*2000/56),Table1[[#This Row],[Tariff per Car]]/(111*2000/60))</f>
        <v>1.1295855855855856</v>
      </c>
      <c r="Y914" s="4">
        <f>Table1[[#This Row],[Tariff per Car]]/100.7</f>
        <v>44.468718967229393</v>
      </c>
      <c r="Z914" s="4">
        <f>(Table1[[#This Row],[Tariff per Car]]/111)</f>
        <v>40.342342342342342</v>
      </c>
      <c r="AA914" s="6">
        <f>(Table1[[#This Row],[Tariff per Car]]/111)/Table1[[#This Row],[Route Mileage]]</f>
        <v>8.13353676256902E-2</v>
      </c>
      <c r="AB914" s="4">
        <v>0</v>
      </c>
      <c r="AC914" s="4">
        <f>Table1[[#This Row],[FSC per Mile]]*Table1[[#This Row],[Route Mileage]]</f>
        <v>0</v>
      </c>
      <c r="AD914" s="4">
        <f>Table1[[#This Row],[Tariff per Car]]+Table1[[#This Row],[FSC per Car]]</f>
        <v>4478</v>
      </c>
      <c r="AE914" s="4">
        <f>IF(Table1[[#This Row],[Commodity]]="corn",Table1[[#This Row],[Tariff + FSC per Car]]/(111*2000/56),Table1[[#This Row],[Tariff + FSC per Car]]/(111*2000/60))</f>
        <v>1.1295855855855856</v>
      </c>
      <c r="AF914" s="4">
        <f>Table1[[#This Row],[Tariff + FSC per Car]]/100.7</f>
        <v>44.468718967229393</v>
      </c>
      <c r="AG914" s="4">
        <f>(Table1[[#This Row],[Tariff + FSC per Car]]/111)</f>
        <v>40.342342342342342</v>
      </c>
      <c r="AH914" s="6">
        <f>(Table1[[#This Row],[Tariff + FSC per Car]]/111)/Table1[[#This Row],[Route Mileage]]</f>
        <v>8.13353676256902E-2</v>
      </c>
    </row>
    <row r="915" spans="1:34" x14ac:dyDescent="0.25">
      <c r="A915" s="3">
        <v>45092</v>
      </c>
      <c r="B915" s="1" t="s">
        <v>112</v>
      </c>
      <c r="C915" s="1" t="s">
        <v>112</v>
      </c>
      <c r="D915" s="24">
        <v>4051</v>
      </c>
      <c r="E915" s="24">
        <v>2215</v>
      </c>
      <c r="F915" s="1" t="s">
        <v>35</v>
      </c>
      <c r="G915" s="1" t="s">
        <v>36</v>
      </c>
      <c r="H915" s="1" t="s">
        <v>115</v>
      </c>
      <c r="I915" t="s">
        <v>57</v>
      </c>
      <c r="J915" t="str">
        <f>_xlfn.CONCAT(IFERROR(INDEX(Lookup!B:B, MATCH(Table1[[#This Row],[Origin City]], Lookup!A:A, 0)), Table1[[#This Row],[Origin City]]),","," ",Table1[[#This Row],[Origin State]])</f>
        <v>Allen Station (San Jose), IL</v>
      </c>
      <c r="K915" t="s">
        <v>116</v>
      </c>
      <c r="L915" t="s">
        <v>54</v>
      </c>
      <c r="M915" t="str">
        <f>_xlfn.CONCAT(IFERROR(INDEX(Lookup!B:B, MATCH(Table1[[#This Row],[Destination City]], Lookup!A:A, 0)), Table1[[#This Row],[Destination City]]),","," ",Table1[[#This Row],[Destination State]])</f>
        <v>Pittsburg, TX</v>
      </c>
      <c r="N915" s="5">
        <v>691</v>
      </c>
      <c r="O915" t="s">
        <v>51</v>
      </c>
      <c r="P915">
        <v>107</v>
      </c>
      <c r="R915" t="s">
        <v>42</v>
      </c>
      <c r="S915" t="s">
        <v>43</v>
      </c>
      <c r="T915" t="s">
        <v>52</v>
      </c>
      <c r="U915" s="36" t="s">
        <v>44</v>
      </c>
      <c r="V915" s="28"/>
      <c r="W915" s="4">
        <v>3630</v>
      </c>
      <c r="X915" s="4">
        <f>IF(Table1[[#This Row],[Commodity]]="corn",Table1[[#This Row],[Tariff per Car]]/(111*2000/56),Table1[[#This Row],[Tariff per Car]]/(111*2000/60))</f>
        <v>0.91567567567567565</v>
      </c>
      <c r="Y915" s="4">
        <f>Table1[[#This Row],[Tariff per Car]]/100.7</f>
        <v>36.047666335650447</v>
      </c>
      <c r="Z915" s="4">
        <f>(Table1[[#This Row],[Tariff per Car]]/111)</f>
        <v>32.702702702702702</v>
      </c>
      <c r="AA915" s="6">
        <f>(Table1[[#This Row],[Tariff per Car]]/111)/Table1[[#This Row],[Route Mileage]]</f>
        <v>4.7326631986545152E-2</v>
      </c>
      <c r="AB915" s="4">
        <v>0.4</v>
      </c>
      <c r="AC915" s="4">
        <f>Table1[[#This Row],[FSC per Mile]]*Table1[[#This Row],[Route Mileage]]</f>
        <v>276.40000000000003</v>
      </c>
      <c r="AD915" s="4">
        <f>Table1[[#This Row],[Tariff per Car]]+Table1[[#This Row],[FSC per Car]]</f>
        <v>3906.4</v>
      </c>
      <c r="AE915" s="4">
        <f>IF(Table1[[#This Row],[Commodity]]="corn",Table1[[#This Row],[Tariff + FSC per Car]]/(111*2000/56),Table1[[#This Row],[Tariff + FSC per Car]]/(111*2000/60))</f>
        <v>0.98539819819819818</v>
      </c>
      <c r="AF915" s="4">
        <f>Table1[[#This Row],[Tariff + FSC per Car]]/100.7</f>
        <v>38.79245283018868</v>
      </c>
      <c r="AG915" s="4">
        <f>(Table1[[#This Row],[Tariff + FSC per Car]]/111)</f>
        <v>35.192792792792794</v>
      </c>
      <c r="AH915" s="6">
        <f>(Table1[[#This Row],[Tariff + FSC per Car]]/111)/Table1[[#This Row],[Route Mileage]]</f>
        <v>5.0930235590148761E-2</v>
      </c>
    </row>
    <row r="916" spans="1:34" x14ac:dyDescent="0.25">
      <c r="A916" s="3">
        <v>45092</v>
      </c>
      <c r="B916" s="1" t="s">
        <v>112</v>
      </c>
      <c r="C916" s="1" t="s">
        <v>112</v>
      </c>
      <c r="D916" s="24">
        <v>4051</v>
      </c>
      <c r="E916" s="24">
        <v>2300</v>
      </c>
      <c r="F916" s="1" t="s">
        <v>35</v>
      </c>
      <c r="G916" s="1" t="s">
        <v>36</v>
      </c>
      <c r="H916" s="1" t="s">
        <v>113</v>
      </c>
      <c r="I916" t="s">
        <v>38</v>
      </c>
      <c r="J916" t="str">
        <f>_xlfn.CONCAT(IFERROR(INDEX(Lookup!B:B, MATCH(Table1[[#This Row],[Origin City]], Lookup!A:A, 0)), Table1[[#This Row],[Origin City]]),","," ",Table1[[#This Row],[Origin State]])</f>
        <v>Mead, NE</v>
      </c>
      <c r="K916" t="s">
        <v>114</v>
      </c>
      <c r="L916" t="s">
        <v>40</v>
      </c>
      <c r="M916" t="str">
        <f>_xlfn.CONCAT(IFERROR(INDEX(Lookup!B:B, MATCH(Table1[[#This Row],[Destination City]], Lookup!A:A, 0)), Table1[[#This Row],[Destination City]]),","," ",Table1[[#This Row],[Destination State]])</f>
        <v>Keyes, CA</v>
      </c>
      <c r="N916" s="5">
        <v>1737</v>
      </c>
      <c r="O916" t="s">
        <v>51</v>
      </c>
      <c r="P916">
        <v>107</v>
      </c>
      <c r="R916" t="s">
        <v>42</v>
      </c>
      <c r="S916" t="s">
        <v>43</v>
      </c>
      <c r="T916" t="s">
        <v>52</v>
      </c>
      <c r="U916" s="36" t="s">
        <v>44</v>
      </c>
      <c r="V916" s="28"/>
      <c r="W916" s="4">
        <v>5710</v>
      </c>
      <c r="X916" s="4">
        <f>IF(Table1[[#This Row],[Commodity]]="corn",Table1[[#This Row],[Tariff per Car]]/(111*2000/56),Table1[[#This Row],[Tariff per Car]]/(111*2000/60))</f>
        <v>1.4403603603603603</v>
      </c>
      <c r="Y916" s="4">
        <f>Table1[[#This Row],[Tariff per Car]]/100.7</f>
        <v>56.703078450844089</v>
      </c>
      <c r="Z916" s="4">
        <f>(Table1[[#This Row],[Tariff per Car]]/111)</f>
        <v>51.441441441441441</v>
      </c>
      <c r="AA916" s="6">
        <f>(Table1[[#This Row],[Tariff per Car]]/111)/Table1[[#This Row],[Route Mileage]]</f>
        <v>2.961510733531459E-2</v>
      </c>
      <c r="AB916" s="4">
        <v>0.4</v>
      </c>
      <c r="AC916" s="4">
        <f>Table1[[#This Row],[FSC per Mile]]*Table1[[#This Row],[Route Mileage]]</f>
        <v>694.80000000000007</v>
      </c>
      <c r="AD916" s="4">
        <f>Table1[[#This Row],[Tariff per Car]]+Table1[[#This Row],[FSC per Car]]</f>
        <v>6404.8</v>
      </c>
      <c r="AE916" s="4">
        <f>IF(Table1[[#This Row],[Commodity]]="corn",Table1[[#This Row],[Tariff + FSC per Car]]/(111*2000/56),Table1[[#This Row],[Tariff + FSC per Car]]/(111*2000/60))</f>
        <v>1.6156252252252252</v>
      </c>
      <c r="AF916" s="4">
        <f>Table1[[#This Row],[Tariff + FSC per Car]]/100.7</f>
        <v>63.602780536246279</v>
      </c>
      <c r="AG916" s="4">
        <f>(Table1[[#This Row],[Tariff + FSC per Car]]/111)</f>
        <v>57.700900900900905</v>
      </c>
      <c r="AH916" s="6">
        <f>(Table1[[#This Row],[Tariff + FSC per Car]]/111)/Table1[[#This Row],[Route Mileage]]</f>
        <v>3.3218710938918192E-2</v>
      </c>
    </row>
    <row r="917" spans="1:34" x14ac:dyDescent="0.25">
      <c r="A917" s="3">
        <v>45092</v>
      </c>
      <c r="B917" s="1" t="s">
        <v>112</v>
      </c>
      <c r="C917" s="1" t="s">
        <v>112</v>
      </c>
      <c r="D917" s="24">
        <v>4051</v>
      </c>
      <c r="E917" s="24">
        <v>2215</v>
      </c>
      <c r="F917" s="1" t="s">
        <v>35</v>
      </c>
      <c r="G917" s="1" t="s">
        <v>36</v>
      </c>
      <c r="H917" s="1" t="s">
        <v>117</v>
      </c>
      <c r="I917" t="s">
        <v>38</v>
      </c>
      <c r="J917" t="str">
        <f>_xlfn.CONCAT(IFERROR(INDEX(Lookup!B:B, MATCH(Table1[[#This Row],[Origin City]], Lookup!A:A, 0)), Table1[[#This Row],[Origin City]]),","," ",Table1[[#This Row],[Origin State]])</f>
        <v>Nebraska City, NE</v>
      </c>
      <c r="K917" t="s">
        <v>118</v>
      </c>
      <c r="L917" t="s">
        <v>54</v>
      </c>
      <c r="M917" t="str">
        <f>_xlfn.CONCAT(IFERROR(INDEX(Lookup!B:B, MATCH(Table1[[#This Row],[Destination City]], Lookup!A:A, 0)), Table1[[#This Row],[Destination City]]),","," ",Table1[[#This Row],[Destination State]])</f>
        <v>Amarillo, TX</v>
      </c>
      <c r="N917" s="5">
        <v>714</v>
      </c>
      <c r="O917" t="s">
        <v>51</v>
      </c>
      <c r="P917">
        <v>107</v>
      </c>
      <c r="R917" t="s">
        <v>42</v>
      </c>
      <c r="S917" t="s">
        <v>43</v>
      </c>
      <c r="T917" t="s">
        <v>52</v>
      </c>
      <c r="U917" s="36" t="s">
        <v>44</v>
      </c>
      <c r="V917" s="28"/>
      <c r="W917" s="4">
        <v>4550</v>
      </c>
      <c r="X917" s="4">
        <f>IF(Table1[[#This Row],[Commodity]]="corn",Table1[[#This Row],[Tariff per Car]]/(111*2000/56),Table1[[#This Row],[Tariff per Car]]/(111*2000/60))</f>
        <v>1.1477477477477478</v>
      </c>
      <c r="Y917" s="4">
        <f>Table1[[#This Row],[Tariff per Car]]/100.7</f>
        <v>45.183714001986097</v>
      </c>
      <c r="Z917" s="4">
        <f>(Table1[[#This Row],[Tariff per Car]]/111)</f>
        <v>40.990990990990994</v>
      </c>
      <c r="AA917" s="6">
        <f>(Table1[[#This Row],[Tariff per Car]]/111)/Table1[[#This Row],[Route Mileage]]</f>
        <v>5.7410351527998595E-2</v>
      </c>
      <c r="AB917" s="4">
        <v>0.4</v>
      </c>
      <c r="AC917" s="4">
        <f>Table1[[#This Row],[FSC per Mile]]*Table1[[#This Row],[Route Mileage]]</f>
        <v>285.60000000000002</v>
      </c>
      <c r="AD917" s="4">
        <f>Table1[[#This Row],[Tariff per Car]]+Table1[[#This Row],[FSC per Car]]</f>
        <v>4835.6000000000004</v>
      </c>
      <c r="AE917" s="4">
        <f>IF(Table1[[#This Row],[Commodity]]="corn",Table1[[#This Row],[Tariff + FSC per Car]]/(111*2000/56),Table1[[#This Row],[Tariff + FSC per Car]]/(111*2000/60))</f>
        <v>1.2197909909909912</v>
      </c>
      <c r="AF917" s="4">
        <f>Table1[[#This Row],[Tariff + FSC per Car]]/100.7</f>
        <v>48.01986097318769</v>
      </c>
      <c r="AG917" s="4">
        <f>(Table1[[#This Row],[Tariff + FSC per Car]]/111)</f>
        <v>43.563963963963964</v>
      </c>
      <c r="AH917" s="6">
        <f>(Table1[[#This Row],[Tariff + FSC per Car]]/111)/Table1[[#This Row],[Route Mileage]]</f>
        <v>6.1013955131602189E-2</v>
      </c>
    </row>
    <row r="918" spans="1:34" x14ac:dyDescent="0.25">
      <c r="A918" s="3">
        <v>45092</v>
      </c>
      <c r="B918" s="1" t="s">
        <v>34</v>
      </c>
      <c r="C918" s="1" t="s">
        <v>34</v>
      </c>
      <c r="D918" s="24">
        <v>4022</v>
      </c>
      <c r="E918" s="24">
        <v>69105</v>
      </c>
      <c r="F918" s="1" t="s">
        <v>72</v>
      </c>
      <c r="G918" s="1" t="s">
        <v>36</v>
      </c>
      <c r="H918" s="1" t="s">
        <v>73</v>
      </c>
      <c r="I918" t="s">
        <v>47</v>
      </c>
      <c r="J918" t="str">
        <f>_xlfn.CONCAT(IFERROR(INDEX(Lookup!B:B, MATCH(Table1[[#This Row],[Origin City]], Lookup!A:A, 0)), Table1[[#This Row],[Origin City]]),","," ",Table1[[#This Row],[Origin State]])</f>
        <v>Argyle, MN</v>
      </c>
      <c r="K918" t="s">
        <v>48</v>
      </c>
      <c r="L918" t="s">
        <v>49</v>
      </c>
      <c r="M918" t="s">
        <v>50</v>
      </c>
      <c r="N918" s="5">
        <v>1528</v>
      </c>
      <c r="O918" t="s">
        <v>51</v>
      </c>
      <c r="P918">
        <v>110</v>
      </c>
      <c r="Q918">
        <v>120</v>
      </c>
      <c r="R918" t="s">
        <v>2</v>
      </c>
      <c r="S918" t="s">
        <v>43</v>
      </c>
      <c r="T918" t="s">
        <v>52</v>
      </c>
      <c r="U918" s="35" t="s">
        <v>44</v>
      </c>
      <c r="V918" s="27" t="s">
        <v>45</v>
      </c>
      <c r="W918" s="4">
        <v>6300</v>
      </c>
      <c r="X918" s="4">
        <f>IF(Table1[[#This Row],[Commodity]]="corn",Table1[[#This Row],[Tariff per Car]]/(111*2000/56),Table1[[#This Row],[Tariff per Car]]/(111*2000/60))</f>
        <v>1.7027027027027026</v>
      </c>
      <c r="Y918" s="4">
        <f>Table1[[#This Row],[Tariff per Car]]/100.7</f>
        <v>62.562065541211517</v>
      </c>
      <c r="Z918" s="4">
        <f>(Table1[[#This Row],[Tariff per Car]]/111)</f>
        <v>56.756756756756758</v>
      </c>
      <c r="AA918" s="6">
        <f>(Table1[[#This Row],[Tariff per Car]]/111)/Table1[[#This Row],[Route Mileage]]</f>
        <v>3.7144474317249189E-2</v>
      </c>
      <c r="AB918" s="4">
        <v>0.22</v>
      </c>
      <c r="AC918" s="4">
        <f>Table1[[#This Row],[FSC per Mile]]*Table1[[#This Row],[Route Mileage]]</f>
        <v>336.16</v>
      </c>
      <c r="AD918" s="4">
        <f>Table1[[#This Row],[Tariff per Car]]+Table1[[#This Row],[FSC per Car]]</f>
        <v>6636.16</v>
      </c>
      <c r="AE918" s="4">
        <f>IF(Table1[[#This Row],[Commodity]]="corn",Table1[[#This Row],[Tariff + FSC per Car]]/(111*2000/56),Table1[[#This Row],[Tariff + FSC per Car]]/(111*2000/60))</f>
        <v>1.7935567567567567</v>
      </c>
      <c r="AF918" s="4">
        <f>Table1[[#This Row],[Tariff + FSC per Car]]/100.7</f>
        <v>65.900297914597814</v>
      </c>
      <c r="AG918" s="4">
        <f>(Table1[[#This Row],[Tariff + FSC per Car]]/111)</f>
        <v>59.785225225225226</v>
      </c>
      <c r="AH918" s="6">
        <f>(Table1[[#This Row],[Tariff + FSC per Car]]/111)/Table1[[#This Row],[Route Mileage]]</f>
        <v>3.9126456299231172E-2</v>
      </c>
    </row>
    <row r="919" spans="1:34" x14ac:dyDescent="0.25">
      <c r="A919" s="3">
        <v>45092</v>
      </c>
      <c r="B919" s="1" t="s">
        <v>34</v>
      </c>
      <c r="C919" s="1" t="s">
        <v>34</v>
      </c>
      <c r="D919" s="24">
        <v>4022</v>
      </c>
      <c r="E919" s="24">
        <v>69105</v>
      </c>
      <c r="F919" s="1" t="s">
        <v>72</v>
      </c>
      <c r="G919" s="1" t="s">
        <v>36</v>
      </c>
      <c r="H919" s="1" t="s">
        <v>73</v>
      </c>
      <c r="I919" t="s">
        <v>47</v>
      </c>
      <c r="J919" t="str">
        <f>_xlfn.CONCAT(IFERROR(INDEX(Lookup!B:B, MATCH(Table1[[#This Row],[Origin City]], Lookup!A:A, 0)), Table1[[#This Row],[Origin City]]),","," ",Table1[[#This Row],[Origin State]])</f>
        <v>Argyle, MN</v>
      </c>
      <c r="K919" t="s">
        <v>65</v>
      </c>
      <c r="L919" t="s">
        <v>54</v>
      </c>
      <c r="M919" t="s">
        <v>66</v>
      </c>
      <c r="N919" s="47">
        <v>1634</v>
      </c>
      <c r="O919" t="s">
        <v>51</v>
      </c>
      <c r="P919">
        <v>110</v>
      </c>
      <c r="Q919">
        <v>120</v>
      </c>
      <c r="R919" t="s">
        <v>2</v>
      </c>
      <c r="S919" t="s">
        <v>43</v>
      </c>
      <c r="T919" t="s">
        <v>52</v>
      </c>
      <c r="U919" s="36" t="s">
        <v>44</v>
      </c>
      <c r="V919" s="28" t="s">
        <v>45</v>
      </c>
      <c r="W919" s="4">
        <v>6500</v>
      </c>
      <c r="X919" s="4">
        <f>IF(Table1[[#This Row],[Commodity]]="corn",Table1[[#This Row],[Tariff per Car]]/(111*2000/56),Table1[[#This Row],[Tariff per Car]]/(111*2000/60))</f>
        <v>1.7567567567567568</v>
      </c>
      <c r="Y919" s="4">
        <f>Table1[[#This Row],[Tariff per Car]]/100.7</f>
        <v>64.548162859980138</v>
      </c>
      <c r="Z919" s="4">
        <f>(Table1[[#This Row],[Tariff per Car]]/111)</f>
        <v>58.558558558558559</v>
      </c>
      <c r="AA919" s="6">
        <f>(Table1[[#This Row],[Tariff per Car]]/111)/Table1[[#This Row],[Route Mileage]]</f>
        <v>3.5837551137428737E-2</v>
      </c>
      <c r="AB919" s="4">
        <v>0.22</v>
      </c>
      <c r="AC919" s="4">
        <f>Table1[[#This Row],[FSC per Mile]]*Table1[[#This Row],[Route Mileage]]</f>
        <v>359.48</v>
      </c>
      <c r="AD919" s="4">
        <f>Table1[[#This Row],[Tariff per Car]]+Table1[[#This Row],[FSC per Car]]</f>
        <v>6859.48</v>
      </c>
      <c r="AE919" s="4">
        <f>IF(Table1[[#This Row],[Commodity]]="corn",Table1[[#This Row],[Tariff + FSC per Car]]/(111*2000/56),Table1[[#This Row],[Tariff + FSC per Car]]/(111*2000/60))</f>
        <v>1.8539135135135134</v>
      </c>
      <c r="AF919" s="4">
        <f>Table1[[#This Row],[Tariff + FSC per Car]]/100.7</f>
        <v>68.117974180734848</v>
      </c>
      <c r="AG919" s="4">
        <f>(Table1[[#This Row],[Tariff + FSC per Car]]/111)</f>
        <v>61.797117117117111</v>
      </c>
      <c r="AH919" s="6">
        <f>(Table1[[#This Row],[Tariff + FSC per Car]]/111)/Table1[[#This Row],[Route Mileage]]</f>
        <v>3.781953311941072E-2</v>
      </c>
    </row>
    <row r="920" spans="1:34" x14ac:dyDescent="0.25">
      <c r="A920" s="3">
        <v>45092</v>
      </c>
      <c r="B920" s="1" t="s">
        <v>34</v>
      </c>
      <c r="C920" s="1" t="s">
        <v>34</v>
      </c>
      <c r="D920" s="24">
        <v>4022</v>
      </c>
      <c r="E920" s="24">
        <v>69105</v>
      </c>
      <c r="F920" s="1" t="s">
        <v>72</v>
      </c>
      <c r="G920" s="1" t="s">
        <v>36</v>
      </c>
      <c r="H920" s="1" t="s">
        <v>74</v>
      </c>
      <c r="I920" t="s">
        <v>75</v>
      </c>
      <c r="J920" t="str">
        <f>_xlfn.CONCAT(IFERROR(INDEX(Lookup!B:B, MATCH(Table1[[#This Row],[Origin City]], Lookup!A:A, 0)), Table1[[#This Row],[Origin City]]),","," ",Table1[[#This Row],[Origin State]])</f>
        <v>Casselton, ND</v>
      </c>
      <c r="K920" t="s">
        <v>48</v>
      </c>
      <c r="L920" t="s">
        <v>49</v>
      </c>
      <c r="M920" t="s">
        <v>50</v>
      </c>
      <c r="N920" s="5">
        <v>1469</v>
      </c>
      <c r="O920" t="s">
        <v>51</v>
      </c>
      <c r="P920">
        <v>110</v>
      </c>
      <c r="Q920">
        <v>120</v>
      </c>
      <c r="R920" t="s">
        <v>2</v>
      </c>
      <c r="S920" t="s">
        <v>43</v>
      </c>
      <c r="T920" t="s">
        <v>52</v>
      </c>
      <c r="U920" s="35" t="s">
        <v>44</v>
      </c>
      <c r="V920" s="27" t="s">
        <v>45</v>
      </c>
      <c r="W920" s="4">
        <v>6250</v>
      </c>
      <c r="X920" s="4">
        <f>IF(Table1[[#This Row],[Commodity]]="corn",Table1[[#This Row],[Tariff per Car]]/(111*2000/56),Table1[[#This Row],[Tariff per Car]]/(111*2000/60))</f>
        <v>1.6891891891891893</v>
      </c>
      <c r="Y920" s="4">
        <f>Table1[[#This Row],[Tariff per Car]]/100.7</f>
        <v>62.06554121151936</v>
      </c>
      <c r="Z920" s="4">
        <f>(Table1[[#This Row],[Tariff per Car]]/111)</f>
        <v>56.306306306306304</v>
      </c>
      <c r="AA920" s="6">
        <f>(Table1[[#This Row],[Tariff per Car]]/111)/Table1[[#This Row],[Route Mileage]]</f>
        <v>3.8329684347383458E-2</v>
      </c>
      <c r="AB920" s="4">
        <v>0.22</v>
      </c>
      <c r="AC920" s="4">
        <f>Table1[[#This Row],[FSC per Mile]]*Table1[[#This Row],[Route Mileage]]</f>
        <v>323.18</v>
      </c>
      <c r="AD920" s="4">
        <f>Table1[[#This Row],[Tariff per Car]]+Table1[[#This Row],[FSC per Car]]</f>
        <v>6573.18</v>
      </c>
      <c r="AE920" s="4">
        <f>IF(Table1[[#This Row],[Commodity]]="corn",Table1[[#This Row],[Tariff + FSC per Car]]/(111*2000/56),Table1[[#This Row],[Tariff + FSC per Car]]/(111*2000/60))</f>
        <v>1.7765351351351353</v>
      </c>
      <c r="AF920" s="4">
        <f>Table1[[#This Row],[Tariff + FSC per Car]]/100.7</f>
        <v>65.274875868917576</v>
      </c>
      <c r="AG920" s="4">
        <f>(Table1[[#This Row],[Tariff + FSC per Car]]/111)</f>
        <v>59.217837837837841</v>
      </c>
      <c r="AH920" s="6">
        <f>(Table1[[#This Row],[Tariff + FSC per Car]]/111)/Table1[[#This Row],[Route Mileage]]</f>
        <v>4.0311666329365448E-2</v>
      </c>
    </row>
    <row r="921" spans="1:34" x14ac:dyDescent="0.25">
      <c r="A921" s="3">
        <v>45092</v>
      </c>
      <c r="B921" s="1" t="s">
        <v>34</v>
      </c>
      <c r="C921" s="1" t="s">
        <v>34</v>
      </c>
      <c r="D921" s="24">
        <v>4022</v>
      </c>
      <c r="E921" s="24">
        <v>69902</v>
      </c>
      <c r="F921" s="1" t="s">
        <v>72</v>
      </c>
      <c r="G921" s="1" t="s">
        <v>36</v>
      </c>
      <c r="H921" s="1" t="s">
        <v>74</v>
      </c>
      <c r="I921" t="s">
        <v>75</v>
      </c>
      <c r="J921" t="str">
        <f>_xlfn.CONCAT(IFERROR(INDEX(Lookup!B:B, MATCH(Table1[[#This Row],[Origin City]], Lookup!A:A, 0)), Table1[[#This Row],[Origin City]]),","," ",Table1[[#This Row],[Origin State]])</f>
        <v>Casselton, ND</v>
      </c>
      <c r="K921" t="s">
        <v>79</v>
      </c>
      <c r="L921" t="s">
        <v>62</v>
      </c>
      <c r="M921" t="str">
        <f>_xlfn.CONCAT(IFERROR(INDEX(Lookup!B:B, MATCH(Table1[[#This Row],[Destination City]], Lookup!A:A, 0)), Table1[[#This Row],[Destination City]]),","," ",Table1[[#This Row],[Destination State]])</f>
        <v>St. Louis, MO</v>
      </c>
      <c r="N921" s="5">
        <v>855</v>
      </c>
      <c r="O921" t="s">
        <v>51</v>
      </c>
      <c r="P921">
        <v>110</v>
      </c>
      <c r="Q921">
        <v>120</v>
      </c>
      <c r="R921" t="s">
        <v>2</v>
      </c>
      <c r="S921" t="s">
        <v>43</v>
      </c>
      <c r="T921" t="s">
        <v>52</v>
      </c>
      <c r="U921" s="35" t="s">
        <v>44</v>
      </c>
      <c r="V921" s="27" t="s">
        <v>45</v>
      </c>
      <c r="W921" s="4">
        <v>4300</v>
      </c>
      <c r="X921" s="4">
        <f>IF(Table1[[#This Row],[Commodity]]="corn",Table1[[#This Row],[Tariff per Car]]/(111*2000/56),Table1[[#This Row],[Tariff per Car]]/(111*2000/60))</f>
        <v>1.1621621621621621</v>
      </c>
      <c r="Y921" s="4">
        <f>Table1[[#This Row],[Tariff per Car]]/100.7</f>
        <v>42.701092353525318</v>
      </c>
      <c r="Z921" s="4">
        <f>(Table1[[#This Row],[Tariff per Car]]/111)</f>
        <v>38.738738738738739</v>
      </c>
      <c r="AA921" s="6">
        <f>(Table1[[#This Row],[Tariff per Car]]/111)/Table1[[#This Row],[Route Mileage]]</f>
        <v>4.5308466361097942E-2</v>
      </c>
      <c r="AB921" s="4">
        <v>0.22</v>
      </c>
      <c r="AC921" s="4">
        <f>Table1[[#This Row],[FSC per Mile]]*Table1[[#This Row],[Route Mileage]]</f>
        <v>188.1</v>
      </c>
      <c r="AD921" s="4">
        <f>Table1[[#This Row],[Tariff per Car]]+Table1[[#This Row],[FSC per Car]]</f>
        <v>4488.1000000000004</v>
      </c>
      <c r="AE921" s="4">
        <f>IF(Table1[[#This Row],[Commodity]]="corn",Table1[[#This Row],[Tariff + FSC per Car]]/(111*2000/56),Table1[[#This Row],[Tariff + FSC per Car]]/(111*2000/60))</f>
        <v>1.2130000000000001</v>
      </c>
      <c r="AF921" s="4">
        <f>Table1[[#This Row],[Tariff + FSC per Car]]/100.7</f>
        <v>44.56901688182721</v>
      </c>
      <c r="AG921" s="4">
        <f>(Table1[[#This Row],[Tariff + FSC per Car]]/111)</f>
        <v>40.433333333333337</v>
      </c>
      <c r="AH921" s="6">
        <f>(Table1[[#This Row],[Tariff + FSC per Car]]/111)/Table1[[#This Row],[Route Mileage]]</f>
        <v>4.7290448343079924E-2</v>
      </c>
    </row>
    <row r="922" spans="1:34" x14ac:dyDescent="0.25">
      <c r="A922" s="3">
        <v>45092</v>
      </c>
      <c r="B922" s="1" t="s">
        <v>34</v>
      </c>
      <c r="C922" s="1" t="s">
        <v>34</v>
      </c>
      <c r="D922" s="24">
        <v>4022</v>
      </c>
      <c r="E922" s="24">
        <v>69105</v>
      </c>
      <c r="F922" s="1" t="s">
        <v>72</v>
      </c>
      <c r="G922" s="1" t="s">
        <v>36</v>
      </c>
      <c r="H922" s="1" t="s">
        <v>76</v>
      </c>
      <c r="I922" t="s">
        <v>77</v>
      </c>
      <c r="J922" t="str">
        <f>_xlfn.CONCAT(IFERROR(INDEX(Lookup!B:B, MATCH(Table1[[#This Row],[Origin City]], Lookup!A:A, 0)), Table1[[#This Row],[Origin City]]),","," ",Table1[[#This Row],[Origin State]])</f>
        <v>Concordia, KS</v>
      </c>
      <c r="K922" t="s">
        <v>65</v>
      </c>
      <c r="L922" t="s">
        <v>54</v>
      </c>
      <c r="M922" t="s">
        <v>66</v>
      </c>
      <c r="N922" s="5">
        <v>742</v>
      </c>
      <c r="O922" t="s">
        <v>51</v>
      </c>
      <c r="P922">
        <v>110</v>
      </c>
      <c r="Q922">
        <v>120</v>
      </c>
      <c r="R922" t="s">
        <v>2</v>
      </c>
      <c r="S922" t="s">
        <v>43</v>
      </c>
      <c r="T922" t="s">
        <v>43</v>
      </c>
      <c r="U922" s="36" t="s">
        <v>44</v>
      </c>
      <c r="V922" s="28" t="s">
        <v>45</v>
      </c>
      <c r="W922" s="4">
        <v>4750</v>
      </c>
      <c r="X922" s="4">
        <f>IF(Table1[[#This Row],[Commodity]]="corn",Table1[[#This Row],[Tariff per Car]]/(111*2000/56),Table1[[#This Row],[Tariff per Car]]/(111*2000/60))</f>
        <v>1.2837837837837838</v>
      </c>
      <c r="Y922" s="4">
        <f>Table1[[#This Row],[Tariff per Car]]/100.7</f>
        <v>47.169811320754718</v>
      </c>
      <c r="Z922" s="4">
        <f>(Table1[[#This Row],[Tariff per Car]]/111)</f>
        <v>42.792792792792795</v>
      </c>
      <c r="AA922" s="6">
        <f>(Table1[[#This Row],[Tariff per Car]]/111)/Table1[[#This Row],[Route Mileage]]</f>
        <v>5.7672227483548243E-2</v>
      </c>
      <c r="AB922" s="4">
        <v>0.22</v>
      </c>
      <c r="AC922" s="4">
        <f>Table1[[#This Row],[FSC per Mile]]*Table1[[#This Row],[Route Mileage]]</f>
        <v>163.24</v>
      </c>
      <c r="AD922" s="4">
        <f>Table1[[#This Row],[Tariff per Car]]+Table1[[#This Row],[FSC per Car]]</f>
        <v>4913.24</v>
      </c>
      <c r="AE922" s="4">
        <f>IF(Table1[[#This Row],[Commodity]]="corn",Table1[[#This Row],[Tariff + FSC per Car]]/(111*2000/56),Table1[[#This Row],[Tariff + FSC per Car]]/(111*2000/60))</f>
        <v>1.3279027027027026</v>
      </c>
      <c r="AF922" s="4">
        <f>Table1[[#This Row],[Tariff + FSC per Car]]/100.7</f>
        <v>48.790863952333659</v>
      </c>
      <c r="AG922" s="4">
        <f>(Table1[[#This Row],[Tariff + FSC per Car]]/111)</f>
        <v>44.263423423423419</v>
      </c>
      <c r="AH922" s="6">
        <f>(Table1[[#This Row],[Tariff + FSC per Car]]/111)/Table1[[#This Row],[Route Mileage]]</f>
        <v>5.9654209465530211E-2</v>
      </c>
    </row>
    <row r="923" spans="1:34" x14ac:dyDescent="0.25">
      <c r="A923" s="3">
        <v>45092</v>
      </c>
      <c r="B923" s="1" t="s">
        <v>34</v>
      </c>
      <c r="C923" s="1" t="s">
        <v>34</v>
      </c>
      <c r="D923" s="24">
        <v>4022</v>
      </c>
      <c r="E923" s="24">
        <v>69105</v>
      </c>
      <c r="F923" s="1" t="s">
        <v>72</v>
      </c>
      <c r="G923" s="1" t="s">
        <v>36</v>
      </c>
      <c r="H923" s="1" t="s">
        <v>78</v>
      </c>
      <c r="I923" t="s">
        <v>68</v>
      </c>
      <c r="J923" t="str">
        <f>_xlfn.CONCAT(IFERROR(INDEX(Lookup!B:B, MATCH(Table1[[#This Row],[Origin City]], Lookup!A:A, 0)), Table1[[#This Row],[Origin City]]),","," ",Table1[[#This Row],[Origin State]])</f>
        <v>Mitchell, SD</v>
      </c>
      <c r="K923" t="s">
        <v>48</v>
      </c>
      <c r="L923" t="s">
        <v>49</v>
      </c>
      <c r="M923" t="s">
        <v>50</v>
      </c>
      <c r="N923" s="5">
        <v>1624</v>
      </c>
      <c r="O923" t="s">
        <v>51</v>
      </c>
      <c r="P923">
        <v>110</v>
      </c>
      <c r="Q923">
        <v>120</v>
      </c>
      <c r="R923" t="s">
        <v>2</v>
      </c>
      <c r="S923" t="s">
        <v>43</v>
      </c>
      <c r="T923" t="s">
        <v>52</v>
      </c>
      <c r="U923" s="35" t="s">
        <v>44</v>
      </c>
      <c r="V923" s="27" t="s">
        <v>45</v>
      </c>
      <c r="W923" s="4">
        <v>6350</v>
      </c>
      <c r="X923" s="4">
        <f>IF(Table1[[#This Row],[Commodity]]="corn",Table1[[#This Row],[Tariff per Car]]/(111*2000/56),Table1[[#This Row],[Tariff per Car]]/(111*2000/60))</f>
        <v>1.7162162162162162</v>
      </c>
      <c r="Y923" s="4">
        <f>Table1[[#This Row],[Tariff per Car]]/100.7</f>
        <v>63.058589870903674</v>
      </c>
      <c r="Z923" s="4">
        <f>(Table1[[#This Row],[Tariff per Car]]/111)</f>
        <v>57.207207207207205</v>
      </c>
      <c r="AA923" s="6">
        <f>(Table1[[#This Row],[Tariff per Car]]/111)/Table1[[#This Row],[Route Mileage]]</f>
        <v>3.5226112812319708E-2</v>
      </c>
      <c r="AB923" s="4">
        <v>0.22</v>
      </c>
      <c r="AC923" s="4">
        <f>Table1[[#This Row],[FSC per Mile]]*Table1[[#This Row],[Route Mileage]]</f>
        <v>357.28000000000003</v>
      </c>
      <c r="AD923" s="4">
        <f>Table1[[#This Row],[Tariff per Car]]+Table1[[#This Row],[FSC per Car]]</f>
        <v>6707.28</v>
      </c>
      <c r="AE923" s="4">
        <f>IF(Table1[[#This Row],[Commodity]]="corn",Table1[[#This Row],[Tariff + FSC per Car]]/(111*2000/56),Table1[[#This Row],[Tariff + FSC per Car]]/(111*2000/60))</f>
        <v>1.8127783783783784</v>
      </c>
      <c r="AF923" s="4">
        <f>Table1[[#This Row],[Tariff + FSC per Car]]/100.7</f>
        <v>66.60655412115193</v>
      </c>
      <c r="AG923" s="4">
        <f>(Table1[[#This Row],[Tariff + FSC per Car]]/111)</f>
        <v>60.425945945945941</v>
      </c>
      <c r="AH923" s="6">
        <f>(Table1[[#This Row],[Tariff + FSC per Car]]/111)/Table1[[#This Row],[Route Mileage]]</f>
        <v>3.7208094794301691E-2</v>
      </c>
    </row>
    <row r="924" spans="1:34" x14ac:dyDescent="0.25">
      <c r="A924" s="3">
        <v>45092</v>
      </c>
      <c r="B924" s="1" t="s">
        <v>34</v>
      </c>
      <c r="C924" s="1" t="s">
        <v>34</v>
      </c>
      <c r="D924" s="24">
        <v>4022</v>
      </c>
      <c r="E924" s="24">
        <v>69105</v>
      </c>
      <c r="F924" s="1" t="s">
        <v>72</v>
      </c>
      <c r="G924" s="1" t="s">
        <v>36</v>
      </c>
      <c r="H924" s="1" t="s">
        <v>61</v>
      </c>
      <c r="I924" t="s">
        <v>62</v>
      </c>
      <c r="J924" t="str">
        <f>_xlfn.CONCAT(IFERROR(INDEX(Lookup!B:B, MATCH(Table1[[#This Row],[Origin City]], Lookup!A:A, 0)), Table1[[#This Row],[Origin City]]),","," ",Table1[[#This Row],[Origin State]])</f>
        <v>Phelps (Rock Port), MO</v>
      </c>
      <c r="K924" t="s">
        <v>48</v>
      </c>
      <c r="L924" t="s">
        <v>49</v>
      </c>
      <c r="M924" t="s">
        <v>50</v>
      </c>
      <c r="N924" s="5">
        <v>1881</v>
      </c>
      <c r="O924" t="s">
        <v>51</v>
      </c>
      <c r="P924">
        <v>110</v>
      </c>
      <c r="Q924">
        <v>120</v>
      </c>
      <c r="R924" t="s">
        <v>2</v>
      </c>
      <c r="S924" t="s">
        <v>43</v>
      </c>
      <c r="T924" t="s">
        <v>43</v>
      </c>
      <c r="U924" s="35" t="s">
        <v>44</v>
      </c>
      <c r="V924" s="27" t="s">
        <v>45</v>
      </c>
      <c r="W924" s="4">
        <v>6300</v>
      </c>
      <c r="X924" s="4">
        <f>IF(Table1[[#This Row],[Commodity]]="corn",Table1[[#This Row],[Tariff per Car]]/(111*2000/56),Table1[[#This Row],[Tariff per Car]]/(111*2000/60))</f>
        <v>1.7027027027027026</v>
      </c>
      <c r="Y924" s="4">
        <f>Table1[[#This Row],[Tariff per Car]]/100.7</f>
        <v>62.562065541211517</v>
      </c>
      <c r="Z924" s="4">
        <f>(Table1[[#This Row],[Tariff per Car]]/111)</f>
        <v>56.756756756756758</v>
      </c>
      <c r="AA924" s="6">
        <f>(Table1[[#This Row],[Tariff per Car]]/111)/Table1[[#This Row],[Route Mileage]]</f>
        <v>3.0173714384240699E-2</v>
      </c>
      <c r="AB924" s="4">
        <v>0.22</v>
      </c>
      <c r="AC924" s="4">
        <f>Table1[[#This Row],[FSC per Mile]]*Table1[[#This Row],[Route Mileage]]</f>
        <v>413.82</v>
      </c>
      <c r="AD924" s="4">
        <f>Table1[[#This Row],[Tariff per Car]]+Table1[[#This Row],[FSC per Car]]</f>
        <v>6713.82</v>
      </c>
      <c r="AE924" s="4">
        <f>IF(Table1[[#This Row],[Commodity]]="corn",Table1[[#This Row],[Tariff + FSC per Car]]/(111*2000/56),Table1[[#This Row],[Tariff + FSC per Car]]/(111*2000/60))</f>
        <v>1.8145459459459459</v>
      </c>
      <c r="AF924" s="4">
        <f>Table1[[#This Row],[Tariff + FSC per Car]]/100.7</f>
        <v>66.671499503475673</v>
      </c>
      <c r="AG924" s="4">
        <f>(Table1[[#This Row],[Tariff + FSC per Car]]/111)</f>
        <v>60.484864864864861</v>
      </c>
      <c r="AH924" s="6">
        <f>(Table1[[#This Row],[Tariff + FSC per Car]]/111)/Table1[[#This Row],[Route Mileage]]</f>
        <v>3.2155696366222682E-2</v>
      </c>
    </row>
    <row r="925" spans="1:34" x14ac:dyDescent="0.25">
      <c r="A925" s="3">
        <v>45092</v>
      </c>
      <c r="B925" s="1" t="s">
        <v>34</v>
      </c>
      <c r="C925" s="1" t="s">
        <v>34</v>
      </c>
      <c r="D925" s="24">
        <v>4022</v>
      </c>
      <c r="E925" s="24">
        <v>69105</v>
      </c>
      <c r="F925" s="1" t="s">
        <v>72</v>
      </c>
      <c r="G925" s="1" t="s">
        <v>36</v>
      </c>
      <c r="H925" s="1" t="s">
        <v>69</v>
      </c>
      <c r="I925" t="s">
        <v>47</v>
      </c>
      <c r="J925" t="str">
        <f>_xlfn.CONCAT(IFERROR(INDEX(Lookup!B:B, MATCH(Table1[[#This Row],[Origin City]], Lookup!A:A, 0)), Table1[[#This Row],[Origin City]]),","," ",Table1[[#This Row],[Origin State]])</f>
        <v>St. Cloud, MN</v>
      </c>
      <c r="K925" t="s">
        <v>48</v>
      </c>
      <c r="L925" t="s">
        <v>49</v>
      </c>
      <c r="M925" t="s">
        <v>50</v>
      </c>
      <c r="N925" s="5">
        <v>1666</v>
      </c>
      <c r="O925" t="s">
        <v>51</v>
      </c>
      <c r="P925">
        <v>110</v>
      </c>
      <c r="Q925">
        <v>120</v>
      </c>
      <c r="R925" t="s">
        <v>2</v>
      </c>
      <c r="S925" t="s">
        <v>43</v>
      </c>
      <c r="T925" t="s">
        <v>43</v>
      </c>
      <c r="U925" s="36" t="s">
        <v>44</v>
      </c>
      <c r="V925" s="28" t="s">
        <v>45</v>
      </c>
      <c r="W925" s="4">
        <v>6400</v>
      </c>
      <c r="X925" s="4">
        <f>IF(Table1[[#This Row],[Commodity]]="corn",Table1[[#This Row],[Tariff per Car]]/(111*2000/56),Table1[[#This Row],[Tariff per Car]]/(111*2000/60))</f>
        <v>1.7297297297297298</v>
      </c>
      <c r="Y925" s="4">
        <f>Table1[[#This Row],[Tariff per Car]]/100.7</f>
        <v>63.555114200595824</v>
      </c>
      <c r="Z925" s="4">
        <f>(Table1[[#This Row],[Tariff per Car]]/111)</f>
        <v>57.657657657657658</v>
      </c>
      <c r="AA925" s="6">
        <f>(Table1[[#This Row],[Tariff per Car]]/111)/Table1[[#This Row],[Route Mileage]]</f>
        <v>3.460843796978251E-2</v>
      </c>
      <c r="AB925" s="4">
        <v>0.22</v>
      </c>
      <c r="AC925" s="4">
        <f>Table1[[#This Row],[FSC per Mile]]*Table1[[#This Row],[Route Mileage]]</f>
        <v>366.52</v>
      </c>
      <c r="AD925" s="4">
        <f>Table1[[#This Row],[Tariff per Car]]+Table1[[#This Row],[FSC per Car]]</f>
        <v>6766.52</v>
      </c>
      <c r="AE925" s="4">
        <f>IF(Table1[[#This Row],[Commodity]]="corn",Table1[[#This Row],[Tariff + FSC per Car]]/(111*2000/56),Table1[[#This Row],[Tariff + FSC per Car]]/(111*2000/60))</f>
        <v>1.8287891891891892</v>
      </c>
      <c r="AF925" s="4">
        <f>Table1[[#This Row],[Tariff + FSC per Car]]/100.7</f>
        <v>67.194836146971198</v>
      </c>
      <c r="AG925" s="4">
        <f>(Table1[[#This Row],[Tariff + FSC per Car]]/111)</f>
        <v>60.95963963963964</v>
      </c>
      <c r="AH925" s="6">
        <f>(Table1[[#This Row],[Tariff + FSC per Car]]/111)/Table1[[#This Row],[Route Mileage]]</f>
        <v>3.6590419951764493E-2</v>
      </c>
    </row>
    <row r="926" spans="1:34" x14ac:dyDescent="0.25">
      <c r="A926" s="3">
        <v>45092</v>
      </c>
      <c r="B926" s="1" t="s">
        <v>88</v>
      </c>
      <c r="C926" s="1" t="s">
        <v>81</v>
      </c>
      <c r="D926" s="24">
        <v>4444</v>
      </c>
      <c r="E926" s="24">
        <v>47004</v>
      </c>
      <c r="F926" s="1" t="s">
        <v>72</v>
      </c>
      <c r="G926" s="1" t="s">
        <v>36</v>
      </c>
      <c r="H926" s="1" t="s">
        <v>89</v>
      </c>
      <c r="I926" t="s">
        <v>75</v>
      </c>
      <c r="J926" t="str">
        <f>_xlfn.CONCAT(IFERROR(INDEX(Lookup!B:B, MATCH(Table1[[#This Row],[Origin City]], Lookup!A:A, 0)), Table1[[#This Row],[Origin City]]),","," ",Table1[[#This Row],[Origin State]])</f>
        <v>Enderlin, ND</v>
      </c>
      <c r="K926" t="s">
        <v>119</v>
      </c>
      <c r="L926" t="s">
        <v>57</v>
      </c>
      <c r="M926" t="str">
        <f>_xlfn.CONCAT(IFERROR(INDEX(Lookup!B:B, MATCH(Table1[[#This Row],[Destination City]], Lookup!A:A, 0)), Table1[[#This Row],[Destination City]]),","," ",Table1[[#This Row],[Destination State]])</f>
        <v>East St. Louis, IL</v>
      </c>
      <c r="N926" s="5">
        <v>1235.9000000000001</v>
      </c>
      <c r="O926" t="s">
        <v>86</v>
      </c>
      <c r="P926">
        <v>110</v>
      </c>
      <c r="Q926">
        <v>110</v>
      </c>
      <c r="R926" t="s">
        <v>42</v>
      </c>
      <c r="S926" t="s">
        <v>43</v>
      </c>
      <c r="T926" t="s">
        <v>52</v>
      </c>
      <c r="U926" s="26"/>
      <c r="V926" s="27" t="s">
        <v>87</v>
      </c>
      <c r="W926" s="4">
        <v>3126</v>
      </c>
      <c r="X926" s="4">
        <f>IF(Table1[[#This Row],[Commodity]]="corn",Table1[[#This Row],[Tariff per Car]]/(111*2000/56),Table1[[#This Row],[Tariff per Car]]/(111*2000/60))</f>
        <v>0.8448648648648649</v>
      </c>
      <c r="Y926" s="4">
        <f>Table1[[#This Row],[Tariff per Car]]/100.7</f>
        <v>31.042701092353525</v>
      </c>
      <c r="Z926" s="4">
        <f>(Table1[[#This Row],[Tariff per Car]]/111)</f>
        <v>28.162162162162161</v>
      </c>
      <c r="AA926" s="6">
        <f>(Table1[[#This Row],[Tariff per Car]]/111)/Table1[[#This Row],[Route Mileage]]</f>
        <v>2.2786764432528649E-2</v>
      </c>
      <c r="AB926" s="4">
        <v>0.35249999999999998</v>
      </c>
      <c r="AC926" s="4">
        <f>Table1[[#This Row],[FSC per Mile]]*Table1[[#This Row],[Route Mileage]]</f>
        <v>435.65475000000004</v>
      </c>
      <c r="AD926" s="4">
        <f>Table1[[#This Row],[Tariff per Car]]+Table1[[#This Row],[FSC per Car]]</f>
        <v>3561.6547500000001</v>
      </c>
      <c r="AE926" s="4">
        <f>IF(Table1[[#This Row],[Commodity]]="corn",Table1[[#This Row],[Tariff + FSC per Car]]/(111*2000/56),Table1[[#This Row],[Tariff + FSC per Car]]/(111*2000/60))</f>
        <v>0.96260939189189199</v>
      </c>
      <c r="AF926" s="4">
        <f>Table1[[#This Row],[Tariff + FSC per Car]]/100.7</f>
        <v>35.368964746772591</v>
      </c>
      <c r="AG926" s="4">
        <f>(Table1[[#This Row],[Tariff + FSC per Car]]/111)</f>
        <v>32.086979729729734</v>
      </c>
      <c r="AH926" s="6">
        <f>(Table1[[#This Row],[Tariff + FSC per Car]]/111)/Table1[[#This Row],[Route Mileage]]</f>
        <v>2.5962440108204331E-2</v>
      </c>
    </row>
    <row r="927" spans="1:34" x14ac:dyDescent="0.25">
      <c r="A927" s="3">
        <v>45092</v>
      </c>
      <c r="B927" s="1" t="s">
        <v>88</v>
      </c>
      <c r="C927" s="1" t="s">
        <v>81</v>
      </c>
      <c r="D927" s="24">
        <v>4444</v>
      </c>
      <c r="E927" s="24">
        <v>45650</v>
      </c>
      <c r="F927" s="1" t="s">
        <v>72</v>
      </c>
      <c r="G927" s="1" t="s">
        <v>36</v>
      </c>
      <c r="H927" s="1" t="s">
        <v>89</v>
      </c>
      <c r="I927" t="s">
        <v>75</v>
      </c>
      <c r="J927" t="str">
        <f>_xlfn.CONCAT(IFERROR(INDEX(Lookup!B:B, MATCH(Table1[[#This Row],[Origin City]], Lookup!A:A, 0)), Table1[[#This Row],[Origin City]]),","," ",Table1[[#This Row],[Origin State]])</f>
        <v>Enderlin, ND</v>
      </c>
      <c r="K927" t="s">
        <v>90</v>
      </c>
      <c r="L927" t="s">
        <v>49</v>
      </c>
      <c r="M927" t="str">
        <f>_xlfn.CONCAT(IFERROR(INDEX(Lookup!B:B, MATCH(Table1[[#This Row],[Destination City]], Lookup!A:A, 0)), Table1[[#This Row],[Destination City]]),","," ",Table1[[#This Row],[Destination State]])</f>
        <v>Kalama, WA</v>
      </c>
      <c r="N927" s="5">
        <v>1617</v>
      </c>
      <c r="O927" t="s">
        <v>86</v>
      </c>
      <c r="P927">
        <v>110</v>
      </c>
      <c r="Q927">
        <v>110</v>
      </c>
      <c r="R927" t="s">
        <v>42</v>
      </c>
      <c r="S927" t="s">
        <v>43</v>
      </c>
      <c r="T927" t="s">
        <v>52</v>
      </c>
      <c r="U927" s="26"/>
      <c r="V927" s="27" t="s">
        <v>87</v>
      </c>
      <c r="W927" s="4">
        <v>5935</v>
      </c>
      <c r="X927" s="4">
        <f>IF(Table1[[#This Row],[Commodity]]="corn",Table1[[#This Row],[Tariff per Car]]/(111*2000/56),Table1[[#This Row],[Tariff per Car]]/(111*2000/60))</f>
        <v>1.604054054054054</v>
      </c>
      <c r="Y927" s="4">
        <f>Table1[[#This Row],[Tariff per Car]]/100.7</f>
        <v>58.937437934458785</v>
      </c>
      <c r="Z927" s="4">
        <f>(Table1[[#This Row],[Tariff per Car]]/111)</f>
        <v>53.468468468468465</v>
      </c>
      <c r="AA927" s="6">
        <f>(Table1[[#This Row],[Tariff per Car]]/111)/Table1[[#This Row],[Route Mileage]]</f>
        <v>3.3066461637890204E-2</v>
      </c>
      <c r="AB927" s="4">
        <v>0.35249999999999998</v>
      </c>
      <c r="AC927" s="4">
        <f>Table1[[#This Row],[FSC per Mile]]*Table1[[#This Row],[Route Mileage]]</f>
        <v>569.99249999999995</v>
      </c>
      <c r="AD927" s="4">
        <f>Table1[[#This Row],[Tariff per Car]]+Table1[[#This Row],[FSC per Car]]</f>
        <v>6504.9925000000003</v>
      </c>
      <c r="AE927" s="4">
        <f>IF(Table1[[#This Row],[Commodity]]="corn",Table1[[#This Row],[Tariff + FSC per Car]]/(111*2000/56),Table1[[#This Row],[Tariff + FSC per Car]]/(111*2000/60))</f>
        <v>1.7581060810810811</v>
      </c>
      <c r="AF927" s="4">
        <f>Table1[[#This Row],[Tariff + FSC per Car]]/100.7</f>
        <v>64.597740814299897</v>
      </c>
      <c r="AG927" s="4">
        <f>(Table1[[#This Row],[Tariff + FSC per Car]]/111)</f>
        <v>58.60353603603604</v>
      </c>
      <c r="AH927" s="6">
        <f>(Table1[[#This Row],[Tariff + FSC per Car]]/111)/Table1[[#This Row],[Route Mileage]]</f>
        <v>3.6242137313565889E-2</v>
      </c>
    </row>
    <row r="928" spans="1:34" x14ac:dyDescent="0.25">
      <c r="A928" s="3">
        <v>45092</v>
      </c>
      <c r="B928" s="1" t="s">
        <v>94</v>
      </c>
      <c r="C928" s="1" t="s">
        <v>94</v>
      </c>
      <c r="D928" s="24">
        <v>4317</v>
      </c>
      <c r="F928" s="1" t="s">
        <v>72</v>
      </c>
      <c r="G928" s="1" t="s">
        <v>36</v>
      </c>
      <c r="H928" s="1" t="s">
        <v>106</v>
      </c>
      <c r="I928" t="s">
        <v>57</v>
      </c>
      <c r="J928" t="str">
        <f>_xlfn.CONCAT(IFERROR(INDEX(Lookup!B:B, MATCH(Table1[[#This Row],[Origin City]], Lookup!A:A, 0)), Table1[[#This Row],[Origin City]]),","," ",Table1[[#This Row],[Origin State]])</f>
        <v>Casey, IL</v>
      </c>
      <c r="K928" t="s">
        <v>107</v>
      </c>
      <c r="L928" t="s">
        <v>98</v>
      </c>
      <c r="M928" t="str">
        <f>_xlfn.CONCAT(IFERROR(INDEX(Lookup!B:B, MATCH(Table1[[#This Row],[Destination City]], Lookup!A:A, 0)), Table1[[#This Row],[Destination City]]),","," ",Table1[[#This Row],[Destination State]])</f>
        <v>Mobile, AL</v>
      </c>
      <c r="N928" s="5">
        <v>779</v>
      </c>
      <c r="O928" t="s">
        <v>86</v>
      </c>
      <c r="P928">
        <v>90</v>
      </c>
      <c r="Q928">
        <v>90</v>
      </c>
      <c r="R928" t="s">
        <v>108</v>
      </c>
      <c r="S928" t="s">
        <v>43</v>
      </c>
      <c r="T928" t="s">
        <v>52</v>
      </c>
      <c r="U928" s="43"/>
      <c r="V928" s="28" t="s">
        <v>87</v>
      </c>
      <c r="W928" s="4">
        <v>3407</v>
      </c>
      <c r="X928" s="4">
        <f>IF(Table1[[#This Row],[Commodity]]="corn",Table1[[#This Row],[Tariff per Car]]/(111*2000/56),Table1[[#This Row],[Tariff per Car]]/(111*2000/60))</f>
        <v>0.92081081081081084</v>
      </c>
      <c r="Y928" s="4">
        <f>Table1[[#This Row],[Tariff per Car]]/100.7</f>
        <v>33.833167825223434</v>
      </c>
      <c r="Z928" s="4">
        <f>(Table1[[#This Row],[Tariff per Car]]/111)</f>
        <v>30.693693693693692</v>
      </c>
      <c r="AA928" s="6">
        <f>(Table1[[#This Row],[Tariff per Car]]/111)/Table1[[#This Row],[Route Mileage]]</f>
        <v>3.9401403971365462E-2</v>
      </c>
      <c r="AB928" s="4">
        <v>0</v>
      </c>
      <c r="AC928" s="4">
        <f>Table1[[#This Row],[FSC per Mile]]*Table1[[#This Row],[Route Mileage]]</f>
        <v>0</v>
      </c>
      <c r="AD928" s="4">
        <f>Table1[[#This Row],[Tariff per Car]]+Table1[[#This Row],[FSC per Car]]</f>
        <v>3407</v>
      </c>
      <c r="AE928" s="4">
        <f>IF(Table1[[#This Row],[Commodity]]="corn",Table1[[#This Row],[Tariff + FSC per Car]]/(111*2000/56),Table1[[#This Row],[Tariff + FSC per Car]]/(111*2000/60))</f>
        <v>0.92081081081081084</v>
      </c>
      <c r="AF928" s="4">
        <f>Table1[[#This Row],[Tariff + FSC per Car]]/100.7</f>
        <v>33.833167825223434</v>
      </c>
      <c r="AG928" s="4">
        <f>(Table1[[#This Row],[Tariff + FSC per Car]]/111)</f>
        <v>30.693693693693692</v>
      </c>
      <c r="AH928" s="6">
        <f>(Table1[[#This Row],[Tariff + FSC per Car]]/111)/Table1[[#This Row],[Route Mileage]]</f>
        <v>3.9401403971365462E-2</v>
      </c>
    </row>
    <row r="929" spans="1:34" x14ac:dyDescent="0.25">
      <c r="A929" s="3">
        <v>45092</v>
      </c>
      <c r="B929" s="1" t="s">
        <v>94</v>
      </c>
      <c r="C929" s="1" t="s">
        <v>94</v>
      </c>
      <c r="D929" s="24">
        <v>4317</v>
      </c>
      <c r="F929" s="1" t="s">
        <v>72</v>
      </c>
      <c r="G929" s="1" t="s">
        <v>36</v>
      </c>
      <c r="H929" s="1" t="s">
        <v>106</v>
      </c>
      <c r="I929" t="s">
        <v>57</v>
      </c>
      <c r="J929" t="str">
        <f>_xlfn.CONCAT(IFERROR(INDEX(Lookup!B:B, MATCH(Table1[[#This Row],[Origin City]], Lookup!A:A, 0)), Table1[[#This Row],[Origin City]]),","," ",Table1[[#This Row],[Origin State]])</f>
        <v>Casey, IL</v>
      </c>
      <c r="K929" t="s">
        <v>107</v>
      </c>
      <c r="L929" t="s">
        <v>98</v>
      </c>
      <c r="M929" t="str">
        <f>_xlfn.CONCAT(IFERROR(INDEX(Lookup!B:B, MATCH(Table1[[#This Row],[Destination City]], Lookup!A:A, 0)), Table1[[#This Row],[Destination City]]),","," ",Table1[[#This Row],[Destination State]])</f>
        <v>Mobile, AL</v>
      </c>
      <c r="N929" s="5">
        <v>779</v>
      </c>
      <c r="O929" t="s">
        <v>86</v>
      </c>
      <c r="P929">
        <v>90</v>
      </c>
      <c r="Q929">
        <v>90</v>
      </c>
      <c r="R929" t="s">
        <v>2</v>
      </c>
      <c r="S929" t="s">
        <v>43</v>
      </c>
      <c r="T929" t="s">
        <v>43</v>
      </c>
      <c r="U929" s="43"/>
      <c r="V929" s="28" t="s">
        <v>87</v>
      </c>
      <c r="W929" s="4">
        <v>3627</v>
      </c>
      <c r="X929" s="4">
        <f>IF(Table1[[#This Row],[Commodity]]="corn",Table1[[#This Row],[Tariff per Car]]/(111*2000/56),Table1[[#This Row],[Tariff per Car]]/(111*2000/60))</f>
        <v>0.98027027027027025</v>
      </c>
      <c r="Y929" s="4">
        <f>Table1[[#This Row],[Tariff per Car]]/100.7</f>
        <v>36.01787487586892</v>
      </c>
      <c r="Z929" s="4">
        <f>(Table1[[#This Row],[Tariff per Car]]/111)</f>
        <v>32.675675675675677</v>
      </c>
      <c r="AA929" s="6">
        <f>(Table1[[#This Row],[Tariff per Car]]/111)/Table1[[#This Row],[Route Mileage]]</f>
        <v>4.1945668389827571E-2</v>
      </c>
      <c r="AB929" s="4">
        <v>0</v>
      </c>
      <c r="AC929" s="4">
        <f>Table1[[#This Row],[FSC per Mile]]*Table1[[#This Row],[Route Mileage]]</f>
        <v>0</v>
      </c>
      <c r="AD929" s="4">
        <f>Table1[[#This Row],[Tariff per Car]]+Table1[[#This Row],[FSC per Car]]</f>
        <v>3627</v>
      </c>
      <c r="AE929" s="4">
        <f>IF(Table1[[#This Row],[Commodity]]="corn",Table1[[#This Row],[Tariff + FSC per Car]]/(111*2000/56),Table1[[#This Row],[Tariff + FSC per Car]]/(111*2000/60))</f>
        <v>0.98027027027027025</v>
      </c>
      <c r="AF929" s="4">
        <f>Table1[[#This Row],[Tariff + FSC per Car]]/100.7</f>
        <v>36.01787487586892</v>
      </c>
      <c r="AG929" s="4">
        <f>(Table1[[#This Row],[Tariff + FSC per Car]]/111)</f>
        <v>32.675675675675677</v>
      </c>
      <c r="AH929" s="6">
        <f>(Table1[[#This Row],[Tariff + FSC per Car]]/111)/Table1[[#This Row],[Route Mileage]]</f>
        <v>4.1945668389827571E-2</v>
      </c>
    </row>
    <row r="930" spans="1:34" x14ac:dyDescent="0.25">
      <c r="A930" s="3">
        <v>45092</v>
      </c>
      <c r="B930" s="1" t="s">
        <v>94</v>
      </c>
      <c r="C930" s="1" t="s">
        <v>94</v>
      </c>
      <c r="D930" s="24">
        <v>4317</v>
      </c>
      <c r="F930" s="1" t="s">
        <v>72</v>
      </c>
      <c r="G930" s="1" t="s">
        <v>36</v>
      </c>
      <c r="H930" s="1" t="s">
        <v>109</v>
      </c>
      <c r="I930" t="s">
        <v>100</v>
      </c>
      <c r="J930" t="str">
        <f>_xlfn.CONCAT(IFERROR(INDEX(Lookup!B:B, MATCH(Table1[[#This Row],[Origin City]], Lookup!A:A, 0)), Table1[[#This Row],[Origin City]]),","," ",Table1[[#This Row],[Origin State]])</f>
        <v>Marion, OH</v>
      </c>
      <c r="K930" t="s">
        <v>110</v>
      </c>
      <c r="L930" t="s">
        <v>111</v>
      </c>
      <c r="M930" t="str">
        <f>_xlfn.CONCAT(IFERROR(INDEX(Lookup!B:B, MATCH(Table1[[#This Row],[Destination City]], Lookup!A:A, 0)), Table1[[#This Row],[Destination City]]),","," ",Table1[[#This Row],[Destination State]])</f>
        <v>Chesapeake, VA</v>
      </c>
      <c r="N930" s="5">
        <v>760</v>
      </c>
      <c r="O930" t="s">
        <v>86</v>
      </c>
      <c r="P930">
        <v>90</v>
      </c>
      <c r="Q930">
        <v>90</v>
      </c>
      <c r="R930" t="s">
        <v>108</v>
      </c>
      <c r="S930" t="s">
        <v>43</v>
      </c>
      <c r="T930" t="s">
        <v>52</v>
      </c>
      <c r="U930" s="43"/>
      <c r="V930" s="28" t="s">
        <v>87</v>
      </c>
      <c r="W930" s="4">
        <v>3056</v>
      </c>
      <c r="X930" s="4">
        <f>IF(Table1[[#This Row],[Commodity]]="corn",Table1[[#This Row],[Tariff per Car]]/(111*2000/56),Table1[[#This Row],[Tariff per Car]]/(111*2000/60))</f>
        <v>0.82594594594594595</v>
      </c>
      <c r="Y930" s="4">
        <f>Table1[[#This Row],[Tariff per Car]]/100.7</f>
        <v>30.347567030784507</v>
      </c>
      <c r="Z930" s="4">
        <f>(Table1[[#This Row],[Tariff per Car]]/111)</f>
        <v>27.531531531531531</v>
      </c>
      <c r="AA930" s="6">
        <f>(Table1[[#This Row],[Tariff per Car]]/111)/Table1[[#This Row],[Route Mileage]]</f>
        <v>3.6225699383594122E-2</v>
      </c>
      <c r="AB930" s="4">
        <v>0</v>
      </c>
      <c r="AC930" s="4">
        <f>Table1[[#This Row],[FSC per Mile]]*Table1[[#This Row],[Route Mileage]]</f>
        <v>0</v>
      </c>
      <c r="AD930" s="4">
        <f>Table1[[#This Row],[Tariff per Car]]+Table1[[#This Row],[FSC per Car]]</f>
        <v>3056</v>
      </c>
      <c r="AE930" s="4">
        <f>IF(Table1[[#This Row],[Commodity]]="corn",Table1[[#This Row],[Tariff + FSC per Car]]/(111*2000/56),Table1[[#This Row],[Tariff + FSC per Car]]/(111*2000/60))</f>
        <v>0.82594594594594595</v>
      </c>
      <c r="AF930" s="4">
        <f>Table1[[#This Row],[Tariff + FSC per Car]]/100.7</f>
        <v>30.347567030784507</v>
      </c>
      <c r="AG930" s="4">
        <f>(Table1[[#This Row],[Tariff + FSC per Car]]/111)</f>
        <v>27.531531531531531</v>
      </c>
      <c r="AH930" s="6">
        <f>(Table1[[#This Row],[Tariff + FSC per Car]]/111)/Table1[[#This Row],[Route Mileage]]</f>
        <v>3.6225699383594122E-2</v>
      </c>
    </row>
    <row r="931" spans="1:34" x14ac:dyDescent="0.25">
      <c r="A931" s="3">
        <v>45092</v>
      </c>
      <c r="B931" s="1" t="s">
        <v>94</v>
      </c>
      <c r="C931" s="1" t="s">
        <v>94</v>
      </c>
      <c r="D931" s="24">
        <v>4317</v>
      </c>
      <c r="F931" s="1" t="s">
        <v>72</v>
      </c>
      <c r="G931" s="1" t="s">
        <v>36</v>
      </c>
      <c r="H931" s="1" t="s">
        <v>109</v>
      </c>
      <c r="I931" t="s">
        <v>100</v>
      </c>
      <c r="J931" t="str">
        <f>_xlfn.CONCAT(IFERROR(INDEX(Lookup!B:B, MATCH(Table1[[#This Row],[Origin City]], Lookup!A:A, 0)), Table1[[#This Row],[Origin City]]),","," ",Table1[[#This Row],[Origin State]])</f>
        <v>Marion, OH</v>
      </c>
      <c r="K931" t="s">
        <v>110</v>
      </c>
      <c r="L931" t="s">
        <v>111</v>
      </c>
      <c r="M931" t="str">
        <f>_xlfn.CONCAT(IFERROR(INDEX(Lookup!B:B, MATCH(Table1[[#This Row],[Destination City]], Lookup!A:A, 0)), Table1[[#This Row],[Destination City]]),","," ",Table1[[#This Row],[Destination State]])</f>
        <v>Chesapeake, VA</v>
      </c>
      <c r="N931" s="5">
        <v>760</v>
      </c>
      <c r="O931" t="s">
        <v>86</v>
      </c>
      <c r="P931">
        <v>90</v>
      </c>
      <c r="Q931">
        <v>90</v>
      </c>
      <c r="R931" t="s">
        <v>2</v>
      </c>
      <c r="S931" t="s">
        <v>43</v>
      </c>
      <c r="T931" t="s">
        <v>43</v>
      </c>
      <c r="U931" s="43"/>
      <c r="V931" s="28" t="s">
        <v>87</v>
      </c>
      <c r="W931" s="4">
        <v>3496</v>
      </c>
      <c r="X931" s="4">
        <f>IF(Table1[[#This Row],[Commodity]]="corn",Table1[[#This Row],[Tariff per Car]]/(111*2000/56),Table1[[#This Row],[Tariff per Car]]/(111*2000/60))</f>
        <v>0.94486486486486487</v>
      </c>
      <c r="Y931" s="4">
        <f>Table1[[#This Row],[Tariff per Car]]/100.7</f>
        <v>34.716981132075468</v>
      </c>
      <c r="Z931" s="4">
        <f>(Table1[[#This Row],[Tariff per Car]]/111)</f>
        <v>31.495495495495497</v>
      </c>
      <c r="AA931" s="6">
        <f>(Table1[[#This Row],[Tariff per Car]]/111)/Table1[[#This Row],[Route Mileage]]</f>
        <v>4.1441441441441441E-2</v>
      </c>
      <c r="AB931" s="4">
        <v>0</v>
      </c>
      <c r="AC931" s="4">
        <f>Table1[[#This Row],[FSC per Mile]]*Table1[[#This Row],[Route Mileage]]</f>
        <v>0</v>
      </c>
      <c r="AD931" s="4">
        <f>Table1[[#This Row],[Tariff per Car]]+Table1[[#This Row],[FSC per Car]]</f>
        <v>3496</v>
      </c>
      <c r="AE931" s="4">
        <f>IF(Table1[[#This Row],[Commodity]]="corn",Table1[[#This Row],[Tariff + FSC per Car]]/(111*2000/56),Table1[[#This Row],[Tariff + FSC per Car]]/(111*2000/60))</f>
        <v>0.94486486486486487</v>
      </c>
      <c r="AF931" s="4">
        <f>Table1[[#This Row],[Tariff + FSC per Car]]/100.7</f>
        <v>34.716981132075468</v>
      </c>
      <c r="AG931" s="4">
        <f>(Table1[[#This Row],[Tariff + FSC per Car]]/111)</f>
        <v>31.495495495495497</v>
      </c>
      <c r="AH931" s="6">
        <f>(Table1[[#This Row],[Tariff + FSC per Car]]/111)/Table1[[#This Row],[Route Mileage]]</f>
        <v>4.1441441441441441E-2</v>
      </c>
    </row>
    <row r="932" spans="1:34" x14ac:dyDescent="0.25">
      <c r="A932" s="3">
        <v>45122</v>
      </c>
      <c r="B932" s="1" t="s">
        <v>34</v>
      </c>
      <c r="C932" s="1" t="s">
        <v>34</v>
      </c>
      <c r="D932" s="24">
        <v>4022</v>
      </c>
      <c r="E932" s="24">
        <v>39010</v>
      </c>
      <c r="F932" s="1" t="s">
        <v>35</v>
      </c>
      <c r="G932" s="1" t="s">
        <v>36</v>
      </c>
      <c r="H932" s="1" t="s">
        <v>37</v>
      </c>
      <c r="I932" t="s">
        <v>38</v>
      </c>
      <c r="J932" t="str">
        <f>_xlfn.CONCAT(IFERROR(INDEX(Lookup!B:B, MATCH(Table1[[#This Row],[Origin City]], Lookup!A:A, 0)), Table1[[#This Row],[Origin City]]),","," ",Table1[[#This Row],[Origin State]])</f>
        <v>Brunswick, NE</v>
      </c>
      <c r="K932" t="s">
        <v>39</v>
      </c>
      <c r="L932" t="s">
        <v>40</v>
      </c>
      <c r="M932" t="str">
        <f>_xlfn.CONCAT(IFERROR(INDEX(Lookup!B:B, MATCH(Table1[[#This Row],[Destination City]], Lookup!A:A, 0)), Table1[[#This Row],[Destination City]]),","," ",Table1[[#This Row],[Destination State]])</f>
        <v>Hanford, CA</v>
      </c>
      <c r="N932" s="5">
        <v>2122</v>
      </c>
      <c r="O932" t="s">
        <v>41</v>
      </c>
      <c r="P932">
        <v>110</v>
      </c>
      <c r="Q932">
        <v>120</v>
      </c>
      <c r="R932" t="s">
        <v>42</v>
      </c>
      <c r="S932" t="s">
        <v>43</v>
      </c>
      <c r="T932" t="s">
        <v>43</v>
      </c>
      <c r="U932" s="35" t="s">
        <v>44</v>
      </c>
      <c r="V932" s="27" t="s">
        <v>45</v>
      </c>
      <c r="W932" s="4">
        <v>5820</v>
      </c>
      <c r="X932" s="4">
        <f>IF(Table1[[#This Row],[Commodity]]="corn",Table1[[#This Row],[Tariff per Car]]/(111*2000/56),Table1[[#This Row],[Tariff per Car]]/(111*2000/60))</f>
        <v>1.4681081081081082</v>
      </c>
      <c r="Y932" s="4">
        <f>Table1[[#This Row],[Tariff per Car]]/100.7</f>
        <v>57.795431976166832</v>
      </c>
      <c r="Z932" s="4">
        <f>(Table1[[#This Row],[Tariff per Car]]/111)</f>
        <v>52.432432432432435</v>
      </c>
      <c r="AA932" s="6">
        <f>(Table1[[#This Row],[Tariff per Car]]/111)/Table1[[#This Row],[Route Mileage]]</f>
        <v>2.4708969101052042E-2</v>
      </c>
      <c r="AB932" s="4">
        <v>0.17</v>
      </c>
      <c r="AC932" s="4">
        <f>Table1[[#This Row],[FSC per Mile]]*Table1[[#This Row],[Route Mileage]]</f>
        <v>360.74</v>
      </c>
      <c r="AD932" s="4">
        <f>Table1[[#This Row],[Tariff per Car]]+Table1[[#This Row],[FSC per Car]]</f>
        <v>6180.74</v>
      </c>
      <c r="AE932" s="4">
        <f>IF(Table1[[#This Row],[Commodity]]="corn",Table1[[#This Row],[Tariff + FSC per Car]]/(111*2000/56),Table1[[#This Row],[Tariff + FSC per Car]]/(111*2000/60))</f>
        <v>1.5591055855855855</v>
      </c>
      <c r="AF932" s="4">
        <f>Table1[[#This Row],[Tariff + FSC per Car]]/100.7</f>
        <v>61.377755710029788</v>
      </c>
      <c r="AG932" s="4">
        <f>(Table1[[#This Row],[Tariff + FSC per Car]]/111)</f>
        <v>55.682342342342338</v>
      </c>
      <c r="AH932" s="6">
        <f>(Table1[[#This Row],[Tariff + FSC per Car]]/111)/Table1[[#This Row],[Route Mileage]]</f>
        <v>2.6240500632583572E-2</v>
      </c>
    </row>
    <row r="933" spans="1:34" x14ac:dyDescent="0.25">
      <c r="A933" s="3">
        <v>45122</v>
      </c>
      <c r="B933" s="1" t="s">
        <v>34</v>
      </c>
      <c r="C933" s="1" t="s">
        <v>34</v>
      </c>
      <c r="D933" s="24">
        <v>4022</v>
      </c>
      <c r="E933" s="24">
        <v>39013</v>
      </c>
      <c r="F933" s="1" t="s">
        <v>35</v>
      </c>
      <c r="G933" s="1" t="s">
        <v>36</v>
      </c>
      <c r="H933" s="1" t="s">
        <v>46</v>
      </c>
      <c r="I933" t="s">
        <v>47</v>
      </c>
      <c r="J933" t="str">
        <f>_xlfn.CONCAT(IFERROR(INDEX(Lookup!B:B, MATCH(Table1[[#This Row],[Origin City]], Lookup!A:A, 0)), Table1[[#This Row],[Origin City]]),","," ",Table1[[#This Row],[Origin State]])</f>
        <v>Clarkfield, MN</v>
      </c>
      <c r="K933" t="s">
        <v>48</v>
      </c>
      <c r="L933" t="s">
        <v>49</v>
      </c>
      <c r="M933" t="s">
        <v>50</v>
      </c>
      <c r="N933" s="5">
        <v>1684</v>
      </c>
      <c r="O933" t="s">
        <v>51</v>
      </c>
      <c r="P933">
        <v>110</v>
      </c>
      <c r="Q933">
        <v>120</v>
      </c>
      <c r="R933" t="s">
        <v>42</v>
      </c>
      <c r="S933" t="s">
        <v>43</v>
      </c>
      <c r="T933" t="s">
        <v>52</v>
      </c>
      <c r="U933" s="35" t="s">
        <v>44</v>
      </c>
      <c r="V933" s="27" t="s">
        <v>45</v>
      </c>
      <c r="W933" s="4">
        <v>5620</v>
      </c>
      <c r="X933" s="4">
        <f>IF(Table1[[#This Row],[Commodity]]="corn",Table1[[#This Row],[Tariff per Car]]/(111*2000/56),Table1[[#This Row],[Tariff per Car]]/(111*2000/60))</f>
        <v>1.4176576576576576</v>
      </c>
      <c r="Y933" s="4">
        <f>Table1[[#This Row],[Tariff per Car]]/100.7</f>
        <v>55.80933465739821</v>
      </c>
      <c r="Z933" s="4">
        <f>(Table1[[#This Row],[Tariff per Car]]/111)</f>
        <v>50.630630630630634</v>
      </c>
      <c r="AA933" s="6">
        <f>(Table1[[#This Row],[Tariff per Car]]/111)/Table1[[#This Row],[Route Mileage]]</f>
        <v>3.0065695148830542E-2</v>
      </c>
      <c r="AB933" s="4">
        <v>0.17</v>
      </c>
      <c r="AC933" s="4">
        <f>Table1[[#This Row],[FSC per Mile]]*Table1[[#This Row],[Route Mileage]]</f>
        <v>286.28000000000003</v>
      </c>
      <c r="AD933" s="4">
        <f>Table1[[#This Row],[Tariff per Car]]+Table1[[#This Row],[FSC per Car]]</f>
        <v>5906.28</v>
      </c>
      <c r="AE933" s="4">
        <f>IF(Table1[[#This Row],[Commodity]]="corn",Table1[[#This Row],[Tariff + FSC per Car]]/(111*2000/56),Table1[[#This Row],[Tariff + FSC per Car]]/(111*2000/60))</f>
        <v>1.4898724324324324</v>
      </c>
      <c r="AF933" s="4">
        <f>Table1[[#This Row],[Tariff + FSC per Car]]/100.7</f>
        <v>58.652234359483607</v>
      </c>
      <c r="AG933" s="4">
        <f>(Table1[[#This Row],[Tariff + FSC per Car]]/111)</f>
        <v>53.20972972972973</v>
      </c>
      <c r="AH933" s="6">
        <f>(Table1[[#This Row],[Tariff + FSC per Car]]/111)/Table1[[#This Row],[Route Mileage]]</f>
        <v>3.1597226680362071E-2</v>
      </c>
    </row>
    <row r="934" spans="1:34" x14ac:dyDescent="0.25">
      <c r="A934" s="3">
        <v>45122</v>
      </c>
      <c r="B934" s="1" t="s">
        <v>34</v>
      </c>
      <c r="C934" s="1" t="s">
        <v>34</v>
      </c>
      <c r="D934" s="24">
        <v>4022</v>
      </c>
      <c r="E934" s="24">
        <v>39010</v>
      </c>
      <c r="F934" s="1" t="s">
        <v>35</v>
      </c>
      <c r="G934" s="1" t="s">
        <v>36</v>
      </c>
      <c r="H934" s="1" t="s">
        <v>46</v>
      </c>
      <c r="I934" t="s">
        <v>47</v>
      </c>
      <c r="J934" t="str">
        <f>_xlfn.CONCAT(IFERROR(INDEX(Lookup!B:B, MATCH(Table1[[#This Row],[Origin City]], Lookup!A:A, 0)), Table1[[#This Row],[Origin City]]),","," ",Table1[[#This Row],[Origin State]])</f>
        <v>Clarkfield, MN</v>
      </c>
      <c r="K934" t="s">
        <v>53</v>
      </c>
      <c r="L934" t="s">
        <v>54</v>
      </c>
      <c r="M934" t="str">
        <f>_xlfn.CONCAT(IFERROR(INDEX(Lookup!B:B, MATCH(Table1[[#This Row],[Destination City]], Lookup!A:A, 0)), Table1[[#This Row],[Destination City]]),","," ",Table1[[#This Row],[Destination State]])</f>
        <v>Hereford, TX</v>
      </c>
      <c r="N934" s="5">
        <v>1066</v>
      </c>
      <c r="O934" t="s">
        <v>51</v>
      </c>
      <c r="P934">
        <v>110</v>
      </c>
      <c r="Q934">
        <v>120</v>
      </c>
      <c r="R934" t="s">
        <v>42</v>
      </c>
      <c r="S934" t="s">
        <v>43</v>
      </c>
      <c r="T934" t="s">
        <v>52</v>
      </c>
      <c r="U934" s="35" t="s">
        <v>44</v>
      </c>
      <c r="V934" s="27" t="s">
        <v>45</v>
      </c>
      <c r="W934" s="4">
        <v>5300</v>
      </c>
      <c r="X934" s="4">
        <f>IF(Table1[[#This Row],[Commodity]]="corn",Table1[[#This Row],[Tariff per Car]]/(111*2000/56),Table1[[#This Row],[Tariff per Car]]/(111*2000/60))</f>
        <v>1.336936936936937</v>
      </c>
      <c r="Y934" s="4">
        <f>Table1[[#This Row],[Tariff per Car]]/100.7</f>
        <v>52.631578947368418</v>
      </c>
      <c r="Z934" s="4">
        <f>(Table1[[#This Row],[Tariff per Car]]/111)</f>
        <v>47.747747747747745</v>
      </c>
      <c r="AA934" s="6">
        <f>(Table1[[#This Row],[Tariff per Car]]/111)/Table1[[#This Row],[Route Mileage]]</f>
        <v>4.4791508206142347E-2</v>
      </c>
      <c r="AB934" s="4">
        <v>0.17</v>
      </c>
      <c r="AC934" s="4">
        <f>Table1[[#This Row],[FSC per Mile]]*Table1[[#This Row],[Route Mileage]]</f>
        <v>181.22</v>
      </c>
      <c r="AD934" s="4">
        <f>Table1[[#This Row],[Tariff per Car]]+Table1[[#This Row],[FSC per Car]]</f>
        <v>5481.22</v>
      </c>
      <c r="AE934" s="4">
        <f>IF(Table1[[#This Row],[Commodity]]="corn",Table1[[#This Row],[Tariff + FSC per Car]]/(111*2000/56),Table1[[#This Row],[Tariff + FSC per Car]]/(111*2000/60))</f>
        <v>1.3826500900900902</v>
      </c>
      <c r="AF934" s="4">
        <f>Table1[[#This Row],[Tariff + FSC per Car]]/100.7</f>
        <v>54.431181727904665</v>
      </c>
      <c r="AG934" s="4">
        <f>(Table1[[#This Row],[Tariff + FSC per Car]]/111)</f>
        <v>49.380360360360363</v>
      </c>
      <c r="AH934" s="6">
        <f>(Table1[[#This Row],[Tariff + FSC per Car]]/111)/Table1[[#This Row],[Route Mileage]]</f>
        <v>4.6323039737673884E-2</v>
      </c>
    </row>
    <row r="935" spans="1:34" x14ac:dyDescent="0.25">
      <c r="A935" s="3">
        <v>45122</v>
      </c>
      <c r="B935" s="1" t="s">
        <v>34</v>
      </c>
      <c r="C935" s="1" t="s">
        <v>34</v>
      </c>
      <c r="D935" s="24">
        <v>4022</v>
      </c>
      <c r="E935" s="24">
        <v>39010</v>
      </c>
      <c r="F935" s="1" t="s">
        <v>35</v>
      </c>
      <c r="G935" s="1" t="s">
        <v>36</v>
      </c>
      <c r="H935" s="1" t="s">
        <v>55</v>
      </c>
      <c r="I935" t="s">
        <v>38</v>
      </c>
      <c r="J935" t="str">
        <f>_xlfn.CONCAT(IFERROR(INDEX(Lookup!B:B, MATCH(Table1[[#This Row],[Origin City]], Lookup!A:A, 0)), Table1[[#This Row],[Origin City]]),","," ",Table1[[#This Row],[Origin State]])</f>
        <v>Edison, NE</v>
      </c>
      <c r="K935" t="s">
        <v>53</v>
      </c>
      <c r="L935" t="s">
        <v>54</v>
      </c>
      <c r="M935" t="str">
        <f>_xlfn.CONCAT(IFERROR(INDEX(Lookup!B:B, MATCH(Table1[[#This Row],[Destination City]], Lookup!A:A, 0)), Table1[[#This Row],[Destination City]]),","," ",Table1[[#This Row],[Destination State]])</f>
        <v>Hereford, TX</v>
      </c>
      <c r="N935" s="9">
        <v>728</v>
      </c>
      <c r="O935" t="s">
        <v>51</v>
      </c>
      <c r="P935">
        <v>110</v>
      </c>
      <c r="Q935">
        <v>120</v>
      </c>
      <c r="R935" t="s">
        <v>42</v>
      </c>
      <c r="S935" t="s">
        <v>43</v>
      </c>
      <c r="T935" t="s">
        <v>52</v>
      </c>
      <c r="U935" s="35" t="s">
        <v>44</v>
      </c>
      <c r="V935" s="27" t="s">
        <v>45</v>
      </c>
      <c r="W935" s="4">
        <v>4540</v>
      </c>
      <c r="X935" s="4">
        <f>IF(Table1[[#This Row],[Commodity]]="corn",Table1[[#This Row],[Tariff per Car]]/(111*2000/56),Table1[[#This Row],[Tariff per Car]]/(111*2000/60))</f>
        <v>1.1452252252252253</v>
      </c>
      <c r="Y935" s="4">
        <f>Table1[[#This Row],[Tariff per Car]]/100.7</f>
        <v>45.084409136047668</v>
      </c>
      <c r="Z935" s="4">
        <f>(Table1[[#This Row],[Tariff per Car]]/111)</f>
        <v>40.900900900900901</v>
      </c>
      <c r="AA935" s="6">
        <f>(Table1[[#This Row],[Tariff per Car]]/111)/Table1[[#This Row],[Route Mileage]]</f>
        <v>5.618255618255618E-2</v>
      </c>
      <c r="AB935" s="4">
        <v>0.17</v>
      </c>
      <c r="AC935" s="4">
        <f>Table1[[#This Row],[FSC per Mile]]*Table1[[#This Row],[Route Mileage]]</f>
        <v>123.76</v>
      </c>
      <c r="AD935" s="4">
        <f>Table1[[#This Row],[Tariff per Car]]+Table1[[#This Row],[FSC per Car]]</f>
        <v>4663.76</v>
      </c>
      <c r="AE935" s="4">
        <f>IF(Table1[[#This Row],[Commodity]]="corn",Table1[[#This Row],[Tariff + FSC per Car]]/(111*2000/56),Table1[[#This Row],[Tariff + FSC per Car]]/(111*2000/60))</f>
        <v>1.1764439639639641</v>
      </c>
      <c r="AF935" s="4">
        <f>Table1[[#This Row],[Tariff + FSC per Car]]/100.7</f>
        <v>46.313406156901692</v>
      </c>
      <c r="AG935" s="4">
        <f>(Table1[[#This Row],[Tariff + FSC per Car]]/111)</f>
        <v>42.015855855855861</v>
      </c>
      <c r="AH935" s="6">
        <f>(Table1[[#This Row],[Tariff + FSC per Car]]/111)/Table1[[#This Row],[Route Mileage]]</f>
        <v>5.7714087714087724E-2</v>
      </c>
    </row>
    <row r="936" spans="1:34" x14ac:dyDescent="0.25">
      <c r="A936" s="3">
        <v>45122</v>
      </c>
      <c r="B936" s="1" t="s">
        <v>34</v>
      </c>
      <c r="C936" s="1" t="s">
        <v>34</v>
      </c>
      <c r="D936" s="24">
        <v>4022</v>
      </c>
      <c r="E936" s="24">
        <v>39013</v>
      </c>
      <c r="F936" s="1" t="s">
        <v>35</v>
      </c>
      <c r="G936" s="1" t="s">
        <v>36</v>
      </c>
      <c r="H936" s="1" t="s">
        <v>55</v>
      </c>
      <c r="I936" t="s">
        <v>38</v>
      </c>
      <c r="J936" t="str">
        <f>_xlfn.CONCAT(IFERROR(INDEX(Lookup!B:B, MATCH(Table1[[#This Row],[Origin City]], Lookup!A:A, 0)), Table1[[#This Row],[Origin City]]),","," ",Table1[[#This Row],[Origin State]])</f>
        <v>Edison, NE</v>
      </c>
      <c r="K936" t="s">
        <v>48</v>
      </c>
      <c r="L936" t="s">
        <v>49</v>
      </c>
      <c r="M936" t="s">
        <v>50</v>
      </c>
      <c r="N936" s="5">
        <v>1759</v>
      </c>
      <c r="O936" t="s">
        <v>51</v>
      </c>
      <c r="P936">
        <v>110</v>
      </c>
      <c r="Q936">
        <v>120</v>
      </c>
      <c r="R936" t="s">
        <v>42</v>
      </c>
      <c r="S936" t="s">
        <v>43</v>
      </c>
      <c r="T936" t="s">
        <v>52</v>
      </c>
      <c r="U936" s="35" t="s">
        <v>44</v>
      </c>
      <c r="V936" s="27" t="s">
        <v>45</v>
      </c>
      <c r="W936" s="4">
        <v>5500</v>
      </c>
      <c r="X936" s="4">
        <f>IF(Table1[[#This Row],[Commodity]]="corn",Table1[[#This Row],[Tariff per Car]]/(111*2000/56),Table1[[#This Row],[Tariff per Car]]/(111*2000/60))</f>
        <v>1.3873873873873874</v>
      </c>
      <c r="Y936" s="4">
        <f>Table1[[#This Row],[Tariff per Car]]/100.7</f>
        <v>54.617676266137039</v>
      </c>
      <c r="Z936" s="4">
        <f>(Table1[[#This Row],[Tariff per Car]]/111)</f>
        <v>49.549549549549546</v>
      </c>
      <c r="AA936" s="6">
        <f>(Table1[[#This Row],[Tariff per Car]]/111)/Table1[[#This Row],[Route Mileage]]</f>
        <v>2.8169158356764951E-2</v>
      </c>
      <c r="AB936" s="4">
        <v>0.17</v>
      </c>
      <c r="AC936" s="4">
        <f>Table1[[#This Row],[FSC per Mile]]*Table1[[#This Row],[Route Mileage]]</f>
        <v>299.03000000000003</v>
      </c>
      <c r="AD936" s="4">
        <f>Table1[[#This Row],[Tariff per Car]]+Table1[[#This Row],[FSC per Car]]</f>
        <v>5799.03</v>
      </c>
      <c r="AE936" s="4">
        <f>IF(Table1[[#This Row],[Commodity]]="corn",Table1[[#This Row],[Tariff + FSC per Car]]/(111*2000/56),Table1[[#This Row],[Tariff + FSC per Car]]/(111*2000/60))</f>
        <v>1.4628183783783784</v>
      </c>
      <c r="AF936" s="4">
        <f>Table1[[#This Row],[Tariff + FSC per Car]]/100.7</f>
        <v>57.587189672293938</v>
      </c>
      <c r="AG936" s="4">
        <f>(Table1[[#This Row],[Tariff + FSC per Car]]/111)</f>
        <v>52.243513513513513</v>
      </c>
      <c r="AH936" s="6">
        <f>(Table1[[#This Row],[Tariff + FSC per Car]]/111)/Table1[[#This Row],[Route Mileage]]</f>
        <v>2.9700689888296484E-2</v>
      </c>
    </row>
    <row r="937" spans="1:34" x14ac:dyDescent="0.25">
      <c r="A937" s="3">
        <v>45122</v>
      </c>
      <c r="B937" s="1" t="s">
        <v>34</v>
      </c>
      <c r="C937" s="1" t="s">
        <v>34</v>
      </c>
      <c r="D937" s="24">
        <v>4022</v>
      </c>
      <c r="E937" s="24">
        <v>39010</v>
      </c>
      <c r="F937" s="1" t="s">
        <v>35</v>
      </c>
      <c r="G937" s="1" t="s">
        <v>36</v>
      </c>
      <c r="H937" s="1" t="s">
        <v>55</v>
      </c>
      <c r="I937" t="s">
        <v>38</v>
      </c>
      <c r="J937" t="str">
        <f>_xlfn.CONCAT(IFERROR(INDEX(Lookup!B:B, MATCH(Table1[[#This Row],[Origin City]], Lookup!A:A, 0)), Table1[[#This Row],[Origin City]]),","," ",Table1[[#This Row],[Origin State]])</f>
        <v>Edison, NE</v>
      </c>
      <c r="K937" t="s">
        <v>39</v>
      </c>
      <c r="L937" t="s">
        <v>40</v>
      </c>
      <c r="M937" t="str">
        <f>_xlfn.CONCAT(IFERROR(INDEX(Lookup!B:B, MATCH(Table1[[#This Row],[Destination City]], Lookup!A:A, 0)), Table1[[#This Row],[Destination City]]),","," ",Table1[[#This Row],[Destination State]])</f>
        <v>Hanford, CA</v>
      </c>
      <c r="N937" s="5">
        <v>1776</v>
      </c>
      <c r="O937" t="s">
        <v>41</v>
      </c>
      <c r="P937">
        <v>110</v>
      </c>
      <c r="Q937">
        <v>120</v>
      </c>
      <c r="R937" t="s">
        <v>42</v>
      </c>
      <c r="S937" t="s">
        <v>43</v>
      </c>
      <c r="T937" t="s">
        <v>52</v>
      </c>
      <c r="U937" s="36" t="s">
        <v>44</v>
      </c>
      <c r="V937" s="28" t="s">
        <v>45</v>
      </c>
      <c r="W937" s="4">
        <v>5500</v>
      </c>
      <c r="X937" s="4">
        <f>IF(Table1[[#This Row],[Commodity]]="corn",Table1[[#This Row],[Tariff per Car]]/(111*2000/56),Table1[[#This Row],[Tariff per Car]]/(111*2000/60))</f>
        <v>1.3873873873873874</v>
      </c>
      <c r="Y937" s="4">
        <f>Table1[[#This Row],[Tariff per Car]]/100.7</f>
        <v>54.617676266137039</v>
      </c>
      <c r="Z937" s="4">
        <f>(Table1[[#This Row],[Tariff per Car]]/111)</f>
        <v>49.549549549549546</v>
      </c>
      <c r="AA937" s="6">
        <f>(Table1[[#This Row],[Tariff per Car]]/111)/Table1[[#This Row],[Route Mileage]]</f>
        <v>2.7899521142764384E-2</v>
      </c>
      <c r="AB937" s="4">
        <v>0.17</v>
      </c>
      <c r="AC937" s="4">
        <f>Table1[[#This Row],[FSC per Mile]]*Table1[[#This Row],[Route Mileage]]</f>
        <v>301.92</v>
      </c>
      <c r="AD937" s="4">
        <f>Table1[[#This Row],[Tariff per Car]]+Table1[[#This Row],[FSC per Car]]</f>
        <v>5801.92</v>
      </c>
      <c r="AE937" s="4">
        <f>IF(Table1[[#This Row],[Commodity]]="corn",Table1[[#This Row],[Tariff + FSC per Car]]/(111*2000/56),Table1[[#This Row],[Tariff + FSC per Car]]/(111*2000/60))</f>
        <v>1.4635473873873874</v>
      </c>
      <c r="AF937" s="4">
        <f>Table1[[#This Row],[Tariff + FSC per Car]]/100.7</f>
        <v>57.615888778550151</v>
      </c>
      <c r="AG937" s="4">
        <f>(Table1[[#This Row],[Tariff + FSC per Car]]/111)</f>
        <v>52.269549549549552</v>
      </c>
      <c r="AH937" s="6">
        <f>(Table1[[#This Row],[Tariff + FSC per Car]]/111)/Table1[[#This Row],[Route Mileage]]</f>
        <v>2.943105267429592E-2</v>
      </c>
    </row>
    <row r="938" spans="1:34" x14ac:dyDescent="0.25">
      <c r="A938" s="3">
        <v>45122</v>
      </c>
      <c r="B938" t="s">
        <v>34</v>
      </c>
      <c r="C938" t="s">
        <v>34</v>
      </c>
      <c r="D938" s="24">
        <v>4022</v>
      </c>
      <c r="E938" s="24">
        <v>39010</v>
      </c>
      <c r="F938" s="1" t="s">
        <v>35</v>
      </c>
      <c r="G938" s="1" t="s">
        <v>36</v>
      </c>
      <c r="H938" s="1" t="s">
        <v>56</v>
      </c>
      <c r="I938" t="s">
        <v>57</v>
      </c>
      <c r="J938" t="str">
        <f>_xlfn.CONCAT(IFERROR(INDEX(Lookup!B:B, MATCH(Table1[[#This Row],[Origin City]], Lookup!A:A, 0)), Table1[[#This Row],[Origin City]]),","," ",Table1[[#This Row],[Origin State]])</f>
        <v>Greenwood (Mendota), IL</v>
      </c>
      <c r="K938" t="s">
        <v>53</v>
      </c>
      <c r="L938" t="s">
        <v>54</v>
      </c>
      <c r="M938" t="str">
        <f>_xlfn.CONCAT(IFERROR(INDEX(Lookup!B:B, MATCH(Table1[[#This Row],[Destination City]], Lookup!A:A, 0)), Table1[[#This Row],[Destination City]]),","," ",Table1[[#This Row],[Destination State]])</f>
        <v>Hereford, TX</v>
      </c>
      <c r="N938" s="5">
        <v>935</v>
      </c>
      <c r="O938" t="s">
        <v>41</v>
      </c>
      <c r="P938">
        <v>110</v>
      </c>
      <c r="Q938">
        <v>120</v>
      </c>
      <c r="R938" t="s">
        <v>42</v>
      </c>
      <c r="S938" t="s">
        <v>43</v>
      </c>
      <c r="T938" t="s">
        <v>52</v>
      </c>
      <c r="U938" s="35" t="s">
        <v>44</v>
      </c>
      <c r="V938" s="27" t="s">
        <v>45</v>
      </c>
      <c r="W938" s="4">
        <v>4060</v>
      </c>
      <c r="X938" s="4">
        <f>IF(Table1[[#This Row],[Commodity]]="corn",Table1[[#This Row],[Tariff per Car]]/(111*2000/56),Table1[[#This Row],[Tariff per Car]]/(111*2000/60))</f>
        <v>1.0241441441441441</v>
      </c>
      <c r="Y938" s="4">
        <f>Table1[[#This Row],[Tariff per Car]]/100.7</f>
        <v>40.317775571002976</v>
      </c>
      <c r="Z938" s="4">
        <f>(Table1[[#This Row],[Tariff per Car]]/111)</f>
        <v>36.576576576576578</v>
      </c>
      <c r="AA938" s="6">
        <f>(Table1[[#This Row],[Tariff per Car]]/111)/Table1[[#This Row],[Route Mileage]]</f>
        <v>3.9119333236980296E-2</v>
      </c>
      <c r="AB938" s="4">
        <v>0.17</v>
      </c>
      <c r="AC938" s="4">
        <f>Table1[[#This Row],[FSC per Mile]]*Table1[[#This Row],[Route Mileage]]</f>
        <v>158.95000000000002</v>
      </c>
      <c r="AD938" s="4">
        <f>Table1[[#This Row],[Tariff per Car]]+Table1[[#This Row],[FSC per Car]]</f>
        <v>4218.95</v>
      </c>
      <c r="AE938" s="4">
        <f>IF(Table1[[#This Row],[Commodity]]="corn",Table1[[#This Row],[Tariff + FSC per Car]]/(111*2000/56),Table1[[#This Row],[Tariff + FSC per Car]]/(111*2000/60))</f>
        <v>1.0642396396396396</v>
      </c>
      <c r="AF938" s="4">
        <f>Table1[[#This Row],[Tariff + FSC per Car]]/100.7</f>
        <v>41.89622641509434</v>
      </c>
      <c r="AG938" s="4">
        <f>(Table1[[#This Row],[Tariff + FSC per Car]]/111)</f>
        <v>38.008558558558555</v>
      </c>
      <c r="AH938" s="6">
        <f>(Table1[[#This Row],[Tariff + FSC per Car]]/111)/Table1[[#This Row],[Route Mileage]]</f>
        <v>4.0650864768511825E-2</v>
      </c>
    </row>
    <row r="939" spans="1:34" x14ac:dyDescent="0.25">
      <c r="A939" s="3">
        <v>45122</v>
      </c>
      <c r="B939" s="1" t="s">
        <v>34</v>
      </c>
      <c r="C939" s="1" t="s">
        <v>34</v>
      </c>
      <c r="D939" s="24">
        <v>4022</v>
      </c>
      <c r="E939" s="24">
        <v>39010</v>
      </c>
      <c r="F939" s="1" t="s">
        <v>35</v>
      </c>
      <c r="G939" s="1" t="s">
        <v>36</v>
      </c>
      <c r="H939" s="1" t="s">
        <v>58</v>
      </c>
      <c r="I939" t="s">
        <v>59</v>
      </c>
      <c r="J939" t="str">
        <f>_xlfn.CONCAT(IFERROR(INDEX(Lookup!B:B, MATCH(Table1[[#This Row],[Origin City]], Lookup!A:A, 0)), Table1[[#This Row],[Origin City]]),","," ",Table1[[#This Row],[Origin State]])</f>
        <v>Hancock, IA</v>
      </c>
      <c r="K939" t="s">
        <v>60</v>
      </c>
      <c r="L939" t="s">
        <v>54</v>
      </c>
      <c r="M939" t="str">
        <f>_xlfn.CONCAT(IFERROR(INDEX(Lookup!B:B, MATCH(Table1[[#This Row],[Destination City]], Lookup!A:A, 0)), Table1[[#This Row],[Destination City]]),","," ",Table1[[#This Row],[Destination State]])</f>
        <v>Plainview, TX</v>
      </c>
      <c r="N939" s="5">
        <v>832</v>
      </c>
      <c r="O939" t="s">
        <v>41</v>
      </c>
      <c r="P939">
        <v>110</v>
      </c>
      <c r="Q939">
        <v>120</v>
      </c>
      <c r="R939" t="s">
        <v>42</v>
      </c>
      <c r="S939" t="s">
        <v>43</v>
      </c>
      <c r="T939" t="s">
        <v>43</v>
      </c>
      <c r="U939" s="35" t="s">
        <v>44</v>
      </c>
      <c r="V939" s="27" t="s">
        <v>45</v>
      </c>
      <c r="W939" s="4">
        <v>4660</v>
      </c>
      <c r="X939" s="4">
        <f>IF(Table1[[#This Row],[Commodity]]="corn",Table1[[#This Row],[Tariff per Car]]/(111*2000/56),Table1[[#This Row],[Tariff per Car]]/(111*2000/60))</f>
        <v>1.1754954954954955</v>
      </c>
      <c r="Y939" s="4">
        <f>Table1[[#This Row],[Tariff per Car]]/100.7</f>
        <v>46.27606752730884</v>
      </c>
      <c r="Z939" s="4">
        <f>(Table1[[#This Row],[Tariff per Car]]/111)</f>
        <v>41.981981981981981</v>
      </c>
      <c r="AA939" s="6">
        <f>(Table1[[#This Row],[Tariff per Car]]/111)/Table1[[#This Row],[Route Mileage]]</f>
        <v>5.0459112959112956E-2</v>
      </c>
      <c r="AB939" s="4">
        <v>0.17</v>
      </c>
      <c r="AC939" s="4">
        <f>Table1[[#This Row],[FSC per Mile]]*Table1[[#This Row],[Route Mileage]]</f>
        <v>141.44</v>
      </c>
      <c r="AD939" s="4">
        <f>Table1[[#This Row],[Tariff per Car]]+Table1[[#This Row],[FSC per Car]]</f>
        <v>4801.4399999999996</v>
      </c>
      <c r="AE939" s="4">
        <f>IF(Table1[[#This Row],[Commodity]]="corn",Table1[[#This Row],[Tariff + FSC per Car]]/(111*2000/56),Table1[[#This Row],[Tariff + FSC per Car]]/(111*2000/60))</f>
        <v>1.2111740540540539</v>
      </c>
      <c r="AF939" s="4">
        <f>Table1[[#This Row],[Tariff + FSC per Car]]/100.7</f>
        <v>47.680635551142004</v>
      </c>
      <c r="AG939" s="4">
        <f>(Table1[[#This Row],[Tariff + FSC per Car]]/111)</f>
        <v>43.25621621621621</v>
      </c>
      <c r="AH939" s="6">
        <f>(Table1[[#This Row],[Tariff + FSC per Car]]/111)/Table1[[#This Row],[Route Mileage]]</f>
        <v>5.1990644490644486E-2</v>
      </c>
    </row>
    <row r="940" spans="1:34" x14ac:dyDescent="0.25">
      <c r="A940" s="3">
        <v>45122</v>
      </c>
      <c r="B940" s="1" t="s">
        <v>34</v>
      </c>
      <c r="C940" s="1" t="s">
        <v>34</v>
      </c>
      <c r="D940" s="24">
        <v>4022</v>
      </c>
      <c r="E940" s="24">
        <v>39010</v>
      </c>
      <c r="F940" s="1" t="s">
        <v>35</v>
      </c>
      <c r="G940" s="1" t="s">
        <v>36</v>
      </c>
      <c r="H940" s="1" t="s">
        <v>61</v>
      </c>
      <c r="I940" t="s">
        <v>62</v>
      </c>
      <c r="J940" t="str">
        <f>_xlfn.CONCAT(IFERROR(INDEX(Lookup!B:B, MATCH(Table1[[#This Row],[Origin City]], Lookup!A:A, 0)), Table1[[#This Row],[Origin City]]),","," ",Table1[[#This Row],[Origin State]])</f>
        <v>Phelps (Rock Port), MO</v>
      </c>
      <c r="K940" t="s">
        <v>63</v>
      </c>
      <c r="L940" t="s">
        <v>64</v>
      </c>
      <c r="M940" t="str">
        <f>_xlfn.CONCAT(IFERROR(INDEX(Lookup!B:B, MATCH(Table1[[#This Row],[Destination City]], Lookup!A:A, 0)), Table1[[#This Row],[Destination City]]),","," ",Table1[[#This Row],[Destination State]])</f>
        <v>Clovis, NM</v>
      </c>
      <c r="N940" s="5">
        <v>764</v>
      </c>
      <c r="O940" t="s">
        <v>41</v>
      </c>
      <c r="P940">
        <v>110</v>
      </c>
      <c r="Q940">
        <v>120</v>
      </c>
      <c r="R940" t="s">
        <v>42</v>
      </c>
      <c r="S940" t="s">
        <v>43</v>
      </c>
      <c r="T940" t="s">
        <v>52</v>
      </c>
      <c r="U940" s="35" t="s">
        <v>44</v>
      </c>
      <c r="V940" s="27" t="s">
        <v>45</v>
      </c>
      <c r="W940" s="4">
        <v>4300</v>
      </c>
      <c r="X940" s="4">
        <f>IF(Table1[[#This Row],[Commodity]]="corn",Table1[[#This Row],[Tariff per Car]]/(111*2000/56),Table1[[#This Row],[Tariff per Car]]/(111*2000/60))</f>
        <v>1.0846846846846847</v>
      </c>
      <c r="Y940" s="4">
        <f>Table1[[#This Row],[Tariff per Car]]/100.7</f>
        <v>42.701092353525318</v>
      </c>
      <c r="Z940" s="4">
        <f>(Table1[[#This Row],[Tariff per Car]]/111)</f>
        <v>38.738738738738739</v>
      </c>
      <c r="AA940" s="6">
        <f>(Table1[[#This Row],[Tariff per Car]]/111)/Table1[[#This Row],[Route Mileage]]</f>
        <v>5.0705155417197299E-2</v>
      </c>
      <c r="AB940" s="4">
        <v>0.17</v>
      </c>
      <c r="AC940" s="4">
        <f>Table1[[#This Row],[FSC per Mile]]*Table1[[#This Row],[Route Mileage]]</f>
        <v>129.88</v>
      </c>
      <c r="AD940" s="4">
        <f>Table1[[#This Row],[Tariff per Car]]+Table1[[#This Row],[FSC per Car]]</f>
        <v>4429.88</v>
      </c>
      <c r="AE940" s="4">
        <f>IF(Table1[[#This Row],[Commodity]]="corn",Table1[[#This Row],[Tariff + FSC per Car]]/(111*2000/56),Table1[[#This Row],[Tariff + FSC per Car]]/(111*2000/60))</f>
        <v>1.1174472072072072</v>
      </c>
      <c r="AF940" s="4">
        <f>Table1[[#This Row],[Tariff + FSC per Car]]/100.7</f>
        <v>43.990863952333662</v>
      </c>
      <c r="AG940" s="4">
        <f>(Table1[[#This Row],[Tariff + FSC per Car]]/111)</f>
        <v>39.908828828828831</v>
      </c>
      <c r="AH940" s="6">
        <f>(Table1[[#This Row],[Tariff + FSC per Car]]/111)/Table1[[#This Row],[Route Mileage]]</f>
        <v>5.2236686948728836E-2</v>
      </c>
    </row>
    <row r="941" spans="1:34" x14ac:dyDescent="0.25">
      <c r="A941" s="3">
        <v>45122</v>
      </c>
      <c r="B941" s="1" t="s">
        <v>34</v>
      </c>
      <c r="C941" s="1" t="s">
        <v>34</v>
      </c>
      <c r="D941" s="24">
        <v>4022</v>
      </c>
      <c r="E941" s="24">
        <v>39010</v>
      </c>
      <c r="F941" s="1" t="s">
        <v>35</v>
      </c>
      <c r="G941" s="1" t="s">
        <v>36</v>
      </c>
      <c r="H941" s="1" t="s">
        <v>61</v>
      </c>
      <c r="I941" t="s">
        <v>62</v>
      </c>
      <c r="J941" t="str">
        <f>_xlfn.CONCAT(IFERROR(INDEX(Lookup!B:B, MATCH(Table1[[#This Row],[Origin City]], Lookup!A:A, 0)), Table1[[#This Row],[Origin City]]),","," ",Table1[[#This Row],[Origin State]])</f>
        <v>Phelps (Rock Port), MO</v>
      </c>
      <c r="K941" t="s">
        <v>65</v>
      </c>
      <c r="L941" t="s">
        <v>54</v>
      </c>
      <c r="M941" t="s">
        <v>66</v>
      </c>
      <c r="N941" s="5">
        <v>937</v>
      </c>
      <c r="O941" t="s">
        <v>41</v>
      </c>
      <c r="P941">
        <v>110</v>
      </c>
      <c r="Q941">
        <v>120</v>
      </c>
      <c r="R941" t="s">
        <v>42</v>
      </c>
      <c r="S941" t="s">
        <v>43</v>
      </c>
      <c r="T941" t="s">
        <v>52</v>
      </c>
      <c r="U941" s="35" t="s">
        <v>44</v>
      </c>
      <c r="V941" s="27" t="s">
        <v>45</v>
      </c>
      <c r="W941" s="4">
        <v>4040</v>
      </c>
      <c r="X941" s="4">
        <f>IF(Table1[[#This Row],[Commodity]]="corn",Table1[[#This Row],[Tariff per Car]]/(111*2000/56),Table1[[#This Row],[Tariff per Car]]/(111*2000/60))</f>
        <v>1.0190990990990991</v>
      </c>
      <c r="Y941" s="4">
        <f>Table1[[#This Row],[Tariff per Car]]/100.7</f>
        <v>40.119165839126119</v>
      </c>
      <c r="Z941" s="4">
        <f>(Table1[[#This Row],[Tariff per Car]]/111)</f>
        <v>36.396396396396398</v>
      </c>
      <c r="AA941" s="6">
        <f>(Table1[[#This Row],[Tariff per Car]]/111)/Table1[[#This Row],[Route Mileage]]</f>
        <v>3.8843539377157309E-2</v>
      </c>
      <c r="AB941" s="4">
        <v>0.17</v>
      </c>
      <c r="AC941" s="4">
        <f>Table1[[#This Row],[FSC per Mile]]*Table1[[#This Row],[Route Mileage]]</f>
        <v>159.29000000000002</v>
      </c>
      <c r="AD941" s="4">
        <f>Table1[[#This Row],[Tariff per Car]]+Table1[[#This Row],[FSC per Car]]</f>
        <v>4199.29</v>
      </c>
      <c r="AE941" s="4">
        <f>IF(Table1[[#This Row],[Commodity]]="corn",Table1[[#This Row],[Tariff + FSC per Car]]/(111*2000/56),Table1[[#This Row],[Tariff + FSC per Car]]/(111*2000/60))</f>
        <v>1.0592803603603604</v>
      </c>
      <c r="AF941" s="4">
        <f>Table1[[#This Row],[Tariff + FSC per Car]]/100.7</f>
        <v>41.700993048659384</v>
      </c>
      <c r="AG941" s="4">
        <f>(Table1[[#This Row],[Tariff + FSC per Car]]/111)</f>
        <v>37.831441441441441</v>
      </c>
      <c r="AH941" s="6">
        <f>(Table1[[#This Row],[Tariff + FSC per Car]]/111)/Table1[[#This Row],[Route Mileage]]</f>
        <v>4.0375070908688838E-2</v>
      </c>
    </row>
    <row r="942" spans="1:34" x14ac:dyDescent="0.25">
      <c r="A942" s="3">
        <v>45122</v>
      </c>
      <c r="B942" s="1" t="s">
        <v>34</v>
      </c>
      <c r="C942" s="1" t="s">
        <v>34</v>
      </c>
      <c r="D942" s="24">
        <v>4022</v>
      </c>
      <c r="E942" s="24">
        <v>39013</v>
      </c>
      <c r="F942" s="1" t="s">
        <v>35</v>
      </c>
      <c r="G942" s="1" t="s">
        <v>36</v>
      </c>
      <c r="H942" s="1" t="s">
        <v>67</v>
      </c>
      <c r="I942" t="s">
        <v>68</v>
      </c>
      <c r="J942" t="str">
        <f>_xlfn.CONCAT(IFERROR(INDEX(Lookup!B:B, MATCH(Table1[[#This Row],[Origin City]], Lookup!A:A, 0)), Table1[[#This Row],[Origin City]]),","," ",Table1[[#This Row],[Origin State]])</f>
        <v>Selby, SD</v>
      </c>
      <c r="K942" t="s">
        <v>48</v>
      </c>
      <c r="L942" t="s">
        <v>49</v>
      </c>
      <c r="M942" t="s">
        <v>50</v>
      </c>
      <c r="N942" s="5">
        <v>1419</v>
      </c>
      <c r="O942" t="s">
        <v>51</v>
      </c>
      <c r="P942">
        <v>110</v>
      </c>
      <c r="Q942">
        <v>120</v>
      </c>
      <c r="R942" t="s">
        <v>42</v>
      </c>
      <c r="S942" t="s">
        <v>43</v>
      </c>
      <c r="T942" t="s">
        <v>52</v>
      </c>
      <c r="U942" s="36" t="s">
        <v>44</v>
      </c>
      <c r="V942" s="28" t="s">
        <v>45</v>
      </c>
      <c r="W942" s="4">
        <v>5580</v>
      </c>
      <c r="X942" s="4">
        <f>IF(Table1[[#This Row],[Commodity]]="corn",Table1[[#This Row],[Tariff per Car]]/(111*2000/56),Table1[[#This Row],[Tariff per Car]]/(111*2000/60))</f>
        <v>1.4075675675675676</v>
      </c>
      <c r="Y942" s="4">
        <f>Table1[[#This Row],[Tariff per Car]]/100.7</f>
        <v>55.412115193644489</v>
      </c>
      <c r="Z942" s="4">
        <f>(Table1[[#This Row],[Tariff per Car]]/111)</f>
        <v>50.270270270270274</v>
      </c>
      <c r="AA942" s="6">
        <f>(Table1[[#This Row],[Tariff per Car]]/111)/Table1[[#This Row],[Route Mileage]]</f>
        <v>3.5426547054454034E-2</v>
      </c>
      <c r="AB942" s="4">
        <v>0.17</v>
      </c>
      <c r="AC942" s="4">
        <f>Table1[[#This Row],[FSC per Mile]]*Table1[[#This Row],[Route Mileage]]</f>
        <v>241.23000000000002</v>
      </c>
      <c r="AD942" s="4">
        <f>Table1[[#This Row],[Tariff per Car]]+Table1[[#This Row],[FSC per Car]]</f>
        <v>5821.23</v>
      </c>
      <c r="AE942" s="4">
        <f>IF(Table1[[#This Row],[Commodity]]="corn",Table1[[#This Row],[Tariff + FSC per Car]]/(111*2000/56),Table1[[#This Row],[Tariff + FSC per Car]]/(111*2000/60))</f>
        <v>1.4684183783783782</v>
      </c>
      <c r="AF942" s="4">
        <f>Table1[[#This Row],[Tariff + FSC per Car]]/100.7</f>
        <v>57.807646474677256</v>
      </c>
      <c r="AG942" s="4">
        <f>(Table1[[#This Row],[Tariff + FSC per Car]]/111)</f>
        <v>52.443513513513508</v>
      </c>
      <c r="AH942" s="6">
        <f>(Table1[[#This Row],[Tariff + FSC per Car]]/111)/Table1[[#This Row],[Route Mileage]]</f>
        <v>3.6958078585985557E-2</v>
      </c>
    </row>
    <row r="943" spans="1:34" x14ac:dyDescent="0.25">
      <c r="A943" s="3">
        <v>45122</v>
      </c>
      <c r="B943" s="1" t="s">
        <v>34</v>
      </c>
      <c r="C943" s="1" t="s">
        <v>34</v>
      </c>
      <c r="D943" s="24">
        <v>4022</v>
      </c>
      <c r="E943" s="24">
        <v>39013</v>
      </c>
      <c r="F943" s="1" t="s">
        <v>35</v>
      </c>
      <c r="G943" s="1" t="s">
        <v>36</v>
      </c>
      <c r="H943" s="1" t="s">
        <v>69</v>
      </c>
      <c r="I943" t="s">
        <v>47</v>
      </c>
      <c r="J943" t="str">
        <f>_xlfn.CONCAT(IFERROR(INDEX(Lookup!B:B, MATCH(Table1[[#This Row],[Origin City]], Lookup!A:A, 0)), Table1[[#This Row],[Origin City]]),","," ",Table1[[#This Row],[Origin State]])</f>
        <v>St. Cloud, MN</v>
      </c>
      <c r="K943" t="s">
        <v>48</v>
      </c>
      <c r="L943" t="s">
        <v>49</v>
      </c>
      <c r="M943" t="s">
        <v>50</v>
      </c>
      <c r="N943" s="5">
        <v>1666</v>
      </c>
      <c r="O943" t="s">
        <v>51</v>
      </c>
      <c r="P943">
        <v>110</v>
      </c>
      <c r="Q943">
        <v>120</v>
      </c>
      <c r="R943" t="s">
        <v>42</v>
      </c>
      <c r="S943" t="s">
        <v>43</v>
      </c>
      <c r="T943" t="s">
        <v>52</v>
      </c>
      <c r="U943" s="36" t="s">
        <v>44</v>
      </c>
      <c r="V943" s="28" t="s">
        <v>45</v>
      </c>
      <c r="W943" s="4">
        <v>5580</v>
      </c>
      <c r="X943" s="4">
        <f>IF(Table1[[#This Row],[Commodity]]="corn",Table1[[#This Row],[Tariff per Car]]/(111*2000/56),Table1[[#This Row],[Tariff per Car]]/(111*2000/60))</f>
        <v>1.4075675675675676</v>
      </c>
      <c r="Y943" s="4">
        <f>Table1[[#This Row],[Tariff per Car]]/100.7</f>
        <v>55.412115193644489</v>
      </c>
      <c r="Z943" s="4">
        <f>(Table1[[#This Row],[Tariff per Car]]/111)</f>
        <v>50.270270270270274</v>
      </c>
      <c r="AA943" s="6">
        <f>(Table1[[#This Row],[Tariff per Car]]/111)/Table1[[#This Row],[Route Mileage]]</f>
        <v>3.0174231854904126E-2</v>
      </c>
      <c r="AB943" s="4">
        <v>0.17</v>
      </c>
      <c r="AC943" s="4">
        <f>Table1[[#This Row],[FSC per Mile]]*Table1[[#This Row],[Route Mileage]]</f>
        <v>283.22000000000003</v>
      </c>
      <c r="AD943" s="4">
        <f>Table1[[#This Row],[Tariff per Car]]+Table1[[#This Row],[FSC per Car]]</f>
        <v>5863.22</v>
      </c>
      <c r="AE943" s="4">
        <f>IF(Table1[[#This Row],[Commodity]]="corn",Table1[[#This Row],[Tariff + FSC per Car]]/(111*2000/56),Table1[[#This Row],[Tariff + FSC per Car]]/(111*2000/60))</f>
        <v>1.4790104504504504</v>
      </c>
      <c r="AF943" s="4">
        <f>Table1[[#This Row],[Tariff + FSC per Car]]/100.7</f>
        <v>58.224627606752733</v>
      </c>
      <c r="AG943" s="4">
        <f>(Table1[[#This Row],[Tariff + FSC per Car]]/111)</f>
        <v>52.821801801801804</v>
      </c>
      <c r="AH943" s="6">
        <f>(Table1[[#This Row],[Tariff + FSC per Car]]/111)/Table1[[#This Row],[Route Mileage]]</f>
        <v>3.1705763386435659E-2</v>
      </c>
    </row>
    <row r="944" spans="1:34" x14ac:dyDescent="0.25">
      <c r="A944" s="3">
        <v>45122</v>
      </c>
      <c r="B944" s="1" t="s">
        <v>34</v>
      </c>
      <c r="C944" s="1" t="s">
        <v>34</v>
      </c>
      <c r="D944" s="24">
        <v>4022</v>
      </c>
      <c r="E944" s="24">
        <v>39010</v>
      </c>
      <c r="F944" s="1" t="s">
        <v>35</v>
      </c>
      <c r="G944" s="1" t="s">
        <v>36</v>
      </c>
      <c r="H944" s="1" t="s">
        <v>70</v>
      </c>
      <c r="I944" t="s">
        <v>57</v>
      </c>
      <c r="J944" t="str">
        <f>_xlfn.CONCAT(IFERROR(INDEX(Lookup!B:B, MATCH(Table1[[#This Row],[Origin City]], Lookup!A:A, 0)), Table1[[#This Row],[Origin City]]),","," ",Table1[[#This Row],[Origin State]])</f>
        <v>Waverly, IL</v>
      </c>
      <c r="K944" t="s">
        <v>71</v>
      </c>
      <c r="L944" t="s">
        <v>64</v>
      </c>
      <c r="M944" t="str">
        <f>_xlfn.CONCAT(IFERROR(INDEX(Lookup!B:B, MATCH(Table1[[#This Row],[Destination City]], Lookup!A:A, 0)), Table1[[#This Row],[Destination City]]),","," ",Table1[[#This Row],[Destination State]])</f>
        <v>Dexter, NM</v>
      </c>
      <c r="N944" s="47">
        <v>1058</v>
      </c>
      <c r="O944" t="s">
        <v>41</v>
      </c>
      <c r="P944">
        <v>110</v>
      </c>
      <c r="Q944">
        <v>120</v>
      </c>
      <c r="R944" t="s">
        <v>42</v>
      </c>
      <c r="S944" t="s">
        <v>43</v>
      </c>
      <c r="T944" t="s">
        <v>43</v>
      </c>
      <c r="U944" s="36" t="s">
        <v>44</v>
      </c>
      <c r="V944" s="28" t="s">
        <v>45</v>
      </c>
      <c r="W944" s="4">
        <v>4180</v>
      </c>
      <c r="X944" s="4">
        <f>IF(Table1[[#This Row],[Commodity]]="corn",Table1[[#This Row],[Tariff per Car]]/(111*2000/56),Table1[[#This Row],[Tariff per Car]]/(111*2000/60))</f>
        <v>1.0544144144144145</v>
      </c>
      <c r="Y944" s="4">
        <f>Table1[[#This Row],[Tariff per Car]]/100.7</f>
        <v>41.509433962264147</v>
      </c>
      <c r="Z944" s="4">
        <f>(Table1[[#This Row],[Tariff per Car]]/111)</f>
        <v>37.657657657657658</v>
      </c>
      <c r="AA944" s="6">
        <f>(Table1[[#This Row],[Tariff per Car]]/111)/Table1[[#This Row],[Route Mileage]]</f>
        <v>3.5593249203835213E-2</v>
      </c>
      <c r="AB944" s="4">
        <v>0.17</v>
      </c>
      <c r="AC944" s="4">
        <f>Table1[[#This Row],[FSC per Mile]]*Table1[[#This Row],[Route Mileage]]</f>
        <v>179.86</v>
      </c>
      <c r="AD944" s="4">
        <f>Table1[[#This Row],[Tariff per Car]]+Table1[[#This Row],[FSC per Car]]</f>
        <v>4359.8599999999997</v>
      </c>
      <c r="AE944" s="4">
        <f>IF(Table1[[#This Row],[Commodity]]="corn",Table1[[#This Row],[Tariff + FSC per Car]]/(111*2000/56),Table1[[#This Row],[Tariff + FSC per Car]]/(111*2000/60))</f>
        <v>1.0997845045045045</v>
      </c>
      <c r="AF944" s="4">
        <f>Table1[[#This Row],[Tariff + FSC per Car]]/100.7</f>
        <v>43.295531281032765</v>
      </c>
      <c r="AG944" s="4">
        <f>(Table1[[#This Row],[Tariff + FSC per Car]]/111)</f>
        <v>39.278018018018017</v>
      </c>
      <c r="AH944" s="6">
        <f>(Table1[[#This Row],[Tariff + FSC per Car]]/111)/Table1[[#This Row],[Route Mileage]]</f>
        <v>3.7124780735366743E-2</v>
      </c>
    </row>
    <row r="945" spans="1:34" x14ac:dyDescent="0.25">
      <c r="A945" s="3">
        <v>45122</v>
      </c>
      <c r="B945" s="1" t="s">
        <v>80</v>
      </c>
      <c r="C945" s="1" t="s">
        <v>81</v>
      </c>
      <c r="D945" s="24">
        <v>4032</v>
      </c>
      <c r="E945" s="24">
        <v>1182</v>
      </c>
      <c r="F945" s="1" t="s">
        <v>35</v>
      </c>
      <c r="G945" s="1" t="s">
        <v>36</v>
      </c>
      <c r="H945" s="1" t="s">
        <v>82</v>
      </c>
      <c r="I945" t="s">
        <v>83</v>
      </c>
      <c r="J945" t="str">
        <f>_xlfn.CONCAT(IFERROR(INDEX(Lookup!B:B, MATCH(Table1[[#This Row],[Origin City]], Lookup!A:A, 0)), Table1[[#This Row],[Origin City]]),","," ",Table1[[#This Row],[Origin State]])</f>
        <v>Delhi, LA</v>
      </c>
      <c r="K945" t="s">
        <v>84</v>
      </c>
      <c r="L945" t="s">
        <v>85</v>
      </c>
      <c r="M945" t="str">
        <f>_xlfn.CONCAT(IFERROR(INDEX(Lookup!B:B, MATCH(Table1[[#This Row],[Destination City]], Lookup!A:A, 0)), Table1[[#This Row],[Destination City]]),","," ",Table1[[#This Row],[Destination State]])</f>
        <v>Morton, MS</v>
      </c>
      <c r="N945" s="5">
        <v>120</v>
      </c>
      <c r="O945" t="s">
        <v>86</v>
      </c>
      <c r="P945">
        <v>100</v>
      </c>
      <c r="R945" t="s">
        <v>42</v>
      </c>
      <c r="S945" t="s">
        <v>43</v>
      </c>
      <c r="T945" t="s">
        <v>52</v>
      </c>
      <c r="U945" s="26"/>
      <c r="V945" s="27" t="s">
        <v>87</v>
      </c>
      <c r="W945" s="4">
        <v>1312</v>
      </c>
      <c r="X945" s="4">
        <f>IF(Table1[[#This Row],[Commodity]]="corn",Table1[[#This Row],[Tariff per Car]]/(111*2000/56),Table1[[#This Row],[Tariff per Car]]/(111*2000/60))</f>
        <v>0.33095495495495497</v>
      </c>
      <c r="Y945" s="4">
        <f>Table1[[#This Row],[Tariff per Car]]/100.7</f>
        <v>13.028798411122144</v>
      </c>
      <c r="Z945" s="4">
        <f>(Table1[[#This Row],[Tariff per Car]]/111)</f>
        <v>11.81981981981982</v>
      </c>
      <c r="AA945" s="6">
        <f>(Table1[[#This Row],[Tariff per Car]]/111)/Table1[[#This Row],[Route Mileage]]</f>
        <v>9.8498498498498496E-2</v>
      </c>
      <c r="AB945" s="4">
        <v>0.45</v>
      </c>
      <c r="AC945" s="4">
        <f>Table1[[#This Row],[FSC per Mile]]*Table1[[#This Row],[Route Mileage]]</f>
        <v>54</v>
      </c>
      <c r="AD945" s="4">
        <f>Table1[[#This Row],[Tariff per Car]]+Table1[[#This Row],[FSC per Car]]</f>
        <v>1366</v>
      </c>
      <c r="AE945" s="4">
        <f>IF(Table1[[#This Row],[Commodity]]="corn",Table1[[#This Row],[Tariff + FSC per Car]]/(111*2000/56),Table1[[#This Row],[Tariff + FSC per Car]]/(111*2000/60))</f>
        <v>0.34457657657657659</v>
      </c>
      <c r="AF945" s="4">
        <f>Table1[[#This Row],[Tariff + FSC per Car]]/100.7</f>
        <v>13.565044687189673</v>
      </c>
      <c r="AG945" s="4">
        <f>(Table1[[#This Row],[Tariff + FSC per Car]]/111)</f>
        <v>12.306306306306306</v>
      </c>
      <c r="AH945" s="6">
        <f>(Table1[[#This Row],[Tariff + FSC per Car]]/111)/Table1[[#This Row],[Route Mileage]]</f>
        <v>0.10255255255255255</v>
      </c>
    </row>
    <row r="946" spans="1:34" x14ac:dyDescent="0.25">
      <c r="A946" s="3">
        <v>45122</v>
      </c>
      <c r="B946" s="1" t="s">
        <v>88</v>
      </c>
      <c r="C946" s="1" t="s">
        <v>81</v>
      </c>
      <c r="D946" s="24">
        <v>4444</v>
      </c>
      <c r="E946" s="24">
        <v>45646</v>
      </c>
      <c r="F946" s="1" t="s">
        <v>35</v>
      </c>
      <c r="G946" s="1" t="s">
        <v>36</v>
      </c>
      <c r="H946" s="1" t="s">
        <v>89</v>
      </c>
      <c r="I946" t="s">
        <v>75</v>
      </c>
      <c r="J946" t="str">
        <f>_xlfn.CONCAT(IFERROR(INDEX(Lookup!B:B, MATCH(Table1[[#This Row],[Origin City]], Lookup!A:A, 0)), Table1[[#This Row],[Origin City]]),","," ",Table1[[#This Row],[Origin State]])</f>
        <v>Enderlin, ND</v>
      </c>
      <c r="K946" t="s">
        <v>90</v>
      </c>
      <c r="L946" t="s">
        <v>49</v>
      </c>
      <c r="M946" t="str">
        <f>_xlfn.CONCAT(IFERROR(INDEX(Lookup!B:B, MATCH(Table1[[#This Row],[Destination City]], Lookup!A:A, 0)), Table1[[#This Row],[Destination City]]),","," ",Table1[[#This Row],[Destination State]])</f>
        <v>Kalama, WA</v>
      </c>
      <c r="N946" s="5">
        <v>1617</v>
      </c>
      <c r="O946" t="s">
        <v>86</v>
      </c>
      <c r="P946">
        <v>110</v>
      </c>
      <c r="Q946">
        <v>110</v>
      </c>
      <c r="R946" t="s">
        <v>42</v>
      </c>
      <c r="S946" t="s">
        <v>43</v>
      </c>
      <c r="T946" t="s">
        <v>52</v>
      </c>
      <c r="U946" s="26"/>
      <c r="V946" s="27" t="s">
        <v>87</v>
      </c>
      <c r="W946" s="4">
        <v>5197</v>
      </c>
      <c r="X946" s="4">
        <f>IF(Table1[[#This Row],[Commodity]]="corn",Table1[[#This Row],[Tariff per Car]]/(111*2000/56),Table1[[#This Row],[Tariff per Car]]/(111*2000/60))</f>
        <v>1.3109549549549551</v>
      </c>
      <c r="Y946" s="4">
        <f>Table1[[#This Row],[Tariff per Car]]/100.7</f>
        <v>51.608738828202583</v>
      </c>
      <c r="Z946" s="4">
        <f>(Table1[[#This Row],[Tariff per Car]]/111)</f>
        <v>46.81981981981982</v>
      </c>
      <c r="AA946" s="6">
        <f>(Table1[[#This Row],[Tariff per Car]]/111)/Table1[[#This Row],[Route Mileage]]</f>
        <v>2.8954743240457527E-2</v>
      </c>
      <c r="AB946" s="4">
        <v>0.32750000000000001</v>
      </c>
      <c r="AC946" s="4">
        <f>Table1[[#This Row],[FSC per Mile]]*Table1[[#This Row],[Route Mileage]]</f>
        <v>529.5675</v>
      </c>
      <c r="AD946" s="4">
        <f>Table1[[#This Row],[Tariff per Car]]+Table1[[#This Row],[FSC per Car]]</f>
        <v>5726.5675000000001</v>
      </c>
      <c r="AE946" s="4">
        <f>IF(Table1[[#This Row],[Commodity]]="corn",Table1[[#This Row],[Tariff + FSC per Car]]/(111*2000/56),Table1[[#This Row],[Tariff + FSC per Car]]/(111*2000/60))</f>
        <v>1.4445395495495497</v>
      </c>
      <c r="AF946" s="4">
        <f>Table1[[#This Row],[Tariff + FSC per Car]]/100.7</f>
        <v>56.867601787487587</v>
      </c>
      <c r="AG946" s="4">
        <f>(Table1[[#This Row],[Tariff + FSC per Car]]/111)</f>
        <v>51.590698198198197</v>
      </c>
      <c r="AH946" s="6">
        <f>(Table1[[#This Row],[Tariff + FSC per Car]]/111)/Table1[[#This Row],[Route Mileage]]</f>
        <v>3.1905193690907975E-2</v>
      </c>
    </row>
    <row r="947" spans="1:34" x14ac:dyDescent="0.25">
      <c r="A947" s="3">
        <v>45122</v>
      </c>
      <c r="B947" s="1" t="s">
        <v>88</v>
      </c>
      <c r="C947" s="1" t="s">
        <v>81</v>
      </c>
      <c r="D947" s="24">
        <v>4444</v>
      </c>
      <c r="E947" s="24">
        <v>45558</v>
      </c>
      <c r="F947" s="1" t="s">
        <v>35</v>
      </c>
      <c r="G947" s="1" t="s">
        <v>36</v>
      </c>
      <c r="H947" s="1" t="s">
        <v>91</v>
      </c>
      <c r="I947" t="s">
        <v>47</v>
      </c>
      <c r="J947" t="str">
        <f>_xlfn.CONCAT(IFERROR(INDEX(Lookup!B:B, MATCH(Table1[[#This Row],[Origin City]], Lookup!A:A, 0)), Table1[[#This Row],[Origin City]]),","," ",Table1[[#This Row],[Origin State]])</f>
        <v>Glenwood, MN</v>
      </c>
      <c r="K947" t="s">
        <v>92</v>
      </c>
      <c r="L947" t="s">
        <v>93</v>
      </c>
      <c r="M947" t="str">
        <f>_xlfn.CONCAT(IFERROR(INDEX(Lookup!B:B, MATCH(Table1[[#This Row],[Destination City]], Lookup!A:A, 0)), Table1[[#This Row],[Destination City]]),","," ",Table1[[#This Row],[Destination State]])</f>
        <v>Boardman, OR</v>
      </c>
      <c r="N947" s="5">
        <v>1556</v>
      </c>
      <c r="O947" t="s">
        <v>86</v>
      </c>
      <c r="P947">
        <v>110</v>
      </c>
      <c r="Q947">
        <v>110</v>
      </c>
      <c r="R947" t="s">
        <v>42</v>
      </c>
      <c r="S947" t="s">
        <v>43</v>
      </c>
      <c r="T947" t="s">
        <v>52</v>
      </c>
      <c r="U947" s="26"/>
      <c r="V947" s="27" t="s">
        <v>87</v>
      </c>
      <c r="W947" s="4">
        <v>5163</v>
      </c>
      <c r="X947" s="4">
        <f>IF(Table1[[#This Row],[Commodity]]="corn",Table1[[#This Row],[Tariff per Car]]/(111*2000/56),Table1[[#This Row],[Tariff per Car]]/(111*2000/60))</f>
        <v>1.3023783783783784</v>
      </c>
      <c r="Y947" s="4">
        <f>Table1[[#This Row],[Tariff per Car]]/100.7</f>
        <v>51.271102284011917</v>
      </c>
      <c r="Z947" s="4">
        <f>(Table1[[#This Row],[Tariff per Car]]/111)</f>
        <v>46.513513513513516</v>
      </c>
      <c r="AA947" s="6">
        <f>(Table1[[#This Row],[Tariff per Car]]/111)/Table1[[#This Row],[Route Mileage]]</f>
        <v>2.9893003543389148E-2</v>
      </c>
      <c r="AB947" s="4">
        <v>0.32750000000000001</v>
      </c>
      <c r="AC947" s="4">
        <f>Table1[[#This Row],[FSC per Mile]]*Table1[[#This Row],[Route Mileage]]</f>
        <v>509.59000000000003</v>
      </c>
      <c r="AD947" s="4">
        <f>Table1[[#This Row],[Tariff per Car]]+Table1[[#This Row],[FSC per Car]]</f>
        <v>5672.59</v>
      </c>
      <c r="AE947" s="4">
        <f>IF(Table1[[#This Row],[Commodity]]="corn",Table1[[#This Row],[Tariff + FSC per Car]]/(111*2000/56),Table1[[#This Row],[Tariff + FSC per Car]]/(111*2000/60))</f>
        <v>1.4309236036036037</v>
      </c>
      <c r="AF947" s="4">
        <f>Table1[[#This Row],[Tariff + FSC per Car]]/100.7</f>
        <v>56.331578947368421</v>
      </c>
      <c r="AG947" s="4">
        <f>(Table1[[#This Row],[Tariff + FSC per Car]]/111)</f>
        <v>51.104414414414414</v>
      </c>
      <c r="AH947" s="6">
        <f>(Table1[[#This Row],[Tariff + FSC per Car]]/111)/Table1[[#This Row],[Route Mileage]]</f>
        <v>3.2843453993839596E-2</v>
      </c>
    </row>
    <row r="948" spans="1:34" x14ac:dyDescent="0.25">
      <c r="A948" s="3">
        <v>45122</v>
      </c>
      <c r="B948" s="1" t="s">
        <v>94</v>
      </c>
      <c r="C948" s="1" t="s">
        <v>94</v>
      </c>
      <c r="D948" s="24">
        <v>4315</v>
      </c>
      <c r="F948" s="1" t="s">
        <v>35</v>
      </c>
      <c r="G948" s="1" t="s">
        <v>36</v>
      </c>
      <c r="H948" s="1" t="s">
        <v>95</v>
      </c>
      <c r="I948" t="s">
        <v>96</v>
      </c>
      <c r="J948" t="str">
        <f>_xlfn.CONCAT(IFERROR(INDEX(Lookup!B:B, MATCH(Table1[[#This Row],[Origin City]], Lookup!A:A, 0)), Table1[[#This Row],[Origin City]]),","," ",Table1[[#This Row],[Origin State]])</f>
        <v>Haw Creek (Ladoga), IN</v>
      </c>
      <c r="K948" t="s">
        <v>97</v>
      </c>
      <c r="L948" t="s">
        <v>98</v>
      </c>
      <c r="M948" t="str">
        <f>_xlfn.CONCAT(IFERROR(INDEX(Lookup!B:B, MATCH(Table1[[#This Row],[Destination City]], Lookup!A:A, 0)), Table1[[#This Row],[Destination City]]),","," ",Table1[[#This Row],[Destination State]])</f>
        <v>Ozark, AL</v>
      </c>
      <c r="N948" s="9">
        <v>707</v>
      </c>
      <c r="O948" t="s">
        <v>86</v>
      </c>
      <c r="P948">
        <v>90</v>
      </c>
      <c r="Q948">
        <v>90</v>
      </c>
      <c r="R948" t="s">
        <v>42</v>
      </c>
      <c r="S948" t="s">
        <v>43</v>
      </c>
      <c r="T948" t="s">
        <v>52</v>
      </c>
      <c r="U948" s="29"/>
      <c r="V948" s="30" t="s">
        <v>87</v>
      </c>
      <c r="W948" s="4">
        <v>5693</v>
      </c>
      <c r="X948" s="4">
        <f>IF(Table1[[#This Row],[Commodity]]="corn",Table1[[#This Row],[Tariff per Car]]/(111*2000/56),Table1[[#This Row],[Tariff per Car]]/(111*2000/60))</f>
        <v>1.4360720720720721</v>
      </c>
      <c r="Y948" s="4">
        <f>Table1[[#This Row],[Tariff per Car]]/100.7</f>
        <v>56.53426017874876</v>
      </c>
      <c r="Z948" s="4">
        <f>(Table1[[#This Row],[Tariff per Car]]/111)</f>
        <v>51.288288288288285</v>
      </c>
      <c r="AA948" s="6">
        <f>(Table1[[#This Row],[Tariff per Car]]/111)/Table1[[#This Row],[Route Mileage]]</f>
        <v>7.2543547791072541E-2</v>
      </c>
      <c r="AB948" s="4">
        <v>0</v>
      </c>
      <c r="AC948" s="4">
        <f>Table1[[#This Row],[FSC per Mile]]*Table1[[#This Row],[Route Mileage]]</f>
        <v>0</v>
      </c>
      <c r="AD948" s="4">
        <f>Table1[[#This Row],[Tariff per Car]]+Table1[[#This Row],[FSC per Car]]</f>
        <v>5693</v>
      </c>
      <c r="AE948" s="4">
        <f>IF(Table1[[#This Row],[Commodity]]="corn",Table1[[#This Row],[Tariff + FSC per Car]]/(111*2000/56),Table1[[#This Row],[Tariff + FSC per Car]]/(111*2000/60))</f>
        <v>1.4360720720720721</v>
      </c>
      <c r="AF948" s="4">
        <f>Table1[[#This Row],[Tariff + FSC per Car]]/100.7</f>
        <v>56.53426017874876</v>
      </c>
      <c r="AG948" s="4">
        <f>(Table1[[#This Row],[Tariff + FSC per Car]]/111)</f>
        <v>51.288288288288285</v>
      </c>
      <c r="AH948" s="6">
        <f>(Table1[[#This Row],[Tariff + FSC per Car]]/111)/Table1[[#This Row],[Route Mileage]]</f>
        <v>7.2543547791072541E-2</v>
      </c>
    </row>
    <row r="949" spans="1:34" x14ac:dyDescent="0.25">
      <c r="A949" s="3">
        <v>45122</v>
      </c>
      <c r="B949" s="1" t="s">
        <v>94</v>
      </c>
      <c r="C949" s="1" t="s">
        <v>94</v>
      </c>
      <c r="D949" s="24">
        <v>4315</v>
      </c>
      <c r="F949" s="1" t="s">
        <v>35</v>
      </c>
      <c r="G949" s="1" t="s">
        <v>36</v>
      </c>
      <c r="H949" s="1" t="s">
        <v>99</v>
      </c>
      <c r="I949" t="s">
        <v>100</v>
      </c>
      <c r="J949" t="str">
        <f>_xlfn.CONCAT(IFERROR(INDEX(Lookup!B:B, MATCH(Table1[[#This Row],[Origin City]], Lookup!A:A, 0)), Table1[[#This Row],[Origin City]]),","," ",Table1[[#This Row],[Origin State]])</f>
        <v>Marysville, OH</v>
      </c>
      <c r="K949" t="s">
        <v>101</v>
      </c>
      <c r="L949" t="s">
        <v>102</v>
      </c>
      <c r="M949" t="str">
        <f>_xlfn.CONCAT(IFERROR(INDEX(Lookup!B:B, MATCH(Table1[[#This Row],[Destination City]], Lookup!A:A, 0)), Table1[[#This Row],[Destination City]]),","," ",Table1[[#This Row],[Destination State]])</f>
        <v>Rose Hill, NC</v>
      </c>
      <c r="N949" s="9">
        <v>781</v>
      </c>
      <c r="O949" t="s">
        <v>86</v>
      </c>
      <c r="P949">
        <v>90</v>
      </c>
      <c r="Q949">
        <v>90</v>
      </c>
      <c r="R949" t="s">
        <v>42</v>
      </c>
      <c r="S949" t="s">
        <v>43</v>
      </c>
      <c r="T949" t="s">
        <v>52</v>
      </c>
      <c r="U949" s="29"/>
      <c r="V949" s="30" t="s">
        <v>87</v>
      </c>
      <c r="W949" s="4">
        <v>5845</v>
      </c>
      <c r="X949" s="4">
        <f>IF(Table1[[#This Row],[Commodity]]="corn",Table1[[#This Row],[Tariff per Car]]/(111*2000/56),Table1[[#This Row],[Tariff per Car]]/(111*2000/60))</f>
        <v>1.4744144144144145</v>
      </c>
      <c r="Y949" s="4">
        <f>Table1[[#This Row],[Tariff per Car]]/100.7</f>
        <v>58.043694141012907</v>
      </c>
      <c r="Z949" s="4">
        <f>(Table1[[#This Row],[Tariff per Car]]/111)</f>
        <v>52.657657657657658</v>
      </c>
      <c r="AA949" s="6">
        <f>(Table1[[#This Row],[Tariff per Car]]/111)/Table1[[#This Row],[Route Mileage]]</f>
        <v>6.7423377282532213E-2</v>
      </c>
      <c r="AB949" s="4">
        <v>0</v>
      </c>
      <c r="AC949" s="4">
        <f>Table1[[#This Row],[FSC per Mile]]*Table1[[#This Row],[Route Mileage]]</f>
        <v>0</v>
      </c>
      <c r="AD949" s="4">
        <f>Table1[[#This Row],[Tariff per Car]]+Table1[[#This Row],[FSC per Car]]</f>
        <v>5845</v>
      </c>
      <c r="AE949" s="4">
        <f>IF(Table1[[#This Row],[Commodity]]="corn",Table1[[#This Row],[Tariff + FSC per Car]]/(111*2000/56),Table1[[#This Row],[Tariff + FSC per Car]]/(111*2000/60))</f>
        <v>1.4744144144144145</v>
      </c>
      <c r="AF949" s="4">
        <f>Table1[[#This Row],[Tariff + FSC per Car]]/100.7</f>
        <v>58.043694141012907</v>
      </c>
      <c r="AG949" s="4">
        <f>(Table1[[#This Row],[Tariff + FSC per Car]]/111)</f>
        <v>52.657657657657658</v>
      </c>
      <c r="AH949" s="6">
        <f>(Table1[[#This Row],[Tariff + FSC per Car]]/111)/Table1[[#This Row],[Route Mileage]]</f>
        <v>6.7423377282532213E-2</v>
      </c>
    </row>
    <row r="950" spans="1:34" x14ac:dyDescent="0.25">
      <c r="A950" s="3">
        <v>45122</v>
      </c>
      <c r="B950" s="1" t="s">
        <v>94</v>
      </c>
      <c r="C950" s="1" t="s">
        <v>94</v>
      </c>
      <c r="D950" s="24">
        <v>4315</v>
      </c>
      <c r="F950" s="1" t="s">
        <v>35</v>
      </c>
      <c r="G950" s="1" t="s">
        <v>36</v>
      </c>
      <c r="H950" s="1" t="s">
        <v>103</v>
      </c>
      <c r="I950" t="s">
        <v>57</v>
      </c>
      <c r="J950" t="str">
        <f>_xlfn.CONCAT(IFERROR(INDEX(Lookup!B:B, MATCH(Table1[[#This Row],[Origin City]], Lookup!A:A, 0)), Table1[[#This Row],[Origin City]]),","," ",Table1[[#This Row],[Origin State]])</f>
        <v>Olney, IL</v>
      </c>
      <c r="K950" t="s">
        <v>104</v>
      </c>
      <c r="L950" t="s">
        <v>105</v>
      </c>
      <c r="M950" t="str">
        <f>_xlfn.CONCAT(IFERROR(INDEX(Lookup!B:B, MATCH(Table1[[#This Row],[Destination City]], Lookup!A:A, 0)), Table1[[#This Row],[Destination City]]),","," ",Table1[[#This Row],[Destination State]])</f>
        <v>Fairmount, GA</v>
      </c>
      <c r="N950" s="9">
        <v>496</v>
      </c>
      <c r="O950" t="s">
        <v>86</v>
      </c>
      <c r="P950">
        <v>90</v>
      </c>
      <c r="Q950">
        <v>90</v>
      </c>
      <c r="R950" t="s">
        <v>42</v>
      </c>
      <c r="S950" t="s">
        <v>43</v>
      </c>
      <c r="T950" t="s">
        <v>52</v>
      </c>
      <c r="U950" s="45"/>
      <c r="V950" s="46" t="s">
        <v>87</v>
      </c>
      <c r="W950" s="4">
        <v>4478</v>
      </c>
      <c r="X950" s="4">
        <f>IF(Table1[[#This Row],[Commodity]]="corn",Table1[[#This Row],[Tariff per Car]]/(111*2000/56),Table1[[#This Row],[Tariff per Car]]/(111*2000/60))</f>
        <v>1.1295855855855856</v>
      </c>
      <c r="Y950" s="4">
        <f>Table1[[#This Row],[Tariff per Car]]/100.7</f>
        <v>44.468718967229393</v>
      </c>
      <c r="Z950" s="4">
        <f>(Table1[[#This Row],[Tariff per Car]]/111)</f>
        <v>40.342342342342342</v>
      </c>
      <c r="AA950" s="6">
        <f>(Table1[[#This Row],[Tariff per Car]]/111)/Table1[[#This Row],[Route Mileage]]</f>
        <v>8.13353676256902E-2</v>
      </c>
      <c r="AB950" s="4">
        <v>0</v>
      </c>
      <c r="AC950" s="4">
        <f>Table1[[#This Row],[FSC per Mile]]*Table1[[#This Row],[Route Mileage]]</f>
        <v>0</v>
      </c>
      <c r="AD950" s="4">
        <f>Table1[[#This Row],[Tariff per Car]]+Table1[[#This Row],[FSC per Car]]</f>
        <v>4478</v>
      </c>
      <c r="AE950" s="4">
        <f>IF(Table1[[#This Row],[Commodity]]="corn",Table1[[#This Row],[Tariff + FSC per Car]]/(111*2000/56),Table1[[#This Row],[Tariff + FSC per Car]]/(111*2000/60))</f>
        <v>1.1295855855855856</v>
      </c>
      <c r="AF950" s="4">
        <f>Table1[[#This Row],[Tariff + FSC per Car]]/100.7</f>
        <v>44.468718967229393</v>
      </c>
      <c r="AG950" s="4">
        <f>(Table1[[#This Row],[Tariff + FSC per Car]]/111)</f>
        <v>40.342342342342342</v>
      </c>
      <c r="AH950" s="6">
        <f>(Table1[[#This Row],[Tariff + FSC per Car]]/111)/Table1[[#This Row],[Route Mileage]]</f>
        <v>8.13353676256902E-2</v>
      </c>
    </row>
    <row r="951" spans="1:34" x14ac:dyDescent="0.25">
      <c r="A951" s="3">
        <v>45122</v>
      </c>
      <c r="B951" s="1" t="s">
        <v>112</v>
      </c>
      <c r="C951" s="1" t="s">
        <v>112</v>
      </c>
      <c r="D951" s="24">
        <v>4051</v>
      </c>
      <c r="E951" s="24">
        <v>2215</v>
      </c>
      <c r="F951" s="1" t="s">
        <v>35</v>
      </c>
      <c r="G951" s="1" t="s">
        <v>36</v>
      </c>
      <c r="H951" s="1" t="s">
        <v>115</v>
      </c>
      <c r="I951" t="s">
        <v>57</v>
      </c>
      <c r="J951" t="str">
        <f>_xlfn.CONCAT(IFERROR(INDEX(Lookup!B:B, MATCH(Table1[[#This Row],[Origin City]], Lookup!A:A, 0)), Table1[[#This Row],[Origin City]]),","," ",Table1[[#This Row],[Origin State]])</f>
        <v>Allen Station (San Jose), IL</v>
      </c>
      <c r="K951" t="s">
        <v>116</v>
      </c>
      <c r="L951" t="s">
        <v>54</v>
      </c>
      <c r="M951" t="str">
        <f>_xlfn.CONCAT(IFERROR(INDEX(Lookup!B:B, MATCH(Table1[[#This Row],[Destination City]], Lookup!A:A, 0)), Table1[[#This Row],[Destination City]]),","," ",Table1[[#This Row],[Destination State]])</f>
        <v>Pittsburg, TX</v>
      </c>
      <c r="N951" s="5">
        <v>691</v>
      </c>
      <c r="O951" t="s">
        <v>51</v>
      </c>
      <c r="P951">
        <v>107</v>
      </c>
      <c r="R951" t="s">
        <v>42</v>
      </c>
      <c r="S951" t="s">
        <v>43</v>
      </c>
      <c r="T951" t="s">
        <v>52</v>
      </c>
      <c r="U951" s="36" t="s">
        <v>44</v>
      </c>
      <c r="V951" s="28"/>
      <c r="W951" s="4">
        <v>3630</v>
      </c>
      <c r="X951" s="4">
        <f>IF(Table1[[#This Row],[Commodity]]="corn",Table1[[#This Row],[Tariff per Car]]/(111*2000/56),Table1[[#This Row],[Tariff per Car]]/(111*2000/60))</f>
        <v>0.91567567567567565</v>
      </c>
      <c r="Y951" s="4">
        <f>Table1[[#This Row],[Tariff per Car]]/100.7</f>
        <v>36.047666335650447</v>
      </c>
      <c r="Z951" s="4">
        <f>(Table1[[#This Row],[Tariff per Car]]/111)</f>
        <v>32.702702702702702</v>
      </c>
      <c r="AA951" s="6">
        <f>(Table1[[#This Row],[Tariff per Car]]/111)/Table1[[#This Row],[Route Mileage]]</f>
        <v>4.7326631986545152E-2</v>
      </c>
      <c r="AB951" s="4">
        <v>0.37</v>
      </c>
      <c r="AC951" s="4">
        <f>Table1[[#This Row],[FSC per Mile]]*Table1[[#This Row],[Route Mileage]]</f>
        <v>255.67</v>
      </c>
      <c r="AD951" s="4">
        <f>Table1[[#This Row],[Tariff per Car]]+Table1[[#This Row],[FSC per Car]]</f>
        <v>3885.67</v>
      </c>
      <c r="AE951" s="4">
        <f>IF(Table1[[#This Row],[Commodity]]="corn",Table1[[#This Row],[Tariff + FSC per Car]]/(111*2000/56),Table1[[#This Row],[Tariff + FSC per Car]]/(111*2000/60))</f>
        <v>0.98016900900900905</v>
      </c>
      <c r="AF951" s="4">
        <f>Table1[[#This Row],[Tariff + FSC per Car]]/100.7</f>
        <v>38.586593843098314</v>
      </c>
      <c r="AG951" s="4">
        <f>(Table1[[#This Row],[Tariff + FSC per Car]]/111)</f>
        <v>35.006036036036036</v>
      </c>
      <c r="AH951" s="6">
        <f>(Table1[[#This Row],[Tariff + FSC per Car]]/111)/Table1[[#This Row],[Route Mileage]]</f>
        <v>5.0659965319878493E-2</v>
      </c>
    </row>
    <row r="952" spans="1:34" x14ac:dyDescent="0.25">
      <c r="A952" s="3">
        <v>45122</v>
      </c>
      <c r="B952" s="1" t="s">
        <v>112</v>
      </c>
      <c r="C952" s="1" t="s">
        <v>112</v>
      </c>
      <c r="D952" s="24">
        <v>4051</v>
      </c>
      <c r="E952" s="24">
        <v>2300</v>
      </c>
      <c r="F952" s="1" t="s">
        <v>35</v>
      </c>
      <c r="G952" s="1" t="s">
        <v>36</v>
      </c>
      <c r="H952" s="1" t="s">
        <v>113</v>
      </c>
      <c r="I952" t="s">
        <v>38</v>
      </c>
      <c r="J952" t="str">
        <f>_xlfn.CONCAT(IFERROR(INDEX(Lookup!B:B, MATCH(Table1[[#This Row],[Origin City]], Lookup!A:A, 0)), Table1[[#This Row],[Origin City]]),","," ",Table1[[#This Row],[Origin State]])</f>
        <v>Mead, NE</v>
      </c>
      <c r="K952" t="s">
        <v>114</v>
      </c>
      <c r="L952" t="s">
        <v>40</v>
      </c>
      <c r="M952" t="str">
        <f>_xlfn.CONCAT(IFERROR(INDEX(Lookup!B:B, MATCH(Table1[[#This Row],[Destination City]], Lookup!A:A, 0)), Table1[[#This Row],[Destination City]]),","," ",Table1[[#This Row],[Destination State]])</f>
        <v>Keyes, CA</v>
      </c>
      <c r="N952" s="5">
        <v>1737</v>
      </c>
      <c r="O952" t="s">
        <v>51</v>
      </c>
      <c r="P952">
        <v>107</v>
      </c>
      <c r="R952" t="s">
        <v>42</v>
      </c>
      <c r="S952" t="s">
        <v>43</v>
      </c>
      <c r="T952" t="s">
        <v>52</v>
      </c>
      <c r="U952" s="36" t="s">
        <v>44</v>
      </c>
      <c r="V952" s="28"/>
      <c r="W952" s="4">
        <v>5710</v>
      </c>
      <c r="X952" s="4">
        <f>IF(Table1[[#This Row],[Commodity]]="corn",Table1[[#This Row],[Tariff per Car]]/(111*2000/56),Table1[[#This Row],[Tariff per Car]]/(111*2000/60))</f>
        <v>1.4403603603603603</v>
      </c>
      <c r="Y952" s="4">
        <f>Table1[[#This Row],[Tariff per Car]]/100.7</f>
        <v>56.703078450844089</v>
      </c>
      <c r="Z952" s="4">
        <f>(Table1[[#This Row],[Tariff per Car]]/111)</f>
        <v>51.441441441441441</v>
      </c>
      <c r="AA952" s="6">
        <f>(Table1[[#This Row],[Tariff per Car]]/111)/Table1[[#This Row],[Route Mileage]]</f>
        <v>2.961510733531459E-2</v>
      </c>
      <c r="AB952" s="4">
        <v>0.37</v>
      </c>
      <c r="AC952" s="4">
        <f>Table1[[#This Row],[FSC per Mile]]*Table1[[#This Row],[Route Mileage]]</f>
        <v>642.68999999999994</v>
      </c>
      <c r="AD952" s="4">
        <f>Table1[[#This Row],[Tariff per Car]]+Table1[[#This Row],[FSC per Car]]</f>
        <v>6352.69</v>
      </c>
      <c r="AE952" s="4">
        <f>IF(Table1[[#This Row],[Commodity]]="corn",Table1[[#This Row],[Tariff + FSC per Car]]/(111*2000/56),Table1[[#This Row],[Tariff + FSC per Car]]/(111*2000/60))</f>
        <v>1.6024803603603603</v>
      </c>
      <c r="AF952" s="4">
        <f>Table1[[#This Row],[Tariff + FSC per Car]]/100.7</f>
        <v>63.085302879841109</v>
      </c>
      <c r="AG952" s="4">
        <f>(Table1[[#This Row],[Tariff + FSC per Car]]/111)</f>
        <v>57.23144144144144</v>
      </c>
      <c r="AH952" s="6">
        <f>(Table1[[#This Row],[Tariff + FSC per Car]]/111)/Table1[[#This Row],[Route Mileage]]</f>
        <v>3.2948440668647924E-2</v>
      </c>
    </row>
    <row r="953" spans="1:34" x14ac:dyDescent="0.25">
      <c r="A953" s="3">
        <v>45122</v>
      </c>
      <c r="B953" s="1" t="s">
        <v>112</v>
      </c>
      <c r="C953" s="1" t="s">
        <v>112</v>
      </c>
      <c r="D953" s="24">
        <v>4051</v>
      </c>
      <c r="E953" s="24">
        <v>2215</v>
      </c>
      <c r="F953" s="1" t="s">
        <v>35</v>
      </c>
      <c r="G953" s="1" t="s">
        <v>36</v>
      </c>
      <c r="H953" s="1" t="s">
        <v>117</v>
      </c>
      <c r="I953" t="s">
        <v>38</v>
      </c>
      <c r="J953" t="str">
        <f>_xlfn.CONCAT(IFERROR(INDEX(Lookup!B:B, MATCH(Table1[[#This Row],[Origin City]], Lookup!A:A, 0)), Table1[[#This Row],[Origin City]]),","," ",Table1[[#This Row],[Origin State]])</f>
        <v>Nebraska City, NE</v>
      </c>
      <c r="K953" t="s">
        <v>118</v>
      </c>
      <c r="L953" t="s">
        <v>54</v>
      </c>
      <c r="M953" t="str">
        <f>_xlfn.CONCAT(IFERROR(INDEX(Lookup!B:B, MATCH(Table1[[#This Row],[Destination City]], Lookup!A:A, 0)), Table1[[#This Row],[Destination City]]),","," ",Table1[[#This Row],[Destination State]])</f>
        <v>Amarillo, TX</v>
      </c>
      <c r="N953" s="5">
        <v>714</v>
      </c>
      <c r="O953" t="s">
        <v>51</v>
      </c>
      <c r="P953">
        <v>107</v>
      </c>
      <c r="R953" t="s">
        <v>42</v>
      </c>
      <c r="S953" t="s">
        <v>43</v>
      </c>
      <c r="T953" t="s">
        <v>52</v>
      </c>
      <c r="U953" s="36" t="s">
        <v>44</v>
      </c>
      <c r="V953" s="28"/>
      <c r="W953" s="4">
        <v>4550</v>
      </c>
      <c r="X953" s="4">
        <f>IF(Table1[[#This Row],[Commodity]]="corn",Table1[[#This Row],[Tariff per Car]]/(111*2000/56),Table1[[#This Row],[Tariff per Car]]/(111*2000/60))</f>
        <v>1.1477477477477478</v>
      </c>
      <c r="Y953" s="4">
        <f>Table1[[#This Row],[Tariff per Car]]/100.7</f>
        <v>45.183714001986097</v>
      </c>
      <c r="Z953" s="4">
        <f>(Table1[[#This Row],[Tariff per Car]]/111)</f>
        <v>40.990990990990994</v>
      </c>
      <c r="AA953" s="6">
        <f>(Table1[[#This Row],[Tariff per Car]]/111)/Table1[[#This Row],[Route Mileage]]</f>
        <v>5.7410351527998595E-2</v>
      </c>
      <c r="AB953" s="4">
        <v>0.37</v>
      </c>
      <c r="AC953" s="4">
        <f>Table1[[#This Row],[FSC per Mile]]*Table1[[#This Row],[Route Mileage]]</f>
        <v>264.18</v>
      </c>
      <c r="AD953" s="4">
        <f>Table1[[#This Row],[Tariff per Car]]+Table1[[#This Row],[FSC per Car]]</f>
        <v>4814.18</v>
      </c>
      <c r="AE953" s="4">
        <f>IF(Table1[[#This Row],[Commodity]]="corn",Table1[[#This Row],[Tariff + FSC per Car]]/(111*2000/56),Table1[[#This Row],[Tariff + FSC per Car]]/(111*2000/60))</f>
        <v>1.2143877477477478</v>
      </c>
      <c r="AF953" s="4">
        <f>Table1[[#This Row],[Tariff + FSC per Car]]/100.7</f>
        <v>47.807149950347572</v>
      </c>
      <c r="AG953" s="4">
        <f>(Table1[[#This Row],[Tariff + FSC per Car]]/111)</f>
        <v>43.370990990990997</v>
      </c>
      <c r="AH953" s="6">
        <f>(Table1[[#This Row],[Tariff + FSC per Car]]/111)/Table1[[#This Row],[Route Mileage]]</f>
        <v>6.0743684861331929E-2</v>
      </c>
    </row>
    <row r="954" spans="1:34" x14ac:dyDescent="0.25">
      <c r="A954" s="3">
        <v>45122</v>
      </c>
      <c r="B954" s="1" t="s">
        <v>34</v>
      </c>
      <c r="C954" s="1" t="s">
        <v>34</v>
      </c>
      <c r="D954" s="24">
        <v>4022</v>
      </c>
      <c r="E954" s="24">
        <v>69105</v>
      </c>
      <c r="F954" s="1" t="s">
        <v>72</v>
      </c>
      <c r="G954" s="1" t="s">
        <v>36</v>
      </c>
      <c r="H954" s="1" t="s">
        <v>73</v>
      </c>
      <c r="I954" t="s">
        <v>47</v>
      </c>
      <c r="J954" t="str">
        <f>_xlfn.CONCAT(IFERROR(INDEX(Lookup!B:B, MATCH(Table1[[#This Row],[Origin City]], Lookup!A:A, 0)), Table1[[#This Row],[Origin City]]),","," ",Table1[[#This Row],[Origin State]])</f>
        <v>Argyle, MN</v>
      </c>
      <c r="K954" t="s">
        <v>48</v>
      </c>
      <c r="L954" t="s">
        <v>49</v>
      </c>
      <c r="M954" t="s">
        <v>50</v>
      </c>
      <c r="N954" s="5">
        <v>1528</v>
      </c>
      <c r="O954" t="s">
        <v>51</v>
      </c>
      <c r="P954">
        <v>110</v>
      </c>
      <c r="Q954">
        <v>120</v>
      </c>
      <c r="R954" t="s">
        <v>2</v>
      </c>
      <c r="S954" t="s">
        <v>43</v>
      </c>
      <c r="T954" t="s">
        <v>52</v>
      </c>
      <c r="U954" s="35" t="s">
        <v>44</v>
      </c>
      <c r="V954" s="27" t="s">
        <v>45</v>
      </c>
      <c r="W954" s="4">
        <v>6300</v>
      </c>
      <c r="X954" s="4">
        <f>IF(Table1[[#This Row],[Commodity]]="corn",Table1[[#This Row],[Tariff per Car]]/(111*2000/56),Table1[[#This Row],[Tariff per Car]]/(111*2000/60))</f>
        <v>1.7027027027027026</v>
      </c>
      <c r="Y954" s="4">
        <f>Table1[[#This Row],[Tariff per Car]]/100.7</f>
        <v>62.562065541211517</v>
      </c>
      <c r="Z954" s="4">
        <f>(Table1[[#This Row],[Tariff per Car]]/111)</f>
        <v>56.756756756756758</v>
      </c>
      <c r="AA954" s="6">
        <f>(Table1[[#This Row],[Tariff per Car]]/111)/Table1[[#This Row],[Route Mileage]]</f>
        <v>3.7144474317249189E-2</v>
      </c>
      <c r="AB954" s="4">
        <v>0.17</v>
      </c>
      <c r="AC954" s="4">
        <f>Table1[[#This Row],[FSC per Mile]]*Table1[[#This Row],[Route Mileage]]</f>
        <v>259.76</v>
      </c>
      <c r="AD954" s="4">
        <f>Table1[[#This Row],[Tariff per Car]]+Table1[[#This Row],[FSC per Car]]</f>
        <v>6559.76</v>
      </c>
      <c r="AE954" s="4">
        <f>IF(Table1[[#This Row],[Commodity]]="corn",Table1[[#This Row],[Tariff + FSC per Car]]/(111*2000/56),Table1[[#This Row],[Tariff + FSC per Car]]/(111*2000/60))</f>
        <v>1.7729081081081082</v>
      </c>
      <c r="AF954" s="4">
        <f>Table1[[#This Row],[Tariff + FSC per Car]]/100.7</f>
        <v>65.141608738828197</v>
      </c>
      <c r="AG954" s="4">
        <f>(Table1[[#This Row],[Tariff + FSC per Car]]/111)</f>
        <v>59.096936936936942</v>
      </c>
      <c r="AH954" s="6">
        <f>(Table1[[#This Row],[Tariff + FSC per Car]]/111)/Table1[[#This Row],[Route Mileage]]</f>
        <v>3.8676005848780719E-2</v>
      </c>
    </row>
    <row r="955" spans="1:34" x14ac:dyDescent="0.25">
      <c r="A955" s="3">
        <v>45122</v>
      </c>
      <c r="B955" s="1" t="s">
        <v>34</v>
      </c>
      <c r="C955" s="1" t="s">
        <v>34</v>
      </c>
      <c r="D955" s="24">
        <v>4022</v>
      </c>
      <c r="E955" s="24">
        <v>69105</v>
      </c>
      <c r="F955" s="1" t="s">
        <v>72</v>
      </c>
      <c r="G955" s="1" t="s">
        <v>36</v>
      </c>
      <c r="H955" s="1" t="s">
        <v>73</v>
      </c>
      <c r="I955" t="s">
        <v>47</v>
      </c>
      <c r="J955" t="str">
        <f>_xlfn.CONCAT(IFERROR(INDEX(Lookup!B:B, MATCH(Table1[[#This Row],[Origin City]], Lookup!A:A, 0)), Table1[[#This Row],[Origin City]]),","," ",Table1[[#This Row],[Origin State]])</f>
        <v>Argyle, MN</v>
      </c>
      <c r="K955" t="s">
        <v>65</v>
      </c>
      <c r="L955" t="s">
        <v>54</v>
      </c>
      <c r="M955" t="s">
        <v>66</v>
      </c>
      <c r="N955" s="47">
        <v>1634</v>
      </c>
      <c r="O955" t="s">
        <v>51</v>
      </c>
      <c r="P955">
        <v>110</v>
      </c>
      <c r="Q955">
        <v>120</v>
      </c>
      <c r="R955" t="s">
        <v>2</v>
      </c>
      <c r="S955" t="s">
        <v>43</v>
      </c>
      <c r="T955" t="s">
        <v>52</v>
      </c>
      <c r="U955" s="36" t="s">
        <v>44</v>
      </c>
      <c r="V955" s="28" t="s">
        <v>45</v>
      </c>
      <c r="W955" s="4">
        <v>6500</v>
      </c>
      <c r="X955" s="4">
        <f>IF(Table1[[#This Row],[Commodity]]="corn",Table1[[#This Row],[Tariff per Car]]/(111*2000/56),Table1[[#This Row],[Tariff per Car]]/(111*2000/60))</f>
        <v>1.7567567567567568</v>
      </c>
      <c r="Y955" s="4">
        <f>Table1[[#This Row],[Tariff per Car]]/100.7</f>
        <v>64.548162859980138</v>
      </c>
      <c r="Z955" s="4">
        <f>(Table1[[#This Row],[Tariff per Car]]/111)</f>
        <v>58.558558558558559</v>
      </c>
      <c r="AA955" s="6">
        <f>(Table1[[#This Row],[Tariff per Car]]/111)/Table1[[#This Row],[Route Mileage]]</f>
        <v>3.5837551137428737E-2</v>
      </c>
      <c r="AB955" s="4">
        <v>0.17</v>
      </c>
      <c r="AC955" s="4">
        <f>Table1[[#This Row],[FSC per Mile]]*Table1[[#This Row],[Route Mileage]]</f>
        <v>277.78000000000003</v>
      </c>
      <c r="AD955" s="4">
        <f>Table1[[#This Row],[Tariff per Car]]+Table1[[#This Row],[FSC per Car]]</f>
        <v>6777.78</v>
      </c>
      <c r="AE955" s="4">
        <f>IF(Table1[[#This Row],[Commodity]]="corn",Table1[[#This Row],[Tariff + FSC per Car]]/(111*2000/56),Table1[[#This Row],[Tariff + FSC per Car]]/(111*2000/60))</f>
        <v>1.8318324324324324</v>
      </c>
      <c r="AF955" s="4">
        <f>Table1[[#This Row],[Tariff + FSC per Car]]/100.7</f>
        <v>67.306653426017874</v>
      </c>
      <c r="AG955" s="4">
        <f>(Table1[[#This Row],[Tariff + FSC per Car]]/111)</f>
        <v>61.061081081081078</v>
      </c>
      <c r="AH955" s="6">
        <f>(Table1[[#This Row],[Tariff + FSC per Car]]/111)/Table1[[#This Row],[Route Mileage]]</f>
        <v>3.7369082668960267E-2</v>
      </c>
    </row>
    <row r="956" spans="1:34" x14ac:dyDescent="0.25">
      <c r="A956" s="3">
        <v>45122</v>
      </c>
      <c r="B956" s="1" t="s">
        <v>34</v>
      </c>
      <c r="C956" s="1" t="s">
        <v>34</v>
      </c>
      <c r="D956" s="24">
        <v>4022</v>
      </c>
      <c r="E956" s="24">
        <v>69105</v>
      </c>
      <c r="F956" s="1" t="s">
        <v>72</v>
      </c>
      <c r="G956" s="1" t="s">
        <v>36</v>
      </c>
      <c r="H956" s="1" t="s">
        <v>74</v>
      </c>
      <c r="I956" t="s">
        <v>75</v>
      </c>
      <c r="J956" t="str">
        <f>_xlfn.CONCAT(IFERROR(INDEX(Lookup!B:B, MATCH(Table1[[#This Row],[Origin City]], Lookup!A:A, 0)), Table1[[#This Row],[Origin City]]),","," ",Table1[[#This Row],[Origin State]])</f>
        <v>Casselton, ND</v>
      </c>
      <c r="K956" t="s">
        <v>48</v>
      </c>
      <c r="L956" t="s">
        <v>49</v>
      </c>
      <c r="M956" t="s">
        <v>50</v>
      </c>
      <c r="N956" s="5">
        <v>1469</v>
      </c>
      <c r="O956" t="s">
        <v>51</v>
      </c>
      <c r="P956">
        <v>110</v>
      </c>
      <c r="Q956">
        <v>120</v>
      </c>
      <c r="R956" t="s">
        <v>2</v>
      </c>
      <c r="S956" t="s">
        <v>43</v>
      </c>
      <c r="T956" t="s">
        <v>52</v>
      </c>
      <c r="U956" s="35" t="s">
        <v>44</v>
      </c>
      <c r="V956" s="27" t="s">
        <v>45</v>
      </c>
      <c r="W956" s="4">
        <v>6250</v>
      </c>
      <c r="X956" s="4">
        <f>IF(Table1[[#This Row],[Commodity]]="corn",Table1[[#This Row],[Tariff per Car]]/(111*2000/56),Table1[[#This Row],[Tariff per Car]]/(111*2000/60))</f>
        <v>1.6891891891891893</v>
      </c>
      <c r="Y956" s="4">
        <f>Table1[[#This Row],[Tariff per Car]]/100.7</f>
        <v>62.06554121151936</v>
      </c>
      <c r="Z956" s="4">
        <f>(Table1[[#This Row],[Tariff per Car]]/111)</f>
        <v>56.306306306306304</v>
      </c>
      <c r="AA956" s="6">
        <f>(Table1[[#This Row],[Tariff per Car]]/111)/Table1[[#This Row],[Route Mileage]]</f>
        <v>3.8329684347383458E-2</v>
      </c>
      <c r="AB956" s="4">
        <v>0.17</v>
      </c>
      <c r="AC956" s="4">
        <f>Table1[[#This Row],[FSC per Mile]]*Table1[[#This Row],[Route Mileage]]</f>
        <v>249.73000000000002</v>
      </c>
      <c r="AD956" s="4">
        <f>Table1[[#This Row],[Tariff per Car]]+Table1[[#This Row],[FSC per Car]]</f>
        <v>6499.73</v>
      </c>
      <c r="AE956" s="4">
        <f>IF(Table1[[#This Row],[Commodity]]="corn",Table1[[#This Row],[Tariff + FSC per Car]]/(111*2000/56),Table1[[#This Row],[Tariff + FSC per Car]]/(111*2000/60))</f>
        <v>1.7566837837837836</v>
      </c>
      <c r="AF956" s="4">
        <f>Table1[[#This Row],[Tariff + FSC per Car]]/100.7</f>
        <v>64.545481628599802</v>
      </c>
      <c r="AG956" s="4">
        <f>(Table1[[#This Row],[Tariff + FSC per Car]]/111)</f>
        <v>58.556126126126124</v>
      </c>
      <c r="AH956" s="6">
        <f>(Table1[[#This Row],[Tariff + FSC per Car]]/111)/Table1[[#This Row],[Route Mileage]]</f>
        <v>3.9861215878914995E-2</v>
      </c>
    </row>
    <row r="957" spans="1:34" x14ac:dyDescent="0.25">
      <c r="A957" s="3">
        <v>45122</v>
      </c>
      <c r="B957" s="1" t="s">
        <v>34</v>
      </c>
      <c r="C957" s="1" t="s">
        <v>34</v>
      </c>
      <c r="D957" s="24">
        <v>4022</v>
      </c>
      <c r="E957" s="24">
        <v>69902</v>
      </c>
      <c r="F957" s="1" t="s">
        <v>72</v>
      </c>
      <c r="G957" s="1" t="s">
        <v>36</v>
      </c>
      <c r="H957" s="1" t="s">
        <v>74</v>
      </c>
      <c r="I957" t="s">
        <v>75</v>
      </c>
      <c r="J957" t="str">
        <f>_xlfn.CONCAT(IFERROR(INDEX(Lookup!B:B, MATCH(Table1[[#This Row],[Origin City]], Lookup!A:A, 0)), Table1[[#This Row],[Origin City]]),","," ",Table1[[#This Row],[Origin State]])</f>
        <v>Casselton, ND</v>
      </c>
      <c r="K957" t="s">
        <v>79</v>
      </c>
      <c r="L957" t="s">
        <v>62</v>
      </c>
      <c r="M957" t="str">
        <f>_xlfn.CONCAT(IFERROR(INDEX(Lookup!B:B, MATCH(Table1[[#This Row],[Destination City]], Lookup!A:A, 0)), Table1[[#This Row],[Destination City]]),","," ",Table1[[#This Row],[Destination State]])</f>
        <v>St. Louis, MO</v>
      </c>
      <c r="N957" s="5">
        <v>855</v>
      </c>
      <c r="O957" t="s">
        <v>51</v>
      </c>
      <c r="P957">
        <v>110</v>
      </c>
      <c r="Q957">
        <v>120</v>
      </c>
      <c r="R957" t="s">
        <v>2</v>
      </c>
      <c r="S957" t="s">
        <v>43</v>
      </c>
      <c r="T957" t="s">
        <v>52</v>
      </c>
      <c r="U957" s="35" t="s">
        <v>44</v>
      </c>
      <c r="V957" s="27" t="s">
        <v>45</v>
      </c>
      <c r="W957" s="4">
        <v>4300</v>
      </c>
      <c r="X957" s="4">
        <f>IF(Table1[[#This Row],[Commodity]]="corn",Table1[[#This Row],[Tariff per Car]]/(111*2000/56),Table1[[#This Row],[Tariff per Car]]/(111*2000/60))</f>
        <v>1.1621621621621621</v>
      </c>
      <c r="Y957" s="4">
        <f>Table1[[#This Row],[Tariff per Car]]/100.7</f>
        <v>42.701092353525318</v>
      </c>
      <c r="Z957" s="4">
        <f>(Table1[[#This Row],[Tariff per Car]]/111)</f>
        <v>38.738738738738739</v>
      </c>
      <c r="AA957" s="6">
        <f>(Table1[[#This Row],[Tariff per Car]]/111)/Table1[[#This Row],[Route Mileage]]</f>
        <v>4.5308466361097942E-2</v>
      </c>
      <c r="AB957" s="4">
        <v>0.17</v>
      </c>
      <c r="AC957" s="4">
        <f>Table1[[#This Row],[FSC per Mile]]*Table1[[#This Row],[Route Mileage]]</f>
        <v>145.35000000000002</v>
      </c>
      <c r="AD957" s="4">
        <f>Table1[[#This Row],[Tariff per Car]]+Table1[[#This Row],[FSC per Car]]</f>
        <v>4445.3500000000004</v>
      </c>
      <c r="AE957" s="4">
        <f>IF(Table1[[#This Row],[Commodity]]="corn",Table1[[#This Row],[Tariff + FSC per Car]]/(111*2000/56),Table1[[#This Row],[Tariff + FSC per Car]]/(111*2000/60))</f>
        <v>1.2014459459459461</v>
      </c>
      <c r="AF957" s="4">
        <f>Table1[[#This Row],[Tariff + FSC per Car]]/100.7</f>
        <v>44.144488579940422</v>
      </c>
      <c r="AG957" s="4">
        <f>(Table1[[#This Row],[Tariff + FSC per Car]]/111)</f>
        <v>40.0481981981982</v>
      </c>
      <c r="AH957" s="6">
        <f>(Table1[[#This Row],[Tariff + FSC per Car]]/111)/Table1[[#This Row],[Route Mileage]]</f>
        <v>4.6839997892629472E-2</v>
      </c>
    </row>
    <row r="958" spans="1:34" x14ac:dyDescent="0.25">
      <c r="A958" s="3">
        <v>45122</v>
      </c>
      <c r="B958" s="1" t="s">
        <v>34</v>
      </c>
      <c r="C958" s="1" t="s">
        <v>34</v>
      </c>
      <c r="D958" s="24">
        <v>4022</v>
      </c>
      <c r="E958" s="24">
        <v>69105</v>
      </c>
      <c r="F958" s="1" t="s">
        <v>72</v>
      </c>
      <c r="G958" s="1" t="s">
        <v>36</v>
      </c>
      <c r="H958" s="1" t="s">
        <v>76</v>
      </c>
      <c r="I958" t="s">
        <v>77</v>
      </c>
      <c r="J958" t="str">
        <f>_xlfn.CONCAT(IFERROR(INDEX(Lookup!B:B, MATCH(Table1[[#This Row],[Origin City]], Lookup!A:A, 0)), Table1[[#This Row],[Origin City]]),","," ",Table1[[#This Row],[Origin State]])</f>
        <v>Concordia, KS</v>
      </c>
      <c r="K958" t="s">
        <v>65</v>
      </c>
      <c r="L958" t="s">
        <v>54</v>
      </c>
      <c r="M958" t="s">
        <v>66</v>
      </c>
      <c r="N958" s="5">
        <v>742</v>
      </c>
      <c r="O958" t="s">
        <v>51</v>
      </c>
      <c r="P958">
        <v>110</v>
      </c>
      <c r="Q958">
        <v>120</v>
      </c>
      <c r="R958" t="s">
        <v>2</v>
      </c>
      <c r="S958" t="s">
        <v>43</v>
      </c>
      <c r="T958" t="s">
        <v>43</v>
      </c>
      <c r="U958" s="36" t="s">
        <v>44</v>
      </c>
      <c r="V958" s="28" t="s">
        <v>45</v>
      </c>
      <c r="W958" s="4">
        <v>4750</v>
      </c>
      <c r="X958" s="4">
        <f>IF(Table1[[#This Row],[Commodity]]="corn",Table1[[#This Row],[Tariff per Car]]/(111*2000/56),Table1[[#This Row],[Tariff per Car]]/(111*2000/60))</f>
        <v>1.2837837837837838</v>
      </c>
      <c r="Y958" s="4">
        <f>Table1[[#This Row],[Tariff per Car]]/100.7</f>
        <v>47.169811320754718</v>
      </c>
      <c r="Z958" s="4">
        <f>(Table1[[#This Row],[Tariff per Car]]/111)</f>
        <v>42.792792792792795</v>
      </c>
      <c r="AA958" s="6">
        <f>(Table1[[#This Row],[Tariff per Car]]/111)/Table1[[#This Row],[Route Mileage]]</f>
        <v>5.7672227483548243E-2</v>
      </c>
      <c r="AB958" s="4">
        <v>0.17</v>
      </c>
      <c r="AC958" s="4">
        <f>Table1[[#This Row],[FSC per Mile]]*Table1[[#This Row],[Route Mileage]]</f>
        <v>126.14000000000001</v>
      </c>
      <c r="AD958" s="4">
        <f>Table1[[#This Row],[Tariff per Car]]+Table1[[#This Row],[FSC per Car]]</f>
        <v>4876.1400000000003</v>
      </c>
      <c r="AE958" s="4">
        <f>IF(Table1[[#This Row],[Commodity]]="corn",Table1[[#This Row],[Tariff + FSC per Car]]/(111*2000/56),Table1[[#This Row],[Tariff + FSC per Car]]/(111*2000/60))</f>
        <v>1.3178756756756758</v>
      </c>
      <c r="AF958" s="4">
        <f>Table1[[#This Row],[Tariff + FSC per Car]]/100.7</f>
        <v>48.422442899702091</v>
      </c>
      <c r="AG958" s="4">
        <f>(Table1[[#This Row],[Tariff + FSC per Car]]/111)</f>
        <v>43.929189189189195</v>
      </c>
      <c r="AH958" s="6">
        <f>(Table1[[#This Row],[Tariff + FSC per Car]]/111)/Table1[[#This Row],[Route Mileage]]</f>
        <v>5.9203759015079779E-2</v>
      </c>
    </row>
    <row r="959" spans="1:34" x14ac:dyDescent="0.25">
      <c r="A959" s="3">
        <v>45122</v>
      </c>
      <c r="B959" s="1" t="s">
        <v>34</v>
      </c>
      <c r="C959" s="1" t="s">
        <v>34</v>
      </c>
      <c r="D959" s="24">
        <v>4022</v>
      </c>
      <c r="E959" s="24">
        <v>69105</v>
      </c>
      <c r="F959" s="1" t="s">
        <v>72</v>
      </c>
      <c r="G959" s="1" t="s">
        <v>36</v>
      </c>
      <c r="H959" s="1" t="s">
        <v>78</v>
      </c>
      <c r="I959" t="s">
        <v>68</v>
      </c>
      <c r="J959" t="str">
        <f>_xlfn.CONCAT(IFERROR(INDEX(Lookup!B:B, MATCH(Table1[[#This Row],[Origin City]], Lookup!A:A, 0)), Table1[[#This Row],[Origin City]]),","," ",Table1[[#This Row],[Origin State]])</f>
        <v>Mitchell, SD</v>
      </c>
      <c r="K959" t="s">
        <v>48</v>
      </c>
      <c r="L959" t="s">
        <v>49</v>
      </c>
      <c r="M959" t="s">
        <v>50</v>
      </c>
      <c r="N959" s="5">
        <v>1624</v>
      </c>
      <c r="O959" t="s">
        <v>51</v>
      </c>
      <c r="P959">
        <v>110</v>
      </c>
      <c r="Q959">
        <v>120</v>
      </c>
      <c r="R959" t="s">
        <v>2</v>
      </c>
      <c r="S959" t="s">
        <v>43</v>
      </c>
      <c r="T959" t="s">
        <v>52</v>
      </c>
      <c r="U959" s="35" t="s">
        <v>44</v>
      </c>
      <c r="V959" s="27" t="s">
        <v>45</v>
      </c>
      <c r="W959" s="4">
        <v>6350</v>
      </c>
      <c r="X959" s="4">
        <f>IF(Table1[[#This Row],[Commodity]]="corn",Table1[[#This Row],[Tariff per Car]]/(111*2000/56),Table1[[#This Row],[Tariff per Car]]/(111*2000/60))</f>
        <v>1.7162162162162162</v>
      </c>
      <c r="Y959" s="4">
        <f>Table1[[#This Row],[Tariff per Car]]/100.7</f>
        <v>63.058589870903674</v>
      </c>
      <c r="Z959" s="4">
        <f>(Table1[[#This Row],[Tariff per Car]]/111)</f>
        <v>57.207207207207205</v>
      </c>
      <c r="AA959" s="6">
        <f>(Table1[[#This Row],[Tariff per Car]]/111)/Table1[[#This Row],[Route Mileage]]</f>
        <v>3.5226112812319708E-2</v>
      </c>
      <c r="AB959" s="4">
        <v>0.17</v>
      </c>
      <c r="AC959" s="4">
        <f>Table1[[#This Row],[FSC per Mile]]*Table1[[#This Row],[Route Mileage]]</f>
        <v>276.08000000000004</v>
      </c>
      <c r="AD959" s="4">
        <f>Table1[[#This Row],[Tariff per Car]]+Table1[[#This Row],[FSC per Car]]</f>
        <v>6626.08</v>
      </c>
      <c r="AE959" s="4">
        <f>IF(Table1[[#This Row],[Commodity]]="corn",Table1[[#This Row],[Tariff + FSC per Car]]/(111*2000/56),Table1[[#This Row],[Tariff + FSC per Car]]/(111*2000/60))</f>
        <v>1.7908324324324325</v>
      </c>
      <c r="AF959" s="4">
        <f>Table1[[#This Row],[Tariff + FSC per Car]]/100.7</f>
        <v>65.800198609731879</v>
      </c>
      <c r="AG959" s="4">
        <f>(Table1[[#This Row],[Tariff + FSC per Car]]/111)</f>
        <v>59.69441441441441</v>
      </c>
      <c r="AH959" s="6">
        <f>(Table1[[#This Row],[Tariff + FSC per Car]]/111)/Table1[[#This Row],[Route Mileage]]</f>
        <v>3.6757644343851238E-2</v>
      </c>
    </row>
    <row r="960" spans="1:34" x14ac:dyDescent="0.25">
      <c r="A960" s="3">
        <v>45122</v>
      </c>
      <c r="B960" s="1" t="s">
        <v>34</v>
      </c>
      <c r="C960" s="1" t="s">
        <v>34</v>
      </c>
      <c r="D960" s="24">
        <v>4022</v>
      </c>
      <c r="E960" s="24">
        <v>69105</v>
      </c>
      <c r="F960" s="1" t="s">
        <v>72</v>
      </c>
      <c r="G960" s="1" t="s">
        <v>36</v>
      </c>
      <c r="H960" s="1" t="s">
        <v>61</v>
      </c>
      <c r="I960" t="s">
        <v>62</v>
      </c>
      <c r="J960" t="str">
        <f>_xlfn.CONCAT(IFERROR(INDEX(Lookup!B:B, MATCH(Table1[[#This Row],[Origin City]], Lookup!A:A, 0)), Table1[[#This Row],[Origin City]]),","," ",Table1[[#This Row],[Origin State]])</f>
        <v>Phelps (Rock Port), MO</v>
      </c>
      <c r="K960" t="s">
        <v>48</v>
      </c>
      <c r="L960" t="s">
        <v>49</v>
      </c>
      <c r="M960" t="s">
        <v>50</v>
      </c>
      <c r="N960" s="5">
        <v>1881</v>
      </c>
      <c r="O960" t="s">
        <v>51</v>
      </c>
      <c r="P960">
        <v>110</v>
      </c>
      <c r="Q960">
        <v>120</v>
      </c>
      <c r="R960" t="s">
        <v>2</v>
      </c>
      <c r="S960" t="s">
        <v>43</v>
      </c>
      <c r="T960" t="s">
        <v>43</v>
      </c>
      <c r="U960" s="35" t="s">
        <v>44</v>
      </c>
      <c r="V960" s="27" t="s">
        <v>45</v>
      </c>
      <c r="W960" s="4">
        <v>6300</v>
      </c>
      <c r="X960" s="4">
        <f>IF(Table1[[#This Row],[Commodity]]="corn",Table1[[#This Row],[Tariff per Car]]/(111*2000/56),Table1[[#This Row],[Tariff per Car]]/(111*2000/60))</f>
        <v>1.7027027027027026</v>
      </c>
      <c r="Y960" s="4">
        <f>Table1[[#This Row],[Tariff per Car]]/100.7</f>
        <v>62.562065541211517</v>
      </c>
      <c r="Z960" s="4">
        <f>(Table1[[#This Row],[Tariff per Car]]/111)</f>
        <v>56.756756756756758</v>
      </c>
      <c r="AA960" s="6">
        <f>(Table1[[#This Row],[Tariff per Car]]/111)/Table1[[#This Row],[Route Mileage]]</f>
        <v>3.0173714384240699E-2</v>
      </c>
      <c r="AB960" s="4">
        <v>0.17</v>
      </c>
      <c r="AC960" s="4">
        <f>Table1[[#This Row],[FSC per Mile]]*Table1[[#This Row],[Route Mileage]]</f>
        <v>319.77000000000004</v>
      </c>
      <c r="AD960" s="4">
        <f>Table1[[#This Row],[Tariff per Car]]+Table1[[#This Row],[FSC per Car]]</f>
        <v>6619.77</v>
      </c>
      <c r="AE960" s="4">
        <f>IF(Table1[[#This Row],[Commodity]]="corn",Table1[[#This Row],[Tariff + FSC per Car]]/(111*2000/56),Table1[[#This Row],[Tariff + FSC per Car]]/(111*2000/60))</f>
        <v>1.7891270270270272</v>
      </c>
      <c r="AF960" s="4">
        <f>Table1[[#This Row],[Tariff + FSC per Car]]/100.7</f>
        <v>65.737537239324723</v>
      </c>
      <c r="AG960" s="4">
        <f>(Table1[[#This Row],[Tariff + FSC per Car]]/111)</f>
        <v>59.637567567567572</v>
      </c>
      <c r="AH960" s="6">
        <f>(Table1[[#This Row],[Tariff + FSC per Car]]/111)/Table1[[#This Row],[Route Mileage]]</f>
        <v>3.1705245915772236E-2</v>
      </c>
    </row>
    <row r="961" spans="1:34" x14ac:dyDescent="0.25">
      <c r="A961" s="3">
        <v>45122</v>
      </c>
      <c r="B961" s="1" t="s">
        <v>34</v>
      </c>
      <c r="C961" s="1" t="s">
        <v>34</v>
      </c>
      <c r="D961" s="24">
        <v>4022</v>
      </c>
      <c r="E961" s="24">
        <v>69105</v>
      </c>
      <c r="F961" s="1" t="s">
        <v>72</v>
      </c>
      <c r="G961" s="1" t="s">
        <v>36</v>
      </c>
      <c r="H961" s="1" t="s">
        <v>69</v>
      </c>
      <c r="I961" t="s">
        <v>47</v>
      </c>
      <c r="J961" t="str">
        <f>_xlfn.CONCAT(IFERROR(INDEX(Lookup!B:B, MATCH(Table1[[#This Row],[Origin City]], Lookup!A:A, 0)), Table1[[#This Row],[Origin City]]),","," ",Table1[[#This Row],[Origin State]])</f>
        <v>St. Cloud, MN</v>
      </c>
      <c r="K961" t="s">
        <v>48</v>
      </c>
      <c r="L961" t="s">
        <v>49</v>
      </c>
      <c r="M961" t="s">
        <v>50</v>
      </c>
      <c r="N961" s="5">
        <v>1666</v>
      </c>
      <c r="O961" t="s">
        <v>51</v>
      </c>
      <c r="P961">
        <v>110</v>
      </c>
      <c r="Q961">
        <v>120</v>
      </c>
      <c r="R961" t="s">
        <v>2</v>
      </c>
      <c r="S961" t="s">
        <v>43</v>
      </c>
      <c r="T961" t="s">
        <v>43</v>
      </c>
      <c r="U961" s="36" t="s">
        <v>44</v>
      </c>
      <c r="V961" s="28" t="s">
        <v>45</v>
      </c>
      <c r="W961" s="4">
        <v>6400</v>
      </c>
      <c r="X961" s="4">
        <f>IF(Table1[[#This Row],[Commodity]]="corn",Table1[[#This Row],[Tariff per Car]]/(111*2000/56),Table1[[#This Row],[Tariff per Car]]/(111*2000/60))</f>
        <v>1.7297297297297298</v>
      </c>
      <c r="Y961" s="4">
        <f>Table1[[#This Row],[Tariff per Car]]/100.7</f>
        <v>63.555114200595824</v>
      </c>
      <c r="Z961" s="4">
        <f>(Table1[[#This Row],[Tariff per Car]]/111)</f>
        <v>57.657657657657658</v>
      </c>
      <c r="AA961" s="6">
        <f>(Table1[[#This Row],[Tariff per Car]]/111)/Table1[[#This Row],[Route Mileage]]</f>
        <v>3.460843796978251E-2</v>
      </c>
      <c r="AB961" s="4">
        <v>0.17</v>
      </c>
      <c r="AC961" s="4">
        <f>Table1[[#This Row],[FSC per Mile]]*Table1[[#This Row],[Route Mileage]]</f>
        <v>283.22000000000003</v>
      </c>
      <c r="AD961" s="4">
        <f>Table1[[#This Row],[Tariff per Car]]+Table1[[#This Row],[FSC per Car]]</f>
        <v>6683.22</v>
      </c>
      <c r="AE961" s="4">
        <f>IF(Table1[[#This Row],[Commodity]]="corn",Table1[[#This Row],[Tariff + FSC per Car]]/(111*2000/56),Table1[[#This Row],[Tariff + FSC per Car]]/(111*2000/60))</f>
        <v>1.8062756756756757</v>
      </c>
      <c r="AF961" s="4">
        <f>Table1[[#This Row],[Tariff + FSC per Car]]/100.7</f>
        <v>66.367626613704076</v>
      </c>
      <c r="AG961" s="4">
        <f>(Table1[[#This Row],[Tariff + FSC per Car]]/111)</f>
        <v>60.209189189189189</v>
      </c>
      <c r="AH961" s="6">
        <f>(Table1[[#This Row],[Tariff + FSC per Car]]/111)/Table1[[#This Row],[Route Mileage]]</f>
        <v>3.613996950131404E-2</v>
      </c>
    </row>
    <row r="962" spans="1:34" x14ac:dyDescent="0.25">
      <c r="A962" s="3">
        <v>45122</v>
      </c>
      <c r="B962" s="1" t="s">
        <v>88</v>
      </c>
      <c r="C962" s="1" t="s">
        <v>81</v>
      </c>
      <c r="D962" s="24">
        <v>4444</v>
      </c>
      <c r="E962" s="24">
        <v>47004</v>
      </c>
      <c r="F962" s="1" t="s">
        <v>72</v>
      </c>
      <c r="G962" s="1" t="s">
        <v>36</v>
      </c>
      <c r="H962" s="1" t="s">
        <v>89</v>
      </c>
      <c r="I962" t="s">
        <v>75</v>
      </c>
      <c r="J962" t="str">
        <f>_xlfn.CONCAT(IFERROR(INDEX(Lookup!B:B, MATCH(Table1[[#This Row],[Origin City]], Lookup!A:A, 0)), Table1[[#This Row],[Origin City]]),","," ",Table1[[#This Row],[Origin State]])</f>
        <v>Enderlin, ND</v>
      </c>
      <c r="K962" t="s">
        <v>119</v>
      </c>
      <c r="L962" t="s">
        <v>57</v>
      </c>
      <c r="M962" t="str">
        <f>_xlfn.CONCAT(IFERROR(INDEX(Lookup!B:B, MATCH(Table1[[#This Row],[Destination City]], Lookup!A:A, 0)), Table1[[#This Row],[Destination City]]),","," ",Table1[[#This Row],[Destination State]])</f>
        <v>East St. Louis, IL</v>
      </c>
      <c r="N962" s="5">
        <v>1235.9000000000001</v>
      </c>
      <c r="O962" t="s">
        <v>86</v>
      </c>
      <c r="P962">
        <v>110</v>
      </c>
      <c r="Q962">
        <v>110</v>
      </c>
      <c r="R962" t="s">
        <v>42</v>
      </c>
      <c r="S962" t="s">
        <v>43</v>
      </c>
      <c r="T962" t="s">
        <v>52</v>
      </c>
      <c r="U962" s="26"/>
      <c r="V962" s="27" t="s">
        <v>87</v>
      </c>
      <c r="W962" s="4">
        <v>3126</v>
      </c>
      <c r="X962" s="4">
        <f>IF(Table1[[#This Row],[Commodity]]="corn",Table1[[#This Row],[Tariff per Car]]/(111*2000/56),Table1[[#This Row],[Tariff per Car]]/(111*2000/60))</f>
        <v>0.8448648648648649</v>
      </c>
      <c r="Y962" s="4">
        <f>Table1[[#This Row],[Tariff per Car]]/100.7</f>
        <v>31.042701092353525</v>
      </c>
      <c r="Z962" s="4">
        <f>(Table1[[#This Row],[Tariff per Car]]/111)</f>
        <v>28.162162162162161</v>
      </c>
      <c r="AA962" s="6">
        <f>(Table1[[#This Row],[Tariff per Car]]/111)/Table1[[#This Row],[Route Mileage]]</f>
        <v>2.2786764432528649E-2</v>
      </c>
      <c r="AB962" s="4">
        <v>0.32750000000000001</v>
      </c>
      <c r="AC962" s="4">
        <f>Table1[[#This Row],[FSC per Mile]]*Table1[[#This Row],[Route Mileage]]</f>
        <v>404.75725000000006</v>
      </c>
      <c r="AD962" s="4">
        <f>Table1[[#This Row],[Tariff per Car]]+Table1[[#This Row],[FSC per Car]]</f>
        <v>3530.7572500000001</v>
      </c>
      <c r="AE962" s="4">
        <f>IF(Table1[[#This Row],[Commodity]]="corn",Table1[[#This Row],[Tariff + FSC per Car]]/(111*2000/56),Table1[[#This Row],[Tariff + FSC per Car]]/(111*2000/60))</f>
        <v>0.95425871621621627</v>
      </c>
      <c r="AF962" s="4">
        <f>Table1[[#This Row],[Tariff + FSC per Car]]/100.7</f>
        <v>35.062137537239323</v>
      </c>
      <c r="AG962" s="4">
        <f>(Table1[[#This Row],[Tariff + FSC per Car]]/111)</f>
        <v>31.808623873873874</v>
      </c>
      <c r="AH962" s="6">
        <f>(Table1[[#This Row],[Tariff + FSC per Car]]/111)/Table1[[#This Row],[Route Mileage]]</f>
        <v>2.5737214882979101E-2</v>
      </c>
    </row>
    <row r="963" spans="1:34" x14ac:dyDescent="0.25">
      <c r="A963" s="3">
        <v>45122</v>
      </c>
      <c r="B963" s="1" t="s">
        <v>88</v>
      </c>
      <c r="C963" s="1" t="s">
        <v>81</v>
      </c>
      <c r="D963" s="24">
        <v>4444</v>
      </c>
      <c r="E963" s="24">
        <v>45650</v>
      </c>
      <c r="F963" s="1" t="s">
        <v>72</v>
      </c>
      <c r="G963" s="1" t="s">
        <v>36</v>
      </c>
      <c r="H963" s="1" t="s">
        <v>89</v>
      </c>
      <c r="I963" t="s">
        <v>75</v>
      </c>
      <c r="J963" t="str">
        <f>_xlfn.CONCAT(IFERROR(INDEX(Lookup!B:B, MATCH(Table1[[#This Row],[Origin City]], Lookup!A:A, 0)), Table1[[#This Row],[Origin City]]),","," ",Table1[[#This Row],[Origin State]])</f>
        <v>Enderlin, ND</v>
      </c>
      <c r="K963" t="s">
        <v>90</v>
      </c>
      <c r="L963" t="s">
        <v>49</v>
      </c>
      <c r="M963" t="str">
        <f>_xlfn.CONCAT(IFERROR(INDEX(Lookup!B:B, MATCH(Table1[[#This Row],[Destination City]], Lookup!A:A, 0)), Table1[[#This Row],[Destination City]]),","," ",Table1[[#This Row],[Destination State]])</f>
        <v>Kalama, WA</v>
      </c>
      <c r="N963" s="5">
        <v>1617</v>
      </c>
      <c r="O963" t="s">
        <v>86</v>
      </c>
      <c r="P963">
        <v>110</v>
      </c>
      <c r="Q963">
        <v>110</v>
      </c>
      <c r="R963" t="s">
        <v>42</v>
      </c>
      <c r="S963" t="s">
        <v>43</v>
      </c>
      <c r="T963" t="s">
        <v>52</v>
      </c>
      <c r="U963" s="26"/>
      <c r="V963" s="27" t="s">
        <v>87</v>
      </c>
      <c r="W963" s="4">
        <v>5935</v>
      </c>
      <c r="X963" s="4">
        <f>IF(Table1[[#This Row],[Commodity]]="corn",Table1[[#This Row],[Tariff per Car]]/(111*2000/56),Table1[[#This Row],[Tariff per Car]]/(111*2000/60))</f>
        <v>1.604054054054054</v>
      </c>
      <c r="Y963" s="4">
        <f>Table1[[#This Row],[Tariff per Car]]/100.7</f>
        <v>58.937437934458785</v>
      </c>
      <c r="Z963" s="4">
        <f>(Table1[[#This Row],[Tariff per Car]]/111)</f>
        <v>53.468468468468465</v>
      </c>
      <c r="AA963" s="6">
        <f>(Table1[[#This Row],[Tariff per Car]]/111)/Table1[[#This Row],[Route Mileage]]</f>
        <v>3.3066461637890204E-2</v>
      </c>
      <c r="AB963" s="4">
        <v>0.32750000000000001</v>
      </c>
      <c r="AC963" s="4">
        <f>Table1[[#This Row],[FSC per Mile]]*Table1[[#This Row],[Route Mileage]]</f>
        <v>529.5675</v>
      </c>
      <c r="AD963" s="4">
        <f>Table1[[#This Row],[Tariff per Car]]+Table1[[#This Row],[FSC per Car]]</f>
        <v>6464.5675000000001</v>
      </c>
      <c r="AE963" s="4">
        <f>IF(Table1[[#This Row],[Commodity]]="corn",Table1[[#This Row],[Tariff + FSC per Car]]/(111*2000/56),Table1[[#This Row],[Tariff + FSC per Car]]/(111*2000/60))</f>
        <v>1.7471804054054054</v>
      </c>
      <c r="AF963" s="4">
        <f>Table1[[#This Row],[Tariff + FSC per Car]]/100.7</f>
        <v>64.196300893743796</v>
      </c>
      <c r="AG963" s="4">
        <f>(Table1[[#This Row],[Tariff + FSC per Car]]/111)</f>
        <v>58.23934684684685</v>
      </c>
      <c r="AH963" s="6">
        <f>(Table1[[#This Row],[Tariff + FSC per Car]]/111)/Table1[[#This Row],[Route Mileage]]</f>
        <v>3.6016912088340659E-2</v>
      </c>
    </row>
    <row r="964" spans="1:34" x14ac:dyDescent="0.25">
      <c r="A964" s="3">
        <v>45122</v>
      </c>
      <c r="B964" s="1" t="s">
        <v>94</v>
      </c>
      <c r="C964" s="1" t="s">
        <v>94</v>
      </c>
      <c r="D964" s="24">
        <v>4317</v>
      </c>
      <c r="F964" s="1" t="s">
        <v>72</v>
      </c>
      <c r="G964" s="1" t="s">
        <v>36</v>
      </c>
      <c r="H964" s="1" t="s">
        <v>106</v>
      </c>
      <c r="I964" t="s">
        <v>57</v>
      </c>
      <c r="J964" t="str">
        <f>_xlfn.CONCAT(IFERROR(INDEX(Lookup!B:B, MATCH(Table1[[#This Row],[Origin City]], Lookup!A:A, 0)), Table1[[#This Row],[Origin City]]),","," ",Table1[[#This Row],[Origin State]])</f>
        <v>Casey, IL</v>
      </c>
      <c r="K964" t="s">
        <v>107</v>
      </c>
      <c r="L964" t="s">
        <v>98</v>
      </c>
      <c r="M964" t="str">
        <f>_xlfn.CONCAT(IFERROR(INDEX(Lookup!B:B, MATCH(Table1[[#This Row],[Destination City]], Lookup!A:A, 0)), Table1[[#This Row],[Destination City]]),","," ",Table1[[#This Row],[Destination State]])</f>
        <v>Mobile, AL</v>
      </c>
      <c r="N964" s="5">
        <v>779</v>
      </c>
      <c r="O964" t="s">
        <v>86</v>
      </c>
      <c r="P964">
        <v>90</v>
      </c>
      <c r="Q964">
        <v>90</v>
      </c>
      <c r="R964" t="s">
        <v>108</v>
      </c>
      <c r="S964" t="s">
        <v>43</v>
      </c>
      <c r="T964" t="s">
        <v>52</v>
      </c>
      <c r="U964" s="43"/>
      <c r="V964" s="28" t="s">
        <v>87</v>
      </c>
      <c r="W964" s="4">
        <v>3407</v>
      </c>
      <c r="X964" s="4">
        <f>IF(Table1[[#This Row],[Commodity]]="corn",Table1[[#This Row],[Tariff per Car]]/(111*2000/56),Table1[[#This Row],[Tariff per Car]]/(111*2000/60))</f>
        <v>0.92081081081081084</v>
      </c>
      <c r="Y964" s="4">
        <f>Table1[[#This Row],[Tariff per Car]]/100.7</f>
        <v>33.833167825223434</v>
      </c>
      <c r="Z964" s="4">
        <f>(Table1[[#This Row],[Tariff per Car]]/111)</f>
        <v>30.693693693693692</v>
      </c>
      <c r="AA964" s="6">
        <f>(Table1[[#This Row],[Tariff per Car]]/111)/Table1[[#This Row],[Route Mileage]]</f>
        <v>3.9401403971365462E-2</v>
      </c>
      <c r="AB964" s="4">
        <v>0</v>
      </c>
      <c r="AC964" s="4">
        <f>Table1[[#This Row],[FSC per Mile]]*Table1[[#This Row],[Route Mileage]]</f>
        <v>0</v>
      </c>
      <c r="AD964" s="4">
        <f>Table1[[#This Row],[Tariff per Car]]+Table1[[#This Row],[FSC per Car]]</f>
        <v>3407</v>
      </c>
      <c r="AE964" s="4">
        <f>IF(Table1[[#This Row],[Commodity]]="corn",Table1[[#This Row],[Tariff + FSC per Car]]/(111*2000/56),Table1[[#This Row],[Tariff + FSC per Car]]/(111*2000/60))</f>
        <v>0.92081081081081084</v>
      </c>
      <c r="AF964" s="4">
        <f>Table1[[#This Row],[Tariff + FSC per Car]]/100.7</f>
        <v>33.833167825223434</v>
      </c>
      <c r="AG964" s="4">
        <f>(Table1[[#This Row],[Tariff + FSC per Car]]/111)</f>
        <v>30.693693693693692</v>
      </c>
      <c r="AH964" s="6">
        <f>(Table1[[#This Row],[Tariff + FSC per Car]]/111)/Table1[[#This Row],[Route Mileage]]</f>
        <v>3.9401403971365462E-2</v>
      </c>
    </row>
    <row r="965" spans="1:34" x14ac:dyDescent="0.25">
      <c r="A965" s="3">
        <v>45122</v>
      </c>
      <c r="B965" s="1" t="s">
        <v>94</v>
      </c>
      <c r="C965" s="1" t="s">
        <v>94</v>
      </c>
      <c r="D965" s="24">
        <v>4317</v>
      </c>
      <c r="F965" s="1" t="s">
        <v>72</v>
      </c>
      <c r="G965" s="1" t="s">
        <v>36</v>
      </c>
      <c r="H965" s="1" t="s">
        <v>106</v>
      </c>
      <c r="I965" t="s">
        <v>57</v>
      </c>
      <c r="J965" t="str">
        <f>_xlfn.CONCAT(IFERROR(INDEX(Lookup!B:B, MATCH(Table1[[#This Row],[Origin City]], Lookup!A:A, 0)), Table1[[#This Row],[Origin City]]),","," ",Table1[[#This Row],[Origin State]])</f>
        <v>Casey, IL</v>
      </c>
      <c r="K965" t="s">
        <v>107</v>
      </c>
      <c r="L965" t="s">
        <v>98</v>
      </c>
      <c r="M965" t="str">
        <f>_xlfn.CONCAT(IFERROR(INDEX(Lookup!B:B, MATCH(Table1[[#This Row],[Destination City]], Lookup!A:A, 0)), Table1[[#This Row],[Destination City]]),","," ",Table1[[#This Row],[Destination State]])</f>
        <v>Mobile, AL</v>
      </c>
      <c r="N965" s="5">
        <v>779</v>
      </c>
      <c r="O965" t="s">
        <v>86</v>
      </c>
      <c r="P965">
        <v>90</v>
      </c>
      <c r="Q965">
        <v>90</v>
      </c>
      <c r="R965" t="s">
        <v>2</v>
      </c>
      <c r="S965" t="s">
        <v>43</v>
      </c>
      <c r="T965" t="s">
        <v>43</v>
      </c>
      <c r="U965" s="43"/>
      <c r="V965" s="28" t="s">
        <v>87</v>
      </c>
      <c r="W965" s="4">
        <v>3627</v>
      </c>
      <c r="X965" s="4">
        <f>IF(Table1[[#This Row],[Commodity]]="corn",Table1[[#This Row],[Tariff per Car]]/(111*2000/56),Table1[[#This Row],[Tariff per Car]]/(111*2000/60))</f>
        <v>0.98027027027027025</v>
      </c>
      <c r="Y965" s="4">
        <f>Table1[[#This Row],[Tariff per Car]]/100.7</f>
        <v>36.01787487586892</v>
      </c>
      <c r="Z965" s="4">
        <f>(Table1[[#This Row],[Tariff per Car]]/111)</f>
        <v>32.675675675675677</v>
      </c>
      <c r="AA965" s="6">
        <f>(Table1[[#This Row],[Tariff per Car]]/111)/Table1[[#This Row],[Route Mileage]]</f>
        <v>4.1945668389827571E-2</v>
      </c>
      <c r="AB965" s="4">
        <v>0</v>
      </c>
      <c r="AC965" s="4">
        <f>Table1[[#This Row],[FSC per Mile]]*Table1[[#This Row],[Route Mileage]]</f>
        <v>0</v>
      </c>
      <c r="AD965" s="4">
        <f>Table1[[#This Row],[Tariff per Car]]+Table1[[#This Row],[FSC per Car]]</f>
        <v>3627</v>
      </c>
      <c r="AE965" s="4">
        <f>IF(Table1[[#This Row],[Commodity]]="corn",Table1[[#This Row],[Tariff + FSC per Car]]/(111*2000/56),Table1[[#This Row],[Tariff + FSC per Car]]/(111*2000/60))</f>
        <v>0.98027027027027025</v>
      </c>
      <c r="AF965" s="4">
        <f>Table1[[#This Row],[Tariff + FSC per Car]]/100.7</f>
        <v>36.01787487586892</v>
      </c>
      <c r="AG965" s="4">
        <f>(Table1[[#This Row],[Tariff + FSC per Car]]/111)</f>
        <v>32.675675675675677</v>
      </c>
      <c r="AH965" s="6">
        <f>(Table1[[#This Row],[Tariff + FSC per Car]]/111)/Table1[[#This Row],[Route Mileage]]</f>
        <v>4.1945668389827571E-2</v>
      </c>
    </row>
    <row r="966" spans="1:34" x14ac:dyDescent="0.25">
      <c r="A966" s="3">
        <v>45122</v>
      </c>
      <c r="B966" s="1" t="s">
        <v>94</v>
      </c>
      <c r="C966" s="1" t="s">
        <v>94</v>
      </c>
      <c r="D966" s="24">
        <v>4317</v>
      </c>
      <c r="F966" s="1" t="s">
        <v>72</v>
      </c>
      <c r="G966" s="1" t="s">
        <v>36</v>
      </c>
      <c r="H966" s="1" t="s">
        <v>109</v>
      </c>
      <c r="I966" t="s">
        <v>100</v>
      </c>
      <c r="J966" t="str">
        <f>_xlfn.CONCAT(IFERROR(INDEX(Lookup!B:B, MATCH(Table1[[#This Row],[Origin City]], Lookup!A:A, 0)), Table1[[#This Row],[Origin City]]),","," ",Table1[[#This Row],[Origin State]])</f>
        <v>Marion, OH</v>
      </c>
      <c r="K966" t="s">
        <v>110</v>
      </c>
      <c r="L966" t="s">
        <v>111</v>
      </c>
      <c r="M966" t="str">
        <f>_xlfn.CONCAT(IFERROR(INDEX(Lookup!B:B, MATCH(Table1[[#This Row],[Destination City]], Lookup!A:A, 0)), Table1[[#This Row],[Destination City]]),","," ",Table1[[#This Row],[Destination State]])</f>
        <v>Chesapeake, VA</v>
      </c>
      <c r="N966" s="5">
        <v>760</v>
      </c>
      <c r="O966" t="s">
        <v>86</v>
      </c>
      <c r="P966">
        <v>90</v>
      </c>
      <c r="Q966">
        <v>90</v>
      </c>
      <c r="R966" t="s">
        <v>108</v>
      </c>
      <c r="S966" t="s">
        <v>43</v>
      </c>
      <c r="T966" t="s">
        <v>52</v>
      </c>
      <c r="U966" s="43"/>
      <c r="V966" s="28" t="s">
        <v>87</v>
      </c>
      <c r="W966" s="4">
        <v>3056</v>
      </c>
      <c r="X966" s="4">
        <f>IF(Table1[[#This Row],[Commodity]]="corn",Table1[[#This Row],[Tariff per Car]]/(111*2000/56),Table1[[#This Row],[Tariff per Car]]/(111*2000/60))</f>
        <v>0.82594594594594595</v>
      </c>
      <c r="Y966" s="4">
        <f>Table1[[#This Row],[Tariff per Car]]/100.7</f>
        <v>30.347567030784507</v>
      </c>
      <c r="Z966" s="4">
        <f>(Table1[[#This Row],[Tariff per Car]]/111)</f>
        <v>27.531531531531531</v>
      </c>
      <c r="AA966" s="6">
        <f>(Table1[[#This Row],[Tariff per Car]]/111)/Table1[[#This Row],[Route Mileage]]</f>
        <v>3.6225699383594122E-2</v>
      </c>
      <c r="AB966" s="4">
        <v>0</v>
      </c>
      <c r="AC966" s="4">
        <f>Table1[[#This Row],[FSC per Mile]]*Table1[[#This Row],[Route Mileage]]</f>
        <v>0</v>
      </c>
      <c r="AD966" s="4">
        <f>Table1[[#This Row],[Tariff per Car]]+Table1[[#This Row],[FSC per Car]]</f>
        <v>3056</v>
      </c>
      <c r="AE966" s="4">
        <f>IF(Table1[[#This Row],[Commodity]]="corn",Table1[[#This Row],[Tariff + FSC per Car]]/(111*2000/56),Table1[[#This Row],[Tariff + FSC per Car]]/(111*2000/60))</f>
        <v>0.82594594594594595</v>
      </c>
      <c r="AF966" s="4">
        <f>Table1[[#This Row],[Tariff + FSC per Car]]/100.7</f>
        <v>30.347567030784507</v>
      </c>
      <c r="AG966" s="4">
        <f>(Table1[[#This Row],[Tariff + FSC per Car]]/111)</f>
        <v>27.531531531531531</v>
      </c>
      <c r="AH966" s="6">
        <f>(Table1[[#This Row],[Tariff + FSC per Car]]/111)/Table1[[#This Row],[Route Mileage]]</f>
        <v>3.6225699383594122E-2</v>
      </c>
    </row>
    <row r="967" spans="1:34" x14ac:dyDescent="0.25">
      <c r="A967" s="3">
        <v>45122</v>
      </c>
      <c r="B967" s="1" t="s">
        <v>94</v>
      </c>
      <c r="C967" s="1" t="s">
        <v>94</v>
      </c>
      <c r="D967" s="24">
        <v>4317</v>
      </c>
      <c r="F967" s="1" t="s">
        <v>72</v>
      </c>
      <c r="G967" s="1" t="s">
        <v>36</v>
      </c>
      <c r="H967" s="1" t="s">
        <v>109</v>
      </c>
      <c r="I967" t="s">
        <v>100</v>
      </c>
      <c r="J967" t="str">
        <f>_xlfn.CONCAT(IFERROR(INDEX(Lookup!B:B, MATCH(Table1[[#This Row],[Origin City]], Lookup!A:A, 0)), Table1[[#This Row],[Origin City]]),","," ",Table1[[#This Row],[Origin State]])</f>
        <v>Marion, OH</v>
      </c>
      <c r="K967" t="s">
        <v>110</v>
      </c>
      <c r="L967" t="s">
        <v>111</v>
      </c>
      <c r="M967" t="str">
        <f>_xlfn.CONCAT(IFERROR(INDEX(Lookup!B:B, MATCH(Table1[[#This Row],[Destination City]], Lookup!A:A, 0)), Table1[[#This Row],[Destination City]]),","," ",Table1[[#This Row],[Destination State]])</f>
        <v>Chesapeake, VA</v>
      </c>
      <c r="N967" s="5">
        <v>760</v>
      </c>
      <c r="O967" t="s">
        <v>86</v>
      </c>
      <c r="P967">
        <v>90</v>
      </c>
      <c r="Q967">
        <v>90</v>
      </c>
      <c r="R967" t="s">
        <v>2</v>
      </c>
      <c r="S967" t="s">
        <v>43</v>
      </c>
      <c r="T967" t="s">
        <v>43</v>
      </c>
      <c r="U967" s="43"/>
      <c r="V967" s="28" t="s">
        <v>87</v>
      </c>
      <c r="W967" s="4">
        <v>3496</v>
      </c>
      <c r="X967" s="4">
        <f>IF(Table1[[#This Row],[Commodity]]="corn",Table1[[#This Row],[Tariff per Car]]/(111*2000/56),Table1[[#This Row],[Tariff per Car]]/(111*2000/60))</f>
        <v>0.94486486486486487</v>
      </c>
      <c r="Y967" s="4">
        <f>Table1[[#This Row],[Tariff per Car]]/100.7</f>
        <v>34.716981132075468</v>
      </c>
      <c r="Z967" s="4">
        <f>(Table1[[#This Row],[Tariff per Car]]/111)</f>
        <v>31.495495495495497</v>
      </c>
      <c r="AA967" s="6">
        <f>(Table1[[#This Row],[Tariff per Car]]/111)/Table1[[#This Row],[Route Mileage]]</f>
        <v>4.1441441441441441E-2</v>
      </c>
      <c r="AB967" s="4">
        <v>0</v>
      </c>
      <c r="AC967" s="4">
        <f>Table1[[#This Row],[FSC per Mile]]*Table1[[#This Row],[Route Mileage]]</f>
        <v>0</v>
      </c>
      <c r="AD967" s="4">
        <f>Table1[[#This Row],[Tariff per Car]]+Table1[[#This Row],[FSC per Car]]</f>
        <v>3496</v>
      </c>
      <c r="AE967" s="4">
        <f>IF(Table1[[#This Row],[Commodity]]="corn",Table1[[#This Row],[Tariff + FSC per Car]]/(111*2000/56),Table1[[#This Row],[Tariff + FSC per Car]]/(111*2000/60))</f>
        <v>0.94486486486486487</v>
      </c>
      <c r="AF967" s="4">
        <f>Table1[[#This Row],[Tariff + FSC per Car]]/100.7</f>
        <v>34.716981132075468</v>
      </c>
      <c r="AG967" s="4">
        <f>(Table1[[#This Row],[Tariff + FSC per Car]]/111)</f>
        <v>31.495495495495497</v>
      </c>
      <c r="AH967" s="6">
        <f>(Table1[[#This Row],[Tariff + FSC per Car]]/111)/Table1[[#This Row],[Route Mileage]]</f>
        <v>4.1441441441441441E-2</v>
      </c>
    </row>
    <row r="968" spans="1:34" x14ac:dyDescent="0.25">
      <c r="A968" s="3">
        <v>45153</v>
      </c>
      <c r="B968" s="1" t="s">
        <v>34</v>
      </c>
      <c r="C968" s="1" t="s">
        <v>34</v>
      </c>
      <c r="D968" s="24">
        <v>4022</v>
      </c>
      <c r="E968" s="24">
        <v>39010</v>
      </c>
      <c r="F968" s="1" t="s">
        <v>35</v>
      </c>
      <c r="G968" s="1" t="s">
        <v>36</v>
      </c>
      <c r="H968" s="1" t="s">
        <v>37</v>
      </c>
      <c r="I968" t="s">
        <v>38</v>
      </c>
      <c r="J968" t="str">
        <f>_xlfn.CONCAT(IFERROR(INDEX(Lookup!B:B, MATCH(Table1[[#This Row],[Origin City]], Lookup!A:A, 0)), Table1[[#This Row],[Origin City]]),","," ",Table1[[#This Row],[Origin State]])</f>
        <v>Brunswick, NE</v>
      </c>
      <c r="K968" t="s">
        <v>39</v>
      </c>
      <c r="L968" t="s">
        <v>40</v>
      </c>
      <c r="M968" t="str">
        <f>_xlfn.CONCAT(IFERROR(INDEX(Lookup!B:B, MATCH(Table1[[#This Row],[Destination City]], Lookup!A:A, 0)), Table1[[#This Row],[Destination City]]),","," ",Table1[[#This Row],[Destination State]])</f>
        <v>Hanford, CA</v>
      </c>
      <c r="N968" s="5">
        <v>2122</v>
      </c>
      <c r="O968" t="s">
        <v>41</v>
      </c>
      <c r="P968">
        <v>110</v>
      </c>
      <c r="Q968">
        <v>120</v>
      </c>
      <c r="R968" t="s">
        <v>42</v>
      </c>
      <c r="S968" t="s">
        <v>43</v>
      </c>
      <c r="T968" t="s">
        <v>43</v>
      </c>
      <c r="U968" s="35" t="s">
        <v>44</v>
      </c>
      <c r="V968" s="27" t="s">
        <v>45</v>
      </c>
      <c r="W968" s="4">
        <v>5820</v>
      </c>
      <c r="X968" s="4">
        <f>IF(Table1[[#This Row],[Commodity]]="corn",Table1[[#This Row],[Tariff per Car]]/(111*2000/56),Table1[[#This Row],[Tariff per Car]]/(111*2000/60))</f>
        <v>1.4681081081081082</v>
      </c>
      <c r="Y968" s="4">
        <f>Table1[[#This Row],[Tariff per Car]]/100.7</f>
        <v>57.795431976166832</v>
      </c>
      <c r="Z968" s="4">
        <f>(Table1[[#This Row],[Tariff per Car]]/111)</f>
        <v>52.432432432432435</v>
      </c>
      <c r="AA968" s="6">
        <f>(Table1[[#This Row],[Tariff per Car]]/111)/Table1[[#This Row],[Route Mileage]]</f>
        <v>2.4708969101052042E-2</v>
      </c>
      <c r="AB968" s="4">
        <v>0.14000000000000001</v>
      </c>
      <c r="AC968" s="4">
        <f>Table1[[#This Row],[FSC per Mile]]*Table1[[#This Row],[Route Mileage]]</f>
        <v>297.08000000000004</v>
      </c>
      <c r="AD968" s="4">
        <f>Table1[[#This Row],[Tariff per Car]]+Table1[[#This Row],[FSC per Car]]</f>
        <v>6117.08</v>
      </c>
      <c r="AE968" s="4">
        <f>IF(Table1[[#This Row],[Commodity]]="corn",Table1[[#This Row],[Tariff + FSC per Car]]/(111*2000/56),Table1[[#This Row],[Tariff + FSC per Car]]/(111*2000/60))</f>
        <v>1.5430472072072072</v>
      </c>
      <c r="AF968" s="4">
        <f>Table1[[#This Row],[Tariff + FSC per Car]]/100.7</f>
        <v>60.745580933465739</v>
      </c>
      <c r="AG968" s="4">
        <f>(Table1[[#This Row],[Tariff + FSC per Car]]/111)</f>
        <v>55.108828828828827</v>
      </c>
      <c r="AH968" s="6">
        <f>(Table1[[#This Row],[Tariff + FSC per Car]]/111)/Table1[[#This Row],[Route Mileage]]</f>
        <v>2.5970230362313301E-2</v>
      </c>
    </row>
    <row r="969" spans="1:34" x14ac:dyDescent="0.25">
      <c r="A969" s="3">
        <v>45153</v>
      </c>
      <c r="B969" s="1" t="s">
        <v>34</v>
      </c>
      <c r="C969" s="1" t="s">
        <v>34</v>
      </c>
      <c r="D969" s="24">
        <v>4022</v>
      </c>
      <c r="E969" s="24">
        <v>39013</v>
      </c>
      <c r="F969" s="1" t="s">
        <v>35</v>
      </c>
      <c r="G969" s="1" t="s">
        <v>36</v>
      </c>
      <c r="H969" s="1" t="s">
        <v>46</v>
      </c>
      <c r="I969" t="s">
        <v>47</v>
      </c>
      <c r="J969" t="str">
        <f>_xlfn.CONCAT(IFERROR(INDEX(Lookup!B:B, MATCH(Table1[[#This Row],[Origin City]], Lookup!A:A, 0)), Table1[[#This Row],[Origin City]]),","," ",Table1[[#This Row],[Origin State]])</f>
        <v>Clarkfield, MN</v>
      </c>
      <c r="K969" t="s">
        <v>48</v>
      </c>
      <c r="L969" t="s">
        <v>49</v>
      </c>
      <c r="M969" t="s">
        <v>50</v>
      </c>
      <c r="N969" s="5">
        <v>1684</v>
      </c>
      <c r="O969" t="s">
        <v>51</v>
      </c>
      <c r="P969">
        <v>110</v>
      </c>
      <c r="Q969">
        <v>120</v>
      </c>
      <c r="R969" t="s">
        <v>42</v>
      </c>
      <c r="S969" t="s">
        <v>43</v>
      </c>
      <c r="T969" t="s">
        <v>52</v>
      </c>
      <c r="U969" s="35" t="s">
        <v>44</v>
      </c>
      <c r="V969" s="27" t="s">
        <v>45</v>
      </c>
      <c r="W969" s="4">
        <v>5620</v>
      </c>
      <c r="X969" s="4">
        <f>IF(Table1[[#This Row],[Commodity]]="corn",Table1[[#This Row],[Tariff per Car]]/(111*2000/56),Table1[[#This Row],[Tariff per Car]]/(111*2000/60))</f>
        <v>1.4176576576576576</v>
      </c>
      <c r="Y969" s="4">
        <f>Table1[[#This Row],[Tariff per Car]]/100.7</f>
        <v>55.80933465739821</v>
      </c>
      <c r="Z969" s="4">
        <f>(Table1[[#This Row],[Tariff per Car]]/111)</f>
        <v>50.630630630630634</v>
      </c>
      <c r="AA969" s="6">
        <f>(Table1[[#This Row],[Tariff per Car]]/111)/Table1[[#This Row],[Route Mileage]]</f>
        <v>3.0065695148830542E-2</v>
      </c>
      <c r="AB969" s="4">
        <v>0.14000000000000001</v>
      </c>
      <c r="AC969" s="4">
        <f>Table1[[#This Row],[FSC per Mile]]*Table1[[#This Row],[Route Mileage]]</f>
        <v>235.76000000000002</v>
      </c>
      <c r="AD969" s="4">
        <f>Table1[[#This Row],[Tariff per Car]]+Table1[[#This Row],[FSC per Car]]</f>
        <v>5855.76</v>
      </c>
      <c r="AE969" s="4">
        <f>IF(Table1[[#This Row],[Commodity]]="corn",Table1[[#This Row],[Tariff + FSC per Car]]/(111*2000/56),Table1[[#This Row],[Tariff + FSC per Car]]/(111*2000/60))</f>
        <v>1.4771286486486488</v>
      </c>
      <c r="AF969" s="4">
        <f>Table1[[#This Row],[Tariff + FSC per Car]]/100.7</f>
        <v>58.15054617676266</v>
      </c>
      <c r="AG969" s="4">
        <f>(Table1[[#This Row],[Tariff + FSC per Car]]/111)</f>
        <v>52.754594594594593</v>
      </c>
      <c r="AH969" s="6">
        <f>(Table1[[#This Row],[Tariff + FSC per Car]]/111)/Table1[[#This Row],[Route Mileage]]</f>
        <v>3.1326956410091804E-2</v>
      </c>
    </row>
    <row r="970" spans="1:34" x14ac:dyDescent="0.25">
      <c r="A970" s="3">
        <v>45153</v>
      </c>
      <c r="B970" s="1" t="s">
        <v>34</v>
      </c>
      <c r="C970" s="1" t="s">
        <v>34</v>
      </c>
      <c r="D970" s="24">
        <v>4022</v>
      </c>
      <c r="E970" s="24">
        <v>39010</v>
      </c>
      <c r="F970" s="1" t="s">
        <v>35</v>
      </c>
      <c r="G970" s="1" t="s">
        <v>36</v>
      </c>
      <c r="H970" s="1" t="s">
        <v>46</v>
      </c>
      <c r="I970" t="s">
        <v>47</v>
      </c>
      <c r="J970" t="str">
        <f>_xlfn.CONCAT(IFERROR(INDEX(Lookup!B:B, MATCH(Table1[[#This Row],[Origin City]], Lookup!A:A, 0)), Table1[[#This Row],[Origin City]]),","," ",Table1[[#This Row],[Origin State]])</f>
        <v>Clarkfield, MN</v>
      </c>
      <c r="K970" t="s">
        <v>53</v>
      </c>
      <c r="L970" t="s">
        <v>54</v>
      </c>
      <c r="M970" t="str">
        <f>_xlfn.CONCAT(IFERROR(INDEX(Lookup!B:B, MATCH(Table1[[#This Row],[Destination City]], Lookup!A:A, 0)), Table1[[#This Row],[Destination City]]),","," ",Table1[[#This Row],[Destination State]])</f>
        <v>Hereford, TX</v>
      </c>
      <c r="N970" s="5">
        <v>1066</v>
      </c>
      <c r="O970" t="s">
        <v>51</v>
      </c>
      <c r="P970">
        <v>110</v>
      </c>
      <c r="Q970">
        <v>120</v>
      </c>
      <c r="R970" t="s">
        <v>42</v>
      </c>
      <c r="S970" t="s">
        <v>43</v>
      </c>
      <c r="T970" t="s">
        <v>52</v>
      </c>
      <c r="U970" s="35" t="s">
        <v>44</v>
      </c>
      <c r="V970" s="27" t="s">
        <v>45</v>
      </c>
      <c r="W970" s="4">
        <v>5300</v>
      </c>
      <c r="X970" s="4">
        <f>IF(Table1[[#This Row],[Commodity]]="corn",Table1[[#This Row],[Tariff per Car]]/(111*2000/56),Table1[[#This Row],[Tariff per Car]]/(111*2000/60))</f>
        <v>1.336936936936937</v>
      </c>
      <c r="Y970" s="4">
        <f>Table1[[#This Row],[Tariff per Car]]/100.7</f>
        <v>52.631578947368418</v>
      </c>
      <c r="Z970" s="4">
        <f>(Table1[[#This Row],[Tariff per Car]]/111)</f>
        <v>47.747747747747745</v>
      </c>
      <c r="AA970" s="6">
        <f>(Table1[[#This Row],[Tariff per Car]]/111)/Table1[[#This Row],[Route Mileage]]</f>
        <v>4.4791508206142347E-2</v>
      </c>
      <c r="AB970" s="4">
        <v>0.14000000000000001</v>
      </c>
      <c r="AC970" s="4">
        <f>Table1[[#This Row],[FSC per Mile]]*Table1[[#This Row],[Route Mileage]]</f>
        <v>149.24</v>
      </c>
      <c r="AD970" s="4">
        <f>Table1[[#This Row],[Tariff per Car]]+Table1[[#This Row],[FSC per Car]]</f>
        <v>5449.24</v>
      </c>
      <c r="AE970" s="4">
        <f>IF(Table1[[#This Row],[Commodity]]="corn",Table1[[#This Row],[Tariff + FSC per Car]]/(111*2000/56),Table1[[#This Row],[Tariff + FSC per Car]]/(111*2000/60))</f>
        <v>1.3745830630630631</v>
      </c>
      <c r="AF970" s="4">
        <f>Table1[[#This Row],[Tariff + FSC per Car]]/100.7</f>
        <v>54.113604766633564</v>
      </c>
      <c r="AG970" s="4">
        <f>(Table1[[#This Row],[Tariff + FSC per Car]]/111)</f>
        <v>49.092252252252251</v>
      </c>
      <c r="AH970" s="6">
        <f>(Table1[[#This Row],[Tariff + FSC per Car]]/111)/Table1[[#This Row],[Route Mileage]]</f>
        <v>4.6052769467403616E-2</v>
      </c>
    </row>
    <row r="971" spans="1:34" x14ac:dyDescent="0.25">
      <c r="A971" s="3">
        <v>45153</v>
      </c>
      <c r="B971" s="1" t="s">
        <v>34</v>
      </c>
      <c r="C971" s="1" t="s">
        <v>34</v>
      </c>
      <c r="D971" s="24">
        <v>4022</v>
      </c>
      <c r="E971" s="24">
        <v>39010</v>
      </c>
      <c r="F971" s="1" t="s">
        <v>35</v>
      </c>
      <c r="G971" s="1" t="s">
        <v>36</v>
      </c>
      <c r="H971" s="1" t="s">
        <v>55</v>
      </c>
      <c r="I971" t="s">
        <v>38</v>
      </c>
      <c r="J971" t="str">
        <f>_xlfn.CONCAT(IFERROR(INDEX(Lookup!B:B, MATCH(Table1[[#This Row],[Origin City]], Lookup!A:A, 0)), Table1[[#This Row],[Origin City]]),","," ",Table1[[#This Row],[Origin State]])</f>
        <v>Edison, NE</v>
      </c>
      <c r="K971" t="s">
        <v>53</v>
      </c>
      <c r="L971" t="s">
        <v>54</v>
      </c>
      <c r="M971" t="str">
        <f>_xlfn.CONCAT(IFERROR(INDEX(Lookup!B:B, MATCH(Table1[[#This Row],[Destination City]], Lookup!A:A, 0)), Table1[[#This Row],[Destination City]]),","," ",Table1[[#This Row],[Destination State]])</f>
        <v>Hereford, TX</v>
      </c>
      <c r="N971" s="9">
        <v>728</v>
      </c>
      <c r="O971" t="s">
        <v>51</v>
      </c>
      <c r="P971">
        <v>110</v>
      </c>
      <c r="Q971">
        <v>120</v>
      </c>
      <c r="R971" t="s">
        <v>42</v>
      </c>
      <c r="S971" t="s">
        <v>43</v>
      </c>
      <c r="T971" t="s">
        <v>52</v>
      </c>
      <c r="U971" s="35" t="s">
        <v>44</v>
      </c>
      <c r="V971" s="27" t="s">
        <v>45</v>
      </c>
      <c r="W971" s="4">
        <v>4540</v>
      </c>
      <c r="X971" s="4">
        <f>IF(Table1[[#This Row],[Commodity]]="corn",Table1[[#This Row],[Tariff per Car]]/(111*2000/56),Table1[[#This Row],[Tariff per Car]]/(111*2000/60))</f>
        <v>1.1452252252252253</v>
      </c>
      <c r="Y971" s="4">
        <f>Table1[[#This Row],[Tariff per Car]]/100.7</f>
        <v>45.084409136047668</v>
      </c>
      <c r="Z971" s="4">
        <f>(Table1[[#This Row],[Tariff per Car]]/111)</f>
        <v>40.900900900900901</v>
      </c>
      <c r="AA971" s="6">
        <f>(Table1[[#This Row],[Tariff per Car]]/111)/Table1[[#This Row],[Route Mileage]]</f>
        <v>5.618255618255618E-2</v>
      </c>
      <c r="AB971" s="4">
        <v>0.14000000000000001</v>
      </c>
      <c r="AC971" s="4">
        <f>Table1[[#This Row],[FSC per Mile]]*Table1[[#This Row],[Route Mileage]]</f>
        <v>101.92000000000002</v>
      </c>
      <c r="AD971" s="4">
        <f>Table1[[#This Row],[Tariff per Car]]+Table1[[#This Row],[FSC per Car]]</f>
        <v>4641.92</v>
      </c>
      <c r="AE971" s="4">
        <f>IF(Table1[[#This Row],[Commodity]]="corn",Table1[[#This Row],[Tariff + FSC per Car]]/(111*2000/56),Table1[[#This Row],[Tariff + FSC per Car]]/(111*2000/60))</f>
        <v>1.1709347747747749</v>
      </c>
      <c r="AF971" s="4">
        <f>Table1[[#This Row],[Tariff + FSC per Car]]/100.7</f>
        <v>46.096524329692151</v>
      </c>
      <c r="AG971" s="4">
        <f>(Table1[[#This Row],[Tariff + FSC per Car]]/111)</f>
        <v>41.819099099099098</v>
      </c>
      <c r="AH971" s="6">
        <f>(Table1[[#This Row],[Tariff + FSC per Car]]/111)/Table1[[#This Row],[Route Mileage]]</f>
        <v>5.7443817443817442E-2</v>
      </c>
    </row>
    <row r="972" spans="1:34" x14ac:dyDescent="0.25">
      <c r="A972" s="3">
        <v>45153</v>
      </c>
      <c r="B972" s="1" t="s">
        <v>34</v>
      </c>
      <c r="C972" s="1" t="s">
        <v>34</v>
      </c>
      <c r="D972" s="24">
        <v>4022</v>
      </c>
      <c r="E972" s="24">
        <v>39013</v>
      </c>
      <c r="F972" s="1" t="s">
        <v>35</v>
      </c>
      <c r="G972" s="1" t="s">
        <v>36</v>
      </c>
      <c r="H972" s="1" t="s">
        <v>55</v>
      </c>
      <c r="I972" t="s">
        <v>38</v>
      </c>
      <c r="J972" t="str">
        <f>_xlfn.CONCAT(IFERROR(INDEX(Lookup!B:B, MATCH(Table1[[#This Row],[Origin City]], Lookup!A:A, 0)), Table1[[#This Row],[Origin City]]),","," ",Table1[[#This Row],[Origin State]])</f>
        <v>Edison, NE</v>
      </c>
      <c r="K972" t="s">
        <v>48</v>
      </c>
      <c r="L972" t="s">
        <v>49</v>
      </c>
      <c r="M972" t="s">
        <v>50</v>
      </c>
      <c r="N972" s="5">
        <v>1759</v>
      </c>
      <c r="O972" t="s">
        <v>51</v>
      </c>
      <c r="P972">
        <v>110</v>
      </c>
      <c r="Q972">
        <v>120</v>
      </c>
      <c r="R972" t="s">
        <v>42</v>
      </c>
      <c r="S972" t="s">
        <v>43</v>
      </c>
      <c r="T972" t="s">
        <v>52</v>
      </c>
      <c r="U972" s="35" t="s">
        <v>44</v>
      </c>
      <c r="V972" s="27" t="s">
        <v>45</v>
      </c>
      <c r="W972" s="4">
        <v>5500</v>
      </c>
      <c r="X972" s="4">
        <f>IF(Table1[[#This Row],[Commodity]]="corn",Table1[[#This Row],[Tariff per Car]]/(111*2000/56),Table1[[#This Row],[Tariff per Car]]/(111*2000/60))</f>
        <v>1.3873873873873874</v>
      </c>
      <c r="Y972" s="4">
        <f>Table1[[#This Row],[Tariff per Car]]/100.7</f>
        <v>54.617676266137039</v>
      </c>
      <c r="Z972" s="4">
        <f>(Table1[[#This Row],[Tariff per Car]]/111)</f>
        <v>49.549549549549546</v>
      </c>
      <c r="AA972" s="6">
        <f>(Table1[[#This Row],[Tariff per Car]]/111)/Table1[[#This Row],[Route Mileage]]</f>
        <v>2.8169158356764951E-2</v>
      </c>
      <c r="AB972" s="4">
        <v>0.14000000000000001</v>
      </c>
      <c r="AC972" s="4">
        <f>Table1[[#This Row],[FSC per Mile]]*Table1[[#This Row],[Route Mileage]]</f>
        <v>246.26000000000002</v>
      </c>
      <c r="AD972" s="4">
        <f>Table1[[#This Row],[Tariff per Car]]+Table1[[#This Row],[FSC per Car]]</f>
        <v>5746.26</v>
      </c>
      <c r="AE972" s="4">
        <f>IF(Table1[[#This Row],[Commodity]]="corn",Table1[[#This Row],[Tariff + FSC per Car]]/(111*2000/56),Table1[[#This Row],[Tariff + FSC per Car]]/(111*2000/60))</f>
        <v>1.4495070270270272</v>
      </c>
      <c r="AF972" s="4">
        <f>Table1[[#This Row],[Tariff + FSC per Car]]/100.7</f>
        <v>57.06315789473684</v>
      </c>
      <c r="AG972" s="4">
        <f>(Table1[[#This Row],[Tariff + FSC per Car]]/111)</f>
        <v>51.768108108108109</v>
      </c>
      <c r="AH972" s="6">
        <f>(Table1[[#This Row],[Tariff + FSC per Car]]/111)/Table1[[#This Row],[Route Mileage]]</f>
        <v>2.9430419618026213E-2</v>
      </c>
    </row>
    <row r="973" spans="1:34" x14ac:dyDescent="0.25">
      <c r="A973" s="3">
        <v>45153</v>
      </c>
      <c r="B973" s="1" t="s">
        <v>34</v>
      </c>
      <c r="C973" s="1" t="s">
        <v>34</v>
      </c>
      <c r="D973" s="24">
        <v>4022</v>
      </c>
      <c r="E973" s="24">
        <v>39010</v>
      </c>
      <c r="F973" s="1" t="s">
        <v>35</v>
      </c>
      <c r="G973" s="1" t="s">
        <v>36</v>
      </c>
      <c r="H973" s="1" t="s">
        <v>55</v>
      </c>
      <c r="I973" t="s">
        <v>38</v>
      </c>
      <c r="J973" t="str">
        <f>_xlfn.CONCAT(IFERROR(INDEX(Lookup!B:B, MATCH(Table1[[#This Row],[Origin City]], Lookup!A:A, 0)), Table1[[#This Row],[Origin City]]),","," ",Table1[[#This Row],[Origin State]])</f>
        <v>Edison, NE</v>
      </c>
      <c r="K973" t="s">
        <v>39</v>
      </c>
      <c r="L973" t="s">
        <v>40</v>
      </c>
      <c r="M973" t="str">
        <f>_xlfn.CONCAT(IFERROR(INDEX(Lookup!B:B, MATCH(Table1[[#This Row],[Destination City]], Lookup!A:A, 0)), Table1[[#This Row],[Destination City]]),","," ",Table1[[#This Row],[Destination State]])</f>
        <v>Hanford, CA</v>
      </c>
      <c r="N973" s="5">
        <v>1776</v>
      </c>
      <c r="O973" t="s">
        <v>41</v>
      </c>
      <c r="P973">
        <v>110</v>
      </c>
      <c r="Q973">
        <v>120</v>
      </c>
      <c r="R973" t="s">
        <v>42</v>
      </c>
      <c r="S973" t="s">
        <v>43</v>
      </c>
      <c r="T973" t="s">
        <v>52</v>
      </c>
      <c r="U973" s="36" t="s">
        <v>44</v>
      </c>
      <c r="V973" s="28" t="s">
        <v>45</v>
      </c>
      <c r="W973" s="4">
        <v>5500</v>
      </c>
      <c r="X973" s="4">
        <f>IF(Table1[[#This Row],[Commodity]]="corn",Table1[[#This Row],[Tariff per Car]]/(111*2000/56),Table1[[#This Row],[Tariff per Car]]/(111*2000/60))</f>
        <v>1.3873873873873874</v>
      </c>
      <c r="Y973" s="4">
        <f>Table1[[#This Row],[Tariff per Car]]/100.7</f>
        <v>54.617676266137039</v>
      </c>
      <c r="Z973" s="4">
        <f>(Table1[[#This Row],[Tariff per Car]]/111)</f>
        <v>49.549549549549546</v>
      </c>
      <c r="AA973" s="6">
        <f>(Table1[[#This Row],[Tariff per Car]]/111)/Table1[[#This Row],[Route Mileage]]</f>
        <v>2.7899521142764384E-2</v>
      </c>
      <c r="AB973" s="4">
        <v>0.14000000000000001</v>
      </c>
      <c r="AC973" s="4">
        <f>Table1[[#This Row],[FSC per Mile]]*Table1[[#This Row],[Route Mileage]]</f>
        <v>248.64000000000001</v>
      </c>
      <c r="AD973" s="4">
        <f>Table1[[#This Row],[Tariff per Car]]+Table1[[#This Row],[FSC per Car]]</f>
        <v>5748.64</v>
      </c>
      <c r="AE973" s="4">
        <f>IF(Table1[[#This Row],[Commodity]]="corn",Table1[[#This Row],[Tariff + FSC per Car]]/(111*2000/56),Table1[[#This Row],[Tariff + FSC per Car]]/(111*2000/60))</f>
        <v>1.4501073873873875</v>
      </c>
      <c r="AF973" s="4">
        <f>Table1[[#This Row],[Tariff + FSC per Car]]/100.7</f>
        <v>57.086792452830188</v>
      </c>
      <c r="AG973" s="4">
        <f>(Table1[[#This Row],[Tariff + FSC per Car]]/111)</f>
        <v>51.789549549549555</v>
      </c>
      <c r="AH973" s="6">
        <f>(Table1[[#This Row],[Tariff + FSC per Car]]/111)/Table1[[#This Row],[Route Mileage]]</f>
        <v>2.9160782404025649E-2</v>
      </c>
    </row>
    <row r="974" spans="1:34" x14ac:dyDescent="0.25">
      <c r="A974" s="3">
        <v>45153</v>
      </c>
      <c r="B974" t="s">
        <v>34</v>
      </c>
      <c r="C974" t="s">
        <v>34</v>
      </c>
      <c r="D974" s="24">
        <v>4022</v>
      </c>
      <c r="E974" s="24">
        <v>39010</v>
      </c>
      <c r="F974" s="1" t="s">
        <v>35</v>
      </c>
      <c r="G974" s="1" t="s">
        <v>36</v>
      </c>
      <c r="H974" s="1" t="s">
        <v>56</v>
      </c>
      <c r="I974" t="s">
        <v>57</v>
      </c>
      <c r="J974" t="str">
        <f>_xlfn.CONCAT(IFERROR(INDEX(Lookup!B:B, MATCH(Table1[[#This Row],[Origin City]], Lookup!A:A, 0)), Table1[[#This Row],[Origin City]]),","," ",Table1[[#This Row],[Origin State]])</f>
        <v>Greenwood (Mendota), IL</v>
      </c>
      <c r="K974" t="s">
        <v>53</v>
      </c>
      <c r="L974" t="s">
        <v>54</v>
      </c>
      <c r="M974" t="str">
        <f>_xlfn.CONCAT(IFERROR(INDEX(Lookup!B:B, MATCH(Table1[[#This Row],[Destination City]], Lookup!A:A, 0)), Table1[[#This Row],[Destination City]]),","," ",Table1[[#This Row],[Destination State]])</f>
        <v>Hereford, TX</v>
      </c>
      <c r="N974" s="5">
        <v>935</v>
      </c>
      <c r="O974" t="s">
        <v>41</v>
      </c>
      <c r="P974">
        <v>110</v>
      </c>
      <c r="Q974">
        <v>120</v>
      </c>
      <c r="R974" t="s">
        <v>42</v>
      </c>
      <c r="S974" t="s">
        <v>43</v>
      </c>
      <c r="T974" t="s">
        <v>52</v>
      </c>
      <c r="U974" s="35" t="s">
        <v>44</v>
      </c>
      <c r="V974" s="27" t="s">
        <v>45</v>
      </c>
      <c r="W974" s="4">
        <v>4060</v>
      </c>
      <c r="X974" s="4">
        <f>IF(Table1[[#This Row],[Commodity]]="corn",Table1[[#This Row],[Tariff per Car]]/(111*2000/56),Table1[[#This Row],[Tariff per Car]]/(111*2000/60))</f>
        <v>1.0241441441441441</v>
      </c>
      <c r="Y974" s="4">
        <f>Table1[[#This Row],[Tariff per Car]]/100.7</f>
        <v>40.317775571002976</v>
      </c>
      <c r="Z974" s="4">
        <f>(Table1[[#This Row],[Tariff per Car]]/111)</f>
        <v>36.576576576576578</v>
      </c>
      <c r="AA974" s="6">
        <f>(Table1[[#This Row],[Tariff per Car]]/111)/Table1[[#This Row],[Route Mileage]]</f>
        <v>3.9119333236980296E-2</v>
      </c>
      <c r="AB974" s="4">
        <v>0.14000000000000001</v>
      </c>
      <c r="AC974" s="4">
        <f>Table1[[#This Row],[FSC per Mile]]*Table1[[#This Row],[Route Mileage]]</f>
        <v>130.9</v>
      </c>
      <c r="AD974" s="4">
        <f>Table1[[#This Row],[Tariff per Car]]+Table1[[#This Row],[FSC per Car]]</f>
        <v>4190.8999999999996</v>
      </c>
      <c r="AE974" s="4">
        <f>IF(Table1[[#This Row],[Commodity]]="corn",Table1[[#This Row],[Tariff + FSC per Car]]/(111*2000/56),Table1[[#This Row],[Tariff + FSC per Car]]/(111*2000/60))</f>
        <v>1.0571639639639638</v>
      </c>
      <c r="AF974" s="4">
        <f>Table1[[#This Row],[Tariff + FSC per Car]]/100.7</f>
        <v>41.617676266137039</v>
      </c>
      <c r="AG974" s="4">
        <f>(Table1[[#This Row],[Tariff + FSC per Car]]/111)</f>
        <v>37.755855855855856</v>
      </c>
      <c r="AH974" s="6">
        <f>(Table1[[#This Row],[Tariff + FSC per Car]]/111)/Table1[[#This Row],[Route Mileage]]</f>
        <v>4.0380594498241558E-2</v>
      </c>
    </row>
    <row r="975" spans="1:34" x14ac:dyDescent="0.25">
      <c r="A975" s="3">
        <v>45153</v>
      </c>
      <c r="B975" s="1" t="s">
        <v>34</v>
      </c>
      <c r="C975" s="1" t="s">
        <v>34</v>
      </c>
      <c r="D975" s="24">
        <v>4022</v>
      </c>
      <c r="E975" s="24">
        <v>39010</v>
      </c>
      <c r="F975" s="1" t="s">
        <v>35</v>
      </c>
      <c r="G975" s="1" t="s">
        <v>36</v>
      </c>
      <c r="H975" s="1" t="s">
        <v>58</v>
      </c>
      <c r="I975" t="s">
        <v>59</v>
      </c>
      <c r="J975" t="str">
        <f>_xlfn.CONCAT(IFERROR(INDEX(Lookup!B:B, MATCH(Table1[[#This Row],[Origin City]], Lookup!A:A, 0)), Table1[[#This Row],[Origin City]]),","," ",Table1[[#This Row],[Origin State]])</f>
        <v>Hancock, IA</v>
      </c>
      <c r="K975" t="s">
        <v>60</v>
      </c>
      <c r="L975" t="s">
        <v>54</v>
      </c>
      <c r="M975" t="str">
        <f>_xlfn.CONCAT(IFERROR(INDEX(Lookup!B:B, MATCH(Table1[[#This Row],[Destination City]], Lookup!A:A, 0)), Table1[[#This Row],[Destination City]]),","," ",Table1[[#This Row],[Destination State]])</f>
        <v>Plainview, TX</v>
      </c>
      <c r="N975" s="5">
        <v>832</v>
      </c>
      <c r="O975" t="s">
        <v>41</v>
      </c>
      <c r="P975">
        <v>110</v>
      </c>
      <c r="Q975">
        <v>120</v>
      </c>
      <c r="R975" t="s">
        <v>42</v>
      </c>
      <c r="S975" t="s">
        <v>43</v>
      </c>
      <c r="T975" t="s">
        <v>43</v>
      </c>
      <c r="U975" s="35" t="s">
        <v>44</v>
      </c>
      <c r="V975" s="27" t="s">
        <v>45</v>
      </c>
      <c r="W975" s="4">
        <v>4660</v>
      </c>
      <c r="X975" s="4">
        <f>IF(Table1[[#This Row],[Commodity]]="corn",Table1[[#This Row],[Tariff per Car]]/(111*2000/56),Table1[[#This Row],[Tariff per Car]]/(111*2000/60))</f>
        <v>1.1754954954954955</v>
      </c>
      <c r="Y975" s="4">
        <f>Table1[[#This Row],[Tariff per Car]]/100.7</f>
        <v>46.27606752730884</v>
      </c>
      <c r="Z975" s="4">
        <f>(Table1[[#This Row],[Tariff per Car]]/111)</f>
        <v>41.981981981981981</v>
      </c>
      <c r="AA975" s="6">
        <f>(Table1[[#This Row],[Tariff per Car]]/111)/Table1[[#This Row],[Route Mileage]]</f>
        <v>5.0459112959112956E-2</v>
      </c>
      <c r="AB975" s="4">
        <v>0.14000000000000001</v>
      </c>
      <c r="AC975" s="4">
        <f>Table1[[#This Row],[FSC per Mile]]*Table1[[#This Row],[Route Mileage]]</f>
        <v>116.48000000000002</v>
      </c>
      <c r="AD975" s="4">
        <f>Table1[[#This Row],[Tariff per Car]]+Table1[[#This Row],[FSC per Car]]</f>
        <v>4776.4799999999996</v>
      </c>
      <c r="AE975" s="4">
        <f>IF(Table1[[#This Row],[Commodity]]="corn",Table1[[#This Row],[Tariff + FSC per Car]]/(111*2000/56),Table1[[#This Row],[Tariff + FSC per Car]]/(111*2000/60))</f>
        <v>1.2048778378378378</v>
      </c>
      <c r="AF975" s="4">
        <f>Table1[[#This Row],[Tariff + FSC per Car]]/100.7</f>
        <v>47.432770605759679</v>
      </c>
      <c r="AG975" s="4">
        <f>(Table1[[#This Row],[Tariff + FSC per Car]]/111)</f>
        <v>43.031351351351347</v>
      </c>
      <c r="AH975" s="6">
        <f>(Table1[[#This Row],[Tariff + FSC per Car]]/111)/Table1[[#This Row],[Route Mileage]]</f>
        <v>5.1720374220374218E-2</v>
      </c>
    </row>
    <row r="976" spans="1:34" x14ac:dyDescent="0.25">
      <c r="A976" s="3">
        <v>45153</v>
      </c>
      <c r="B976" s="1" t="s">
        <v>34</v>
      </c>
      <c r="C976" s="1" t="s">
        <v>34</v>
      </c>
      <c r="D976" s="24">
        <v>4022</v>
      </c>
      <c r="E976" s="24">
        <v>39010</v>
      </c>
      <c r="F976" s="1" t="s">
        <v>35</v>
      </c>
      <c r="G976" s="1" t="s">
        <v>36</v>
      </c>
      <c r="H976" s="1" t="s">
        <v>61</v>
      </c>
      <c r="I976" t="s">
        <v>62</v>
      </c>
      <c r="J976" t="str">
        <f>_xlfn.CONCAT(IFERROR(INDEX(Lookup!B:B, MATCH(Table1[[#This Row],[Origin City]], Lookup!A:A, 0)), Table1[[#This Row],[Origin City]]),","," ",Table1[[#This Row],[Origin State]])</f>
        <v>Phelps (Rock Port), MO</v>
      </c>
      <c r="K976" t="s">
        <v>63</v>
      </c>
      <c r="L976" t="s">
        <v>64</v>
      </c>
      <c r="M976" t="str">
        <f>_xlfn.CONCAT(IFERROR(INDEX(Lookup!B:B, MATCH(Table1[[#This Row],[Destination City]], Lookup!A:A, 0)), Table1[[#This Row],[Destination City]]),","," ",Table1[[#This Row],[Destination State]])</f>
        <v>Clovis, NM</v>
      </c>
      <c r="N976" s="5">
        <v>764</v>
      </c>
      <c r="O976" t="s">
        <v>41</v>
      </c>
      <c r="P976">
        <v>110</v>
      </c>
      <c r="Q976">
        <v>120</v>
      </c>
      <c r="R976" t="s">
        <v>42</v>
      </c>
      <c r="S976" t="s">
        <v>43</v>
      </c>
      <c r="T976" t="s">
        <v>52</v>
      </c>
      <c r="U976" s="35" t="s">
        <v>44</v>
      </c>
      <c r="V976" s="27" t="s">
        <v>45</v>
      </c>
      <c r="W976" s="4">
        <v>4300</v>
      </c>
      <c r="X976" s="4">
        <f>IF(Table1[[#This Row],[Commodity]]="corn",Table1[[#This Row],[Tariff per Car]]/(111*2000/56),Table1[[#This Row],[Tariff per Car]]/(111*2000/60))</f>
        <v>1.0846846846846847</v>
      </c>
      <c r="Y976" s="4">
        <f>Table1[[#This Row],[Tariff per Car]]/100.7</f>
        <v>42.701092353525318</v>
      </c>
      <c r="Z976" s="4">
        <f>(Table1[[#This Row],[Tariff per Car]]/111)</f>
        <v>38.738738738738739</v>
      </c>
      <c r="AA976" s="6">
        <f>(Table1[[#This Row],[Tariff per Car]]/111)/Table1[[#This Row],[Route Mileage]]</f>
        <v>5.0705155417197299E-2</v>
      </c>
      <c r="AB976" s="4">
        <v>0.14000000000000001</v>
      </c>
      <c r="AC976" s="4">
        <f>Table1[[#This Row],[FSC per Mile]]*Table1[[#This Row],[Route Mileage]]</f>
        <v>106.96000000000001</v>
      </c>
      <c r="AD976" s="4">
        <f>Table1[[#This Row],[Tariff per Car]]+Table1[[#This Row],[FSC per Car]]</f>
        <v>4406.96</v>
      </c>
      <c r="AE976" s="4">
        <f>IF(Table1[[#This Row],[Commodity]]="corn",Table1[[#This Row],[Tariff + FSC per Car]]/(111*2000/56),Table1[[#This Row],[Tariff + FSC per Car]]/(111*2000/60))</f>
        <v>1.1116655855855857</v>
      </c>
      <c r="AF976" s="4">
        <f>Table1[[#This Row],[Tariff + FSC per Car]]/100.7</f>
        <v>43.763257199602776</v>
      </c>
      <c r="AG976" s="4">
        <f>(Table1[[#This Row],[Tariff + FSC per Car]]/111)</f>
        <v>39.702342342342341</v>
      </c>
      <c r="AH976" s="6">
        <f>(Table1[[#This Row],[Tariff + FSC per Car]]/111)/Table1[[#This Row],[Route Mileage]]</f>
        <v>5.1966416678458562E-2</v>
      </c>
    </row>
    <row r="977" spans="1:34" x14ac:dyDescent="0.25">
      <c r="A977" s="3">
        <v>45153</v>
      </c>
      <c r="B977" s="1" t="s">
        <v>34</v>
      </c>
      <c r="C977" s="1" t="s">
        <v>34</v>
      </c>
      <c r="D977" s="24">
        <v>4022</v>
      </c>
      <c r="E977" s="24">
        <v>39010</v>
      </c>
      <c r="F977" s="1" t="s">
        <v>35</v>
      </c>
      <c r="G977" s="1" t="s">
        <v>36</v>
      </c>
      <c r="H977" s="1" t="s">
        <v>61</v>
      </c>
      <c r="I977" t="s">
        <v>62</v>
      </c>
      <c r="J977" t="str">
        <f>_xlfn.CONCAT(IFERROR(INDEX(Lookup!B:B, MATCH(Table1[[#This Row],[Origin City]], Lookup!A:A, 0)), Table1[[#This Row],[Origin City]]),","," ",Table1[[#This Row],[Origin State]])</f>
        <v>Phelps (Rock Port), MO</v>
      </c>
      <c r="K977" t="s">
        <v>65</v>
      </c>
      <c r="L977" t="s">
        <v>54</v>
      </c>
      <c r="M977" t="s">
        <v>66</v>
      </c>
      <c r="N977" s="5">
        <v>937</v>
      </c>
      <c r="O977" t="s">
        <v>41</v>
      </c>
      <c r="P977">
        <v>110</v>
      </c>
      <c r="Q977">
        <v>120</v>
      </c>
      <c r="R977" t="s">
        <v>42</v>
      </c>
      <c r="S977" t="s">
        <v>43</v>
      </c>
      <c r="T977" t="s">
        <v>52</v>
      </c>
      <c r="U977" s="35" t="s">
        <v>44</v>
      </c>
      <c r="V977" s="27" t="s">
        <v>45</v>
      </c>
      <c r="W977" s="4">
        <v>4040</v>
      </c>
      <c r="X977" s="4">
        <f>IF(Table1[[#This Row],[Commodity]]="corn",Table1[[#This Row],[Tariff per Car]]/(111*2000/56),Table1[[#This Row],[Tariff per Car]]/(111*2000/60))</f>
        <v>1.0190990990990991</v>
      </c>
      <c r="Y977" s="4">
        <f>Table1[[#This Row],[Tariff per Car]]/100.7</f>
        <v>40.119165839126119</v>
      </c>
      <c r="Z977" s="4">
        <f>(Table1[[#This Row],[Tariff per Car]]/111)</f>
        <v>36.396396396396398</v>
      </c>
      <c r="AA977" s="6">
        <f>(Table1[[#This Row],[Tariff per Car]]/111)/Table1[[#This Row],[Route Mileage]]</f>
        <v>3.8843539377157309E-2</v>
      </c>
      <c r="AB977" s="4">
        <v>0.14000000000000001</v>
      </c>
      <c r="AC977" s="4">
        <f>Table1[[#This Row],[FSC per Mile]]*Table1[[#This Row],[Route Mileage]]</f>
        <v>131.18</v>
      </c>
      <c r="AD977" s="4">
        <f>Table1[[#This Row],[Tariff per Car]]+Table1[[#This Row],[FSC per Car]]</f>
        <v>4171.18</v>
      </c>
      <c r="AE977" s="4">
        <f>IF(Table1[[#This Row],[Commodity]]="corn",Table1[[#This Row],[Tariff + FSC per Car]]/(111*2000/56),Table1[[#This Row],[Tariff + FSC per Car]]/(111*2000/60))</f>
        <v>1.0521895495495497</v>
      </c>
      <c r="AF977" s="4">
        <f>Table1[[#This Row],[Tariff + FSC per Car]]/100.7</f>
        <v>41.421847070506459</v>
      </c>
      <c r="AG977" s="4">
        <f>(Table1[[#This Row],[Tariff + FSC per Car]]/111)</f>
        <v>37.578198198198201</v>
      </c>
      <c r="AH977" s="6">
        <f>(Table1[[#This Row],[Tariff + FSC per Car]]/111)/Table1[[#This Row],[Route Mileage]]</f>
        <v>4.0104800638418571E-2</v>
      </c>
    </row>
    <row r="978" spans="1:34" x14ac:dyDescent="0.25">
      <c r="A978" s="3">
        <v>45153</v>
      </c>
      <c r="B978" s="1" t="s">
        <v>34</v>
      </c>
      <c r="C978" s="1" t="s">
        <v>34</v>
      </c>
      <c r="D978" s="24">
        <v>4022</v>
      </c>
      <c r="E978" s="24">
        <v>39013</v>
      </c>
      <c r="F978" s="1" t="s">
        <v>35</v>
      </c>
      <c r="G978" s="1" t="s">
        <v>36</v>
      </c>
      <c r="H978" s="1" t="s">
        <v>67</v>
      </c>
      <c r="I978" t="s">
        <v>68</v>
      </c>
      <c r="J978" t="str">
        <f>_xlfn.CONCAT(IFERROR(INDEX(Lookup!B:B, MATCH(Table1[[#This Row],[Origin City]], Lookup!A:A, 0)), Table1[[#This Row],[Origin City]]),","," ",Table1[[#This Row],[Origin State]])</f>
        <v>Selby, SD</v>
      </c>
      <c r="K978" t="s">
        <v>48</v>
      </c>
      <c r="L978" t="s">
        <v>49</v>
      </c>
      <c r="M978" t="s">
        <v>50</v>
      </c>
      <c r="N978" s="5">
        <v>1419</v>
      </c>
      <c r="O978" t="s">
        <v>51</v>
      </c>
      <c r="P978">
        <v>110</v>
      </c>
      <c r="Q978">
        <v>120</v>
      </c>
      <c r="R978" t="s">
        <v>42</v>
      </c>
      <c r="S978" t="s">
        <v>43</v>
      </c>
      <c r="T978" t="s">
        <v>52</v>
      </c>
      <c r="U978" s="36" t="s">
        <v>44</v>
      </c>
      <c r="V978" s="28" t="s">
        <v>45</v>
      </c>
      <c r="W978" s="4">
        <v>5580</v>
      </c>
      <c r="X978" s="4">
        <f>IF(Table1[[#This Row],[Commodity]]="corn",Table1[[#This Row],[Tariff per Car]]/(111*2000/56),Table1[[#This Row],[Tariff per Car]]/(111*2000/60))</f>
        <v>1.4075675675675676</v>
      </c>
      <c r="Y978" s="4">
        <f>Table1[[#This Row],[Tariff per Car]]/100.7</f>
        <v>55.412115193644489</v>
      </c>
      <c r="Z978" s="4">
        <f>(Table1[[#This Row],[Tariff per Car]]/111)</f>
        <v>50.270270270270274</v>
      </c>
      <c r="AA978" s="6">
        <f>(Table1[[#This Row],[Tariff per Car]]/111)/Table1[[#This Row],[Route Mileage]]</f>
        <v>3.5426547054454034E-2</v>
      </c>
      <c r="AB978" s="4">
        <v>0.14000000000000001</v>
      </c>
      <c r="AC978" s="4">
        <f>Table1[[#This Row],[FSC per Mile]]*Table1[[#This Row],[Route Mileage]]</f>
        <v>198.66000000000003</v>
      </c>
      <c r="AD978" s="4">
        <f>Table1[[#This Row],[Tariff per Car]]+Table1[[#This Row],[FSC per Car]]</f>
        <v>5778.66</v>
      </c>
      <c r="AE978" s="4">
        <f>IF(Table1[[#This Row],[Commodity]]="corn",Table1[[#This Row],[Tariff + FSC per Car]]/(111*2000/56),Table1[[#This Row],[Tariff + FSC per Car]]/(111*2000/60))</f>
        <v>1.4576800000000001</v>
      </c>
      <c r="AF978" s="4">
        <f>Table1[[#This Row],[Tariff + FSC per Car]]/100.7</f>
        <v>57.384905660377356</v>
      </c>
      <c r="AG978" s="4">
        <f>(Table1[[#This Row],[Tariff + FSC per Car]]/111)</f>
        <v>52.059999999999995</v>
      </c>
      <c r="AH978" s="6">
        <f>(Table1[[#This Row],[Tariff + FSC per Car]]/111)/Table1[[#This Row],[Route Mileage]]</f>
        <v>3.668780831571529E-2</v>
      </c>
    </row>
    <row r="979" spans="1:34" x14ac:dyDescent="0.25">
      <c r="A979" s="3">
        <v>45153</v>
      </c>
      <c r="B979" s="1" t="s">
        <v>34</v>
      </c>
      <c r="C979" s="1" t="s">
        <v>34</v>
      </c>
      <c r="D979" s="24">
        <v>4022</v>
      </c>
      <c r="E979" s="24">
        <v>39013</v>
      </c>
      <c r="F979" s="1" t="s">
        <v>35</v>
      </c>
      <c r="G979" s="1" t="s">
        <v>36</v>
      </c>
      <c r="H979" s="1" t="s">
        <v>69</v>
      </c>
      <c r="I979" t="s">
        <v>47</v>
      </c>
      <c r="J979" t="str">
        <f>_xlfn.CONCAT(IFERROR(INDEX(Lookup!B:B, MATCH(Table1[[#This Row],[Origin City]], Lookup!A:A, 0)), Table1[[#This Row],[Origin City]]),","," ",Table1[[#This Row],[Origin State]])</f>
        <v>St. Cloud, MN</v>
      </c>
      <c r="K979" t="s">
        <v>48</v>
      </c>
      <c r="L979" t="s">
        <v>49</v>
      </c>
      <c r="M979" t="s">
        <v>50</v>
      </c>
      <c r="N979" s="5">
        <v>1666</v>
      </c>
      <c r="O979" t="s">
        <v>51</v>
      </c>
      <c r="P979">
        <v>110</v>
      </c>
      <c r="Q979">
        <v>120</v>
      </c>
      <c r="R979" t="s">
        <v>42</v>
      </c>
      <c r="S979" t="s">
        <v>43</v>
      </c>
      <c r="T979" t="s">
        <v>52</v>
      </c>
      <c r="U979" s="36" t="s">
        <v>44</v>
      </c>
      <c r="V979" s="28" t="s">
        <v>45</v>
      </c>
      <c r="W979" s="4">
        <v>5580</v>
      </c>
      <c r="X979" s="4">
        <f>IF(Table1[[#This Row],[Commodity]]="corn",Table1[[#This Row],[Tariff per Car]]/(111*2000/56),Table1[[#This Row],[Tariff per Car]]/(111*2000/60))</f>
        <v>1.4075675675675676</v>
      </c>
      <c r="Y979" s="4">
        <f>Table1[[#This Row],[Tariff per Car]]/100.7</f>
        <v>55.412115193644489</v>
      </c>
      <c r="Z979" s="4">
        <f>(Table1[[#This Row],[Tariff per Car]]/111)</f>
        <v>50.270270270270274</v>
      </c>
      <c r="AA979" s="6">
        <f>(Table1[[#This Row],[Tariff per Car]]/111)/Table1[[#This Row],[Route Mileage]]</f>
        <v>3.0174231854904126E-2</v>
      </c>
      <c r="AB979" s="4">
        <v>0.14000000000000001</v>
      </c>
      <c r="AC979" s="4">
        <f>Table1[[#This Row],[FSC per Mile]]*Table1[[#This Row],[Route Mileage]]</f>
        <v>233.24</v>
      </c>
      <c r="AD979" s="4">
        <f>Table1[[#This Row],[Tariff per Car]]+Table1[[#This Row],[FSC per Car]]</f>
        <v>5813.24</v>
      </c>
      <c r="AE979" s="4">
        <f>IF(Table1[[#This Row],[Commodity]]="corn",Table1[[#This Row],[Tariff + FSC per Car]]/(111*2000/56),Table1[[#This Row],[Tariff + FSC per Car]]/(111*2000/60))</f>
        <v>1.4664028828828828</v>
      </c>
      <c r="AF979" s="4">
        <f>Table1[[#This Row],[Tariff + FSC per Car]]/100.7</f>
        <v>57.728301886792451</v>
      </c>
      <c r="AG979" s="4">
        <f>(Table1[[#This Row],[Tariff + FSC per Car]]/111)</f>
        <v>52.371531531531531</v>
      </c>
      <c r="AH979" s="6">
        <f>(Table1[[#This Row],[Tariff + FSC per Car]]/111)/Table1[[#This Row],[Route Mileage]]</f>
        <v>3.1435493116165385E-2</v>
      </c>
    </row>
    <row r="980" spans="1:34" x14ac:dyDescent="0.25">
      <c r="A980" s="3">
        <v>45153</v>
      </c>
      <c r="B980" s="1" t="s">
        <v>34</v>
      </c>
      <c r="C980" s="1" t="s">
        <v>34</v>
      </c>
      <c r="D980" s="24">
        <v>4022</v>
      </c>
      <c r="E980" s="24">
        <v>39010</v>
      </c>
      <c r="F980" s="1" t="s">
        <v>35</v>
      </c>
      <c r="G980" s="1" t="s">
        <v>36</v>
      </c>
      <c r="H980" s="1" t="s">
        <v>70</v>
      </c>
      <c r="I980" t="s">
        <v>57</v>
      </c>
      <c r="J980" t="str">
        <f>_xlfn.CONCAT(IFERROR(INDEX(Lookup!B:B, MATCH(Table1[[#This Row],[Origin City]], Lookup!A:A, 0)), Table1[[#This Row],[Origin City]]),","," ",Table1[[#This Row],[Origin State]])</f>
        <v>Waverly, IL</v>
      </c>
      <c r="K980" t="s">
        <v>71</v>
      </c>
      <c r="L980" t="s">
        <v>64</v>
      </c>
      <c r="M980" t="str">
        <f>_xlfn.CONCAT(IFERROR(INDEX(Lookup!B:B, MATCH(Table1[[#This Row],[Destination City]], Lookup!A:A, 0)), Table1[[#This Row],[Destination City]]),","," ",Table1[[#This Row],[Destination State]])</f>
        <v>Dexter, NM</v>
      </c>
      <c r="N980" s="47">
        <v>1058</v>
      </c>
      <c r="O980" t="s">
        <v>41</v>
      </c>
      <c r="P980">
        <v>110</v>
      </c>
      <c r="Q980">
        <v>120</v>
      </c>
      <c r="R980" t="s">
        <v>42</v>
      </c>
      <c r="S980" t="s">
        <v>43</v>
      </c>
      <c r="T980" t="s">
        <v>43</v>
      </c>
      <c r="U980" s="36" t="s">
        <v>44</v>
      </c>
      <c r="V980" s="28" t="s">
        <v>45</v>
      </c>
      <c r="W980" s="4">
        <v>4180</v>
      </c>
      <c r="X980" s="4">
        <f>IF(Table1[[#This Row],[Commodity]]="corn",Table1[[#This Row],[Tariff per Car]]/(111*2000/56),Table1[[#This Row],[Tariff per Car]]/(111*2000/60))</f>
        <v>1.0544144144144145</v>
      </c>
      <c r="Y980" s="4">
        <f>Table1[[#This Row],[Tariff per Car]]/100.7</f>
        <v>41.509433962264147</v>
      </c>
      <c r="Z980" s="4">
        <f>(Table1[[#This Row],[Tariff per Car]]/111)</f>
        <v>37.657657657657658</v>
      </c>
      <c r="AA980" s="6">
        <f>(Table1[[#This Row],[Tariff per Car]]/111)/Table1[[#This Row],[Route Mileage]]</f>
        <v>3.5593249203835213E-2</v>
      </c>
      <c r="AB980" s="4">
        <v>0.14000000000000001</v>
      </c>
      <c r="AC980" s="4">
        <f>Table1[[#This Row],[FSC per Mile]]*Table1[[#This Row],[Route Mileage]]</f>
        <v>148.12</v>
      </c>
      <c r="AD980" s="4">
        <f>Table1[[#This Row],[Tariff per Car]]+Table1[[#This Row],[FSC per Car]]</f>
        <v>4328.12</v>
      </c>
      <c r="AE980" s="4">
        <f>IF(Table1[[#This Row],[Commodity]]="corn",Table1[[#This Row],[Tariff + FSC per Car]]/(111*2000/56),Table1[[#This Row],[Tariff + FSC per Car]]/(111*2000/60))</f>
        <v>1.0917780180180181</v>
      </c>
      <c r="AF980" s="4">
        <f>Table1[[#This Row],[Tariff + FSC per Car]]/100.7</f>
        <v>42.980337636544185</v>
      </c>
      <c r="AG980" s="4">
        <f>(Table1[[#This Row],[Tariff + FSC per Car]]/111)</f>
        <v>38.992072072072069</v>
      </c>
      <c r="AH980" s="6">
        <f>(Table1[[#This Row],[Tariff + FSC per Car]]/111)/Table1[[#This Row],[Route Mileage]]</f>
        <v>3.6854510465096475E-2</v>
      </c>
    </row>
    <row r="981" spans="1:34" x14ac:dyDescent="0.25">
      <c r="A981" s="3">
        <v>45153</v>
      </c>
      <c r="B981" s="1" t="s">
        <v>80</v>
      </c>
      <c r="C981" s="1" t="s">
        <v>81</v>
      </c>
      <c r="D981" s="24">
        <v>4032</v>
      </c>
      <c r="E981" s="24">
        <v>1182</v>
      </c>
      <c r="F981" s="1" t="s">
        <v>35</v>
      </c>
      <c r="G981" s="1" t="s">
        <v>36</v>
      </c>
      <c r="H981" s="1" t="s">
        <v>82</v>
      </c>
      <c r="I981" t="s">
        <v>83</v>
      </c>
      <c r="J981" t="str">
        <f>_xlfn.CONCAT(IFERROR(INDEX(Lookup!B:B, MATCH(Table1[[#This Row],[Origin City]], Lookup!A:A, 0)), Table1[[#This Row],[Origin City]]),","," ",Table1[[#This Row],[Origin State]])</f>
        <v>Delhi, LA</v>
      </c>
      <c r="K981" t="s">
        <v>84</v>
      </c>
      <c r="L981" t="s">
        <v>85</v>
      </c>
      <c r="M981" t="str">
        <f>_xlfn.CONCAT(IFERROR(INDEX(Lookup!B:B, MATCH(Table1[[#This Row],[Destination City]], Lookup!A:A, 0)), Table1[[#This Row],[Destination City]]),","," ",Table1[[#This Row],[Destination State]])</f>
        <v>Morton, MS</v>
      </c>
      <c r="N981" s="5">
        <v>120</v>
      </c>
      <c r="O981" t="s">
        <v>86</v>
      </c>
      <c r="P981">
        <v>100</v>
      </c>
      <c r="R981" t="s">
        <v>42</v>
      </c>
      <c r="S981" t="s">
        <v>43</v>
      </c>
      <c r="T981" t="s">
        <v>52</v>
      </c>
      <c r="U981" s="26"/>
      <c r="V981" s="27" t="s">
        <v>87</v>
      </c>
      <c r="W981" s="4">
        <v>1312</v>
      </c>
      <c r="X981" s="4">
        <f>IF(Table1[[#This Row],[Commodity]]="corn",Table1[[#This Row],[Tariff per Car]]/(111*2000/56),Table1[[#This Row],[Tariff per Car]]/(111*2000/60))</f>
        <v>0.33095495495495497</v>
      </c>
      <c r="Y981" s="4">
        <f>Table1[[#This Row],[Tariff per Car]]/100.7</f>
        <v>13.028798411122144</v>
      </c>
      <c r="Z981" s="4">
        <f>(Table1[[#This Row],[Tariff per Car]]/111)</f>
        <v>11.81981981981982</v>
      </c>
      <c r="AA981" s="6">
        <f>(Table1[[#This Row],[Tariff per Car]]/111)/Table1[[#This Row],[Route Mileage]]</f>
        <v>9.8498498498498496E-2</v>
      </c>
      <c r="AB981" s="4">
        <v>0.42</v>
      </c>
      <c r="AC981" s="4">
        <f>Table1[[#This Row],[FSC per Mile]]*Table1[[#This Row],[Route Mileage]]</f>
        <v>50.4</v>
      </c>
      <c r="AD981" s="4">
        <f>Table1[[#This Row],[Tariff per Car]]+Table1[[#This Row],[FSC per Car]]</f>
        <v>1362.4</v>
      </c>
      <c r="AE981" s="4">
        <f>IF(Table1[[#This Row],[Commodity]]="corn",Table1[[#This Row],[Tariff + FSC per Car]]/(111*2000/56),Table1[[#This Row],[Tariff + FSC per Car]]/(111*2000/60))</f>
        <v>0.34366846846846849</v>
      </c>
      <c r="AF981" s="4">
        <f>Table1[[#This Row],[Tariff + FSC per Car]]/100.7</f>
        <v>13.529294935451837</v>
      </c>
      <c r="AG981" s="4">
        <f>(Table1[[#This Row],[Tariff + FSC per Car]]/111)</f>
        <v>12.273873873873875</v>
      </c>
      <c r="AH981" s="6">
        <f>(Table1[[#This Row],[Tariff + FSC per Car]]/111)/Table1[[#This Row],[Route Mileage]]</f>
        <v>0.10228228228228228</v>
      </c>
    </row>
    <row r="982" spans="1:34" x14ac:dyDescent="0.25">
      <c r="A982" s="3">
        <v>45153</v>
      </c>
      <c r="B982" s="1" t="s">
        <v>88</v>
      </c>
      <c r="C982" s="1" t="s">
        <v>81</v>
      </c>
      <c r="D982" s="24">
        <v>4444</v>
      </c>
      <c r="E982" s="24">
        <v>45646</v>
      </c>
      <c r="F982" s="1" t="s">
        <v>35</v>
      </c>
      <c r="G982" s="1" t="s">
        <v>36</v>
      </c>
      <c r="H982" s="1" t="s">
        <v>89</v>
      </c>
      <c r="I982" t="s">
        <v>75</v>
      </c>
      <c r="J982" t="str">
        <f>_xlfn.CONCAT(IFERROR(INDEX(Lookup!B:B, MATCH(Table1[[#This Row],[Origin City]], Lookup!A:A, 0)), Table1[[#This Row],[Origin City]]),","," ",Table1[[#This Row],[Origin State]])</f>
        <v>Enderlin, ND</v>
      </c>
      <c r="K982" t="s">
        <v>90</v>
      </c>
      <c r="L982" t="s">
        <v>49</v>
      </c>
      <c r="M982" t="str">
        <f>_xlfn.CONCAT(IFERROR(INDEX(Lookup!B:B, MATCH(Table1[[#This Row],[Destination City]], Lookup!A:A, 0)), Table1[[#This Row],[Destination City]]),","," ",Table1[[#This Row],[Destination State]])</f>
        <v>Kalama, WA</v>
      </c>
      <c r="N982" s="5">
        <v>1617</v>
      </c>
      <c r="O982" t="s">
        <v>86</v>
      </c>
      <c r="P982">
        <v>110</v>
      </c>
      <c r="Q982">
        <v>110</v>
      </c>
      <c r="R982" t="s">
        <v>42</v>
      </c>
      <c r="S982" t="s">
        <v>43</v>
      </c>
      <c r="T982" t="s">
        <v>52</v>
      </c>
      <c r="U982" s="26"/>
      <c r="V982" s="27" t="s">
        <v>87</v>
      </c>
      <c r="W982" s="4">
        <v>5197</v>
      </c>
      <c r="X982" s="4">
        <f>IF(Table1[[#This Row],[Commodity]]="corn",Table1[[#This Row],[Tariff per Car]]/(111*2000/56),Table1[[#This Row],[Tariff per Car]]/(111*2000/60))</f>
        <v>1.3109549549549551</v>
      </c>
      <c r="Y982" s="4">
        <f>Table1[[#This Row],[Tariff per Car]]/100.7</f>
        <v>51.608738828202583</v>
      </c>
      <c r="Z982" s="4">
        <f>(Table1[[#This Row],[Tariff per Car]]/111)</f>
        <v>46.81981981981982</v>
      </c>
      <c r="AA982" s="6">
        <f>(Table1[[#This Row],[Tariff per Car]]/111)/Table1[[#This Row],[Route Mileage]]</f>
        <v>2.8954743240457527E-2</v>
      </c>
      <c r="AB982" s="4">
        <v>0.33</v>
      </c>
      <c r="AC982" s="4">
        <f>Table1[[#This Row],[FSC per Mile]]*Table1[[#This Row],[Route Mileage]]</f>
        <v>533.61</v>
      </c>
      <c r="AD982" s="4">
        <f>Table1[[#This Row],[Tariff per Car]]+Table1[[#This Row],[FSC per Car]]</f>
        <v>5730.61</v>
      </c>
      <c r="AE982" s="4">
        <f>IF(Table1[[#This Row],[Commodity]]="corn",Table1[[#This Row],[Tariff + FSC per Car]]/(111*2000/56),Table1[[#This Row],[Tariff + FSC per Car]]/(111*2000/60))</f>
        <v>1.4455592792792793</v>
      </c>
      <c r="AF982" s="4">
        <f>Table1[[#This Row],[Tariff + FSC per Car]]/100.7</f>
        <v>56.907745779543191</v>
      </c>
      <c r="AG982" s="4">
        <f>(Table1[[#This Row],[Tariff + FSC per Car]]/111)</f>
        <v>51.627117117117116</v>
      </c>
      <c r="AH982" s="6">
        <f>(Table1[[#This Row],[Tariff + FSC per Car]]/111)/Table1[[#This Row],[Route Mileage]]</f>
        <v>3.1927716213430497E-2</v>
      </c>
    </row>
    <row r="983" spans="1:34" x14ac:dyDescent="0.25">
      <c r="A983" s="3">
        <v>45153</v>
      </c>
      <c r="B983" s="1" t="s">
        <v>88</v>
      </c>
      <c r="C983" s="1" t="s">
        <v>81</v>
      </c>
      <c r="D983" s="24">
        <v>4444</v>
      </c>
      <c r="E983" s="24">
        <v>45558</v>
      </c>
      <c r="F983" s="1" t="s">
        <v>35</v>
      </c>
      <c r="G983" s="1" t="s">
        <v>36</v>
      </c>
      <c r="H983" s="1" t="s">
        <v>91</v>
      </c>
      <c r="I983" t="s">
        <v>47</v>
      </c>
      <c r="J983" t="str">
        <f>_xlfn.CONCAT(IFERROR(INDEX(Lookup!B:B, MATCH(Table1[[#This Row],[Origin City]], Lookup!A:A, 0)), Table1[[#This Row],[Origin City]]),","," ",Table1[[#This Row],[Origin State]])</f>
        <v>Glenwood, MN</v>
      </c>
      <c r="K983" t="s">
        <v>92</v>
      </c>
      <c r="L983" t="s">
        <v>93</v>
      </c>
      <c r="M983" t="str">
        <f>_xlfn.CONCAT(IFERROR(INDEX(Lookup!B:B, MATCH(Table1[[#This Row],[Destination City]], Lookup!A:A, 0)), Table1[[#This Row],[Destination City]]),","," ",Table1[[#This Row],[Destination State]])</f>
        <v>Boardman, OR</v>
      </c>
      <c r="N983" s="5">
        <v>1556</v>
      </c>
      <c r="O983" t="s">
        <v>86</v>
      </c>
      <c r="P983">
        <v>110</v>
      </c>
      <c r="Q983">
        <v>110</v>
      </c>
      <c r="R983" t="s">
        <v>42</v>
      </c>
      <c r="S983" t="s">
        <v>43</v>
      </c>
      <c r="T983" t="s">
        <v>52</v>
      </c>
      <c r="U983" s="26"/>
      <c r="V983" s="27" t="s">
        <v>87</v>
      </c>
      <c r="W983" s="4">
        <v>5163</v>
      </c>
      <c r="X983" s="4">
        <f>IF(Table1[[#This Row],[Commodity]]="corn",Table1[[#This Row],[Tariff per Car]]/(111*2000/56),Table1[[#This Row],[Tariff per Car]]/(111*2000/60))</f>
        <v>1.3023783783783784</v>
      </c>
      <c r="Y983" s="4">
        <f>Table1[[#This Row],[Tariff per Car]]/100.7</f>
        <v>51.271102284011917</v>
      </c>
      <c r="Z983" s="4">
        <f>(Table1[[#This Row],[Tariff per Car]]/111)</f>
        <v>46.513513513513516</v>
      </c>
      <c r="AA983" s="6">
        <f>(Table1[[#This Row],[Tariff per Car]]/111)/Table1[[#This Row],[Route Mileage]]</f>
        <v>2.9893003543389148E-2</v>
      </c>
      <c r="AB983" s="4">
        <v>0.33</v>
      </c>
      <c r="AC983" s="4">
        <f>Table1[[#This Row],[FSC per Mile]]*Table1[[#This Row],[Route Mileage]]</f>
        <v>513.48</v>
      </c>
      <c r="AD983" s="4">
        <f>Table1[[#This Row],[Tariff per Car]]+Table1[[#This Row],[FSC per Car]]</f>
        <v>5676.48</v>
      </c>
      <c r="AE983" s="4">
        <f>IF(Table1[[#This Row],[Commodity]]="corn",Table1[[#This Row],[Tariff + FSC per Car]]/(111*2000/56),Table1[[#This Row],[Tariff + FSC per Car]]/(111*2000/60))</f>
        <v>1.4319048648648647</v>
      </c>
      <c r="AF983" s="4">
        <f>Table1[[#This Row],[Tariff + FSC per Car]]/100.7</f>
        <v>56.370208540218464</v>
      </c>
      <c r="AG983" s="4">
        <f>(Table1[[#This Row],[Tariff + FSC per Car]]/111)</f>
        <v>51.139459459459452</v>
      </c>
      <c r="AH983" s="6">
        <f>(Table1[[#This Row],[Tariff + FSC per Car]]/111)/Table1[[#This Row],[Route Mileage]]</f>
        <v>3.2865976516362118E-2</v>
      </c>
    </row>
    <row r="984" spans="1:34" x14ac:dyDescent="0.25">
      <c r="A984" s="3">
        <v>45153</v>
      </c>
      <c r="B984" s="1" t="s">
        <v>94</v>
      </c>
      <c r="C984" s="1" t="s">
        <v>94</v>
      </c>
      <c r="D984" s="24">
        <v>4315</v>
      </c>
      <c r="F984" s="1" t="s">
        <v>35</v>
      </c>
      <c r="G984" s="1" t="s">
        <v>36</v>
      </c>
      <c r="H984" s="1" t="s">
        <v>95</v>
      </c>
      <c r="I984" t="s">
        <v>96</v>
      </c>
      <c r="J984" t="str">
        <f>_xlfn.CONCAT(IFERROR(INDEX(Lookup!B:B, MATCH(Table1[[#This Row],[Origin City]], Lookup!A:A, 0)), Table1[[#This Row],[Origin City]]),","," ",Table1[[#This Row],[Origin State]])</f>
        <v>Haw Creek (Ladoga), IN</v>
      </c>
      <c r="K984" t="s">
        <v>97</v>
      </c>
      <c r="L984" t="s">
        <v>98</v>
      </c>
      <c r="M984" t="str">
        <f>_xlfn.CONCAT(IFERROR(INDEX(Lookup!B:B, MATCH(Table1[[#This Row],[Destination City]], Lookup!A:A, 0)), Table1[[#This Row],[Destination City]]),","," ",Table1[[#This Row],[Destination State]])</f>
        <v>Ozark, AL</v>
      </c>
      <c r="N984" s="9">
        <v>707</v>
      </c>
      <c r="O984" t="s">
        <v>86</v>
      </c>
      <c r="P984">
        <v>90</v>
      </c>
      <c r="Q984">
        <v>90</v>
      </c>
      <c r="R984" t="s">
        <v>42</v>
      </c>
      <c r="S984" t="s">
        <v>43</v>
      </c>
      <c r="T984" t="s">
        <v>52</v>
      </c>
      <c r="U984" s="29"/>
      <c r="V984" s="30" t="s">
        <v>87</v>
      </c>
      <c r="W984" s="4">
        <v>5693</v>
      </c>
      <c r="X984" s="4">
        <f>IF(Table1[[#This Row],[Commodity]]="corn",Table1[[#This Row],[Tariff per Car]]/(111*2000/56),Table1[[#This Row],[Tariff per Car]]/(111*2000/60))</f>
        <v>1.4360720720720721</v>
      </c>
      <c r="Y984" s="4">
        <f>Table1[[#This Row],[Tariff per Car]]/100.7</f>
        <v>56.53426017874876</v>
      </c>
      <c r="Z984" s="4">
        <f>(Table1[[#This Row],[Tariff per Car]]/111)</f>
        <v>51.288288288288285</v>
      </c>
      <c r="AA984" s="6">
        <f>(Table1[[#This Row],[Tariff per Car]]/111)/Table1[[#This Row],[Route Mileage]]</f>
        <v>7.2543547791072541E-2</v>
      </c>
      <c r="AB984" s="4">
        <v>0</v>
      </c>
      <c r="AC984" s="4">
        <f>Table1[[#This Row],[FSC per Mile]]*Table1[[#This Row],[Route Mileage]]</f>
        <v>0</v>
      </c>
      <c r="AD984" s="4">
        <f>Table1[[#This Row],[Tariff per Car]]+Table1[[#This Row],[FSC per Car]]</f>
        <v>5693</v>
      </c>
      <c r="AE984" s="4">
        <f>IF(Table1[[#This Row],[Commodity]]="corn",Table1[[#This Row],[Tariff + FSC per Car]]/(111*2000/56),Table1[[#This Row],[Tariff + FSC per Car]]/(111*2000/60))</f>
        <v>1.4360720720720721</v>
      </c>
      <c r="AF984" s="4">
        <f>Table1[[#This Row],[Tariff + FSC per Car]]/100.7</f>
        <v>56.53426017874876</v>
      </c>
      <c r="AG984" s="4">
        <f>(Table1[[#This Row],[Tariff + FSC per Car]]/111)</f>
        <v>51.288288288288285</v>
      </c>
      <c r="AH984" s="6">
        <f>(Table1[[#This Row],[Tariff + FSC per Car]]/111)/Table1[[#This Row],[Route Mileage]]</f>
        <v>7.2543547791072541E-2</v>
      </c>
    </row>
    <row r="985" spans="1:34" x14ac:dyDescent="0.25">
      <c r="A985" s="3">
        <v>45153</v>
      </c>
      <c r="B985" s="1" t="s">
        <v>94</v>
      </c>
      <c r="C985" s="1" t="s">
        <v>94</v>
      </c>
      <c r="D985" s="24">
        <v>4315</v>
      </c>
      <c r="F985" s="1" t="s">
        <v>35</v>
      </c>
      <c r="G985" s="1" t="s">
        <v>36</v>
      </c>
      <c r="H985" s="1" t="s">
        <v>99</v>
      </c>
      <c r="I985" t="s">
        <v>100</v>
      </c>
      <c r="J985" t="str">
        <f>_xlfn.CONCAT(IFERROR(INDEX(Lookup!B:B, MATCH(Table1[[#This Row],[Origin City]], Lookup!A:A, 0)), Table1[[#This Row],[Origin City]]),","," ",Table1[[#This Row],[Origin State]])</f>
        <v>Marysville, OH</v>
      </c>
      <c r="K985" t="s">
        <v>101</v>
      </c>
      <c r="L985" t="s">
        <v>102</v>
      </c>
      <c r="M985" t="str">
        <f>_xlfn.CONCAT(IFERROR(INDEX(Lookup!B:B, MATCH(Table1[[#This Row],[Destination City]], Lookup!A:A, 0)), Table1[[#This Row],[Destination City]]),","," ",Table1[[#This Row],[Destination State]])</f>
        <v>Rose Hill, NC</v>
      </c>
      <c r="N985" s="9">
        <v>781</v>
      </c>
      <c r="O985" t="s">
        <v>86</v>
      </c>
      <c r="P985">
        <v>90</v>
      </c>
      <c r="Q985">
        <v>90</v>
      </c>
      <c r="R985" t="s">
        <v>42</v>
      </c>
      <c r="S985" t="s">
        <v>43</v>
      </c>
      <c r="T985" t="s">
        <v>52</v>
      </c>
      <c r="U985" s="29"/>
      <c r="V985" s="30" t="s">
        <v>87</v>
      </c>
      <c r="W985" s="4">
        <v>5845</v>
      </c>
      <c r="X985" s="4">
        <f>IF(Table1[[#This Row],[Commodity]]="corn",Table1[[#This Row],[Tariff per Car]]/(111*2000/56),Table1[[#This Row],[Tariff per Car]]/(111*2000/60))</f>
        <v>1.4744144144144145</v>
      </c>
      <c r="Y985" s="4">
        <f>Table1[[#This Row],[Tariff per Car]]/100.7</f>
        <v>58.043694141012907</v>
      </c>
      <c r="Z985" s="4">
        <f>(Table1[[#This Row],[Tariff per Car]]/111)</f>
        <v>52.657657657657658</v>
      </c>
      <c r="AA985" s="6">
        <f>(Table1[[#This Row],[Tariff per Car]]/111)/Table1[[#This Row],[Route Mileage]]</f>
        <v>6.7423377282532213E-2</v>
      </c>
      <c r="AB985" s="4">
        <v>0</v>
      </c>
      <c r="AC985" s="4">
        <f>Table1[[#This Row],[FSC per Mile]]*Table1[[#This Row],[Route Mileage]]</f>
        <v>0</v>
      </c>
      <c r="AD985" s="4">
        <f>Table1[[#This Row],[Tariff per Car]]+Table1[[#This Row],[FSC per Car]]</f>
        <v>5845</v>
      </c>
      <c r="AE985" s="4">
        <f>IF(Table1[[#This Row],[Commodity]]="corn",Table1[[#This Row],[Tariff + FSC per Car]]/(111*2000/56),Table1[[#This Row],[Tariff + FSC per Car]]/(111*2000/60))</f>
        <v>1.4744144144144145</v>
      </c>
      <c r="AF985" s="4">
        <f>Table1[[#This Row],[Tariff + FSC per Car]]/100.7</f>
        <v>58.043694141012907</v>
      </c>
      <c r="AG985" s="4">
        <f>(Table1[[#This Row],[Tariff + FSC per Car]]/111)</f>
        <v>52.657657657657658</v>
      </c>
      <c r="AH985" s="6">
        <f>(Table1[[#This Row],[Tariff + FSC per Car]]/111)/Table1[[#This Row],[Route Mileage]]</f>
        <v>6.7423377282532213E-2</v>
      </c>
    </row>
    <row r="986" spans="1:34" x14ac:dyDescent="0.25">
      <c r="A986" s="3">
        <v>45153</v>
      </c>
      <c r="B986" s="1" t="s">
        <v>94</v>
      </c>
      <c r="C986" s="1" t="s">
        <v>94</v>
      </c>
      <c r="D986" s="24">
        <v>4315</v>
      </c>
      <c r="F986" s="1" t="s">
        <v>35</v>
      </c>
      <c r="G986" s="1" t="s">
        <v>36</v>
      </c>
      <c r="H986" s="1" t="s">
        <v>103</v>
      </c>
      <c r="I986" t="s">
        <v>57</v>
      </c>
      <c r="J986" t="str">
        <f>_xlfn.CONCAT(IFERROR(INDEX(Lookup!B:B, MATCH(Table1[[#This Row],[Origin City]], Lookup!A:A, 0)), Table1[[#This Row],[Origin City]]),","," ",Table1[[#This Row],[Origin State]])</f>
        <v>Olney, IL</v>
      </c>
      <c r="K986" t="s">
        <v>104</v>
      </c>
      <c r="L986" t="s">
        <v>105</v>
      </c>
      <c r="M986" t="str">
        <f>_xlfn.CONCAT(IFERROR(INDEX(Lookup!B:B, MATCH(Table1[[#This Row],[Destination City]], Lookup!A:A, 0)), Table1[[#This Row],[Destination City]]),","," ",Table1[[#This Row],[Destination State]])</f>
        <v>Fairmount, GA</v>
      </c>
      <c r="N986" s="9">
        <v>496</v>
      </c>
      <c r="O986" t="s">
        <v>86</v>
      </c>
      <c r="P986">
        <v>90</v>
      </c>
      <c r="Q986">
        <v>90</v>
      </c>
      <c r="R986" t="s">
        <v>42</v>
      </c>
      <c r="S986" t="s">
        <v>43</v>
      </c>
      <c r="T986" t="s">
        <v>52</v>
      </c>
      <c r="U986" s="45"/>
      <c r="V986" s="46" t="s">
        <v>87</v>
      </c>
      <c r="W986" s="4">
        <v>4478</v>
      </c>
      <c r="X986" s="4">
        <f>IF(Table1[[#This Row],[Commodity]]="corn",Table1[[#This Row],[Tariff per Car]]/(111*2000/56),Table1[[#This Row],[Tariff per Car]]/(111*2000/60))</f>
        <v>1.1295855855855856</v>
      </c>
      <c r="Y986" s="4">
        <f>Table1[[#This Row],[Tariff per Car]]/100.7</f>
        <v>44.468718967229393</v>
      </c>
      <c r="Z986" s="4">
        <f>(Table1[[#This Row],[Tariff per Car]]/111)</f>
        <v>40.342342342342342</v>
      </c>
      <c r="AA986" s="6">
        <f>(Table1[[#This Row],[Tariff per Car]]/111)/Table1[[#This Row],[Route Mileage]]</f>
        <v>8.13353676256902E-2</v>
      </c>
      <c r="AB986" s="4">
        <v>0</v>
      </c>
      <c r="AC986" s="4">
        <f>Table1[[#This Row],[FSC per Mile]]*Table1[[#This Row],[Route Mileage]]</f>
        <v>0</v>
      </c>
      <c r="AD986" s="4">
        <f>Table1[[#This Row],[Tariff per Car]]+Table1[[#This Row],[FSC per Car]]</f>
        <v>4478</v>
      </c>
      <c r="AE986" s="4">
        <f>IF(Table1[[#This Row],[Commodity]]="corn",Table1[[#This Row],[Tariff + FSC per Car]]/(111*2000/56),Table1[[#This Row],[Tariff + FSC per Car]]/(111*2000/60))</f>
        <v>1.1295855855855856</v>
      </c>
      <c r="AF986" s="4">
        <f>Table1[[#This Row],[Tariff + FSC per Car]]/100.7</f>
        <v>44.468718967229393</v>
      </c>
      <c r="AG986" s="4">
        <f>(Table1[[#This Row],[Tariff + FSC per Car]]/111)</f>
        <v>40.342342342342342</v>
      </c>
      <c r="AH986" s="6">
        <f>(Table1[[#This Row],[Tariff + FSC per Car]]/111)/Table1[[#This Row],[Route Mileage]]</f>
        <v>8.13353676256902E-2</v>
      </c>
    </row>
    <row r="987" spans="1:34" x14ac:dyDescent="0.25">
      <c r="A987" s="3">
        <v>45153</v>
      </c>
      <c r="B987" s="1" t="s">
        <v>112</v>
      </c>
      <c r="C987" s="1" t="s">
        <v>112</v>
      </c>
      <c r="D987" s="24">
        <v>4051</v>
      </c>
      <c r="E987" s="24">
        <v>2215</v>
      </c>
      <c r="F987" s="1" t="s">
        <v>35</v>
      </c>
      <c r="G987" s="1" t="s">
        <v>36</v>
      </c>
      <c r="H987" s="1" t="s">
        <v>115</v>
      </c>
      <c r="I987" t="s">
        <v>57</v>
      </c>
      <c r="J987" t="str">
        <f>_xlfn.CONCAT(IFERROR(INDEX(Lookup!B:B, MATCH(Table1[[#This Row],[Origin City]], Lookup!A:A, 0)), Table1[[#This Row],[Origin City]]),","," ",Table1[[#This Row],[Origin State]])</f>
        <v>Allen Station (San Jose), IL</v>
      </c>
      <c r="K987" t="s">
        <v>116</v>
      </c>
      <c r="L987" t="s">
        <v>54</v>
      </c>
      <c r="M987" t="str">
        <f>_xlfn.CONCAT(IFERROR(INDEX(Lookup!B:B, MATCH(Table1[[#This Row],[Destination City]], Lookup!A:A, 0)), Table1[[#This Row],[Destination City]]),","," ",Table1[[#This Row],[Destination State]])</f>
        <v>Pittsburg, TX</v>
      </c>
      <c r="N987" s="5">
        <v>691</v>
      </c>
      <c r="O987" t="s">
        <v>51</v>
      </c>
      <c r="P987">
        <v>107</v>
      </c>
      <c r="R987" t="s">
        <v>42</v>
      </c>
      <c r="S987" t="s">
        <v>43</v>
      </c>
      <c r="T987" t="s">
        <v>52</v>
      </c>
      <c r="U987" s="36" t="s">
        <v>44</v>
      </c>
      <c r="V987" s="28"/>
      <c r="W987" s="4">
        <v>3630</v>
      </c>
      <c r="X987" s="4">
        <f>IF(Table1[[#This Row],[Commodity]]="corn",Table1[[#This Row],[Tariff per Car]]/(111*2000/56),Table1[[#This Row],[Tariff per Car]]/(111*2000/60))</f>
        <v>0.91567567567567565</v>
      </c>
      <c r="Y987" s="4">
        <f>Table1[[#This Row],[Tariff per Car]]/100.7</f>
        <v>36.047666335650447</v>
      </c>
      <c r="Z987" s="4">
        <f>(Table1[[#This Row],[Tariff per Car]]/111)</f>
        <v>32.702702702702702</v>
      </c>
      <c r="AA987" s="6">
        <f>(Table1[[#This Row],[Tariff per Car]]/111)/Table1[[#This Row],[Route Mileage]]</f>
        <v>4.7326631986545152E-2</v>
      </c>
      <c r="AB987" s="4">
        <v>0.35</v>
      </c>
      <c r="AC987" s="4">
        <f>Table1[[#This Row],[FSC per Mile]]*Table1[[#This Row],[Route Mileage]]</f>
        <v>241.85</v>
      </c>
      <c r="AD987" s="4">
        <f>Table1[[#This Row],[Tariff per Car]]+Table1[[#This Row],[FSC per Car]]</f>
        <v>3871.85</v>
      </c>
      <c r="AE987" s="4">
        <f>IF(Table1[[#This Row],[Commodity]]="corn",Table1[[#This Row],[Tariff + FSC per Car]]/(111*2000/56),Table1[[#This Row],[Tariff + FSC per Car]]/(111*2000/60))</f>
        <v>0.97668288288288285</v>
      </c>
      <c r="AF987" s="4">
        <f>Table1[[#This Row],[Tariff + FSC per Car]]/100.7</f>
        <v>38.449354518371401</v>
      </c>
      <c r="AG987" s="4">
        <f>(Table1[[#This Row],[Tariff + FSC per Car]]/111)</f>
        <v>34.881531531531529</v>
      </c>
      <c r="AH987" s="6">
        <f>(Table1[[#This Row],[Tariff + FSC per Car]]/111)/Table1[[#This Row],[Route Mileage]]</f>
        <v>5.0479785139698308E-2</v>
      </c>
    </row>
    <row r="988" spans="1:34" x14ac:dyDescent="0.25">
      <c r="A988" s="3">
        <v>45153</v>
      </c>
      <c r="B988" s="1" t="s">
        <v>112</v>
      </c>
      <c r="C988" s="1" t="s">
        <v>112</v>
      </c>
      <c r="D988" s="24">
        <v>4051</v>
      </c>
      <c r="E988" s="24">
        <v>2300</v>
      </c>
      <c r="F988" s="1" t="s">
        <v>35</v>
      </c>
      <c r="G988" s="1" t="s">
        <v>36</v>
      </c>
      <c r="H988" s="1" t="s">
        <v>113</v>
      </c>
      <c r="I988" t="s">
        <v>38</v>
      </c>
      <c r="J988" t="str">
        <f>_xlfn.CONCAT(IFERROR(INDEX(Lookup!B:B, MATCH(Table1[[#This Row],[Origin City]], Lookup!A:A, 0)), Table1[[#This Row],[Origin City]]),","," ",Table1[[#This Row],[Origin State]])</f>
        <v>Mead, NE</v>
      </c>
      <c r="K988" t="s">
        <v>114</v>
      </c>
      <c r="L988" t="s">
        <v>40</v>
      </c>
      <c r="M988" t="str">
        <f>_xlfn.CONCAT(IFERROR(INDEX(Lookup!B:B, MATCH(Table1[[#This Row],[Destination City]], Lookup!A:A, 0)), Table1[[#This Row],[Destination City]]),","," ",Table1[[#This Row],[Destination State]])</f>
        <v>Keyes, CA</v>
      </c>
      <c r="N988" s="5">
        <v>1737</v>
      </c>
      <c r="O988" t="s">
        <v>51</v>
      </c>
      <c r="P988">
        <v>107</v>
      </c>
      <c r="R988" t="s">
        <v>42</v>
      </c>
      <c r="S988" t="s">
        <v>43</v>
      </c>
      <c r="T988" t="s">
        <v>52</v>
      </c>
      <c r="U988" s="36" t="s">
        <v>44</v>
      </c>
      <c r="V988" s="28"/>
      <c r="W988" s="4">
        <v>5710</v>
      </c>
      <c r="X988" s="4">
        <f>IF(Table1[[#This Row],[Commodity]]="corn",Table1[[#This Row],[Tariff per Car]]/(111*2000/56),Table1[[#This Row],[Tariff per Car]]/(111*2000/60))</f>
        <v>1.4403603603603603</v>
      </c>
      <c r="Y988" s="4">
        <f>Table1[[#This Row],[Tariff per Car]]/100.7</f>
        <v>56.703078450844089</v>
      </c>
      <c r="Z988" s="4">
        <f>(Table1[[#This Row],[Tariff per Car]]/111)</f>
        <v>51.441441441441441</v>
      </c>
      <c r="AA988" s="6">
        <f>(Table1[[#This Row],[Tariff per Car]]/111)/Table1[[#This Row],[Route Mileage]]</f>
        <v>2.961510733531459E-2</v>
      </c>
      <c r="AB988" s="4">
        <v>0.35</v>
      </c>
      <c r="AC988" s="4">
        <f>Table1[[#This Row],[FSC per Mile]]*Table1[[#This Row],[Route Mileage]]</f>
        <v>607.94999999999993</v>
      </c>
      <c r="AD988" s="4">
        <f>Table1[[#This Row],[Tariff per Car]]+Table1[[#This Row],[FSC per Car]]</f>
        <v>6317.95</v>
      </c>
      <c r="AE988" s="4">
        <f>IF(Table1[[#This Row],[Commodity]]="corn",Table1[[#This Row],[Tariff + FSC per Car]]/(111*2000/56),Table1[[#This Row],[Tariff + FSC per Car]]/(111*2000/60))</f>
        <v>1.5937171171171172</v>
      </c>
      <c r="AF988" s="4">
        <f>Table1[[#This Row],[Tariff + FSC per Car]]/100.7</f>
        <v>62.740317775571</v>
      </c>
      <c r="AG988" s="4">
        <f>(Table1[[#This Row],[Tariff + FSC per Car]]/111)</f>
        <v>56.918468468468468</v>
      </c>
      <c r="AH988" s="6">
        <f>(Table1[[#This Row],[Tariff + FSC per Car]]/111)/Table1[[#This Row],[Route Mileage]]</f>
        <v>3.2768260488467739E-2</v>
      </c>
    </row>
    <row r="989" spans="1:34" x14ac:dyDescent="0.25">
      <c r="A989" s="3">
        <v>45153</v>
      </c>
      <c r="B989" s="1" t="s">
        <v>112</v>
      </c>
      <c r="C989" s="1" t="s">
        <v>112</v>
      </c>
      <c r="D989" s="24">
        <v>4051</v>
      </c>
      <c r="E989" s="24">
        <v>2215</v>
      </c>
      <c r="F989" s="1" t="s">
        <v>35</v>
      </c>
      <c r="G989" s="1" t="s">
        <v>36</v>
      </c>
      <c r="H989" s="1" t="s">
        <v>117</v>
      </c>
      <c r="I989" t="s">
        <v>38</v>
      </c>
      <c r="J989" t="str">
        <f>_xlfn.CONCAT(IFERROR(INDEX(Lookup!B:B, MATCH(Table1[[#This Row],[Origin City]], Lookup!A:A, 0)), Table1[[#This Row],[Origin City]]),","," ",Table1[[#This Row],[Origin State]])</f>
        <v>Nebraska City, NE</v>
      </c>
      <c r="K989" t="s">
        <v>118</v>
      </c>
      <c r="L989" t="s">
        <v>54</v>
      </c>
      <c r="M989" t="str">
        <f>_xlfn.CONCAT(IFERROR(INDEX(Lookup!B:B, MATCH(Table1[[#This Row],[Destination City]], Lookup!A:A, 0)), Table1[[#This Row],[Destination City]]),","," ",Table1[[#This Row],[Destination State]])</f>
        <v>Amarillo, TX</v>
      </c>
      <c r="N989" s="5">
        <v>714</v>
      </c>
      <c r="O989" t="s">
        <v>51</v>
      </c>
      <c r="P989">
        <v>107</v>
      </c>
      <c r="R989" t="s">
        <v>42</v>
      </c>
      <c r="S989" t="s">
        <v>43</v>
      </c>
      <c r="T989" t="s">
        <v>52</v>
      </c>
      <c r="U989" s="36" t="s">
        <v>44</v>
      </c>
      <c r="V989" s="28"/>
      <c r="W989" s="4">
        <v>4550</v>
      </c>
      <c r="X989" s="4">
        <f>IF(Table1[[#This Row],[Commodity]]="corn",Table1[[#This Row],[Tariff per Car]]/(111*2000/56),Table1[[#This Row],[Tariff per Car]]/(111*2000/60))</f>
        <v>1.1477477477477478</v>
      </c>
      <c r="Y989" s="4">
        <f>Table1[[#This Row],[Tariff per Car]]/100.7</f>
        <v>45.183714001986097</v>
      </c>
      <c r="Z989" s="4">
        <f>(Table1[[#This Row],[Tariff per Car]]/111)</f>
        <v>40.990990990990994</v>
      </c>
      <c r="AA989" s="6">
        <f>(Table1[[#This Row],[Tariff per Car]]/111)/Table1[[#This Row],[Route Mileage]]</f>
        <v>5.7410351527998595E-2</v>
      </c>
      <c r="AB989" s="4">
        <v>0.35</v>
      </c>
      <c r="AC989" s="4">
        <f>Table1[[#This Row],[FSC per Mile]]*Table1[[#This Row],[Route Mileage]]</f>
        <v>249.89999999999998</v>
      </c>
      <c r="AD989" s="4">
        <f>Table1[[#This Row],[Tariff per Car]]+Table1[[#This Row],[FSC per Car]]</f>
        <v>4799.8999999999996</v>
      </c>
      <c r="AE989" s="4">
        <f>IF(Table1[[#This Row],[Commodity]]="corn",Table1[[#This Row],[Tariff + FSC per Car]]/(111*2000/56),Table1[[#This Row],[Tariff + FSC per Car]]/(111*2000/60))</f>
        <v>1.2107855855855856</v>
      </c>
      <c r="AF989" s="4">
        <f>Table1[[#This Row],[Tariff + FSC per Car]]/100.7</f>
        <v>47.665342601787479</v>
      </c>
      <c r="AG989" s="4">
        <f>(Table1[[#This Row],[Tariff + FSC per Car]]/111)</f>
        <v>43.24234234234234</v>
      </c>
      <c r="AH989" s="6">
        <f>(Table1[[#This Row],[Tariff + FSC per Car]]/111)/Table1[[#This Row],[Route Mileage]]</f>
        <v>6.0563504681151736E-2</v>
      </c>
    </row>
    <row r="990" spans="1:34" x14ac:dyDescent="0.25">
      <c r="A990" s="3">
        <v>45153</v>
      </c>
      <c r="B990" s="1" t="s">
        <v>34</v>
      </c>
      <c r="C990" s="1" t="s">
        <v>34</v>
      </c>
      <c r="D990" s="24">
        <v>4022</v>
      </c>
      <c r="E990" s="24">
        <v>69105</v>
      </c>
      <c r="F990" s="1" t="s">
        <v>72</v>
      </c>
      <c r="G990" s="1" t="s">
        <v>36</v>
      </c>
      <c r="H990" s="1" t="s">
        <v>73</v>
      </c>
      <c r="I990" t="s">
        <v>47</v>
      </c>
      <c r="J990" t="str">
        <f>_xlfn.CONCAT(IFERROR(INDEX(Lookup!B:B, MATCH(Table1[[#This Row],[Origin City]], Lookup!A:A, 0)), Table1[[#This Row],[Origin City]]),","," ",Table1[[#This Row],[Origin State]])</f>
        <v>Argyle, MN</v>
      </c>
      <c r="K990" t="s">
        <v>48</v>
      </c>
      <c r="L990" t="s">
        <v>49</v>
      </c>
      <c r="M990" t="s">
        <v>50</v>
      </c>
      <c r="N990" s="5">
        <v>1528</v>
      </c>
      <c r="O990" t="s">
        <v>51</v>
      </c>
      <c r="P990">
        <v>110</v>
      </c>
      <c r="Q990">
        <v>120</v>
      </c>
      <c r="R990" t="s">
        <v>2</v>
      </c>
      <c r="S990" t="s">
        <v>43</v>
      </c>
      <c r="T990" t="s">
        <v>52</v>
      </c>
      <c r="U990" s="35" t="s">
        <v>44</v>
      </c>
      <c r="V990" s="27" t="s">
        <v>45</v>
      </c>
      <c r="W990" s="4">
        <v>6300</v>
      </c>
      <c r="X990" s="4">
        <f>IF(Table1[[#This Row],[Commodity]]="corn",Table1[[#This Row],[Tariff per Car]]/(111*2000/56),Table1[[#This Row],[Tariff per Car]]/(111*2000/60))</f>
        <v>1.7027027027027026</v>
      </c>
      <c r="Y990" s="4">
        <f>Table1[[#This Row],[Tariff per Car]]/100.7</f>
        <v>62.562065541211517</v>
      </c>
      <c r="Z990" s="4">
        <f>(Table1[[#This Row],[Tariff per Car]]/111)</f>
        <v>56.756756756756758</v>
      </c>
      <c r="AA990" s="6">
        <f>(Table1[[#This Row],[Tariff per Car]]/111)/Table1[[#This Row],[Route Mileage]]</f>
        <v>3.7144474317249189E-2</v>
      </c>
      <c r="AB990" s="4">
        <v>0.14000000000000001</v>
      </c>
      <c r="AC990" s="4">
        <f>Table1[[#This Row],[FSC per Mile]]*Table1[[#This Row],[Route Mileage]]</f>
        <v>213.92000000000002</v>
      </c>
      <c r="AD990" s="4">
        <f>Table1[[#This Row],[Tariff per Car]]+Table1[[#This Row],[FSC per Car]]</f>
        <v>6513.92</v>
      </c>
      <c r="AE990" s="4">
        <f>IF(Table1[[#This Row],[Commodity]]="corn",Table1[[#This Row],[Tariff + FSC per Car]]/(111*2000/56),Table1[[#This Row],[Tariff + FSC per Car]]/(111*2000/60))</f>
        <v>1.760518918918919</v>
      </c>
      <c r="AF990" s="4">
        <f>Table1[[#This Row],[Tariff + FSC per Car]]/100.7</f>
        <v>64.68639523336644</v>
      </c>
      <c r="AG990" s="4">
        <f>(Table1[[#This Row],[Tariff + FSC per Car]]/111)</f>
        <v>58.683963963963961</v>
      </c>
      <c r="AH990" s="6">
        <f>(Table1[[#This Row],[Tariff + FSC per Car]]/111)/Table1[[#This Row],[Route Mileage]]</f>
        <v>3.8405735578510444E-2</v>
      </c>
    </row>
    <row r="991" spans="1:34" x14ac:dyDescent="0.25">
      <c r="A991" s="3">
        <v>45153</v>
      </c>
      <c r="B991" s="1" t="s">
        <v>34</v>
      </c>
      <c r="C991" s="1" t="s">
        <v>34</v>
      </c>
      <c r="D991" s="24">
        <v>4022</v>
      </c>
      <c r="E991" s="24">
        <v>69105</v>
      </c>
      <c r="F991" s="1" t="s">
        <v>72</v>
      </c>
      <c r="G991" s="1" t="s">
        <v>36</v>
      </c>
      <c r="H991" s="1" t="s">
        <v>73</v>
      </c>
      <c r="I991" t="s">
        <v>47</v>
      </c>
      <c r="J991" t="str">
        <f>_xlfn.CONCAT(IFERROR(INDEX(Lookup!B:B, MATCH(Table1[[#This Row],[Origin City]], Lookup!A:A, 0)), Table1[[#This Row],[Origin City]]),","," ",Table1[[#This Row],[Origin State]])</f>
        <v>Argyle, MN</v>
      </c>
      <c r="K991" t="s">
        <v>65</v>
      </c>
      <c r="L991" t="s">
        <v>54</v>
      </c>
      <c r="M991" t="s">
        <v>66</v>
      </c>
      <c r="N991" s="47">
        <v>1634</v>
      </c>
      <c r="O991" t="s">
        <v>51</v>
      </c>
      <c r="P991">
        <v>110</v>
      </c>
      <c r="Q991">
        <v>120</v>
      </c>
      <c r="R991" t="s">
        <v>2</v>
      </c>
      <c r="S991" t="s">
        <v>43</v>
      </c>
      <c r="T991" t="s">
        <v>52</v>
      </c>
      <c r="U991" s="36" t="s">
        <v>44</v>
      </c>
      <c r="V991" s="28" t="s">
        <v>45</v>
      </c>
      <c r="W991" s="4">
        <v>6500</v>
      </c>
      <c r="X991" s="4">
        <f>IF(Table1[[#This Row],[Commodity]]="corn",Table1[[#This Row],[Tariff per Car]]/(111*2000/56),Table1[[#This Row],[Tariff per Car]]/(111*2000/60))</f>
        <v>1.7567567567567568</v>
      </c>
      <c r="Y991" s="4">
        <f>Table1[[#This Row],[Tariff per Car]]/100.7</f>
        <v>64.548162859980138</v>
      </c>
      <c r="Z991" s="4">
        <f>(Table1[[#This Row],[Tariff per Car]]/111)</f>
        <v>58.558558558558559</v>
      </c>
      <c r="AA991" s="6">
        <f>(Table1[[#This Row],[Tariff per Car]]/111)/Table1[[#This Row],[Route Mileage]]</f>
        <v>3.5837551137428737E-2</v>
      </c>
      <c r="AB991" s="4">
        <v>0.14000000000000001</v>
      </c>
      <c r="AC991" s="4">
        <f>Table1[[#This Row],[FSC per Mile]]*Table1[[#This Row],[Route Mileage]]</f>
        <v>228.76000000000002</v>
      </c>
      <c r="AD991" s="4">
        <f>Table1[[#This Row],[Tariff per Car]]+Table1[[#This Row],[FSC per Car]]</f>
        <v>6728.76</v>
      </c>
      <c r="AE991" s="4">
        <f>IF(Table1[[#This Row],[Commodity]]="corn",Table1[[#This Row],[Tariff + FSC per Car]]/(111*2000/56),Table1[[#This Row],[Tariff + FSC per Car]]/(111*2000/60))</f>
        <v>1.8185837837837839</v>
      </c>
      <c r="AF991" s="4">
        <f>Table1[[#This Row],[Tariff + FSC per Car]]/100.7</f>
        <v>66.819860973187687</v>
      </c>
      <c r="AG991" s="4">
        <f>(Table1[[#This Row],[Tariff + FSC per Car]]/111)</f>
        <v>60.619459459459463</v>
      </c>
      <c r="AH991" s="6">
        <f>(Table1[[#This Row],[Tariff + FSC per Car]]/111)/Table1[[#This Row],[Route Mileage]]</f>
        <v>3.709881239869E-2</v>
      </c>
    </row>
    <row r="992" spans="1:34" x14ac:dyDescent="0.25">
      <c r="A992" s="3">
        <v>45153</v>
      </c>
      <c r="B992" s="1" t="s">
        <v>34</v>
      </c>
      <c r="C992" s="1" t="s">
        <v>34</v>
      </c>
      <c r="D992" s="24">
        <v>4022</v>
      </c>
      <c r="E992" s="24">
        <v>69105</v>
      </c>
      <c r="F992" s="1" t="s">
        <v>72</v>
      </c>
      <c r="G992" s="1" t="s">
        <v>36</v>
      </c>
      <c r="H992" s="1" t="s">
        <v>74</v>
      </c>
      <c r="I992" t="s">
        <v>75</v>
      </c>
      <c r="J992" t="str">
        <f>_xlfn.CONCAT(IFERROR(INDEX(Lookup!B:B, MATCH(Table1[[#This Row],[Origin City]], Lookup!A:A, 0)), Table1[[#This Row],[Origin City]]),","," ",Table1[[#This Row],[Origin State]])</f>
        <v>Casselton, ND</v>
      </c>
      <c r="K992" t="s">
        <v>48</v>
      </c>
      <c r="L992" t="s">
        <v>49</v>
      </c>
      <c r="M992" t="s">
        <v>50</v>
      </c>
      <c r="N992" s="5">
        <v>1469</v>
      </c>
      <c r="O992" t="s">
        <v>51</v>
      </c>
      <c r="P992">
        <v>110</v>
      </c>
      <c r="Q992">
        <v>120</v>
      </c>
      <c r="R992" t="s">
        <v>2</v>
      </c>
      <c r="S992" t="s">
        <v>43</v>
      </c>
      <c r="T992" t="s">
        <v>52</v>
      </c>
      <c r="U992" s="35" t="s">
        <v>44</v>
      </c>
      <c r="V992" s="27" t="s">
        <v>45</v>
      </c>
      <c r="W992" s="4">
        <v>6250</v>
      </c>
      <c r="X992" s="4">
        <f>IF(Table1[[#This Row],[Commodity]]="corn",Table1[[#This Row],[Tariff per Car]]/(111*2000/56),Table1[[#This Row],[Tariff per Car]]/(111*2000/60))</f>
        <v>1.6891891891891893</v>
      </c>
      <c r="Y992" s="4">
        <f>Table1[[#This Row],[Tariff per Car]]/100.7</f>
        <v>62.06554121151936</v>
      </c>
      <c r="Z992" s="4">
        <f>(Table1[[#This Row],[Tariff per Car]]/111)</f>
        <v>56.306306306306304</v>
      </c>
      <c r="AA992" s="6">
        <f>(Table1[[#This Row],[Tariff per Car]]/111)/Table1[[#This Row],[Route Mileage]]</f>
        <v>3.8329684347383458E-2</v>
      </c>
      <c r="AB992" s="4">
        <v>0.14000000000000001</v>
      </c>
      <c r="AC992" s="4">
        <f>Table1[[#This Row],[FSC per Mile]]*Table1[[#This Row],[Route Mileage]]</f>
        <v>205.66000000000003</v>
      </c>
      <c r="AD992" s="4">
        <f>Table1[[#This Row],[Tariff per Car]]+Table1[[#This Row],[FSC per Car]]</f>
        <v>6455.66</v>
      </c>
      <c r="AE992" s="4">
        <f>IF(Table1[[#This Row],[Commodity]]="corn",Table1[[#This Row],[Tariff + FSC per Car]]/(111*2000/56),Table1[[#This Row],[Tariff + FSC per Car]]/(111*2000/60))</f>
        <v>1.7447729729729728</v>
      </c>
      <c r="AF992" s="4">
        <f>Table1[[#This Row],[Tariff + FSC per Car]]/100.7</f>
        <v>64.107845084409135</v>
      </c>
      <c r="AG992" s="4">
        <f>(Table1[[#This Row],[Tariff + FSC per Car]]/111)</f>
        <v>58.159099099099095</v>
      </c>
      <c r="AH992" s="6">
        <f>(Table1[[#This Row],[Tariff + FSC per Car]]/111)/Table1[[#This Row],[Route Mileage]]</f>
        <v>3.959094560864472E-2</v>
      </c>
    </row>
    <row r="993" spans="1:34" x14ac:dyDescent="0.25">
      <c r="A993" s="3">
        <v>45153</v>
      </c>
      <c r="B993" s="1" t="s">
        <v>34</v>
      </c>
      <c r="C993" s="1" t="s">
        <v>34</v>
      </c>
      <c r="D993" s="24">
        <v>4022</v>
      </c>
      <c r="E993" s="24">
        <v>69902</v>
      </c>
      <c r="F993" s="1" t="s">
        <v>72</v>
      </c>
      <c r="G993" s="1" t="s">
        <v>36</v>
      </c>
      <c r="H993" s="1" t="s">
        <v>74</v>
      </c>
      <c r="I993" t="s">
        <v>75</v>
      </c>
      <c r="J993" t="str">
        <f>_xlfn.CONCAT(IFERROR(INDEX(Lookup!B:B, MATCH(Table1[[#This Row],[Origin City]], Lookup!A:A, 0)), Table1[[#This Row],[Origin City]]),","," ",Table1[[#This Row],[Origin State]])</f>
        <v>Casselton, ND</v>
      </c>
      <c r="K993" t="s">
        <v>79</v>
      </c>
      <c r="L993" t="s">
        <v>62</v>
      </c>
      <c r="M993" t="str">
        <f>_xlfn.CONCAT(IFERROR(INDEX(Lookup!B:B, MATCH(Table1[[#This Row],[Destination City]], Lookup!A:A, 0)), Table1[[#This Row],[Destination City]]),","," ",Table1[[#This Row],[Destination State]])</f>
        <v>St. Louis, MO</v>
      </c>
      <c r="N993" s="5">
        <v>855</v>
      </c>
      <c r="O993" t="s">
        <v>51</v>
      </c>
      <c r="P993">
        <v>110</v>
      </c>
      <c r="Q993">
        <v>120</v>
      </c>
      <c r="R993" t="s">
        <v>2</v>
      </c>
      <c r="S993" t="s">
        <v>43</v>
      </c>
      <c r="T993" t="s">
        <v>52</v>
      </c>
      <c r="U993" s="35" t="s">
        <v>44</v>
      </c>
      <c r="V993" s="27" t="s">
        <v>45</v>
      </c>
      <c r="W993" s="4">
        <v>4300</v>
      </c>
      <c r="X993" s="4">
        <f>IF(Table1[[#This Row],[Commodity]]="corn",Table1[[#This Row],[Tariff per Car]]/(111*2000/56),Table1[[#This Row],[Tariff per Car]]/(111*2000/60))</f>
        <v>1.1621621621621621</v>
      </c>
      <c r="Y993" s="4">
        <f>Table1[[#This Row],[Tariff per Car]]/100.7</f>
        <v>42.701092353525318</v>
      </c>
      <c r="Z993" s="4">
        <f>(Table1[[#This Row],[Tariff per Car]]/111)</f>
        <v>38.738738738738739</v>
      </c>
      <c r="AA993" s="6">
        <f>(Table1[[#This Row],[Tariff per Car]]/111)/Table1[[#This Row],[Route Mileage]]</f>
        <v>4.5308466361097942E-2</v>
      </c>
      <c r="AB993" s="4">
        <v>0.14000000000000001</v>
      </c>
      <c r="AC993" s="4">
        <f>Table1[[#This Row],[FSC per Mile]]*Table1[[#This Row],[Route Mileage]]</f>
        <v>119.70000000000002</v>
      </c>
      <c r="AD993" s="4">
        <f>Table1[[#This Row],[Tariff per Car]]+Table1[[#This Row],[FSC per Car]]</f>
        <v>4419.7</v>
      </c>
      <c r="AE993" s="4">
        <f>IF(Table1[[#This Row],[Commodity]]="corn",Table1[[#This Row],[Tariff + FSC per Car]]/(111*2000/56),Table1[[#This Row],[Tariff + FSC per Car]]/(111*2000/60))</f>
        <v>1.1945135135135134</v>
      </c>
      <c r="AF993" s="4">
        <f>Table1[[#This Row],[Tariff + FSC per Car]]/100.7</f>
        <v>43.889771598808338</v>
      </c>
      <c r="AG993" s="4">
        <f>(Table1[[#This Row],[Tariff + FSC per Car]]/111)</f>
        <v>39.817117117117114</v>
      </c>
      <c r="AH993" s="6">
        <f>(Table1[[#This Row],[Tariff + FSC per Car]]/111)/Table1[[#This Row],[Route Mileage]]</f>
        <v>4.6569727622359197E-2</v>
      </c>
    </row>
    <row r="994" spans="1:34" x14ac:dyDescent="0.25">
      <c r="A994" s="3">
        <v>45153</v>
      </c>
      <c r="B994" s="1" t="s">
        <v>34</v>
      </c>
      <c r="C994" s="1" t="s">
        <v>34</v>
      </c>
      <c r="D994" s="24">
        <v>4022</v>
      </c>
      <c r="E994" s="24">
        <v>69105</v>
      </c>
      <c r="F994" s="1" t="s">
        <v>72</v>
      </c>
      <c r="G994" s="1" t="s">
        <v>36</v>
      </c>
      <c r="H994" s="1" t="s">
        <v>76</v>
      </c>
      <c r="I994" t="s">
        <v>77</v>
      </c>
      <c r="J994" t="str">
        <f>_xlfn.CONCAT(IFERROR(INDEX(Lookup!B:B, MATCH(Table1[[#This Row],[Origin City]], Lookup!A:A, 0)), Table1[[#This Row],[Origin City]]),","," ",Table1[[#This Row],[Origin State]])</f>
        <v>Concordia, KS</v>
      </c>
      <c r="K994" t="s">
        <v>65</v>
      </c>
      <c r="L994" t="s">
        <v>54</v>
      </c>
      <c r="M994" t="s">
        <v>66</v>
      </c>
      <c r="N994" s="5">
        <v>742</v>
      </c>
      <c r="O994" t="s">
        <v>51</v>
      </c>
      <c r="P994">
        <v>110</v>
      </c>
      <c r="Q994">
        <v>120</v>
      </c>
      <c r="R994" t="s">
        <v>2</v>
      </c>
      <c r="S994" t="s">
        <v>43</v>
      </c>
      <c r="T994" t="s">
        <v>43</v>
      </c>
      <c r="U994" s="36" t="s">
        <v>44</v>
      </c>
      <c r="V994" s="28" t="s">
        <v>45</v>
      </c>
      <c r="W994" s="4">
        <v>4750</v>
      </c>
      <c r="X994" s="4">
        <f>IF(Table1[[#This Row],[Commodity]]="corn",Table1[[#This Row],[Tariff per Car]]/(111*2000/56),Table1[[#This Row],[Tariff per Car]]/(111*2000/60))</f>
        <v>1.2837837837837838</v>
      </c>
      <c r="Y994" s="4">
        <f>Table1[[#This Row],[Tariff per Car]]/100.7</f>
        <v>47.169811320754718</v>
      </c>
      <c r="Z994" s="4">
        <f>(Table1[[#This Row],[Tariff per Car]]/111)</f>
        <v>42.792792792792795</v>
      </c>
      <c r="AA994" s="6">
        <f>(Table1[[#This Row],[Tariff per Car]]/111)/Table1[[#This Row],[Route Mileage]]</f>
        <v>5.7672227483548243E-2</v>
      </c>
      <c r="AB994" s="4">
        <v>0.14000000000000001</v>
      </c>
      <c r="AC994" s="4">
        <f>Table1[[#This Row],[FSC per Mile]]*Table1[[#This Row],[Route Mileage]]</f>
        <v>103.88000000000001</v>
      </c>
      <c r="AD994" s="4">
        <f>Table1[[#This Row],[Tariff per Car]]+Table1[[#This Row],[FSC per Car]]</f>
        <v>4853.88</v>
      </c>
      <c r="AE994" s="4">
        <f>IF(Table1[[#This Row],[Commodity]]="corn",Table1[[#This Row],[Tariff + FSC per Car]]/(111*2000/56),Table1[[#This Row],[Tariff + FSC per Car]]/(111*2000/60))</f>
        <v>1.3118594594594595</v>
      </c>
      <c r="AF994" s="4">
        <f>Table1[[#This Row],[Tariff + FSC per Car]]/100.7</f>
        <v>48.201390268123134</v>
      </c>
      <c r="AG994" s="4">
        <f>(Table1[[#This Row],[Tariff + FSC per Car]]/111)</f>
        <v>43.728648648648651</v>
      </c>
      <c r="AH994" s="6">
        <f>(Table1[[#This Row],[Tariff + FSC per Car]]/111)/Table1[[#This Row],[Route Mileage]]</f>
        <v>5.8933488744809505E-2</v>
      </c>
    </row>
    <row r="995" spans="1:34" x14ac:dyDescent="0.25">
      <c r="A995" s="3">
        <v>45153</v>
      </c>
      <c r="B995" s="1" t="s">
        <v>34</v>
      </c>
      <c r="C995" s="1" t="s">
        <v>34</v>
      </c>
      <c r="D995" s="24">
        <v>4022</v>
      </c>
      <c r="E995" s="24">
        <v>69105</v>
      </c>
      <c r="F995" s="1" t="s">
        <v>72</v>
      </c>
      <c r="G995" s="1" t="s">
        <v>36</v>
      </c>
      <c r="H995" s="1" t="s">
        <v>78</v>
      </c>
      <c r="I995" t="s">
        <v>68</v>
      </c>
      <c r="J995" t="str">
        <f>_xlfn.CONCAT(IFERROR(INDEX(Lookup!B:B, MATCH(Table1[[#This Row],[Origin City]], Lookup!A:A, 0)), Table1[[#This Row],[Origin City]]),","," ",Table1[[#This Row],[Origin State]])</f>
        <v>Mitchell, SD</v>
      </c>
      <c r="K995" t="s">
        <v>48</v>
      </c>
      <c r="L995" t="s">
        <v>49</v>
      </c>
      <c r="M995" t="s">
        <v>50</v>
      </c>
      <c r="N995" s="5">
        <v>1624</v>
      </c>
      <c r="O995" t="s">
        <v>51</v>
      </c>
      <c r="P995">
        <v>110</v>
      </c>
      <c r="Q995">
        <v>120</v>
      </c>
      <c r="R995" t="s">
        <v>2</v>
      </c>
      <c r="S995" t="s">
        <v>43</v>
      </c>
      <c r="T995" t="s">
        <v>52</v>
      </c>
      <c r="U995" s="35" t="s">
        <v>44</v>
      </c>
      <c r="V995" s="27" t="s">
        <v>45</v>
      </c>
      <c r="W995" s="4">
        <v>6350</v>
      </c>
      <c r="X995" s="4">
        <f>IF(Table1[[#This Row],[Commodity]]="corn",Table1[[#This Row],[Tariff per Car]]/(111*2000/56),Table1[[#This Row],[Tariff per Car]]/(111*2000/60))</f>
        <v>1.7162162162162162</v>
      </c>
      <c r="Y995" s="4">
        <f>Table1[[#This Row],[Tariff per Car]]/100.7</f>
        <v>63.058589870903674</v>
      </c>
      <c r="Z995" s="4">
        <f>(Table1[[#This Row],[Tariff per Car]]/111)</f>
        <v>57.207207207207205</v>
      </c>
      <c r="AA995" s="6">
        <f>(Table1[[#This Row],[Tariff per Car]]/111)/Table1[[#This Row],[Route Mileage]]</f>
        <v>3.5226112812319708E-2</v>
      </c>
      <c r="AB995" s="4">
        <v>0.14000000000000001</v>
      </c>
      <c r="AC995" s="4">
        <f>Table1[[#This Row],[FSC per Mile]]*Table1[[#This Row],[Route Mileage]]</f>
        <v>227.36</v>
      </c>
      <c r="AD995" s="4">
        <f>Table1[[#This Row],[Tariff per Car]]+Table1[[#This Row],[FSC per Car]]</f>
        <v>6577.36</v>
      </c>
      <c r="AE995" s="4">
        <f>IF(Table1[[#This Row],[Commodity]]="corn",Table1[[#This Row],[Tariff + FSC per Car]]/(111*2000/56),Table1[[#This Row],[Tariff + FSC per Car]]/(111*2000/60))</f>
        <v>1.7776648648648647</v>
      </c>
      <c r="AF995" s="4">
        <f>Table1[[#This Row],[Tariff + FSC per Car]]/100.7</f>
        <v>65.316385302879837</v>
      </c>
      <c r="AG995" s="4">
        <f>(Table1[[#This Row],[Tariff + FSC per Car]]/111)</f>
        <v>59.255495495495495</v>
      </c>
      <c r="AH995" s="6">
        <f>(Table1[[#This Row],[Tariff + FSC per Car]]/111)/Table1[[#This Row],[Route Mileage]]</f>
        <v>3.6487374073580971E-2</v>
      </c>
    </row>
    <row r="996" spans="1:34" x14ac:dyDescent="0.25">
      <c r="A996" s="3">
        <v>45153</v>
      </c>
      <c r="B996" s="1" t="s">
        <v>34</v>
      </c>
      <c r="C996" s="1" t="s">
        <v>34</v>
      </c>
      <c r="D996" s="24">
        <v>4022</v>
      </c>
      <c r="E996" s="24">
        <v>69105</v>
      </c>
      <c r="F996" s="1" t="s">
        <v>72</v>
      </c>
      <c r="G996" s="1" t="s">
        <v>36</v>
      </c>
      <c r="H996" s="1" t="s">
        <v>61</v>
      </c>
      <c r="I996" t="s">
        <v>62</v>
      </c>
      <c r="J996" t="str">
        <f>_xlfn.CONCAT(IFERROR(INDEX(Lookup!B:B, MATCH(Table1[[#This Row],[Origin City]], Lookup!A:A, 0)), Table1[[#This Row],[Origin City]]),","," ",Table1[[#This Row],[Origin State]])</f>
        <v>Phelps (Rock Port), MO</v>
      </c>
      <c r="K996" t="s">
        <v>48</v>
      </c>
      <c r="L996" t="s">
        <v>49</v>
      </c>
      <c r="M996" t="s">
        <v>50</v>
      </c>
      <c r="N996" s="5">
        <v>1881</v>
      </c>
      <c r="O996" t="s">
        <v>51</v>
      </c>
      <c r="P996">
        <v>110</v>
      </c>
      <c r="Q996">
        <v>120</v>
      </c>
      <c r="R996" t="s">
        <v>2</v>
      </c>
      <c r="S996" t="s">
        <v>43</v>
      </c>
      <c r="T996" t="s">
        <v>43</v>
      </c>
      <c r="U996" s="35" t="s">
        <v>44</v>
      </c>
      <c r="V996" s="27" t="s">
        <v>45</v>
      </c>
      <c r="W996" s="4">
        <v>6300</v>
      </c>
      <c r="X996" s="4">
        <f>IF(Table1[[#This Row],[Commodity]]="corn",Table1[[#This Row],[Tariff per Car]]/(111*2000/56),Table1[[#This Row],[Tariff per Car]]/(111*2000/60))</f>
        <v>1.7027027027027026</v>
      </c>
      <c r="Y996" s="4">
        <f>Table1[[#This Row],[Tariff per Car]]/100.7</f>
        <v>62.562065541211517</v>
      </c>
      <c r="Z996" s="4">
        <f>(Table1[[#This Row],[Tariff per Car]]/111)</f>
        <v>56.756756756756758</v>
      </c>
      <c r="AA996" s="6">
        <f>(Table1[[#This Row],[Tariff per Car]]/111)/Table1[[#This Row],[Route Mileage]]</f>
        <v>3.0173714384240699E-2</v>
      </c>
      <c r="AB996" s="4">
        <v>0.14000000000000001</v>
      </c>
      <c r="AC996" s="4">
        <f>Table1[[#This Row],[FSC per Mile]]*Table1[[#This Row],[Route Mileage]]</f>
        <v>263.34000000000003</v>
      </c>
      <c r="AD996" s="4">
        <f>Table1[[#This Row],[Tariff per Car]]+Table1[[#This Row],[FSC per Car]]</f>
        <v>6563.34</v>
      </c>
      <c r="AE996" s="4">
        <f>IF(Table1[[#This Row],[Commodity]]="corn",Table1[[#This Row],[Tariff + FSC per Car]]/(111*2000/56),Table1[[#This Row],[Tariff + FSC per Car]]/(111*2000/60))</f>
        <v>1.7738756756756757</v>
      </c>
      <c r="AF996" s="4">
        <f>Table1[[#This Row],[Tariff + FSC per Car]]/100.7</f>
        <v>65.177159880834154</v>
      </c>
      <c r="AG996" s="4">
        <f>(Table1[[#This Row],[Tariff + FSC per Car]]/111)</f>
        <v>59.129189189189191</v>
      </c>
      <c r="AH996" s="6">
        <f>(Table1[[#This Row],[Tariff + FSC per Car]]/111)/Table1[[#This Row],[Route Mileage]]</f>
        <v>3.1434975645501961E-2</v>
      </c>
    </row>
    <row r="997" spans="1:34" x14ac:dyDescent="0.25">
      <c r="A997" s="3">
        <v>45153</v>
      </c>
      <c r="B997" s="1" t="s">
        <v>34</v>
      </c>
      <c r="C997" s="1" t="s">
        <v>34</v>
      </c>
      <c r="D997" s="24">
        <v>4022</v>
      </c>
      <c r="E997" s="24">
        <v>69105</v>
      </c>
      <c r="F997" s="1" t="s">
        <v>72</v>
      </c>
      <c r="G997" s="1" t="s">
        <v>36</v>
      </c>
      <c r="H997" s="1" t="s">
        <v>69</v>
      </c>
      <c r="I997" t="s">
        <v>47</v>
      </c>
      <c r="J997" t="str">
        <f>_xlfn.CONCAT(IFERROR(INDEX(Lookup!B:B, MATCH(Table1[[#This Row],[Origin City]], Lookup!A:A, 0)), Table1[[#This Row],[Origin City]]),","," ",Table1[[#This Row],[Origin State]])</f>
        <v>St. Cloud, MN</v>
      </c>
      <c r="K997" t="s">
        <v>48</v>
      </c>
      <c r="L997" t="s">
        <v>49</v>
      </c>
      <c r="M997" t="s">
        <v>50</v>
      </c>
      <c r="N997" s="5">
        <v>1666</v>
      </c>
      <c r="O997" t="s">
        <v>51</v>
      </c>
      <c r="P997">
        <v>110</v>
      </c>
      <c r="Q997">
        <v>120</v>
      </c>
      <c r="R997" t="s">
        <v>2</v>
      </c>
      <c r="S997" t="s">
        <v>43</v>
      </c>
      <c r="T997" t="s">
        <v>43</v>
      </c>
      <c r="U997" s="36" t="s">
        <v>44</v>
      </c>
      <c r="V997" s="28" t="s">
        <v>45</v>
      </c>
      <c r="W997" s="4">
        <v>6400</v>
      </c>
      <c r="X997" s="4">
        <f>IF(Table1[[#This Row],[Commodity]]="corn",Table1[[#This Row],[Tariff per Car]]/(111*2000/56),Table1[[#This Row],[Tariff per Car]]/(111*2000/60))</f>
        <v>1.7297297297297298</v>
      </c>
      <c r="Y997" s="4">
        <f>Table1[[#This Row],[Tariff per Car]]/100.7</f>
        <v>63.555114200595824</v>
      </c>
      <c r="Z997" s="4">
        <f>(Table1[[#This Row],[Tariff per Car]]/111)</f>
        <v>57.657657657657658</v>
      </c>
      <c r="AA997" s="6">
        <f>(Table1[[#This Row],[Tariff per Car]]/111)/Table1[[#This Row],[Route Mileage]]</f>
        <v>3.460843796978251E-2</v>
      </c>
      <c r="AB997" s="4">
        <v>0.14000000000000001</v>
      </c>
      <c r="AC997" s="4">
        <f>Table1[[#This Row],[FSC per Mile]]*Table1[[#This Row],[Route Mileage]]</f>
        <v>233.24</v>
      </c>
      <c r="AD997" s="4">
        <f>Table1[[#This Row],[Tariff per Car]]+Table1[[#This Row],[FSC per Car]]</f>
        <v>6633.24</v>
      </c>
      <c r="AE997" s="4">
        <f>IF(Table1[[#This Row],[Commodity]]="corn",Table1[[#This Row],[Tariff + FSC per Car]]/(111*2000/56),Table1[[#This Row],[Tariff + FSC per Car]]/(111*2000/60))</f>
        <v>1.7927675675675676</v>
      </c>
      <c r="AF997" s="4">
        <f>Table1[[#This Row],[Tariff + FSC per Car]]/100.7</f>
        <v>65.871300893743793</v>
      </c>
      <c r="AG997" s="4">
        <f>(Table1[[#This Row],[Tariff + FSC per Car]]/111)</f>
        <v>59.758918918918916</v>
      </c>
      <c r="AH997" s="6">
        <f>(Table1[[#This Row],[Tariff + FSC per Car]]/111)/Table1[[#This Row],[Route Mileage]]</f>
        <v>3.5869699231043765E-2</v>
      </c>
    </row>
    <row r="998" spans="1:34" x14ac:dyDescent="0.25">
      <c r="A998" s="3">
        <v>45153</v>
      </c>
      <c r="B998" s="1" t="s">
        <v>88</v>
      </c>
      <c r="C998" s="1" t="s">
        <v>81</v>
      </c>
      <c r="D998" s="24">
        <v>4444</v>
      </c>
      <c r="E998" s="24">
        <v>47004</v>
      </c>
      <c r="F998" s="1" t="s">
        <v>72</v>
      </c>
      <c r="G998" s="1" t="s">
        <v>36</v>
      </c>
      <c r="H998" s="1" t="s">
        <v>89</v>
      </c>
      <c r="I998" t="s">
        <v>75</v>
      </c>
      <c r="J998" t="str">
        <f>_xlfn.CONCAT(IFERROR(INDEX(Lookup!B:B, MATCH(Table1[[#This Row],[Origin City]], Lookup!A:A, 0)), Table1[[#This Row],[Origin City]]),","," ",Table1[[#This Row],[Origin State]])</f>
        <v>Enderlin, ND</v>
      </c>
      <c r="K998" t="s">
        <v>119</v>
      </c>
      <c r="L998" t="s">
        <v>57</v>
      </c>
      <c r="M998" t="str">
        <f>_xlfn.CONCAT(IFERROR(INDEX(Lookup!B:B, MATCH(Table1[[#This Row],[Destination City]], Lookup!A:A, 0)), Table1[[#This Row],[Destination City]]),","," ",Table1[[#This Row],[Destination State]])</f>
        <v>East St. Louis, IL</v>
      </c>
      <c r="N998" s="5">
        <v>1235.9000000000001</v>
      </c>
      <c r="O998" t="s">
        <v>86</v>
      </c>
      <c r="P998">
        <v>110</v>
      </c>
      <c r="Q998">
        <v>110</v>
      </c>
      <c r="R998" t="s">
        <v>42</v>
      </c>
      <c r="S998" t="s">
        <v>43</v>
      </c>
      <c r="T998" t="s">
        <v>52</v>
      </c>
      <c r="U998" s="26"/>
      <c r="V998" s="27" t="s">
        <v>87</v>
      </c>
      <c r="W998" s="4">
        <v>3126</v>
      </c>
      <c r="X998" s="4">
        <f>IF(Table1[[#This Row],[Commodity]]="corn",Table1[[#This Row],[Tariff per Car]]/(111*2000/56),Table1[[#This Row],[Tariff per Car]]/(111*2000/60))</f>
        <v>0.8448648648648649</v>
      </c>
      <c r="Y998" s="4">
        <f>Table1[[#This Row],[Tariff per Car]]/100.7</f>
        <v>31.042701092353525</v>
      </c>
      <c r="Z998" s="4">
        <f>(Table1[[#This Row],[Tariff per Car]]/111)</f>
        <v>28.162162162162161</v>
      </c>
      <c r="AA998" s="6">
        <f>(Table1[[#This Row],[Tariff per Car]]/111)/Table1[[#This Row],[Route Mileage]]</f>
        <v>2.2786764432528649E-2</v>
      </c>
      <c r="AB998" s="4">
        <v>0.33</v>
      </c>
      <c r="AC998" s="4">
        <f>Table1[[#This Row],[FSC per Mile]]*Table1[[#This Row],[Route Mileage]]</f>
        <v>407.84700000000004</v>
      </c>
      <c r="AD998" s="4">
        <f>Table1[[#This Row],[Tariff per Car]]+Table1[[#This Row],[FSC per Car]]</f>
        <v>3533.8470000000002</v>
      </c>
      <c r="AE998" s="4">
        <f>IF(Table1[[#This Row],[Commodity]]="corn",Table1[[#This Row],[Tariff + FSC per Car]]/(111*2000/56),Table1[[#This Row],[Tariff + FSC per Car]]/(111*2000/60))</f>
        <v>0.95509378378378385</v>
      </c>
      <c r="AF998" s="4">
        <f>Table1[[#This Row],[Tariff + FSC per Car]]/100.7</f>
        <v>35.092820258192653</v>
      </c>
      <c r="AG998" s="4">
        <f>(Table1[[#This Row],[Tariff + FSC per Car]]/111)</f>
        <v>31.836459459459462</v>
      </c>
      <c r="AH998" s="6">
        <f>(Table1[[#This Row],[Tariff + FSC per Car]]/111)/Table1[[#This Row],[Route Mileage]]</f>
        <v>2.5759737405501627E-2</v>
      </c>
    </row>
    <row r="999" spans="1:34" x14ac:dyDescent="0.25">
      <c r="A999" s="3">
        <v>45153</v>
      </c>
      <c r="B999" s="1" t="s">
        <v>88</v>
      </c>
      <c r="C999" s="1" t="s">
        <v>81</v>
      </c>
      <c r="D999" s="24">
        <v>4444</v>
      </c>
      <c r="E999" s="24">
        <v>45650</v>
      </c>
      <c r="F999" s="1" t="s">
        <v>72</v>
      </c>
      <c r="G999" s="1" t="s">
        <v>36</v>
      </c>
      <c r="H999" s="1" t="s">
        <v>89</v>
      </c>
      <c r="I999" t="s">
        <v>75</v>
      </c>
      <c r="J999" t="str">
        <f>_xlfn.CONCAT(IFERROR(INDEX(Lookup!B:B, MATCH(Table1[[#This Row],[Origin City]], Lookup!A:A, 0)), Table1[[#This Row],[Origin City]]),","," ",Table1[[#This Row],[Origin State]])</f>
        <v>Enderlin, ND</v>
      </c>
      <c r="K999" t="s">
        <v>90</v>
      </c>
      <c r="L999" t="s">
        <v>49</v>
      </c>
      <c r="M999" t="str">
        <f>_xlfn.CONCAT(IFERROR(INDEX(Lookup!B:B, MATCH(Table1[[#This Row],[Destination City]], Lookup!A:A, 0)), Table1[[#This Row],[Destination City]]),","," ",Table1[[#This Row],[Destination State]])</f>
        <v>Kalama, WA</v>
      </c>
      <c r="N999" s="5">
        <v>1617</v>
      </c>
      <c r="O999" t="s">
        <v>86</v>
      </c>
      <c r="P999">
        <v>110</v>
      </c>
      <c r="Q999">
        <v>110</v>
      </c>
      <c r="R999" t="s">
        <v>42</v>
      </c>
      <c r="S999" t="s">
        <v>43</v>
      </c>
      <c r="T999" t="s">
        <v>52</v>
      </c>
      <c r="U999" s="26"/>
      <c r="V999" s="27" t="s">
        <v>87</v>
      </c>
      <c r="W999" s="4">
        <v>5935</v>
      </c>
      <c r="X999" s="4">
        <f>IF(Table1[[#This Row],[Commodity]]="corn",Table1[[#This Row],[Tariff per Car]]/(111*2000/56),Table1[[#This Row],[Tariff per Car]]/(111*2000/60))</f>
        <v>1.604054054054054</v>
      </c>
      <c r="Y999" s="4">
        <f>Table1[[#This Row],[Tariff per Car]]/100.7</f>
        <v>58.937437934458785</v>
      </c>
      <c r="Z999" s="4">
        <f>(Table1[[#This Row],[Tariff per Car]]/111)</f>
        <v>53.468468468468465</v>
      </c>
      <c r="AA999" s="6">
        <f>(Table1[[#This Row],[Tariff per Car]]/111)/Table1[[#This Row],[Route Mileage]]</f>
        <v>3.3066461637890204E-2</v>
      </c>
      <c r="AB999" s="4">
        <v>0.33</v>
      </c>
      <c r="AC999" s="4">
        <f>Table1[[#This Row],[FSC per Mile]]*Table1[[#This Row],[Route Mileage]]</f>
        <v>533.61</v>
      </c>
      <c r="AD999" s="4">
        <f>Table1[[#This Row],[Tariff per Car]]+Table1[[#This Row],[FSC per Car]]</f>
        <v>6468.61</v>
      </c>
      <c r="AE999" s="4">
        <f>IF(Table1[[#This Row],[Commodity]]="corn",Table1[[#This Row],[Tariff + FSC per Car]]/(111*2000/56),Table1[[#This Row],[Tariff + FSC per Car]]/(111*2000/60))</f>
        <v>1.7482729729729729</v>
      </c>
      <c r="AF999" s="4">
        <f>Table1[[#This Row],[Tariff + FSC per Car]]/100.7</f>
        <v>64.236444885799401</v>
      </c>
      <c r="AG999" s="4">
        <f>(Table1[[#This Row],[Tariff + FSC per Car]]/111)</f>
        <v>58.275765765765762</v>
      </c>
      <c r="AH999" s="6">
        <f>(Table1[[#This Row],[Tariff + FSC per Car]]/111)/Table1[[#This Row],[Route Mileage]]</f>
        <v>3.6039434610863182E-2</v>
      </c>
    </row>
    <row r="1000" spans="1:34" x14ac:dyDescent="0.25">
      <c r="A1000" s="3">
        <v>45153</v>
      </c>
      <c r="B1000" s="1" t="s">
        <v>94</v>
      </c>
      <c r="C1000" s="1" t="s">
        <v>94</v>
      </c>
      <c r="D1000" s="24">
        <v>4317</v>
      </c>
      <c r="F1000" s="1" t="s">
        <v>72</v>
      </c>
      <c r="G1000" s="1" t="s">
        <v>36</v>
      </c>
      <c r="H1000" s="1" t="s">
        <v>106</v>
      </c>
      <c r="I1000" t="s">
        <v>57</v>
      </c>
      <c r="J1000" t="str">
        <f>_xlfn.CONCAT(IFERROR(INDEX(Lookup!B:B, MATCH(Table1[[#This Row],[Origin City]], Lookup!A:A, 0)), Table1[[#This Row],[Origin City]]),","," ",Table1[[#This Row],[Origin State]])</f>
        <v>Casey, IL</v>
      </c>
      <c r="K1000" t="s">
        <v>107</v>
      </c>
      <c r="L1000" t="s">
        <v>98</v>
      </c>
      <c r="M1000" t="str">
        <f>_xlfn.CONCAT(IFERROR(INDEX(Lookup!B:B, MATCH(Table1[[#This Row],[Destination City]], Lookup!A:A, 0)), Table1[[#This Row],[Destination City]]),","," ",Table1[[#This Row],[Destination State]])</f>
        <v>Mobile, AL</v>
      </c>
      <c r="N1000" s="5">
        <v>779</v>
      </c>
      <c r="O1000" t="s">
        <v>86</v>
      </c>
      <c r="P1000">
        <v>90</v>
      </c>
      <c r="Q1000">
        <v>90</v>
      </c>
      <c r="R1000" t="s">
        <v>108</v>
      </c>
      <c r="S1000" t="s">
        <v>43</v>
      </c>
      <c r="T1000" t="s">
        <v>52</v>
      </c>
      <c r="U1000" s="43"/>
      <c r="V1000" s="28" t="s">
        <v>87</v>
      </c>
      <c r="W1000" s="4">
        <v>3407</v>
      </c>
      <c r="X1000" s="4">
        <f>IF(Table1[[#This Row],[Commodity]]="corn",Table1[[#This Row],[Tariff per Car]]/(111*2000/56),Table1[[#This Row],[Tariff per Car]]/(111*2000/60))</f>
        <v>0.92081081081081084</v>
      </c>
      <c r="Y1000" s="4">
        <f>Table1[[#This Row],[Tariff per Car]]/100.7</f>
        <v>33.833167825223434</v>
      </c>
      <c r="Z1000" s="4">
        <f>(Table1[[#This Row],[Tariff per Car]]/111)</f>
        <v>30.693693693693692</v>
      </c>
      <c r="AA1000" s="6">
        <f>(Table1[[#This Row],[Tariff per Car]]/111)/Table1[[#This Row],[Route Mileage]]</f>
        <v>3.9401403971365462E-2</v>
      </c>
      <c r="AB1000" s="4">
        <v>0</v>
      </c>
      <c r="AC1000" s="4">
        <f>Table1[[#This Row],[FSC per Mile]]*Table1[[#This Row],[Route Mileage]]</f>
        <v>0</v>
      </c>
      <c r="AD1000" s="4">
        <f>Table1[[#This Row],[Tariff per Car]]+Table1[[#This Row],[FSC per Car]]</f>
        <v>3407</v>
      </c>
      <c r="AE1000" s="4">
        <f>IF(Table1[[#This Row],[Commodity]]="corn",Table1[[#This Row],[Tariff + FSC per Car]]/(111*2000/56),Table1[[#This Row],[Tariff + FSC per Car]]/(111*2000/60))</f>
        <v>0.92081081081081084</v>
      </c>
      <c r="AF1000" s="4">
        <f>Table1[[#This Row],[Tariff + FSC per Car]]/100.7</f>
        <v>33.833167825223434</v>
      </c>
      <c r="AG1000" s="4">
        <f>(Table1[[#This Row],[Tariff + FSC per Car]]/111)</f>
        <v>30.693693693693692</v>
      </c>
      <c r="AH1000" s="6">
        <f>(Table1[[#This Row],[Tariff + FSC per Car]]/111)/Table1[[#This Row],[Route Mileage]]</f>
        <v>3.9401403971365462E-2</v>
      </c>
    </row>
    <row r="1001" spans="1:34" x14ac:dyDescent="0.25">
      <c r="A1001" s="3">
        <v>45153</v>
      </c>
      <c r="B1001" s="1" t="s">
        <v>94</v>
      </c>
      <c r="C1001" s="1" t="s">
        <v>94</v>
      </c>
      <c r="D1001" s="24">
        <v>4317</v>
      </c>
      <c r="F1001" s="1" t="s">
        <v>72</v>
      </c>
      <c r="G1001" s="1" t="s">
        <v>36</v>
      </c>
      <c r="H1001" s="1" t="s">
        <v>106</v>
      </c>
      <c r="I1001" t="s">
        <v>57</v>
      </c>
      <c r="J1001" t="str">
        <f>_xlfn.CONCAT(IFERROR(INDEX(Lookup!B:B, MATCH(Table1[[#This Row],[Origin City]], Lookup!A:A, 0)), Table1[[#This Row],[Origin City]]),","," ",Table1[[#This Row],[Origin State]])</f>
        <v>Casey, IL</v>
      </c>
      <c r="K1001" t="s">
        <v>107</v>
      </c>
      <c r="L1001" t="s">
        <v>98</v>
      </c>
      <c r="M1001" t="str">
        <f>_xlfn.CONCAT(IFERROR(INDEX(Lookup!B:B, MATCH(Table1[[#This Row],[Destination City]], Lookup!A:A, 0)), Table1[[#This Row],[Destination City]]),","," ",Table1[[#This Row],[Destination State]])</f>
        <v>Mobile, AL</v>
      </c>
      <c r="N1001" s="5">
        <v>779</v>
      </c>
      <c r="O1001" t="s">
        <v>86</v>
      </c>
      <c r="P1001">
        <v>90</v>
      </c>
      <c r="Q1001">
        <v>90</v>
      </c>
      <c r="R1001" t="s">
        <v>2</v>
      </c>
      <c r="S1001" t="s">
        <v>43</v>
      </c>
      <c r="T1001" t="s">
        <v>43</v>
      </c>
      <c r="U1001" s="43"/>
      <c r="V1001" s="28" t="s">
        <v>87</v>
      </c>
      <c r="W1001" s="4">
        <v>3627</v>
      </c>
      <c r="X1001" s="4">
        <f>IF(Table1[[#This Row],[Commodity]]="corn",Table1[[#This Row],[Tariff per Car]]/(111*2000/56),Table1[[#This Row],[Tariff per Car]]/(111*2000/60))</f>
        <v>0.98027027027027025</v>
      </c>
      <c r="Y1001" s="4">
        <f>Table1[[#This Row],[Tariff per Car]]/100.7</f>
        <v>36.01787487586892</v>
      </c>
      <c r="Z1001" s="4">
        <f>(Table1[[#This Row],[Tariff per Car]]/111)</f>
        <v>32.675675675675677</v>
      </c>
      <c r="AA1001" s="6">
        <f>(Table1[[#This Row],[Tariff per Car]]/111)/Table1[[#This Row],[Route Mileage]]</f>
        <v>4.1945668389827571E-2</v>
      </c>
      <c r="AB1001" s="4">
        <v>0</v>
      </c>
      <c r="AC1001" s="4">
        <f>Table1[[#This Row],[FSC per Mile]]*Table1[[#This Row],[Route Mileage]]</f>
        <v>0</v>
      </c>
      <c r="AD1001" s="4">
        <f>Table1[[#This Row],[Tariff per Car]]+Table1[[#This Row],[FSC per Car]]</f>
        <v>3627</v>
      </c>
      <c r="AE1001" s="4">
        <f>IF(Table1[[#This Row],[Commodity]]="corn",Table1[[#This Row],[Tariff + FSC per Car]]/(111*2000/56),Table1[[#This Row],[Tariff + FSC per Car]]/(111*2000/60))</f>
        <v>0.98027027027027025</v>
      </c>
      <c r="AF1001" s="4">
        <f>Table1[[#This Row],[Tariff + FSC per Car]]/100.7</f>
        <v>36.01787487586892</v>
      </c>
      <c r="AG1001" s="4">
        <f>(Table1[[#This Row],[Tariff + FSC per Car]]/111)</f>
        <v>32.675675675675677</v>
      </c>
      <c r="AH1001" s="6">
        <f>(Table1[[#This Row],[Tariff + FSC per Car]]/111)/Table1[[#This Row],[Route Mileage]]</f>
        <v>4.1945668389827571E-2</v>
      </c>
    </row>
    <row r="1002" spans="1:34" x14ac:dyDescent="0.25">
      <c r="A1002" s="3">
        <v>45153</v>
      </c>
      <c r="B1002" s="1" t="s">
        <v>94</v>
      </c>
      <c r="C1002" s="1" t="s">
        <v>94</v>
      </c>
      <c r="D1002" s="24">
        <v>4317</v>
      </c>
      <c r="F1002" s="1" t="s">
        <v>72</v>
      </c>
      <c r="G1002" s="1" t="s">
        <v>36</v>
      </c>
      <c r="H1002" s="1" t="s">
        <v>109</v>
      </c>
      <c r="I1002" t="s">
        <v>100</v>
      </c>
      <c r="J1002" t="str">
        <f>_xlfn.CONCAT(IFERROR(INDEX(Lookup!B:B, MATCH(Table1[[#This Row],[Origin City]], Lookup!A:A, 0)), Table1[[#This Row],[Origin City]]),","," ",Table1[[#This Row],[Origin State]])</f>
        <v>Marion, OH</v>
      </c>
      <c r="K1002" t="s">
        <v>110</v>
      </c>
      <c r="L1002" t="s">
        <v>111</v>
      </c>
      <c r="M1002" t="str">
        <f>_xlfn.CONCAT(IFERROR(INDEX(Lookup!B:B, MATCH(Table1[[#This Row],[Destination City]], Lookup!A:A, 0)), Table1[[#This Row],[Destination City]]),","," ",Table1[[#This Row],[Destination State]])</f>
        <v>Chesapeake, VA</v>
      </c>
      <c r="N1002" s="5">
        <v>760</v>
      </c>
      <c r="O1002" t="s">
        <v>86</v>
      </c>
      <c r="P1002">
        <v>90</v>
      </c>
      <c r="Q1002">
        <v>90</v>
      </c>
      <c r="R1002" t="s">
        <v>108</v>
      </c>
      <c r="S1002" t="s">
        <v>43</v>
      </c>
      <c r="T1002" t="s">
        <v>52</v>
      </c>
      <c r="U1002" s="43"/>
      <c r="V1002" s="28" t="s">
        <v>87</v>
      </c>
      <c r="W1002" s="4">
        <v>3056</v>
      </c>
      <c r="X1002" s="4">
        <f>IF(Table1[[#This Row],[Commodity]]="corn",Table1[[#This Row],[Tariff per Car]]/(111*2000/56),Table1[[#This Row],[Tariff per Car]]/(111*2000/60))</f>
        <v>0.82594594594594595</v>
      </c>
      <c r="Y1002" s="4">
        <f>Table1[[#This Row],[Tariff per Car]]/100.7</f>
        <v>30.347567030784507</v>
      </c>
      <c r="Z1002" s="4">
        <f>(Table1[[#This Row],[Tariff per Car]]/111)</f>
        <v>27.531531531531531</v>
      </c>
      <c r="AA1002" s="6">
        <f>(Table1[[#This Row],[Tariff per Car]]/111)/Table1[[#This Row],[Route Mileage]]</f>
        <v>3.6225699383594122E-2</v>
      </c>
      <c r="AB1002" s="4">
        <v>0</v>
      </c>
      <c r="AC1002" s="4">
        <f>Table1[[#This Row],[FSC per Mile]]*Table1[[#This Row],[Route Mileage]]</f>
        <v>0</v>
      </c>
      <c r="AD1002" s="4">
        <f>Table1[[#This Row],[Tariff per Car]]+Table1[[#This Row],[FSC per Car]]</f>
        <v>3056</v>
      </c>
      <c r="AE1002" s="4">
        <f>IF(Table1[[#This Row],[Commodity]]="corn",Table1[[#This Row],[Tariff + FSC per Car]]/(111*2000/56),Table1[[#This Row],[Tariff + FSC per Car]]/(111*2000/60))</f>
        <v>0.82594594594594595</v>
      </c>
      <c r="AF1002" s="4">
        <f>Table1[[#This Row],[Tariff + FSC per Car]]/100.7</f>
        <v>30.347567030784507</v>
      </c>
      <c r="AG1002" s="4">
        <f>(Table1[[#This Row],[Tariff + FSC per Car]]/111)</f>
        <v>27.531531531531531</v>
      </c>
      <c r="AH1002" s="6">
        <f>(Table1[[#This Row],[Tariff + FSC per Car]]/111)/Table1[[#This Row],[Route Mileage]]</f>
        <v>3.6225699383594122E-2</v>
      </c>
    </row>
    <row r="1003" spans="1:34" x14ac:dyDescent="0.25">
      <c r="A1003" s="3">
        <v>45153</v>
      </c>
      <c r="B1003" s="1" t="s">
        <v>94</v>
      </c>
      <c r="C1003" s="1" t="s">
        <v>94</v>
      </c>
      <c r="D1003" s="24">
        <v>4317</v>
      </c>
      <c r="F1003" s="1" t="s">
        <v>72</v>
      </c>
      <c r="G1003" s="1" t="s">
        <v>36</v>
      </c>
      <c r="H1003" s="1" t="s">
        <v>109</v>
      </c>
      <c r="I1003" t="s">
        <v>100</v>
      </c>
      <c r="J1003" t="str">
        <f>_xlfn.CONCAT(IFERROR(INDEX(Lookup!B:B, MATCH(Table1[[#This Row],[Origin City]], Lookup!A:A, 0)), Table1[[#This Row],[Origin City]]),","," ",Table1[[#This Row],[Origin State]])</f>
        <v>Marion, OH</v>
      </c>
      <c r="K1003" t="s">
        <v>110</v>
      </c>
      <c r="L1003" t="s">
        <v>111</v>
      </c>
      <c r="M1003" t="str">
        <f>_xlfn.CONCAT(IFERROR(INDEX(Lookup!B:B, MATCH(Table1[[#This Row],[Destination City]], Lookup!A:A, 0)), Table1[[#This Row],[Destination City]]),","," ",Table1[[#This Row],[Destination State]])</f>
        <v>Chesapeake, VA</v>
      </c>
      <c r="N1003" s="5">
        <v>760</v>
      </c>
      <c r="O1003" t="s">
        <v>86</v>
      </c>
      <c r="P1003">
        <v>90</v>
      </c>
      <c r="Q1003">
        <v>90</v>
      </c>
      <c r="R1003" t="s">
        <v>2</v>
      </c>
      <c r="S1003" t="s">
        <v>43</v>
      </c>
      <c r="T1003" t="s">
        <v>43</v>
      </c>
      <c r="U1003" s="43"/>
      <c r="V1003" s="28" t="s">
        <v>87</v>
      </c>
      <c r="W1003" s="4">
        <v>3496</v>
      </c>
      <c r="X1003" s="4">
        <f>IF(Table1[[#This Row],[Commodity]]="corn",Table1[[#This Row],[Tariff per Car]]/(111*2000/56),Table1[[#This Row],[Tariff per Car]]/(111*2000/60))</f>
        <v>0.94486486486486487</v>
      </c>
      <c r="Y1003" s="4">
        <f>Table1[[#This Row],[Tariff per Car]]/100.7</f>
        <v>34.716981132075468</v>
      </c>
      <c r="Z1003" s="4">
        <f>(Table1[[#This Row],[Tariff per Car]]/111)</f>
        <v>31.495495495495497</v>
      </c>
      <c r="AA1003" s="6">
        <f>(Table1[[#This Row],[Tariff per Car]]/111)/Table1[[#This Row],[Route Mileage]]</f>
        <v>4.1441441441441441E-2</v>
      </c>
      <c r="AB1003" s="4">
        <v>0</v>
      </c>
      <c r="AC1003" s="4">
        <f>Table1[[#This Row],[FSC per Mile]]*Table1[[#This Row],[Route Mileage]]</f>
        <v>0</v>
      </c>
      <c r="AD1003" s="4">
        <f>Table1[[#This Row],[Tariff per Car]]+Table1[[#This Row],[FSC per Car]]</f>
        <v>3496</v>
      </c>
      <c r="AE1003" s="4">
        <f>IF(Table1[[#This Row],[Commodity]]="corn",Table1[[#This Row],[Tariff + FSC per Car]]/(111*2000/56),Table1[[#This Row],[Tariff + FSC per Car]]/(111*2000/60))</f>
        <v>0.94486486486486487</v>
      </c>
      <c r="AF1003" s="4">
        <f>Table1[[#This Row],[Tariff + FSC per Car]]/100.7</f>
        <v>34.716981132075468</v>
      </c>
      <c r="AG1003" s="4">
        <f>(Table1[[#This Row],[Tariff + FSC per Car]]/111)</f>
        <v>31.495495495495497</v>
      </c>
      <c r="AH1003" s="6">
        <f>(Table1[[#This Row],[Tariff + FSC per Car]]/111)/Table1[[#This Row],[Route Mileage]]</f>
        <v>4.1441441441441441E-2</v>
      </c>
    </row>
    <row r="1004" spans="1:34" x14ac:dyDescent="0.25">
      <c r="A1004" s="3">
        <v>45184</v>
      </c>
      <c r="B1004" s="1" t="s">
        <v>34</v>
      </c>
      <c r="C1004" s="1" t="s">
        <v>34</v>
      </c>
      <c r="D1004" s="24">
        <v>4022</v>
      </c>
      <c r="E1004" s="24">
        <v>39010</v>
      </c>
      <c r="F1004" s="1" t="s">
        <v>35</v>
      </c>
      <c r="G1004" s="1" t="s">
        <v>36</v>
      </c>
      <c r="H1004" s="1" t="s">
        <v>37</v>
      </c>
      <c r="I1004" t="s">
        <v>38</v>
      </c>
      <c r="J1004" t="str">
        <f>_xlfn.CONCAT(IFERROR(INDEX(Lookup!B:B, MATCH(Table1[[#This Row],[Origin City]], Lookup!A:A, 0)), Table1[[#This Row],[Origin City]]),","," ",Table1[[#This Row],[Origin State]])</f>
        <v>Brunswick, NE</v>
      </c>
      <c r="K1004" t="s">
        <v>39</v>
      </c>
      <c r="L1004" t="s">
        <v>40</v>
      </c>
      <c r="M1004" t="str">
        <f>_xlfn.CONCAT(IFERROR(INDEX(Lookup!B:B, MATCH(Table1[[#This Row],[Destination City]], Lookup!A:A, 0)), Table1[[#This Row],[Destination City]]),","," ",Table1[[#This Row],[Destination State]])</f>
        <v>Hanford, CA</v>
      </c>
      <c r="N1004" s="5">
        <v>2122</v>
      </c>
      <c r="O1004" t="s">
        <v>41</v>
      </c>
      <c r="P1004">
        <v>110</v>
      </c>
      <c r="Q1004">
        <v>120</v>
      </c>
      <c r="R1004" t="s">
        <v>42</v>
      </c>
      <c r="S1004" t="s">
        <v>43</v>
      </c>
      <c r="T1004" t="s">
        <v>43</v>
      </c>
      <c r="U1004" s="35" t="s">
        <v>44</v>
      </c>
      <c r="V1004" s="27" t="s">
        <v>45</v>
      </c>
      <c r="W1004" s="4">
        <v>5820</v>
      </c>
      <c r="X1004" s="4">
        <f>IF(Table1[[#This Row],[Commodity]]="corn",Table1[[#This Row],[Tariff per Car]]/(111*2000/56),Table1[[#This Row],[Tariff per Car]]/(111*2000/60))</f>
        <v>1.4681081081081082</v>
      </c>
      <c r="Y1004" s="4">
        <f>Table1[[#This Row],[Tariff per Car]]/100.7</f>
        <v>57.795431976166832</v>
      </c>
      <c r="Z1004" s="4">
        <f>(Table1[[#This Row],[Tariff per Car]]/111)</f>
        <v>52.432432432432435</v>
      </c>
      <c r="AA1004" s="6">
        <f>(Table1[[#This Row],[Tariff per Car]]/111)/Table1[[#This Row],[Route Mileage]]</f>
        <v>2.4708969101052042E-2</v>
      </c>
      <c r="AB1004" s="4">
        <v>0.16</v>
      </c>
      <c r="AC1004" s="4">
        <f>Table1[[#This Row],[FSC per Mile]]*Table1[[#This Row],[Route Mileage]]</f>
        <v>339.52</v>
      </c>
      <c r="AD1004" s="4">
        <f>Table1[[#This Row],[Tariff per Car]]+Table1[[#This Row],[FSC per Car]]</f>
        <v>6159.52</v>
      </c>
      <c r="AE1004" s="4">
        <f>IF(Table1[[#This Row],[Commodity]]="corn",Table1[[#This Row],[Tariff + FSC per Car]]/(111*2000/56),Table1[[#This Row],[Tariff + FSC per Car]]/(111*2000/60))</f>
        <v>1.553752792792793</v>
      </c>
      <c r="AF1004" s="4">
        <f>Table1[[#This Row],[Tariff + FSC per Car]]/100.7</f>
        <v>61.167030784508441</v>
      </c>
      <c r="AG1004" s="4">
        <f>(Table1[[#This Row],[Tariff + FSC per Car]]/111)</f>
        <v>55.491171171171175</v>
      </c>
      <c r="AH1004" s="6">
        <f>(Table1[[#This Row],[Tariff + FSC per Car]]/111)/Table1[[#This Row],[Route Mileage]]</f>
        <v>2.6150410542493483E-2</v>
      </c>
    </row>
    <row r="1005" spans="1:34" x14ac:dyDescent="0.25">
      <c r="A1005" s="3">
        <v>45184</v>
      </c>
      <c r="B1005" s="1" t="s">
        <v>34</v>
      </c>
      <c r="C1005" s="1" t="s">
        <v>34</v>
      </c>
      <c r="D1005" s="24">
        <v>4022</v>
      </c>
      <c r="E1005" s="24">
        <v>39013</v>
      </c>
      <c r="F1005" s="1" t="s">
        <v>35</v>
      </c>
      <c r="G1005" s="1" t="s">
        <v>36</v>
      </c>
      <c r="H1005" s="1" t="s">
        <v>46</v>
      </c>
      <c r="I1005" t="s">
        <v>47</v>
      </c>
      <c r="J1005" t="str">
        <f>_xlfn.CONCAT(IFERROR(INDEX(Lookup!B:B, MATCH(Table1[[#This Row],[Origin City]], Lookup!A:A, 0)), Table1[[#This Row],[Origin City]]),","," ",Table1[[#This Row],[Origin State]])</f>
        <v>Clarkfield, MN</v>
      </c>
      <c r="K1005" t="s">
        <v>48</v>
      </c>
      <c r="L1005" t="s">
        <v>49</v>
      </c>
      <c r="M1005" t="s">
        <v>50</v>
      </c>
      <c r="N1005" s="5">
        <v>1684</v>
      </c>
      <c r="O1005" t="s">
        <v>51</v>
      </c>
      <c r="P1005">
        <v>110</v>
      </c>
      <c r="Q1005">
        <v>120</v>
      </c>
      <c r="R1005" t="s">
        <v>42</v>
      </c>
      <c r="S1005" t="s">
        <v>43</v>
      </c>
      <c r="T1005" t="s">
        <v>52</v>
      </c>
      <c r="U1005" s="35" t="s">
        <v>44</v>
      </c>
      <c r="V1005" s="27" t="s">
        <v>45</v>
      </c>
      <c r="W1005" s="4">
        <v>5620</v>
      </c>
      <c r="X1005" s="4">
        <f>IF(Table1[[#This Row],[Commodity]]="corn",Table1[[#This Row],[Tariff per Car]]/(111*2000/56),Table1[[#This Row],[Tariff per Car]]/(111*2000/60))</f>
        <v>1.4176576576576576</v>
      </c>
      <c r="Y1005" s="4">
        <f>Table1[[#This Row],[Tariff per Car]]/100.7</f>
        <v>55.80933465739821</v>
      </c>
      <c r="Z1005" s="4">
        <f>(Table1[[#This Row],[Tariff per Car]]/111)</f>
        <v>50.630630630630634</v>
      </c>
      <c r="AA1005" s="6">
        <f>(Table1[[#This Row],[Tariff per Car]]/111)/Table1[[#This Row],[Route Mileage]]</f>
        <v>3.0065695148830542E-2</v>
      </c>
      <c r="AB1005" s="4">
        <v>0.16</v>
      </c>
      <c r="AC1005" s="4">
        <f>Table1[[#This Row],[FSC per Mile]]*Table1[[#This Row],[Route Mileage]]</f>
        <v>269.44</v>
      </c>
      <c r="AD1005" s="4">
        <f>Table1[[#This Row],[Tariff per Car]]+Table1[[#This Row],[FSC per Car]]</f>
        <v>5889.44</v>
      </c>
      <c r="AE1005" s="4">
        <f>IF(Table1[[#This Row],[Commodity]]="corn",Table1[[#This Row],[Tariff + FSC per Car]]/(111*2000/56),Table1[[#This Row],[Tariff + FSC per Car]]/(111*2000/60))</f>
        <v>1.4856245045045045</v>
      </c>
      <c r="AF1005" s="4">
        <f>Table1[[#This Row],[Tariff + FSC per Car]]/100.7</f>
        <v>58.485004965243292</v>
      </c>
      <c r="AG1005" s="4">
        <f>(Table1[[#This Row],[Tariff + FSC per Car]]/111)</f>
        <v>53.058018018018018</v>
      </c>
      <c r="AH1005" s="6">
        <f>(Table1[[#This Row],[Tariff + FSC per Car]]/111)/Table1[[#This Row],[Route Mileage]]</f>
        <v>3.1507136590271982E-2</v>
      </c>
    </row>
    <row r="1006" spans="1:34" x14ac:dyDescent="0.25">
      <c r="A1006" s="3">
        <v>45184</v>
      </c>
      <c r="B1006" s="1" t="s">
        <v>34</v>
      </c>
      <c r="C1006" s="1" t="s">
        <v>34</v>
      </c>
      <c r="D1006" s="24">
        <v>4022</v>
      </c>
      <c r="E1006" s="24">
        <v>39010</v>
      </c>
      <c r="F1006" s="1" t="s">
        <v>35</v>
      </c>
      <c r="G1006" s="1" t="s">
        <v>36</v>
      </c>
      <c r="H1006" s="1" t="s">
        <v>46</v>
      </c>
      <c r="I1006" t="s">
        <v>47</v>
      </c>
      <c r="J1006" t="str">
        <f>_xlfn.CONCAT(IFERROR(INDEX(Lookup!B:B, MATCH(Table1[[#This Row],[Origin City]], Lookup!A:A, 0)), Table1[[#This Row],[Origin City]]),","," ",Table1[[#This Row],[Origin State]])</f>
        <v>Clarkfield, MN</v>
      </c>
      <c r="K1006" t="s">
        <v>53</v>
      </c>
      <c r="L1006" t="s">
        <v>54</v>
      </c>
      <c r="M1006" t="str">
        <f>_xlfn.CONCAT(IFERROR(INDEX(Lookup!B:B, MATCH(Table1[[#This Row],[Destination City]], Lookup!A:A, 0)), Table1[[#This Row],[Destination City]]),","," ",Table1[[#This Row],[Destination State]])</f>
        <v>Hereford, TX</v>
      </c>
      <c r="N1006" s="5">
        <v>1066</v>
      </c>
      <c r="O1006" t="s">
        <v>51</v>
      </c>
      <c r="P1006">
        <v>110</v>
      </c>
      <c r="Q1006">
        <v>120</v>
      </c>
      <c r="R1006" t="s">
        <v>42</v>
      </c>
      <c r="S1006" t="s">
        <v>43</v>
      </c>
      <c r="T1006" t="s">
        <v>52</v>
      </c>
      <c r="U1006" s="35" t="s">
        <v>44</v>
      </c>
      <c r="V1006" s="27" t="s">
        <v>45</v>
      </c>
      <c r="W1006" s="4">
        <v>5300</v>
      </c>
      <c r="X1006" s="4">
        <f>IF(Table1[[#This Row],[Commodity]]="corn",Table1[[#This Row],[Tariff per Car]]/(111*2000/56),Table1[[#This Row],[Tariff per Car]]/(111*2000/60))</f>
        <v>1.336936936936937</v>
      </c>
      <c r="Y1006" s="4">
        <f>Table1[[#This Row],[Tariff per Car]]/100.7</f>
        <v>52.631578947368418</v>
      </c>
      <c r="Z1006" s="4">
        <f>(Table1[[#This Row],[Tariff per Car]]/111)</f>
        <v>47.747747747747745</v>
      </c>
      <c r="AA1006" s="6">
        <f>(Table1[[#This Row],[Tariff per Car]]/111)/Table1[[#This Row],[Route Mileage]]</f>
        <v>4.4791508206142347E-2</v>
      </c>
      <c r="AB1006" s="4">
        <v>0.16</v>
      </c>
      <c r="AC1006" s="4">
        <f>Table1[[#This Row],[FSC per Mile]]*Table1[[#This Row],[Route Mileage]]</f>
        <v>170.56</v>
      </c>
      <c r="AD1006" s="4">
        <f>Table1[[#This Row],[Tariff per Car]]+Table1[[#This Row],[FSC per Car]]</f>
        <v>5470.56</v>
      </c>
      <c r="AE1006" s="4">
        <f>IF(Table1[[#This Row],[Commodity]]="corn",Table1[[#This Row],[Tariff + FSC per Car]]/(111*2000/56),Table1[[#This Row],[Tariff + FSC per Car]]/(111*2000/60))</f>
        <v>1.3799610810810812</v>
      </c>
      <c r="AF1006" s="4">
        <f>Table1[[#This Row],[Tariff + FSC per Car]]/100.7</f>
        <v>54.3253227408143</v>
      </c>
      <c r="AG1006" s="4">
        <f>(Table1[[#This Row],[Tariff + FSC per Car]]/111)</f>
        <v>49.284324324324331</v>
      </c>
      <c r="AH1006" s="6">
        <f>(Table1[[#This Row],[Tariff + FSC per Car]]/111)/Table1[[#This Row],[Route Mileage]]</f>
        <v>4.6232949647583801E-2</v>
      </c>
    </row>
    <row r="1007" spans="1:34" x14ac:dyDescent="0.25">
      <c r="A1007" s="3">
        <v>45184</v>
      </c>
      <c r="B1007" s="1" t="s">
        <v>34</v>
      </c>
      <c r="C1007" s="1" t="s">
        <v>34</v>
      </c>
      <c r="D1007" s="24">
        <v>4022</v>
      </c>
      <c r="E1007" s="24">
        <v>39010</v>
      </c>
      <c r="F1007" s="1" t="s">
        <v>35</v>
      </c>
      <c r="G1007" s="1" t="s">
        <v>36</v>
      </c>
      <c r="H1007" s="1" t="s">
        <v>55</v>
      </c>
      <c r="I1007" t="s">
        <v>38</v>
      </c>
      <c r="J1007" t="str">
        <f>_xlfn.CONCAT(IFERROR(INDEX(Lookup!B:B, MATCH(Table1[[#This Row],[Origin City]], Lookup!A:A, 0)), Table1[[#This Row],[Origin City]]),","," ",Table1[[#This Row],[Origin State]])</f>
        <v>Edison, NE</v>
      </c>
      <c r="K1007" t="s">
        <v>53</v>
      </c>
      <c r="L1007" t="s">
        <v>54</v>
      </c>
      <c r="M1007" t="str">
        <f>_xlfn.CONCAT(IFERROR(INDEX(Lookup!B:B, MATCH(Table1[[#This Row],[Destination City]], Lookup!A:A, 0)), Table1[[#This Row],[Destination City]]),","," ",Table1[[#This Row],[Destination State]])</f>
        <v>Hereford, TX</v>
      </c>
      <c r="N1007" s="9">
        <v>728</v>
      </c>
      <c r="O1007" t="s">
        <v>51</v>
      </c>
      <c r="P1007">
        <v>110</v>
      </c>
      <c r="Q1007">
        <v>120</v>
      </c>
      <c r="R1007" t="s">
        <v>42</v>
      </c>
      <c r="S1007" t="s">
        <v>43</v>
      </c>
      <c r="T1007" t="s">
        <v>52</v>
      </c>
      <c r="U1007" s="35" t="s">
        <v>44</v>
      </c>
      <c r="V1007" s="27" t="s">
        <v>45</v>
      </c>
      <c r="W1007" s="4">
        <v>4540</v>
      </c>
      <c r="X1007" s="4">
        <f>IF(Table1[[#This Row],[Commodity]]="corn",Table1[[#This Row],[Tariff per Car]]/(111*2000/56),Table1[[#This Row],[Tariff per Car]]/(111*2000/60))</f>
        <v>1.1452252252252253</v>
      </c>
      <c r="Y1007" s="4">
        <f>Table1[[#This Row],[Tariff per Car]]/100.7</f>
        <v>45.084409136047668</v>
      </c>
      <c r="Z1007" s="4">
        <f>(Table1[[#This Row],[Tariff per Car]]/111)</f>
        <v>40.900900900900901</v>
      </c>
      <c r="AA1007" s="6">
        <f>(Table1[[#This Row],[Tariff per Car]]/111)/Table1[[#This Row],[Route Mileage]]</f>
        <v>5.618255618255618E-2</v>
      </c>
      <c r="AB1007" s="4">
        <v>0.16</v>
      </c>
      <c r="AC1007" s="4">
        <f>Table1[[#This Row],[FSC per Mile]]*Table1[[#This Row],[Route Mileage]]</f>
        <v>116.48</v>
      </c>
      <c r="AD1007" s="4">
        <f>Table1[[#This Row],[Tariff per Car]]+Table1[[#This Row],[FSC per Car]]</f>
        <v>4656.4799999999996</v>
      </c>
      <c r="AE1007" s="4">
        <f>IF(Table1[[#This Row],[Commodity]]="corn",Table1[[#This Row],[Tariff + FSC per Car]]/(111*2000/56),Table1[[#This Row],[Tariff + FSC per Car]]/(111*2000/60))</f>
        <v>1.1746075675675676</v>
      </c>
      <c r="AF1007" s="4">
        <f>Table1[[#This Row],[Tariff + FSC per Car]]/100.7</f>
        <v>46.241112214498507</v>
      </c>
      <c r="AG1007" s="4">
        <f>(Table1[[#This Row],[Tariff + FSC per Car]]/111)</f>
        <v>41.950270270270266</v>
      </c>
      <c r="AH1007" s="6">
        <f>(Table1[[#This Row],[Tariff + FSC per Car]]/111)/Table1[[#This Row],[Route Mileage]]</f>
        <v>5.7623997623997621E-2</v>
      </c>
    </row>
    <row r="1008" spans="1:34" x14ac:dyDescent="0.25">
      <c r="A1008" s="3">
        <v>45184</v>
      </c>
      <c r="B1008" s="1" t="s">
        <v>34</v>
      </c>
      <c r="C1008" s="1" t="s">
        <v>34</v>
      </c>
      <c r="D1008" s="24">
        <v>4022</v>
      </c>
      <c r="E1008" s="24">
        <v>39013</v>
      </c>
      <c r="F1008" s="1" t="s">
        <v>35</v>
      </c>
      <c r="G1008" s="1" t="s">
        <v>36</v>
      </c>
      <c r="H1008" s="1" t="s">
        <v>55</v>
      </c>
      <c r="I1008" t="s">
        <v>38</v>
      </c>
      <c r="J1008" t="str">
        <f>_xlfn.CONCAT(IFERROR(INDEX(Lookup!B:B, MATCH(Table1[[#This Row],[Origin City]], Lookup!A:A, 0)), Table1[[#This Row],[Origin City]]),","," ",Table1[[#This Row],[Origin State]])</f>
        <v>Edison, NE</v>
      </c>
      <c r="K1008" t="s">
        <v>48</v>
      </c>
      <c r="L1008" t="s">
        <v>49</v>
      </c>
      <c r="M1008" t="s">
        <v>50</v>
      </c>
      <c r="N1008" s="5">
        <v>1759</v>
      </c>
      <c r="O1008" t="s">
        <v>51</v>
      </c>
      <c r="P1008">
        <v>110</v>
      </c>
      <c r="Q1008">
        <v>120</v>
      </c>
      <c r="R1008" t="s">
        <v>42</v>
      </c>
      <c r="S1008" t="s">
        <v>43</v>
      </c>
      <c r="T1008" t="s">
        <v>52</v>
      </c>
      <c r="U1008" s="35" t="s">
        <v>44</v>
      </c>
      <c r="V1008" s="27" t="s">
        <v>45</v>
      </c>
      <c r="W1008" s="4">
        <v>5500</v>
      </c>
      <c r="X1008" s="4">
        <f>IF(Table1[[#This Row],[Commodity]]="corn",Table1[[#This Row],[Tariff per Car]]/(111*2000/56),Table1[[#This Row],[Tariff per Car]]/(111*2000/60))</f>
        <v>1.3873873873873874</v>
      </c>
      <c r="Y1008" s="4">
        <f>Table1[[#This Row],[Tariff per Car]]/100.7</f>
        <v>54.617676266137039</v>
      </c>
      <c r="Z1008" s="4">
        <f>(Table1[[#This Row],[Tariff per Car]]/111)</f>
        <v>49.549549549549546</v>
      </c>
      <c r="AA1008" s="6">
        <f>(Table1[[#This Row],[Tariff per Car]]/111)/Table1[[#This Row],[Route Mileage]]</f>
        <v>2.8169158356764951E-2</v>
      </c>
      <c r="AB1008" s="4">
        <v>0.16</v>
      </c>
      <c r="AC1008" s="4">
        <f>Table1[[#This Row],[FSC per Mile]]*Table1[[#This Row],[Route Mileage]]</f>
        <v>281.44</v>
      </c>
      <c r="AD1008" s="4">
        <f>Table1[[#This Row],[Tariff per Car]]+Table1[[#This Row],[FSC per Car]]</f>
        <v>5781.44</v>
      </c>
      <c r="AE1008" s="4">
        <f>IF(Table1[[#This Row],[Commodity]]="corn",Table1[[#This Row],[Tariff + FSC per Car]]/(111*2000/56),Table1[[#This Row],[Tariff + FSC per Car]]/(111*2000/60))</f>
        <v>1.4583812612612612</v>
      </c>
      <c r="AF1008" s="4">
        <f>Table1[[#This Row],[Tariff + FSC per Car]]/100.7</f>
        <v>57.412512413108239</v>
      </c>
      <c r="AG1008" s="4">
        <f>(Table1[[#This Row],[Tariff + FSC per Car]]/111)</f>
        <v>52.085045045045042</v>
      </c>
      <c r="AH1008" s="6">
        <f>(Table1[[#This Row],[Tariff + FSC per Car]]/111)/Table1[[#This Row],[Route Mileage]]</f>
        <v>2.9610599798206391E-2</v>
      </c>
    </row>
    <row r="1009" spans="1:34" x14ac:dyDescent="0.25">
      <c r="A1009" s="3">
        <v>45184</v>
      </c>
      <c r="B1009" s="1" t="s">
        <v>34</v>
      </c>
      <c r="C1009" s="1" t="s">
        <v>34</v>
      </c>
      <c r="D1009" s="24">
        <v>4022</v>
      </c>
      <c r="E1009" s="24">
        <v>39010</v>
      </c>
      <c r="F1009" s="1" t="s">
        <v>35</v>
      </c>
      <c r="G1009" s="1" t="s">
        <v>36</v>
      </c>
      <c r="H1009" s="1" t="s">
        <v>55</v>
      </c>
      <c r="I1009" t="s">
        <v>38</v>
      </c>
      <c r="J1009" t="str">
        <f>_xlfn.CONCAT(IFERROR(INDEX(Lookup!B:B, MATCH(Table1[[#This Row],[Origin City]], Lookup!A:A, 0)), Table1[[#This Row],[Origin City]]),","," ",Table1[[#This Row],[Origin State]])</f>
        <v>Edison, NE</v>
      </c>
      <c r="K1009" t="s">
        <v>39</v>
      </c>
      <c r="L1009" t="s">
        <v>40</v>
      </c>
      <c r="M1009" t="str">
        <f>_xlfn.CONCAT(IFERROR(INDEX(Lookup!B:B, MATCH(Table1[[#This Row],[Destination City]], Lookup!A:A, 0)), Table1[[#This Row],[Destination City]]),","," ",Table1[[#This Row],[Destination State]])</f>
        <v>Hanford, CA</v>
      </c>
      <c r="N1009" s="5">
        <v>1776</v>
      </c>
      <c r="O1009" t="s">
        <v>41</v>
      </c>
      <c r="P1009">
        <v>110</v>
      </c>
      <c r="Q1009">
        <v>120</v>
      </c>
      <c r="R1009" t="s">
        <v>42</v>
      </c>
      <c r="S1009" t="s">
        <v>43</v>
      </c>
      <c r="T1009" t="s">
        <v>52</v>
      </c>
      <c r="U1009" s="36" t="s">
        <v>44</v>
      </c>
      <c r="V1009" s="28" t="s">
        <v>45</v>
      </c>
      <c r="W1009" s="4">
        <v>5500</v>
      </c>
      <c r="X1009" s="4">
        <f>IF(Table1[[#This Row],[Commodity]]="corn",Table1[[#This Row],[Tariff per Car]]/(111*2000/56),Table1[[#This Row],[Tariff per Car]]/(111*2000/60))</f>
        <v>1.3873873873873874</v>
      </c>
      <c r="Y1009" s="4">
        <f>Table1[[#This Row],[Tariff per Car]]/100.7</f>
        <v>54.617676266137039</v>
      </c>
      <c r="Z1009" s="4">
        <f>(Table1[[#This Row],[Tariff per Car]]/111)</f>
        <v>49.549549549549546</v>
      </c>
      <c r="AA1009" s="6">
        <f>(Table1[[#This Row],[Tariff per Car]]/111)/Table1[[#This Row],[Route Mileage]]</f>
        <v>2.7899521142764384E-2</v>
      </c>
      <c r="AB1009" s="4">
        <v>0.16</v>
      </c>
      <c r="AC1009" s="4">
        <f>Table1[[#This Row],[FSC per Mile]]*Table1[[#This Row],[Route Mileage]]</f>
        <v>284.16000000000003</v>
      </c>
      <c r="AD1009" s="4">
        <f>Table1[[#This Row],[Tariff per Car]]+Table1[[#This Row],[FSC per Car]]</f>
        <v>5784.16</v>
      </c>
      <c r="AE1009" s="4">
        <f>IF(Table1[[#This Row],[Commodity]]="corn",Table1[[#This Row],[Tariff + FSC per Car]]/(111*2000/56),Table1[[#This Row],[Tariff + FSC per Car]]/(111*2000/60))</f>
        <v>1.4590673873873874</v>
      </c>
      <c r="AF1009" s="4">
        <f>Table1[[#This Row],[Tariff + FSC per Car]]/100.7</f>
        <v>57.439523336643489</v>
      </c>
      <c r="AG1009" s="4">
        <f>(Table1[[#This Row],[Tariff + FSC per Car]]/111)</f>
        <v>52.109549549549548</v>
      </c>
      <c r="AH1009" s="6">
        <f>(Table1[[#This Row],[Tariff + FSC per Car]]/111)/Table1[[#This Row],[Route Mileage]]</f>
        <v>2.9340962584205828E-2</v>
      </c>
    </row>
    <row r="1010" spans="1:34" x14ac:dyDescent="0.25">
      <c r="A1010" s="3">
        <v>45184</v>
      </c>
      <c r="B1010" t="s">
        <v>34</v>
      </c>
      <c r="C1010" t="s">
        <v>34</v>
      </c>
      <c r="D1010" s="24">
        <v>4022</v>
      </c>
      <c r="E1010" s="24">
        <v>39010</v>
      </c>
      <c r="F1010" s="1" t="s">
        <v>35</v>
      </c>
      <c r="G1010" s="1" t="s">
        <v>36</v>
      </c>
      <c r="H1010" s="1" t="s">
        <v>56</v>
      </c>
      <c r="I1010" t="s">
        <v>57</v>
      </c>
      <c r="J1010" t="str">
        <f>_xlfn.CONCAT(IFERROR(INDEX(Lookup!B:B, MATCH(Table1[[#This Row],[Origin City]], Lookup!A:A, 0)), Table1[[#This Row],[Origin City]]),","," ",Table1[[#This Row],[Origin State]])</f>
        <v>Greenwood (Mendota), IL</v>
      </c>
      <c r="K1010" t="s">
        <v>53</v>
      </c>
      <c r="L1010" t="s">
        <v>54</v>
      </c>
      <c r="M1010" t="str">
        <f>_xlfn.CONCAT(IFERROR(INDEX(Lookup!B:B, MATCH(Table1[[#This Row],[Destination City]], Lookup!A:A, 0)), Table1[[#This Row],[Destination City]]),","," ",Table1[[#This Row],[Destination State]])</f>
        <v>Hereford, TX</v>
      </c>
      <c r="N1010" s="5">
        <v>935</v>
      </c>
      <c r="O1010" t="s">
        <v>41</v>
      </c>
      <c r="P1010">
        <v>110</v>
      </c>
      <c r="Q1010">
        <v>120</v>
      </c>
      <c r="R1010" t="s">
        <v>42</v>
      </c>
      <c r="S1010" t="s">
        <v>43</v>
      </c>
      <c r="T1010" t="s">
        <v>52</v>
      </c>
      <c r="U1010" s="35" t="s">
        <v>44</v>
      </c>
      <c r="V1010" s="27" t="s">
        <v>45</v>
      </c>
      <c r="W1010" s="4">
        <v>4060</v>
      </c>
      <c r="X1010" s="4">
        <f>IF(Table1[[#This Row],[Commodity]]="corn",Table1[[#This Row],[Tariff per Car]]/(111*2000/56),Table1[[#This Row],[Tariff per Car]]/(111*2000/60))</f>
        <v>1.0241441441441441</v>
      </c>
      <c r="Y1010" s="4">
        <f>Table1[[#This Row],[Tariff per Car]]/100.7</f>
        <v>40.317775571002976</v>
      </c>
      <c r="Z1010" s="4">
        <f>(Table1[[#This Row],[Tariff per Car]]/111)</f>
        <v>36.576576576576578</v>
      </c>
      <c r="AA1010" s="6">
        <f>(Table1[[#This Row],[Tariff per Car]]/111)/Table1[[#This Row],[Route Mileage]]</f>
        <v>3.9119333236980296E-2</v>
      </c>
      <c r="AB1010" s="4">
        <v>0.16</v>
      </c>
      <c r="AC1010" s="4">
        <f>Table1[[#This Row],[FSC per Mile]]*Table1[[#This Row],[Route Mileage]]</f>
        <v>149.6</v>
      </c>
      <c r="AD1010" s="4">
        <f>Table1[[#This Row],[Tariff per Car]]+Table1[[#This Row],[FSC per Car]]</f>
        <v>4209.6000000000004</v>
      </c>
      <c r="AE1010" s="4">
        <f>IF(Table1[[#This Row],[Commodity]]="corn",Table1[[#This Row],[Tariff + FSC per Car]]/(111*2000/56),Table1[[#This Row],[Tariff + FSC per Car]]/(111*2000/60))</f>
        <v>1.0618810810810813</v>
      </c>
      <c r="AF1010" s="4">
        <f>Table1[[#This Row],[Tariff + FSC per Car]]/100.7</f>
        <v>41.803376365441906</v>
      </c>
      <c r="AG1010" s="4">
        <f>(Table1[[#This Row],[Tariff + FSC per Car]]/111)</f>
        <v>37.924324324324324</v>
      </c>
      <c r="AH1010" s="6">
        <f>(Table1[[#This Row],[Tariff + FSC per Car]]/111)/Table1[[#This Row],[Route Mileage]]</f>
        <v>4.0560774678421736E-2</v>
      </c>
    </row>
    <row r="1011" spans="1:34" x14ac:dyDescent="0.25">
      <c r="A1011" s="3">
        <v>45184</v>
      </c>
      <c r="B1011" s="1" t="s">
        <v>34</v>
      </c>
      <c r="C1011" s="1" t="s">
        <v>34</v>
      </c>
      <c r="D1011" s="24">
        <v>4022</v>
      </c>
      <c r="E1011" s="24">
        <v>39010</v>
      </c>
      <c r="F1011" s="1" t="s">
        <v>35</v>
      </c>
      <c r="G1011" s="1" t="s">
        <v>36</v>
      </c>
      <c r="H1011" s="1" t="s">
        <v>58</v>
      </c>
      <c r="I1011" t="s">
        <v>59</v>
      </c>
      <c r="J1011" t="str">
        <f>_xlfn.CONCAT(IFERROR(INDEX(Lookup!B:B, MATCH(Table1[[#This Row],[Origin City]], Lookup!A:A, 0)), Table1[[#This Row],[Origin City]]),","," ",Table1[[#This Row],[Origin State]])</f>
        <v>Hancock, IA</v>
      </c>
      <c r="K1011" t="s">
        <v>60</v>
      </c>
      <c r="L1011" t="s">
        <v>54</v>
      </c>
      <c r="M1011" t="str">
        <f>_xlfn.CONCAT(IFERROR(INDEX(Lookup!B:B, MATCH(Table1[[#This Row],[Destination City]], Lookup!A:A, 0)), Table1[[#This Row],[Destination City]]),","," ",Table1[[#This Row],[Destination State]])</f>
        <v>Plainview, TX</v>
      </c>
      <c r="N1011" s="5">
        <v>832</v>
      </c>
      <c r="O1011" t="s">
        <v>41</v>
      </c>
      <c r="P1011">
        <v>110</v>
      </c>
      <c r="Q1011">
        <v>120</v>
      </c>
      <c r="R1011" t="s">
        <v>42</v>
      </c>
      <c r="S1011" t="s">
        <v>43</v>
      </c>
      <c r="T1011" t="s">
        <v>43</v>
      </c>
      <c r="U1011" s="35" t="s">
        <v>44</v>
      </c>
      <c r="V1011" s="27" t="s">
        <v>45</v>
      </c>
      <c r="W1011" s="4">
        <v>4660</v>
      </c>
      <c r="X1011" s="4">
        <f>IF(Table1[[#This Row],[Commodity]]="corn",Table1[[#This Row],[Tariff per Car]]/(111*2000/56),Table1[[#This Row],[Tariff per Car]]/(111*2000/60))</f>
        <v>1.1754954954954955</v>
      </c>
      <c r="Y1011" s="4">
        <f>Table1[[#This Row],[Tariff per Car]]/100.7</f>
        <v>46.27606752730884</v>
      </c>
      <c r="Z1011" s="4">
        <f>(Table1[[#This Row],[Tariff per Car]]/111)</f>
        <v>41.981981981981981</v>
      </c>
      <c r="AA1011" s="6">
        <f>(Table1[[#This Row],[Tariff per Car]]/111)/Table1[[#This Row],[Route Mileage]]</f>
        <v>5.0459112959112956E-2</v>
      </c>
      <c r="AB1011" s="4">
        <v>0.16</v>
      </c>
      <c r="AC1011" s="4">
        <f>Table1[[#This Row],[FSC per Mile]]*Table1[[#This Row],[Route Mileage]]</f>
        <v>133.12</v>
      </c>
      <c r="AD1011" s="4">
        <f>Table1[[#This Row],[Tariff per Car]]+Table1[[#This Row],[FSC per Car]]</f>
        <v>4793.12</v>
      </c>
      <c r="AE1011" s="4">
        <f>IF(Table1[[#This Row],[Commodity]]="corn",Table1[[#This Row],[Tariff + FSC per Car]]/(111*2000/56),Table1[[#This Row],[Tariff + FSC per Car]]/(111*2000/60))</f>
        <v>1.2090753153153153</v>
      </c>
      <c r="AF1011" s="4">
        <f>Table1[[#This Row],[Tariff + FSC per Car]]/100.7</f>
        <v>47.598013902681231</v>
      </c>
      <c r="AG1011" s="4">
        <f>(Table1[[#This Row],[Tariff + FSC per Car]]/111)</f>
        <v>43.181261261261263</v>
      </c>
      <c r="AH1011" s="6">
        <f>(Table1[[#This Row],[Tariff + FSC per Car]]/111)/Table1[[#This Row],[Route Mileage]]</f>
        <v>5.1900554400554404E-2</v>
      </c>
    </row>
    <row r="1012" spans="1:34" x14ac:dyDescent="0.25">
      <c r="A1012" s="3">
        <v>45184</v>
      </c>
      <c r="B1012" s="1" t="s">
        <v>34</v>
      </c>
      <c r="C1012" s="1" t="s">
        <v>34</v>
      </c>
      <c r="D1012" s="24">
        <v>4022</v>
      </c>
      <c r="E1012" s="24">
        <v>39010</v>
      </c>
      <c r="F1012" s="1" t="s">
        <v>35</v>
      </c>
      <c r="G1012" s="1" t="s">
        <v>36</v>
      </c>
      <c r="H1012" s="1" t="s">
        <v>61</v>
      </c>
      <c r="I1012" t="s">
        <v>62</v>
      </c>
      <c r="J1012" t="str">
        <f>_xlfn.CONCAT(IFERROR(INDEX(Lookup!B:B, MATCH(Table1[[#This Row],[Origin City]], Lookup!A:A, 0)), Table1[[#This Row],[Origin City]]),","," ",Table1[[#This Row],[Origin State]])</f>
        <v>Phelps (Rock Port), MO</v>
      </c>
      <c r="K1012" t="s">
        <v>63</v>
      </c>
      <c r="L1012" t="s">
        <v>64</v>
      </c>
      <c r="M1012" t="str">
        <f>_xlfn.CONCAT(IFERROR(INDEX(Lookup!B:B, MATCH(Table1[[#This Row],[Destination City]], Lookup!A:A, 0)), Table1[[#This Row],[Destination City]]),","," ",Table1[[#This Row],[Destination State]])</f>
        <v>Clovis, NM</v>
      </c>
      <c r="N1012" s="5">
        <v>764</v>
      </c>
      <c r="O1012" t="s">
        <v>41</v>
      </c>
      <c r="P1012">
        <v>110</v>
      </c>
      <c r="Q1012">
        <v>120</v>
      </c>
      <c r="R1012" t="s">
        <v>42</v>
      </c>
      <c r="S1012" t="s">
        <v>43</v>
      </c>
      <c r="T1012" t="s">
        <v>52</v>
      </c>
      <c r="U1012" s="35" t="s">
        <v>44</v>
      </c>
      <c r="V1012" s="27" t="s">
        <v>45</v>
      </c>
      <c r="W1012" s="4">
        <v>4300</v>
      </c>
      <c r="X1012" s="4">
        <f>IF(Table1[[#This Row],[Commodity]]="corn",Table1[[#This Row],[Tariff per Car]]/(111*2000/56),Table1[[#This Row],[Tariff per Car]]/(111*2000/60))</f>
        <v>1.0846846846846847</v>
      </c>
      <c r="Y1012" s="4">
        <f>Table1[[#This Row],[Tariff per Car]]/100.7</f>
        <v>42.701092353525318</v>
      </c>
      <c r="Z1012" s="4">
        <f>(Table1[[#This Row],[Tariff per Car]]/111)</f>
        <v>38.738738738738739</v>
      </c>
      <c r="AA1012" s="6">
        <f>(Table1[[#This Row],[Tariff per Car]]/111)/Table1[[#This Row],[Route Mileage]]</f>
        <v>5.0705155417197299E-2</v>
      </c>
      <c r="AB1012" s="4">
        <v>0.16</v>
      </c>
      <c r="AC1012" s="4">
        <f>Table1[[#This Row],[FSC per Mile]]*Table1[[#This Row],[Route Mileage]]</f>
        <v>122.24000000000001</v>
      </c>
      <c r="AD1012" s="4">
        <f>Table1[[#This Row],[Tariff per Car]]+Table1[[#This Row],[FSC per Car]]</f>
        <v>4422.24</v>
      </c>
      <c r="AE1012" s="4">
        <f>IF(Table1[[#This Row],[Commodity]]="corn",Table1[[#This Row],[Tariff + FSC per Car]]/(111*2000/56),Table1[[#This Row],[Tariff + FSC per Car]]/(111*2000/60))</f>
        <v>1.1155200000000001</v>
      </c>
      <c r="AF1012" s="4">
        <f>Table1[[#This Row],[Tariff + FSC per Car]]/100.7</f>
        <v>43.9149950347567</v>
      </c>
      <c r="AG1012" s="4">
        <f>(Table1[[#This Row],[Tariff + FSC per Car]]/111)</f>
        <v>39.839999999999996</v>
      </c>
      <c r="AH1012" s="6">
        <f>(Table1[[#This Row],[Tariff + FSC per Car]]/111)/Table1[[#This Row],[Route Mileage]]</f>
        <v>5.214659685863874E-2</v>
      </c>
    </row>
    <row r="1013" spans="1:34" x14ac:dyDescent="0.25">
      <c r="A1013" s="3">
        <v>45184</v>
      </c>
      <c r="B1013" s="1" t="s">
        <v>34</v>
      </c>
      <c r="C1013" s="1" t="s">
        <v>34</v>
      </c>
      <c r="D1013" s="24">
        <v>4022</v>
      </c>
      <c r="E1013" s="24">
        <v>39010</v>
      </c>
      <c r="F1013" s="1" t="s">
        <v>35</v>
      </c>
      <c r="G1013" s="1" t="s">
        <v>36</v>
      </c>
      <c r="H1013" s="1" t="s">
        <v>61</v>
      </c>
      <c r="I1013" t="s">
        <v>62</v>
      </c>
      <c r="J1013" t="str">
        <f>_xlfn.CONCAT(IFERROR(INDEX(Lookup!B:B, MATCH(Table1[[#This Row],[Origin City]], Lookup!A:A, 0)), Table1[[#This Row],[Origin City]]),","," ",Table1[[#This Row],[Origin State]])</f>
        <v>Phelps (Rock Port), MO</v>
      </c>
      <c r="K1013" t="s">
        <v>65</v>
      </c>
      <c r="L1013" t="s">
        <v>54</v>
      </c>
      <c r="M1013" t="s">
        <v>66</v>
      </c>
      <c r="N1013" s="5">
        <v>937</v>
      </c>
      <c r="O1013" t="s">
        <v>41</v>
      </c>
      <c r="P1013">
        <v>110</v>
      </c>
      <c r="Q1013">
        <v>120</v>
      </c>
      <c r="R1013" t="s">
        <v>42</v>
      </c>
      <c r="S1013" t="s">
        <v>43</v>
      </c>
      <c r="T1013" t="s">
        <v>52</v>
      </c>
      <c r="U1013" s="35" t="s">
        <v>44</v>
      </c>
      <c r="V1013" s="27" t="s">
        <v>45</v>
      </c>
      <c r="W1013" s="4">
        <v>4040</v>
      </c>
      <c r="X1013" s="4">
        <f>IF(Table1[[#This Row],[Commodity]]="corn",Table1[[#This Row],[Tariff per Car]]/(111*2000/56),Table1[[#This Row],[Tariff per Car]]/(111*2000/60))</f>
        <v>1.0190990990990991</v>
      </c>
      <c r="Y1013" s="4">
        <f>Table1[[#This Row],[Tariff per Car]]/100.7</f>
        <v>40.119165839126119</v>
      </c>
      <c r="Z1013" s="4">
        <f>(Table1[[#This Row],[Tariff per Car]]/111)</f>
        <v>36.396396396396398</v>
      </c>
      <c r="AA1013" s="6">
        <f>(Table1[[#This Row],[Tariff per Car]]/111)/Table1[[#This Row],[Route Mileage]]</f>
        <v>3.8843539377157309E-2</v>
      </c>
      <c r="AB1013" s="4">
        <v>0.16</v>
      </c>
      <c r="AC1013" s="4">
        <f>Table1[[#This Row],[FSC per Mile]]*Table1[[#This Row],[Route Mileage]]</f>
        <v>149.92000000000002</v>
      </c>
      <c r="AD1013" s="4">
        <f>Table1[[#This Row],[Tariff per Car]]+Table1[[#This Row],[FSC per Car]]</f>
        <v>4189.92</v>
      </c>
      <c r="AE1013" s="4">
        <f>IF(Table1[[#This Row],[Commodity]]="corn",Table1[[#This Row],[Tariff + FSC per Car]]/(111*2000/56),Table1[[#This Row],[Tariff + FSC per Car]]/(111*2000/60))</f>
        <v>1.0569167567567568</v>
      </c>
      <c r="AF1013" s="4">
        <f>Table1[[#This Row],[Tariff + FSC per Car]]/100.7</f>
        <v>41.607944389275076</v>
      </c>
      <c r="AG1013" s="4">
        <f>(Table1[[#This Row],[Tariff + FSC per Car]]/111)</f>
        <v>37.74702702702703</v>
      </c>
      <c r="AH1013" s="6">
        <f>(Table1[[#This Row],[Tariff + FSC per Car]]/111)/Table1[[#This Row],[Route Mileage]]</f>
        <v>4.0284980818598749E-2</v>
      </c>
    </row>
    <row r="1014" spans="1:34" x14ac:dyDescent="0.25">
      <c r="A1014" s="3">
        <v>45184</v>
      </c>
      <c r="B1014" s="1" t="s">
        <v>34</v>
      </c>
      <c r="C1014" s="1" t="s">
        <v>34</v>
      </c>
      <c r="D1014" s="24">
        <v>4022</v>
      </c>
      <c r="E1014" s="24">
        <v>39013</v>
      </c>
      <c r="F1014" s="1" t="s">
        <v>35</v>
      </c>
      <c r="G1014" s="1" t="s">
        <v>36</v>
      </c>
      <c r="H1014" s="1" t="s">
        <v>67</v>
      </c>
      <c r="I1014" t="s">
        <v>68</v>
      </c>
      <c r="J1014" t="str">
        <f>_xlfn.CONCAT(IFERROR(INDEX(Lookup!B:B, MATCH(Table1[[#This Row],[Origin City]], Lookup!A:A, 0)), Table1[[#This Row],[Origin City]]),","," ",Table1[[#This Row],[Origin State]])</f>
        <v>Selby, SD</v>
      </c>
      <c r="K1014" t="s">
        <v>48</v>
      </c>
      <c r="L1014" t="s">
        <v>49</v>
      </c>
      <c r="M1014" t="s">
        <v>50</v>
      </c>
      <c r="N1014" s="5">
        <v>1419</v>
      </c>
      <c r="O1014" t="s">
        <v>51</v>
      </c>
      <c r="P1014">
        <v>110</v>
      </c>
      <c r="Q1014">
        <v>120</v>
      </c>
      <c r="R1014" t="s">
        <v>42</v>
      </c>
      <c r="S1014" t="s">
        <v>43</v>
      </c>
      <c r="T1014" t="s">
        <v>52</v>
      </c>
      <c r="U1014" s="36" t="s">
        <v>44</v>
      </c>
      <c r="V1014" s="28" t="s">
        <v>45</v>
      </c>
      <c r="W1014" s="4">
        <v>5580</v>
      </c>
      <c r="X1014" s="4">
        <f>IF(Table1[[#This Row],[Commodity]]="corn",Table1[[#This Row],[Tariff per Car]]/(111*2000/56),Table1[[#This Row],[Tariff per Car]]/(111*2000/60))</f>
        <v>1.4075675675675676</v>
      </c>
      <c r="Y1014" s="4">
        <f>Table1[[#This Row],[Tariff per Car]]/100.7</f>
        <v>55.412115193644489</v>
      </c>
      <c r="Z1014" s="4">
        <f>(Table1[[#This Row],[Tariff per Car]]/111)</f>
        <v>50.270270270270274</v>
      </c>
      <c r="AA1014" s="6">
        <f>(Table1[[#This Row],[Tariff per Car]]/111)/Table1[[#This Row],[Route Mileage]]</f>
        <v>3.5426547054454034E-2</v>
      </c>
      <c r="AB1014" s="4">
        <v>0.16</v>
      </c>
      <c r="AC1014" s="4">
        <f>Table1[[#This Row],[FSC per Mile]]*Table1[[#This Row],[Route Mileage]]</f>
        <v>227.04</v>
      </c>
      <c r="AD1014" s="4">
        <f>Table1[[#This Row],[Tariff per Car]]+Table1[[#This Row],[FSC per Car]]</f>
        <v>5807.04</v>
      </c>
      <c r="AE1014" s="4">
        <f>IF(Table1[[#This Row],[Commodity]]="corn",Table1[[#This Row],[Tariff + FSC per Car]]/(111*2000/56),Table1[[#This Row],[Tariff + FSC per Car]]/(111*2000/60))</f>
        <v>1.464838918918919</v>
      </c>
      <c r="AF1014" s="4">
        <f>Table1[[#This Row],[Tariff + FSC per Car]]/100.7</f>
        <v>57.666732869910625</v>
      </c>
      <c r="AG1014" s="4">
        <f>(Table1[[#This Row],[Tariff + FSC per Car]]/111)</f>
        <v>52.315675675675678</v>
      </c>
      <c r="AH1014" s="6">
        <f>(Table1[[#This Row],[Tariff + FSC per Car]]/111)/Table1[[#This Row],[Route Mileage]]</f>
        <v>3.6867988495895475E-2</v>
      </c>
    </row>
    <row r="1015" spans="1:34" x14ac:dyDescent="0.25">
      <c r="A1015" s="3">
        <v>45184</v>
      </c>
      <c r="B1015" s="1" t="s">
        <v>34</v>
      </c>
      <c r="C1015" s="1" t="s">
        <v>34</v>
      </c>
      <c r="D1015" s="24">
        <v>4022</v>
      </c>
      <c r="E1015" s="24">
        <v>39013</v>
      </c>
      <c r="F1015" s="1" t="s">
        <v>35</v>
      </c>
      <c r="G1015" s="1" t="s">
        <v>36</v>
      </c>
      <c r="H1015" s="1" t="s">
        <v>69</v>
      </c>
      <c r="I1015" t="s">
        <v>47</v>
      </c>
      <c r="J1015" t="str">
        <f>_xlfn.CONCAT(IFERROR(INDEX(Lookup!B:B, MATCH(Table1[[#This Row],[Origin City]], Lookup!A:A, 0)), Table1[[#This Row],[Origin City]]),","," ",Table1[[#This Row],[Origin State]])</f>
        <v>St. Cloud, MN</v>
      </c>
      <c r="K1015" t="s">
        <v>48</v>
      </c>
      <c r="L1015" t="s">
        <v>49</v>
      </c>
      <c r="M1015" t="s">
        <v>50</v>
      </c>
      <c r="N1015" s="5">
        <v>1666</v>
      </c>
      <c r="O1015" t="s">
        <v>51</v>
      </c>
      <c r="P1015">
        <v>110</v>
      </c>
      <c r="Q1015">
        <v>120</v>
      </c>
      <c r="R1015" t="s">
        <v>42</v>
      </c>
      <c r="S1015" t="s">
        <v>43</v>
      </c>
      <c r="T1015" t="s">
        <v>52</v>
      </c>
      <c r="U1015" s="36" t="s">
        <v>44</v>
      </c>
      <c r="V1015" s="28" t="s">
        <v>45</v>
      </c>
      <c r="W1015" s="4">
        <v>5580</v>
      </c>
      <c r="X1015" s="4">
        <f>IF(Table1[[#This Row],[Commodity]]="corn",Table1[[#This Row],[Tariff per Car]]/(111*2000/56),Table1[[#This Row],[Tariff per Car]]/(111*2000/60))</f>
        <v>1.4075675675675676</v>
      </c>
      <c r="Y1015" s="4">
        <f>Table1[[#This Row],[Tariff per Car]]/100.7</f>
        <v>55.412115193644489</v>
      </c>
      <c r="Z1015" s="4">
        <f>(Table1[[#This Row],[Tariff per Car]]/111)</f>
        <v>50.270270270270274</v>
      </c>
      <c r="AA1015" s="6">
        <f>(Table1[[#This Row],[Tariff per Car]]/111)/Table1[[#This Row],[Route Mileage]]</f>
        <v>3.0174231854904126E-2</v>
      </c>
      <c r="AB1015" s="4">
        <v>0.16</v>
      </c>
      <c r="AC1015" s="4">
        <f>Table1[[#This Row],[FSC per Mile]]*Table1[[#This Row],[Route Mileage]]</f>
        <v>266.56</v>
      </c>
      <c r="AD1015" s="4">
        <f>Table1[[#This Row],[Tariff per Car]]+Table1[[#This Row],[FSC per Car]]</f>
        <v>5846.56</v>
      </c>
      <c r="AE1015" s="4">
        <f>IF(Table1[[#This Row],[Commodity]]="corn",Table1[[#This Row],[Tariff + FSC per Car]]/(111*2000/56),Table1[[#This Row],[Tariff + FSC per Car]]/(111*2000/60))</f>
        <v>1.474807927927928</v>
      </c>
      <c r="AF1015" s="4">
        <f>Table1[[#This Row],[Tariff + FSC per Car]]/100.7</f>
        <v>58.059185700099306</v>
      </c>
      <c r="AG1015" s="4">
        <f>(Table1[[#This Row],[Tariff + FSC per Car]]/111)</f>
        <v>52.671711711711716</v>
      </c>
      <c r="AH1015" s="6">
        <f>(Table1[[#This Row],[Tariff + FSC per Car]]/111)/Table1[[#This Row],[Route Mileage]]</f>
        <v>3.161567329634557E-2</v>
      </c>
    </row>
    <row r="1016" spans="1:34" x14ac:dyDescent="0.25">
      <c r="A1016" s="3">
        <v>45184</v>
      </c>
      <c r="B1016" s="1" t="s">
        <v>34</v>
      </c>
      <c r="C1016" s="1" t="s">
        <v>34</v>
      </c>
      <c r="D1016" s="24">
        <v>4022</v>
      </c>
      <c r="E1016" s="24">
        <v>39010</v>
      </c>
      <c r="F1016" s="1" t="s">
        <v>35</v>
      </c>
      <c r="G1016" s="1" t="s">
        <v>36</v>
      </c>
      <c r="H1016" s="1" t="s">
        <v>70</v>
      </c>
      <c r="I1016" t="s">
        <v>57</v>
      </c>
      <c r="J1016" t="str">
        <f>_xlfn.CONCAT(IFERROR(INDEX(Lookup!B:B, MATCH(Table1[[#This Row],[Origin City]], Lookup!A:A, 0)), Table1[[#This Row],[Origin City]]),","," ",Table1[[#This Row],[Origin State]])</f>
        <v>Waverly, IL</v>
      </c>
      <c r="K1016" t="s">
        <v>71</v>
      </c>
      <c r="L1016" t="s">
        <v>64</v>
      </c>
      <c r="M1016" t="str">
        <f>_xlfn.CONCAT(IFERROR(INDEX(Lookup!B:B, MATCH(Table1[[#This Row],[Destination City]], Lookup!A:A, 0)), Table1[[#This Row],[Destination City]]),","," ",Table1[[#This Row],[Destination State]])</f>
        <v>Dexter, NM</v>
      </c>
      <c r="N1016" s="47">
        <v>1058</v>
      </c>
      <c r="O1016" t="s">
        <v>41</v>
      </c>
      <c r="P1016">
        <v>110</v>
      </c>
      <c r="Q1016">
        <v>120</v>
      </c>
      <c r="R1016" t="s">
        <v>42</v>
      </c>
      <c r="S1016" t="s">
        <v>43</v>
      </c>
      <c r="T1016" t="s">
        <v>43</v>
      </c>
      <c r="U1016" s="36" t="s">
        <v>44</v>
      </c>
      <c r="V1016" s="28" t="s">
        <v>45</v>
      </c>
      <c r="W1016" s="4">
        <v>4180</v>
      </c>
      <c r="X1016" s="4">
        <f>IF(Table1[[#This Row],[Commodity]]="corn",Table1[[#This Row],[Tariff per Car]]/(111*2000/56),Table1[[#This Row],[Tariff per Car]]/(111*2000/60))</f>
        <v>1.0544144144144145</v>
      </c>
      <c r="Y1016" s="4">
        <f>Table1[[#This Row],[Tariff per Car]]/100.7</f>
        <v>41.509433962264147</v>
      </c>
      <c r="Z1016" s="4">
        <f>(Table1[[#This Row],[Tariff per Car]]/111)</f>
        <v>37.657657657657658</v>
      </c>
      <c r="AA1016" s="6">
        <f>(Table1[[#This Row],[Tariff per Car]]/111)/Table1[[#This Row],[Route Mileage]]</f>
        <v>3.5593249203835213E-2</v>
      </c>
      <c r="AB1016" s="4">
        <v>0.16</v>
      </c>
      <c r="AC1016" s="4">
        <f>Table1[[#This Row],[FSC per Mile]]*Table1[[#This Row],[Route Mileage]]</f>
        <v>169.28</v>
      </c>
      <c r="AD1016" s="4">
        <f>Table1[[#This Row],[Tariff per Car]]+Table1[[#This Row],[FSC per Car]]</f>
        <v>4349.28</v>
      </c>
      <c r="AE1016" s="4">
        <f>IF(Table1[[#This Row],[Commodity]]="corn",Table1[[#This Row],[Tariff + FSC per Car]]/(111*2000/56),Table1[[#This Row],[Tariff + FSC per Car]]/(111*2000/60))</f>
        <v>1.0971156756756757</v>
      </c>
      <c r="AF1016" s="4">
        <f>Table1[[#This Row],[Tariff + FSC per Car]]/100.7</f>
        <v>43.190466732869908</v>
      </c>
      <c r="AG1016" s="4">
        <f>(Table1[[#This Row],[Tariff + FSC per Car]]/111)</f>
        <v>39.182702702702699</v>
      </c>
      <c r="AH1016" s="6">
        <f>(Table1[[#This Row],[Tariff + FSC per Car]]/111)/Table1[[#This Row],[Route Mileage]]</f>
        <v>3.7034690645276654E-2</v>
      </c>
    </row>
    <row r="1017" spans="1:34" x14ac:dyDescent="0.25">
      <c r="A1017" s="3">
        <v>45184</v>
      </c>
      <c r="B1017" s="1" t="s">
        <v>80</v>
      </c>
      <c r="C1017" s="1" t="s">
        <v>81</v>
      </c>
      <c r="D1017" s="24">
        <v>4032</v>
      </c>
      <c r="E1017" s="24">
        <v>1182</v>
      </c>
      <c r="F1017" s="1" t="s">
        <v>35</v>
      </c>
      <c r="G1017" s="1" t="s">
        <v>36</v>
      </c>
      <c r="H1017" s="1" t="s">
        <v>82</v>
      </c>
      <c r="I1017" t="s">
        <v>83</v>
      </c>
      <c r="J1017" t="str">
        <f>_xlfn.CONCAT(IFERROR(INDEX(Lookup!B:B, MATCH(Table1[[#This Row],[Origin City]], Lookup!A:A, 0)), Table1[[#This Row],[Origin City]]),","," ",Table1[[#This Row],[Origin State]])</f>
        <v>Delhi, LA</v>
      </c>
      <c r="K1017" t="s">
        <v>84</v>
      </c>
      <c r="L1017" t="s">
        <v>85</v>
      </c>
      <c r="M1017" t="str">
        <f>_xlfn.CONCAT(IFERROR(INDEX(Lookup!B:B, MATCH(Table1[[#This Row],[Destination City]], Lookup!A:A, 0)), Table1[[#This Row],[Destination City]]),","," ",Table1[[#This Row],[Destination State]])</f>
        <v>Morton, MS</v>
      </c>
      <c r="N1017" s="5">
        <v>120</v>
      </c>
      <c r="O1017" t="s">
        <v>86</v>
      </c>
      <c r="P1017">
        <v>100</v>
      </c>
      <c r="R1017" t="s">
        <v>42</v>
      </c>
      <c r="S1017" t="s">
        <v>43</v>
      </c>
      <c r="T1017" t="s">
        <v>52</v>
      </c>
      <c r="U1017" s="26"/>
      <c r="V1017" s="27" t="s">
        <v>87</v>
      </c>
      <c r="W1017" s="4">
        <v>1312</v>
      </c>
      <c r="X1017" s="4">
        <f>IF(Table1[[#This Row],[Commodity]]="corn",Table1[[#This Row],[Tariff per Car]]/(111*2000/56),Table1[[#This Row],[Tariff per Car]]/(111*2000/60))</f>
        <v>0.33095495495495497</v>
      </c>
      <c r="Y1017" s="4">
        <f>Table1[[#This Row],[Tariff per Car]]/100.7</f>
        <v>13.028798411122144</v>
      </c>
      <c r="Z1017" s="4">
        <f>(Table1[[#This Row],[Tariff per Car]]/111)</f>
        <v>11.81981981981982</v>
      </c>
      <c r="AA1017" s="6">
        <f>(Table1[[#This Row],[Tariff per Car]]/111)/Table1[[#This Row],[Route Mileage]]</f>
        <v>9.8498498498498496E-2</v>
      </c>
      <c r="AB1017" s="4">
        <v>0.44</v>
      </c>
      <c r="AC1017" s="4">
        <f>Table1[[#This Row],[FSC per Mile]]*Table1[[#This Row],[Route Mileage]]</f>
        <v>52.8</v>
      </c>
      <c r="AD1017" s="4">
        <f>Table1[[#This Row],[Tariff per Car]]+Table1[[#This Row],[FSC per Car]]</f>
        <v>1364.8</v>
      </c>
      <c r="AE1017" s="4">
        <f>IF(Table1[[#This Row],[Commodity]]="corn",Table1[[#This Row],[Tariff + FSC per Car]]/(111*2000/56),Table1[[#This Row],[Tariff + FSC per Car]]/(111*2000/60))</f>
        <v>0.34427387387387387</v>
      </c>
      <c r="AF1017" s="4">
        <f>Table1[[#This Row],[Tariff + FSC per Car]]/100.7</f>
        <v>13.553128103277059</v>
      </c>
      <c r="AG1017" s="4">
        <f>(Table1[[#This Row],[Tariff + FSC per Car]]/111)</f>
        <v>12.295495495495494</v>
      </c>
      <c r="AH1017" s="6">
        <f>(Table1[[#This Row],[Tariff + FSC per Car]]/111)/Table1[[#This Row],[Route Mileage]]</f>
        <v>0.10246246246246245</v>
      </c>
    </row>
    <row r="1018" spans="1:34" x14ac:dyDescent="0.25">
      <c r="A1018" s="3">
        <v>45184</v>
      </c>
      <c r="B1018" s="1" t="s">
        <v>88</v>
      </c>
      <c r="C1018" s="1" t="s">
        <v>81</v>
      </c>
      <c r="D1018" s="24">
        <v>4444</v>
      </c>
      <c r="E1018" s="24">
        <v>45646</v>
      </c>
      <c r="F1018" s="1" t="s">
        <v>35</v>
      </c>
      <c r="G1018" s="1" t="s">
        <v>36</v>
      </c>
      <c r="H1018" s="1" t="s">
        <v>89</v>
      </c>
      <c r="I1018" t="s">
        <v>75</v>
      </c>
      <c r="J1018" t="str">
        <f>_xlfn.CONCAT(IFERROR(INDEX(Lookup!B:B, MATCH(Table1[[#This Row],[Origin City]], Lookup!A:A, 0)), Table1[[#This Row],[Origin City]]),","," ",Table1[[#This Row],[Origin State]])</f>
        <v>Enderlin, ND</v>
      </c>
      <c r="K1018" t="s">
        <v>90</v>
      </c>
      <c r="L1018" t="s">
        <v>49</v>
      </c>
      <c r="M1018" t="str">
        <f>_xlfn.CONCAT(IFERROR(INDEX(Lookup!B:B, MATCH(Table1[[#This Row],[Destination City]], Lookup!A:A, 0)), Table1[[#This Row],[Destination City]]),","," ",Table1[[#This Row],[Destination State]])</f>
        <v>Kalama, WA</v>
      </c>
      <c r="N1018" s="5">
        <v>1617</v>
      </c>
      <c r="O1018" t="s">
        <v>86</v>
      </c>
      <c r="P1018">
        <v>110</v>
      </c>
      <c r="Q1018">
        <v>110</v>
      </c>
      <c r="R1018" t="s">
        <v>42</v>
      </c>
      <c r="S1018" t="s">
        <v>43</v>
      </c>
      <c r="T1018" t="s">
        <v>52</v>
      </c>
      <c r="U1018" s="26"/>
      <c r="V1018" s="27" t="s">
        <v>87</v>
      </c>
      <c r="W1018" s="4">
        <v>5197</v>
      </c>
      <c r="X1018" s="4">
        <f>IF(Table1[[#This Row],[Commodity]]="corn",Table1[[#This Row],[Tariff per Car]]/(111*2000/56),Table1[[#This Row],[Tariff per Car]]/(111*2000/60))</f>
        <v>1.3109549549549551</v>
      </c>
      <c r="Y1018" s="4">
        <f>Table1[[#This Row],[Tariff per Car]]/100.7</f>
        <v>51.608738828202583</v>
      </c>
      <c r="Z1018" s="4">
        <f>(Table1[[#This Row],[Tariff per Car]]/111)</f>
        <v>46.81981981981982</v>
      </c>
      <c r="AA1018" s="6">
        <f>(Table1[[#This Row],[Tariff per Car]]/111)/Table1[[#This Row],[Route Mileage]]</f>
        <v>2.8954743240457527E-2</v>
      </c>
      <c r="AB1018" s="4">
        <v>0.42500000000000004</v>
      </c>
      <c r="AC1018" s="4">
        <f>Table1[[#This Row],[FSC per Mile]]*Table1[[#This Row],[Route Mileage]]</f>
        <v>687.22500000000002</v>
      </c>
      <c r="AD1018" s="4">
        <f>Table1[[#This Row],[Tariff per Car]]+Table1[[#This Row],[FSC per Car]]</f>
        <v>5884.2250000000004</v>
      </c>
      <c r="AE1018" s="4">
        <f>IF(Table1[[#This Row],[Commodity]]="corn",Table1[[#This Row],[Tariff + FSC per Car]]/(111*2000/56),Table1[[#This Row],[Tariff + FSC per Car]]/(111*2000/60))</f>
        <v>1.4843090090090092</v>
      </c>
      <c r="AF1018" s="4">
        <f>Table1[[#This Row],[Tariff + FSC per Car]]/100.7</f>
        <v>58.433217477656406</v>
      </c>
      <c r="AG1018" s="4">
        <f>(Table1[[#This Row],[Tariff + FSC per Car]]/111)</f>
        <v>53.011036036036039</v>
      </c>
      <c r="AH1018" s="6">
        <f>(Table1[[#This Row],[Tariff + FSC per Car]]/111)/Table1[[#This Row],[Route Mileage]]</f>
        <v>3.2783572069286358E-2</v>
      </c>
    </row>
    <row r="1019" spans="1:34" x14ac:dyDescent="0.25">
      <c r="A1019" s="3">
        <v>45184</v>
      </c>
      <c r="B1019" s="1" t="s">
        <v>88</v>
      </c>
      <c r="C1019" s="1" t="s">
        <v>81</v>
      </c>
      <c r="D1019" s="24">
        <v>4444</v>
      </c>
      <c r="E1019" s="24">
        <v>45558</v>
      </c>
      <c r="F1019" s="1" t="s">
        <v>35</v>
      </c>
      <c r="G1019" s="1" t="s">
        <v>36</v>
      </c>
      <c r="H1019" s="1" t="s">
        <v>91</v>
      </c>
      <c r="I1019" t="s">
        <v>47</v>
      </c>
      <c r="J1019" t="str">
        <f>_xlfn.CONCAT(IFERROR(INDEX(Lookup!B:B, MATCH(Table1[[#This Row],[Origin City]], Lookup!A:A, 0)), Table1[[#This Row],[Origin City]]),","," ",Table1[[#This Row],[Origin State]])</f>
        <v>Glenwood, MN</v>
      </c>
      <c r="K1019" t="s">
        <v>92</v>
      </c>
      <c r="L1019" t="s">
        <v>93</v>
      </c>
      <c r="M1019" t="str">
        <f>_xlfn.CONCAT(IFERROR(INDEX(Lookup!B:B, MATCH(Table1[[#This Row],[Destination City]], Lookup!A:A, 0)), Table1[[#This Row],[Destination City]]),","," ",Table1[[#This Row],[Destination State]])</f>
        <v>Boardman, OR</v>
      </c>
      <c r="N1019" s="5">
        <v>1556</v>
      </c>
      <c r="O1019" t="s">
        <v>86</v>
      </c>
      <c r="P1019">
        <v>110</v>
      </c>
      <c r="Q1019">
        <v>110</v>
      </c>
      <c r="R1019" t="s">
        <v>42</v>
      </c>
      <c r="S1019" t="s">
        <v>43</v>
      </c>
      <c r="T1019" t="s">
        <v>52</v>
      </c>
      <c r="U1019" s="26"/>
      <c r="V1019" s="27" t="s">
        <v>87</v>
      </c>
      <c r="W1019" s="4">
        <v>5163</v>
      </c>
      <c r="X1019" s="4">
        <f>IF(Table1[[#This Row],[Commodity]]="corn",Table1[[#This Row],[Tariff per Car]]/(111*2000/56),Table1[[#This Row],[Tariff per Car]]/(111*2000/60))</f>
        <v>1.3023783783783784</v>
      </c>
      <c r="Y1019" s="4">
        <f>Table1[[#This Row],[Tariff per Car]]/100.7</f>
        <v>51.271102284011917</v>
      </c>
      <c r="Z1019" s="4">
        <f>(Table1[[#This Row],[Tariff per Car]]/111)</f>
        <v>46.513513513513516</v>
      </c>
      <c r="AA1019" s="6">
        <f>(Table1[[#This Row],[Tariff per Car]]/111)/Table1[[#This Row],[Route Mileage]]</f>
        <v>2.9893003543389148E-2</v>
      </c>
      <c r="AB1019" s="4">
        <v>0.42500000000000004</v>
      </c>
      <c r="AC1019" s="4">
        <f>Table1[[#This Row],[FSC per Mile]]*Table1[[#This Row],[Route Mileage]]</f>
        <v>661.30000000000007</v>
      </c>
      <c r="AD1019" s="4">
        <f>Table1[[#This Row],[Tariff per Car]]+Table1[[#This Row],[FSC per Car]]</f>
        <v>5824.3</v>
      </c>
      <c r="AE1019" s="4">
        <f>IF(Table1[[#This Row],[Commodity]]="corn",Table1[[#This Row],[Tariff + FSC per Car]]/(111*2000/56),Table1[[#This Row],[Tariff + FSC per Car]]/(111*2000/60))</f>
        <v>1.4691927927927928</v>
      </c>
      <c r="AF1019" s="4">
        <f>Table1[[#This Row],[Tariff + FSC per Car]]/100.7</f>
        <v>57.838133068520357</v>
      </c>
      <c r="AG1019" s="4">
        <f>(Table1[[#This Row],[Tariff + FSC per Car]]/111)</f>
        <v>52.471171171171171</v>
      </c>
      <c r="AH1019" s="6">
        <f>(Table1[[#This Row],[Tariff + FSC per Car]]/111)/Table1[[#This Row],[Route Mileage]]</f>
        <v>3.3721832372217979E-2</v>
      </c>
    </row>
    <row r="1020" spans="1:34" x14ac:dyDescent="0.25">
      <c r="A1020" s="3">
        <v>45184</v>
      </c>
      <c r="B1020" s="1" t="s">
        <v>94</v>
      </c>
      <c r="C1020" s="1" t="s">
        <v>94</v>
      </c>
      <c r="D1020" s="24">
        <v>4315</v>
      </c>
      <c r="F1020" s="1" t="s">
        <v>35</v>
      </c>
      <c r="G1020" s="1" t="s">
        <v>36</v>
      </c>
      <c r="H1020" s="1" t="s">
        <v>95</v>
      </c>
      <c r="I1020" t="s">
        <v>96</v>
      </c>
      <c r="J1020" t="str">
        <f>_xlfn.CONCAT(IFERROR(INDEX(Lookup!B:B, MATCH(Table1[[#This Row],[Origin City]], Lookup!A:A, 0)), Table1[[#This Row],[Origin City]]),","," ",Table1[[#This Row],[Origin State]])</f>
        <v>Haw Creek (Ladoga), IN</v>
      </c>
      <c r="K1020" t="s">
        <v>97</v>
      </c>
      <c r="L1020" t="s">
        <v>98</v>
      </c>
      <c r="M1020" t="str">
        <f>_xlfn.CONCAT(IFERROR(INDEX(Lookup!B:B, MATCH(Table1[[#This Row],[Destination City]], Lookup!A:A, 0)), Table1[[#This Row],[Destination City]]),","," ",Table1[[#This Row],[Destination State]])</f>
        <v>Ozark, AL</v>
      </c>
      <c r="N1020" s="9">
        <v>707</v>
      </c>
      <c r="O1020" t="s">
        <v>86</v>
      </c>
      <c r="P1020">
        <v>90</v>
      </c>
      <c r="Q1020">
        <v>90</v>
      </c>
      <c r="R1020" t="s">
        <v>42</v>
      </c>
      <c r="S1020" t="s">
        <v>43</v>
      </c>
      <c r="T1020" t="s">
        <v>52</v>
      </c>
      <c r="U1020" s="29"/>
      <c r="V1020" s="30" t="s">
        <v>87</v>
      </c>
      <c r="W1020" s="4">
        <v>5693</v>
      </c>
      <c r="X1020" s="4">
        <f>IF(Table1[[#This Row],[Commodity]]="corn",Table1[[#This Row],[Tariff per Car]]/(111*2000/56),Table1[[#This Row],[Tariff per Car]]/(111*2000/60))</f>
        <v>1.4360720720720721</v>
      </c>
      <c r="Y1020" s="4">
        <f>Table1[[#This Row],[Tariff per Car]]/100.7</f>
        <v>56.53426017874876</v>
      </c>
      <c r="Z1020" s="4">
        <f>(Table1[[#This Row],[Tariff per Car]]/111)</f>
        <v>51.288288288288285</v>
      </c>
      <c r="AA1020" s="6">
        <f>(Table1[[#This Row],[Tariff per Car]]/111)/Table1[[#This Row],[Route Mileage]]</f>
        <v>7.2543547791072541E-2</v>
      </c>
      <c r="AB1020" s="4">
        <v>0</v>
      </c>
      <c r="AC1020" s="4">
        <f>Table1[[#This Row],[FSC per Mile]]*Table1[[#This Row],[Route Mileage]]</f>
        <v>0</v>
      </c>
      <c r="AD1020" s="4">
        <f>Table1[[#This Row],[Tariff per Car]]+Table1[[#This Row],[FSC per Car]]</f>
        <v>5693</v>
      </c>
      <c r="AE1020" s="4">
        <f>IF(Table1[[#This Row],[Commodity]]="corn",Table1[[#This Row],[Tariff + FSC per Car]]/(111*2000/56),Table1[[#This Row],[Tariff + FSC per Car]]/(111*2000/60))</f>
        <v>1.4360720720720721</v>
      </c>
      <c r="AF1020" s="4">
        <f>Table1[[#This Row],[Tariff + FSC per Car]]/100.7</f>
        <v>56.53426017874876</v>
      </c>
      <c r="AG1020" s="4">
        <f>(Table1[[#This Row],[Tariff + FSC per Car]]/111)</f>
        <v>51.288288288288285</v>
      </c>
      <c r="AH1020" s="6">
        <f>(Table1[[#This Row],[Tariff + FSC per Car]]/111)/Table1[[#This Row],[Route Mileage]]</f>
        <v>7.2543547791072541E-2</v>
      </c>
    </row>
    <row r="1021" spans="1:34" x14ac:dyDescent="0.25">
      <c r="A1021" s="3">
        <v>45184</v>
      </c>
      <c r="B1021" s="1" t="s">
        <v>94</v>
      </c>
      <c r="C1021" s="1" t="s">
        <v>94</v>
      </c>
      <c r="D1021" s="24">
        <v>4315</v>
      </c>
      <c r="F1021" s="1" t="s">
        <v>35</v>
      </c>
      <c r="G1021" s="1" t="s">
        <v>36</v>
      </c>
      <c r="H1021" s="1" t="s">
        <v>99</v>
      </c>
      <c r="I1021" t="s">
        <v>100</v>
      </c>
      <c r="J1021" t="str">
        <f>_xlfn.CONCAT(IFERROR(INDEX(Lookup!B:B, MATCH(Table1[[#This Row],[Origin City]], Lookup!A:A, 0)), Table1[[#This Row],[Origin City]]),","," ",Table1[[#This Row],[Origin State]])</f>
        <v>Marysville, OH</v>
      </c>
      <c r="K1021" t="s">
        <v>101</v>
      </c>
      <c r="L1021" t="s">
        <v>102</v>
      </c>
      <c r="M1021" t="str">
        <f>_xlfn.CONCAT(IFERROR(INDEX(Lookup!B:B, MATCH(Table1[[#This Row],[Destination City]], Lookup!A:A, 0)), Table1[[#This Row],[Destination City]]),","," ",Table1[[#This Row],[Destination State]])</f>
        <v>Rose Hill, NC</v>
      </c>
      <c r="N1021" s="9">
        <v>781</v>
      </c>
      <c r="O1021" t="s">
        <v>86</v>
      </c>
      <c r="P1021">
        <v>90</v>
      </c>
      <c r="Q1021">
        <v>90</v>
      </c>
      <c r="R1021" t="s">
        <v>42</v>
      </c>
      <c r="S1021" t="s">
        <v>43</v>
      </c>
      <c r="T1021" t="s">
        <v>52</v>
      </c>
      <c r="U1021" s="29"/>
      <c r="V1021" s="30" t="s">
        <v>87</v>
      </c>
      <c r="W1021" s="4">
        <v>5845</v>
      </c>
      <c r="X1021" s="4">
        <f>IF(Table1[[#This Row],[Commodity]]="corn",Table1[[#This Row],[Tariff per Car]]/(111*2000/56),Table1[[#This Row],[Tariff per Car]]/(111*2000/60))</f>
        <v>1.4744144144144145</v>
      </c>
      <c r="Y1021" s="4">
        <f>Table1[[#This Row],[Tariff per Car]]/100.7</f>
        <v>58.043694141012907</v>
      </c>
      <c r="Z1021" s="4">
        <f>(Table1[[#This Row],[Tariff per Car]]/111)</f>
        <v>52.657657657657658</v>
      </c>
      <c r="AA1021" s="6">
        <f>(Table1[[#This Row],[Tariff per Car]]/111)/Table1[[#This Row],[Route Mileage]]</f>
        <v>6.7423377282532213E-2</v>
      </c>
      <c r="AB1021" s="4">
        <v>0</v>
      </c>
      <c r="AC1021" s="4">
        <f>Table1[[#This Row],[FSC per Mile]]*Table1[[#This Row],[Route Mileage]]</f>
        <v>0</v>
      </c>
      <c r="AD1021" s="4">
        <f>Table1[[#This Row],[Tariff per Car]]+Table1[[#This Row],[FSC per Car]]</f>
        <v>5845</v>
      </c>
      <c r="AE1021" s="4">
        <f>IF(Table1[[#This Row],[Commodity]]="corn",Table1[[#This Row],[Tariff + FSC per Car]]/(111*2000/56),Table1[[#This Row],[Tariff + FSC per Car]]/(111*2000/60))</f>
        <v>1.4744144144144145</v>
      </c>
      <c r="AF1021" s="4">
        <f>Table1[[#This Row],[Tariff + FSC per Car]]/100.7</f>
        <v>58.043694141012907</v>
      </c>
      <c r="AG1021" s="4">
        <f>(Table1[[#This Row],[Tariff + FSC per Car]]/111)</f>
        <v>52.657657657657658</v>
      </c>
      <c r="AH1021" s="6">
        <f>(Table1[[#This Row],[Tariff + FSC per Car]]/111)/Table1[[#This Row],[Route Mileage]]</f>
        <v>6.7423377282532213E-2</v>
      </c>
    </row>
    <row r="1022" spans="1:34" x14ac:dyDescent="0.25">
      <c r="A1022" s="3">
        <v>45184</v>
      </c>
      <c r="B1022" s="1" t="s">
        <v>94</v>
      </c>
      <c r="C1022" s="1" t="s">
        <v>94</v>
      </c>
      <c r="D1022" s="24">
        <v>4315</v>
      </c>
      <c r="F1022" s="1" t="s">
        <v>35</v>
      </c>
      <c r="G1022" s="1" t="s">
        <v>36</v>
      </c>
      <c r="H1022" s="1" t="s">
        <v>103</v>
      </c>
      <c r="I1022" t="s">
        <v>57</v>
      </c>
      <c r="J1022" t="str">
        <f>_xlfn.CONCAT(IFERROR(INDEX(Lookup!B:B, MATCH(Table1[[#This Row],[Origin City]], Lookup!A:A, 0)), Table1[[#This Row],[Origin City]]),","," ",Table1[[#This Row],[Origin State]])</f>
        <v>Olney, IL</v>
      </c>
      <c r="K1022" t="s">
        <v>104</v>
      </c>
      <c r="L1022" t="s">
        <v>105</v>
      </c>
      <c r="M1022" t="str">
        <f>_xlfn.CONCAT(IFERROR(INDEX(Lookup!B:B, MATCH(Table1[[#This Row],[Destination City]], Lookup!A:A, 0)), Table1[[#This Row],[Destination City]]),","," ",Table1[[#This Row],[Destination State]])</f>
        <v>Fairmount, GA</v>
      </c>
      <c r="N1022" s="9">
        <v>496</v>
      </c>
      <c r="O1022" t="s">
        <v>86</v>
      </c>
      <c r="P1022">
        <v>90</v>
      </c>
      <c r="Q1022">
        <v>90</v>
      </c>
      <c r="R1022" t="s">
        <v>42</v>
      </c>
      <c r="S1022" t="s">
        <v>43</v>
      </c>
      <c r="T1022" t="s">
        <v>52</v>
      </c>
      <c r="U1022" s="45"/>
      <c r="V1022" s="46" t="s">
        <v>87</v>
      </c>
      <c r="W1022" s="4">
        <v>4478</v>
      </c>
      <c r="X1022" s="4">
        <f>IF(Table1[[#This Row],[Commodity]]="corn",Table1[[#This Row],[Tariff per Car]]/(111*2000/56),Table1[[#This Row],[Tariff per Car]]/(111*2000/60))</f>
        <v>1.1295855855855856</v>
      </c>
      <c r="Y1022" s="4">
        <f>Table1[[#This Row],[Tariff per Car]]/100.7</f>
        <v>44.468718967229393</v>
      </c>
      <c r="Z1022" s="4">
        <f>(Table1[[#This Row],[Tariff per Car]]/111)</f>
        <v>40.342342342342342</v>
      </c>
      <c r="AA1022" s="6">
        <f>(Table1[[#This Row],[Tariff per Car]]/111)/Table1[[#This Row],[Route Mileage]]</f>
        <v>8.13353676256902E-2</v>
      </c>
      <c r="AB1022" s="4">
        <v>0</v>
      </c>
      <c r="AC1022" s="4">
        <f>Table1[[#This Row],[FSC per Mile]]*Table1[[#This Row],[Route Mileage]]</f>
        <v>0</v>
      </c>
      <c r="AD1022" s="4">
        <f>Table1[[#This Row],[Tariff per Car]]+Table1[[#This Row],[FSC per Car]]</f>
        <v>4478</v>
      </c>
      <c r="AE1022" s="4">
        <f>IF(Table1[[#This Row],[Commodity]]="corn",Table1[[#This Row],[Tariff + FSC per Car]]/(111*2000/56),Table1[[#This Row],[Tariff + FSC per Car]]/(111*2000/60))</f>
        <v>1.1295855855855856</v>
      </c>
      <c r="AF1022" s="4">
        <f>Table1[[#This Row],[Tariff + FSC per Car]]/100.7</f>
        <v>44.468718967229393</v>
      </c>
      <c r="AG1022" s="4">
        <f>(Table1[[#This Row],[Tariff + FSC per Car]]/111)</f>
        <v>40.342342342342342</v>
      </c>
      <c r="AH1022" s="6">
        <f>(Table1[[#This Row],[Tariff + FSC per Car]]/111)/Table1[[#This Row],[Route Mileage]]</f>
        <v>8.13353676256902E-2</v>
      </c>
    </row>
    <row r="1023" spans="1:34" x14ac:dyDescent="0.25">
      <c r="A1023" s="3">
        <v>45184</v>
      </c>
      <c r="B1023" s="1" t="s">
        <v>112</v>
      </c>
      <c r="C1023" s="1" t="s">
        <v>112</v>
      </c>
      <c r="D1023" s="24">
        <v>4051</v>
      </c>
      <c r="E1023" s="24">
        <v>2215</v>
      </c>
      <c r="F1023" s="1" t="s">
        <v>35</v>
      </c>
      <c r="G1023" s="1" t="s">
        <v>36</v>
      </c>
      <c r="H1023" s="1" t="s">
        <v>115</v>
      </c>
      <c r="I1023" t="s">
        <v>57</v>
      </c>
      <c r="J1023" t="str">
        <f>_xlfn.CONCAT(IFERROR(INDEX(Lookup!B:B, MATCH(Table1[[#This Row],[Origin City]], Lookup!A:A, 0)), Table1[[#This Row],[Origin City]]),","," ",Table1[[#This Row],[Origin State]])</f>
        <v>Allen Station (San Jose), IL</v>
      </c>
      <c r="K1023" t="s">
        <v>116</v>
      </c>
      <c r="L1023" t="s">
        <v>54</v>
      </c>
      <c r="M1023" t="str">
        <f>_xlfn.CONCAT(IFERROR(INDEX(Lookup!B:B, MATCH(Table1[[#This Row],[Destination City]], Lookup!A:A, 0)), Table1[[#This Row],[Destination City]]),","," ",Table1[[#This Row],[Destination State]])</f>
        <v>Pittsburg, TX</v>
      </c>
      <c r="N1023" s="5">
        <v>691</v>
      </c>
      <c r="O1023" t="s">
        <v>51</v>
      </c>
      <c r="P1023">
        <v>107</v>
      </c>
      <c r="R1023" t="s">
        <v>42</v>
      </c>
      <c r="S1023" t="s">
        <v>43</v>
      </c>
      <c r="T1023" t="s">
        <v>52</v>
      </c>
      <c r="U1023" s="36" t="s">
        <v>44</v>
      </c>
      <c r="V1023" s="28"/>
      <c r="W1023" s="4">
        <v>3630</v>
      </c>
      <c r="X1023" s="4">
        <f>IF(Table1[[#This Row],[Commodity]]="corn",Table1[[#This Row],[Tariff per Car]]/(111*2000/56),Table1[[#This Row],[Tariff per Car]]/(111*2000/60))</f>
        <v>0.91567567567567565</v>
      </c>
      <c r="Y1023" s="4">
        <f>Table1[[#This Row],[Tariff per Car]]/100.7</f>
        <v>36.047666335650447</v>
      </c>
      <c r="Z1023" s="4">
        <f>(Table1[[#This Row],[Tariff per Car]]/111)</f>
        <v>32.702702702702702</v>
      </c>
      <c r="AA1023" s="6">
        <f>(Table1[[#This Row],[Tariff per Car]]/111)/Table1[[#This Row],[Route Mileage]]</f>
        <v>4.7326631986545152E-2</v>
      </c>
      <c r="AB1023" s="4">
        <v>0.36</v>
      </c>
      <c r="AC1023" s="4">
        <f>Table1[[#This Row],[FSC per Mile]]*Table1[[#This Row],[Route Mileage]]</f>
        <v>248.76</v>
      </c>
      <c r="AD1023" s="4">
        <f>Table1[[#This Row],[Tariff per Car]]+Table1[[#This Row],[FSC per Car]]</f>
        <v>3878.76</v>
      </c>
      <c r="AE1023" s="4">
        <f>IF(Table1[[#This Row],[Commodity]]="corn",Table1[[#This Row],[Tariff + FSC per Car]]/(111*2000/56),Table1[[#This Row],[Tariff + FSC per Car]]/(111*2000/60))</f>
        <v>0.97842594594594601</v>
      </c>
      <c r="AF1023" s="4">
        <f>Table1[[#This Row],[Tariff + FSC per Car]]/100.7</f>
        <v>38.517974180734861</v>
      </c>
      <c r="AG1023" s="4">
        <f>(Table1[[#This Row],[Tariff + FSC per Car]]/111)</f>
        <v>34.943783783783786</v>
      </c>
      <c r="AH1023" s="6">
        <f>(Table1[[#This Row],[Tariff + FSC per Car]]/111)/Table1[[#This Row],[Route Mileage]]</f>
        <v>5.0569875229788404E-2</v>
      </c>
    </row>
    <row r="1024" spans="1:34" x14ac:dyDescent="0.25">
      <c r="A1024" s="3">
        <v>45184</v>
      </c>
      <c r="B1024" s="1" t="s">
        <v>112</v>
      </c>
      <c r="C1024" s="1" t="s">
        <v>112</v>
      </c>
      <c r="D1024" s="24">
        <v>4051</v>
      </c>
      <c r="E1024" s="24">
        <v>2300</v>
      </c>
      <c r="F1024" s="1" t="s">
        <v>35</v>
      </c>
      <c r="G1024" s="1" t="s">
        <v>36</v>
      </c>
      <c r="H1024" s="1" t="s">
        <v>113</v>
      </c>
      <c r="I1024" t="s">
        <v>38</v>
      </c>
      <c r="J1024" t="str">
        <f>_xlfn.CONCAT(IFERROR(INDEX(Lookup!B:B, MATCH(Table1[[#This Row],[Origin City]], Lookup!A:A, 0)), Table1[[#This Row],[Origin City]]),","," ",Table1[[#This Row],[Origin State]])</f>
        <v>Mead, NE</v>
      </c>
      <c r="K1024" t="s">
        <v>114</v>
      </c>
      <c r="L1024" t="s">
        <v>40</v>
      </c>
      <c r="M1024" t="str">
        <f>_xlfn.CONCAT(IFERROR(INDEX(Lookup!B:B, MATCH(Table1[[#This Row],[Destination City]], Lookup!A:A, 0)), Table1[[#This Row],[Destination City]]),","," ",Table1[[#This Row],[Destination State]])</f>
        <v>Keyes, CA</v>
      </c>
      <c r="N1024" s="5">
        <v>1737</v>
      </c>
      <c r="O1024" t="s">
        <v>51</v>
      </c>
      <c r="P1024">
        <v>107</v>
      </c>
      <c r="R1024" t="s">
        <v>42</v>
      </c>
      <c r="S1024" t="s">
        <v>43</v>
      </c>
      <c r="T1024" t="s">
        <v>52</v>
      </c>
      <c r="U1024" s="36" t="s">
        <v>44</v>
      </c>
      <c r="V1024" s="28"/>
      <c r="W1024" s="4">
        <v>5710</v>
      </c>
      <c r="X1024" s="4">
        <f>IF(Table1[[#This Row],[Commodity]]="corn",Table1[[#This Row],[Tariff per Car]]/(111*2000/56),Table1[[#This Row],[Tariff per Car]]/(111*2000/60))</f>
        <v>1.4403603603603603</v>
      </c>
      <c r="Y1024" s="4">
        <f>Table1[[#This Row],[Tariff per Car]]/100.7</f>
        <v>56.703078450844089</v>
      </c>
      <c r="Z1024" s="4">
        <f>(Table1[[#This Row],[Tariff per Car]]/111)</f>
        <v>51.441441441441441</v>
      </c>
      <c r="AA1024" s="6">
        <f>(Table1[[#This Row],[Tariff per Car]]/111)/Table1[[#This Row],[Route Mileage]]</f>
        <v>2.961510733531459E-2</v>
      </c>
      <c r="AB1024" s="4">
        <v>0.36</v>
      </c>
      <c r="AC1024" s="4">
        <f>Table1[[#This Row],[FSC per Mile]]*Table1[[#This Row],[Route Mileage]]</f>
        <v>625.31999999999994</v>
      </c>
      <c r="AD1024" s="4">
        <f>Table1[[#This Row],[Tariff per Car]]+Table1[[#This Row],[FSC per Car]]</f>
        <v>6335.32</v>
      </c>
      <c r="AE1024" s="4">
        <f>IF(Table1[[#This Row],[Commodity]]="corn",Table1[[#This Row],[Tariff + FSC per Car]]/(111*2000/56),Table1[[#This Row],[Tariff + FSC per Car]]/(111*2000/60))</f>
        <v>1.5980987387387386</v>
      </c>
      <c r="AF1024" s="4">
        <f>Table1[[#This Row],[Tariff + FSC per Car]]/100.7</f>
        <v>62.912810327706055</v>
      </c>
      <c r="AG1024" s="4">
        <f>(Table1[[#This Row],[Tariff + FSC per Car]]/111)</f>
        <v>57.074954954954954</v>
      </c>
      <c r="AH1024" s="6">
        <f>(Table1[[#This Row],[Tariff + FSC per Car]]/111)/Table1[[#This Row],[Route Mileage]]</f>
        <v>3.2858350578557835E-2</v>
      </c>
    </row>
    <row r="1025" spans="1:34" x14ac:dyDescent="0.25">
      <c r="A1025" s="3">
        <v>45184</v>
      </c>
      <c r="B1025" s="1" t="s">
        <v>112</v>
      </c>
      <c r="C1025" s="1" t="s">
        <v>112</v>
      </c>
      <c r="D1025" s="24">
        <v>4051</v>
      </c>
      <c r="E1025" s="24">
        <v>2215</v>
      </c>
      <c r="F1025" s="1" t="s">
        <v>35</v>
      </c>
      <c r="G1025" s="1" t="s">
        <v>36</v>
      </c>
      <c r="H1025" s="1" t="s">
        <v>117</v>
      </c>
      <c r="I1025" t="s">
        <v>38</v>
      </c>
      <c r="J1025" t="str">
        <f>_xlfn.CONCAT(IFERROR(INDEX(Lookup!B:B, MATCH(Table1[[#This Row],[Origin City]], Lookup!A:A, 0)), Table1[[#This Row],[Origin City]]),","," ",Table1[[#This Row],[Origin State]])</f>
        <v>Nebraska City, NE</v>
      </c>
      <c r="K1025" t="s">
        <v>118</v>
      </c>
      <c r="L1025" t="s">
        <v>54</v>
      </c>
      <c r="M1025" t="str">
        <f>_xlfn.CONCAT(IFERROR(INDEX(Lookup!B:B, MATCH(Table1[[#This Row],[Destination City]], Lookup!A:A, 0)), Table1[[#This Row],[Destination City]]),","," ",Table1[[#This Row],[Destination State]])</f>
        <v>Amarillo, TX</v>
      </c>
      <c r="N1025" s="5">
        <v>714</v>
      </c>
      <c r="O1025" t="s">
        <v>51</v>
      </c>
      <c r="P1025">
        <v>107</v>
      </c>
      <c r="R1025" t="s">
        <v>42</v>
      </c>
      <c r="S1025" t="s">
        <v>43</v>
      </c>
      <c r="T1025" t="s">
        <v>52</v>
      </c>
      <c r="U1025" s="36" t="s">
        <v>44</v>
      </c>
      <c r="V1025" s="28"/>
      <c r="W1025" s="4">
        <v>4550</v>
      </c>
      <c r="X1025" s="4">
        <f>IF(Table1[[#This Row],[Commodity]]="corn",Table1[[#This Row],[Tariff per Car]]/(111*2000/56),Table1[[#This Row],[Tariff per Car]]/(111*2000/60))</f>
        <v>1.1477477477477478</v>
      </c>
      <c r="Y1025" s="4">
        <f>Table1[[#This Row],[Tariff per Car]]/100.7</f>
        <v>45.183714001986097</v>
      </c>
      <c r="Z1025" s="4">
        <f>(Table1[[#This Row],[Tariff per Car]]/111)</f>
        <v>40.990990990990994</v>
      </c>
      <c r="AA1025" s="6">
        <f>(Table1[[#This Row],[Tariff per Car]]/111)/Table1[[#This Row],[Route Mileage]]</f>
        <v>5.7410351527998595E-2</v>
      </c>
      <c r="AB1025" s="4">
        <v>0.36</v>
      </c>
      <c r="AC1025" s="4">
        <f>Table1[[#This Row],[FSC per Mile]]*Table1[[#This Row],[Route Mileage]]</f>
        <v>257.03999999999996</v>
      </c>
      <c r="AD1025" s="4">
        <f>Table1[[#This Row],[Tariff per Car]]+Table1[[#This Row],[FSC per Car]]</f>
        <v>4807.04</v>
      </c>
      <c r="AE1025" s="4">
        <f>IF(Table1[[#This Row],[Commodity]]="corn",Table1[[#This Row],[Tariff + FSC per Car]]/(111*2000/56),Table1[[#This Row],[Tariff + FSC per Car]]/(111*2000/60))</f>
        <v>1.2125866666666667</v>
      </c>
      <c r="AF1025" s="4">
        <f>Table1[[#This Row],[Tariff + FSC per Car]]/100.7</f>
        <v>47.736246276067526</v>
      </c>
      <c r="AG1025" s="4">
        <f>(Table1[[#This Row],[Tariff + FSC per Car]]/111)</f>
        <v>43.306666666666665</v>
      </c>
      <c r="AH1025" s="6">
        <f>(Table1[[#This Row],[Tariff + FSC per Car]]/111)/Table1[[#This Row],[Route Mileage]]</f>
        <v>6.0653594771241826E-2</v>
      </c>
    </row>
    <row r="1026" spans="1:34" x14ac:dyDescent="0.25">
      <c r="A1026" s="3">
        <v>45184</v>
      </c>
      <c r="B1026" s="1" t="s">
        <v>34</v>
      </c>
      <c r="C1026" s="1" t="s">
        <v>34</v>
      </c>
      <c r="D1026" s="24">
        <v>4022</v>
      </c>
      <c r="E1026" s="24">
        <v>69105</v>
      </c>
      <c r="F1026" s="1" t="s">
        <v>72</v>
      </c>
      <c r="G1026" s="1" t="s">
        <v>36</v>
      </c>
      <c r="H1026" s="1" t="s">
        <v>73</v>
      </c>
      <c r="I1026" t="s">
        <v>47</v>
      </c>
      <c r="J1026" t="str">
        <f>_xlfn.CONCAT(IFERROR(INDEX(Lookup!B:B, MATCH(Table1[[#This Row],[Origin City]], Lookup!A:A, 0)), Table1[[#This Row],[Origin City]]),","," ",Table1[[#This Row],[Origin State]])</f>
        <v>Argyle, MN</v>
      </c>
      <c r="K1026" t="s">
        <v>48</v>
      </c>
      <c r="L1026" t="s">
        <v>49</v>
      </c>
      <c r="M1026" t="s">
        <v>50</v>
      </c>
      <c r="N1026" s="5">
        <v>1528</v>
      </c>
      <c r="O1026" t="s">
        <v>51</v>
      </c>
      <c r="P1026">
        <v>110</v>
      </c>
      <c r="Q1026">
        <v>120</v>
      </c>
      <c r="R1026" t="s">
        <v>2</v>
      </c>
      <c r="S1026" t="s">
        <v>43</v>
      </c>
      <c r="T1026" t="s">
        <v>52</v>
      </c>
      <c r="U1026" s="35" t="s">
        <v>44</v>
      </c>
      <c r="V1026" s="27" t="s">
        <v>45</v>
      </c>
      <c r="W1026" s="4">
        <v>6485</v>
      </c>
      <c r="X1026" s="4">
        <f>IF(Table1[[#This Row],[Commodity]]="corn",Table1[[#This Row],[Tariff per Car]]/(111*2000/56),Table1[[#This Row],[Tariff per Car]]/(111*2000/60))</f>
        <v>1.7527027027027027</v>
      </c>
      <c r="Y1026" s="4">
        <f>Table1[[#This Row],[Tariff per Car]]/100.7</f>
        <v>64.399205561072492</v>
      </c>
      <c r="Z1026" s="4">
        <f>(Table1[[#This Row],[Tariff per Car]]/111)</f>
        <v>58.423423423423422</v>
      </c>
      <c r="AA1026" s="6">
        <f>(Table1[[#This Row],[Tariff per Car]]/111)/Table1[[#This Row],[Route Mileage]]</f>
        <v>3.823522475354936E-2</v>
      </c>
      <c r="AB1026" s="4">
        <v>0.16</v>
      </c>
      <c r="AC1026" s="4">
        <f>Table1[[#This Row],[FSC per Mile]]*Table1[[#This Row],[Route Mileage]]</f>
        <v>244.48000000000002</v>
      </c>
      <c r="AD1026" s="4">
        <f>Table1[[#This Row],[Tariff per Car]]+Table1[[#This Row],[FSC per Car]]</f>
        <v>6729.48</v>
      </c>
      <c r="AE1026" s="4">
        <f>IF(Table1[[#This Row],[Commodity]]="corn",Table1[[#This Row],[Tariff + FSC per Car]]/(111*2000/56),Table1[[#This Row],[Tariff + FSC per Car]]/(111*2000/60))</f>
        <v>1.8187783783783782</v>
      </c>
      <c r="AF1026" s="4">
        <f>Table1[[#This Row],[Tariff + FSC per Car]]/100.7</f>
        <v>66.827010923535241</v>
      </c>
      <c r="AG1026" s="4">
        <f>(Table1[[#This Row],[Tariff + FSC per Car]]/111)</f>
        <v>60.625945945945944</v>
      </c>
      <c r="AH1026" s="6">
        <f>(Table1[[#This Row],[Tariff + FSC per Car]]/111)/Table1[[#This Row],[Route Mileage]]</f>
        <v>3.9676666194990801E-2</v>
      </c>
    </row>
    <row r="1027" spans="1:34" x14ac:dyDescent="0.25">
      <c r="A1027" s="3">
        <v>45184</v>
      </c>
      <c r="B1027" s="1" t="s">
        <v>34</v>
      </c>
      <c r="C1027" s="1" t="s">
        <v>34</v>
      </c>
      <c r="D1027" s="24">
        <v>4022</v>
      </c>
      <c r="E1027" s="24">
        <v>69105</v>
      </c>
      <c r="F1027" s="1" t="s">
        <v>72</v>
      </c>
      <c r="G1027" s="1" t="s">
        <v>36</v>
      </c>
      <c r="H1027" s="1" t="s">
        <v>73</v>
      </c>
      <c r="I1027" t="s">
        <v>47</v>
      </c>
      <c r="J1027" t="str">
        <f>_xlfn.CONCAT(IFERROR(INDEX(Lookup!B:B, MATCH(Table1[[#This Row],[Origin City]], Lookup!A:A, 0)), Table1[[#This Row],[Origin City]]),","," ",Table1[[#This Row],[Origin State]])</f>
        <v>Argyle, MN</v>
      </c>
      <c r="K1027" t="s">
        <v>65</v>
      </c>
      <c r="L1027" t="s">
        <v>54</v>
      </c>
      <c r="M1027" t="s">
        <v>66</v>
      </c>
      <c r="N1027" s="47">
        <v>1634</v>
      </c>
      <c r="O1027" t="s">
        <v>51</v>
      </c>
      <c r="P1027">
        <v>110</v>
      </c>
      <c r="Q1027">
        <v>120</v>
      </c>
      <c r="R1027" t="s">
        <v>2</v>
      </c>
      <c r="S1027" t="s">
        <v>43</v>
      </c>
      <c r="T1027" t="s">
        <v>52</v>
      </c>
      <c r="U1027" s="36" t="s">
        <v>44</v>
      </c>
      <c r="V1027" s="28" t="s">
        <v>45</v>
      </c>
      <c r="W1027" s="4">
        <v>6685</v>
      </c>
      <c r="X1027" s="4">
        <f>IF(Table1[[#This Row],[Commodity]]="corn",Table1[[#This Row],[Tariff per Car]]/(111*2000/56),Table1[[#This Row],[Tariff per Car]]/(111*2000/60))</f>
        <v>1.8067567567567568</v>
      </c>
      <c r="Y1027" s="4">
        <f>Table1[[#This Row],[Tariff per Car]]/100.7</f>
        <v>66.385302879841106</v>
      </c>
      <c r="Z1027" s="4">
        <f>(Table1[[#This Row],[Tariff per Car]]/111)</f>
        <v>60.225225225225223</v>
      </c>
      <c r="AA1027" s="6">
        <f>(Table1[[#This Row],[Tariff per Car]]/111)/Table1[[#This Row],[Route Mileage]]</f>
        <v>3.6857542977494016E-2</v>
      </c>
      <c r="AB1027" s="4">
        <v>0.16</v>
      </c>
      <c r="AC1027" s="4">
        <f>Table1[[#This Row],[FSC per Mile]]*Table1[[#This Row],[Route Mileage]]</f>
        <v>261.44</v>
      </c>
      <c r="AD1027" s="4">
        <f>Table1[[#This Row],[Tariff per Car]]+Table1[[#This Row],[FSC per Car]]</f>
        <v>6946.44</v>
      </c>
      <c r="AE1027" s="4">
        <f>IF(Table1[[#This Row],[Commodity]]="corn",Table1[[#This Row],[Tariff + FSC per Car]]/(111*2000/56),Table1[[#This Row],[Tariff + FSC per Car]]/(111*2000/60))</f>
        <v>1.877416216216216</v>
      </c>
      <c r="AF1027" s="4">
        <f>Table1[[#This Row],[Tariff + FSC per Car]]/100.7</f>
        <v>68.981529294935441</v>
      </c>
      <c r="AG1027" s="4">
        <f>(Table1[[#This Row],[Tariff + FSC per Car]]/111)</f>
        <v>62.580540540540539</v>
      </c>
      <c r="AH1027" s="6">
        <f>(Table1[[#This Row],[Tariff + FSC per Car]]/111)/Table1[[#This Row],[Route Mileage]]</f>
        <v>3.8298984418935457E-2</v>
      </c>
    </row>
    <row r="1028" spans="1:34" x14ac:dyDescent="0.25">
      <c r="A1028" s="3">
        <v>45184</v>
      </c>
      <c r="B1028" s="1" t="s">
        <v>34</v>
      </c>
      <c r="C1028" s="1" t="s">
        <v>34</v>
      </c>
      <c r="D1028" s="24">
        <v>4022</v>
      </c>
      <c r="E1028" s="24">
        <v>69105</v>
      </c>
      <c r="F1028" s="1" t="s">
        <v>72</v>
      </c>
      <c r="G1028" s="1" t="s">
        <v>36</v>
      </c>
      <c r="H1028" s="1" t="s">
        <v>74</v>
      </c>
      <c r="I1028" t="s">
        <v>75</v>
      </c>
      <c r="J1028" t="str">
        <f>_xlfn.CONCAT(IFERROR(INDEX(Lookup!B:B, MATCH(Table1[[#This Row],[Origin City]], Lookup!A:A, 0)), Table1[[#This Row],[Origin City]]),","," ",Table1[[#This Row],[Origin State]])</f>
        <v>Casselton, ND</v>
      </c>
      <c r="K1028" t="s">
        <v>48</v>
      </c>
      <c r="L1028" t="s">
        <v>49</v>
      </c>
      <c r="M1028" t="s">
        <v>50</v>
      </c>
      <c r="N1028" s="5">
        <v>1469</v>
      </c>
      <c r="O1028" t="s">
        <v>51</v>
      </c>
      <c r="P1028">
        <v>110</v>
      </c>
      <c r="Q1028">
        <v>120</v>
      </c>
      <c r="R1028" t="s">
        <v>2</v>
      </c>
      <c r="S1028" t="s">
        <v>43</v>
      </c>
      <c r="T1028" t="s">
        <v>52</v>
      </c>
      <c r="U1028" s="35" t="s">
        <v>44</v>
      </c>
      <c r="V1028" s="27" t="s">
        <v>45</v>
      </c>
      <c r="W1028" s="4">
        <v>6435</v>
      </c>
      <c r="X1028" s="4">
        <f>IF(Table1[[#This Row],[Commodity]]="corn",Table1[[#This Row],[Tariff per Car]]/(111*2000/56),Table1[[#This Row],[Tariff per Car]]/(111*2000/60))</f>
        <v>1.7391891891891893</v>
      </c>
      <c r="Y1028" s="4">
        <f>Table1[[#This Row],[Tariff per Car]]/100.7</f>
        <v>63.902681231380335</v>
      </c>
      <c r="Z1028" s="4">
        <f>(Table1[[#This Row],[Tariff per Car]]/111)</f>
        <v>57.972972972972975</v>
      </c>
      <c r="AA1028" s="6">
        <f>(Table1[[#This Row],[Tariff per Car]]/111)/Table1[[#This Row],[Route Mileage]]</f>
        <v>3.9464243004066014E-2</v>
      </c>
      <c r="AB1028" s="4">
        <v>0.16</v>
      </c>
      <c r="AC1028" s="4">
        <f>Table1[[#This Row],[FSC per Mile]]*Table1[[#This Row],[Route Mileage]]</f>
        <v>235.04</v>
      </c>
      <c r="AD1028" s="4">
        <f>Table1[[#This Row],[Tariff per Car]]+Table1[[#This Row],[FSC per Car]]</f>
        <v>6670.04</v>
      </c>
      <c r="AE1028" s="4">
        <f>IF(Table1[[#This Row],[Commodity]]="corn",Table1[[#This Row],[Tariff + FSC per Car]]/(111*2000/56),Table1[[#This Row],[Tariff + FSC per Car]]/(111*2000/60))</f>
        <v>1.8027135135135135</v>
      </c>
      <c r="AF1028" s="4">
        <f>Table1[[#This Row],[Tariff + FSC per Car]]/100.7</f>
        <v>66.236742800397224</v>
      </c>
      <c r="AG1028" s="4">
        <f>(Table1[[#This Row],[Tariff + FSC per Car]]/111)</f>
        <v>60.090450450450447</v>
      </c>
      <c r="AH1028" s="6">
        <f>(Table1[[#This Row],[Tariff + FSC per Car]]/111)/Table1[[#This Row],[Route Mileage]]</f>
        <v>4.0905684445507455E-2</v>
      </c>
    </row>
    <row r="1029" spans="1:34" x14ac:dyDescent="0.25">
      <c r="A1029" s="3">
        <v>45184</v>
      </c>
      <c r="B1029" s="1" t="s">
        <v>34</v>
      </c>
      <c r="C1029" s="1" t="s">
        <v>34</v>
      </c>
      <c r="D1029" s="24">
        <v>4022</v>
      </c>
      <c r="E1029" s="24">
        <v>69902</v>
      </c>
      <c r="F1029" s="1" t="s">
        <v>72</v>
      </c>
      <c r="G1029" s="1" t="s">
        <v>36</v>
      </c>
      <c r="H1029" s="1" t="s">
        <v>74</v>
      </c>
      <c r="I1029" t="s">
        <v>75</v>
      </c>
      <c r="J1029" t="str">
        <f>_xlfn.CONCAT(IFERROR(INDEX(Lookup!B:B, MATCH(Table1[[#This Row],[Origin City]], Lookup!A:A, 0)), Table1[[#This Row],[Origin City]]),","," ",Table1[[#This Row],[Origin State]])</f>
        <v>Casselton, ND</v>
      </c>
      <c r="K1029" t="s">
        <v>79</v>
      </c>
      <c r="L1029" t="s">
        <v>62</v>
      </c>
      <c r="M1029" t="str">
        <f>_xlfn.CONCAT(IFERROR(INDEX(Lookup!B:B, MATCH(Table1[[#This Row],[Destination City]], Lookup!A:A, 0)), Table1[[#This Row],[Destination City]]),","," ",Table1[[#This Row],[Destination State]])</f>
        <v>St. Louis, MO</v>
      </c>
      <c r="N1029" s="5">
        <v>855</v>
      </c>
      <c r="O1029" t="s">
        <v>51</v>
      </c>
      <c r="P1029">
        <v>110</v>
      </c>
      <c r="Q1029">
        <v>120</v>
      </c>
      <c r="R1029" t="s">
        <v>2</v>
      </c>
      <c r="S1029" t="s">
        <v>43</v>
      </c>
      <c r="T1029" t="s">
        <v>52</v>
      </c>
      <c r="U1029" s="35" t="s">
        <v>44</v>
      </c>
      <c r="V1029" s="27" t="s">
        <v>45</v>
      </c>
      <c r="W1029" s="4">
        <v>4485</v>
      </c>
      <c r="X1029" s="4">
        <f>IF(Table1[[#This Row],[Commodity]]="corn",Table1[[#This Row],[Tariff per Car]]/(111*2000/56),Table1[[#This Row],[Tariff per Car]]/(111*2000/60))</f>
        <v>1.2121621621621621</v>
      </c>
      <c r="Y1029" s="4">
        <f>Table1[[#This Row],[Tariff per Car]]/100.7</f>
        <v>44.538232373386293</v>
      </c>
      <c r="Z1029" s="4">
        <f>(Table1[[#This Row],[Tariff per Car]]/111)</f>
        <v>40.405405405405403</v>
      </c>
      <c r="AA1029" s="6">
        <f>(Table1[[#This Row],[Tariff per Car]]/111)/Table1[[#This Row],[Route Mileage]]</f>
        <v>4.7257784099889358E-2</v>
      </c>
      <c r="AB1029" s="4">
        <v>0.16</v>
      </c>
      <c r="AC1029" s="4">
        <f>Table1[[#This Row],[FSC per Mile]]*Table1[[#This Row],[Route Mileage]]</f>
        <v>136.80000000000001</v>
      </c>
      <c r="AD1029" s="4">
        <f>Table1[[#This Row],[Tariff per Car]]+Table1[[#This Row],[FSC per Car]]</f>
        <v>4621.8</v>
      </c>
      <c r="AE1029" s="4">
        <f>IF(Table1[[#This Row],[Commodity]]="corn",Table1[[#This Row],[Tariff + FSC per Car]]/(111*2000/56),Table1[[#This Row],[Tariff + FSC per Car]]/(111*2000/60))</f>
        <v>1.2491351351351352</v>
      </c>
      <c r="AF1029" s="4">
        <f>Table1[[#This Row],[Tariff + FSC per Car]]/100.7</f>
        <v>45.896722939424031</v>
      </c>
      <c r="AG1029" s="4">
        <f>(Table1[[#This Row],[Tariff + FSC per Car]]/111)</f>
        <v>41.637837837837843</v>
      </c>
      <c r="AH1029" s="6">
        <f>(Table1[[#This Row],[Tariff + FSC per Car]]/111)/Table1[[#This Row],[Route Mileage]]</f>
        <v>4.8699225541330812E-2</v>
      </c>
    </row>
    <row r="1030" spans="1:34" x14ac:dyDescent="0.25">
      <c r="A1030" s="3">
        <v>45184</v>
      </c>
      <c r="B1030" s="1" t="s">
        <v>34</v>
      </c>
      <c r="C1030" s="1" t="s">
        <v>34</v>
      </c>
      <c r="D1030" s="24">
        <v>4022</v>
      </c>
      <c r="E1030" s="24">
        <v>69105</v>
      </c>
      <c r="F1030" s="1" t="s">
        <v>72</v>
      </c>
      <c r="G1030" s="1" t="s">
        <v>36</v>
      </c>
      <c r="H1030" s="1" t="s">
        <v>76</v>
      </c>
      <c r="I1030" t="s">
        <v>77</v>
      </c>
      <c r="J1030" t="str">
        <f>_xlfn.CONCAT(IFERROR(INDEX(Lookup!B:B, MATCH(Table1[[#This Row],[Origin City]], Lookup!A:A, 0)), Table1[[#This Row],[Origin City]]),","," ",Table1[[#This Row],[Origin State]])</f>
        <v>Concordia, KS</v>
      </c>
      <c r="K1030" t="s">
        <v>65</v>
      </c>
      <c r="L1030" t="s">
        <v>54</v>
      </c>
      <c r="M1030" t="s">
        <v>66</v>
      </c>
      <c r="N1030" s="5">
        <v>742</v>
      </c>
      <c r="O1030" t="s">
        <v>51</v>
      </c>
      <c r="P1030">
        <v>110</v>
      </c>
      <c r="Q1030">
        <v>120</v>
      </c>
      <c r="R1030" t="s">
        <v>2</v>
      </c>
      <c r="S1030" t="s">
        <v>43</v>
      </c>
      <c r="T1030" t="s">
        <v>43</v>
      </c>
      <c r="U1030" s="36" t="s">
        <v>44</v>
      </c>
      <c r="V1030" s="28" t="s">
        <v>45</v>
      </c>
      <c r="W1030" s="4">
        <v>4935</v>
      </c>
      <c r="X1030" s="4">
        <f>IF(Table1[[#This Row],[Commodity]]="corn",Table1[[#This Row],[Tariff per Car]]/(111*2000/56),Table1[[#This Row],[Tariff per Car]]/(111*2000/60))</f>
        <v>1.3337837837837838</v>
      </c>
      <c r="Y1030" s="4">
        <f>Table1[[#This Row],[Tariff per Car]]/100.7</f>
        <v>49.006951340615686</v>
      </c>
      <c r="Z1030" s="4">
        <f>(Table1[[#This Row],[Tariff per Car]]/111)</f>
        <v>44.45945945945946</v>
      </c>
      <c r="AA1030" s="6">
        <f>(Table1[[#This Row],[Tariff per Car]]/111)/Table1[[#This Row],[Route Mileage]]</f>
        <v>5.991840897501275E-2</v>
      </c>
      <c r="AB1030" s="4">
        <v>0.16</v>
      </c>
      <c r="AC1030" s="4">
        <f>Table1[[#This Row],[FSC per Mile]]*Table1[[#This Row],[Route Mileage]]</f>
        <v>118.72</v>
      </c>
      <c r="AD1030" s="4">
        <f>Table1[[#This Row],[Tariff per Car]]+Table1[[#This Row],[FSC per Car]]</f>
        <v>5053.72</v>
      </c>
      <c r="AE1030" s="4">
        <f>IF(Table1[[#This Row],[Commodity]]="corn",Table1[[#This Row],[Tariff + FSC per Car]]/(111*2000/56),Table1[[#This Row],[Tariff + FSC per Car]]/(111*2000/60))</f>
        <v>1.3658702702702703</v>
      </c>
      <c r="AF1030" s="4">
        <f>Table1[[#This Row],[Tariff + FSC per Car]]/100.7</f>
        <v>50.185898709036742</v>
      </c>
      <c r="AG1030" s="4">
        <f>(Table1[[#This Row],[Tariff + FSC per Car]]/111)</f>
        <v>45.529009009009009</v>
      </c>
      <c r="AH1030" s="6">
        <f>(Table1[[#This Row],[Tariff + FSC per Car]]/111)/Table1[[#This Row],[Route Mileage]]</f>
        <v>6.1359850416454191E-2</v>
      </c>
    </row>
    <row r="1031" spans="1:34" x14ac:dyDescent="0.25">
      <c r="A1031" s="3">
        <v>45184</v>
      </c>
      <c r="B1031" s="1" t="s">
        <v>34</v>
      </c>
      <c r="C1031" s="1" t="s">
        <v>34</v>
      </c>
      <c r="D1031" s="24">
        <v>4022</v>
      </c>
      <c r="E1031" s="24">
        <v>69105</v>
      </c>
      <c r="F1031" s="1" t="s">
        <v>72</v>
      </c>
      <c r="G1031" s="1" t="s">
        <v>36</v>
      </c>
      <c r="H1031" s="1" t="s">
        <v>78</v>
      </c>
      <c r="I1031" t="s">
        <v>68</v>
      </c>
      <c r="J1031" t="str">
        <f>_xlfn.CONCAT(IFERROR(INDEX(Lookup!B:B, MATCH(Table1[[#This Row],[Origin City]], Lookup!A:A, 0)), Table1[[#This Row],[Origin City]]),","," ",Table1[[#This Row],[Origin State]])</f>
        <v>Mitchell, SD</v>
      </c>
      <c r="K1031" t="s">
        <v>48</v>
      </c>
      <c r="L1031" t="s">
        <v>49</v>
      </c>
      <c r="M1031" t="s">
        <v>50</v>
      </c>
      <c r="N1031" s="5">
        <v>1624</v>
      </c>
      <c r="O1031" t="s">
        <v>51</v>
      </c>
      <c r="P1031">
        <v>110</v>
      </c>
      <c r="Q1031">
        <v>120</v>
      </c>
      <c r="R1031" t="s">
        <v>2</v>
      </c>
      <c r="S1031" t="s">
        <v>43</v>
      </c>
      <c r="T1031" t="s">
        <v>52</v>
      </c>
      <c r="U1031" s="35" t="s">
        <v>44</v>
      </c>
      <c r="V1031" s="27" t="s">
        <v>45</v>
      </c>
      <c r="W1031" s="4">
        <v>6535</v>
      </c>
      <c r="X1031" s="4">
        <f>IF(Table1[[#This Row],[Commodity]]="corn",Table1[[#This Row],[Tariff per Car]]/(111*2000/56),Table1[[#This Row],[Tariff per Car]]/(111*2000/60))</f>
        <v>1.7662162162162163</v>
      </c>
      <c r="Y1031" s="4">
        <f>Table1[[#This Row],[Tariff per Car]]/100.7</f>
        <v>64.895729890764642</v>
      </c>
      <c r="Z1031" s="4">
        <f>(Table1[[#This Row],[Tariff per Car]]/111)</f>
        <v>58.873873873873876</v>
      </c>
      <c r="AA1031" s="6">
        <f>(Table1[[#This Row],[Tariff per Car]]/111)/Table1[[#This Row],[Route Mileage]]</f>
        <v>3.6252385390316423E-2</v>
      </c>
      <c r="AB1031" s="4">
        <v>0.16</v>
      </c>
      <c r="AC1031" s="4">
        <f>Table1[[#This Row],[FSC per Mile]]*Table1[[#This Row],[Route Mileage]]</f>
        <v>259.84000000000003</v>
      </c>
      <c r="AD1031" s="4">
        <f>Table1[[#This Row],[Tariff per Car]]+Table1[[#This Row],[FSC per Car]]</f>
        <v>6794.84</v>
      </c>
      <c r="AE1031" s="4">
        <f>IF(Table1[[#This Row],[Commodity]]="corn",Table1[[#This Row],[Tariff + FSC per Car]]/(111*2000/56),Table1[[#This Row],[Tariff + FSC per Car]]/(111*2000/60))</f>
        <v>1.8364432432432434</v>
      </c>
      <c r="AF1031" s="4">
        <f>Table1[[#This Row],[Tariff + FSC per Car]]/100.7</f>
        <v>67.476067527308842</v>
      </c>
      <c r="AG1031" s="4">
        <f>(Table1[[#This Row],[Tariff + FSC per Car]]/111)</f>
        <v>61.214774774774774</v>
      </c>
      <c r="AH1031" s="6">
        <f>(Table1[[#This Row],[Tariff + FSC per Car]]/111)/Table1[[#This Row],[Route Mileage]]</f>
        <v>3.7693826831757864E-2</v>
      </c>
    </row>
    <row r="1032" spans="1:34" x14ac:dyDescent="0.25">
      <c r="A1032" s="3">
        <v>45184</v>
      </c>
      <c r="B1032" s="1" t="s">
        <v>34</v>
      </c>
      <c r="C1032" s="1" t="s">
        <v>34</v>
      </c>
      <c r="D1032" s="24">
        <v>4022</v>
      </c>
      <c r="E1032" s="24">
        <v>69105</v>
      </c>
      <c r="F1032" s="1" t="s">
        <v>72</v>
      </c>
      <c r="G1032" s="1" t="s">
        <v>36</v>
      </c>
      <c r="H1032" s="1" t="s">
        <v>61</v>
      </c>
      <c r="I1032" t="s">
        <v>62</v>
      </c>
      <c r="J1032" t="str">
        <f>_xlfn.CONCAT(IFERROR(INDEX(Lookup!B:B, MATCH(Table1[[#This Row],[Origin City]], Lookup!A:A, 0)), Table1[[#This Row],[Origin City]]),","," ",Table1[[#This Row],[Origin State]])</f>
        <v>Phelps (Rock Port), MO</v>
      </c>
      <c r="K1032" t="s">
        <v>48</v>
      </c>
      <c r="L1032" t="s">
        <v>49</v>
      </c>
      <c r="M1032" t="s">
        <v>50</v>
      </c>
      <c r="N1032" s="5">
        <v>1881</v>
      </c>
      <c r="O1032" t="s">
        <v>51</v>
      </c>
      <c r="P1032">
        <v>110</v>
      </c>
      <c r="Q1032">
        <v>120</v>
      </c>
      <c r="R1032" t="s">
        <v>2</v>
      </c>
      <c r="S1032" t="s">
        <v>43</v>
      </c>
      <c r="T1032" t="s">
        <v>43</v>
      </c>
      <c r="U1032" s="35" t="s">
        <v>44</v>
      </c>
      <c r="V1032" s="27" t="s">
        <v>45</v>
      </c>
      <c r="W1032" s="4">
        <v>6485</v>
      </c>
      <c r="X1032" s="4">
        <f>IF(Table1[[#This Row],[Commodity]]="corn",Table1[[#This Row],[Tariff per Car]]/(111*2000/56),Table1[[#This Row],[Tariff per Car]]/(111*2000/60))</f>
        <v>1.7527027027027027</v>
      </c>
      <c r="Y1032" s="4">
        <f>Table1[[#This Row],[Tariff per Car]]/100.7</f>
        <v>64.399205561072492</v>
      </c>
      <c r="Z1032" s="4">
        <f>(Table1[[#This Row],[Tariff per Car]]/111)</f>
        <v>58.423423423423422</v>
      </c>
      <c r="AA1032" s="6">
        <f>(Table1[[#This Row],[Tariff per Car]]/111)/Table1[[#This Row],[Route Mileage]]</f>
        <v>3.1059767901873165E-2</v>
      </c>
      <c r="AB1032" s="4">
        <v>0.16</v>
      </c>
      <c r="AC1032" s="4">
        <f>Table1[[#This Row],[FSC per Mile]]*Table1[[#This Row],[Route Mileage]]</f>
        <v>300.95999999999998</v>
      </c>
      <c r="AD1032" s="4">
        <f>Table1[[#This Row],[Tariff per Car]]+Table1[[#This Row],[FSC per Car]]</f>
        <v>6785.96</v>
      </c>
      <c r="AE1032" s="4">
        <f>IF(Table1[[#This Row],[Commodity]]="corn",Table1[[#This Row],[Tariff + FSC per Car]]/(111*2000/56),Table1[[#This Row],[Tariff + FSC per Car]]/(111*2000/60))</f>
        <v>1.8340432432432432</v>
      </c>
      <c r="AF1032" s="4">
        <f>Table1[[#This Row],[Tariff + FSC per Car]]/100.7</f>
        <v>67.387884806355515</v>
      </c>
      <c r="AG1032" s="4">
        <f>(Table1[[#This Row],[Tariff + FSC per Car]]/111)</f>
        <v>61.134774774774776</v>
      </c>
      <c r="AH1032" s="6">
        <f>(Table1[[#This Row],[Tariff + FSC per Car]]/111)/Table1[[#This Row],[Route Mileage]]</f>
        <v>3.2501209343314609E-2</v>
      </c>
    </row>
    <row r="1033" spans="1:34" x14ac:dyDescent="0.25">
      <c r="A1033" s="3">
        <v>45184</v>
      </c>
      <c r="B1033" s="1" t="s">
        <v>34</v>
      </c>
      <c r="C1033" s="1" t="s">
        <v>34</v>
      </c>
      <c r="D1033" s="24">
        <v>4022</v>
      </c>
      <c r="E1033" s="24">
        <v>69105</v>
      </c>
      <c r="F1033" s="1" t="s">
        <v>72</v>
      </c>
      <c r="G1033" s="1" t="s">
        <v>36</v>
      </c>
      <c r="H1033" s="1" t="s">
        <v>69</v>
      </c>
      <c r="I1033" t="s">
        <v>47</v>
      </c>
      <c r="J1033" t="str">
        <f>_xlfn.CONCAT(IFERROR(INDEX(Lookup!B:B, MATCH(Table1[[#This Row],[Origin City]], Lookup!A:A, 0)), Table1[[#This Row],[Origin City]]),","," ",Table1[[#This Row],[Origin State]])</f>
        <v>St. Cloud, MN</v>
      </c>
      <c r="K1033" t="s">
        <v>48</v>
      </c>
      <c r="L1033" t="s">
        <v>49</v>
      </c>
      <c r="M1033" t="s">
        <v>50</v>
      </c>
      <c r="N1033" s="5">
        <v>1666</v>
      </c>
      <c r="O1033" t="s">
        <v>51</v>
      </c>
      <c r="P1033">
        <v>110</v>
      </c>
      <c r="Q1033">
        <v>120</v>
      </c>
      <c r="R1033" t="s">
        <v>2</v>
      </c>
      <c r="S1033" t="s">
        <v>43</v>
      </c>
      <c r="T1033" t="s">
        <v>43</v>
      </c>
      <c r="U1033" s="36" t="s">
        <v>44</v>
      </c>
      <c r="V1033" s="28" t="s">
        <v>45</v>
      </c>
      <c r="W1033" s="4">
        <v>6585</v>
      </c>
      <c r="X1033" s="4">
        <f>IF(Table1[[#This Row],[Commodity]]="corn",Table1[[#This Row],[Tariff per Car]]/(111*2000/56),Table1[[#This Row],[Tariff per Car]]/(111*2000/60))</f>
        <v>1.7797297297297296</v>
      </c>
      <c r="Y1033" s="4">
        <f>Table1[[#This Row],[Tariff per Car]]/100.7</f>
        <v>65.392254220456806</v>
      </c>
      <c r="Z1033" s="4">
        <f>(Table1[[#This Row],[Tariff per Car]]/111)</f>
        <v>59.324324324324323</v>
      </c>
      <c r="AA1033" s="6">
        <f>(Table1[[#This Row],[Tariff per Car]]/111)/Table1[[#This Row],[Route Mileage]]</f>
        <v>3.5608838129846533E-2</v>
      </c>
      <c r="AB1033" s="4">
        <v>0.16</v>
      </c>
      <c r="AC1033" s="4">
        <f>Table1[[#This Row],[FSC per Mile]]*Table1[[#This Row],[Route Mileage]]</f>
        <v>266.56</v>
      </c>
      <c r="AD1033" s="4">
        <f>Table1[[#This Row],[Tariff per Car]]+Table1[[#This Row],[FSC per Car]]</f>
        <v>6851.56</v>
      </c>
      <c r="AE1033" s="4">
        <f>IF(Table1[[#This Row],[Commodity]]="corn",Table1[[#This Row],[Tariff + FSC per Car]]/(111*2000/56),Table1[[#This Row],[Tariff + FSC per Car]]/(111*2000/60))</f>
        <v>1.8517729729729731</v>
      </c>
      <c r="AF1033" s="4">
        <f>Table1[[#This Row],[Tariff + FSC per Car]]/100.7</f>
        <v>68.039324726911616</v>
      </c>
      <c r="AG1033" s="4">
        <f>(Table1[[#This Row],[Tariff + FSC per Car]]/111)</f>
        <v>61.725765765765772</v>
      </c>
      <c r="AH1033" s="6">
        <f>(Table1[[#This Row],[Tariff + FSC per Car]]/111)/Table1[[#This Row],[Route Mileage]]</f>
        <v>3.7050279571287981E-2</v>
      </c>
    </row>
    <row r="1034" spans="1:34" x14ac:dyDescent="0.25">
      <c r="A1034" s="3">
        <v>45184</v>
      </c>
      <c r="B1034" s="1" t="s">
        <v>88</v>
      </c>
      <c r="C1034" s="1" t="s">
        <v>81</v>
      </c>
      <c r="D1034" s="24">
        <v>4444</v>
      </c>
      <c r="E1034" s="24">
        <v>47004</v>
      </c>
      <c r="F1034" s="1" t="s">
        <v>72</v>
      </c>
      <c r="G1034" s="1" t="s">
        <v>36</v>
      </c>
      <c r="H1034" s="1" t="s">
        <v>89</v>
      </c>
      <c r="I1034" t="s">
        <v>75</v>
      </c>
      <c r="J1034" t="str">
        <f>_xlfn.CONCAT(IFERROR(INDEX(Lookup!B:B, MATCH(Table1[[#This Row],[Origin City]], Lookup!A:A, 0)), Table1[[#This Row],[Origin City]]),","," ",Table1[[#This Row],[Origin State]])</f>
        <v>Enderlin, ND</v>
      </c>
      <c r="K1034" t="s">
        <v>119</v>
      </c>
      <c r="L1034" t="s">
        <v>57</v>
      </c>
      <c r="M1034" t="str">
        <f>_xlfn.CONCAT(IFERROR(INDEX(Lookup!B:B, MATCH(Table1[[#This Row],[Destination City]], Lookup!A:A, 0)), Table1[[#This Row],[Destination City]]),","," ",Table1[[#This Row],[Destination State]])</f>
        <v>East St. Louis, IL</v>
      </c>
      <c r="N1034" s="5">
        <v>1235.9000000000001</v>
      </c>
      <c r="O1034" t="s">
        <v>86</v>
      </c>
      <c r="P1034">
        <v>110</v>
      </c>
      <c r="Q1034">
        <v>110</v>
      </c>
      <c r="R1034" t="s">
        <v>42</v>
      </c>
      <c r="S1034" t="s">
        <v>43</v>
      </c>
      <c r="T1034" t="s">
        <v>52</v>
      </c>
      <c r="U1034" s="26"/>
      <c r="V1034" s="27" t="s">
        <v>87</v>
      </c>
      <c r="W1034" s="4">
        <v>3126</v>
      </c>
      <c r="X1034" s="4">
        <f>IF(Table1[[#This Row],[Commodity]]="corn",Table1[[#This Row],[Tariff per Car]]/(111*2000/56),Table1[[#This Row],[Tariff per Car]]/(111*2000/60))</f>
        <v>0.8448648648648649</v>
      </c>
      <c r="Y1034" s="4">
        <f>Table1[[#This Row],[Tariff per Car]]/100.7</f>
        <v>31.042701092353525</v>
      </c>
      <c r="Z1034" s="4">
        <f>(Table1[[#This Row],[Tariff per Car]]/111)</f>
        <v>28.162162162162161</v>
      </c>
      <c r="AA1034" s="6">
        <f>(Table1[[#This Row],[Tariff per Car]]/111)/Table1[[#This Row],[Route Mileage]]</f>
        <v>2.2786764432528649E-2</v>
      </c>
      <c r="AB1034" s="4">
        <v>0.42500000000000004</v>
      </c>
      <c r="AC1034" s="4">
        <f>Table1[[#This Row],[FSC per Mile]]*Table1[[#This Row],[Route Mileage]]</f>
        <v>525.25750000000005</v>
      </c>
      <c r="AD1034" s="4">
        <f>Table1[[#This Row],[Tariff per Car]]+Table1[[#This Row],[FSC per Car]]</f>
        <v>3651.2575000000002</v>
      </c>
      <c r="AE1034" s="4">
        <f>IF(Table1[[#This Row],[Commodity]]="corn",Table1[[#This Row],[Tariff + FSC per Car]]/(111*2000/56),Table1[[#This Row],[Tariff + FSC per Car]]/(111*2000/60))</f>
        <v>0.98682635135135144</v>
      </c>
      <c r="AF1034" s="4">
        <f>Table1[[#This Row],[Tariff + FSC per Car]]/100.7</f>
        <v>36.25876365441907</v>
      </c>
      <c r="AG1034" s="4">
        <f>(Table1[[#This Row],[Tariff + FSC per Car]]/111)</f>
        <v>32.894211711711712</v>
      </c>
      <c r="AH1034" s="6">
        <f>(Table1[[#This Row],[Tariff + FSC per Car]]/111)/Table1[[#This Row],[Route Mileage]]</f>
        <v>2.6615593261357481E-2</v>
      </c>
    </row>
    <row r="1035" spans="1:34" x14ac:dyDescent="0.25">
      <c r="A1035" s="3">
        <v>45184</v>
      </c>
      <c r="B1035" s="1" t="s">
        <v>88</v>
      </c>
      <c r="C1035" s="1" t="s">
        <v>81</v>
      </c>
      <c r="D1035" s="24">
        <v>4444</v>
      </c>
      <c r="E1035" s="24">
        <v>45650</v>
      </c>
      <c r="F1035" s="1" t="s">
        <v>72</v>
      </c>
      <c r="G1035" s="1" t="s">
        <v>36</v>
      </c>
      <c r="H1035" s="1" t="s">
        <v>89</v>
      </c>
      <c r="I1035" t="s">
        <v>75</v>
      </c>
      <c r="J1035" t="str">
        <f>_xlfn.CONCAT(IFERROR(INDEX(Lookup!B:B, MATCH(Table1[[#This Row],[Origin City]], Lookup!A:A, 0)), Table1[[#This Row],[Origin City]]),","," ",Table1[[#This Row],[Origin State]])</f>
        <v>Enderlin, ND</v>
      </c>
      <c r="K1035" t="s">
        <v>90</v>
      </c>
      <c r="L1035" t="s">
        <v>49</v>
      </c>
      <c r="M1035" t="str">
        <f>_xlfn.CONCAT(IFERROR(INDEX(Lookup!B:B, MATCH(Table1[[#This Row],[Destination City]], Lookup!A:A, 0)), Table1[[#This Row],[Destination City]]),","," ",Table1[[#This Row],[Destination State]])</f>
        <v>Kalama, WA</v>
      </c>
      <c r="N1035" s="5">
        <v>1617</v>
      </c>
      <c r="O1035" t="s">
        <v>86</v>
      </c>
      <c r="P1035">
        <v>110</v>
      </c>
      <c r="Q1035">
        <v>110</v>
      </c>
      <c r="R1035" t="s">
        <v>42</v>
      </c>
      <c r="S1035" t="s">
        <v>43</v>
      </c>
      <c r="T1035" t="s">
        <v>52</v>
      </c>
      <c r="U1035" s="26"/>
      <c r="V1035" s="27" t="s">
        <v>87</v>
      </c>
      <c r="W1035" s="4">
        <v>5935</v>
      </c>
      <c r="X1035" s="4">
        <f>IF(Table1[[#This Row],[Commodity]]="corn",Table1[[#This Row],[Tariff per Car]]/(111*2000/56),Table1[[#This Row],[Tariff per Car]]/(111*2000/60))</f>
        <v>1.604054054054054</v>
      </c>
      <c r="Y1035" s="4">
        <f>Table1[[#This Row],[Tariff per Car]]/100.7</f>
        <v>58.937437934458785</v>
      </c>
      <c r="Z1035" s="4">
        <f>(Table1[[#This Row],[Tariff per Car]]/111)</f>
        <v>53.468468468468465</v>
      </c>
      <c r="AA1035" s="6">
        <f>(Table1[[#This Row],[Tariff per Car]]/111)/Table1[[#This Row],[Route Mileage]]</f>
        <v>3.3066461637890204E-2</v>
      </c>
      <c r="AB1035" s="4">
        <v>0.42500000000000004</v>
      </c>
      <c r="AC1035" s="4">
        <f>Table1[[#This Row],[FSC per Mile]]*Table1[[#This Row],[Route Mileage]]</f>
        <v>687.22500000000002</v>
      </c>
      <c r="AD1035" s="4">
        <f>Table1[[#This Row],[Tariff per Car]]+Table1[[#This Row],[FSC per Car]]</f>
        <v>6622.2250000000004</v>
      </c>
      <c r="AE1035" s="4">
        <f>IF(Table1[[#This Row],[Commodity]]="corn",Table1[[#This Row],[Tariff + FSC per Car]]/(111*2000/56),Table1[[#This Row],[Tariff + FSC per Car]]/(111*2000/60))</f>
        <v>1.7897905405405405</v>
      </c>
      <c r="AF1035" s="4">
        <f>Table1[[#This Row],[Tariff + FSC per Car]]/100.7</f>
        <v>65.761916583912608</v>
      </c>
      <c r="AG1035" s="4">
        <f>(Table1[[#This Row],[Tariff + FSC per Car]]/111)</f>
        <v>59.659684684684684</v>
      </c>
      <c r="AH1035" s="6">
        <f>(Table1[[#This Row],[Tariff + FSC per Car]]/111)/Table1[[#This Row],[Route Mileage]]</f>
        <v>3.6895290466719036E-2</v>
      </c>
    </row>
    <row r="1036" spans="1:34" x14ac:dyDescent="0.25">
      <c r="A1036" s="3">
        <v>45184</v>
      </c>
      <c r="B1036" s="1" t="s">
        <v>94</v>
      </c>
      <c r="C1036" s="1" t="s">
        <v>94</v>
      </c>
      <c r="D1036" s="24">
        <v>4317</v>
      </c>
      <c r="F1036" s="1" t="s">
        <v>72</v>
      </c>
      <c r="G1036" s="1" t="s">
        <v>36</v>
      </c>
      <c r="H1036" s="1" t="s">
        <v>106</v>
      </c>
      <c r="I1036" t="s">
        <v>57</v>
      </c>
      <c r="J1036" t="str">
        <f>_xlfn.CONCAT(IFERROR(INDEX(Lookup!B:B, MATCH(Table1[[#This Row],[Origin City]], Lookup!A:A, 0)), Table1[[#This Row],[Origin City]]),","," ",Table1[[#This Row],[Origin State]])</f>
        <v>Casey, IL</v>
      </c>
      <c r="K1036" t="s">
        <v>107</v>
      </c>
      <c r="L1036" t="s">
        <v>98</v>
      </c>
      <c r="M1036" t="str">
        <f>_xlfn.CONCAT(IFERROR(INDEX(Lookup!B:B, MATCH(Table1[[#This Row],[Destination City]], Lookup!A:A, 0)), Table1[[#This Row],[Destination City]]),","," ",Table1[[#This Row],[Destination State]])</f>
        <v>Mobile, AL</v>
      </c>
      <c r="N1036" s="5">
        <v>779</v>
      </c>
      <c r="O1036" t="s">
        <v>86</v>
      </c>
      <c r="P1036">
        <v>90</v>
      </c>
      <c r="Q1036">
        <v>90</v>
      </c>
      <c r="R1036" t="s">
        <v>108</v>
      </c>
      <c r="S1036" t="s">
        <v>43</v>
      </c>
      <c r="T1036" t="s">
        <v>52</v>
      </c>
      <c r="U1036" s="43"/>
      <c r="V1036" s="28" t="s">
        <v>87</v>
      </c>
      <c r="W1036" s="4">
        <v>3407</v>
      </c>
      <c r="X1036" s="4">
        <f>IF(Table1[[#This Row],[Commodity]]="corn",Table1[[#This Row],[Tariff per Car]]/(111*2000/56),Table1[[#This Row],[Tariff per Car]]/(111*2000/60))</f>
        <v>0.92081081081081084</v>
      </c>
      <c r="Y1036" s="4">
        <f>Table1[[#This Row],[Tariff per Car]]/100.7</f>
        <v>33.833167825223434</v>
      </c>
      <c r="Z1036" s="4">
        <f>(Table1[[#This Row],[Tariff per Car]]/111)</f>
        <v>30.693693693693692</v>
      </c>
      <c r="AA1036" s="6">
        <f>(Table1[[#This Row],[Tariff per Car]]/111)/Table1[[#This Row],[Route Mileage]]</f>
        <v>3.9401403971365462E-2</v>
      </c>
      <c r="AB1036" s="4">
        <v>0</v>
      </c>
      <c r="AC1036" s="4">
        <f>Table1[[#This Row],[FSC per Mile]]*Table1[[#This Row],[Route Mileage]]</f>
        <v>0</v>
      </c>
      <c r="AD1036" s="4">
        <f>Table1[[#This Row],[Tariff per Car]]+Table1[[#This Row],[FSC per Car]]</f>
        <v>3407</v>
      </c>
      <c r="AE1036" s="4">
        <f>IF(Table1[[#This Row],[Commodity]]="corn",Table1[[#This Row],[Tariff + FSC per Car]]/(111*2000/56),Table1[[#This Row],[Tariff + FSC per Car]]/(111*2000/60))</f>
        <v>0.92081081081081084</v>
      </c>
      <c r="AF1036" s="4">
        <f>Table1[[#This Row],[Tariff + FSC per Car]]/100.7</f>
        <v>33.833167825223434</v>
      </c>
      <c r="AG1036" s="4">
        <f>(Table1[[#This Row],[Tariff + FSC per Car]]/111)</f>
        <v>30.693693693693692</v>
      </c>
      <c r="AH1036" s="6">
        <f>(Table1[[#This Row],[Tariff + FSC per Car]]/111)/Table1[[#This Row],[Route Mileage]]</f>
        <v>3.9401403971365462E-2</v>
      </c>
    </row>
    <row r="1037" spans="1:34" x14ac:dyDescent="0.25">
      <c r="A1037" s="3">
        <v>45184</v>
      </c>
      <c r="B1037" s="1" t="s">
        <v>94</v>
      </c>
      <c r="C1037" s="1" t="s">
        <v>94</v>
      </c>
      <c r="D1037" s="24">
        <v>4317</v>
      </c>
      <c r="F1037" s="1" t="s">
        <v>72</v>
      </c>
      <c r="G1037" s="1" t="s">
        <v>36</v>
      </c>
      <c r="H1037" s="1" t="s">
        <v>106</v>
      </c>
      <c r="I1037" t="s">
        <v>57</v>
      </c>
      <c r="J1037" t="str">
        <f>_xlfn.CONCAT(IFERROR(INDEX(Lookup!B:B, MATCH(Table1[[#This Row],[Origin City]], Lookup!A:A, 0)), Table1[[#This Row],[Origin City]]),","," ",Table1[[#This Row],[Origin State]])</f>
        <v>Casey, IL</v>
      </c>
      <c r="K1037" t="s">
        <v>107</v>
      </c>
      <c r="L1037" t="s">
        <v>98</v>
      </c>
      <c r="M1037" t="str">
        <f>_xlfn.CONCAT(IFERROR(INDEX(Lookup!B:B, MATCH(Table1[[#This Row],[Destination City]], Lookup!A:A, 0)), Table1[[#This Row],[Destination City]]),","," ",Table1[[#This Row],[Destination State]])</f>
        <v>Mobile, AL</v>
      </c>
      <c r="N1037" s="5">
        <v>779</v>
      </c>
      <c r="O1037" t="s">
        <v>86</v>
      </c>
      <c r="P1037">
        <v>90</v>
      </c>
      <c r="Q1037">
        <v>90</v>
      </c>
      <c r="R1037" t="s">
        <v>2</v>
      </c>
      <c r="S1037" t="s">
        <v>43</v>
      </c>
      <c r="T1037" t="s">
        <v>43</v>
      </c>
      <c r="U1037" s="43"/>
      <c r="V1037" s="28" t="s">
        <v>87</v>
      </c>
      <c r="W1037" s="4">
        <v>3627</v>
      </c>
      <c r="X1037" s="4">
        <f>IF(Table1[[#This Row],[Commodity]]="corn",Table1[[#This Row],[Tariff per Car]]/(111*2000/56),Table1[[#This Row],[Tariff per Car]]/(111*2000/60))</f>
        <v>0.98027027027027025</v>
      </c>
      <c r="Y1037" s="4">
        <f>Table1[[#This Row],[Tariff per Car]]/100.7</f>
        <v>36.01787487586892</v>
      </c>
      <c r="Z1037" s="4">
        <f>(Table1[[#This Row],[Tariff per Car]]/111)</f>
        <v>32.675675675675677</v>
      </c>
      <c r="AA1037" s="6">
        <f>(Table1[[#This Row],[Tariff per Car]]/111)/Table1[[#This Row],[Route Mileage]]</f>
        <v>4.1945668389827571E-2</v>
      </c>
      <c r="AB1037" s="4">
        <v>0</v>
      </c>
      <c r="AC1037" s="4">
        <f>Table1[[#This Row],[FSC per Mile]]*Table1[[#This Row],[Route Mileage]]</f>
        <v>0</v>
      </c>
      <c r="AD1037" s="4">
        <f>Table1[[#This Row],[Tariff per Car]]+Table1[[#This Row],[FSC per Car]]</f>
        <v>3627</v>
      </c>
      <c r="AE1037" s="4">
        <f>IF(Table1[[#This Row],[Commodity]]="corn",Table1[[#This Row],[Tariff + FSC per Car]]/(111*2000/56),Table1[[#This Row],[Tariff + FSC per Car]]/(111*2000/60))</f>
        <v>0.98027027027027025</v>
      </c>
      <c r="AF1037" s="4">
        <f>Table1[[#This Row],[Tariff + FSC per Car]]/100.7</f>
        <v>36.01787487586892</v>
      </c>
      <c r="AG1037" s="4">
        <f>(Table1[[#This Row],[Tariff + FSC per Car]]/111)</f>
        <v>32.675675675675677</v>
      </c>
      <c r="AH1037" s="6">
        <f>(Table1[[#This Row],[Tariff + FSC per Car]]/111)/Table1[[#This Row],[Route Mileage]]</f>
        <v>4.1945668389827571E-2</v>
      </c>
    </row>
    <row r="1038" spans="1:34" x14ac:dyDescent="0.25">
      <c r="A1038" s="3">
        <v>45184</v>
      </c>
      <c r="B1038" s="1" t="s">
        <v>94</v>
      </c>
      <c r="C1038" s="1" t="s">
        <v>94</v>
      </c>
      <c r="D1038" s="24">
        <v>4317</v>
      </c>
      <c r="F1038" s="1" t="s">
        <v>72</v>
      </c>
      <c r="G1038" s="1" t="s">
        <v>36</v>
      </c>
      <c r="H1038" s="1" t="s">
        <v>109</v>
      </c>
      <c r="I1038" t="s">
        <v>100</v>
      </c>
      <c r="J1038" t="str">
        <f>_xlfn.CONCAT(IFERROR(INDEX(Lookup!B:B, MATCH(Table1[[#This Row],[Origin City]], Lookup!A:A, 0)), Table1[[#This Row],[Origin City]]),","," ",Table1[[#This Row],[Origin State]])</f>
        <v>Marion, OH</v>
      </c>
      <c r="K1038" t="s">
        <v>110</v>
      </c>
      <c r="L1038" t="s">
        <v>111</v>
      </c>
      <c r="M1038" t="str">
        <f>_xlfn.CONCAT(IFERROR(INDEX(Lookup!B:B, MATCH(Table1[[#This Row],[Destination City]], Lookup!A:A, 0)), Table1[[#This Row],[Destination City]]),","," ",Table1[[#This Row],[Destination State]])</f>
        <v>Chesapeake, VA</v>
      </c>
      <c r="N1038" s="5">
        <v>760</v>
      </c>
      <c r="O1038" t="s">
        <v>86</v>
      </c>
      <c r="P1038">
        <v>90</v>
      </c>
      <c r="Q1038">
        <v>90</v>
      </c>
      <c r="R1038" t="s">
        <v>108</v>
      </c>
      <c r="S1038" t="s">
        <v>43</v>
      </c>
      <c r="T1038" t="s">
        <v>52</v>
      </c>
      <c r="U1038" s="43"/>
      <c r="V1038" s="28" t="s">
        <v>87</v>
      </c>
      <c r="W1038" s="4">
        <v>3056</v>
      </c>
      <c r="X1038" s="4">
        <f>IF(Table1[[#This Row],[Commodity]]="corn",Table1[[#This Row],[Tariff per Car]]/(111*2000/56),Table1[[#This Row],[Tariff per Car]]/(111*2000/60))</f>
        <v>0.82594594594594595</v>
      </c>
      <c r="Y1038" s="4">
        <f>Table1[[#This Row],[Tariff per Car]]/100.7</f>
        <v>30.347567030784507</v>
      </c>
      <c r="Z1038" s="4">
        <f>(Table1[[#This Row],[Tariff per Car]]/111)</f>
        <v>27.531531531531531</v>
      </c>
      <c r="AA1038" s="6">
        <f>(Table1[[#This Row],[Tariff per Car]]/111)/Table1[[#This Row],[Route Mileage]]</f>
        <v>3.6225699383594122E-2</v>
      </c>
      <c r="AB1038" s="4">
        <v>0</v>
      </c>
      <c r="AC1038" s="4">
        <f>Table1[[#This Row],[FSC per Mile]]*Table1[[#This Row],[Route Mileage]]</f>
        <v>0</v>
      </c>
      <c r="AD1038" s="4">
        <f>Table1[[#This Row],[Tariff per Car]]+Table1[[#This Row],[FSC per Car]]</f>
        <v>3056</v>
      </c>
      <c r="AE1038" s="4">
        <f>IF(Table1[[#This Row],[Commodity]]="corn",Table1[[#This Row],[Tariff + FSC per Car]]/(111*2000/56),Table1[[#This Row],[Tariff + FSC per Car]]/(111*2000/60))</f>
        <v>0.82594594594594595</v>
      </c>
      <c r="AF1038" s="4">
        <f>Table1[[#This Row],[Tariff + FSC per Car]]/100.7</f>
        <v>30.347567030784507</v>
      </c>
      <c r="AG1038" s="4">
        <f>(Table1[[#This Row],[Tariff + FSC per Car]]/111)</f>
        <v>27.531531531531531</v>
      </c>
      <c r="AH1038" s="6">
        <f>(Table1[[#This Row],[Tariff + FSC per Car]]/111)/Table1[[#This Row],[Route Mileage]]</f>
        <v>3.6225699383594122E-2</v>
      </c>
    </row>
    <row r="1039" spans="1:34" x14ac:dyDescent="0.25">
      <c r="A1039" s="3">
        <v>45184</v>
      </c>
      <c r="B1039" s="1" t="s">
        <v>94</v>
      </c>
      <c r="C1039" s="1" t="s">
        <v>94</v>
      </c>
      <c r="D1039" s="24">
        <v>4317</v>
      </c>
      <c r="F1039" s="1" t="s">
        <v>72</v>
      </c>
      <c r="G1039" s="1" t="s">
        <v>36</v>
      </c>
      <c r="H1039" s="1" t="s">
        <v>109</v>
      </c>
      <c r="I1039" t="s">
        <v>100</v>
      </c>
      <c r="J1039" t="str">
        <f>_xlfn.CONCAT(IFERROR(INDEX(Lookup!B:B, MATCH(Table1[[#This Row],[Origin City]], Lookup!A:A, 0)), Table1[[#This Row],[Origin City]]),","," ",Table1[[#This Row],[Origin State]])</f>
        <v>Marion, OH</v>
      </c>
      <c r="K1039" t="s">
        <v>110</v>
      </c>
      <c r="L1039" t="s">
        <v>111</v>
      </c>
      <c r="M1039" t="str">
        <f>_xlfn.CONCAT(IFERROR(INDEX(Lookup!B:B, MATCH(Table1[[#This Row],[Destination City]], Lookup!A:A, 0)), Table1[[#This Row],[Destination City]]),","," ",Table1[[#This Row],[Destination State]])</f>
        <v>Chesapeake, VA</v>
      </c>
      <c r="N1039" s="5">
        <v>760</v>
      </c>
      <c r="O1039" t="s">
        <v>86</v>
      </c>
      <c r="P1039">
        <v>90</v>
      </c>
      <c r="Q1039">
        <v>90</v>
      </c>
      <c r="R1039" t="s">
        <v>2</v>
      </c>
      <c r="S1039" t="s">
        <v>43</v>
      </c>
      <c r="T1039" t="s">
        <v>43</v>
      </c>
      <c r="U1039" s="43"/>
      <c r="V1039" s="28" t="s">
        <v>87</v>
      </c>
      <c r="W1039" s="4">
        <v>3496</v>
      </c>
      <c r="X1039" s="4">
        <f>IF(Table1[[#This Row],[Commodity]]="corn",Table1[[#This Row],[Tariff per Car]]/(111*2000/56),Table1[[#This Row],[Tariff per Car]]/(111*2000/60))</f>
        <v>0.94486486486486487</v>
      </c>
      <c r="Y1039" s="4">
        <f>Table1[[#This Row],[Tariff per Car]]/100.7</f>
        <v>34.716981132075468</v>
      </c>
      <c r="Z1039" s="4">
        <f>(Table1[[#This Row],[Tariff per Car]]/111)</f>
        <v>31.495495495495497</v>
      </c>
      <c r="AA1039" s="6">
        <f>(Table1[[#This Row],[Tariff per Car]]/111)/Table1[[#This Row],[Route Mileage]]</f>
        <v>4.1441441441441441E-2</v>
      </c>
      <c r="AB1039" s="4">
        <v>0</v>
      </c>
      <c r="AC1039" s="4">
        <f>Table1[[#This Row],[FSC per Mile]]*Table1[[#This Row],[Route Mileage]]</f>
        <v>0</v>
      </c>
      <c r="AD1039" s="4">
        <f>Table1[[#This Row],[Tariff per Car]]+Table1[[#This Row],[FSC per Car]]</f>
        <v>3496</v>
      </c>
      <c r="AE1039" s="4">
        <f>IF(Table1[[#This Row],[Commodity]]="corn",Table1[[#This Row],[Tariff + FSC per Car]]/(111*2000/56),Table1[[#This Row],[Tariff + FSC per Car]]/(111*2000/60))</f>
        <v>0.94486486486486487</v>
      </c>
      <c r="AF1039" s="4">
        <f>Table1[[#This Row],[Tariff + FSC per Car]]/100.7</f>
        <v>34.716981132075468</v>
      </c>
      <c r="AG1039" s="4">
        <f>(Table1[[#This Row],[Tariff + FSC per Car]]/111)</f>
        <v>31.495495495495497</v>
      </c>
      <c r="AH1039" s="6">
        <f>(Table1[[#This Row],[Tariff + FSC per Car]]/111)/Table1[[#This Row],[Route Mileage]]</f>
        <v>4.1441441441441441E-2</v>
      </c>
    </row>
    <row r="1040" spans="1:34" x14ac:dyDescent="0.25">
      <c r="A1040" s="3">
        <v>45214</v>
      </c>
      <c r="B1040" s="1" t="s">
        <v>34</v>
      </c>
      <c r="C1040" s="1" t="s">
        <v>34</v>
      </c>
      <c r="D1040" s="24">
        <v>4022</v>
      </c>
      <c r="E1040" s="24">
        <v>39010</v>
      </c>
      <c r="F1040" s="1" t="s">
        <v>35</v>
      </c>
      <c r="G1040" s="1" t="s">
        <v>36</v>
      </c>
      <c r="H1040" s="1" t="s">
        <v>37</v>
      </c>
      <c r="I1040" t="s">
        <v>38</v>
      </c>
      <c r="J1040" t="str">
        <f>_xlfn.CONCAT(IFERROR(INDEX(Lookup!B:B, MATCH(Table1[[#This Row],[Origin City]], Lookup!A:A, 0)), Table1[[#This Row],[Origin City]]),","," ",Table1[[#This Row],[Origin State]])</f>
        <v>Brunswick, NE</v>
      </c>
      <c r="K1040" t="s">
        <v>39</v>
      </c>
      <c r="L1040" t="s">
        <v>40</v>
      </c>
      <c r="M1040" t="str">
        <f>_xlfn.CONCAT(IFERROR(INDEX(Lookup!B:B, MATCH(Table1[[#This Row],[Destination City]], Lookup!A:A, 0)), Table1[[#This Row],[Destination City]]),","," ",Table1[[#This Row],[Destination State]])</f>
        <v>Hanford, CA</v>
      </c>
      <c r="N1040" s="5">
        <v>2122</v>
      </c>
      <c r="O1040" t="s">
        <v>41</v>
      </c>
      <c r="P1040">
        <v>110</v>
      </c>
      <c r="Q1040">
        <v>120</v>
      </c>
      <c r="R1040" t="s">
        <v>42</v>
      </c>
      <c r="S1040" t="s">
        <v>43</v>
      </c>
      <c r="T1040" t="s">
        <v>43</v>
      </c>
      <c r="U1040" s="35" t="s">
        <v>44</v>
      </c>
      <c r="V1040" s="27" t="s">
        <v>45</v>
      </c>
      <c r="W1040" s="4">
        <v>6020</v>
      </c>
      <c r="X1040" s="4">
        <f>IF(Table1[[#This Row],[Commodity]]="corn",Table1[[#This Row],[Tariff per Car]]/(111*2000/56),Table1[[#This Row],[Tariff per Car]]/(111*2000/60))</f>
        <v>1.5185585585585586</v>
      </c>
      <c r="Y1040" s="4">
        <f>Table1[[#This Row],[Tariff per Car]]/100.7</f>
        <v>59.781529294935453</v>
      </c>
      <c r="Z1040" s="4">
        <f>(Table1[[#This Row],[Tariff per Car]]/111)</f>
        <v>54.234234234234236</v>
      </c>
      <c r="AA1040" s="6">
        <f>(Table1[[#This Row],[Tariff per Car]]/111)/Table1[[#This Row],[Route Mileage]]</f>
        <v>2.5558074568442148E-2</v>
      </c>
      <c r="AB1040" s="4">
        <v>0.28999999999999998</v>
      </c>
      <c r="AC1040" s="4">
        <f>Table1[[#This Row],[FSC per Mile]]*Table1[[#This Row],[Route Mileage]]</f>
        <v>615.38</v>
      </c>
      <c r="AD1040" s="4">
        <f>Table1[[#This Row],[Tariff per Car]]+Table1[[#This Row],[FSC per Car]]</f>
        <v>6635.38</v>
      </c>
      <c r="AE1040" s="4">
        <f>IF(Table1[[#This Row],[Commodity]]="corn",Table1[[#This Row],[Tariff + FSC per Car]]/(111*2000/56),Table1[[#This Row],[Tariff + FSC per Car]]/(111*2000/60))</f>
        <v>1.6737895495495496</v>
      </c>
      <c r="AF1040" s="4">
        <f>Table1[[#This Row],[Tariff + FSC per Car]]/100.7</f>
        <v>65.892552135054615</v>
      </c>
      <c r="AG1040" s="4">
        <f>(Table1[[#This Row],[Tariff + FSC per Car]]/111)</f>
        <v>59.778198198198197</v>
      </c>
      <c r="AH1040" s="6">
        <f>(Table1[[#This Row],[Tariff + FSC per Car]]/111)/Table1[[#This Row],[Route Mileage]]</f>
        <v>2.8170687181054758E-2</v>
      </c>
    </row>
    <row r="1041" spans="1:34" x14ac:dyDescent="0.25">
      <c r="A1041" s="3">
        <v>45214</v>
      </c>
      <c r="B1041" s="1" t="s">
        <v>34</v>
      </c>
      <c r="C1041" s="1" t="s">
        <v>34</v>
      </c>
      <c r="D1041" s="24">
        <v>4022</v>
      </c>
      <c r="E1041" s="24">
        <v>39013</v>
      </c>
      <c r="F1041" s="1" t="s">
        <v>35</v>
      </c>
      <c r="G1041" s="1" t="s">
        <v>36</v>
      </c>
      <c r="H1041" s="1" t="s">
        <v>46</v>
      </c>
      <c r="I1041" t="s">
        <v>47</v>
      </c>
      <c r="J1041" t="str">
        <f>_xlfn.CONCAT(IFERROR(INDEX(Lookup!B:B, MATCH(Table1[[#This Row],[Origin City]], Lookup!A:A, 0)), Table1[[#This Row],[Origin City]]),","," ",Table1[[#This Row],[Origin State]])</f>
        <v>Clarkfield, MN</v>
      </c>
      <c r="K1041" t="s">
        <v>48</v>
      </c>
      <c r="L1041" t="s">
        <v>49</v>
      </c>
      <c r="M1041" t="s">
        <v>50</v>
      </c>
      <c r="N1041" s="5">
        <v>1684</v>
      </c>
      <c r="O1041" t="s">
        <v>51</v>
      </c>
      <c r="P1041">
        <v>110</v>
      </c>
      <c r="Q1041">
        <v>120</v>
      </c>
      <c r="R1041" t="s">
        <v>42</v>
      </c>
      <c r="S1041" t="s">
        <v>43</v>
      </c>
      <c r="T1041" t="s">
        <v>52</v>
      </c>
      <c r="U1041" s="35" t="s">
        <v>44</v>
      </c>
      <c r="V1041" s="27" t="s">
        <v>45</v>
      </c>
      <c r="W1041" s="4">
        <v>5620</v>
      </c>
      <c r="X1041" s="4">
        <f>IF(Table1[[#This Row],[Commodity]]="corn",Table1[[#This Row],[Tariff per Car]]/(111*2000/56),Table1[[#This Row],[Tariff per Car]]/(111*2000/60))</f>
        <v>1.4176576576576576</v>
      </c>
      <c r="Y1041" s="4">
        <f>Table1[[#This Row],[Tariff per Car]]/100.7</f>
        <v>55.80933465739821</v>
      </c>
      <c r="Z1041" s="4">
        <f>(Table1[[#This Row],[Tariff per Car]]/111)</f>
        <v>50.630630630630634</v>
      </c>
      <c r="AA1041" s="6">
        <f>(Table1[[#This Row],[Tariff per Car]]/111)/Table1[[#This Row],[Route Mileage]]</f>
        <v>3.0065695148830542E-2</v>
      </c>
      <c r="AB1041" s="4">
        <v>0.28999999999999998</v>
      </c>
      <c r="AC1041" s="4">
        <f>Table1[[#This Row],[FSC per Mile]]*Table1[[#This Row],[Route Mileage]]</f>
        <v>488.35999999999996</v>
      </c>
      <c r="AD1041" s="4">
        <f>Table1[[#This Row],[Tariff per Car]]+Table1[[#This Row],[FSC per Car]]</f>
        <v>6108.36</v>
      </c>
      <c r="AE1041" s="4">
        <f>IF(Table1[[#This Row],[Commodity]]="corn",Table1[[#This Row],[Tariff + FSC per Car]]/(111*2000/56),Table1[[#This Row],[Tariff + FSC per Car]]/(111*2000/60))</f>
        <v>1.5408475675675675</v>
      </c>
      <c r="AF1041" s="4">
        <f>Table1[[#This Row],[Tariff + FSC per Car]]/100.7</f>
        <v>60.658987090367425</v>
      </c>
      <c r="AG1041" s="4">
        <f>(Table1[[#This Row],[Tariff + FSC per Car]]/111)</f>
        <v>55.030270270270265</v>
      </c>
      <c r="AH1041" s="6">
        <f>(Table1[[#This Row],[Tariff + FSC per Car]]/111)/Table1[[#This Row],[Route Mileage]]</f>
        <v>3.2678307761443148E-2</v>
      </c>
    </row>
    <row r="1042" spans="1:34" x14ac:dyDescent="0.25">
      <c r="A1042" s="3">
        <v>45214</v>
      </c>
      <c r="B1042" s="1" t="s">
        <v>34</v>
      </c>
      <c r="C1042" s="1" t="s">
        <v>34</v>
      </c>
      <c r="D1042" s="24">
        <v>4022</v>
      </c>
      <c r="E1042" s="24">
        <v>39010</v>
      </c>
      <c r="F1042" s="1" t="s">
        <v>35</v>
      </c>
      <c r="G1042" s="1" t="s">
        <v>36</v>
      </c>
      <c r="H1042" s="1" t="s">
        <v>46</v>
      </c>
      <c r="I1042" t="s">
        <v>47</v>
      </c>
      <c r="J1042" t="str">
        <f>_xlfn.CONCAT(IFERROR(INDEX(Lookup!B:B, MATCH(Table1[[#This Row],[Origin City]], Lookup!A:A, 0)), Table1[[#This Row],[Origin City]]),","," ",Table1[[#This Row],[Origin State]])</f>
        <v>Clarkfield, MN</v>
      </c>
      <c r="K1042" t="s">
        <v>53</v>
      </c>
      <c r="L1042" t="s">
        <v>54</v>
      </c>
      <c r="M1042" t="str">
        <f>_xlfn.CONCAT(IFERROR(INDEX(Lookup!B:B, MATCH(Table1[[#This Row],[Destination City]], Lookup!A:A, 0)), Table1[[#This Row],[Destination City]]),","," ",Table1[[#This Row],[Destination State]])</f>
        <v>Hereford, TX</v>
      </c>
      <c r="N1042" s="5">
        <v>1066</v>
      </c>
      <c r="O1042" t="s">
        <v>51</v>
      </c>
      <c r="P1042">
        <v>110</v>
      </c>
      <c r="Q1042">
        <v>120</v>
      </c>
      <c r="R1042" t="s">
        <v>42</v>
      </c>
      <c r="S1042" t="s">
        <v>43</v>
      </c>
      <c r="T1042" t="s">
        <v>52</v>
      </c>
      <c r="U1042" s="35" t="s">
        <v>44</v>
      </c>
      <c r="V1042" s="27" t="s">
        <v>45</v>
      </c>
      <c r="W1042" s="4">
        <v>5500</v>
      </c>
      <c r="X1042" s="4">
        <f>IF(Table1[[#This Row],[Commodity]]="corn",Table1[[#This Row],[Tariff per Car]]/(111*2000/56),Table1[[#This Row],[Tariff per Car]]/(111*2000/60))</f>
        <v>1.3873873873873874</v>
      </c>
      <c r="Y1042" s="4">
        <f>Table1[[#This Row],[Tariff per Car]]/100.7</f>
        <v>54.617676266137039</v>
      </c>
      <c r="Z1042" s="4">
        <f>(Table1[[#This Row],[Tariff per Car]]/111)</f>
        <v>49.549549549549546</v>
      </c>
      <c r="AA1042" s="6">
        <f>(Table1[[#This Row],[Tariff per Car]]/111)/Table1[[#This Row],[Route Mileage]]</f>
        <v>4.6481753798826964E-2</v>
      </c>
      <c r="AB1042" s="4">
        <v>0.28999999999999998</v>
      </c>
      <c r="AC1042" s="4">
        <f>Table1[[#This Row],[FSC per Mile]]*Table1[[#This Row],[Route Mileage]]</f>
        <v>309.14</v>
      </c>
      <c r="AD1042" s="4">
        <f>Table1[[#This Row],[Tariff per Car]]+Table1[[#This Row],[FSC per Car]]</f>
        <v>5809.14</v>
      </c>
      <c r="AE1042" s="4">
        <f>IF(Table1[[#This Row],[Commodity]]="corn",Table1[[#This Row],[Tariff + FSC per Car]]/(111*2000/56),Table1[[#This Row],[Tariff + FSC per Car]]/(111*2000/60))</f>
        <v>1.4653686486486488</v>
      </c>
      <c r="AF1042" s="4">
        <f>Table1[[#This Row],[Tariff + FSC per Car]]/100.7</f>
        <v>57.687586891757697</v>
      </c>
      <c r="AG1042" s="4">
        <f>(Table1[[#This Row],[Tariff + FSC per Car]]/111)</f>
        <v>52.334594594594599</v>
      </c>
      <c r="AH1042" s="6">
        <f>(Table1[[#This Row],[Tariff + FSC per Car]]/111)/Table1[[#This Row],[Route Mileage]]</f>
        <v>4.9094366411439584E-2</v>
      </c>
    </row>
    <row r="1043" spans="1:34" x14ac:dyDescent="0.25">
      <c r="A1043" s="3">
        <v>45214</v>
      </c>
      <c r="B1043" s="1" t="s">
        <v>34</v>
      </c>
      <c r="C1043" s="1" t="s">
        <v>34</v>
      </c>
      <c r="D1043" s="24">
        <v>4022</v>
      </c>
      <c r="E1043" s="24">
        <v>39010</v>
      </c>
      <c r="F1043" s="1" t="s">
        <v>35</v>
      </c>
      <c r="G1043" s="1" t="s">
        <v>36</v>
      </c>
      <c r="H1043" s="1" t="s">
        <v>55</v>
      </c>
      <c r="I1043" t="s">
        <v>38</v>
      </c>
      <c r="J1043" t="str">
        <f>_xlfn.CONCAT(IFERROR(INDEX(Lookup!B:B, MATCH(Table1[[#This Row],[Origin City]], Lookup!A:A, 0)), Table1[[#This Row],[Origin City]]),","," ",Table1[[#This Row],[Origin State]])</f>
        <v>Edison, NE</v>
      </c>
      <c r="K1043" t="s">
        <v>53</v>
      </c>
      <c r="L1043" t="s">
        <v>54</v>
      </c>
      <c r="M1043" t="str">
        <f>_xlfn.CONCAT(IFERROR(INDEX(Lookup!B:B, MATCH(Table1[[#This Row],[Destination City]], Lookup!A:A, 0)), Table1[[#This Row],[Destination City]]),","," ",Table1[[#This Row],[Destination State]])</f>
        <v>Hereford, TX</v>
      </c>
      <c r="N1043" s="9">
        <v>728</v>
      </c>
      <c r="O1043" t="s">
        <v>51</v>
      </c>
      <c r="P1043">
        <v>110</v>
      </c>
      <c r="Q1043">
        <v>120</v>
      </c>
      <c r="R1043" t="s">
        <v>42</v>
      </c>
      <c r="S1043" t="s">
        <v>43</v>
      </c>
      <c r="T1043" t="s">
        <v>52</v>
      </c>
      <c r="U1043" s="35" t="s">
        <v>44</v>
      </c>
      <c r="V1043" s="27" t="s">
        <v>45</v>
      </c>
      <c r="W1043" s="4">
        <v>4740</v>
      </c>
      <c r="X1043" s="4">
        <f>IF(Table1[[#This Row],[Commodity]]="corn",Table1[[#This Row],[Tariff per Car]]/(111*2000/56),Table1[[#This Row],[Tariff per Car]]/(111*2000/60))</f>
        <v>1.1956756756756757</v>
      </c>
      <c r="Y1043" s="4">
        <f>Table1[[#This Row],[Tariff per Car]]/100.7</f>
        <v>47.070506454816282</v>
      </c>
      <c r="Z1043" s="4">
        <f>(Table1[[#This Row],[Tariff per Car]]/111)</f>
        <v>42.702702702702702</v>
      </c>
      <c r="AA1043" s="6">
        <f>(Table1[[#This Row],[Tariff per Car]]/111)/Table1[[#This Row],[Route Mileage]]</f>
        <v>5.8657558657558659E-2</v>
      </c>
      <c r="AB1043" s="4">
        <v>0.28999999999999998</v>
      </c>
      <c r="AC1043" s="4">
        <f>Table1[[#This Row],[FSC per Mile]]*Table1[[#This Row],[Route Mileage]]</f>
        <v>211.11999999999998</v>
      </c>
      <c r="AD1043" s="4">
        <f>Table1[[#This Row],[Tariff per Car]]+Table1[[#This Row],[FSC per Car]]</f>
        <v>4951.12</v>
      </c>
      <c r="AE1043" s="4">
        <f>IF(Table1[[#This Row],[Commodity]]="corn",Table1[[#This Row],[Tariff + FSC per Car]]/(111*2000/56),Table1[[#This Row],[Tariff + FSC per Car]]/(111*2000/60))</f>
        <v>1.2489311711711713</v>
      </c>
      <c r="AF1043" s="4">
        <f>Table1[[#This Row],[Tariff + FSC per Car]]/100.7</f>
        <v>49.167030784508441</v>
      </c>
      <c r="AG1043" s="4">
        <f>(Table1[[#This Row],[Tariff + FSC per Car]]/111)</f>
        <v>44.604684684684685</v>
      </c>
      <c r="AH1043" s="6">
        <f>(Table1[[#This Row],[Tariff + FSC per Car]]/111)/Table1[[#This Row],[Route Mileage]]</f>
        <v>6.1270171270171273E-2</v>
      </c>
    </row>
    <row r="1044" spans="1:34" x14ac:dyDescent="0.25">
      <c r="A1044" s="3">
        <v>45214</v>
      </c>
      <c r="B1044" s="1" t="s">
        <v>34</v>
      </c>
      <c r="C1044" s="1" t="s">
        <v>34</v>
      </c>
      <c r="D1044" s="24">
        <v>4022</v>
      </c>
      <c r="E1044" s="24">
        <v>39013</v>
      </c>
      <c r="F1044" s="1" t="s">
        <v>35</v>
      </c>
      <c r="G1044" s="1" t="s">
        <v>36</v>
      </c>
      <c r="H1044" s="1" t="s">
        <v>55</v>
      </c>
      <c r="I1044" t="s">
        <v>38</v>
      </c>
      <c r="J1044" t="str">
        <f>_xlfn.CONCAT(IFERROR(INDEX(Lookup!B:B, MATCH(Table1[[#This Row],[Origin City]], Lookup!A:A, 0)), Table1[[#This Row],[Origin City]]),","," ",Table1[[#This Row],[Origin State]])</f>
        <v>Edison, NE</v>
      </c>
      <c r="K1044" t="s">
        <v>48</v>
      </c>
      <c r="L1044" t="s">
        <v>49</v>
      </c>
      <c r="M1044" t="s">
        <v>50</v>
      </c>
      <c r="N1044" s="5">
        <v>1759</v>
      </c>
      <c r="O1044" t="s">
        <v>51</v>
      </c>
      <c r="P1044">
        <v>110</v>
      </c>
      <c r="Q1044">
        <v>120</v>
      </c>
      <c r="R1044" t="s">
        <v>42</v>
      </c>
      <c r="S1044" t="s">
        <v>43</v>
      </c>
      <c r="T1044" t="s">
        <v>52</v>
      </c>
      <c r="U1044" s="35" t="s">
        <v>44</v>
      </c>
      <c r="V1044" s="27" t="s">
        <v>45</v>
      </c>
      <c r="W1044" s="4">
        <v>5500</v>
      </c>
      <c r="X1044" s="4">
        <f>IF(Table1[[#This Row],[Commodity]]="corn",Table1[[#This Row],[Tariff per Car]]/(111*2000/56),Table1[[#This Row],[Tariff per Car]]/(111*2000/60))</f>
        <v>1.3873873873873874</v>
      </c>
      <c r="Y1044" s="4">
        <f>Table1[[#This Row],[Tariff per Car]]/100.7</f>
        <v>54.617676266137039</v>
      </c>
      <c r="Z1044" s="4">
        <f>(Table1[[#This Row],[Tariff per Car]]/111)</f>
        <v>49.549549549549546</v>
      </c>
      <c r="AA1044" s="6">
        <f>(Table1[[#This Row],[Tariff per Car]]/111)/Table1[[#This Row],[Route Mileage]]</f>
        <v>2.8169158356764951E-2</v>
      </c>
      <c r="AB1044" s="4">
        <v>0.28999999999999998</v>
      </c>
      <c r="AC1044" s="4">
        <f>Table1[[#This Row],[FSC per Mile]]*Table1[[#This Row],[Route Mileage]]</f>
        <v>510.10999999999996</v>
      </c>
      <c r="AD1044" s="4">
        <f>Table1[[#This Row],[Tariff per Car]]+Table1[[#This Row],[FSC per Car]]</f>
        <v>6010.11</v>
      </c>
      <c r="AE1044" s="4">
        <f>IF(Table1[[#This Row],[Commodity]]="corn",Table1[[#This Row],[Tariff + FSC per Car]]/(111*2000/56),Table1[[#This Row],[Tariff + FSC per Car]]/(111*2000/60))</f>
        <v>1.5160637837837838</v>
      </c>
      <c r="AF1044" s="4">
        <f>Table1[[#This Row],[Tariff + FSC per Car]]/100.7</f>
        <v>59.68331678252234</v>
      </c>
      <c r="AG1044" s="4">
        <f>(Table1[[#This Row],[Tariff + FSC per Car]]/111)</f>
        <v>54.145135135135135</v>
      </c>
      <c r="AH1044" s="6">
        <f>(Table1[[#This Row],[Tariff + FSC per Car]]/111)/Table1[[#This Row],[Route Mileage]]</f>
        <v>3.0781770969377564E-2</v>
      </c>
    </row>
    <row r="1045" spans="1:34" x14ac:dyDescent="0.25">
      <c r="A1045" s="3">
        <v>45214</v>
      </c>
      <c r="B1045" s="1" t="s">
        <v>34</v>
      </c>
      <c r="C1045" s="1" t="s">
        <v>34</v>
      </c>
      <c r="D1045" s="24">
        <v>4022</v>
      </c>
      <c r="E1045" s="24">
        <v>39010</v>
      </c>
      <c r="F1045" s="1" t="s">
        <v>35</v>
      </c>
      <c r="G1045" s="1" t="s">
        <v>36</v>
      </c>
      <c r="H1045" s="1" t="s">
        <v>55</v>
      </c>
      <c r="I1045" t="s">
        <v>38</v>
      </c>
      <c r="J1045" t="str">
        <f>_xlfn.CONCAT(IFERROR(INDEX(Lookup!B:B, MATCH(Table1[[#This Row],[Origin City]], Lookup!A:A, 0)), Table1[[#This Row],[Origin City]]),","," ",Table1[[#This Row],[Origin State]])</f>
        <v>Edison, NE</v>
      </c>
      <c r="K1045" t="s">
        <v>39</v>
      </c>
      <c r="L1045" t="s">
        <v>40</v>
      </c>
      <c r="M1045" t="str">
        <f>_xlfn.CONCAT(IFERROR(INDEX(Lookup!B:B, MATCH(Table1[[#This Row],[Destination City]], Lookup!A:A, 0)), Table1[[#This Row],[Destination City]]),","," ",Table1[[#This Row],[Destination State]])</f>
        <v>Hanford, CA</v>
      </c>
      <c r="N1045" s="5">
        <v>1776</v>
      </c>
      <c r="O1045" t="s">
        <v>41</v>
      </c>
      <c r="P1045">
        <v>110</v>
      </c>
      <c r="Q1045">
        <v>120</v>
      </c>
      <c r="R1045" t="s">
        <v>42</v>
      </c>
      <c r="S1045" t="s">
        <v>43</v>
      </c>
      <c r="T1045" t="s">
        <v>52</v>
      </c>
      <c r="U1045" s="36" t="s">
        <v>44</v>
      </c>
      <c r="V1045" s="28" t="s">
        <v>45</v>
      </c>
      <c r="W1045" s="4">
        <v>5700</v>
      </c>
      <c r="X1045" s="4">
        <f>IF(Table1[[#This Row],[Commodity]]="corn",Table1[[#This Row],[Tariff per Car]]/(111*2000/56),Table1[[#This Row],[Tariff per Car]]/(111*2000/60))</f>
        <v>1.4378378378378378</v>
      </c>
      <c r="Y1045" s="4">
        <f>Table1[[#This Row],[Tariff per Car]]/100.7</f>
        <v>56.60377358490566</v>
      </c>
      <c r="Z1045" s="4">
        <f>(Table1[[#This Row],[Tariff per Car]]/111)</f>
        <v>51.351351351351354</v>
      </c>
      <c r="AA1045" s="6">
        <f>(Table1[[#This Row],[Tariff per Car]]/111)/Table1[[#This Row],[Route Mileage]]</f>
        <v>2.8914049184319456E-2</v>
      </c>
      <c r="AB1045" s="4">
        <v>0.28999999999999998</v>
      </c>
      <c r="AC1045" s="4">
        <f>Table1[[#This Row],[FSC per Mile]]*Table1[[#This Row],[Route Mileage]]</f>
        <v>515.04</v>
      </c>
      <c r="AD1045" s="4">
        <f>Table1[[#This Row],[Tariff per Car]]+Table1[[#This Row],[FSC per Car]]</f>
        <v>6215.04</v>
      </c>
      <c r="AE1045" s="4">
        <f>IF(Table1[[#This Row],[Commodity]]="corn",Table1[[#This Row],[Tariff + FSC per Car]]/(111*2000/56),Table1[[#This Row],[Tariff + FSC per Car]]/(111*2000/60))</f>
        <v>1.5677578378378378</v>
      </c>
      <c r="AF1045" s="4">
        <f>Table1[[#This Row],[Tariff + FSC per Car]]/100.7</f>
        <v>61.718371400198606</v>
      </c>
      <c r="AG1045" s="4">
        <f>(Table1[[#This Row],[Tariff + FSC per Car]]/111)</f>
        <v>55.991351351351348</v>
      </c>
      <c r="AH1045" s="6">
        <f>(Table1[[#This Row],[Tariff + FSC per Car]]/111)/Table1[[#This Row],[Route Mileage]]</f>
        <v>3.1526661796932066E-2</v>
      </c>
    </row>
    <row r="1046" spans="1:34" x14ac:dyDescent="0.25">
      <c r="A1046" s="3">
        <v>45214</v>
      </c>
      <c r="B1046" t="s">
        <v>34</v>
      </c>
      <c r="C1046" t="s">
        <v>34</v>
      </c>
      <c r="D1046" s="24">
        <v>4022</v>
      </c>
      <c r="E1046" s="24">
        <v>39010</v>
      </c>
      <c r="F1046" s="1" t="s">
        <v>35</v>
      </c>
      <c r="G1046" s="1" t="s">
        <v>36</v>
      </c>
      <c r="H1046" s="1" t="s">
        <v>56</v>
      </c>
      <c r="I1046" t="s">
        <v>57</v>
      </c>
      <c r="J1046" t="str">
        <f>_xlfn.CONCAT(IFERROR(INDEX(Lookup!B:B, MATCH(Table1[[#This Row],[Origin City]], Lookup!A:A, 0)), Table1[[#This Row],[Origin City]]),","," ",Table1[[#This Row],[Origin State]])</f>
        <v>Greenwood (Mendota), IL</v>
      </c>
      <c r="K1046" t="s">
        <v>53</v>
      </c>
      <c r="L1046" t="s">
        <v>54</v>
      </c>
      <c r="M1046" t="str">
        <f>_xlfn.CONCAT(IFERROR(INDEX(Lookup!B:B, MATCH(Table1[[#This Row],[Destination City]], Lookup!A:A, 0)), Table1[[#This Row],[Destination City]]),","," ",Table1[[#This Row],[Destination State]])</f>
        <v>Hereford, TX</v>
      </c>
      <c r="N1046" s="5">
        <v>935</v>
      </c>
      <c r="O1046" t="s">
        <v>41</v>
      </c>
      <c r="P1046">
        <v>110</v>
      </c>
      <c r="Q1046">
        <v>120</v>
      </c>
      <c r="R1046" t="s">
        <v>42</v>
      </c>
      <c r="S1046" t="s">
        <v>43</v>
      </c>
      <c r="T1046" t="s">
        <v>52</v>
      </c>
      <c r="U1046" s="35" t="s">
        <v>44</v>
      </c>
      <c r="V1046" s="27" t="s">
        <v>45</v>
      </c>
      <c r="W1046" s="4">
        <v>4260</v>
      </c>
      <c r="X1046" s="4">
        <f>IF(Table1[[#This Row],[Commodity]]="corn",Table1[[#This Row],[Tariff per Car]]/(111*2000/56),Table1[[#This Row],[Tariff per Car]]/(111*2000/60))</f>
        <v>1.0745945945945947</v>
      </c>
      <c r="Y1046" s="4">
        <f>Table1[[#This Row],[Tariff per Car]]/100.7</f>
        <v>42.303872889771597</v>
      </c>
      <c r="Z1046" s="4">
        <f>(Table1[[#This Row],[Tariff per Car]]/111)</f>
        <v>38.378378378378379</v>
      </c>
      <c r="AA1046" s="6">
        <f>(Table1[[#This Row],[Tariff per Car]]/111)/Table1[[#This Row],[Route Mileage]]</f>
        <v>4.1046393987570456E-2</v>
      </c>
      <c r="AB1046" s="4">
        <v>0.28999999999999998</v>
      </c>
      <c r="AC1046" s="4">
        <f>Table1[[#This Row],[FSC per Mile]]*Table1[[#This Row],[Route Mileage]]</f>
        <v>271.14999999999998</v>
      </c>
      <c r="AD1046" s="4">
        <f>Table1[[#This Row],[Tariff per Car]]+Table1[[#This Row],[FSC per Car]]</f>
        <v>4531.1499999999996</v>
      </c>
      <c r="AE1046" s="4">
        <f>IF(Table1[[#This Row],[Commodity]]="corn",Table1[[#This Row],[Tariff + FSC per Car]]/(111*2000/56),Table1[[#This Row],[Tariff + FSC per Car]]/(111*2000/60))</f>
        <v>1.1429927927927928</v>
      </c>
      <c r="AF1046" s="4">
        <f>Table1[[#This Row],[Tariff + FSC per Car]]/100.7</f>
        <v>44.99652432969215</v>
      </c>
      <c r="AG1046" s="4">
        <f>(Table1[[#This Row],[Tariff + FSC per Car]]/111)</f>
        <v>40.821171171171166</v>
      </c>
      <c r="AH1046" s="6">
        <f>(Table1[[#This Row],[Tariff + FSC per Car]]/111)/Table1[[#This Row],[Route Mileage]]</f>
        <v>4.3659006600183063E-2</v>
      </c>
    </row>
    <row r="1047" spans="1:34" x14ac:dyDescent="0.25">
      <c r="A1047" s="3">
        <v>45214</v>
      </c>
      <c r="B1047" s="1" t="s">
        <v>34</v>
      </c>
      <c r="C1047" s="1" t="s">
        <v>34</v>
      </c>
      <c r="D1047" s="24">
        <v>4022</v>
      </c>
      <c r="E1047" s="24">
        <v>39010</v>
      </c>
      <c r="F1047" s="1" t="s">
        <v>35</v>
      </c>
      <c r="G1047" s="1" t="s">
        <v>36</v>
      </c>
      <c r="H1047" s="1" t="s">
        <v>58</v>
      </c>
      <c r="I1047" t="s">
        <v>59</v>
      </c>
      <c r="J1047" t="str">
        <f>_xlfn.CONCAT(IFERROR(INDEX(Lookup!B:B, MATCH(Table1[[#This Row],[Origin City]], Lookup!A:A, 0)), Table1[[#This Row],[Origin City]]),","," ",Table1[[#This Row],[Origin State]])</f>
        <v>Hancock, IA</v>
      </c>
      <c r="K1047" t="s">
        <v>60</v>
      </c>
      <c r="L1047" t="s">
        <v>54</v>
      </c>
      <c r="M1047" t="str">
        <f>_xlfn.CONCAT(IFERROR(INDEX(Lookup!B:B, MATCH(Table1[[#This Row],[Destination City]], Lookup!A:A, 0)), Table1[[#This Row],[Destination City]]),","," ",Table1[[#This Row],[Destination State]])</f>
        <v>Plainview, TX</v>
      </c>
      <c r="N1047" s="5">
        <v>832</v>
      </c>
      <c r="O1047" t="s">
        <v>41</v>
      </c>
      <c r="P1047">
        <v>110</v>
      </c>
      <c r="Q1047">
        <v>120</v>
      </c>
      <c r="R1047" t="s">
        <v>42</v>
      </c>
      <c r="S1047" t="s">
        <v>43</v>
      </c>
      <c r="T1047" t="s">
        <v>43</v>
      </c>
      <c r="U1047" s="35" t="s">
        <v>44</v>
      </c>
      <c r="V1047" s="27" t="s">
        <v>45</v>
      </c>
      <c r="W1047" s="4">
        <v>4860</v>
      </c>
      <c r="X1047" s="4">
        <f>IF(Table1[[#This Row],[Commodity]]="corn",Table1[[#This Row],[Tariff per Car]]/(111*2000/56),Table1[[#This Row],[Tariff per Car]]/(111*2000/60))</f>
        <v>1.2259459459459459</v>
      </c>
      <c r="Y1047" s="4">
        <f>Table1[[#This Row],[Tariff per Car]]/100.7</f>
        <v>48.262164846077454</v>
      </c>
      <c r="Z1047" s="4">
        <f>(Table1[[#This Row],[Tariff per Car]]/111)</f>
        <v>43.783783783783782</v>
      </c>
      <c r="AA1047" s="6">
        <f>(Table1[[#This Row],[Tariff per Car]]/111)/Table1[[#This Row],[Route Mileage]]</f>
        <v>5.2624740124740124E-2</v>
      </c>
      <c r="AB1047" s="4">
        <v>0.28999999999999998</v>
      </c>
      <c r="AC1047" s="4">
        <f>Table1[[#This Row],[FSC per Mile]]*Table1[[#This Row],[Route Mileage]]</f>
        <v>241.27999999999997</v>
      </c>
      <c r="AD1047" s="4">
        <f>Table1[[#This Row],[Tariff per Car]]+Table1[[#This Row],[FSC per Car]]</f>
        <v>5101.28</v>
      </c>
      <c r="AE1047" s="4">
        <f>IF(Table1[[#This Row],[Commodity]]="corn",Table1[[#This Row],[Tariff + FSC per Car]]/(111*2000/56),Table1[[#This Row],[Tariff + FSC per Car]]/(111*2000/60))</f>
        <v>1.2868093693693694</v>
      </c>
      <c r="AF1047" s="4">
        <f>Table1[[#This Row],[Tariff + FSC per Car]]/100.7</f>
        <v>50.658192651439919</v>
      </c>
      <c r="AG1047" s="4">
        <f>(Table1[[#This Row],[Tariff + FSC per Car]]/111)</f>
        <v>45.957477477477475</v>
      </c>
      <c r="AH1047" s="6">
        <f>(Table1[[#This Row],[Tariff + FSC per Car]]/111)/Table1[[#This Row],[Route Mileage]]</f>
        <v>5.5237352737352738E-2</v>
      </c>
    </row>
    <row r="1048" spans="1:34" x14ac:dyDescent="0.25">
      <c r="A1048" s="3">
        <v>45214</v>
      </c>
      <c r="B1048" s="1" t="s">
        <v>34</v>
      </c>
      <c r="C1048" s="1" t="s">
        <v>34</v>
      </c>
      <c r="D1048" s="24">
        <v>4022</v>
      </c>
      <c r="E1048" s="24">
        <v>39010</v>
      </c>
      <c r="F1048" s="1" t="s">
        <v>35</v>
      </c>
      <c r="G1048" s="1" t="s">
        <v>36</v>
      </c>
      <c r="H1048" s="1" t="s">
        <v>61</v>
      </c>
      <c r="I1048" t="s">
        <v>62</v>
      </c>
      <c r="J1048" t="str">
        <f>_xlfn.CONCAT(IFERROR(INDEX(Lookup!B:B, MATCH(Table1[[#This Row],[Origin City]], Lookup!A:A, 0)), Table1[[#This Row],[Origin City]]),","," ",Table1[[#This Row],[Origin State]])</f>
        <v>Phelps (Rock Port), MO</v>
      </c>
      <c r="K1048" t="s">
        <v>63</v>
      </c>
      <c r="L1048" t="s">
        <v>64</v>
      </c>
      <c r="M1048" t="str">
        <f>_xlfn.CONCAT(IFERROR(INDEX(Lookup!B:B, MATCH(Table1[[#This Row],[Destination City]], Lookup!A:A, 0)), Table1[[#This Row],[Destination City]]),","," ",Table1[[#This Row],[Destination State]])</f>
        <v>Clovis, NM</v>
      </c>
      <c r="N1048" s="5">
        <v>764</v>
      </c>
      <c r="O1048" t="s">
        <v>41</v>
      </c>
      <c r="P1048">
        <v>110</v>
      </c>
      <c r="Q1048">
        <v>120</v>
      </c>
      <c r="R1048" t="s">
        <v>42</v>
      </c>
      <c r="S1048" t="s">
        <v>43</v>
      </c>
      <c r="T1048" t="s">
        <v>52</v>
      </c>
      <c r="U1048" s="35" t="s">
        <v>44</v>
      </c>
      <c r="V1048" s="27" t="s">
        <v>45</v>
      </c>
      <c r="W1048" s="4">
        <v>4500</v>
      </c>
      <c r="X1048" s="4">
        <f>IF(Table1[[#This Row],[Commodity]]="corn",Table1[[#This Row],[Tariff per Car]]/(111*2000/56),Table1[[#This Row],[Tariff per Car]]/(111*2000/60))</f>
        <v>1.1351351351351351</v>
      </c>
      <c r="Y1048" s="4">
        <f>Table1[[#This Row],[Tariff per Car]]/100.7</f>
        <v>44.68718967229394</v>
      </c>
      <c r="Z1048" s="4">
        <f>(Table1[[#This Row],[Tariff per Car]]/111)</f>
        <v>40.54054054054054</v>
      </c>
      <c r="AA1048" s="6">
        <f>(Table1[[#This Row],[Tariff per Car]]/111)/Table1[[#This Row],[Route Mileage]]</f>
        <v>5.3063534738927408E-2</v>
      </c>
      <c r="AB1048" s="4">
        <v>0.28999999999999998</v>
      </c>
      <c r="AC1048" s="4">
        <f>Table1[[#This Row],[FSC per Mile]]*Table1[[#This Row],[Route Mileage]]</f>
        <v>221.55999999999997</v>
      </c>
      <c r="AD1048" s="4">
        <f>Table1[[#This Row],[Tariff per Car]]+Table1[[#This Row],[FSC per Car]]</f>
        <v>4721.5600000000004</v>
      </c>
      <c r="AE1048" s="4">
        <f>IF(Table1[[#This Row],[Commodity]]="corn",Table1[[#This Row],[Tariff + FSC per Car]]/(111*2000/56),Table1[[#This Row],[Tariff + FSC per Car]]/(111*2000/60))</f>
        <v>1.1910241441441443</v>
      </c>
      <c r="AF1048" s="4">
        <f>Table1[[#This Row],[Tariff + FSC per Car]]/100.7</f>
        <v>46.887388282025825</v>
      </c>
      <c r="AG1048" s="4">
        <f>(Table1[[#This Row],[Tariff + FSC per Car]]/111)</f>
        <v>42.536576576576579</v>
      </c>
      <c r="AH1048" s="6">
        <f>(Table1[[#This Row],[Tariff + FSC per Car]]/111)/Table1[[#This Row],[Route Mileage]]</f>
        <v>5.5676147351540022E-2</v>
      </c>
    </row>
    <row r="1049" spans="1:34" x14ac:dyDescent="0.25">
      <c r="A1049" s="3">
        <v>45214</v>
      </c>
      <c r="B1049" s="1" t="s">
        <v>34</v>
      </c>
      <c r="C1049" s="1" t="s">
        <v>34</v>
      </c>
      <c r="D1049" s="24">
        <v>4022</v>
      </c>
      <c r="E1049" s="24">
        <v>39010</v>
      </c>
      <c r="F1049" s="1" t="s">
        <v>35</v>
      </c>
      <c r="G1049" s="1" t="s">
        <v>36</v>
      </c>
      <c r="H1049" s="1" t="s">
        <v>61</v>
      </c>
      <c r="I1049" t="s">
        <v>62</v>
      </c>
      <c r="J1049" t="str">
        <f>_xlfn.CONCAT(IFERROR(INDEX(Lookup!B:B, MATCH(Table1[[#This Row],[Origin City]], Lookup!A:A, 0)), Table1[[#This Row],[Origin City]]),","," ",Table1[[#This Row],[Origin State]])</f>
        <v>Phelps (Rock Port), MO</v>
      </c>
      <c r="K1049" t="s">
        <v>65</v>
      </c>
      <c r="L1049" t="s">
        <v>54</v>
      </c>
      <c r="M1049" t="s">
        <v>66</v>
      </c>
      <c r="N1049" s="5">
        <v>937</v>
      </c>
      <c r="O1049" t="s">
        <v>41</v>
      </c>
      <c r="P1049">
        <v>110</v>
      </c>
      <c r="Q1049">
        <v>120</v>
      </c>
      <c r="R1049" t="s">
        <v>42</v>
      </c>
      <c r="S1049" t="s">
        <v>43</v>
      </c>
      <c r="T1049" t="s">
        <v>52</v>
      </c>
      <c r="U1049" s="35" t="s">
        <v>44</v>
      </c>
      <c r="V1049" s="27" t="s">
        <v>45</v>
      </c>
      <c r="W1049" s="4">
        <v>4240</v>
      </c>
      <c r="X1049" s="4">
        <f>IF(Table1[[#This Row],[Commodity]]="corn",Table1[[#This Row],[Tariff per Car]]/(111*2000/56),Table1[[#This Row],[Tariff per Car]]/(111*2000/60))</f>
        <v>1.0695495495495495</v>
      </c>
      <c r="Y1049" s="4">
        <f>Table1[[#This Row],[Tariff per Car]]/100.7</f>
        <v>42.105263157894733</v>
      </c>
      <c r="Z1049" s="4">
        <f>(Table1[[#This Row],[Tariff per Car]]/111)</f>
        <v>38.198198198198199</v>
      </c>
      <c r="AA1049" s="6">
        <f>(Table1[[#This Row],[Tariff per Car]]/111)/Table1[[#This Row],[Route Mileage]]</f>
        <v>4.0766486871075987E-2</v>
      </c>
      <c r="AB1049" s="4">
        <v>0.28999999999999998</v>
      </c>
      <c r="AC1049" s="4">
        <f>Table1[[#This Row],[FSC per Mile]]*Table1[[#This Row],[Route Mileage]]</f>
        <v>271.72999999999996</v>
      </c>
      <c r="AD1049" s="4">
        <f>Table1[[#This Row],[Tariff per Car]]+Table1[[#This Row],[FSC per Car]]</f>
        <v>4511.7299999999996</v>
      </c>
      <c r="AE1049" s="4">
        <f>IF(Table1[[#This Row],[Commodity]]="corn",Table1[[#This Row],[Tariff + FSC per Car]]/(111*2000/56),Table1[[#This Row],[Tariff + FSC per Car]]/(111*2000/60))</f>
        <v>1.1380940540540541</v>
      </c>
      <c r="AF1049" s="4">
        <f>Table1[[#This Row],[Tariff + FSC per Car]]/100.7</f>
        <v>44.803674280039715</v>
      </c>
      <c r="AG1049" s="4">
        <f>(Table1[[#This Row],[Tariff + FSC per Car]]/111)</f>
        <v>40.64621621621621</v>
      </c>
      <c r="AH1049" s="6">
        <f>(Table1[[#This Row],[Tariff + FSC per Car]]/111)/Table1[[#This Row],[Route Mileage]]</f>
        <v>4.3379099483688593E-2</v>
      </c>
    </row>
    <row r="1050" spans="1:34" x14ac:dyDescent="0.25">
      <c r="A1050" s="3">
        <v>45214</v>
      </c>
      <c r="B1050" s="1" t="s">
        <v>34</v>
      </c>
      <c r="C1050" s="1" t="s">
        <v>34</v>
      </c>
      <c r="D1050" s="24">
        <v>4022</v>
      </c>
      <c r="E1050" s="24">
        <v>39013</v>
      </c>
      <c r="F1050" s="1" t="s">
        <v>35</v>
      </c>
      <c r="G1050" s="1" t="s">
        <v>36</v>
      </c>
      <c r="H1050" s="1" t="s">
        <v>67</v>
      </c>
      <c r="I1050" t="s">
        <v>68</v>
      </c>
      <c r="J1050" t="str">
        <f>_xlfn.CONCAT(IFERROR(INDEX(Lookup!B:B, MATCH(Table1[[#This Row],[Origin City]], Lookup!A:A, 0)), Table1[[#This Row],[Origin City]]),","," ",Table1[[#This Row],[Origin State]])</f>
        <v>Selby, SD</v>
      </c>
      <c r="K1050" t="s">
        <v>48</v>
      </c>
      <c r="L1050" t="s">
        <v>49</v>
      </c>
      <c r="M1050" t="s">
        <v>50</v>
      </c>
      <c r="N1050" s="5">
        <v>1419</v>
      </c>
      <c r="O1050" t="s">
        <v>51</v>
      </c>
      <c r="P1050">
        <v>110</v>
      </c>
      <c r="Q1050">
        <v>120</v>
      </c>
      <c r="R1050" t="s">
        <v>42</v>
      </c>
      <c r="S1050" t="s">
        <v>43</v>
      </c>
      <c r="T1050" t="s">
        <v>52</v>
      </c>
      <c r="U1050" s="36" t="s">
        <v>44</v>
      </c>
      <c r="V1050" s="28" t="s">
        <v>45</v>
      </c>
      <c r="W1050" s="4">
        <v>5580</v>
      </c>
      <c r="X1050" s="4">
        <f>IF(Table1[[#This Row],[Commodity]]="corn",Table1[[#This Row],[Tariff per Car]]/(111*2000/56),Table1[[#This Row],[Tariff per Car]]/(111*2000/60))</f>
        <v>1.4075675675675676</v>
      </c>
      <c r="Y1050" s="4">
        <f>Table1[[#This Row],[Tariff per Car]]/100.7</f>
        <v>55.412115193644489</v>
      </c>
      <c r="Z1050" s="4">
        <f>(Table1[[#This Row],[Tariff per Car]]/111)</f>
        <v>50.270270270270274</v>
      </c>
      <c r="AA1050" s="6">
        <f>(Table1[[#This Row],[Tariff per Car]]/111)/Table1[[#This Row],[Route Mileage]]</f>
        <v>3.5426547054454034E-2</v>
      </c>
      <c r="AB1050" s="4">
        <v>0.28999999999999998</v>
      </c>
      <c r="AC1050" s="4">
        <f>Table1[[#This Row],[FSC per Mile]]*Table1[[#This Row],[Route Mileage]]</f>
        <v>411.51</v>
      </c>
      <c r="AD1050" s="4">
        <f>Table1[[#This Row],[Tariff per Car]]+Table1[[#This Row],[FSC per Car]]</f>
        <v>5991.51</v>
      </c>
      <c r="AE1050" s="4">
        <f>IF(Table1[[#This Row],[Commodity]]="corn",Table1[[#This Row],[Tariff + FSC per Car]]/(111*2000/56),Table1[[#This Row],[Tariff + FSC per Car]]/(111*2000/60))</f>
        <v>1.5113718918918919</v>
      </c>
      <c r="AF1050" s="4">
        <f>Table1[[#This Row],[Tariff + FSC per Car]]/100.7</f>
        <v>59.498609731876861</v>
      </c>
      <c r="AG1050" s="4">
        <f>(Table1[[#This Row],[Tariff + FSC per Car]]/111)</f>
        <v>53.977567567567569</v>
      </c>
      <c r="AH1050" s="6">
        <f>(Table1[[#This Row],[Tariff + FSC per Car]]/111)/Table1[[#This Row],[Route Mileage]]</f>
        <v>3.8039159667066648E-2</v>
      </c>
    </row>
    <row r="1051" spans="1:34" x14ac:dyDescent="0.25">
      <c r="A1051" s="3">
        <v>45214</v>
      </c>
      <c r="B1051" s="1" t="s">
        <v>34</v>
      </c>
      <c r="C1051" s="1" t="s">
        <v>34</v>
      </c>
      <c r="D1051" s="24">
        <v>4022</v>
      </c>
      <c r="E1051" s="24">
        <v>39013</v>
      </c>
      <c r="F1051" s="1" t="s">
        <v>35</v>
      </c>
      <c r="G1051" s="1" t="s">
        <v>36</v>
      </c>
      <c r="H1051" s="1" t="s">
        <v>69</v>
      </c>
      <c r="I1051" t="s">
        <v>47</v>
      </c>
      <c r="J1051" t="str">
        <f>_xlfn.CONCAT(IFERROR(INDEX(Lookup!B:B, MATCH(Table1[[#This Row],[Origin City]], Lookup!A:A, 0)), Table1[[#This Row],[Origin City]]),","," ",Table1[[#This Row],[Origin State]])</f>
        <v>St. Cloud, MN</v>
      </c>
      <c r="K1051" t="s">
        <v>48</v>
      </c>
      <c r="L1051" t="s">
        <v>49</v>
      </c>
      <c r="M1051" t="s">
        <v>50</v>
      </c>
      <c r="N1051" s="5">
        <v>1666</v>
      </c>
      <c r="O1051" t="s">
        <v>51</v>
      </c>
      <c r="P1051">
        <v>110</v>
      </c>
      <c r="Q1051">
        <v>120</v>
      </c>
      <c r="R1051" t="s">
        <v>42</v>
      </c>
      <c r="S1051" t="s">
        <v>43</v>
      </c>
      <c r="T1051" t="s">
        <v>52</v>
      </c>
      <c r="U1051" s="36" t="s">
        <v>44</v>
      </c>
      <c r="V1051" s="28" t="s">
        <v>45</v>
      </c>
      <c r="W1051" s="4">
        <v>5580</v>
      </c>
      <c r="X1051" s="4">
        <f>IF(Table1[[#This Row],[Commodity]]="corn",Table1[[#This Row],[Tariff per Car]]/(111*2000/56),Table1[[#This Row],[Tariff per Car]]/(111*2000/60))</f>
        <v>1.4075675675675676</v>
      </c>
      <c r="Y1051" s="4">
        <f>Table1[[#This Row],[Tariff per Car]]/100.7</f>
        <v>55.412115193644489</v>
      </c>
      <c r="Z1051" s="4">
        <f>(Table1[[#This Row],[Tariff per Car]]/111)</f>
        <v>50.270270270270274</v>
      </c>
      <c r="AA1051" s="6">
        <f>(Table1[[#This Row],[Tariff per Car]]/111)/Table1[[#This Row],[Route Mileage]]</f>
        <v>3.0174231854904126E-2</v>
      </c>
      <c r="AB1051" s="4">
        <v>0.28999999999999998</v>
      </c>
      <c r="AC1051" s="4">
        <f>Table1[[#This Row],[FSC per Mile]]*Table1[[#This Row],[Route Mileage]]</f>
        <v>483.14</v>
      </c>
      <c r="AD1051" s="4">
        <f>Table1[[#This Row],[Tariff per Car]]+Table1[[#This Row],[FSC per Car]]</f>
        <v>6063.14</v>
      </c>
      <c r="AE1051" s="4">
        <f>IF(Table1[[#This Row],[Commodity]]="corn",Table1[[#This Row],[Tariff + FSC per Car]]/(111*2000/56),Table1[[#This Row],[Tariff + FSC per Car]]/(111*2000/60))</f>
        <v>1.5294407207207208</v>
      </c>
      <c r="AF1051" s="4">
        <f>Table1[[#This Row],[Tariff + FSC per Car]]/100.7</f>
        <v>60.209930486593848</v>
      </c>
      <c r="AG1051" s="4">
        <f>(Table1[[#This Row],[Tariff + FSC per Car]]/111)</f>
        <v>54.622882882882884</v>
      </c>
      <c r="AH1051" s="6">
        <f>(Table1[[#This Row],[Tariff + FSC per Car]]/111)/Table1[[#This Row],[Route Mileage]]</f>
        <v>3.2786844467516736E-2</v>
      </c>
    </row>
    <row r="1052" spans="1:34" x14ac:dyDescent="0.25">
      <c r="A1052" s="3">
        <v>45214</v>
      </c>
      <c r="B1052" s="1" t="s">
        <v>34</v>
      </c>
      <c r="C1052" s="1" t="s">
        <v>34</v>
      </c>
      <c r="D1052" s="24">
        <v>4022</v>
      </c>
      <c r="E1052" s="24">
        <v>39010</v>
      </c>
      <c r="F1052" s="1" t="s">
        <v>35</v>
      </c>
      <c r="G1052" s="1" t="s">
        <v>36</v>
      </c>
      <c r="H1052" s="1" t="s">
        <v>70</v>
      </c>
      <c r="I1052" t="s">
        <v>57</v>
      </c>
      <c r="J1052" t="str">
        <f>_xlfn.CONCAT(IFERROR(INDEX(Lookup!B:B, MATCH(Table1[[#This Row],[Origin City]], Lookup!A:A, 0)), Table1[[#This Row],[Origin City]]),","," ",Table1[[#This Row],[Origin State]])</f>
        <v>Waverly, IL</v>
      </c>
      <c r="K1052" t="s">
        <v>71</v>
      </c>
      <c r="L1052" t="s">
        <v>64</v>
      </c>
      <c r="M1052" t="str">
        <f>_xlfn.CONCAT(IFERROR(INDEX(Lookup!B:B, MATCH(Table1[[#This Row],[Destination City]], Lookup!A:A, 0)), Table1[[#This Row],[Destination City]]),","," ",Table1[[#This Row],[Destination State]])</f>
        <v>Dexter, NM</v>
      </c>
      <c r="N1052" s="47">
        <v>1058</v>
      </c>
      <c r="O1052" t="s">
        <v>41</v>
      </c>
      <c r="P1052">
        <v>110</v>
      </c>
      <c r="Q1052">
        <v>120</v>
      </c>
      <c r="R1052" t="s">
        <v>42</v>
      </c>
      <c r="S1052" t="s">
        <v>43</v>
      </c>
      <c r="T1052" t="s">
        <v>43</v>
      </c>
      <c r="U1052" s="36" t="s">
        <v>44</v>
      </c>
      <c r="V1052" s="28" t="s">
        <v>45</v>
      </c>
      <c r="W1052" s="4">
        <v>4380</v>
      </c>
      <c r="X1052" s="4">
        <f>IF(Table1[[#This Row],[Commodity]]="corn",Table1[[#This Row],[Tariff per Car]]/(111*2000/56),Table1[[#This Row],[Tariff per Car]]/(111*2000/60))</f>
        <v>1.1048648648648649</v>
      </c>
      <c r="Y1052" s="4">
        <f>Table1[[#This Row],[Tariff per Car]]/100.7</f>
        <v>43.495531281032768</v>
      </c>
      <c r="Z1052" s="4">
        <f>(Table1[[#This Row],[Tariff per Car]]/111)</f>
        <v>39.45945945945946</v>
      </c>
      <c r="AA1052" s="6">
        <f>(Table1[[#This Row],[Tariff per Car]]/111)/Table1[[#This Row],[Route Mileage]]</f>
        <v>3.729627548153068E-2</v>
      </c>
      <c r="AB1052" s="4">
        <v>0.28999999999999998</v>
      </c>
      <c r="AC1052" s="4">
        <f>Table1[[#This Row],[FSC per Mile]]*Table1[[#This Row],[Route Mileage]]</f>
        <v>306.82</v>
      </c>
      <c r="AD1052" s="4">
        <f>Table1[[#This Row],[Tariff per Car]]+Table1[[#This Row],[FSC per Car]]</f>
        <v>4686.82</v>
      </c>
      <c r="AE1052" s="4">
        <f>IF(Table1[[#This Row],[Commodity]]="corn",Table1[[#This Row],[Tariff + FSC per Car]]/(111*2000/56),Table1[[#This Row],[Tariff + FSC per Car]]/(111*2000/60))</f>
        <v>1.1822609009009009</v>
      </c>
      <c r="AF1052" s="4">
        <f>Table1[[#This Row],[Tariff + FSC per Car]]/100.7</f>
        <v>46.542403177755709</v>
      </c>
      <c r="AG1052" s="4">
        <f>(Table1[[#This Row],[Tariff + FSC per Car]]/111)</f>
        <v>42.2236036036036</v>
      </c>
      <c r="AH1052" s="6">
        <f>(Table1[[#This Row],[Tariff + FSC per Car]]/111)/Table1[[#This Row],[Route Mileage]]</f>
        <v>3.9908888094143287E-2</v>
      </c>
    </row>
    <row r="1053" spans="1:34" x14ac:dyDescent="0.25">
      <c r="A1053" s="3">
        <v>45214</v>
      </c>
      <c r="B1053" s="1" t="s">
        <v>80</v>
      </c>
      <c r="C1053" s="1" t="s">
        <v>81</v>
      </c>
      <c r="D1053" s="24">
        <v>4032</v>
      </c>
      <c r="E1053" s="24">
        <v>1182</v>
      </c>
      <c r="F1053" s="1" t="s">
        <v>35</v>
      </c>
      <c r="G1053" s="1" t="s">
        <v>36</v>
      </c>
      <c r="H1053" s="1" t="s">
        <v>82</v>
      </c>
      <c r="I1053" t="s">
        <v>83</v>
      </c>
      <c r="J1053" t="str">
        <f>_xlfn.CONCAT(IFERROR(INDEX(Lookup!B:B, MATCH(Table1[[#This Row],[Origin City]], Lookup!A:A, 0)), Table1[[#This Row],[Origin City]]),","," ",Table1[[#This Row],[Origin State]])</f>
        <v>Delhi, LA</v>
      </c>
      <c r="K1053" t="s">
        <v>84</v>
      </c>
      <c r="L1053" t="s">
        <v>85</v>
      </c>
      <c r="M1053" t="str">
        <f>_xlfn.CONCAT(IFERROR(INDEX(Lookup!B:B, MATCH(Table1[[#This Row],[Destination City]], Lookup!A:A, 0)), Table1[[#This Row],[Destination City]]),","," ",Table1[[#This Row],[Destination State]])</f>
        <v>Morton, MS</v>
      </c>
      <c r="N1053" s="5">
        <v>120</v>
      </c>
      <c r="O1053" t="s">
        <v>86</v>
      </c>
      <c r="P1053">
        <v>100</v>
      </c>
      <c r="R1053" t="s">
        <v>42</v>
      </c>
      <c r="S1053" t="s">
        <v>43</v>
      </c>
      <c r="T1053" t="s">
        <v>52</v>
      </c>
      <c r="U1053" s="26"/>
      <c r="V1053" s="27" t="s">
        <v>87</v>
      </c>
      <c r="W1053" s="4">
        <v>1340</v>
      </c>
      <c r="X1053" s="4">
        <f>IF(Table1[[#This Row],[Commodity]]="corn",Table1[[#This Row],[Tariff per Car]]/(111*2000/56),Table1[[#This Row],[Tariff per Car]]/(111*2000/60))</f>
        <v>0.33801801801801801</v>
      </c>
      <c r="Y1053" s="4">
        <f>Table1[[#This Row],[Tariff per Car]]/100.7</f>
        <v>13.306852035749751</v>
      </c>
      <c r="Z1053" s="4">
        <f>(Table1[[#This Row],[Tariff per Car]]/111)</f>
        <v>12.072072072072071</v>
      </c>
      <c r="AA1053" s="6">
        <f>(Table1[[#This Row],[Tariff per Car]]/111)/Table1[[#This Row],[Route Mileage]]</f>
        <v>0.1006006006006006</v>
      </c>
      <c r="AB1053" s="4">
        <v>0.56000000000000005</v>
      </c>
      <c r="AC1053" s="4">
        <f>Table1[[#This Row],[FSC per Mile]]*Table1[[#This Row],[Route Mileage]]</f>
        <v>67.2</v>
      </c>
      <c r="AD1053" s="4">
        <f>Table1[[#This Row],[Tariff per Car]]+Table1[[#This Row],[FSC per Car]]</f>
        <v>1407.2</v>
      </c>
      <c r="AE1053" s="4">
        <f>IF(Table1[[#This Row],[Commodity]]="corn",Table1[[#This Row],[Tariff + FSC per Car]]/(111*2000/56),Table1[[#This Row],[Tariff + FSC per Car]]/(111*2000/60))</f>
        <v>0.3549693693693694</v>
      </c>
      <c r="AF1053" s="4">
        <f>Table1[[#This Row],[Tariff + FSC per Car]]/100.7</f>
        <v>13.974180734856008</v>
      </c>
      <c r="AG1053" s="4">
        <f>(Table1[[#This Row],[Tariff + FSC per Car]]/111)</f>
        <v>12.677477477477478</v>
      </c>
      <c r="AH1053" s="6">
        <f>(Table1[[#This Row],[Tariff + FSC per Car]]/111)/Table1[[#This Row],[Route Mileage]]</f>
        <v>0.10564564564564564</v>
      </c>
    </row>
    <row r="1054" spans="1:34" x14ac:dyDescent="0.25">
      <c r="A1054" s="3">
        <v>45214</v>
      </c>
      <c r="B1054" s="1" t="s">
        <v>88</v>
      </c>
      <c r="C1054" s="1" t="s">
        <v>81</v>
      </c>
      <c r="D1054" s="24">
        <v>4444</v>
      </c>
      <c r="E1054" s="24">
        <v>45646</v>
      </c>
      <c r="F1054" s="1" t="s">
        <v>35</v>
      </c>
      <c r="G1054" s="1" t="s">
        <v>36</v>
      </c>
      <c r="H1054" s="1" t="s">
        <v>89</v>
      </c>
      <c r="I1054" t="s">
        <v>75</v>
      </c>
      <c r="J1054" t="str">
        <f>_xlfn.CONCAT(IFERROR(INDEX(Lookup!B:B, MATCH(Table1[[#This Row],[Origin City]], Lookup!A:A, 0)), Table1[[#This Row],[Origin City]]),","," ",Table1[[#This Row],[Origin State]])</f>
        <v>Enderlin, ND</v>
      </c>
      <c r="K1054" t="s">
        <v>90</v>
      </c>
      <c r="L1054" t="s">
        <v>49</v>
      </c>
      <c r="M1054" t="str">
        <f>_xlfn.CONCAT(IFERROR(INDEX(Lookup!B:B, MATCH(Table1[[#This Row],[Destination City]], Lookup!A:A, 0)), Table1[[#This Row],[Destination City]]),","," ",Table1[[#This Row],[Destination State]])</f>
        <v>Kalama, WA</v>
      </c>
      <c r="N1054" s="5">
        <v>1617</v>
      </c>
      <c r="O1054" t="s">
        <v>86</v>
      </c>
      <c r="P1054">
        <v>110</v>
      </c>
      <c r="Q1054">
        <v>110</v>
      </c>
      <c r="R1054" t="s">
        <v>42</v>
      </c>
      <c r="S1054" t="s">
        <v>43</v>
      </c>
      <c r="T1054" t="s">
        <v>52</v>
      </c>
      <c r="U1054" s="26"/>
      <c r="V1054" s="27" t="s">
        <v>87</v>
      </c>
      <c r="W1054" s="4">
        <v>5397</v>
      </c>
      <c r="X1054" s="4">
        <f>IF(Table1[[#This Row],[Commodity]]="corn",Table1[[#This Row],[Tariff per Car]]/(111*2000/56),Table1[[#This Row],[Tariff per Car]]/(111*2000/60))</f>
        <v>1.3614054054054054</v>
      </c>
      <c r="Y1054" s="4">
        <f>Table1[[#This Row],[Tariff per Car]]/100.7</f>
        <v>53.594836146971197</v>
      </c>
      <c r="Z1054" s="4">
        <f>(Table1[[#This Row],[Tariff per Car]]/111)</f>
        <v>48.621621621621621</v>
      </c>
      <c r="AA1054" s="6">
        <f>(Table1[[#This Row],[Tariff per Car]]/111)/Table1[[#This Row],[Route Mileage]]</f>
        <v>3.006903006903007E-2</v>
      </c>
      <c r="AB1054" s="4">
        <v>0.48</v>
      </c>
      <c r="AC1054" s="4">
        <f>Table1[[#This Row],[FSC per Mile]]*Table1[[#This Row],[Route Mileage]]</f>
        <v>776.16</v>
      </c>
      <c r="AD1054" s="4">
        <f>Table1[[#This Row],[Tariff per Car]]+Table1[[#This Row],[FSC per Car]]</f>
        <v>6173.16</v>
      </c>
      <c r="AE1054" s="4">
        <f>IF(Table1[[#This Row],[Commodity]]="corn",Table1[[#This Row],[Tariff + FSC per Car]]/(111*2000/56),Table1[[#This Row],[Tariff + FSC per Car]]/(111*2000/60))</f>
        <v>1.5571935135135135</v>
      </c>
      <c r="AF1054" s="4">
        <f>Table1[[#This Row],[Tariff + FSC per Car]]/100.7</f>
        <v>61.302482621648458</v>
      </c>
      <c r="AG1054" s="4">
        <f>(Table1[[#This Row],[Tariff + FSC per Car]]/111)</f>
        <v>55.614054054054051</v>
      </c>
      <c r="AH1054" s="6">
        <f>(Table1[[#This Row],[Tariff + FSC per Car]]/111)/Table1[[#This Row],[Route Mileage]]</f>
        <v>3.4393354393354392E-2</v>
      </c>
    </row>
    <row r="1055" spans="1:34" x14ac:dyDescent="0.25">
      <c r="A1055" s="3">
        <v>45214</v>
      </c>
      <c r="B1055" s="1" t="s">
        <v>88</v>
      </c>
      <c r="C1055" s="1" t="s">
        <v>81</v>
      </c>
      <c r="D1055" s="24">
        <v>4444</v>
      </c>
      <c r="E1055" s="24">
        <v>45558</v>
      </c>
      <c r="F1055" s="1" t="s">
        <v>35</v>
      </c>
      <c r="G1055" s="1" t="s">
        <v>36</v>
      </c>
      <c r="H1055" s="1" t="s">
        <v>91</v>
      </c>
      <c r="I1055" t="s">
        <v>47</v>
      </c>
      <c r="J1055" t="str">
        <f>_xlfn.CONCAT(IFERROR(INDEX(Lookup!B:B, MATCH(Table1[[#This Row],[Origin City]], Lookup!A:A, 0)), Table1[[#This Row],[Origin City]]),","," ",Table1[[#This Row],[Origin State]])</f>
        <v>Glenwood, MN</v>
      </c>
      <c r="K1055" t="s">
        <v>92</v>
      </c>
      <c r="L1055" t="s">
        <v>93</v>
      </c>
      <c r="M1055" t="str">
        <f>_xlfn.CONCAT(IFERROR(INDEX(Lookup!B:B, MATCH(Table1[[#This Row],[Destination City]], Lookup!A:A, 0)), Table1[[#This Row],[Destination City]]),","," ",Table1[[#This Row],[Destination State]])</f>
        <v>Boardman, OR</v>
      </c>
      <c r="N1055" s="5">
        <v>1556</v>
      </c>
      <c r="O1055" t="s">
        <v>86</v>
      </c>
      <c r="P1055">
        <v>110</v>
      </c>
      <c r="Q1055">
        <v>110</v>
      </c>
      <c r="R1055" t="s">
        <v>42</v>
      </c>
      <c r="S1055" t="s">
        <v>43</v>
      </c>
      <c r="T1055" t="s">
        <v>52</v>
      </c>
      <c r="U1055" s="26"/>
      <c r="V1055" s="27" t="s">
        <v>87</v>
      </c>
      <c r="W1055" s="4">
        <v>5363</v>
      </c>
      <c r="X1055" s="4">
        <f>IF(Table1[[#This Row],[Commodity]]="corn",Table1[[#This Row],[Tariff per Car]]/(111*2000/56),Table1[[#This Row],[Tariff per Car]]/(111*2000/60))</f>
        <v>1.3528288288288288</v>
      </c>
      <c r="Y1055" s="4">
        <f>Table1[[#This Row],[Tariff per Car]]/100.7</f>
        <v>53.257199602780531</v>
      </c>
      <c r="Z1055" s="4">
        <f>(Table1[[#This Row],[Tariff per Car]]/111)</f>
        <v>48.315315315315317</v>
      </c>
      <c r="AA1055" s="6">
        <f>(Table1[[#This Row],[Tariff per Car]]/111)/Table1[[#This Row],[Route Mileage]]</f>
        <v>3.1050973853030409E-2</v>
      </c>
      <c r="AB1055" s="4">
        <v>0.48</v>
      </c>
      <c r="AC1055" s="4">
        <f>Table1[[#This Row],[FSC per Mile]]*Table1[[#This Row],[Route Mileage]]</f>
        <v>746.88</v>
      </c>
      <c r="AD1055" s="4">
        <f>Table1[[#This Row],[Tariff per Car]]+Table1[[#This Row],[FSC per Car]]</f>
        <v>6109.88</v>
      </c>
      <c r="AE1055" s="4">
        <f>IF(Table1[[#This Row],[Commodity]]="corn",Table1[[#This Row],[Tariff + FSC per Car]]/(111*2000/56),Table1[[#This Row],[Tariff + FSC per Car]]/(111*2000/60))</f>
        <v>1.5412309909909911</v>
      </c>
      <c r="AF1055" s="4">
        <f>Table1[[#This Row],[Tariff + FSC per Car]]/100.7</f>
        <v>60.674081429990068</v>
      </c>
      <c r="AG1055" s="4">
        <f>(Table1[[#This Row],[Tariff + FSC per Car]]/111)</f>
        <v>55.043963963963968</v>
      </c>
      <c r="AH1055" s="6">
        <f>(Table1[[#This Row],[Tariff + FSC per Car]]/111)/Table1[[#This Row],[Route Mileage]]</f>
        <v>3.5375298177354735E-2</v>
      </c>
    </row>
    <row r="1056" spans="1:34" x14ac:dyDescent="0.25">
      <c r="A1056" s="3">
        <v>45214</v>
      </c>
      <c r="B1056" s="1" t="s">
        <v>94</v>
      </c>
      <c r="C1056" s="1" t="s">
        <v>94</v>
      </c>
      <c r="D1056" s="24">
        <v>4315</v>
      </c>
      <c r="F1056" s="1" t="s">
        <v>35</v>
      </c>
      <c r="G1056" s="1" t="s">
        <v>36</v>
      </c>
      <c r="H1056" s="1" t="s">
        <v>95</v>
      </c>
      <c r="I1056" t="s">
        <v>96</v>
      </c>
      <c r="J1056" t="str">
        <f>_xlfn.CONCAT(IFERROR(INDEX(Lookup!B:B, MATCH(Table1[[#This Row],[Origin City]], Lookup!A:A, 0)), Table1[[#This Row],[Origin City]]),","," ",Table1[[#This Row],[Origin State]])</f>
        <v>Haw Creek (Ladoga), IN</v>
      </c>
      <c r="K1056" t="s">
        <v>97</v>
      </c>
      <c r="L1056" t="s">
        <v>98</v>
      </c>
      <c r="M1056" t="str">
        <f>_xlfn.CONCAT(IFERROR(INDEX(Lookup!B:B, MATCH(Table1[[#This Row],[Destination City]], Lookup!A:A, 0)), Table1[[#This Row],[Destination City]]),","," ",Table1[[#This Row],[Destination State]])</f>
        <v>Ozark, AL</v>
      </c>
      <c r="N1056" s="9">
        <v>707</v>
      </c>
      <c r="O1056" t="s">
        <v>86</v>
      </c>
      <c r="P1056">
        <v>90</v>
      </c>
      <c r="Q1056">
        <v>90</v>
      </c>
      <c r="R1056" t="s">
        <v>42</v>
      </c>
      <c r="S1056" t="s">
        <v>43</v>
      </c>
      <c r="T1056" t="s">
        <v>52</v>
      </c>
      <c r="U1056" s="29"/>
      <c r="V1056" s="30" t="s">
        <v>87</v>
      </c>
      <c r="W1056" s="4">
        <v>5961</v>
      </c>
      <c r="X1056" s="4">
        <f>IF(Table1[[#This Row],[Commodity]]="corn",Table1[[#This Row],[Tariff per Car]]/(111*2000/56),Table1[[#This Row],[Tariff per Car]]/(111*2000/60))</f>
        <v>1.5036756756756757</v>
      </c>
      <c r="Y1056" s="4">
        <f>Table1[[#This Row],[Tariff per Car]]/100.7</f>
        <v>59.195630585898705</v>
      </c>
      <c r="Z1056" s="4">
        <f>(Table1[[#This Row],[Tariff per Car]]/111)</f>
        <v>53.702702702702702</v>
      </c>
      <c r="AA1056" s="6">
        <f>(Table1[[#This Row],[Tariff per Car]]/111)/Table1[[#This Row],[Route Mileage]]</f>
        <v>7.5958561107075953E-2</v>
      </c>
      <c r="AB1056" s="4">
        <v>0</v>
      </c>
      <c r="AC1056" s="4">
        <f>Table1[[#This Row],[FSC per Mile]]*Table1[[#This Row],[Route Mileage]]</f>
        <v>0</v>
      </c>
      <c r="AD1056" s="4">
        <f>Table1[[#This Row],[Tariff per Car]]+Table1[[#This Row],[FSC per Car]]</f>
        <v>5961</v>
      </c>
      <c r="AE1056" s="4">
        <f>IF(Table1[[#This Row],[Commodity]]="corn",Table1[[#This Row],[Tariff + FSC per Car]]/(111*2000/56),Table1[[#This Row],[Tariff + FSC per Car]]/(111*2000/60))</f>
        <v>1.5036756756756757</v>
      </c>
      <c r="AF1056" s="4">
        <f>Table1[[#This Row],[Tariff + FSC per Car]]/100.7</f>
        <v>59.195630585898705</v>
      </c>
      <c r="AG1056" s="4">
        <f>(Table1[[#This Row],[Tariff + FSC per Car]]/111)</f>
        <v>53.702702702702702</v>
      </c>
      <c r="AH1056" s="6">
        <f>(Table1[[#This Row],[Tariff + FSC per Car]]/111)/Table1[[#This Row],[Route Mileage]]</f>
        <v>7.5958561107075953E-2</v>
      </c>
    </row>
    <row r="1057" spans="1:34" x14ac:dyDescent="0.25">
      <c r="A1057" s="3">
        <v>45214</v>
      </c>
      <c r="B1057" s="1" t="s">
        <v>94</v>
      </c>
      <c r="C1057" s="1" t="s">
        <v>94</v>
      </c>
      <c r="D1057" s="24">
        <v>4315</v>
      </c>
      <c r="F1057" s="1" t="s">
        <v>35</v>
      </c>
      <c r="G1057" s="1" t="s">
        <v>36</v>
      </c>
      <c r="H1057" s="1" t="s">
        <v>99</v>
      </c>
      <c r="I1057" t="s">
        <v>100</v>
      </c>
      <c r="J1057" t="str">
        <f>_xlfn.CONCAT(IFERROR(INDEX(Lookup!B:B, MATCH(Table1[[#This Row],[Origin City]], Lookup!A:A, 0)), Table1[[#This Row],[Origin City]]),","," ",Table1[[#This Row],[Origin State]])</f>
        <v>Marysville, OH</v>
      </c>
      <c r="K1057" t="s">
        <v>101</v>
      </c>
      <c r="L1057" t="s">
        <v>102</v>
      </c>
      <c r="M1057" t="str">
        <f>_xlfn.CONCAT(IFERROR(INDEX(Lookup!B:B, MATCH(Table1[[#This Row],[Destination City]], Lookup!A:A, 0)), Table1[[#This Row],[Destination City]]),","," ",Table1[[#This Row],[Destination State]])</f>
        <v>Rose Hill, NC</v>
      </c>
      <c r="N1057" s="9">
        <v>781</v>
      </c>
      <c r="O1057" t="s">
        <v>86</v>
      </c>
      <c r="P1057">
        <v>90</v>
      </c>
      <c r="Q1057">
        <v>90</v>
      </c>
      <c r="R1057" t="s">
        <v>42</v>
      </c>
      <c r="S1057" t="s">
        <v>43</v>
      </c>
      <c r="T1057" t="s">
        <v>52</v>
      </c>
      <c r="U1057" s="45"/>
      <c r="V1057" s="46" t="s">
        <v>87</v>
      </c>
      <c r="W1057" s="4">
        <v>6139</v>
      </c>
      <c r="X1057" s="4">
        <f>IF(Table1[[#This Row],[Commodity]]="corn",Table1[[#This Row],[Tariff per Car]]/(111*2000/56),Table1[[#This Row],[Tariff per Car]]/(111*2000/60))</f>
        <v>1.5485765765765767</v>
      </c>
      <c r="Y1057" s="4">
        <f>Table1[[#This Row],[Tariff per Car]]/100.7</f>
        <v>60.963257199602779</v>
      </c>
      <c r="Z1057" s="4">
        <f>(Table1[[#This Row],[Tariff per Car]]/111)</f>
        <v>55.306306306306304</v>
      </c>
      <c r="AA1057" s="6">
        <f>(Table1[[#This Row],[Tariff per Car]]/111)/Table1[[#This Row],[Route Mileage]]</f>
        <v>7.0814732786563764E-2</v>
      </c>
      <c r="AB1057" s="4">
        <v>0</v>
      </c>
      <c r="AC1057" s="4">
        <f>Table1[[#This Row],[FSC per Mile]]*Table1[[#This Row],[Route Mileage]]</f>
        <v>0</v>
      </c>
      <c r="AD1057" s="4">
        <f>Table1[[#This Row],[Tariff per Car]]+Table1[[#This Row],[FSC per Car]]</f>
        <v>6139</v>
      </c>
      <c r="AE1057" s="4">
        <f>IF(Table1[[#This Row],[Commodity]]="corn",Table1[[#This Row],[Tariff + FSC per Car]]/(111*2000/56),Table1[[#This Row],[Tariff + FSC per Car]]/(111*2000/60))</f>
        <v>1.5485765765765767</v>
      </c>
      <c r="AF1057" s="4">
        <f>Table1[[#This Row],[Tariff + FSC per Car]]/100.7</f>
        <v>60.963257199602779</v>
      </c>
      <c r="AG1057" s="4">
        <f>(Table1[[#This Row],[Tariff + FSC per Car]]/111)</f>
        <v>55.306306306306304</v>
      </c>
      <c r="AH1057" s="6">
        <f>(Table1[[#This Row],[Tariff + FSC per Car]]/111)/Table1[[#This Row],[Route Mileage]]</f>
        <v>7.0814732786563764E-2</v>
      </c>
    </row>
    <row r="1058" spans="1:34" x14ac:dyDescent="0.25">
      <c r="A1058" s="3">
        <v>45214</v>
      </c>
      <c r="B1058" s="1" t="s">
        <v>94</v>
      </c>
      <c r="C1058" s="1" t="s">
        <v>94</v>
      </c>
      <c r="D1058" s="24">
        <v>4315</v>
      </c>
      <c r="F1058" s="1" t="s">
        <v>35</v>
      </c>
      <c r="G1058" s="1" t="s">
        <v>36</v>
      </c>
      <c r="H1058" s="1" t="s">
        <v>103</v>
      </c>
      <c r="I1058" t="s">
        <v>57</v>
      </c>
      <c r="J1058" t="str">
        <f>_xlfn.CONCAT(IFERROR(INDEX(Lookup!B:B, MATCH(Table1[[#This Row],[Origin City]], Lookup!A:A, 0)), Table1[[#This Row],[Origin City]]),","," ",Table1[[#This Row],[Origin State]])</f>
        <v>Olney, IL</v>
      </c>
      <c r="K1058" t="s">
        <v>104</v>
      </c>
      <c r="L1058" t="s">
        <v>105</v>
      </c>
      <c r="M1058" t="str">
        <f>_xlfn.CONCAT(IFERROR(INDEX(Lookup!B:B, MATCH(Table1[[#This Row],[Destination City]], Lookup!A:A, 0)), Table1[[#This Row],[Destination City]]),","," ",Table1[[#This Row],[Destination State]])</f>
        <v>Fairmount, GA</v>
      </c>
      <c r="N1058" s="9">
        <v>496</v>
      </c>
      <c r="O1058" t="s">
        <v>86</v>
      </c>
      <c r="P1058">
        <v>90</v>
      </c>
      <c r="Q1058">
        <v>90</v>
      </c>
      <c r="R1058" t="s">
        <v>42</v>
      </c>
      <c r="S1058" t="s">
        <v>43</v>
      </c>
      <c r="T1058" t="s">
        <v>52</v>
      </c>
      <c r="U1058" s="45"/>
      <c r="V1058" s="46" t="s">
        <v>87</v>
      </c>
      <c r="W1058" s="4">
        <v>4706</v>
      </c>
      <c r="X1058" s="4">
        <f>IF(Table1[[#This Row],[Commodity]]="corn",Table1[[#This Row],[Tariff per Car]]/(111*2000/56),Table1[[#This Row],[Tariff per Car]]/(111*2000/60))</f>
        <v>1.1870990990990991</v>
      </c>
      <c r="Y1058" s="4">
        <f>Table1[[#This Row],[Tariff per Car]]/100.7</f>
        <v>46.732869910625617</v>
      </c>
      <c r="Z1058" s="4">
        <f>(Table1[[#This Row],[Tariff per Car]]/111)</f>
        <v>42.396396396396398</v>
      </c>
      <c r="AA1058" s="6">
        <f>(Table1[[#This Row],[Tariff per Car]]/111)/Table1[[#This Row],[Route Mileage]]</f>
        <v>8.5476605637895969E-2</v>
      </c>
      <c r="AB1058" s="4">
        <v>0</v>
      </c>
      <c r="AC1058" s="4">
        <f>Table1[[#This Row],[FSC per Mile]]*Table1[[#This Row],[Route Mileage]]</f>
        <v>0</v>
      </c>
      <c r="AD1058" s="4">
        <f>Table1[[#This Row],[Tariff per Car]]+Table1[[#This Row],[FSC per Car]]</f>
        <v>4706</v>
      </c>
      <c r="AE1058" s="4">
        <f>IF(Table1[[#This Row],[Commodity]]="corn",Table1[[#This Row],[Tariff + FSC per Car]]/(111*2000/56),Table1[[#This Row],[Tariff + FSC per Car]]/(111*2000/60))</f>
        <v>1.1870990990990991</v>
      </c>
      <c r="AF1058" s="4">
        <f>Table1[[#This Row],[Tariff + FSC per Car]]/100.7</f>
        <v>46.732869910625617</v>
      </c>
      <c r="AG1058" s="4">
        <f>(Table1[[#This Row],[Tariff + FSC per Car]]/111)</f>
        <v>42.396396396396398</v>
      </c>
      <c r="AH1058" s="6">
        <f>(Table1[[#This Row],[Tariff + FSC per Car]]/111)/Table1[[#This Row],[Route Mileage]]</f>
        <v>8.5476605637895969E-2</v>
      </c>
    </row>
    <row r="1059" spans="1:34" x14ac:dyDescent="0.25">
      <c r="A1059" s="3">
        <v>45214</v>
      </c>
      <c r="B1059" s="1" t="s">
        <v>112</v>
      </c>
      <c r="C1059" s="1" t="s">
        <v>112</v>
      </c>
      <c r="D1059" s="24">
        <v>4051</v>
      </c>
      <c r="E1059" s="24">
        <v>2215</v>
      </c>
      <c r="F1059" s="1" t="s">
        <v>35</v>
      </c>
      <c r="G1059" s="1" t="s">
        <v>36</v>
      </c>
      <c r="H1059" s="1" t="s">
        <v>115</v>
      </c>
      <c r="I1059" t="s">
        <v>57</v>
      </c>
      <c r="J1059" t="str">
        <f>_xlfn.CONCAT(IFERROR(INDEX(Lookup!B:B, MATCH(Table1[[#This Row],[Origin City]], Lookup!A:A, 0)), Table1[[#This Row],[Origin City]]),","," ",Table1[[#This Row],[Origin State]])</f>
        <v>Allen Station (San Jose), IL</v>
      </c>
      <c r="K1059" t="s">
        <v>116</v>
      </c>
      <c r="L1059" t="s">
        <v>54</v>
      </c>
      <c r="M1059" t="str">
        <f>_xlfn.CONCAT(IFERROR(INDEX(Lookup!B:B, MATCH(Table1[[#This Row],[Destination City]], Lookup!A:A, 0)), Table1[[#This Row],[Destination City]]),","," ",Table1[[#This Row],[Destination State]])</f>
        <v>Pittsburg, TX</v>
      </c>
      <c r="N1059" s="5">
        <v>691</v>
      </c>
      <c r="O1059" t="s">
        <v>51</v>
      </c>
      <c r="P1059">
        <v>107</v>
      </c>
      <c r="R1059" t="s">
        <v>42</v>
      </c>
      <c r="S1059" t="s">
        <v>43</v>
      </c>
      <c r="T1059" t="s">
        <v>52</v>
      </c>
      <c r="U1059" s="36" t="s">
        <v>44</v>
      </c>
      <c r="V1059" s="28"/>
      <c r="W1059" s="4">
        <v>3805</v>
      </c>
      <c r="X1059" s="4">
        <f>IF(Table1[[#This Row],[Commodity]]="corn",Table1[[#This Row],[Tariff per Car]]/(111*2000/56),Table1[[#This Row],[Tariff per Car]]/(111*2000/60))</f>
        <v>0.95981981981981979</v>
      </c>
      <c r="Y1059" s="4">
        <f>Table1[[#This Row],[Tariff per Car]]/100.7</f>
        <v>37.785501489572987</v>
      </c>
      <c r="Z1059" s="4">
        <f>(Table1[[#This Row],[Tariff per Car]]/111)</f>
        <v>34.27927927927928</v>
      </c>
      <c r="AA1059" s="6">
        <f>(Table1[[#This Row],[Tariff per Car]]/111)/Table1[[#This Row],[Route Mileage]]</f>
        <v>4.9608218928045268E-2</v>
      </c>
      <c r="AB1059" s="4">
        <v>0.46</v>
      </c>
      <c r="AC1059" s="4">
        <f>Table1[[#This Row],[FSC per Mile]]*Table1[[#This Row],[Route Mileage]]</f>
        <v>317.86</v>
      </c>
      <c r="AD1059" s="4">
        <f>Table1[[#This Row],[Tariff per Car]]+Table1[[#This Row],[FSC per Car]]</f>
        <v>4122.8599999999997</v>
      </c>
      <c r="AE1059" s="4">
        <f>IF(Table1[[#This Row],[Commodity]]="corn",Table1[[#This Row],[Tariff + FSC per Car]]/(111*2000/56),Table1[[#This Row],[Tariff + FSC per Car]]/(111*2000/60))</f>
        <v>1.0400007207207207</v>
      </c>
      <c r="AF1059" s="4">
        <f>Table1[[#This Row],[Tariff + FSC per Car]]/100.7</f>
        <v>40.942005958291951</v>
      </c>
      <c r="AG1059" s="4">
        <f>(Table1[[#This Row],[Tariff + FSC per Car]]/111)</f>
        <v>37.14288288288288</v>
      </c>
      <c r="AH1059" s="6">
        <f>(Table1[[#This Row],[Tariff + FSC per Car]]/111)/Table1[[#This Row],[Route Mileage]]</f>
        <v>5.3752363072189405E-2</v>
      </c>
    </row>
    <row r="1060" spans="1:34" x14ac:dyDescent="0.25">
      <c r="A1060" s="3">
        <v>45214</v>
      </c>
      <c r="B1060" s="1" t="s">
        <v>112</v>
      </c>
      <c r="C1060" s="1" t="s">
        <v>112</v>
      </c>
      <c r="D1060" s="24">
        <v>4051</v>
      </c>
      <c r="E1060" s="24">
        <v>2310</v>
      </c>
      <c r="F1060" s="1" t="s">
        <v>35</v>
      </c>
      <c r="G1060" s="1" t="s">
        <v>36</v>
      </c>
      <c r="H1060" s="1" t="s">
        <v>120</v>
      </c>
      <c r="I1060" t="s">
        <v>77</v>
      </c>
      <c r="J1060" t="str">
        <f>_xlfn.CONCAT(IFERROR(INDEX(Lookup!B:B, MATCH(Table1[[#This Row],[Origin City]], Lookup!A:A, 0)), Table1[[#This Row],[Origin City]]),","," ",Table1[[#This Row],[Origin State]])</f>
        <v>Frankfort, KS</v>
      </c>
      <c r="K1060" t="s">
        <v>121</v>
      </c>
      <c r="L1060" t="s">
        <v>40</v>
      </c>
      <c r="M1060" t="str">
        <f>_xlfn.CONCAT(IFERROR(INDEX(Lookup!B:B, MATCH(Table1[[#This Row],[Destination City]], Lookup!A:A, 0)), Table1[[#This Row],[Destination City]]),","," ",Table1[[#This Row],[Destination State]])</f>
        <v>Calipatria, CA</v>
      </c>
      <c r="N1060" s="5">
        <v>1572</v>
      </c>
      <c r="O1060" t="s">
        <v>51</v>
      </c>
      <c r="P1060">
        <v>107</v>
      </c>
      <c r="R1060" t="s">
        <v>42</v>
      </c>
      <c r="S1060" t="s">
        <v>43</v>
      </c>
      <c r="T1060" t="s">
        <v>52</v>
      </c>
      <c r="U1060" s="36" t="s">
        <v>44</v>
      </c>
      <c r="V1060" s="28"/>
      <c r="W1060" s="4">
        <v>5725</v>
      </c>
      <c r="X1060" s="4">
        <f>IF(Table1[[#This Row],[Commodity]]="corn",Table1[[#This Row],[Tariff per Car]]/(111*2000/56),Table1[[#This Row],[Tariff per Car]]/(111*2000/60))</f>
        <v>1.4441441441441443</v>
      </c>
      <c r="Y1060" s="4">
        <f>Table1[[#This Row],[Tariff per Car]]/100.7</f>
        <v>56.852035749751735</v>
      </c>
      <c r="Z1060" s="4">
        <f>(Table1[[#This Row],[Tariff per Car]]/111)</f>
        <v>51.576576576576578</v>
      </c>
      <c r="AA1060" s="6">
        <f>(Table1[[#This Row],[Tariff per Car]]/111)/Table1[[#This Row],[Route Mileage]]</f>
        <v>3.2809527084336244E-2</v>
      </c>
      <c r="AB1060" s="4">
        <v>0.46</v>
      </c>
      <c r="AC1060" s="4">
        <f>Table1[[#This Row],[FSC per Mile]]*Table1[[#This Row],[Route Mileage]]</f>
        <v>723.12</v>
      </c>
      <c r="AD1060" s="4">
        <f>Table1[[#This Row],[Tariff per Car]]+Table1[[#This Row],[FSC per Car]]</f>
        <v>6448.12</v>
      </c>
      <c r="AE1060" s="4">
        <f>IF(Table1[[#This Row],[Commodity]]="corn",Table1[[#This Row],[Tariff + FSC per Car]]/(111*2000/56),Table1[[#This Row],[Tariff + FSC per Car]]/(111*2000/60))</f>
        <v>1.6265527927927927</v>
      </c>
      <c r="AF1060" s="4">
        <f>Table1[[#This Row],[Tariff + FSC per Car]]/100.7</f>
        <v>64.032969215491562</v>
      </c>
      <c r="AG1060" s="4">
        <f>(Table1[[#This Row],[Tariff + FSC per Car]]/111)</f>
        <v>58.091171171171169</v>
      </c>
      <c r="AH1060" s="6">
        <f>(Table1[[#This Row],[Tariff + FSC per Car]]/111)/Table1[[#This Row],[Route Mileage]]</f>
        <v>3.6953671228480388E-2</v>
      </c>
    </row>
    <row r="1061" spans="1:34" x14ac:dyDescent="0.25">
      <c r="A1061" s="3">
        <v>45214</v>
      </c>
      <c r="B1061" s="1" t="s">
        <v>112</v>
      </c>
      <c r="C1061" s="1" t="s">
        <v>112</v>
      </c>
      <c r="D1061" s="24">
        <v>4051</v>
      </c>
      <c r="E1061" s="24">
        <v>2300</v>
      </c>
      <c r="F1061" s="1" t="s">
        <v>35</v>
      </c>
      <c r="G1061" s="1" t="s">
        <v>36</v>
      </c>
      <c r="H1061" s="1" t="s">
        <v>113</v>
      </c>
      <c r="I1061" t="s">
        <v>38</v>
      </c>
      <c r="J1061" t="str">
        <f>_xlfn.CONCAT(IFERROR(INDEX(Lookup!B:B, MATCH(Table1[[#This Row],[Origin City]], Lookup!A:A, 0)), Table1[[#This Row],[Origin City]]),","," ",Table1[[#This Row],[Origin State]])</f>
        <v>Mead, NE</v>
      </c>
      <c r="K1061" t="s">
        <v>114</v>
      </c>
      <c r="L1061" t="s">
        <v>40</v>
      </c>
      <c r="M1061" t="str">
        <f>_xlfn.CONCAT(IFERROR(INDEX(Lookup!B:B, MATCH(Table1[[#This Row],[Destination City]], Lookup!A:A, 0)), Table1[[#This Row],[Destination City]]),","," ",Table1[[#This Row],[Destination State]])</f>
        <v>Keyes, CA</v>
      </c>
      <c r="N1061" s="5">
        <v>1737</v>
      </c>
      <c r="O1061" t="s">
        <v>51</v>
      </c>
      <c r="P1061">
        <v>107</v>
      </c>
      <c r="R1061" t="s">
        <v>42</v>
      </c>
      <c r="S1061" t="s">
        <v>43</v>
      </c>
      <c r="T1061" t="s">
        <v>52</v>
      </c>
      <c r="U1061" s="36" t="s">
        <v>44</v>
      </c>
      <c r="V1061" s="28"/>
      <c r="W1061" s="4">
        <v>5885</v>
      </c>
      <c r="X1061" s="4">
        <f>IF(Table1[[#This Row],[Commodity]]="corn",Table1[[#This Row],[Tariff per Car]]/(111*2000/56),Table1[[#This Row],[Tariff per Car]]/(111*2000/60))</f>
        <v>1.4845045045045044</v>
      </c>
      <c r="Y1061" s="4">
        <f>Table1[[#This Row],[Tariff per Car]]/100.7</f>
        <v>58.440913604766635</v>
      </c>
      <c r="Z1061" s="4">
        <f>(Table1[[#This Row],[Tariff per Car]]/111)</f>
        <v>53.018018018018019</v>
      </c>
      <c r="AA1061" s="6">
        <f>(Table1[[#This Row],[Tariff per Car]]/111)/Table1[[#This Row],[Route Mileage]]</f>
        <v>3.0522750730004617E-2</v>
      </c>
      <c r="AB1061" s="4">
        <v>0.46</v>
      </c>
      <c r="AC1061" s="4">
        <f>Table1[[#This Row],[FSC per Mile]]*Table1[[#This Row],[Route Mileage]]</f>
        <v>799.02</v>
      </c>
      <c r="AD1061" s="4">
        <f>Table1[[#This Row],[Tariff per Car]]+Table1[[#This Row],[FSC per Car]]</f>
        <v>6684.02</v>
      </c>
      <c r="AE1061" s="4">
        <f>IF(Table1[[#This Row],[Commodity]]="corn",Table1[[#This Row],[Tariff + FSC per Car]]/(111*2000/56),Table1[[#This Row],[Tariff + FSC per Car]]/(111*2000/60))</f>
        <v>1.6860590990990993</v>
      </c>
      <c r="AF1061" s="4">
        <f>Table1[[#This Row],[Tariff + FSC per Car]]/100.7</f>
        <v>66.375571002979143</v>
      </c>
      <c r="AG1061" s="4">
        <f>(Table1[[#This Row],[Tariff + FSC per Car]]/111)</f>
        <v>60.216396396396398</v>
      </c>
      <c r="AH1061" s="6">
        <f>(Table1[[#This Row],[Tariff + FSC per Car]]/111)/Table1[[#This Row],[Route Mileage]]</f>
        <v>3.4666894874148764E-2</v>
      </c>
    </row>
    <row r="1062" spans="1:34" x14ac:dyDescent="0.25">
      <c r="A1062" s="3">
        <v>45214</v>
      </c>
      <c r="B1062" s="1" t="s">
        <v>112</v>
      </c>
      <c r="C1062" s="1" t="s">
        <v>112</v>
      </c>
      <c r="D1062" s="24">
        <v>4051</v>
      </c>
      <c r="E1062" s="24">
        <v>2215</v>
      </c>
      <c r="F1062" s="1" t="s">
        <v>35</v>
      </c>
      <c r="G1062" s="1" t="s">
        <v>36</v>
      </c>
      <c r="H1062" s="1" t="s">
        <v>117</v>
      </c>
      <c r="I1062" t="s">
        <v>38</v>
      </c>
      <c r="J1062" t="str">
        <f>_xlfn.CONCAT(IFERROR(INDEX(Lookup!B:B, MATCH(Table1[[#This Row],[Origin City]], Lookup!A:A, 0)), Table1[[#This Row],[Origin City]]),","," ",Table1[[#This Row],[Origin State]])</f>
        <v>Nebraska City, NE</v>
      </c>
      <c r="K1062" t="s">
        <v>118</v>
      </c>
      <c r="L1062" t="s">
        <v>54</v>
      </c>
      <c r="M1062" t="str">
        <f>_xlfn.CONCAT(IFERROR(INDEX(Lookup!B:B, MATCH(Table1[[#This Row],[Destination City]], Lookup!A:A, 0)), Table1[[#This Row],[Destination City]]),","," ",Table1[[#This Row],[Destination State]])</f>
        <v>Amarillo, TX</v>
      </c>
      <c r="N1062" s="5">
        <v>714</v>
      </c>
      <c r="O1062" t="s">
        <v>51</v>
      </c>
      <c r="P1062">
        <v>107</v>
      </c>
      <c r="R1062" t="s">
        <v>42</v>
      </c>
      <c r="S1062" t="s">
        <v>43</v>
      </c>
      <c r="T1062" t="s">
        <v>52</v>
      </c>
      <c r="U1062" s="36" t="s">
        <v>44</v>
      </c>
      <c r="V1062" s="28"/>
      <c r="W1062" s="4">
        <v>4725</v>
      </c>
      <c r="X1062" s="4">
        <f>IF(Table1[[#This Row],[Commodity]]="corn",Table1[[#This Row],[Tariff per Car]]/(111*2000/56),Table1[[#This Row],[Tariff per Car]]/(111*2000/60))</f>
        <v>1.1918918918918919</v>
      </c>
      <c r="Y1062" s="4">
        <f>Table1[[#This Row],[Tariff per Car]]/100.7</f>
        <v>46.921549155908636</v>
      </c>
      <c r="Z1062" s="4">
        <f>(Table1[[#This Row],[Tariff per Car]]/111)</f>
        <v>42.567567567567565</v>
      </c>
      <c r="AA1062" s="6">
        <f>(Table1[[#This Row],[Tariff per Car]]/111)/Table1[[#This Row],[Route Mileage]]</f>
        <v>5.9618441971383142E-2</v>
      </c>
      <c r="AB1062" s="4">
        <v>0.46</v>
      </c>
      <c r="AC1062" s="4">
        <f>Table1[[#This Row],[FSC per Mile]]*Table1[[#This Row],[Route Mileage]]</f>
        <v>328.44</v>
      </c>
      <c r="AD1062" s="4">
        <f>Table1[[#This Row],[Tariff per Car]]+Table1[[#This Row],[FSC per Car]]</f>
        <v>5053.4399999999996</v>
      </c>
      <c r="AE1062" s="4">
        <f>IF(Table1[[#This Row],[Commodity]]="corn",Table1[[#This Row],[Tariff + FSC per Car]]/(111*2000/56),Table1[[#This Row],[Tariff + FSC per Car]]/(111*2000/60))</f>
        <v>1.2747416216216216</v>
      </c>
      <c r="AF1062" s="4">
        <f>Table1[[#This Row],[Tariff + FSC per Car]]/100.7</f>
        <v>50.183118172790458</v>
      </c>
      <c r="AG1062" s="4">
        <f>(Table1[[#This Row],[Tariff + FSC per Car]]/111)</f>
        <v>45.526486486486483</v>
      </c>
      <c r="AH1062" s="6">
        <f>(Table1[[#This Row],[Tariff + FSC per Car]]/111)/Table1[[#This Row],[Route Mileage]]</f>
        <v>6.3762586115527292E-2</v>
      </c>
    </row>
    <row r="1063" spans="1:34" x14ac:dyDescent="0.25">
      <c r="A1063" s="3">
        <v>45214</v>
      </c>
      <c r="B1063" s="1" t="s">
        <v>112</v>
      </c>
      <c r="C1063" s="1" t="s">
        <v>112</v>
      </c>
      <c r="D1063" s="24">
        <v>4051</v>
      </c>
      <c r="E1063" s="24">
        <v>2100</v>
      </c>
      <c r="F1063" s="1" t="s">
        <v>35</v>
      </c>
      <c r="G1063" s="1" t="s">
        <v>36</v>
      </c>
      <c r="H1063" s="1" t="s">
        <v>122</v>
      </c>
      <c r="I1063" t="s">
        <v>59</v>
      </c>
      <c r="J1063" t="str">
        <f>_xlfn.CONCAT(IFERROR(INDEX(Lookup!B:B, MATCH(Table1[[#This Row],[Origin City]], Lookup!A:A, 0)), Table1[[#This Row],[Origin City]]),","," ",Table1[[#This Row],[Origin State]])</f>
        <v>Sloan, IA</v>
      </c>
      <c r="K1063" t="s">
        <v>123</v>
      </c>
      <c r="L1063" t="s">
        <v>124</v>
      </c>
      <c r="M1063" t="str">
        <f>_xlfn.CONCAT(IFERROR(INDEX(Lookup!B:B, MATCH(Table1[[#This Row],[Destination City]], Lookup!A:A, 0)), Table1[[#This Row],[Destination City]]),","," ",Table1[[#This Row],[Destination State]])</f>
        <v>Burley, ID</v>
      </c>
      <c r="N1063" s="5">
        <v>1176</v>
      </c>
      <c r="O1063" t="s">
        <v>51</v>
      </c>
      <c r="P1063">
        <v>107</v>
      </c>
      <c r="R1063" t="s">
        <v>42</v>
      </c>
      <c r="S1063" t="s">
        <v>43</v>
      </c>
      <c r="T1063" t="s">
        <v>52</v>
      </c>
      <c r="U1063" s="36" t="s">
        <v>44</v>
      </c>
      <c r="V1063" s="28"/>
      <c r="W1063" s="4">
        <v>5405</v>
      </c>
      <c r="X1063" s="4">
        <f>IF(Table1[[#This Row],[Commodity]]="corn",Table1[[#This Row],[Tariff per Car]]/(111*2000/56),Table1[[#This Row],[Tariff per Car]]/(111*2000/60))</f>
        <v>1.3634234234234235</v>
      </c>
      <c r="Y1063" s="4">
        <f>Table1[[#This Row],[Tariff per Car]]/100.7</f>
        <v>53.674280039721943</v>
      </c>
      <c r="Z1063" s="4">
        <f>(Table1[[#This Row],[Tariff per Car]]/111)</f>
        <v>48.693693693693696</v>
      </c>
      <c r="AA1063" s="6">
        <f>(Table1[[#This Row],[Tariff per Car]]/111)/Table1[[#This Row],[Route Mileage]]</f>
        <v>4.1406202120487838E-2</v>
      </c>
      <c r="AB1063" s="4">
        <v>0.46</v>
      </c>
      <c r="AC1063" s="4">
        <f>Table1[[#This Row],[FSC per Mile]]*Table1[[#This Row],[Route Mileage]]</f>
        <v>540.96</v>
      </c>
      <c r="AD1063" s="4">
        <f>Table1[[#This Row],[Tariff per Car]]+Table1[[#This Row],[FSC per Car]]</f>
        <v>5945.96</v>
      </c>
      <c r="AE1063" s="4">
        <f>IF(Table1[[#This Row],[Commodity]]="corn",Table1[[#This Row],[Tariff + FSC per Car]]/(111*2000/56),Table1[[#This Row],[Tariff + FSC per Car]]/(111*2000/60))</f>
        <v>1.4998818018018019</v>
      </c>
      <c r="AF1063" s="4">
        <f>Table1[[#This Row],[Tariff + FSC per Car]]/100.7</f>
        <v>59.046276067527309</v>
      </c>
      <c r="AG1063" s="4">
        <f>(Table1[[#This Row],[Tariff + FSC per Car]]/111)</f>
        <v>53.567207207207204</v>
      </c>
      <c r="AH1063" s="6">
        <f>(Table1[[#This Row],[Tariff + FSC per Car]]/111)/Table1[[#This Row],[Route Mileage]]</f>
        <v>4.5550346264631975E-2</v>
      </c>
    </row>
    <row r="1064" spans="1:34" x14ac:dyDescent="0.25">
      <c r="A1064" s="3">
        <v>45214</v>
      </c>
      <c r="B1064" s="1" t="s">
        <v>112</v>
      </c>
      <c r="C1064" s="1" t="s">
        <v>112</v>
      </c>
      <c r="D1064" s="24">
        <v>4051</v>
      </c>
      <c r="E1064" s="24">
        <v>2210</v>
      </c>
      <c r="F1064" s="1" t="s">
        <v>35</v>
      </c>
      <c r="G1064" s="1" t="s">
        <v>36</v>
      </c>
      <c r="H1064" s="1" t="s">
        <v>125</v>
      </c>
      <c r="I1064" t="s">
        <v>57</v>
      </c>
      <c r="J1064" t="str">
        <f>_xlfn.CONCAT(IFERROR(INDEX(Lookup!B:B, MATCH(Table1[[#This Row],[Origin City]], Lookup!A:A, 0)), Table1[[#This Row],[Origin City]]),","," ",Table1[[#This Row],[Origin State]])</f>
        <v>Sterling, IL</v>
      </c>
      <c r="K1064" t="s">
        <v>126</v>
      </c>
      <c r="L1064" t="s">
        <v>127</v>
      </c>
      <c r="M1064" t="str">
        <f>_xlfn.CONCAT(IFERROR(INDEX(Lookup!B:B, MATCH(Table1[[#This Row],[Destination City]], Lookup!A:A, 0)), Table1[[#This Row],[Destination City]]),","," ",Table1[[#This Row],[Destination State]])</f>
        <v>Nashville, AR</v>
      </c>
      <c r="N1064" s="47">
        <v>723</v>
      </c>
      <c r="O1064" t="s">
        <v>51</v>
      </c>
      <c r="P1064">
        <v>107</v>
      </c>
      <c r="R1064" t="s">
        <v>42</v>
      </c>
      <c r="S1064" t="s">
        <v>43</v>
      </c>
      <c r="T1064" t="s">
        <v>52</v>
      </c>
      <c r="U1064" s="36" t="s">
        <v>44</v>
      </c>
      <c r="V1064" s="28"/>
      <c r="W1064" s="4">
        <v>3945</v>
      </c>
      <c r="X1064" s="4">
        <f>IF(Table1[[#This Row],[Commodity]]="corn",Table1[[#This Row],[Tariff per Car]]/(111*2000/56),Table1[[#This Row],[Tariff per Car]]/(111*2000/60))</f>
        <v>0.99513513513513518</v>
      </c>
      <c r="Y1064" s="4">
        <f>Table1[[#This Row],[Tariff per Car]]/100.7</f>
        <v>39.175769612711022</v>
      </c>
      <c r="Z1064" s="4">
        <f>(Table1[[#This Row],[Tariff per Car]]/111)</f>
        <v>35.54054054054054</v>
      </c>
      <c r="AA1064" s="6">
        <f>(Table1[[#This Row],[Tariff per Car]]/111)/Table1[[#This Row],[Route Mileage]]</f>
        <v>4.9157040858285671E-2</v>
      </c>
      <c r="AB1064" s="4">
        <v>0.46</v>
      </c>
      <c r="AC1064" s="4">
        <f>Table1[[#This Row],[FSC per Mile]]*Table1[[#This Row],[Route Mileage]]</f>
        <v>332.58000000000004</v>
      </c>
      <c r="AD1064" s="4">
        <f>Table1[[#This Row],[Tariff per Car]]+Table1[[#This Row],[FSC per Car]]</f>
        <v>4277.58</v>
      </c>
      <c r="AE1064" s="4">
        <f>IF(Table1[[#This Row],[Commodity]]="corn",Table1[[#This Row],[Tariff + FSC per Car]]/(111*2000/56),Table1[[#This Row],[Tariff + FSC per Car]]/(111*2000/60))</f>
        <v>1.0790291891891892</v>
      </c>
      <c r="AF1064" s="4">
        <f>Table1[[#This Row],[Tariff + FSC per Car]]/100.7</f>
        <v>42.478450844091356</v>
      </c>
      <c r="AG1064" s="4">
        <f>(Table1[[#This Row],[Tariff + FSC per Car]]/111)</f>
        <v>38.536756756756759</v>
      </c>
      <c r="AH1064" s="6">
        <f>(Table1[[#This Row],[Tariff + FSC per Car]]/111)/Table1[[#This Row],[Route Mileage]]</f>
        <v>5.3301185002429821E-2</v>
      </c>
    </row>
    <row r="1065" spans="1:34" x14ac:dyDescent="0.25">
      <c r="A1065" s="3">
        <v>45214</v>
      </c>
      <c r="B1065" s="1" t="s">
        <v>34</v>
      </c>
      <c r="C1065" s="1" t="s">
        <v>34</v>
      </c>
      <c r="D1065" s="24">
        <v>4022</v>
      </c>
      <c r="E1065" s="24">
        <v>69105</v>
      </c>
      <c r="F1065" s="1" t="s">
        <v>72</v>
      </c>
      <c r="G1065" s="1" t="s">
        <v>36</v>
      </c>
      <c r="H1065" s="1" t="s">
        <v>73</v>
      </c>
      <c r="I1065" t="s">
        <v>47</v>
      </c>
      <c r="J1065" t="str">
        <f>_xlfn.CONCAT(IFERROR(INDEX(Lookup!B:B, MATCH(Table1[[#This Row],[Origin City]], Lookup!A:A, 0)), Table1[[#This Row],[Origin City]]),","," ",Table1[[#This Row],[Origin State]])</f>
        <v>Argyle, MN</v>
      </c>
      <c r="K1065" t="s">
        <v>48</v>
      </c>
      <c r="L1065" t="s">
        <v>49</v>
      </c>
      <c r="M1065" t="s">
        <v>50</v>
      </c>
      <c r="N1065" s="5">
        <v>1528</v>
      </c>
      <c r="O1065" t="s">
        <v>51</v>
      </c>
      <c r="P1065">
        <v>110</v>
      </c>
      <c r="Q1065">
        <v>120</v>
      </c>
      <c r="R1065" t="s">
        <v>2</v>
      </c>
      <c r="S1065" t="s">
        <v>43</v>
      </c>
      <c r="T1065" t="s">
        <v>52</v>
      </c>
      <c r="U1065" s="35" t="s">
        <v>44</v>
      </c>
      <c r="V1065" s="27" t="s">
        <v>45</v>
      </c>
      <c r="W1065" s="4">
        <v>6485</v>
      </c>
      <c r="X1065" s="4">
        <f>IF(Table1[[#This Row],[Commodity]]="corn",Table1[[#This Row],[Tariff per Car]]/(111*2000/56),Table1[[#This Row],[Tariff per Car]]/(111*2000/60))</f>
        <v>1.7527027027027027</v>
      </c>
      <c r="Y1065" s="4">
        <f>Table1[[#This Row],[Tariff per Car]]/100.7</f>
        <v>64.399205561072492</v>
      </c>
      <c r="Z1065" s="4">
        <f>(Table1[[#This Row],[Tariff per Car]]/111)</f>
        <v>58.423423423423422</v>
      </c>
      <c r="AA1065" s="6">
        <f>(Table1[[#This Row],[Tariff per Car]]/111)/Table1[[#This Row],[Route Mileage]]</f>
        <v>3.823522475354936E-2</v>
      </c>
      <c r="AB1065" s="4">
        <v>0.28999999999999998</v>
      </c>
      <c r="AC1065" s="4">
        <f>Table1[[#This Row],[FSC per Mile]]*Table1[[#This Row],[Route Mileage]]</f>
        <v>443.11999999999995</v>
      </c>
      <c r="AD1065" s="4">
        <f>Table1[[#This Row],[Tariff per Car]]+Table1[[#This Row],[FSC per Car]]</f>
        <v>6928.12</v>
      </c>
      <c r="AE1065" s="4">
        <f>IF(Table1[[#This Row],[Commodity]]="corn",Table1[[#This Row],[Tariff + FSC per Car]]/(111*2000/56),Table1[[#This Row],[Tariff + FSC per Car]]/(111*2000/60))</f>
        <v>1.8724648648648647</v>
      </c>
      <c r="AF1065" s="4">
        <f>Table1[[#This Row],[Tariff + FSC per Car]]/100.7</f>
        <v>68.799602780536247</v>
      </c>
      <c r="AG1065" s="4">
        <f>(Table1[[#This Row],[Tariff + FSC per Car]]/111)</f>
        <v>62.415495495495492</v>
      </c>
      <c r="AH1065" s="6">
        <f>(Table1[[#This Row],[Tariff + FSC per Car]]/111)/Table1[[#This Row],[Route Mileage]]</f>
        <v>4.0847837366161974E-2</v>
      </c>
    </row>
    <row r="1066" spans="1:34" x14ac:dyDescent="0.25">
      <c r="A1066" s="3">
        <v>45214</v>
      </c>
      <c r="B1066" s="1" t="s">
        <v>34</v>
      </c>
      <c r="C1066" s="1" t="s">
        <v>34</v>
      </c>
      <c r="D1066" s="24">
        <v>4022</v>
      </c>
      <c r="E1066" s="24">
        <v>69105</v>
      </c>
      <c r="F1066" s="1" t="s">
        <v>72</v>
      </c>
      <c r="G1066" s="1" t="s">
        <v>36</v>
      </c>
      <c r="H1066" s="1" t="s">
        <v>73</v>
      </c>
      <c r="I1066" t="s">
        <v>47</v>
      </c>
      <c r="J1066" t="str">
        <f>_xlfn.CONCAT(IFERROR(INDEX(Lookup!B:B, MATCH(Table1[[#This Row],[Origin City]], Lookup!A:A, 0)), Table1[[#This Row],[Origin City]]),","," ",Table1[[#This Row],[Origin State]])</f>
        <v>Argyle, MN</v>
      </c>
      <c r="K1066" t="s">
        <v>65</v>
      </c>
      <c r="L1066" t="s">
        <v>54</v>
      </c>
      <c r="M1066" t="s">
        <v>66</v>
      </c>
      <c r="N1066" s="47">
        <v>1634</v>
      </c>
      <c r="O1066" t="s">
        <v>51</v>
      </c>
      <c r="P1066">
        <v>110</v>
      </c>
      <c r="Q1066">
        <v>120</v>
      </c>
      <c r="R1066" t="s">
        <v>2</v>
      </c>
      <c r="S1066" t="s">
        <v>43</v>
      </c>
      <c r="T1066" t="s">
        <v>52</v>
      </c>
      <c r="U1066" s="36" t="s">
        <v>44</v>
      </c>
      <c r="V1066" s="28" t="s">
        <v>45</v>
      </c>
      <c r="W1066" s="4">
        <v>6685</v>
      </c>
      <c r="X1066" s="4">
        <f>IF(Table1[[#This Row],[Commodity]]="corn",Table1[[#This Row],[Tariff per Car]]/(111*2000/56),Table1[[#This Row],[Tariff per Car]]/(111*2000/60))</f>
        <v>1.8067567567567568</v>
      </c>
      <c r="Y1066" s="4">
        <f>Table1[[#This Row],[Tariff per Car]]/100.7</f>
        <v>66.385302879841106</v>
      </c>
      <c r="Z1066" s="4">
        <f>(Table1[[#This Row],[Tariff per Car]]/111)</f>
        <v>60.225225225225223</v>
      </c>
      <c r="AA1066" s="6">
        <f>(Table1[[#This Row],[Tariff per Car]]/111)/Table1[[#This Row],[Route Mileage]]</f>
        <v>3.6857542977494016E-2</v>
      </c>
      <c r="AB1066" s="4">
        <v>0.28999999999999998</v>
      </c>
      <c r="AC1066" s="4">
        <f>Table1[[#This Row],[FSC per Mile]]*Table1[[#This Row],[Route Mileage]]</f>
        <v>473.85999999999996</v>
      </c>
      <c r="AD1066" s="4">
        <f>Table1[[#This Row],[Tariff per Car]]+Table1[[#This Row],[FSC per Car]]</f>
        <v>7158.86</v>
      </c>
      <c r="AE1066" s="4">
        <f>IF(Table1[[#This Row],[Commodity]]="corn",Table1[[#This Row],[Tariff + FSC per Car]]/(111*2000/56),Table1[[#This Row],[Tariff + FSC per Car]]/(111*2000/60))</f>
        <v>1.9348270270270269</v>
      </c>
      <c r="AF1066" s="4">
        <f>Table1[[#This Row],[Tariff + FSC per Car]]/100.7</f>
        <v>71.090963257199604</v>
      </c>
      <c r="AG1066" s="4">
        <f>(Table1[[#This Row],[Tariff + FSC per Car]]/111)</f>
        <v>64.494234234234227</v>
      </c>
      <c r="AH1066" s="6">
        <f>(Table1[[#This Row],[Tariff + FSC per Car]]/111)/Table1[[#This Row],[Route Mileage]]</f>
        <v>3.9470155590106623E-2</v>
      </c>
    </row>
    <row r="1067" spans="1:34" x14ac:dyDescent="0.25">
      <c r="A1067" s="3">
        <v>45214</v>
      </c>
      <c r="B1067" s="1" t="s">
        <v>34</v>
      </c>
      <c r="C1067" s="1" t="s">
        <v>34</v>
      </c>
      <c r="D1067" s="24">
        <v>4022</v>
      </c>
      <c r="E1067" s="24">
        <v>69105</v>
      </c>
      <c r="F1067" s="1" t="s">
        <v>72</v>
      </c>
      <c r="G1067" s="1" t="s">
        <v>36</v>
      </c>
      <c r="H1067" s="1" t="s">
        <v>74</v>
      </c>
      <c r="I1067" t="s">
        <v>75</v>
      </c>
      <c r="J1067" t="str">
        <f>_xlfn.CONCAT(IFERROR(INDEX(Lookup!B:B, MATCH(Table1[[#This Row],[Origin City]], Lookup!A:A, 0)), Table1[[#This Row],[Origin City]]),","," ",Table1[[#This Row],[Origin State]])</f>
        <v>Casselton, ND</v>
      </c>
      <c r="K1067" t="s">
        <v>48</v>
      </c>
      <c r="L1067" t="s">
        <v>49</v>
      </c>
      <c r="M1067" t="s">
        <v>50</v>
      </c>
      <c r="N1067" s="5">
        <v>1469</v>
      </c>
      <c r="O1067" t="s">
        <v>51</v>
      </c>
      <c r="P1067">
        <v>110</v>
      </c>
      <c r="Q1067">
        <v>120</v>
      </c>
      <c r="R1067" t="s">
        <v>2</v>
      </c>
      <c r="S1067" t="s">
        <v>43</v>
      </c>
      <c r="T1067" t="s">
        <v>52</v>
      </c>
      <c r="U1067" s="35" t="s">
        <v>44</v>
      </c>
      <c r="V1067" s="27" t="s">
        <v>45</v>
      </c>
      <c r="W1067" s="4">
        <v>6435</v>
      </c>
      <c r="X1067" s="4">
        <f>IF(Table1[[#This Row],[Commodity]]="corn",Table1[[#This Row],[Tariff per Car]]/(111*2000/56),Table1[[#This Row],[Tariff per Car]]/(111*2000/60))</f>
        <v>1.7391891891891893</v>
      </c>
      <c r="Y1067" s="4">
        <f>Table1[[#This Row],[Tariff per Car]]/100.7</f>
        <v>63.902681231380335</v>
      </c>
      <c r="Z1067" s="4">
        <f>(Table1[[#This Row],[Tariff per Car]]/111)</f>
        <v>57.972972972972975</v>
      </c>
      <c r="AA1067" s="6">
        <f>(Table1[[#This Row],[Tariff per Car]]/111)/Table1[[#This Row],[Route Mileage]]</f>
        <v>3.9464243004066014E-2</v>
      </c>
      <c r="AB1067" s="4">
        <v>0.28999999999999998</v>
      </c>
      <c r="AC1067" s="4">
        <f>Table1[[#This Row],[FSC per Mile]]*Table1[[#This Row],[Route Mileage]]</f>
        <v>426.01</v>
      </c>
      <c r="AD1067" s="4">
        <f>Table1[[#This Row],[Tariff per Car]]+Table1[[#This Row],[FSC per Car]]</f>
        <v>6861.01</v>
      </c>
      <c r="AE1067" s="4">
        <f>IF(Table1[[#This Row],[Commodity]]="corn",Table1[[#This Row],[Tariff + FSC per Car]]/(111*2000/56),Table1[[#This Row],[Tariff + FSC per Car]]/(111*2000/60))</f>
        <v>1.8543270270270271</v>
      </c>
      <c r="AF1067" s="4">
        <f>Table1[[#This Row],[Tariff + FSC per Car]]/100.7</f>
        <v>68.133167825223438</v>
      </c>
      <c r="AG1067" s="4">
        <f>(Table1[[#This Row],[Tariff + FSC per Car]]/111)</f>
        <v>61.810900900900904</v>
      </c>
      <c r="AH1067" s="6">
        <f>(Table1[[#This Row],[Tariff + FSC per Car]]/111)/Table1[[#This Row],[Route Mileage]]</f>
        <v>4.2076855616678628E-2</v>
      </c>
    </row>
    <row r="1068" spans="1:34" x14ac:dyDescent="0.25">
      <c r="A1068" s="3">
        <v>45214</v>
      </c>
      <c r="B1068" s="1" t="s">
        <v>34</v>
      </c>
      <c r="C1068" s="1" t="s">
        <v>34</v>
      </c>
      <c r="D1068" s="24">
        <v>4022</v>
      </c>
      <c r="E1068" s="24">
        <v>69902</v>
      </c>
      <c r="F1068" s="1" t="s">
        <v>72</v>
      </c>
      <c r="G1068" s="1" t="s">
        <v>36</v>
      </c>
      <c r="H1068" s="1" t="s">
        <v>74</v>
      </c>
      <c r="I1068" t="s">
        <v>75</v>
      </c>
      <c r="J1068" t="str">
        <f>_xlfn.CONCAT(IFERROR(INDEX(Lookup!B:B, MATCH(Table1[[#This Row],[Origin City]], Lookup!A:A, 0)), Table1[[#This Row],[Origin City]]),","," ",Table1[[#This Row],[Origin State]])</f>
        <v>Casselton, ND</v>
      </c>
      <c r="K1068" t="s">
        <v>79</v>
      </c>
      <c r="L1068" t="s">
        <v>62</v>
      </c>
      <c r="M1068" t="str">
        <f>_xlfn.CONCAT(IFERROR(INDEX(Lookup!B:B, MATCH(Table1[[#This Row],[Destination City]], Lookup!A:A, 0)), Table1[[#This Row],[Destination City]]),","," ",Table1[[#This Row],[Destination State]])</f>
        <v>St. Louis, MO</v>
      </c>
      <c r="N1068" s="5">
        <v>855</v>
      </c>
      <c r="O1068" t="s">
        <v>51</v>
      </c>
      <c r="P1068">
        <v>110</v>
      </c>
      <c r="Q1068">
        <v>120</v>
      </c>
      <c r="R1068" t="s">
        <v>2</v>
      </c>
      <c r="S1068" t="s">
        <v>43</v>
      </c>
      <c r="T1068" t="s">
        <v>52</v>
      </c>
      <c r="U1068" s="35" t="s">
        <v>44</v>
      </c>
      <c r="V1068" s="27" t="s">
        <v>45</v>
      </c>
      <c r="W1068" s="4">
        <v>4485</v>
      </c>
      <c r="X1068" s="4">
        <f>IF(Table1[[#This Row],[Commodity]]="corn",Table1[[#This Row],[Tariff per Car]]/(111*2000/56),Table1[[#This Row],[Tariff per Car]]/(111*2000/60))</f>
        <v>1.2121621621621621</v>
      </c>
      <c r="Y1068" s="4">
        <f>Table1[[#This Row],[Tariff per Car]]/100.7</f>
        <v>44.538232373386293</v>
      </c>
      <c r="Z1068" s="4">
        <f>(Table1[[#This Row],[Tariff per Car]]/111)</f>
        <v>40.405405405405403</v>
      </c>
      <c r="AA1068" s="6">
        <f>(Table1[[#This Row],[Tariff per Car]]/111)/Table1[[#This Row],[Route Mileage]]</f>
        <v>4.7257784099889358E-2</v>
      </c>
      <c r="AB1068" s="4">
        <v>0.28999999999999998</v>
      </c>
      <c r="AC1068" s="4">
        <f>Table1[[#This Row],[FSC per Mile]]*Table1[[#This Row],[Route Mileage]]</f>
        <v>247.95</v>
      </c>
      <c r="AD1068" s="4">
        <f>Table1[[#This Row],[Tariff per Car]]+Table1[[#This Row],[FSC per Car]]</f>
        <v>4732.95</v>
      </c>
      <c r="AE1068" s="4">
        <f>IF(Table1[[#This Row],[Commodity]]="corn",Table1[[#This Row],[Tariff + FSC per Car]]/(111*2000/56),Table1[[#This Row],[Tariff + FSC per Car]]/(111*2000/60))</f>
        <v>1.2791756756756756</v>
      </c>
      <c r="AF1068" s="4">
        <f>Table1[[#This Row],[Tariff + FSC per Car]]/100.7</f>
        <v>47.000496524329691</v>
      </c>
      <c r="AG1068" s="4">
        <f>(Table1[[#This Row],[Tariff + FSC per Car]]/111)</f>
        <v>42.639189189189189</v>
      </c>
      <c r="AH1068" s="6">
        <f>(Table1[[#This Row],[Tariff + FSC per Car]]/111)/Table1[[#This Row],[Route Mileage]]</f>
        <v>4.9870396712501978E-2</v>
      </c>
    </row>
    <row r="1069" spans="1:34" x14ac:dyDescent="0.25">
      <c r="A1069" s="3">
        <v>45214</v>
      </c>
      <c r="B1069" s="1" t="s">
        <v>34</v>
      </c>
      <c r="C1069" s="1" t="s">
        <v>34</v>
      </c>
      <c r="D1069" s="24">
        <v>4022</v>
      </c>
      <c r="E1069" s="24">
        <v>69105</v>
      </c>
      <c r="F1069" s="1" t="s">
        <v>72</v>
      </c>
      <c r="G1069" s="1" t="s">
        <v>36</v>
      </c>
      <c r="H1069" s="1" t="s">
        <v>76</v>
      </c>
      <c r="I1069" t="s">
        <v>77</v>
      </c>
      <c r="J1069" t="str">
        <f>_xlfn.CONCAT(IFERROR(INDEX(Lookup!B:B, MATCH(Table1[[#This Row],[Origin City]], Lookup!A:A, 0)), Table1[[#This Row],[Origin City]]),","," ",Table1[[#This Row],[Origin State]])</f>
        <v>Concordia, KS</v>
      </c>
      <c r="K1069" t="s">
        <v>65</v>
      </c>
      <c r="L1069" t="s">
        <v>54</v>
      </c>
      <c r="M1069" t="s">
        <v>66</v>
      </c>
      <c r="N1069" s="5">
        <v>742</v>
      </c>
      <c r="O1069" t="s">
        <v>51</v>
      </c>
      <c r="P1069">
        <v>110</v>
      </c>
      <c r="Q1069">
        <v>120</v>
      </c>
      <c r="R1069" t="s">
        <v>2</v>
      </c>
      <c r="S1069" t="s">
        <v>43</v>
      </c>
      <c r="T1069" t="s">
        <v>43</v>
      </c>
      <c r="U1069" s="36" t="s">
        <v>44</v>
      </c>
      <c r="V1069" s="28" t="s">
        <v>45</v>
      </c>
      <c r="W1069" s="4">
        <v>4935</v>
      </c>
      <c r="X1069" s="4">
        <f>IF(Table1[[#This Row],[Commodity]]="corn",Table1[[#This Row],[Tariff per Car]]/(111*2000/56),Table1[[#This Row],[Tariff per Car]]/(111*2000/60))</f>
        <v>1.3337837837837838</v>
      </c>
      <c r="Y1069" s="4">
        <f>Table1[[#This Row],[Tariff per Car]]/100.7</f>
        <v>49.006951340615686</v>
      </c>
      <c r="Z1069" s="4">
        <f>(Table1[[#This Row],[Tariff per Car]]/111)</f>
        <v>44.45945945945946</v>
      </c>
      <c r="AA1069" s="6">
        <f>(Table1[[#This Row],[Tariff per Car]]/111)/Table1[[#This Row],[Route Mileage]]</f>
        <v>5.991840897501275E-2</v>
      </c>
      <c r="AB1069" s="4">
        <v>0.28999999999999998</v>
      </c>
      <c r="AC1069" s="4">
        <f>Table1[[#This Row],[FSC per Mile]]*Table1[[#This Row],[Route Mileage]]</f>
        <v>215.17999999999998</v>
      </c>
      <c r="AD1069" s="4">
        <f>Table1[[#This Row],[Tariff per Car]]+Table1[[#This Row],[FSC per Car]]</f>
        <v>5150.18</v>
      </c>
      <c r="AE1069" s="4">
        <f>IF(Table1[[#This Row],[Commodity]]="corn",Table1[[#This Row],[Tariff + FSC per Car]]/(111*2000/56),Table1[[#This Row],[Tariff + FSC per Car]]/(111*2000/60))</f>
        <v>1.3919405405405407</v>
      </c>
      <c r="AF1069" s="4">
        <f>Table1[[#This Row],[Tariff + FSC per Car]]/100.7</f>
        <v>51.143793445878849</v>
      </c>
      <c r="AG1069" s="4">
        <f>(Table1[[#This Row],[Tariff + FSC per Car]]/111)</f>
        <v>46.398018018018021</v>
      </c>
      <c r="AH1069" s="6">
        <f>(Table1[[#This Row],[Tariff + FSC per Car]]/111)/Table1[[#This Row],[Route Mileage]]</f>
        <v>6.2531021587625371E-2</v>
      </c>
    </row>
    <row r="1070" spans="1:34" x14ac:dyDescent="0.25">
      <c r="A1070" s="3">
        <v>45214</v>
      </c>
      <c r="B1070" s="1" t="s">
        <v>34</v>
      </c>
      <c r="C1070" s="1" t="s">
        <v>34</v>
      </c>
      <c r="D1070" s="24">
        <v>4022</v>
      </c>
      <c r="E1070" s="24">
        <v>69105</v>
      </c>
      <c r="F1070" s="1" t="s">
        <v>72</v>
      </c>
      <c r="G1070" s="1" t="s">
        <v>36</v>
      </c>
      <c r="H1070" s="1" t="s">
        <v>78</v>
      </c>
      <c r="I1070" t="s">
        <v>68</v>
      </c>
      <c r="J1070" t="str">
        <f>_xlfn.CONCAT(IFERROR(INDEX(Lookup!B:B, MATCH(Table1[[#This Row],[Origin City]], Lookup!A:A, 0)), Table1[[#This Row],[Origin City]]),","," ",Table1[[#This Row],[Origin State]])</f>
        <v>Mitchell, SD</v>
      </c>
      <c r="K1070" t="s">
        <v>48</v>
      </c>
      <c r="L1070" t="s">
        <v>49</v>
      </c>
      <c r="M1070" t="s">
        <v>50</v>
      </c>
      <c r="N1070" s="5">
        <v>1624</v>
      </c>
      <c r="O1070" t="s">
        <v>51</v>
      </c>
      <c r="P1070">
        <v>110</v>
      </c>
      <c r="Q1070">
        <v>120</v>
      </c>
      <c r="R1070" t="s">
        <v>2</v>
      </c>
      <c r="S1070" t="s">
        <v>43</v>
      </c>
      <c r="T1070" t="s">
        <v>52</v>
      </c>
      <c r="U1070" s="35" t="s">
        <v>44</v>
      </c>
      <c r="V1070" s="27" t="s">
        <v>45</v>
      </c>
      <c r="W1070" s="4">
        <v>6535</v>
      </c>
      <c r="X1070" s="4">
        <f>IF(Table1[[#This Row],[Commodity]]="corn",Table1[[#This Row],[Tariff per Car]]/(111*2000/56),Table1[[#This Row],[Tariff per Car]]/(111*2000/60))</f>
        <v>1.7662162162162163</v>
      </c>
      <c r="Y1070" s="4">
        <f>Table1[[#This Row],[Tariff per Car]]/100.7</f>
        <v>64.895729890764642</v>
      </c>
      <c r="Z1070" s="4">
        <f>(Table1[[#This Row],[Tariff per Car]]/111)</f>
        <v>58.873873873873876</v>
      </c>
      <c r="AA1070" s="6">
        <f>(Table1[[#This Row],[Tariff per Car]]/111)/Table1[[#This Row],[Route Mileage]]</f>
        <v>3.6252385390316423E-2</v>
      </c>
      <c r="AB1070" s="4">
        <v>0.28999999999999998</v>
      </c>
      <c r="AC1070" s="4">
        <f>Table1[[#This Row],[FSC per Mile]]*Table1[[#This Row],[Route Mileage]]</f>
        <v>470.96</v>
      </c>
      <c r="AD1070" s="4">
        <f>Table1[[#This Row],[Tariff per Car]]+Table1[[#This Row],[FSC per Car]]</f>
        <v>7005.96</v>
      </c>
      <c r="AE1070" s="4">
        <f>IF(Table1[[#This Row],[Commodity]]="corn",Table1[[#This Row],[Tariff + FSC per Car]]/(111*2000/56),Table1[[#This Row],[Tariff + FSC per Car]]/(111*2000/60))</f>
        <v>1.8935027027027027</v>
      </c>
      <c r="AF1070" s="4">
        <f>Table1[[#This Row],[Tariff + FSC per Car]]/100.7</f>
        <v>69.572591857000987</v>
      </c>
      <c r="AG1070" s="4">
        <f>(Table1[[#This Row],[Tariff + FSC per Car]]/111)</f>
        <v>63.116756756756757</v>
      </c>
      <c r="AH1070" s="6">
        <f>(Table1[[#This Row],[Tariff + FSC per Car]]/111)/Table1[[#This Row],[Route Mileage]]</f>
        <v>3.8864998002929037E-2</v>
      </c>
    </row>
    <row r="1071" spans="1:34" x14ac:dyDescent="0.25">
      <c r="A1071" s="3">
        <v>45214</v>
      </c>
      <c r="B1071" s="1" t="s">
        <v>34</v>
      </c>
      <c r="C1071" s="1" t="s">
        <v>34</v>
      </c>
      <c r="D1071" s="24">
        <v>4022</v>
      </c>
      <c r="E1071" s="24">
        <v>69105</v>
      </c>
      <c r="F1071" s="1" t="s">
        <v>72</v>
      </c>
      <c r="G1071" s="1" t="s">
        <v>36</v>
      </c>
      <c r="H1071" s="1" t="s">
        <v>61</v>
      </c>
      <c r="I1071" t="s">
        <v>62</v>
      </c>
      <c r="J1071" t="str">
        <f>_xlfn.CONCAT(IFERROR(INDEX(Lookup!B:B, MATCH(Table1[[#This Row],[Origin City]], Lookup!A:A, 0)), Table1[[#This Row],[Origin City]]),","," ",Table1[[#This Row],[Origin State]])</f>
        <v>Phelps (Rock Port), MO</v>
      </c>
      <c r="K1071" t="s">
        <v>48</v>
      </c>
      <c r="L1071" t="s">
        <v>49</v>
      </c>
      <c r="M1071" t="s">
        <v>50</v>
      </c>
      <c r="N1071" s="5">
        <v>1881</v>
      </c>
      <c r="O1071" t="s">
        <v>51</v>
      </c>
      <c r="P1071">
        <v>110</v>
      </c>
      <c r="Q1071">
        <v>120</v>
      </c>
      <c r="R1071" t="s">
        <v>2</v>
      </c>
      <c r="S1071" t="s">
        <v>43</v>
      </c>
      <c r="T1071" t="s">
        <v>43</v>
      </c>
      <c r="U1071" s="35" t="s">
        <v>44</v>
      </c>
      <c r="V1071" s="27" t="s">
        <v>45</v>
      </c>
      <c r="W1071" s="4">
        <v>6485</v>
      </c>
      <c r="X1071" s="4">
        <f>IF(Table1[[#This Row],[Commodity]]="corn",Table1[[#This Row],[Tariff per Car]]/(111*2000/56),Table1[[#This Row],[Tariff per Car]]/(111*2000/60))</f>
        <v>1.7527027027027027</v>
      </c>
      <c r="Y1071" s="4">
        <f>Table1[[#This Row],[Tariff per Car]]/100.7</f>
        <v>64.399205561072492</v>
      </c>
      <c r="Z1071" s="4">
        <f>(Table1[[#This Row],[Tariff per Car]]/111)</f>
        <v>58.423423423423422</v>
      </c>
      <c r="AA1071" s="6">
        <f>(Table1[[#This Row],[Tariff per Car]]/111)/Table1[[#This Row],[Route Mileage]]</f>
        <v>3.1059767901873165E-2</v>
      </c>
      <c r="AB1071" s="4">
        <v>0.28999999999999998</v>
      </c>
      <c r="AC1071" s="4">
        <f>Table1[[#This Row],[FSC per Mile]]*Table1[[#This Row],[Route Mileage]]</f>
        <v>545.49</v>
      </c>
      <c r="AD1071" s="4">
        <f>Table1[[#This Row],[Tariff per Car]]+Table1[[#This Row],[FSC per Car]]</f>
        <v>7030.49</v>
      </c>
      <c r="AE1071" s="4">
        <f>IF(Table1[[#This Row],[Commodity]]="corn",Table1[[#This Row],[Tariff + FSC per Car]]/(111*2000/56),Table1[[#This Row],[Tariff + FSC per Car]]/(111*2000/60))</f>
        <v>1.9001324324324325</v>
      </c>
      <c r="AF1071" s="4">
        <f>Table1[[#This Row],[Tariff + FSC per Car]]/100.7</f>
        <v>69.816186693147955</v>
      </c>
      <c r="AG1071" s="4">
        <f>(Table1[[#This Row],[Tariff + FSC per Car]]/111)</f>
        <v>63.337747747747748</v>
      </c>
      <c r="AH1071" s="6">
        <f>(Table1[[#This Row],[Tariff + FSC per Car]]/111)/Table1[[#This Row],[Route Mileage]]</f>
        <v>3.3672380514485775E-2</v>
      </c>
    </row>
    <row r="1072" spans="1:34" x14ac:dyDescent="0.25">
      <c r="A1072" s="3">
        <v>45214</v>
      </c>
      <c r="B1072" s="1" t="s">
        <v>34</v>
      </c>
      <c r="C1072" s="1" t="s">
        <v>34</v>
      </c>
      <c r="D1072" s="24">
        <v>4022</v>
      </c>
      <c r="E1072" s="24">
        <v>69105</v>
      </c>
      <c r="F1072" s="1" t="s">
        <v>72</v>
      </c>
      <c r="G1072" s="1" t="s">
        <v>36</v>
      </c>
      <c r="H1072" s="1" t="s">
        <v>69</v>
      </c>
      <c r="I1072" t="s">
        <v>47</v>
      </c>
      <c r="J1072" t="str">
        <f>_xlfn.CONCAT(IFERROR(INDEX(Lookup!B:B, MATCH(Table1[[#This Row],[Origin City]], Lookup!A:A, 0)), Table1[[#This Row],[Origin City]]),","," ",Table1[[#This Row],[Origin State]])</f>
        <v>St. Cloud, MN</v>
      </c>
      <c r="K1072" t="s">
        <v>48</v>
      </c>
      <c r="L1072" t="s">
        <v>49</v>
      </c>
      <c r="M1072" t="s">
        <v>50</v>
      </c>
      <c r="N1072" s="5">
        <v>1666</v>
      </c>
      <c r="O1072" t="s">
        <v>51</v>
      </c>
      <c r="P1072">
        <v>110</v>
      </c>
      <c r="Q1072">
        <v>120</v>
      </c>
      <c r="R1072" t="s">
        <v>2</v>
      </c>
      <c r="S1072" t="s">
        <v>43</v>
      </c>
      <c r="T1072" t="s">
        <v>43</v>
      </c>
      <c r="U1072" s="36" t="s">
        <v>44</v>
      </c>
      <c r="V1072" s="28" t="s">
        <v>45</v>
      </c>
      <c r="W1072" s="4">
        <v>6585</v>
      </c>
      <c r="X1072" s="4">
        <f>IF(Table1[[#This Row],[Commodity]]="corn",Table1[[#This Row],[Tariff per Car]]/(111*2000/56),Table1[[#This Row],[Tariff per Car]]/(111*2000/60))</f>
        <v>1.7797297297297296</v>
      </c>
      <c r="Y1072" s="4">
        <f>Table1[[#This Row],[Tariff per Car]]/100.7</f>
        <v>65.392254220456806</v>
      </c>
      <c r="Z1072" s="4">
        <f>(Table1[[#This Row],[Tariff per Car]]/111)</f>
        <v>59.324324324324323</v>
      </c>
      <c r="AA1072" s="6">
        <f>(Table1[[#This Row],[Tariff per Car]]/111)/Table1[[#This Row],[Route Mileage]]</f>
        <v>3.5608838129846533E-2</v>
      </c>
      <c r="AB1072" s="4">
        <v>0.28999999999999998</v>
      </c>
      <c r="AC1072" s="4">
        <f>Table1[[#This Row],[FSC per Mile]]*Table1[[#This Row],[Route Mileage]]</f>
        <v>483.14</v>
      </c>
      <c r="AD1072" s="4">
        <f>Table1[[#This Row],[Tariff per Car]]+Table1[[#This Row],[FSC per Car]]</f>
        <v>7068.14</v>
      </c>
      <c r="AE1072" s="4">
        <f>IF(Table1[[#This Row],[Commodity]]="corn",Table1[[#This Row],[Tariff + FSC per Car]]/(111*2000/56),Table1[[#This Row],[Tariff + FSC per Car]]/(111*2000/60))</f>
        <v>1.9103081081081081</v>
      </c>
      <c r="AF1072" s="4">
        <f>Table1[[#This Row],[Tariff + FSC per Car]]/100.7</f>
        <v>70.190069513406158</v>
      </c>
      <c r="AG1072" s="4">
        <f>(Table1[[#This Row],[Tariff + FSC per Car]]/111)</f>
        <v>63.67693693693694</v>
      </c>
      <c r="AH1072" s="6">
        <f>(Table1[[#This Row],[Tariff + FSC per Car]]/111)/Table1[[#This Row],[Route Mileage]]</f>
        <v>3.8221450742459147E-2</v>
      </c>
    </row>
    <row r="1073" spans="1:34" x14ac:dyDescent="0.25">
      <c r="A1073" s="3">
        <v>45214</v>
      </c>
      <c r="B1073" s="1" t="s">
        <v>88</v>
      </c>
      <c r="C1073" s="1" t="s">
        <v>81</v>
      </c>
      <c r="D1073" s="24">
        <v>4444</v>
      </c>
      <c r="E1073" s="24">
        <v>47004</v>
      </c>
      <c r="F1073" s="1" t="s">
        <v>72</v>
      </c>
      <c r="G1073" s="1" t="s">
        <v>36</v>
      </c>
      <c r="H1073" s="1" t="s">
        <v>89</v>
      </c>
      <c r="I1073" t="s">
        <v>75</v>
      </c>
      <c r="J1073" t="str">
        <f>_xlfn.CONCAT(IFERROR(INDEX(Lookup!B:B, MATCH(Table1[[#This Row],[Origin City]], Lookup!A:A, 0)), Table1[[#This Row],[Origin City]]),","," ",Table1[[#This Row],[Origin State]])</f>
        <v>Enderlin, ND</v>
      </c>
      <c r="K1073" t="s">
        <v>119</v>
      </c>
      <c r="L1073" t="s">
        <v>57</v>
      </c>
      <c r="M1073" t="str">
        <f>_xlfn.CONCAT(IFERROR(INDEX(Lookup!B:B, MATCH(Table1[[#This Row],[Destination City]], Lookup!A:A, 0)), Table1[[#This Row],[Destination City]]),","," ",Table1[[#This Row],[Destination State]])</f>
        <v>East St. Louis, IL</v>
      </c>
      <c r="N1073" s="5">
        <v>1235.9000000000001</v>
      </c>
      <c r="O1073" t="s">
        <v>86</v>
      </c>
      <c r="P1073">
        <v>110</v>
      </c>
      <c r="Q1073">
        <v>110</v>
      </c>
      <c r="R1073" t="s">
        <v>42</v>
      </c>
      <c r="S1073" t="s">
        <v>43</v>
      </c>
      <c r="T1073" t="s">
        <v>52</v>
      </c>
      <c r="U1073" s="26"/>
      <c r="V1073" s="27" t="s">
        <v>87</v>
      </c>
      <c r="W1073" s="4">
        <v>3526</v>
      </c>
      <c r="X1073" s="4">
        <f>IF(Table1[[#This Row],[Commodity]]="corn",Table1[[#This Row],[Tariff per Car]]/(111*2000/56),Table1[[#This Row],[Tariff per Car]]/(111*2000/60))</f>
        <v>0.95297297297297301</v>
      </c>
      <c r="Y1073" s="4">
        <f>Table1[[#This Row],[Tariff per Car]]/100.7</f>
        <v>35.01489572989076</v>
      </c>
      <c r="Z1073" s="4">
        <f>(Table1[[#This Row],[Tariff per Car]]/111)</f>
        <v>31.765765765765767</v>
      </c>
      <c r="AA1073" s="6">
        <f>(Table1[[#This Row],[Tariff per Car]]/111)/Table1[[#This Row],[Route Mileage]]</f>
        <v>2.5702537232596297E-2</v>
      </c>
      <c r="AB1073" s="4">
        <v>0.48</v>
      </c>
      <c r="AC1073" s="4">
        <f>Table1[[#This Row],[FSC per Mile]]*Table1[[#This Row],[Route Mileage]]</f>
        <v>593.23199999999997</v>
      </c>
      <c r="AD1073" s="4">
        <f>Table1[[#This Row],[Tariff per Car]]+Table1[[#This Row],[FSC per Car]]</f>
        <v>4119.232</v>
      </c>
      <c r="AE1073" s="4">
        <f>IF(Table1[[#This Row],[Commodity]]="corn",Table1[[#This Row],[Tariff + FSC per Car]]/(111*2000/56),Table1[[#This Row],[Tariff + FSC per Car]]/(111*2000/60))</f>
        <v>1.113305945945946</v>
      </c>
      <c r="AF1073" s="4">
        <f>Table1[[#This Row],[Tariff + FSC per Car]]/100.7</f>
        <v>40.905978152929492</v>
      </c>
      <c r="AG1073" s="4">
        <f>(Table1[[#This Row],[Tariff + FSC per Car]]/111)</f>
        <v>37.110198198198198</v>
      </c>
      <c r="AH1073" s="6">
        <f>(Table1[[#This Row],[Tariff + FSC per Car]]/111)/Table1[[#This Row],[Route Mileage]]</f>
        <v>3.0026861556920619E-2</v>
      </c>
    </row>
    <row r="1074" spans="1:34" x14ac:dyDescent="0.25">
      <c r="A1074" s="3">
        <v>45214</v>
      </c>
      <c r="B1074" s="1" t="s">
        <v>88</v>
      </c>
      <c r="C1074" s="1" t="s">
        <v>81</v>
      </c>
      <c r="D1074" s="24">
        <v>4444</v>
      </c>
      <c r="E1074" s="24">
        <v>45650</v>
      </c>
      <c r="F1074" s="1" t="s">
        <v>72</v>
      </c>
      <c r="G1074" s="1" t="s">
        <v>36</v>
      </c>
      <c r="H1074" s="1" t="s">
        <v>89</v>
      </c>
      <c r="I1074" t="s">
        <v>75</v>
      </c>
      <c r="J1074" t="str">
        <f>_xlfn.CONCAT(IFERROR(INDEX(Lookup!B:B, MATCH(Table1[[#This Row],[Origin City]], Lookup!A:A, 0)), Table1[[#This Row],[Origin City]]),","," ",Table1[[#This Row],[Origin State]])</f>
        <v>Enderlin, ND</v>
      </c>
      <c r="K1074" t="s">
        <v>90</v>
      </c>
      <c r="L1074" t="s">
        <v>49</v>
      </c>
      <c r="M1074" t="str">
        <f>_xlfn.CONCAT(IFERROR(INDEX(Lookup!B:B, MATCH(Table1[[#This Row],[Destination City]], Lookup!A:A, 0)), Table1[[#This Row],[Destination City]]),","," ",Table1[[#This Row],[Destination State]])</f>
        <v>Kalama, WA</v>
      </c>
      <c r="N1074" s="5">
        <v>1617</v>
      </c>
      <c r="O1074" t="s">
        <v>86</v>
      </c>
      <c r="P1074">
        <v>110</v>
      </c>
      <c r="Q1074">
        <v>110</v>
      </c>
      <c r="R1074" t="s">
        <v>42</v>
      </c>
      <c r="S1074" t="s">
        <v>43</v>
      </c>
      <c r="T1074" t="s">
        <v>52</v>
      </c>
      <c r="U1074" s="26"/>
      <c r="V1074" s="27" t="s">
        <v>87</v>
      </c>
      <c r="W1074" s="4">
        <v>6135</v>
      </c>
      <c r="X1074" s="4">
        <f>IF(Table1[[#This Row],[Commodity]]="corn",Table1[[#This Row],[Tariff per Car]]/(111*2000/56),Table1[[#This Row],[Tariff per Car]]/(111*2000/60))</f>
        <v>1.6581081081081082</v>
      </c>
      <c r="Y1074" s="4">
        <f>Table1[[#This Row],[Tariff per Car]]/100.7</f>
        <v>60.923535253227406</v>
      </c>
      <c r="Z1074" s="4">
        <f>(Table1[[#This Row],[Tariff per Car]]/111)</f>
        <v>55.270270270270274</v>
      </c>
      <c r="AA1074" s="6">
        <f>(Table1[[#This Row],[Tariff per Car]]/111)/Table1[[#This Row],[Route Mileage]]</f>
        <v>3.4180748466462754E-2</v>
      </c>
      <c r="AB1074" s="4">
        <v>0.48</v>
      </c>
      <c r="AC1074" s="4">
        <f>Table1[[#This Row],[FSC per Mile]]*Table1[[#This Row],[Route Mileage]]</f>
        <v>776.16</v>
      </c>
      <c r="AD1074" s="4">
        <f>Table1[[#This Row],[Tariff per Car]]+Table1[[#This Row],[FSC per Car]]</f>
        <v>6911.16</v>
      </c>
      <c r="AE1074" s="4">
        <f>IF(Table1[[#This Row],[Commodity]]="corn",Table1[[#This Row],[Tariff + FSC per Car]]/(111*2000/56),Table1[[#This Row],[Tariff + FSC per Car]]/(111*2000/60))</f>
        <v>1.8678810810810811</v>
      </c>
      <c r="AF1074" s="4">
        <f>Table1[[#This Row],[Tariff + FSC per Car]]/100.7</f>
        <v>68.631181727904661</v>
      </c>
      <c r="AG1074" s="4">
        <f>(Table1[[#This Row],[Tariff + FSC per Car]]/111)</f>
        <v>62.262702702702704</v>
      </c>
      <c r="AH1074" s="6">
        <f>(Table1[[#This Row],[Tariff + FSC per Car]]/111)/Table1[[#This Row],[Route Mileage]]</f>
        <v>3.8505072790787076E-2</v>
      </c>
    </row>
    <row r="1075" spans="1:34" x14ac:dyDescent="0.25">
      <c r="A1075" s="3">
        <v>45214</v>
      </c>
      <c r="B1075" s="1" t="s">
        <v>94</v>
      </c>
      <c r="C1075" s="1" t="s">
        <v>94</v>
      </c>
      <c r="D1075" s="24">
        <v>4317</v>
      </c>
      <c r="F1075" s="1" t="s">
        <v>72</v>
      </c>
      <c r="G1075" s="1" t="s">
        <v>36</v>
      </c>
      <c r="H1075" s="1" t="s">
        <v>106</v>
      </c>
      <c r="I1075" t="s">
        <v>57</v>
      </c>
      <c r="J1075" t="str">
        <f>_xlfn.CONCAT(IFERROR(INDEX(Lookup!B:B, MATCH(Table1[[#This Row],[Origin City]], Lookup!A:A, 0)), Table1[[#This Row],[Origin City]]),","," ",Table1[[#This Row],[Origin State]])</f>
        <v>Casey, IL</v>
      </c>
      <c r="K1075" t="s">
        <v>107</v>
      </c>
      <c r="L1075" t="s">
        <v>98</v>
      </c>
      <c r="M1075" t="str">
        <f>_xlfn.CONCAT(IFERROR(INDEX(Lookup!B:B, MATCH(Table1[[#This Row],[Destination City]], Lookup!A:A, 0)), Table1[[#This Row],[Destination City]]),","," ",Table1[[#This Row],[Destination State]])</f>
        <v>Mobile, AL</v>
      </c>
      <c r="N1075" s="5">
        <v>779</v>
      </c>
      <c r="O1075" t="s">
        <v>86</v>
      </c>
      <c r="P1075">
        <v>90</v>
      </c>
      <c r="Q1075">
        <v>90</v>
      </c>
      <c r="R1075" t="s">
        <v>108</v>
      </c>
      <c r="S1075" t="s">
        <v>43</v>
      </c>
      <c r="T1075" t="s">
        <v>52</v>
      </c>
      <c r="U1075" s="43"/>
      <c r="V1075" s="28" t="s">
        <v>87</v>
      </c>
      <c r="W1075" s="4">
        <v>3516</v>
      </c>
      <c r="X1075" s="4">
        <f>IF(Table1[[#This Row],[Commodity]]="corn",Table1[[#This Row],[Tariff per Car]]/(111*2000/56),Table1[[#This Row],[Tariff per Car]]/(111*2000/60))</f>
        <v>0.95027027027027022</v>
      </c>
      <c r="Y1075" s="4">
        <f>Table1[[#This Row],[Tariff per Car]]/100.7</f>
        <v>34.915590863952332</v>
      </c>
      <c r="Z1075" s="4">
        <f>(Table1[[#This Row],[Tariff per Car]]/111)</f>
        <v>31.675675675675677</v>
      </c>
      <c r="AA1075" s="6">
        <f>(Table1[[#This Row],[Tariff per Car]]/111)/Table1[[#This Row],[Route Mileage]]</f>
        <v>4.066197134233078E-2</v>
      </c>
      <c r="AB1075" s="4">
        <v>0</v>
      </c>
      <c r="AC1075" s="4">
        <f>Table1[[#This Row],[FSC per Mile]]*Table1[[#This Row],[Route Mileage]]</f>
        <v>0</v>
      </c>
      <c r="AD1075" s="4">
        <f>Table1[[#This Row],[Tariff per Car]]+Table1[[#This Row],[FSC per Car]]</f>
        <v>3516</v>
      </c>
      <c r="AE1075" s="4">
        <f>IF(Table1[[#This Row],[Commodity]]="corn",Table1[[#This Row],[Tariff + FSC per Car]]/(111*2000/56),Table1[[#This Row],[Tariff + FSC per Car]]/(111*2000/60))</f>
        <v>0.95027027027027022</v>
      </c>
      <c r="AF1075" s="4">
        <f>Table1[[#This Row],[Tariff + FSC per Car]]/100.7</f>
        <v>34.915590863952332</v>
      </c>
      <c r="AG1075" s="4">
        <f>(Table1[[#This Row],[Tariff + FSC per Car]]/111)</f>
        <v>31.675675675675677</v>
      </c>
      <c r="AH1075" s="6">
        <f>(Table1[[#This Row],[Tariff + FSC per Car]]/111)/Table1[[#This Row],[Route Mileage]]</f>
        <v>4.066197134233078E-2</v>
      </c>
    </row>
    <row r="1076" spans="1:34" x14ac:dyDescent="0.25">
      <c r="A1076" s="3">
        <v>45214</v>
      </c>
      <c r="B1076" s="1" t="s">
        <v>94</v>
      </c>
      <c r="C1076" s="1" t="s">
        <v>94</v>
      </c>
      <c r="D1076" s="24">
        <v>4317</v>
      </c>
      <c r="F1076" s="1" t="s">
        <v>72</v>
      </c>
      <c r="G1076" s="1" t="s">
        <v>36</v>
      </c>
      <c r="H1076" s="1" t="s">
        <v>106</v>
      </c>
      <c r="I1076" t="s">
        <v>57</v>
      </c>
      <c r="J1076" t="str">
        <f>_xlfn.CONCAT(IFERROR(INDEX(Lookup!B:B, MATCH(Table1[[#This Row],[Origin City]], Lookup!A:A, 0)), Table1[[#This Row],[Origin City]]),","," ",Table1[[#This Row],[Origin State]])</f>
        <v>Casey, IL</v>
      </c>
      <c r="K1076" t="s">
        <v>107</v>
      </c>
      <c r="L1076" t="s">
        <v>98</v>
      </c>
      <c r="M1076" t="str">
        <f>_xlfn.CONCAT(IFERROR(INDEX(Lookup!B:B, MATCH(Table1[[#This Row],[Destination City]], Lookup!A:A, 0)), Table1[[#This Row],[Destination City]]),","," ",Table1[[#This Row],[Destination State]])</f>
        <v>Mobile, AL</v>
      </c>
      <c r="N1076" s="5">
        <v>779</v>
      </c>
      <c r="O1076" t="s">
        <v>86</v>
      </c>
      <c r="P1076">
        <v>90</v>
      </c>
      <c r="Q1076">
        <v>90</v>
      </c>
      <c r="R1076" t="s">
        <v>2</v>
      </c>
      <c r="S1076" t="s">
        <v>43</v>
      </c>
      <c r="T1076" t="s">
        <v>43</v>
      </c>
      <c r="U1076" s="43"/>
      <c r="V1076" s="28" t="s">
        <v>87</v>
      </c>
      <c r="W1076" s="4">
        <v>3736</v>
      </c>
      <c r="X1076" s="4">
        <f>IF(Table1[[#This Row],[Commodity]]="corn",Table1[[#This Row],[Tariff per Car]]/(111*2000/56),Table1[[#This Row],[Tariff per Car]]/(111*2000/60))</f>
        <v>1.0097297297297296</v>
      </c>
      <c r="Y1076" s="4">
        <f>Table1[[#This Row],[Tariff per Car]]/100.7</f>
        <v>37.100297914597817</v>
      </c>
      <c r="Z1076" s="4">
        <f>(Table1[[#This Row],[Tariff per Car]]/111)</f>
        <v>33.657657657657658</v>
      </c>
      <c r="AA1076" s="6">
        <f>(Table1[[#This Row],[Tariff per Car]]/111)/Table1[[#This Row],[Route Mileage]]</f>
        <v>4.320623576079289E-2</v>
      </c>
      <c r="AB1076" s="4">
        <v>0</v>
      </c>
      <c r="AC1076" s="4">
        <f>Table1[[#This Row],[FSC per Mile]]*Table1[[#This Row],[Route Mileage]]</f>
        <v>0</v>
      </c>
      <c r="AD1076" s="4">
        <f>Table1[[#This Row],[Tariff per Car]]+Table1[[#This Row],[FSC per Car]]</f>
        <v>3736</v>
      </c>
      <c r="AE1076" s="4">
        <f>IF(Table1[[#This Row],[Commodity]]="corn",Table1[[#This Row],[Tariff + FSC per Car]]/(111*2000/56),Table1[[#This Row],[Tariff + FSC per Car]]/(111*2000/60))</f>
        <v>1.0097297297297296</v>
      </c>
      <c r="AF1076" s="4">
        <f>Table1[[#This Row],[Tariff + FSC per Car]]/100.7</f>
        <v>37.100297914597817</v>
      </c>
      <c r="AG1076" s="4">
        <f>(Table1[[#This Row],[Tariff + FSC per Car]]/111)</f>
        <v>33.657657657657658</v>
      </c>
      <c r="AH1076" s="6">
        <f>(Table1[[#This Row],[Tariff + FSC per Car]]/111)/Table1[[#This Row],[Route Mileage]]</f>
        <v>4.320623576079289E-2</v>
      </c>
    </row>
    <row r="1077" spans="1:34" x14ac:dyDescent="0.25">
      <c r="A1077" s="3">
        <v>45214</v>
      </c>
      <c r="B1077" s="1" t="s">
        <v>94</v>
      </c>
      <c r="C1077" s="1" t="s">
        <v>94</v>
      </c>
      <c r="D1077" s="24">
        <v>4317</v>
      </c>
      <c r="F1077" s="1" t="s">
        <v>72</v>
      </c>
      <c r="G1077" s="1" t="s">
        <v>36</v>
      </c>
      <c r="H1077" s="1" t="s">
        <v>109</v>
      </c>
      <c r="I1077" t="s">
        <v>100</v>
      </c>
      <c r="J1077" t="str">
        <f>_xlfn.CONCAT(IFERROR(INDEX(Lookup!B:B, MATCH(Table1[[#This Row],[Origin City]], Lookup!A:A, 0)), Table1[[#This Row],[Origin City]]),","," ",Table1[[#This Row],[Origin State]])</f>
        <v>Marion, OH</v>
      </c>
      <c r="K1077" t="s">
        <v>110</v>
      </c>
      <c r="L1077" t="s">
        <v>111</v>
      </c>
      <c r="M1077" t="str">
        <f>_xlfn.CONCAT(IFERROR(INDEX(Lookup!B:B, MATCH(Table1[[#This Row],[Destination City]], Lookup!A:A, 0)), Table1[[#This Row],[Destination City]]),","," ",Table1[[#This Row],[Destination State]])</f>
        <v>Chesapeake, VA</v>
      </c>
      <c r="N1077" s="5">
        <v>760</v>
      </c>
      <c r="O1077" t="s">
        <v>86</v>
      </c>
      <c r="P1077">
        <v>90</v>
      </c>
      <c r="Q1077">
        <v>90</v>
      </c>
      <c r="R1077" t="s">
        <v>108</v>
      </c>
      <c r="S1077" t="s">
        <v>43</v>
      </c>
      <c r="T1077" t="s">
        <v>52</v>
      </c>
      <c r="U1077" s="43"/>
      <c r="V1077" s="28" t="s">
        <v>87</v>
      </c>
      <c r="W1077" s="4">
        <v>3056</v>
      </c>
      <c r="X1077" s="4">
        <f>IF(Table1[[#This Row],[Commodity]]="corn",Table1[[#This Row],[Tariff per Car]]/(111*2000/56),Table1[[#This Row],[Tariff per Car]]/(111*2000/60))</f>
        <v>0.82594594594594595</v>
      </c>
      <c r="Y1077" s="4">
        <f>Table1[[#This Row],[Tariff per Car]]/100.7</f>
        <v>30.347567030784507</v>
      </c>
      <c r="Z1077" s="4">
        <f>(Table1[[#This Row],[Tariff per Car]]/111)</f>
        <v>27.531531531531531</v>
      </c>
      <c r="AA1077" s="6">
        <f>(Table1[[#This Row],[Tariff per Car]]/111)/Table1[[#This Row],[Route Mileage]]</f>
        <v>3.6225699383594122E-2</v>
      </c>
      <c r="AB1077" s="4">
        <v>0</v>
      </c>
      <c r="AC1077" s="4">
        <f>Table1[[#This Row],[FSC per Mile]]*Table1[[#This Row],[Route Mileage]]</f>
        <v>0</v>
      </c>
      <c r="AD1077" s="4">
        <f>Table1[[#This Row],[Tariff per Car]]+Table1[[#This Row],[FSC per Car]]</f>
        <v>3056</v>
      </c>
      <c r="AE1077" s="4">
        <f>IF(Table1[[#This Row],[Commodity]]="corn",Table1[[#This Row],[Tariff + FSC per Car]]/(111*2000/56),Table1[[#This Row],[Tariff + FSC per Car]]/(111*2000/60))</f>
        <v>0.82594594594594595</v>
      </c>
      <c r="AF1077" s="4">
        <f>Table1[[#This Row],[Tariff + FSC per Car]]/100.7</f>
        <v>30.347567030784507</v>
      </c>
      <c r="AG1077" s="4">
        <f>(Table1[[#This Row],[Tariff + FSC per Car]]/111)</f>
        <v>27.531531531531531</v>
      </c>
      <c r="AH1077" s="6">
        <f>(Table1[[#This Row],[Tariff + FSC per Car]]/111)/Table1[[#This Row],[Route Mileage]]</f>
        <v>3.6225699383594122E-2</v>
      </c>
    </row>
    <row r="1078" spans="1:34" x14ac:dyDescent="0.25">
      <c r="A1078" s="3">
        <v>45214</v>
      </c>
      <c r="B1078" s="1" t="s">
        <v>94</v>
      </c>
      <c r="C1078" s="1" t="s">
        <v>94</v>
      </c>
      <c r="D1078" s="24">
        <v>4317</v>
      </c>
      <c r="F1078" s="1" t="s">
        <v>72</v>
      </c>
      <c r="G1078" s="1" t="s">
        <v>36</v>
      </c>
      <c r="H1078" s="1" t="s">
        <v>109</v>
      </c>
      <c r="I1078" t="s">
        <v>100</v>
      </c>
      <c r="J1078" t="str">
        <f>_xlfn.CONCAT(IFERROR(INDEX(Lookup!B:B, MATCH(Table1[[#This Row],[Origin City]], Lookup!A:A, 0)), Table1[[#This Row],[Origin City]]),","," ",Table1[[#This Row],[Origin State]])</f>
        <v>Marion, OH</v>
      </c>
      <c r="K1078" t="s">
        <v>110</v>
      </c>
      <c r="L1078" t="s">
        <v>111</v>
      </c>
      <c r="M1078" t="str">
        <f>_xlfn.CONCAT(IFERROR(INDEX(Lookup!B:B, MATCH(Table1[[#This Row],[Destination City]], Lookup!A:A, 0)), Table1[[#This Row],[Destination City]]),","," ",Table1[[#This Row],[Destination State]])</f>
        <v>Chesapeake, VA</v>
      </c>
      <c r="N1078" s="5">
        <v>760</v>
      </c>
      <c r="O1078" t="s">
        <v>86</v>
      </c>
      <c r="P1078">
        <v>90</v>
      </c>
      <c r="Q1078">
        <v>90</v>
      </c>
      <c r="R1078" t="s">
        <v>2</v>
      </c>
      <c r="S1078" t="s">
        <v>43</v>
      </c>
      <c r="T1078" t="s">
        <v>43</v>
      </c>
      <c r="U1078" s="43"/>
      <c r="V1078" s="28" t="s">
        <v>87</v>
      </c>
      <c r="W1078" s="4">
        <v>3496</v>
      </c>
      <c r="X1078" s="4">
        <f>IF(Table1[[#This Row],[Commodity]]="corn",Table1[[#This Row],[Tariff per Car]]/(111*2000/56),Table1[[#This Row],[Tariff per Car]]/(111*2000/60))</f>
        <v>0.94486486486486487</v>
      </c>
      <c r="Y1078" s="4">
        <f>Table1[[#This Row],[Tariff per Car]]/100.7</f>
        <v>34.716981132075468</v>
      </c>
      <c r="Z1078" s="4">
        <f>(Table1[[#This Row],[Tariff per Car]]/111)</f>
        <v>31.495495495495497</v>
      </c>
      <c r="AA1078" s="6">
        <f>(Table1[[#This Row],[Tariff per Car]]/111)/Table1[[#This Row],[Route Mileage]]</f>
        <v>4.1441441441441441E-2</v>
      </c>
      <c r="AB1078" s="4">
        <v>0</v>
      </c>
      <c r="AC1078" s="4">
        <f>Table1[[#This Row],[FSC per Mile]]*Table1[[#This Row],[Route Mileage]]</f>
        <v>0</v>
      </c>
      <c r="AD1078" s="4">
        <f>Table1[[#This Row],[Tariff per Car]]+Table1[[#This Row],[FSC per Car]]</f>
        <v>3496</v>
      </c>
      <c r="AE1078" s="4">
        <f>IF(Table1[[#This Row],[Commodity]]="corn",Table1[[#This Row],[Tariff + FSC per Car]]/(111*2000/56),Table1[[#This Row],[Tariff + FSC per Car]]/(111*2000/60))</f>
        <v>0.94486486486486487</v>
      </c>
      <c r="AF1078" s="4">
        <f>Table1[[#This Row],[Tariff + FSC per Car]]/100.7</f>
        <v>34.716981132075468</v>
      </c>
      <c r="AG1078" s="4">
        <f>(Table1[[#This Row],[Tariff + FSC per Car]]/111)</f>
        <v>31.495495495495497</v>
      </c>
      <c r="AH1078" s="6">
        <f>(Table1[[#This Row],[Tariff + FSC per Car]]/111)/Table1[[#This Row],[Route Mileage]]</f>
        <v>4.1441441441441441E-2</v>
      </c>
    </row>
    <row r="1079" spans="1:34" x14ac:dyDescent="0.25">
      <c r="A1079" s="3">
        <v>45214</v>
      </c>
      <c r="B1079" s="1" t="s">
        <v>112</v>
      </c>
      <c r="C1079" s="1" t="s">
        <v>112</v>
      </c>
      <c r="D1079" s="24">
        <v>4051</v>
      </c>
      <c r="E1079" s="24">
        <v>1144</v>
      </c>
      <c r="F1079" s="1" t="s">
        <v>72</v>
      </c>
      <c r="G1079" s="1" t="s">
        <v>36</v>
      </c>
      <c r="H1079" s="1" t="s">
        <v>128</v>
      </c>
      <c r="I1079" t="s">
        <v>77</v>
      </c>
      <c r="J1079" t="str">
        <f>_xlfn.CONCAT(IFERROR(INDEX(Lookup!B:B, MATCH(Table1[[#This Row],[Origin City]], Lookup!A:A, 0)), Table1[[#This Row],[Origin City]]),","," ",Table1[[#This Row],[Origin State]])</f>
        <v>Canton, KS</v>
      </c>
      <c r="K1079" t="s">
        <v>65</v>
      </c>
      <c r="L1079" t="s">
        <v>54</v>
      </c>
      <c r="M1079" t="str">
        <f>_xlfn.CONCAT(IFERROR(INDEX(Lookup!B:B, MATCH(Table1[[#This Row],[Destination City]], Lookup!A:A, 0)), Table1[[#This Row],[Destination City]]),","," ",Table1[[#This Row],[Destination State]])</f>
        <v>Houston, TX</v>
      </c>
      <c r="N1079" s="5">
        <v>747</v>
      </c>
      <c r="O1079" t="s">
        <v>51</v>
      </c>
      <c r="P1079">
        <v>107</v>
      </c>
      <c r="R1079" t="s">
        <v>42</v>
      </c>
      <c r="S1079" t="s">
        <v>43</v>
      </c>
      <c r="T1079" t="s">
        <v>52</v>
      </c>
      <c r="U1079" s="36" t="s">
        <v>44</v>
      </c>
      <c r="V1079" s="28"/>
      <c r="W1079" s="4">
        <v>4870</v>
      </c>
      <c r="X1079" s="4">
        <f>IF(Table1[[#This Row],[Commodity]]="corn",Table1[[#This Row],[Tariff per Car]]/(111*2000/56),Table1[[#This Row],[Tariff per Car]]/(111*2000/60))</f>
        <v>1.3162162162162163</v>
      </c>
      <c r="Y1079" s="4">
        <f>Table1[[#This Row],[Tariff per Car]]/100.7</f>
        <v>48.361469712015889</v>
      </c>
      <c r="Z1079" s="4">
        <f>(Table1[[#This Row],[Tariff per Car]]/111)</f>
        <v>43.873873873873876</v>
      </c>
      <c r="AA1079" s="6">
        <f>(Table1[[#This Row],[Tariff per Car]]/111)/Table1[[#This Row],[Route Mileage]]</f>
        <v>5.8733432227408136E-2</v>
      </c>
      <c r="AB1079" s="4">
        <v>0.46</v>
      </c>
      <c r="AC1079" s="4">
        <f>Table1[[#This Row],[FSC per Mile]]*Table1[[#This Row],[Route Mileage]]</f>
        <v>343.62</v>
      </c>
      <c r="AD1079" s="4">
        <f>Table1[[#This Row],[Tariff per Car]]+Table1[[#This Row],[FSC per Car]]</f>
        <v>5213.62</v>
      </c>
      <c r="AE1079" s="4">
        <f>IF(Table1[[#This Row],[Commodity]]="corn",Table1[[#This Row],[Tariff + FSC per Car]]/(111*2000/56),Table1[[#This Row],[Tariff + FSC per Car]]/(111*2000/60))</f>
        <v>1.4090864864864865</v>
      </c>
      <c r="AF1079" s="4">
        <f>Table1[[#This Row],[Tariff + FSC per Car]]/100.7</f>
        <v>51.773783515392253</v>
      </c>
      <c r="AG1079" s="4">
        <f>(Table1[[#This Row],[Tariff + FSC per Car]]/111)</f>
        <v>46.969549549549548</v>
      </c>
      <c r="AH1079" s="6">
        <f>(Table1[[#This Row],[Tariff + FSC per Car]]/111)/Table1[[#This Row],[Route Mileage]]</f>
        <v>6.287757637155228E-2</v>
      </c>
    </row>
    <row r="1080" spans="1:34" x14ac:dyDescent="0.25">
      <c r="A1080" s="3">
        <v>45214</v>
      </c>
      <c r="B1080" s="1" t="s">
        <v>112</v>
      </c>
      <c r="C1080" s="1" t="s">
        <v>112</v>
      </c>
      <c r="D1080" s="24">
        <v>4051</v>
      </c>
      <c r="E1080" s="24">
        <v>1301</v>
      </c>
      <c r="F1080" s="1" t="s">
        <v>72</v>
      </c>
      <c r="G1080" s="1" t="s">
        <v>36</v>
      </c>
      <c r="H1080" s="1" t="s">
        <v>129</v>
      </c>
      <c r="I1080" t="s">
        <v>38</v>
      </c>
      <c r="J1080" t="str">
        <f>_xlfn.CONCAT(IFERROR(INDEX(Lookup!B:B, MATCH(Table1[[#This Row],[Origin City]], Lookup!A:A, 0)), Table1[[#This Row],[Origin City]]),","," ",Table1[[#This Row],[Origin State]])</f>
        <v>Cozad, NE</v>
      </c>
      <c r="K1080" t="s">
        <v>90</v>
      </c>
      <c r="L1080" t="s">
        <v>49</v>
      </c>
      <c r="M1080" t="str">
        <f>_xlfn.CONCAT(IFERROR(INDEX(Lookup!B:B, MATCH(Table1[[#This Row],[Destination City]], Lookup!A:A, 0)), Table1[[#This Row],[Destination City]]),","," ",Table1[[#This Row],[Destination State]])</f>
        <v>Kalama, WA</v>
      </c>
      <c r="N1080" s="5">
        <v>1562</v>
      </c>
      <c r="O1080" t="s">
        <v>51</v>
      </c>
      <c r="P1080">
        <v>107</v>
      </c>
      <c r="R1080" t="s">
        <v>42</v>
      </c>
      <c r="S1080" t="s">
        <v>43</v>
      </c>
      <c r="T1080" t="s">
        <v>52</v>
      </c>
      <c r="U1080" s="36" t="s">
        <v>44</v>
      </c>
      <c r="V1080" s="28"/>
      <c r="W1080" s="4">
        <v>5860</v>
      </c>
      <c r="X1080" s="4">
        <f>IF(Table1[[#This Row],[Commodity]]="corn",Table1[[#This Row],[Tariff per Car]]/(111*2000/56),Table1[[#This Row],[Tariff per Car]]/(111*2000/60))</f>
        <v>1.5837837837837838</v>
      </c>
      <c r="Y1080" s="4">
        <f>Table1[[#This Row],[Tariff per Car]]/100.7</f>
        <v>58.192651439920553</v>
      </c>
      <c r="Z1080" s="4">
        <f>(Table1[[#This Row],[Tariff per Car]]/111)</f>
        <v>52.792792792792795</v>
      </c>
      <c r="AA1080" s="6">
        <f>(Table1[[#This Row],[Tariff per Car]]/111)/Table1[[#This Row],[Route Mileage]]</f>
        <v>3.379820281228732E-2</v>
      </c>
      <c r="AB1080" s="4">
        <v>0.46</v>
      </c>
      <c r="AC1080" s="4">
        <f>Table1[[#This Row],[FSC per Mile]]*Table1[[#This Row],[Route Mileage]]</f>
        <v>718.52</v>
      </c>
      <c r="AD1080" s="4">
        <f>Table1[[#This Row],[Tariff per Car]]+Table1[[#This Row],[FSC per Car]]</f>
        <v>6578.52</v>
      </c>
      <c r="AE1080" s="4">
        <f>IF(Table1[[#This Row],[Commodity]]="corn",Table1[[#This Row],[Tariff + FSC per Car]]/(111*2000/56),Table1[[#This Row],[Tariff + FSC per Car]]/(111*2000/60))</f>
        <v>1.7779783783783785</v>
      </c>
      <c r="AF1080" s="4">
        <f>Table1[[#This Row],[Tariff + FSC per Car]]/100.7</f>
        <v>65.327904667328696</v>
      </c>
      <c r="AG1080" s="4">
        <f>(Table1[[#This Row],[Tariff + FSC per Car]]/111)</f>
        <v>59.265945945945951</v>
      </c>
      <c r="AH1080" s="6">
        <f>(Table1[[#This Row],[Tariff + FSC per Car]]/111)/Table1[[#This Row],[Route Mileage]]</f>
        <v>3.7942346956431464E-2</v>
      </c>
    </row>
    <row r="1081" spans="1:34" x14ac:dyDescent="0.25">
      <c r="A1081" s="3">
        <v>45214</v>
      </c>
      <c r="B1081" s="1" t="s">
        <v>112</v>
      </c>
      <c r="C1081" s="1" t="s">
        <v>112</v>
      </c>
      <c r="D1081" s="24">
        <v>4051</v>
      </c>
      <c r="E1081" s="24">
        <v>1144</v>
      </c>
      <c r="F1081" s="1" t="s">
        <v>72</v>
      </c>
      <c r="G1081" s="1" t="s">
        <v>36</v>
      </c>
      <c r="H1081" s="1" t="s">
        <v>129</v>
      </c>
      <c r="I1081" t="s">
        <v>38</v>
      </c>
      <c r="J1081" t="str">
        <f>_xlfn.CONCAT(IFERROR(INDEX(Lookup!B:B, MATCH(Table1[[#This Row],[Origin City]], Lookup!A:A, 0)), Table1[[#This Row],[Origin City]]),","," ",Table1[[#This Row],[Origin State]])</f>
        <v>Cozad, NE</v>
      </c>
      <c r="K1081" t="s">
        <v>65</v>
      </c>
      <c r="L1081" t="s">
        <v>54</v>
      </c>
      <c r="M1081" t="str">
        <f>_xlfn.CONCAT(IFERROR(INDEX(Lookup!B:B, MATCH(Table1[[#This Row],[Destination City]], Lookup!A:A, 0)), Table1[[#This Row],[Destination City]]),","," ",Table1[[#This Row],[Destination State]])</f>
        <v>Houston, TX</v>
      </c>
      <c r="N1081" s="5">
        <v>1078</v>
      </c>
      <c r="O1081" t="s">
        <v>51</v>
      </c>
      <c r="P1081">
        <v>107</v>
      </c>
      <c r="R1081" t="s">
        <v>42</v>
      </c>
      <c r="S1081" t="s">
        <v>43</v>
      </c>
      <c r="T1081" t="s">
        <v>52</v>
      </c>
      <c r="U1081" s="36" t="s">
        <v>44</v>
      </c>
      <c r="V1081" s="28"/>
      <c r="W1081" s="4">
        <v>5230</v>
      </c>
      <c r="X1081" s="4">
        <f>IF(Table1[[#This Row],[Commodity]]="corn",Table1[[#This Row],[Tariff per Car]]/(111*2000/56),Table1[[#This Row],[Tariff per Car]]/(111*2000/60))</f>
        <v>1.4135135135135135</v>
      </c>
      <c r="Y1081" s="4">
        <f>Table1[[#This Row],[Tariff per Car]]/100.7</f>
        <v>51.936444885799403</v>
      </c>
      <c r="Z1081" s="4">
        <f>(Table1[[#This Row],[Tariff per Car]]/111)</f>
        <v>47.117117117117118</v>
      </c>
      <c r="AA1081" s="6">
        <f>(Table1[[#This Row],[Tariff per Car]]/111)/Table1[[#This Row],[Route Mileage]]</f>
        <v>4.3707900850757993E-2</v>
      </c>
      <c r="AB1081" s="4">
        <v>0.46</v>
      </c>
      <c r="AC1081" s="4">
        <f>Table1[[#This Row],[FSC per Mile]]*Table1[[#This Row],[Route Mileage]]</f>
        <v>495.88</v>
      </c>
      <c r="AD1081" s="4">
        <f>Table1[[#This Row],[Tariff per Car]]+Table1[[#This Row],[FSC per Car]]</f>
        <v>5725.88</v>
      </c>
      <c r="AE1081" s="4">
        <f>IF(Table1[[#This Row],[Commodity]]="corn",Table1[[#This Row],[Tariff + FSC per Car]]/(111*2000/56),Table1[[#This Row],[Tariff + FSC per Car]]/(111*2000/60))</f>
        <v>1.5475351351351352</v>
      </c>
      <c r="AF1081" s="4">
        <f>Table1[[#This Row],[Tariff + FSC per Car]]/100.7</f>
        <v>56.860774577954317</v>
      </c>
      <c r="AG1081" s="4">
        <f>(Table1[[#This Row],[Tariff + FSC per Car]]/111)</f>
        <v>51.584504504504508</v>
      </c>
      <c r="AH1081" s="6">
        <f>(Table1[[#This Row],[Tariff + FSC per Car]]/111)/Table1[[#This Row],[Route Mileage]]</f>
        <v>4.7852044994902143E-2</v>
      </c>
    </row>
    <row r="1082" spans="1:34" x14ac:dyDescent="0.25">
      <c r="A1082" s="3">
        <v>45214</v>
      </c>
      <c r="B1082" s="1" t="s">
        <v>112</v>
      </c>
      <c r="C1082" s="1" t="s">
        <v>112</v>
      </c>
      <c r="D1082" s="24">
        <v>4051</v>
      </c>
      <c r="E1082" s="24">
        <v>1144</v>
      </c>
      <c r="F1082" s="1" t="s">
        <v>72</v>
      </c>
      <c r="G1082" s="1" t="s">
        <v>36</v>
      </c>
      <c r="H1082" s="1" t="s">
        <v>122</v>
      </c>
      <c r="I1082" t="s">
        <v>59</v>
      </c>
      <c r="J1082" t="str">
        <f>_xlfn.CONCAT(IFERROR(INDEX(Lookup!B:B, MATCH(Table1[[#This Row],[Origin City]], Lookup!A:A, 0)), Table1[[#This Row],[Origin City]]),","," ",Table1[[#This Row],[Origin State]])</f>
        <v>Sloan, IA</v>
      </c>
      <c r="K1082" t="s">
        <v>130</v>
      </c>
      <c r="L1082" t="s">
        <v>83</v>
      </c>
      <c r="M1082" t="str">
        <f>_xlfn.CONCAT(IFERROR(INDEX(Lookup!B:B, MATCH(Table1[[#This Row],[Destination City]], Lookup!A:A, 0)), Table1[[#This Row],[Destination City]]),","," ",Table1[[#This Row],[Destination State]])</f>
        <v>Ama, LA</v>
      </c>
      <c r="N1082" s="47">
        <v>1231</v>
      </c>
      <c r="O1082" t="s">
        <v>51</v>
      </c>
      <c r="P1082">
        <v>107</v>
      </c>
      <c r="R1082" t="s">
        <v>42</v>
      </c>
      <c r="S1082" t="s">
        <v>43</v>
      </c>
      <c r="T1082" t="s">
        <v>52</v>
      </c>
      <c r="U1082" s="36" t="s">
        <v>44</v>
      </c>
      <c r="V1082" s="28"/>
      <c r="W1082" s="4">
        <v>5310</v>
      </c>
      <c r="X1082" s="4">
        <f>IF(Table1[[#This Row],[Commodity]]="corn",Table1[[#This Row],[Tariff per Car]]/(111*2000/56),Table1[[#This Row],[Tariff per Car]]/(111*2000/60))</f>
        <v>1.4351351351351351</v>
      </c>
      <c r="Y1082" s="4">
        <f>Table1[[#This Row],[Tariff per Car]]/100.7</f>
        <v>52.730883813306853</v>
      </c>
      <c r="Z1082" s="4">
        <f>(Table1[[#This Row],[Tariff per Car]]/111)</f>
        <v>47.837837837837839</v>
      </c>
      <c r="AA1082" s="6">
        <f>(Table1[[#This Row],[Tariff per Car]]/111)/Table1[[#This Row],[Route Mileage]]</f>
        <v>3.886095681384065E-2</v>
      </c>
      <c r="AB1082" s="4">
        <v>0.46</v>
      </c>
      <c r="AC1082" s="4">
        <f>Table1[[#This Row],[FSC per Mile]]*Table1[[#This Row],[Route Mileage]]</f>
        <v>566.26</v>
      </c>
      <c r="AD1082" s="4">
        <f>Table1[[#This Row],[Tariff per Car]]+Table1[[#This Row],[FSC per Car]]</f>
        <v>5876.26</v>
      </c>
      <c r="AE1082" s="4">
        <f>IF(Table1[[#This Row],[Commodity]]="corn",Table1[[#This Row],[Tariff + FSC per Car]]/(111*2000/56),Table1[[#This Row],[Tariff + FSC per Car]]/(111*2000/60))</f>
        <v>1.5881783783783785</v>
      </c>
      <c r="AF1082" s="4">
        <f>Table1[[#This Row],[Tariff + FSC per Car]]/100.7</f>
        <v>58.354121151936447</v>
      </c>
      <c r="AG1082" s="4">
        <f>(Table1[[#This Row],[Tariff + FSC per Car]]/111)</f>
        <v>52.939279279279283</v>
      </c>
      <c r="AH1082" s="6">
        <f>(Table1[[#This Row],[Tariff + FSC per Car]]/111)/Table1[[#This Row],[Route Mileage]]</f>
        <v>4.3005100957984793E-2</v>
      </c>
    </row>
    <row r="1083" spans="1:34" x14ac:dyDescent="0.25">
      <c r="A1083" s="3">
        <v>45245</v>
      </c>
      <c r="B1083" s="1" t="s">
        <v>34</v>
      </c>
      <c r="C1083" s="1" t="s">
        <v>34</v>
      </c>
      <c r="D1083" s="24">
        <v>4022</v>
      </c>
      <c r="E1083" s="24">
        <v>39010</v>
      </c>
      <c r="F1083" s="1" t="s">
        <v>35</v>
      </c>
      <c r="G1083" s="1" t="s">
        <v>36</v>
      </c>
      <c r="H1083" s="1" t="s">
        <v>37</v>
      </c>
      <c r="I1083" t="s">
        <v>38</v>
      </c>
      <c r="J1083" t="str">
        <f>_xlfn.CONCAT(IFERROR(INDEX(Lookup!B:B, MATCH(Table1[[#This Row],[Origin City]], Lookup!A:A, 0)), Table1[[#This Row],[Origin City]]),","," ",Table1[[#This Row],[Origin State]])</f>
        <v>Brunswick, NE</v>
      </c>
      <c r="K1083" t="s">
        <v>39</v>
      </c>
      <c r="L1083" t="s">
        <v>40</v>
      </c>
      <c r="M1083" t="str">
        <f>_xlfn.CONCAT(IFERROR(INDEX(Lookup!B:B, MATCH(Table1[[#This Row],[Destination City]], Lookup!A:A, 0)), Table1[[#This Row],[Destination City]]),","," ",Table1[[#This Row],[Destination State]])</f>
        <v>Hanford, CA</v>
      </c>
      <c r="N1083" s="5">
        <v>2122</v>
      </c>
      <c r="O1083" t="s">
        <v>41</v>
      </c>
      <c r="P1083">
        <v>110</v>
      </c>
      <c r="Q1083">
        <v>120</v>
      </c>
      <c r="R1083" t="s">
        <v>42</v>
      </c>
      <c r="S1083" t="s">
        <v>43</v>
      </c>
      <c r="T1083" t="s">
        <v>43</v>
      </c>
      <c r="U1083" s="35" t="s">
        <v>44</v>
      </c>
      <c r="V1083" s="27" t="s">
        <v>45</v>
      </c>
      <c r="W1083" s="4">
        <v>6020</v>
      </c>
      <c r="X1083" s="4">
        <f>IF(Table1[[#This Row],[Commodity]]="corn",Table1[[#This Row],[Tariff per Car]]/(111*2000/56),Table1[[#This Row],[Tariff per Car]]/(111*2000/60))</f>
        <v>1.5185585585585586</v>
      </c>
      <c r="Y1083" s="4">
        <f>Table1[[#This Row],[Tariff per Car]]/100.7</f>
        <v>59.781529294935453</v>
      </c>
      <c r="Z1083" s="4">
        <f>(Table1[[#This Row],[Tariff per Car]]/111)</f>
        <v>54.234234234234236</v>
      </c>
      <c r="AA1083" s="6">
        <f>(Table1[[#This Row],[Tariff per Car]]/111)/Table1[[#This Row],[Route Mileage]]</f>
        <v>2.5558074568442148E-2</v>
      </c>
      <c r="AB1083" s="4">
        <v>0.33</v>
      </c>
      <c r="AC1083" s="4">
        <f>Table1[[#This Row],[FSC per Mile]]*Table1[[#This Row],[Route Mileage]]</f>
        <v>700.26</v>
      </c>
      <c r="AD1083" s="4">
        <f>Table1[[#This Row],[Tariff per Car]]+Table1[[#This Row],[FSC per Car]]</f>
        <v>6720.26</v>
      </c>
      <c r="AE1083" s="4">
        <f>IF(Table1[[#This Row],[Commodity]]="corn",Table1[[#This Row],[Tariff + FSC per Car]]/(111*2000/56),Table1[[#This Row],[Tariff + FSC per Car]]/(111*2000/60))</f>
        <v>1.6952007207207207</v>
      </c>
      <c r="AF1083" s="4">
        <f>Table1[[#This Row],[Tariff + FSC per Car]]/100.7</f>
        <v>66.735451837140019</v>
      </c>
      <c r="AG1083" s="4">
        <f>(Table1[[#This Row],[Tariff + FSC per Car]]/111)</f>
        <v>60.542882882882886</v>
      </c>
      <c r="AH1083" s="6">
        <f>(Table1[[#This Row],[Tariff + FSC per Car]]/111)/Table1[[#This Row],[Route Mileage]]</f>
        <v>2.8531047541415121E-2</v>
      </c>
    </row>
    <row r="1084" spans="1:34" x14ac:dyDescent="0.25">
      <c r="A1084" s="3">
        <v>45245</v>
      </c>
      <c r="B1084" s="1" t="s">
        <v>34</v>
      </c>
      <c r="C1084" s="1" t="s">
        <v>34</v>
      </c>
      <c r="D1084" s="24">
        <v>4022</v>
      </c>
      <c r="E1084" s="24">
        <v>39013</v>
      </c>
      <c r="F1084" s="1" t="s">
        <v>35</v>
      </c>
      <c r="G1084" s="1" t="s">
        <v>36</v>
      </c>
      <c r="H1084" s="1" t="s">
        <v>46</v>
      </c>
      <c r="I1084" t="s">
        <v>47</v>
      </c>
      <c r="J1084" t="str">
        <f>_xlfn.CONCAT(IFERROR(INDEX(Lookup!B:B, MATCH(Table1[[#This Row],[Origin City]], Lookup!A:A, 0)), Table1[[#This Row],[Origin City]]),","," ",Table1[[#This Row],[Origin State]])</f>
        <v>Clarkfield, MN</v>
      </c>
      <c r="K1084" t="s">
        <v>48</v>
      </c>
      <c r="L1084" t="s">
        <v>49</v>
      </c>
      <c r="M1084" t="s">
        <v>50</v>
      </c>
      <c r="N1084" s="5">
        <v>1684</v>
      </c>
      <c r="O1084" t="s">
        <v>51</v>
      </c>
      <c r="P1084">
        <v>110</v>
      </c>
      <c r="Q1084">
        <v>120</v>
      </c>
      <c r="R1084" t="s">
        <v>42</v>
      </c>
      <c r="S1084" t="s">
        <v>43</v>
      </c>
      <c r="T1084" t="s">
        <v>52</v>
      </c>
      <c r="U1084" s="35" t="s">
        <v>44</v>
      </c>
      <c r="V1084" s="27" t="s">
        <v>45</v>
      </c>
      <c r="W1084" s="4">
        <v>5620</v>
      </c>
      <c r="X1084" s="4">
        <f>IF(Table1[[#This Row],[Commodity]]="corn",Table1[[#This Row],[Tariff per Car]]/(111*2000/56),Table1[[#This Row],[Tariff per Car]]/(111*2000/60))</f>
        <v>1.4176576576576576</v>
      </c>
      <c r="Y1084" s="4">
        <f>Table1[[#This Row],[Tariff per Car]]/100.7</f>
        <v>55.80933465739821</v>
      </c>
      <c r="Z1084" s="4">
        <f>(Table1[[#This Row],[Tariff per Car]]/111)</f>
        <v>50.630630630630634</v>
      </c>
      <c r="AA1084" s="6">
        <f>(Table1[[#This Row],[Tariff per Car]]/111)/Table1[[#This Row],[Route Mileage]]</f>
        <v>3.0065695148830542E-2</v>
      </c>
      <c r="AB1084" s="4">
        <v>0.33</v>
      </c>
      <c r="AC1084" s="4">
        <f>Table1[[#This Row],[FSC per Mile]]*Table1[[#This Row],[Route Mileage]]</f>
        <v>555.72</v>
      </c>
      <c r="AD1084" s="4">
        <f>Table1[[#This Row],[Tariff per Car]]+Table1[[#This Row],[FSC per Car]]</f>
        <v>6175.72</v>
      </c>
      <c r="AE1084" s="4">
        <f>IF(Table1[[#This Row],[Commodity]]="corn",Table1[[#This Row],[Tariff + FSC per Car]]/(111*2000/56),Table1[[#This Row],[Tariff + FSC per Car]]/(111*2000/60))</f>
        <v>1.5578392792792795</v>
      </c>
      <c r="AF1084" s="4">
        <f>Table1[[#This Row],[Tariff + FSC per Car]]/100.7</f>
        <v>61.327904667328703</v>
      </c>
      <c r="AG1084" s="4">
        <f>(Table1[[#This Row],[Tariff + FSC per Car]]/111)</f>
        <v>55.637117117117121</v>
      </c>
      <c r="AH1084" s="6">
        <f>(Table1[[#This Row],[Tariff + FSC per Car]]/111)/Table1[[#This Row],[Route Mileage]]</f>
        <v>3.3038668121803519E-2</v>
      </c>
    </row>
    <row r="1085" spans="1:34" x14ac:dyDescent="0.25">
      <c r="A1085" s="3">
        <v>45245</v>
      </c>
      <c r="B1085" s="1" t="s">
        <v>34</v>
      </c>
      <c r="C1085" s="1" t="s">
        <v>34</v>
      </c>
      <c r="D1085" s="24">
        <v>4022</v>
      </c>
      <c r="E1085" s="24">
        <v>39010</v>
      </c>
      <c r="F1085" s="1" t="s">
        <v>35</v>
      </c>
      <c r="G1085" s="1" t="s">
        <v>36</v>
      </c>
      <c r="H1085" s="1" t="s">
        <v>46</v>
      </c>
      <c r="I1085" t="s">
        <v>47</v>
      </c>
      <c r="J1085" t="str">
        <f>_xlfn.CONCAT(IFERROR(INDEX(Lookup!B:B, MATCH(Table1[[#This Row],[Origin City]], Lookup!A:A, 0)), Table1[[#This Row],[Origin City]]),","," ",Table1[[#This Row],[Origin State]])</f>
        <v>Clarkfield, MN</v>
      </c>
      <c r="K1085" t="s">
        <v>53</v>
      </c>
      <c r="L1085" t="s">
        <v>54</v>
      </c>
      <c r="M1085" t="str">
        <f>_xlfn.CONCAT(IFERROR(INDEX(Lookup!B:B, MATCH(Table1[[#This Row],[Destination City]], Lookup!A:A, 0)), Table1[[#This Row],[Destination City]]),","," ",Table1[[#This Row],[Destination State]])</f>
        <v>Hereford, TX</v>
      </c>
      <c r="N1085" s="5">
        <v>1066</v>
      </c>
      <c r="O1085" t="s">
        <v>51</v>
      </c>
      <c r="P1085">
        <v>110</v>
      </c>
      <c r="Q1085">
        <v>120</v>
      </c>
      <c r="R1085" t="s">
        <v>42</v>
      </c>
      <c r="S1085" t="s">
        <v>43</v>
      </c>
      <c r="T1085" t="s">
        <v>52</v>
      </c>
      <c r="U1085" s="35" t="s">
        <v>44</v>
      </c>
      <c r="V1085" s="27" t="s">
        <v>45</v>
      </c>
      <c r="W1085" s="4">
        <v>5500</v>
      </c>
      <c r="X1085" s="4">
        <f>IF(Table1[[#This Row],[Commodity]]="corn",Table1[[#This Row],[Tariff per Car]]/(111*2000/56),Table1[[#This Row],[Tariff per Car]]/(111*2000/60))</f>
        <v>1.3873873873873874</v>
      </c>
      <c r="Y1085" s="4">
        <f>Table1[[#This Row],[Tariff per Car]]/100.7</f>
        <v>54.617676266137039</v>
      </c>
      <c r="Z1085" s="4">
        <f>(Table1[[#This Row],[Tariff per Car]]/111)</f>
        <v>49.549549549549546</v>
      </c>
      <c r="AA1085" s="6">
        <f>(Table1[[#This Row],[Tariff per Car]]/111)/Table1[[#This Row],[Route Mileage]]</f>
        <v>4.6481753798826964E-2</v>
      </c>
      <c r="AB1085" s="4">
        <v>0.33</v>
      </c>
      <c r="AC1085" s="4">
        <f>Table1[[#This Row],[FSC per Mile]]*Table1[[#This Row],[Route Mileage]]</f>
        <v>351.78000000000003</v>
      </c>
      <c r="AD1085" s="4">
        <f>Table1[[#This Row],[Tariff per Car]]+Table1[[#This Row],[FSC per Car]]</f>
        <v>5851.78</v>
      </c>
      <c r="AE1085" s="4">
        <f>IF(Table1[[#This Row],[Commodity]]="corn",Table1[[#This Row],[Tariff + FSC per Car]]/(111*2000/56),Table1[[#This Row],[Tariff + FSC per Car]]/(111*2000/60))</f>
        <v>1.4761246846846847</v>
      </c>
      <c r="AF1085" s="4">
        <f>Table1[[#This Row],[Tariff + FSC per Car]]/100.7</f>
        <v>58.111022840119162</v>
      </c>
      <c r="AG1085" s="4">
        <f>(Table1[[#This Row],[Tariff + FSC per Car]]/111)</f>
        <v>52.718738738738736</v>
      </c>
      <c r="AH1085" s="6">
        <f>(Table1[[#This Row],[Tariff + FSC per Car]]/111)/Table1[[#This Row],[Route Mileage]]</f>
        <v>4.9454726771799941E-2</v>
      </c>
    </row>
    <row r="1086" spans="1:34" x14ac:dyDescent="0.25">
      <c r="A1086" s="3">
        <v>45245</v>
      </c>
      <c r="B1086" s="1" t="s">
        <v>34</v>
      </c>
      <c r="C1086" s="1" t="s">
        <v>34</v>
      </c>
      <c r="D1086" s="24">
        <v>4022</v>
      </c>
      <c r="E1086" s="24">
        <v>39010</v>
      </c>
      <c r="F1086" s="1" t="s">
        <v>35</v>
      </c>
      <c r="G1086" s="1" t="s">
        <v>36</v>
      </c>
      <c r="H1086" s="1" t="s">
        <v>55</v>
      </c>
      <c r="I1086" t="s">
        <v>38</v>
      </c>
      <c r="J1086" t="str">
        <f>_xlfn.CONCAT(IFERROR(INDEX(Lookup!B:B, MATCH(Table1[[#This Row],[Origin City]], Lookup!A:A, 0)), Table1[[#This Row],[Origin City]]),","," ",Table1[[#This Row],[Origin State]])</f>
        <v>Edison, NE</v>
      </c>
      <c r="K1086" t="s">
        <v>53</v>
      </c>
      <c r="L1086" t="s">
        <v>54</v>
      </c>
      <c r="M1086" t="str">
        <f>_xlfn.CONCAT(IFERROR(INDEX(Lookup!B:B, MATCH(Table1[[#This Row],[Destination City]], Lookup!A:A, 0)), Table1[[#This Row],[Destination City]]),","," ",Table1[[#This Row],[Destination State]])</f>
        <v>Hereford, TX</v>
      </c>
      <c r="N1086" s="9">
        <v>728</v>
      </c>
      <c r="O1086" t="s">
        <v>51</v>
      </c>
      <c r="P1086">
        <v>110</v>
      </c>
      <c r="Q1086">
        <v>120</v>
      </c>
      <c r="R1086" t="s">
        <v>42</v>
      </c>
      <c r="S1086" t="s">
        <v>43</v>
      </c>
      <c r="T1086" t="s">
        <v>52</v>
      </c>
      <c r="U1086" s="35" t="s">
        <v>44</v>
      </c>
      <c r="V1086" s="27" t="s">
        <v>45</v>
      </c>
      <c r="W1086" s="4">
        <v>4740</v>
      </c>
      <c r="X1086" s="4">
        <f>IF(Table1[[#This Row],[Commodity]]="corn",Table1[[#This Row],[Tariff per Car]]/(111*2000/56),Table1[[#This Row],[Tariff per Car]]/(111*2000/60))</f>
        <v>1.1956756756756757</v>
      </c>
      <c r="Y1086" s="4">
        <f>Table1[[#This Row],[Tariff per Car]]/100.7</f>
        <v>47.070506454816282</v>
      </c>
      <c r="Z1086" s="4">
        <f>(Table1[[#This Row],[Tariff per Car]]/111)</f>
        <v>42.702702702702702</v>
      </c>
      <c r="AA1086" s="6">
        <f>(Table1[[#This Row],[Tariff per Car]]/111)/Table1[[#This Row],[Route Mileage]]</f>
        <v>5.8657558657558659E-2</v>
      </c>
      <c r="AB1086" s="4">
        <v>0.33</v>
      </c>
      <c r="AC1086" s="4">
        <f>Table1[[#This Row],[FSC per Mile]]*Table1[[#This Row],[Route Mileage]]</f>
        <v>240.24</v>
      </c>
      <c r="AD1086" s="4">
        <f>Table1[[#This Row],[Tariff per Car]]+Table1[[#This Row],[FSC per Car]]</f>
        <v>4980.24</v>
      </c>
      <c r="AE1086" s="4">
        <f>IF(Table1[[#This Row],[Commodity]]="corn",Table1[[#This Row],[Tariff + FSC per Car]]/(111*2000/56),Table1[[#This Row],[Tariff + FSC per Car]]/(111*2000/60))</f>
        <v>1.2562767567567568</v>
      </c>
      <c r="AF1086" s="4">
        <f>Table1[[#This Row],[Tariff + FSC per Car]]/100.7</f>
        <v>49.456206554121145</v>
      </c>
      <c r="AG1086" s="4">
        <f>(Table1[[#This Row],[Tariff + FSC per Car]]/111)</f>
        <v>44.867027027027028</v>
      </c>
      <c r="AH1086" s="6">
        <f>(Table1[[#This Row],[Tariff + FSC per Car]]/111)/Table1[[#This Row],[Route Mileage]]</f>
        <v>6.1630531630531629E-2</v>
      </c>
    </row>
    <row r="1087" spans="1:34" x14ac:dyDescent="0.25">
      <c r="A1087" s="3">
        <v>45245</v>
      </c>
      <c r="B1087" s="1" t="s">
        <v>34</v>
      </c>
      <c r="C1087" s="1" t="s">
        <v>34</v>
      </c>
      <c r="D1087" s="24">
        <v>4022</v>
      </c>
      <c r="E1087" s="24">
        <v>39013</v>
      </c>
      <c r="F1087" s="1" t="s">
        <v>35</v>
      </c>
      <c r="G1087" s="1" t="s">
        <v>36</v>
      </c>
      <c r="H1087" s="1" t="s">
        <v>55</v>
      </c>
      <c r="I1087" t="s">
        <v>38</v>
      </c>
      <c r="J1087" t="str">
        <f>_xlfn.CONCAT(IFERROR(INDEX(Lookup!B:B, MATCH(Table1[[#This Row],[Origin City]], Lookup!A:A, 0)), Table1[[#This Row],[Origin City]]),","," ",Table1[[#This Row],[Origin State]])</f>
        <v>Edison, NE</v>
      </c>
      <c r="K1087" t="s">
        <v>48</v>
      </c>
      <c r="L1087" t="s">
        <v>49</v>
      </c>
      <c r="M1087" t="s">
        <v>50</v>
      </c>
      <c r="N1087" s="5">
        <v>1759</v>
      </c>
      <c r="O1087" t="s">
        <v>51</v>
      </c>
      <c r="P1087">
        <v>110</v>
      </c>
      <c r="Q1087">
        <v>120</v>
      </c>
      <c r="R1087" t="s">
        <v>42</v>
      </c>
      <c r="S1087" t="s">
        <v>43</v>
      </c>
      <c r="T1087" t="s">
        <v>52</v>
      </c>
      <c r="U1087" s="35" t="s">
        <v>44</v>
      </c>
      <c r="V1087" s="27" t="s">
        <v>45</v>
      </c>
      <c r="W1087" s="4">
        <v>5500</v>
      </c>
      <c r="X1087" s="4">
        <f>IF(Table1[[#This Row],[Commodity]]="corn",Table1[[#This Row],[Tariff per Car]]/(111*2000/56),Table1[[#This Row],[Tariff per Car]]/(111*2000/60))</f>
        <v>1.3873873873873874</v>
      </c>
      <c r="Y1087" s="4">
        <f>Table1[[#This Row],[Tariff per Car]]/100.7</f>
        <v>54.617676266137039</v>
      </c>
      <c r="Z1087" s="4">
        <f>(Table1[[#This Row],[Tariff per Car]]/111)</f>
        <v>49.549549549549546</v>
      </c>
      <c r="AA1087" s="6">
        <f>(Table1[[#This Row],[Tariff per Car]]/111)/Table1[[#This Row],[Route Mileage]]</f>
        <v>2.8169158356764951E-2</v>
      </c>
      <c r="AB1087" s="4">
        <v>0.33</v>
      </c>
      <c r="AC1087" s="4">
        <f>Table1[[#This Row],[FSC per Mile]]*Table1[[#This Row],[Route Mileage]]</f>
        <v>580.47</v>
      </c>
      <c r="AD1087" s="4">
        <f>Table1[[#This Row],[Tariff per Car]]+Table1[[#This Row],[FSC per Car]]</f>
        <v>6080.47</v>
      </c>
      <c r="AE1087" s="4">
        <f>IF(Table1[[#This Row],[Commodity]]="corn",Table1[[#This Row],[Tariff + FSC per Car]]/(111*2000/56),Table1[[#This Row],[Tariff + FSC per Car]]/(111*2000/60))</f>
        <v>1.5338122522522524</v>
      </c>
      <c r="AF1087" s="4">
        <f>Table1[[#This Row],[Tariff + FSC per Car]]/100.7</f>
        <v>60.382025819265145</v>
      </c>
      <c r="AG1087" s="4">
        <f>(Table1[[#This Row],[Tariff + FSC per Car]]/111)</f>
        <v>54.779009009009009</v>
      </c>
      <c r="AH1087" s="6">
        <f>(Table1[[#This Row],[Tariff + FSC per Car]]/111)/Table1[[#This Row],[Route Mileage]]</f>
        <v>3.1142131329737924E-2</v>
      </c>
    </row>
    <row r="1088" spans="1:34" x14ac:dyDescent="0.25">
      <c r="A1088" s="3">
        <v>45245</v>
      </c>
      <c r="B1088" s="1" t="s">
        <v>34</v>
      </c>
      <c r="C1088" s="1" t="s">
        <v>34</v>
      </c>
      <c r="D1088" s="24">
        <v>4022</v>
      </c>
      <c r="E1088" s="24">
        <v>39010</v>
      </c>
      <c r="F1088" s="1" t="s">
        <v>35</v>
      </c>
      <c r="G1088" s="1" t="s">
        <v>36</v>
      </c>
      <c r="H1088" s="1" t="s">
        <v>55</v>
      </c>
      <c r="I1088" t="s">
        <v>38</v>
      </c>
      <c r="J1088" t="str">
        <f>_xlfn.CONCAT(IFERROR(INDEX(Lookup!B:B, MATCH(Table1[[#This Row],[Origin City]], Lookup!A:A, 0)), Table1[[#This Row],[Origin City]]),","," ",Table1[[#This Row],[Origin State]])</f>
        <v>Edison, NE</v>
      </c>
      <c r="K1088" t="s">
        <v>39</v>
      </c>
      <c r="L1088" t="s">
        <v>40</v>
      </c>
      <c r="M1088" t="str">
        <f>_xlfn.CONCAT(IFERROR(INDEX(Lookup!B:B, MATCH(Table1[[#This Row],[Destination City]], Lookup!A:A, 0)), Table1[[#This Row],[Destination City]]),","," ",Table1[[#This Row],[Destination State]])</f>
        <v>Hanford, CA</v>
      </c>
      <c r="N1088" s="5">
        <v>1776</v>
      </c>
      <c r="O1088" t="s">
        <v>41</v>
      </c>
      <c r="P1088">
        <v>110</v>
      </c>
      <c r="Q1088">
        <v>120</v>
      </c>
      <c r="R1088" t="s">
        <v>42</v>
      </c>
      <c r="S1088" t="s">
        <v>43</v>
      </c>
      <c r="T1088" t="s">
        <v>52</v>
      </c>
      <c r="U1088" s="36" t="s">
        <v>44</v>
      </c>
      <c r="V1088" s="28" t="s">
        <v>45</v>
      </c>
      <c r="W1088" s="4">
        <v>5700</v>
      </c>
      <c r="X1088" s="4">
        <f>IF(Table1[[#This Row],[Commodity]]="corn",Table1[[#This Row],[Tariff per Car]]/(111*2000/56),Table1[[#This Row],[Tariff per Car]]/(111*2000/60))</f>
        <v>1.4378378378378378</v>
      </c>
      <c r="Y1088" s="4">
        <f>Table1[[#This Row],[Tariff per Car]]/100.7</f>
        <v>56.60377358490566</v>
      </c>
      <c r="Z1088" s="4">
        <f>(Table1[[#This Row],[Tariff per Car]]/111)</f>
        <v>51.351351351351354</v>
      </c>
      <c r="AA1088" s="6">
        <f>(Table1[[#This Row],[Tariff per Car]]/111)/Table1[[#This Row],[Route Mileage]]</f>
        <v>2.8914049184319456E-2</v>
      </c>
      <c r="AB1088" s="4">
        <v>0.33</v>
      </c>
      <c r="AC1088" s="4">
        <f>Table1[[#This Row],[FSC per Mile]]*Table1[[#This Row],[Route Mileage]]</f>
        <v>586.08000000000004</v>
      </c>
      <c r="AD1088" s="4">
        <f>Table1[[#This Row],[Tariff per Car]]+Table1[[#This Row],[FSC per Car]]</f>
        <v>6286.08</v>
      </c>
      <c r="AE1088" s="4">
        <f>IF(Table1[[#This Row],[Commodity]]="corn",Table1[[#This Row],[Tariff + FSC per Car]]/(111*2000/56),Table1[[#This Row],[Tariff + FSC per Car]]/(111*2000/60))</f>
        <v>1.5856778378378378</v>
      </c>
      <c r="AF1088" s="4">
        <f>Table1[[#This Row],[Tariff + FSC per Car]]/100.7</f>
        <v>62.423833167825222</v>
      </c>
      <c r="AG1088" s="4">
        <f>(Table1[[#This Row],[Tariff + FSC per Car]]/111)</f>
        <v>56.631351351351348</v>
      </c>
      <c r="AH1088" s="6">
        <f>(Table1[[#This Row],[Tariff + FSC per Car]]/111)/Table1[[#This Row],[Route Mileage]]</f>
        <v>3.1887022157292423E-2</v>
      </c>
    </row>
    <row r="1089" spans="1:34" x14ac:dyDescent="0.25">
      <c r="A1089" s="3">
        <v>45245</v>
      </c>
      <c r="B1089" t="s">
        <v>34</v>
      </c>
      <c r="C1089" t="s">
        <v>34</v>
      </c>
      <c r="D1089" s="24">
        <v>4022</v>
      </c>
      <c r="E1089" s="24">
        <v>39010</v>
      </c>
      <c r="F1089" s="1" t="s">
        <v>35</v>
      </c>
      <c r="G1089" s="1" t="s">
        <v>36</v>
      </c>
      <c r="H1089" s="1" t="s">
        <v>56</v>
      </c>
      <c r="I1089" t="s">
        <v>57</v>
      </c>
      <c r="J1089" t="str">
        <f>_xlfn.CONCAT(IFERROR(INDEX(Lookup!B:B, MATCH(Table1[[#This Row],[Origin City]], Lookup!A:A, 0)), Table1[[#This Row],[Origin City]]),","," ",Table1[[#This Row],[Origin State]])</f>
        <v>Greenwood (Mendota), IL</v>
      </c>
      <c r="K1089" t="s">
        <v>53</v>
      </c>
      <c r="L1089" t="s">
        <v>54</v>
      </c>
      <c r="M1089" t="str">
        <f>_xlfn.CONCAT(IFERROR(INDEX(Lookup!B:B, MATCH(Table1[[#This Row],[Destination City]], Lookup!A:A, 0)), Table1[[#This Row],[Destination City]]),","," ",Table1[[#This Row],[Destination State]])</f>
        <v>Hereford, TX</v>
      </c>
      <c r="N1089" s="5">
        <v>935</v>
      </c>
      <c r="O1089" t="s">
        <v>41</v>
      </c>
      <c r="P1089">
        <v>110</v>
      </c>
      <c r="Q1089">
        <v>120</v>
      </c>
      <c r="R1089" t="s">
        <v>42</v>
      </c>
      <c r="S1089" t="s">
        <v>43</v>
      </c>
      <c r="T1089" t="s">
        <v>52</v>
      </c>
      <c r="U1089" s="35" t="s">
        <v>44</v>
      </c>
      <c r="V1089" s="27" t="s">
        <v>45</v>
      </c>
      <c r="W1089" s="4">
        <v>4260</v>
      </c>
      <c r="X1089" s="4">
        <f>IF(Table1[[#This Row],[Commodity]]="corn",Table1[[#This Row],[Tariff per Car]]/(111*2000/56),Table1[[#This Row],[Tariff per Car]]/(111*2000/60))</f>
        <v>1.0745945945945947</v>
      </c>
      <c r="Y1089" s="4">
        <f>Table1[[#This Row],[Tariff per Car]]/100.7</f>
        <v>42.303872889771597</v>
      </c>
      <c r="Z1089" s="4">
        <f>(Table1[[#This Row],[Tariff per Car]]/111)</f>
        <v>38.378378378378379</v>
      </c>
      <c r="AA1089" s="6">
        <f>(Table1[[#This Row],[Tariff per Car]]/111)/Table1[[#This Row],[Route Mileage]]</f>
        <v>4.1046393987570456E-2</v>
      </c>
      <c r="AB1089" s="4">
        <v>0.33</v>
      </c>
      <c r="AC1089" s="4">
        <f>Table1[[#This Row],[FSC per Mile]]*Table1[[#This Row],[Route Mileage]]</f>
        <v>308.55</v>
      </c>
      <c r="AD1089" s="4">
        <f>Table1[[#This Row],[Tariff per Car]]+Table1[[#This Row],[FSC per Car]]</f>
        <v>4568.55</v>
      </c>
      <c r="AE1089" s="4">
        <f>IF(Table1[[#This Row],[Commodity]]="corn",Table1[[#This Row],[Tariff + FSC per Car]]/(111*2000/56),Table1[[#This Row],[Tariff + FSC per Car]]/(111*2000/60))</f>
        <v>1.1524270270270272</v>
      </c>
      <c r="AF1089" s="4">
        <f>Table1[[#This Row],[Tariff + FSC per Car]]/100.7</f>
        <v>45.367924528301884</v>
      </c>
      <c r="AG1089" s="4">
        <f>(Table1[[#This Row],[Tariff + FSC per Car]]/111)</f>
        <v>41.158108108108109</v>
      </c>
      <c r="AH1089" s="6">
        <f>(Table1[[#This Row],[Tariff + FSC per Car]]/111)/Table1[[#This Row],[Route Mileage]]</f>
        <v>4.4019366960543434E-2</v>
      </c>
    </row>
    <row r="1090" spans="1:34" x14ac:dyDescent="0.25">
      <c r="A1090" s="3">
        <v>45245</v>
      </c>
      <c r="B1090" s="1" t="s">
        <v>34</v>
      </c>
      <c r="C1090" s="1" t="s">
        <v>34</v>
      </c>
      <c r="D1090" s="24">
        <v>4022</v>
      </c>
      <c r="E1090" s="24">
        <v>39010</v>
      </c>
      <c r="F1090" s="1" t="s">
        <v>35</v>
      </c>
      <c r="G1090" s="1" t="s">
        <v>36</v>
      </c>
      <c r="H1090" s="1" t="s">
        <v>58</v>
      </c>
      <c r="I1090" t="s">
        <v>59</v>
      </c>
      <c r="J1090" t="str">
        <f>_xlfn.CONCAT(IFERROR(INDEX(Lookup!B:B, MATCH(Table1[[#This Row],[Origin City]], Lookup!A:A, 0)), Table1[[#This Row],[Origin City]]),","," ",Table1[[#This Row],[Origin State]])</f>
        <v>Hancock, IA</v>
      </c>
      <c r="K1090" t="s">
        <v>60</v>
      </c>
      <c r="L1090" t="s">
        <v>54</v>
      </c>
      <c r="M1090" t="str">
        <f>_xlfn.CONCAT(IFERROR(INDEX(Lookup!B:B, MATCH(Table1[[#This Row],[Destination City]], Lookup!A:A, 0)), Table1[[#This Row],[Destination City]]),","," ",Table1[[#This Row],[Destination State]])</f>
        <v>Plainview, TX</v>
      </c>
      <c r="N1090" s="5">
        <v>832</v>
      </c>
      <c r="O1090" t="s">
        <v>41</v>
      </c>
      <c r="P1090">
        <v>110</v>
      </c>
      <c r="Q1090">
        <v>120</v>
      </c>
      <c r="R1090" t="s">
        <v>42</v>
      </c>
      <c r="S1090" t="s">
        <v>43</v>
      </c>
      <c r="T1090" t="s">
        <v>43</v>
      </c>
      <c r="U1090" s="35" t="s">
        <v>44</v>
      </c>
      <c r="V1090" s="27" t="s">
        <v>45</v>
      </c>
      <c r="W1090" s="4">
        <v>4860</v>
      </c>
      <c r="X1090" s="4">
        <f>IF(Table1[[#This Row],[Commodity]]="corn",Table1[[#This Row],[Tariff per Car]]/(111*2000/56),Table1[[#This Row],[Tariff per Car]]/(111*2000/60))</f>
        <v>1.2259459459459459</v>
      </c>
      <c r="Y1090" s="4">
        <f>Table1[[#This Row],[Tariff per Car]]/100.7</f>
        <v>48.262164846077454</v>
      </c>
      <c r="Z1090" s="4">
        <f>(Table1[[#This Row],[Tariff per Car]]/111)</f>
        <v>43.783783783783782</v>
      </c>
      <c r="AA1090" s="6">
        <f>(Table1[[#This Row],[Tariff per Car]]/111)/Table1[[#This Row],[Route Mileage]]</f>
        <v>5.2624740124740124E-2</v>
      </c>
      <c r="AB1090" s="4">
        <v>0.33</v>
      </c>
      <c r="AC1090" s="4">
        <f>Table1[[#This Row],[FSC per Mile]]*Table1[[#This Row],[Route Mileage]]</f>
        <v>274.56</v>
      </c>
      <c r="AD1090" s="4">
        <f>Table1[[#This Row],[Tariff per Car]]+Table1[[#This Row],[FSC per Car]]</f>
        <v>5134.5600000000004</v>
      </c>
      <c r="AE1090" s="4">
        <f>IF(Table1[[#This Row],[Commodity]]="corn",Table1[[#This Row],[Tariff + FSC per Car]]/(111*2000/56),Table1[[#This Row],[Tariff + FSC per Car]]/(111*2000/60))</f>
        <v>1.2952043243243245</v>
      </c>
      <c r="AF1090" s="4">
        <f>Table1[[#This Row],[Tariff + FSC per Car]]/100.7</f>
        <v>50.988679245283024</v>
      </c>
      <c r="AG1090" s="4">
        <f>(Table1[[#This Row],[Tariff + FSC per Car]]/111)</f>
        <v>46.257297297297299</v>
      </c>
      <c r="AH1090" s="6">
        <f>(Table1[[#This Row],[Tariff + FSC per Car]]/111)/Table1[[#This Row],[Route Mileage]]</f>
        <v>5.5597713097713101E-2</v>
      </c>
    </row>
    <row r="1091" spans="1:34" x14ac:dyDescent="0.25">
      <c r="A1091" s="3">
        <v>45245</v>
      </c>
      <c r="B1091" s="1" t="s">
        <v>34</v>
      </c>
      <c r="C1091" s="1" t="s">
        <v>34</v>
      </c>
      <c r="D1091" s="24">
        <v>4022</v>
      </c>
      <c r="E1091" s="24">
        <v>39010</v>
      </c>
      <c r="F1091" s="1" t="s">
        <v>35</v>
      </c>
      <c r="G1091" s="1" t="s">
        <v>36</v>
      </c>
      <c r="H1091" s="1" t="s">
        <v>61</v>
      </c>
      <c r="I1091" t="s">
        <v>62</v>
      </c>
      <c r="J1091" t="str">
        <f>_xlfn.CONCAT(IFERROR(INDEX(Lookup!B:B, MATCH(Table1[[#This Row],[Origin City]], Lookup!A:A, 0)), Table1[[#This Row],[Origin City]]),","," ",Table1[[#This Row],[Origin State]])</f>
        <v>Phelps (Rock Port), MO</v>
      </c>
      <c r="K1091" t="s">
        <v>63</v>
      </c>
      <c r="L1091" t="s">
        <v>64</v>
      </c>
      <c r="M1091" t="str">
        <f>_xlfn.CONCAT(IFERROR(INDEX(Lookup!B:B, MATCH(Table1[[#This Row],[Destination City]], Lookup!A:A, 0)), Table1[[#This Row],[Destination City]]),","," ",Table1[[#This Row],[Destination State]])</f>
        <v>Clovis, NM</v>
      </c>
      <c r="N1091" s="5">
        <v>764</v>
      </c>
      <c r="O1091" t="s">
        <v>41</v>
      </c>
      <c r="P1091">
        <v>110</v>
      </c>
      <c r="Q1091">
        <v>120</v>
      </c>
      <c r="R1091" t="s">
        <v>42</v>
      </c>
      <c r="S1091" t="s">
        <v>43</v>
      </c>
      <c r="T1091" t="s">
        <v>52</v>
      </c>
      <c r="U1091" s="35" t="s">
        <v>44</v>
      </c>
      <c r="V1091" s="27" t="s">
        <v>45</v>
      </c>
      <c r="W1091" s="4">
        <v>4500</v>
      </c>
      <c r="X1091" s="4">
        <f>IF(Table1[[#This Row],[Commodity]]="corn",Table1[[#This Row],[Tariff per Car]]/(111*2000/56),Table1[[#This Row],[Tariff per Car]]/(111*2000/60))</f>
        <v>1.1351351351351351</v>
      </c>
      <c r="Y1091" s="4">
        <f>Table1[[#This Row],[Tariff per Car]]/100.7</f>
        <v>44.68718967229394</v>
      </c>
      <c r="Z1091" s="4">
        <f>(Table1[[#This Row],[Tariff per Car]]/111)</f>
        <v>40.54054054054054</v>
      </c>
      <c r="AA1091" s="6">
        <f>(Table1[[#This Row],[Tariff per Car]]/111)/Table1[[#This Row],[Route Mileage]]</f>
        <v>5.3063534738927408E-2</v>
      </c>
      <c r="AB1091" s="4">
        <v>0.33</v>
      </c>
      <c r="AC1091" s="4">
        <f>Table1[[#This Row],[FSC per Mile]]*Table1[[#This Row],[Route Mileage]]</f>
        <v>252.12</v>
      </c>
      <c r="AD1091" s="4">
        <f>Table1[[#This Row],[Tariff per Car]]+Table1[[#This Row],[FSC per Car]]</f>
        <v>4752.12</v>
      </c>
      <c r="AE1091" s="4">
        <f>IF(Table1[[#This Row],[Commodity]]="corn",Table1[[#This Row],[Tariff + FSC per Car]]/(111*2000/56),Table1[[#This Row],[Tariff + FSC per Car]]/(111*2000/60))</f>
        <v>1.198732972972973</v>
      </c>
      <c r="AF1091" s="4">
        <f>Table1[[#This Row],[Tariff + FSC per Car]]/100.7</f>
        <v>47.190863952333665</v>
      </c>
      <c r="AG1091" s="4">
        <f>(Table1[[#This Row],[Tariff + FSC per Car]]/111)</f>
        <v>42.811891891891889</v>
      </c>
      <c r="AH1091" s="6">
        <f>(Table1[[#This Row],[Tariff + FSC per Car]]/111)/Table1[[#This Row],[Route Mileage]]</f>
        <v>5.6036507711900378E-2</v>
      </c>
    </row>
    <row r="1092" spans="1:34" x14ac:dyDescent="0.25">
      <c r="A1092" s="3">
        <v>45245</v>
      </c>
      <c r="B1092" s="1" t="s">
        <v>34</v>
      </c>
      <c r="C1092" s="1" t="s">
        <v>34</v>
      </c>
      <c r="D1092" s="24">
        <v>4022</v>
      </c>
      <c r="E1092" s="24">
        <v>39010</v>
      </c>
      <c r="F1092" s="1" t="s">
        <v>35</v>
      </c>
      <c r="G1092" s="1" t="s">
        <v>36</v>
      </c>
      <c r="H1092" s="1" t="s">
        <v>61</v>
      </c>
      <c r="I1092" t="s">
        <v>62</v>
      </c>
      <c r="J1092" t="str">
        <f>_xlfn.CONCAT(IFERROR(INDEX(Lookup!B:B, MATCH(Table1[[#This Row],[Origin City]], Lookup!A:A, 0)), Table1[[#This Row],[Origin City]]),","," ",Table1[[#This Row],[Origin State]])</f>
        <v>Phelps (Rock Port), MO</v>
      </c>
      <c r="K1092" t="s">
        <v>65</v>
      </c>
      <c r="L1092" t="s">
        <v>54</v>
      </c>
      <c r="M1092" t="s">
        <v>66</v>
      </c>
      <c r="N1092" s="5">
        <v>937</v>
      </c>
      <c r="O1092" t="s">
        <v>41</v>
      </c>
      <c r="P1092">
        <v>110</v>
      </c>
      <c r="Q1092">
        <v>120</v>
      </c>
      <c r="R1092" t="s">
        <v>42</v>
      </c>
      <c r="S1092" t="s">
        <v>43</v>
      </c>
      <c r="T1092" t="s">
        <v>52</v>
      </c>
      <c r="U1092" s="35" t="s">
        <v>44</v>
      </c>
      <c r="V1092" s="27" t="s">
        <v>45</v>
      </c>
      <c r="W1092" s="4">
        <v>4240</v>
      </c>
      <c r="X1092" s="4">
        <f>IF(Table1[[#This Row],[Commodity]]="corn",Table1[[#This Row],[Tariff per Car]]/(111*2000/56),Table1[[#This Row],[Tariff per Car]]/(111*2000/60))</f>
        <v>1.0695495495495495</v>
      </c>
      <c r="Y1092" s="4">
        <f>Table1[[#This Row],[Tariff per Car]]/100.7</f>
        <v>42.105263157894733</v>
      </c>
      <c r="Z1092" s="4">
        <f>(Table1[[#This Row],[Tariff per Car]]/111)</f>
        <v>38.198198198198199</v>
      </c>
      <c r="AA1092" s="6">
        <f>(Table1[[#This Row],[Tariff per Car]]/111)/Table1[[#This Row],[Route Mileage]]</f>
        <v>4.0766486871075987E-2</v>
      </c>
      <c r="AB1092" s="4">
        <v>0.33</v>
      </c>
      <c r="AC1092" s="4">
        <f>Table1[[#This Row],[FSC per Mile]]*Table1[[#This Row],[Route Mileage]]</f>
        <v>309.21000000000004</v>
      </c>
      <c r="AD1092" s="4">
        <f>Table1[[#This Row],[Tariff per Car]]+Table1[[#This Row],[FSC per Car]]</f>
        <v>4549.21</v>
      </c>
      <c r="AE1092" s="4">
        <f>IF(Table1[[#This Row],[Commodity]]="corn",Table1[[#This Row],[Tariff + FSC per Car]]/(111*2000/56),Table1[[#This Row],[Tariff + FSC per Car]]/(111*2000/60))</f>
        <v>1.1475484684684685</v>
      </c>
      <c r="AF1092" s="4">
        <f>Table1[[#This Row],[Tariff + FSC per Car]]/100.7</f>
        <v>45.175868917576963</v>
      </c>
      <c r="AG1092" s="4">
        <f>(Table1[[#This Row],[Tariff + FSC per Car]]/111)</f>
        <v>40.983873873873875</v>
      </c>
      <c r="AH1092" s="6">
        <f>(Table1[[#This Row],[Tariff + FSC per Car]]/111)/Table1[[#This Row],[Route Mileage]]</f>
        <v>4.3739459844048957E-2</v>
      </c>
    </row>
    <row r="1093" spans="1:34" x14ac:dyDescent="0.25">
      <c r="A1093" s="3">
        <v>45245</v>
      </c>
      <c r="B1093" s="1" t="s">
        <v>34</v>
      </c>
      <c r="C1093" s="1" t="s">
        <v>34</v>
      </c>
      <c r="D1093" s="24">
        <v>4022</v>
      </c>
      <c r="E1093" s="24">
        <v>39013</v>
      </c>
      <c r="F1093" s="1" t="s">
        <v>35</v>
      </c>
      <c r="G1093" s="1" t="s">
        <v>36</v>
      </c>
      <c r="H1093" s="1" t="s">
        <v>67</v>
      </c>
      <c r="I1093" t="s">
        <v>68</v>
      </c>
      <c r="J1093" t="str">
        <f>_xlfn.CONCAT(IFERROR(INDEX(Lookup!B:B, MATCH(Table1[[#This Row],[Origin City]], Lookup!A:A, 0)), Table1[[#This Row],[Origin City]]),","," ",Table1[[#This Row],[Origin State]])</f>
        <v>Selby, SD</v>
      </c>
      <c r="K1093" t="s">
        <v>48</v>
      </c>
      <c r="L1093" t="s">
        <v>49</v>
      </c>
      <c r="M1093" t="s">
        <v>50</v>
      </c>
      <c r="N1093" s="5">
        <v>1419</v>
      </c>
      <c r="O1093" t="s">
        <v>51</v>
      </c>
      <c r="P1093">
        <v>110</v>
      </c>
      <c r="Q1093">
        <v>120</v>
      </c>
      <c r="R1093" t="s">
        <v>42</v>
      </c>
      <c r="S1093" t="s">
        <v>43</v>
      </c>
      <c r="T1093" t="s">
        <v>52</v>
      </c>
      <c r="U1093" s="36" t="s">
        <v>44</v>
      </c>
      <c r="V1093" s="28" t="s">
        <v>45</v>
      </c>
      <c r="W1093" s="4">
        <v>5580</v>
      </c>
      <c r="X1093" s="4">
        <f>IF(Table1[[#This Row],[Commodity]]="corn",Table1[[#This Row],[Tariff per Car]]/(111*2000/56),Table1[[#This Row],[Tariff per Car]]/(111*2000/60))</f>
        <v>1.4075675675675676</v>
      </c>
      <c r="Y1093" s="4">
        <f>Table1[[#This Row],[Tariff per Car]]/100.7</f>
        <v>55.412115193644489</v>
      </c>
      <c r="Z1093" s="4">
        <f>(Table1[[#This Row],[Tariff per Car]]/111)</f>
        <v>50.270270270270274</v>
      </c>
      <c r="AA1093" s="6">
        <f>(Table1[[#This Row],[Tariff per Car]]/111)/Table1[[#This Row],[Route Mileage]]</f>
        <v>3.5426547054454034E-2</v>
      </c>
      <c r="AB1093" s="4">
        <v>0.33</v>
      </c>
      <c r="AC1093" s="4">
        <f>Table1[[#This Row],[FSC per Mile]]*Table1[[#This Row],[Route Mileage]]</f>
        <v>468.27000000000004</v>
      </c>
      <c r="AD1093" s="4">
        <f>Table1[[#This Row],[Tariff per Car]]+Table1[[#This Row],[FSC per Car]]</f>
        <v>6048.27</v>
      </c>
      <c r="AE1093" s="4">
        <f>IF(Table1[[#This Row],[Commodity]]="corn",Table1[[#This Row],[Tariff + FSC per Car]]/(111*2000/56),Table1[[#This Row],[Tariff + FSC per Car]]/(111*2000/60))</f>
        <v>1.5256897297297298</v>
      </c>
      <c r="AF1093" s="4">
        <f>Table1[[#This Row],[Tariff + FSC per Car]]/100.7</f>
        <v>60.062264150943399</v>
      </c>
      <c r="AG1093" s="4">
        <f>(Table1[[#This Row],[Tariff + FSC per Car]]/111)</f>
        <v>54.48891891891892</v>
      </c>
      <c r="AH1093" s="6">
        <f>(Table1[[#This Row],[Tariff + FSC per Car]]/111)/Table1[[#This Row],[Route Mileage]]</f>
        <v>3.8399520027427005E-2</v>
      </c>
    </row>
    <row r="1094" spans="1:34" x14ac:dyDescent="0.25">
      <c r="A1094" s="3">
        <v>45245</v>
      </c>
      <c r="B1094" s="1" t="s">
        <v>34</v>
      </c>
      <c r="C1094" s="1" t="s">
        <v>34</v>
      </c>
      <c r="D1094" s="24">
        <v>4022</v>
      </c>
      <c r="E1094" s="24">
        <v>39013</v>
      </c>
      <c r="F1094" s="1" t="s">
        <v>35</v>
      </c>
      <c r="G1094" s="1" t="s">
        <v>36</v>
      </c>
      <c r="H1094" s="1" t="s">
        <v>69</v>
      </c>
      <c r="I1094" t="s">
        <v>47</v>
      </c>
      <c r="J1094" t="str">
        <f>_xlfn.CONCAT(IFERROR(INDEX(Lookup!B:B, MATCH(Table1[[#This Row],[Origin City]], Lookup!A:A, 0)), Table1[[#This Row],[Origin City]]),","," ",Table1[[#This Row],[Origin State]])</f>
        <v>St. Cloud, MN</v>
      </c>
      <c r="K1094" t="s">
        <v>48</v>
      </c>
      <c r="L1094" t="s">
        <v>49</v>
      </c>
      <c r="M1094" t="s">
        <v>50</v>
      </c>
      <c r="N1094" s="5">
        <v>1666</v>
      </c>
      <c r="O1094" t="s">
        <v>51</v>
      </c>
      <c r="P1094">
        <v>110</v>
      </c>
      <c r="Q1094">
        <v>120</v>
      </c>
      <c r="R1094" t="s">
        <v>42</v>
      </c>
      <c r="S1094" t="s">
        <v>43</v>
      </c>
      <c r="T1094" t="s">
        <v>52</v>
      </c>
      <c r="U1094" s="36" t="s">
        <v>44</v>
      </c>
      <c r="V1094" s="28" t="s">
        <v>45</v>
      </c>
      <c r="W1094" s="4">
        <v>5580</v>
      </c>
      <c r="X1094" s="4">
        <f>IF(Table1[[#This Row],[Commodity]]="corn",Table1[[#This Row],[Tariff per Car]]/(111*2000/56),Table1[[#This Row],[Tariff per Car]]/(111*2000/60))</f>
        <v>1.4075675675675676</v>
      </c>
      <c r="Y1094" s="4">
        <f>Table1[[#This Row],[Tariff per Car]]/100.7</f>
        <v>55.412115193644489</v>
      </c>
      <c r="Z1094" s="4">
        <f>(Table1[[#This Row],[Tariff per Car]]/111)</f>
        <v>50.270270270270274</v>
      </c>
      <c r="AA1094" s="6">
        <f>(Table1[[#This Row],[Tariff per Car]]/111)/Table1[[#This Row],[Route Mileage]]</f>
        <v>3.0174231854904126E-2</v>
      </c>
      <c r="AB1094" s="4">
        <v>0.33</v>
      </c>
      <c r="AC1094" s="4">
        <f>Table1[[#This Row],[FSC per Mile]]*Table1[[#This Row],[Route Mileage]]</f>
        <v>549.78</v>
      </c>
      <c r="AD1094" s="4">
        <f>Table1[[#This Row],[Tariff per Car]]+Table1[[#This Row],[FSC per Car]]</f>
        <v>6129.78</v>
      </c>
      <c r="AE1094" s="4">
        <f>IF(Table1[[#This Row],[Commodity]]="corn",Table1[[#This Row],[Tariff + FSC per Car]]/(111*2000/56),Table1[[#This Row],[Tariff + FSC per Car]]/(111*2000/60))</f>
        <v>1.5462508108108108</v>
      </c>
      <c r="AF1094" s="4">
        <f>Table1[[#This Row],[Tariff + FSC per Car]]/100.7</f>
        <v>60.871698113207543</v>
      </c>
      <c r="AG1094" s="4">
        <f>(Table1[[#This Row],[Tariff + FSC per Car]]/111)</f>
        <v>55.223243243243239</v>
      </c>
      <c r="AH1094" s="6">
        <f>(Table1[[#This Row],[Tariff + FSC per Car]]/111)/Table1[[#This Row],[Route Mileage]]</f>
        <v>3.3147204827877093E-2</v>
      </c>
    </row>
    <row r="1095" spans="1:34" x14ac:dyDescent="0.25">
      <c r="A1095" s="3">
        <v>45245</v>
      </c>
      <c r="B1095" s="1" t="s">
        <v>34</v>
      </c>
      <c r="C1095" s="1" t="s">
        <v>34</v>
      </c>
      <c r="D1095" s="24">
        <v>4022</v>
      </c>
      <c r="E1095" s="24">
        <v>39010</v>
      </c>
      <c r="F1095" s="1" t="s">
        <v>35</v>
      </c>
      <c r="G1095" s="1" t="s">
        <v>36</v>
      </c>
      <c r="H1095" s="1" t="s">
        <v>70</v>
      </c>
      <c r="I1095" t="s">
        <v>57</v>
      </c>
      <c r="J1095" t="str">
        <f>_xlfn.CONCAT(IFERROR(INDEX(Lookup!B:B, MATCH(Table1[[#This Row],[Origin City]], Lookup!A:A, 0)), Table1[[#This Row],[Origin City]]),","," ",Table1[[#This Row],[Origin State]])</f>
        <v>Waverly, IL</v>
      </c>
      <c r="K1095" t="s">
        <v>71</v>
      </c>
      <c r="L1095" t="s">
        <v>64</v>
      </c>
      <c r="M1095" t="str">
        <f>_xlfn.CONCAT(IFERROR(INDEX(Lookup!B:B, MATCH(Table1[[#This Row],[Destination City]], Lookup!A:A, 0)), Table1[[#This Row],[Destination City]]),","," ",Table1[[#This Row],[Destination State]])</f>
        <v>Dexter, NM</v>
      </c>
      <c r="N1095" s="47">
        <v>1058</v>
      </c>
      <c r="O1095" t="s">
        <v>41</v>
      </c>
      <c r="P1095">
        <v>110</v>
      </c>
      <c r="Q1095">
        <v>120</v>
      </c>
      <c r="R1095" t="s">
        <v>42</v>
      </c>
      <c r="S1095" t="s">
        <v>43</v>
      </c>
      <c r="T1095" t="s">
        <v>43</v>
      </c>
      <c r="U1095" s="36" t="s">
        <v>44</v>
      </c>
      <c r="V1095" s="28" t="s">
        <v>45</v>
      </c>
      <c r="W1095" s="4">
        <v>4380</v>
      </c>
      <c r="X1095" s="4">
        <f>IF(Table1[[#This Row],[Commodity]]="corn",Table1[[#This Row],[Tariff per Car]]/(111*2000/56),Table1[[#This Row],[Tariff per Car]]/(111*2000/60))</f>
        <v>1.1048648648648649</v>
      </c>
      <c r="Y1095" s="4">
        <f>Table1[[#This Row],[Tariff per Car]]/100.7</f>
        <v>43.495531281032768</v>
      </c>
      <c r="Z1095" s="4">
        <f>(Table1[[#This Row],[Tariff per Car]]/111)</f>
        <v>39.45945945945946</v>
      </c>
      <c r="AA1095" s="6">
        <f>(Table1[[#This Row],[Tariff per Car]]/111)/Table1[[#This Row],[Route Mileage]]</f>
        <v>3.729627548153068E-2</v>
      </c>
      <c r="AB1095" s="4">
        <v>0.33</v>
      </c>
      <c r="AC1095" s="4">
        <f>Table1[[#This Row],[FSC per Mile]]*Table1[[#This Row],[Route Mileage]]</f>
        <v>349.14000000000004</v>
      </c>
      <c r="AD1095" s="4">
        <f>Table1[[#This Row],[Tariff per Car]]+Table1[[#This Row],[FSC per Car]]</f>
        <v>4729.1400000000003</v>
      </c>
      <c r="AE1095" s="4">
        <f>IF(Table1[[#This Row],[Commodity]]="corn",Table1[[#This Row],[Tariff + FSC per Car]]/(111*2000/56),Table1[[#This Row],[Tariff + FSC per Car]]/(111*2000/60))</f>
        <v>1.1929362162162163</v>
      </c>
      <c r="AF1095" s="4">
        <f>Table1[[#This Row],[Tariff + FSC per Car]]/100.7</f>
        <v>46.962661370407154</v>
      </c>
      <c r="AG1095" s="4">
        <f>(Table1[[#This Row],[Tariff + FSC per Car]]/111)</f>
        <v>42.604864864864865</v>
      </c>
      <c r="AH1095" s="6">
        <f>(Table1[[#This Row],[Tariff + FSC per Car]]/111)/Table1[[#This Row],[Route Mileage]]</f>
        <v>4.0269248454503651E-2</v>
      </c>
    </row>
    <row r="1096" spans="1:34" x14ac:dyDescent="0.25">
      <c r="A1096" s="3">
        <v>45245</v>
      </c>
      <c r="B1096" s="1" t="s">
        <v>131</v>
      </c>
      <c r="C1096" s="1" t="s">
        <v>131</v>
      </c>
      <c r="D1096" s="24">
        <v>4050</v>
      </c>
      <c r="E1096" s="24">
        <v>1001000</v>
      </c>
      <c r="F1096" s="1" t="s">
        <v>35</v>
      </c>
      <c r="G1096" s="1" t="s">
        <v>36</v>
      </c>
      <c r="H1096" s="1" t="s">
        <v>132</v>
      </c>
      <c r="I1096" t="s">
        <v>57</v>
      </c>
      <c r="J1096" t="str">
        <f>_xlfn.CONCAT(IFERROR(INDEX(Lookup!B:B, MATCH(Table1[[#This Row],[Origin City]], Lookup!A:A, 0)), Table1[[#This Row],[Origin City]]),","," ",Table1[[#This Row],[Origin State]])</f>
        <v>Gibson City, IL</v>
      </c>
      <c r="K1096" t="s">
        <v>133</v>
      </c>
      <c r="L1096" t="s">
        <v>83</v>
      </c>
      <c r="M1096" t="str">
        <f>_xlfn.CONCAT(IFERROR(INDEX(Lookup!B:B, MATCH(Table1[[#This Row],[Destination City]], Lookup!A:A, 0)), Table1[[#This Row],[Destination City]]),","," ",Table1[[#This Row],[Destination State]])</f>
        <v>Reserve, LA</v>
      </c>
      <c r="N1096" s="5">
        <v>870</v>
      </c>
      <c r="O1096" t="s">
        <v>86</v>
      </c>
      <c r="P1096">
        <v>105</v>
      </c>
      <c r="R1096" t="s">
        <v>108</v>
      </c>
      <c r="S1096" t="s">
        <v>43</v>
      </c>
      <c r="T1096" t="s">
        <v>52</v>
      </c>
      <c r="U1096" s="26"/>
      <c r="V1096" s="27" t="s">
        <v>134</v>
      </c>
      <c r="W1096" s="4">
        <v>2081</v>
      </c>
      <c r="X1096" s="4">
        <f>IF(Table1[[#This Row],[Commodity]]="corn",Table1[[#This Row],[Tariff per Car]]/(111*2000/56),Table1[[#This Row],[Tariff per Car]]/(111*2000/60))</f>
        <v>0.52493693693693699</v>
      </c>
      <c r="Y1096" s="4">
        <f>Table1[[#This Row],[Tariff per Car]]/100.7</f>
        <v>20.665342601787486</v>
      </c>
      <c r="Z1096" s="4">
        <f>(Table1[[#This Row],[Tariff per Car]]/111)</f>
        <v>18.747747747747749</v>
      </c>
      <c r="AA1096" s="6">
        <f>(Table1[[#This Row],[Tariff per Car]]/111)/Table1[[#This Row],[Route Mileage]]</f>
        <v>2.154913534223879E-2</v>
      </c>
      <c r="AB1096" s="4">
        <v>0.59099999999999997</v>
      </c>
      <c r="AC1096" s="4">
        <f>Table1[[#This Row],[FSC per Mile]]*Table1[[#This Row],[Route Mileage]]</f>
        <v>514.16999999999996</v>
      </c>
      <c r="AD1096" s="4">
        <f>Table1[[#This Row],[Tariff per Car]]+Table1[[#This Row],[FSC per Car]]</f>
        <v>2595.17</v>
      </c>
      <c r="AE1096" s="4">
        <f>IF(Table1[[#This Row],[Commodity]]="corn",Table1[[#This Row],[Tariff + FSC per Car]]/(111*2000/56),Table1[[#This Row],[Tariff + FSC per Car]]/(111*2000/60))</f>
        <v>0.65463747747747747</v>
      </c>
      <c r="AF1096" s="4">
        <f>Table1[[#This Row],[Tariff + FSC per Car]]/100.7</f>
        <v>25.771300893743792</v>
      </c>
      <c r="AG1096" s="4">
        <f>(Table1[[#This Row],[Tariff + FSC per Car]]/111)</f>
        <v>23.379909909909909</v>
      </c>
      <c r="AH1096" s="6">
        <f>(Table1[[#This Row],[Tariff + FSC per Car]]/111)/Table1[[#This Row],[Route Mileage]]</f>
        <v>2.6873459666563113E-2</v>
      </c>
    </row>
    <row r="1097" spans="1:34" x14ac:dyDescent="0.25">
      <c r="A1097" s="3">
        <v>45245</v>
      </c>
      <c r="B1097" s="1" t="s">
        <v>131</v>
      </c>
      <c r="C1097" s="1" t="s">
        <v>131</v>
      </c>
      <c r="D1097" s="24">
        <v>4050</v>
      </c>
      <c r="E1097" s="24">
        <v>1001000</v>
      </c>
      <c r="F1097" s="1" t="s">
        <v>35</v>
      </c>
      <c r="G1097" s="1" t="s">
        <v>36</v>
      </c>
      <c r="H1097" s="1" t="s">
        <v>132</v>
      </c>
      <c r="I1097" t="s">
        <v>57</v>
      </c>
      <c r="J1097" t="str">
        <f>_xlfn.CONCAT(IFERROR(INDEX(Lookup!B:B, MATCH(Table1[[#This Row],[Origin City]], Lookup!A:A, 0)), Table1[[#This Row],[Origin City]]),","," ",Table1[[#This Row],[Origin State]])</f>
        <v>Gibson City, IL</v>
      </c>
      <c r="K1097" t="s">
        <v>133</v>
      </c>
      <c r="L1097" t="s">
        <v>83</v>
      </c>
      <c r="M1097" t="str">
        <f>_xlfn.CONCAT(IFERROR(INDEX(Lookup!B:B, MATCH(Table1[[#This Row],[Destination City]], Lookup!A:A, 0)), Table1[[#This Row],[Destination City]]),","," ",Table1[[#This Row],[Destination State]])</f>
        <v>Reserve, LA</v>
      </c>
      <c r="N1097" s="5">
        <v>870</v>
      </c>
      <c r="O1097" t="s">
        <v>86</v>
      </c>
      <c r="P1097">
        <v>105</v>
      </c>
      <c r="R1097" t="s">
        <v>2</v>
      </c>
      <c r="S1097" t="s">
        <v>43</v>
      </c>
      <c r="T1097" t="s">
        <v>52</v>
      </c>
      <c r="U1097" s="26"/>
      <c r="V1097" s="27" t="s">
        <v>134</v>
      </c>
      <c r="W1097" s="4">
        <v>2461</v>
      </c>
      <c r="X1097" s="4">
        <f>IF(Table1[[#This Row],[Commodity]]="corn",Table1[[#This Row],[Tariff per Car]]/(111*2000/56),Table1[[#This Row],[Tariff per Car]]/(111*2000/60))</f>
        <v>0.62079279279279276</v>
      </c>
      <c r="Y1097" s="4">
        <f>Table1[[#This Row],[Tariff per Car]]/100.7</f>
        <v>24.438927507447865</v>
      </c>
      <c r="Z1097" s="4">
        <f>(Table1[[#This Row],[Tariff per Car]]/111)</f>
        <v>22.171171171171171</v>
      </c>
      <c r="AA1097" s="6">
        <f>(Table1[[#This Row],[Tariff per Car]]/111)/Table1[[#This Row],[Route Mileage]]</f>
        <v>2.5484104794449621E-2</v>
      </c>
      <c r="AB1097" s="4">
        <v>0.59099999999999997</v>
      </c>
      <c r="AC1097" s="4">
        <f>Table1[[#This Row],[FSC per Mile]]*Table1[[#This Row],[Route Mileage]]</f>
        <v>514.16999999999996</v>
      </c>
      <c r="AD1097" s="4">
        <f>Table1[[#This Row],[Tariff per Car]]+Table1[[#This Row],[FSC per Car]]</f>
        <v>2975.17</v>
      </c>
      <c r="AE1097" s="4">
        <f>IF(Table1[[#This Row],[Commodity]]="corn",Table1[[#This Row],[Tariff + FSC per Car]]/(111*2000/56),Table1[[#This Row],[Tariff + FSC per Car]]/(111*2000/60))</f>
        <v>0.75049333333333335</v>
      </c>
      <c r="AF1097" s="4">
        <f>Table1[[#This Row],[Tariff + FSC per Car]]/100.7</f>
        <v>29.54488579940417</v>
      </c>
      <c r="AG1097" s="4">
        <f>(Table1[[#This Row],[Tariff + FSC per Car]]/111)</f>
        <v>26.803333333333335</v>
      </c>
      <c r="AH1097" s="6">
        <f>(Table1[[#This Row],[Tariff + FSC per Car]]/111)/Table1[[#This Row],[Route Mileage]]</f>
        <v>3.0808429118773947E-2</v>
      </c>
    </row>
    <row r="1098" spans="1:34" x14ac:dyDescent="0.25">
      <c r="A1098" s="3">
        <v>45245</v>
      </c>
      <c r="B1098" s="1" t="s">
        <v>80</v>
      </c>
      <c r="C1098" s="1" t="s">
        <v>81</v>
      </c>
      <c r="D1098" s="24">
        <v>4032</v>
      </c>
      <c r="E1098" s="24">
        <v>1182</v>
      </c>
      <c r="F1098" s="1" t="s">
        <v>35</v>
      </c>
      <c r="G1098" s="1" t="s">
        <v>36</v>
      </c>
      <c r="H1098" s="1" t="s">
        <v>82</v>
      </c>
      <c r="I1098" t="s">
        <v>83</v>
      </c>
      <c r="J1098" t="str">
        <f>_xlfn.CONCAT(IFERROR(INDEX(Lookup!B:B, MATCH(Table1[[#This Row],[Origin City]], Lookup!A:A, 0)), Table1[[#This Row],[Origin City]]),","," ",Table1[[#This Row],[Origin State]])</f>
        <v>Delhi, LA</v>
      </c>
      <c r="K1098" t="s">
        <v>84</v>
      </c>
      <c r="L1098" t="s">
        <v>85</v>
      </c>
      <c r="M1098" t="str">
        <f>_xlfn.CONCAT(IFERROR(INDEX(Lookup!B:B, MATCH(Table1[[#This Row],[Destination City]], Lookup!A:A, 0)), Table1[[#This Row],[Destination City]]),","," ",Table1[[#This Row],[Destination State]])</f>
        <v>Morton, MS</v>
      </c>
      <c r="N1098" s="5">
        <v>120</v>
      </c>
      <c r="O1098" t="s">
        <v>86</v>
      </c>
      <c r="P1098">
        <v>100</v>
      </c>
      <c r="R1098" t="s">
        <v>42</v>
      </c>
      <c r="S1098" t="s">
        <v>43</v>
      </c>
      <c r="T1098" t="s">
        <v>52</v>
      </c>
      <c r="U1098" s="26"/>
      <c r="V1098" s="27" t="s">
        <v>87</v>
      </c>
      <c r="W1098" s="4">
        <v>1340</v>
      </c>
      <c r="X1098" s="4">
        <f>IF(Table1[[#This Row],[Commodity]]="corn",Table1[[#This Row],[Tariff per Car]]/(111*2000/56),Table1[[#This Row],[Tariff per Car]]/(111*2000/60))</f>
        <v>0.33801801801801801</v>
      </c>
      <c r="Y1098" s="4">
        <f>Table1[[#This Row],[Tariff per Car]]/100.7</f>
        <v>13.306852035749751</v>
      </c>
      <c r="Z1098" s="4">
        <f>(Table1[[#This Row],[Tariff per Car]]/111)</f>
        <v>12.072072072072071</v>
      </c>
      <c r="AA1098" s="6">
        <f>(Table1[[#This Row],[Tariff per Car]]/111)/Table1[[#This Row],[Route Mileage]]</f>
        <v>0.1006006006006006</v>
      </c>
      <c r="AB1098" s="4">
        <v>0.61</v>
      </c>
      <c r="AC1098" s="4">
        <f>Table1[[#This Row],[FSC per Mile]]*Table1[[#This Row],[Route Mileage]]</f>
        <v>73.2</v>
      </c>
      <c r="AD1098" s="4">
        <f>Table1[[#This Row],[Tariff per Car]]+Table1[[#This Row],[FSC per Car]]</f>
        <v>1413.2</v>
      </c>
      <c r="AE1098" s="4">
        <f>IF(Table1[[#This Row],[Commodity]]="corn",Table1[[#This Row],[Tariff + FSC per Car]]/(111*2000/56),Table1[[#This Row],[Tariff + FSC per Car]]/(111*2000/60))</f>
        <v>0.35648288288288288</v>
      </c>
      <c r="AF1098" s="4">
        <f>Table1[[#This Row],[Tariff + FSC per Car]]/100.7</f>
        <v>14.033763654419067</v>
      </c>
      <c r="AG1098" s="4">
        <f>(Table1[[#This Row],[Tariff + FSC per Car]]/111)</f>
        <v>12.731531531531532</v>
      </c>
      <c r="AH1098" s="6">
        <f>(Table1[[#This Row],[Tariff + FSC per Car]]/111)/Table1[[#This Row],[Route Mileage]]</f>
        <v>0.1060960960960961</v>
      </c>
    </row>
    <row r="1099" spans="1:34" x14ac:dyDescent="0.25">
      <c r="A1099" s="3">
        <v>45245</v>
      </c>
      <c r="B1099" s="1" t="s">
        <v>88</v>
      </c>
      <c r="C1099" s="1" t="s">
        <v>81</v>
      </c>
      <c r="D1099" s="24">
        <v>4444</v>
      </c>
      <c r="E1099" s="24">
        <v>45646</v>
      </c>
      <c r="F1099" s="1" t="s">
        <v>35</v>
      </c>
      <c r="G1099" s="1" t="s">
        <v>36</v>
      </c>
      <c r="H1099" s="1" t="s">
        <v>89</v>
      </c>
      <c r="I1099" t="s">
        <v>75</v>
      </c>
      <c r="J1099" t="str">
        <f>_xlfn.CONCAT(IFERROR(INDEX(Lookup!B:B, MATCH(Table1[[#This Row],[Origin City]], Lookup!A:A, 0)), Table1[[#This Row],[Origin City]]),","," ",Table1[[#This Row],[Origin State]])</f>
        <v>Enderlin, ND</v>
      </c>
      <c r="K1099" t="s">
        <v>90</v>
      </c>
      <c r="L1099" t="s">
        <v>49</v>
      </c>
      <c r="M1099" t="str">
        <f>_xlfn.CONCAT(IFERROR(INDEX(Lookup!B:B, MATCH(Table1[[#This Row],[Destination City]], Lookup!A:A, 0)), Table1[[#This Row],[Destination City]]),","," ",Table1[[#This Row],[Destination State]])</f>
        <v>Kalama, WA</v>
      </c>
      <c r="N1099" s="5">
        <v>1617</v>
      </c>
      <c r="O1099" t="s">
        <v>86</v>
      </c>
      <c r="P1099">
        <v>110</v>
      </c>
      <c r="Q1099">
        <v>110</v>
      </c>
      <c r="R1099" t="s">
        <v>42</v>
      </c>
      <c r="S1099" t="s">
        <v>43</v>
      </c>
      <c r="T1099" t="s">
        <v>52</v>
      </c>
      <c r="U1099" s="26"/>
      <c r="V1099" s="27" t="s">
        <v>87</v>
      </c>
      <c r="W1099" s="4">
        <v>5397</v>
      </c>
      <c r="X1099" s="4">
        <f>IF(Table1[[#This Row],[Commodity]]="corn",Table1[[#This Row],[Tariff per Car]]/(111*2000/56),Table1[[#This Row],[Tariff per Car]]/(111*2000/60))</f>
        <v>1.3614054054054054</v>
      </c>
      <c r="Y1099" s="4">
        <f>Table1[[#This Row],[Tariff per Car]]/100.7</f>
        <v>53.594836146971197</v>
      </c>
      <c r="Z1099" s="4">
        <f>(Table1[[#This Row],[Tariff per Car]]/111)</f>
        <v>48.621621621621621</v>
      </c>
      <c r="AA1099" s="6">
        <f>(Table1[[#This Row],[Tariff per Car]]/111)/Table1[[#This Row],[Route Mileage]]</f>
        <v>3.006903006903007E-2</v>
      </c>
      <c r="AB1099" s="4">
        <v>0.47499999999999998</v>
      </c>
      <c r="AC1099" s="4">
        <f>Table1[[#This Row],[FSC per Mile]]*Table1[[#This Row],[Route Mileage]]</f>
        <v>768.07499999999993</v>
      </c>
      <c r="AD1099" s="4">
        <f>Table1[[#This Row],[Tariff per Car]]+Table1[[#This Row],[FSC per Car]]</f>
        <v>6165.0749999999998</v>
      </c>
      <c r="AE1099" s="4">
        <f>IF(Table1[[#This Row],[Commodity]]="corn",Table1[[#This Row],[Tariff + FSC per Car]]/(111*2000/56),Table1[[#This Row],[Tariff + FSC per Car]]/(111*2000/60))</f>
        <v>1.555154054054054</v>
      </c>
      <c r="AF1099" s="4">
        <f>Table1[[#This Row],[Tariff + FSC per Car]]/100.7</f>
        <v>61.222194637537235</v>
      </c>
      <c r="AG1099" s="4">
        <f>(Table1[[#This Row],[Tariff + FSC per Car]]/111)</f>
        <v>55.541216216216213</v>
      </c>
      <c r="AH1099" s="6">
        <f>(Table1[[#This Row],[Tariff + FSC per Car]]/111)/Table1[[#This Row],[Route Mileage]]</f>
        <v>3.4348309348309347E-2</v>
      </c>
    </row>
    <row r="1100" spans="1:34" x14ac:dyDescent="0.25">
      <c r="A1100" s="3">
        <v>45245</v>
      </c>
      <c r="B1100" s="1" t="s">
        <v>88</v>
      </c>
      <c r="C1100" s="1" t="s">
        <v>81</v>
      </c>
      <c r="D1100" s="24">
        <v>4444</v>
      </c>
      <c r="E1100" s="24">
        <v>45558</v>
      </c>
      <c r="F1100" s="1" t="s">
        <v>35</v>
      </c>
      <c r="G1100" s="1" t="s">
        <v>36</v>
      </c>
      <c r="H1100" s="1" t="s">
        <v>91</v>
      </c>
      <c r="I1100" t="s">
        <v>47</v>
      </c>
      <c r="J1100" t="str">
        <f>_xlfn.CONCAT(IFERROR(INDEX(Lookup!B:B, MATCH(Table1[[#This Row],[Origin City]], Lookup!A:A, 0)), Table1[[#This Row],[Origin City]]),","," ",Table1[[#This Row],[Origin State]])</f>
        <v>Glenwood, MN</v>
      </c>
      <c r="K1100" t="s">
        <v>92</v>
      </c>
      <c r="L1100" t="s">
        <v>93</v>
      </c>
      <c r="M1100" t="str">
        <f>_xlfn.CONCAT(IFERROR(INDEX(Lookup!B:B, MATCH(Table1[[#This Row],[Destination City]], Lookup!A:A, 0)), Table1[[#This Row],[Destination City]]),","," ",Table1[[#This Row],[Destination State]])</f>
        <v>Boardman, OR</v>
      </c>
      <c r="N1100" s="5">
        <v>1556</v>
      </c>
      <c r="O1100" t="s">
        <v>86</v>
      </c>
      <c r="P1100">
        <v>110</v>
      </c>
      <c r="Q1100">
        <v>110</v>
      </c>
      <c r="R1100" t="s">
        <v>42</v>
      </c>
      <c r="S1100" t="s">
        <v>43</v>
      </c>
      <c r="T1100" t="s">
        <v>52</v>
      </c>
      <c r="U1100" s="26"/>
      <c r="V1100" s="27" t="s">
        <v>87</v>
      </c>
      <c r="W1100" s="4">
        <v>5363</v>
      </c>
      <c r="X1100" s="4">
        <f>IF(Table1[[#This Row],[Commodity]]="corn",Table1[[#This Row],[Tariff per Car]]/(111*2000/56),Table1[[#This Row],[Tariff per Car]]/(111*2000/60))</f>
        <v>1.3528288288288288</v>
      </c>
      <c r="Y1100" s="4">
        <f>Table1[[#This Row],[Tariff per Car]]/100.7</f>
        <v>53.257199602780531</v>
      </c>
      <c r="Z1100" s="4">
        <f>(Table1[[#This Row],[Tariff per Car]]/111)</f>
        <v>48.315315315315317</v>
      </c>
      <c r="AA1100" s="6">
        <f>(Table1[[#This Row],[Tariff per Car]]/111)/Table1[[#This Row],[Route Mileage]]</f>
        <v>3.1050973853030409E-2</v>
      </c>
      <c r="AB1100" s="4">
        <v>0.47499999999999998</v>
      </c>
      <c r="AC1100" s="4">
        <f>Table1[[#This Row],[FSC per Mile]]*Table1[[#This Row],[Route Mileage]]</f>
        <v>739.09999999999991</v>
      </c>
      <c r="AD1100" s="4">
        <f>Table1[[#This Row],[Tariff per Car]]+Table1[[#This Row],[FSC per Car]]</f>
        <v>6102.1</v>
      </c>
      <c r="AE1100" s="4">
        <f>IF(Table1[[#This Row],[Commodity]]="corn",Table1[[#This Row],[Tariff + FSC per Car]]/(111*2000/56),Table1[[#This Row],[Tariff + FSC per Car]]/(111*2000/60))</f>
        <v>1.5392684684684685</v>
      </c>
      <c r="AF1100" s="4">
        <f>Table1[[#This Row],[Tariff + FSC per Car]]/100.7</f>
        <v>60.596822244289974</v>
      </c>
      <c r="AG1100" s="4">
        <f>(Table1[[#This Row],[Tariff + FSC per Car]]/111)</f>
        <v>54.973873873873877</v>
      </c>
      <c r="AH1100" s="6">
        <f>(Table1[[#This Row],[Tariff + FSC per Car]]/111)/Table1[[#This Row],[Route Mileage]]</f>
        <v>3.533025313230969E-2</v>
      </c>
    </row>
    <row r="1101" spans="1:34" x14ac:dyDescent="0.25">
      <c r="A1101" s="3">
        <v>45245</v>
      </c>
      <c r="B1101" s="1" t="s">
        <v>94</v>
      </c>
      <c r="C1101" s="1" t="s">
        <v>94</v>
      </c>
      <c r="D1101" s="24">
        <v>4315</v>
      </c>
      <c r="F1101" s="1" t="s">
        <v>35</v>
      </c>
      <c r="G1101" s="1" t="s">
        <v>36</v>
      </c>
      <c r="H1101" s="1" t="s">
        <v>95</v>
      </c>
      <c r="I1101" t="s">
        <v>96</v>
      </c>
      <c r="J1101" t="str">
        <f>_xlfn.CONCAT(IFERROR(INDEX(Lookup!B:B, MATCH(Table1[[#This Row],[Origin City]], Lookup!A:A, 0)), Table1[[#This Row],[Origin City]]),","," ",Table1[[#This Row],[Origin State]])</f>
        <v>Haw Creek (Ladoga), IN</v>
      </c>
      <c r="K1101" t="s">
        <v>97</v>
      </c>
      <c r="L1101" t="s">
        <v>98</v>
      </c>
      <c r="M1101" t="str">
        <f>_xlfn.CONCAT(IFERROR(INDEX(Lookup!B:B, MATCH(Table1[[#This Row],[Destination City]], Lookup!A:A, 0)), Table1[[#This Row],[Destination City]]),","," ",Table1[[#This Row],[Destination State]])</f>
        <v>Ozark, AL</v>
      </c>
      <c r="N1101" s="9">
        <v>707</v>
      </c>
      <c r="O1101" t="s">
        <v>86</v>
      </c>
      <c r="P1101">
        <v>90</v>
      </c>
      <c r="Q1101">
        <v>90</v>
      </c>
      <c r="R1101" t="s">
        <v>42</v>
      </c>
      <c r="S1101" t="s">
        <v>43</v>
      </c>
      <c r="T1101" t="s">
        <v>52</v>
      </c>
      <c r="U1101" s="29"/>
      <c r="V1101" s="30" t="s">
        <v>87</v>
      </c>
      <c r="W1101" s="4">
        <v>5961</v>
      </c>
      <c r="X1101" s="4">
        <f>IF(Table1[[#This Row],[Commodity]]="corn",Table1[[#This Row],[Tariff per Car]]/(111*2000/56),Table1[[#This Row],[Tariff per Car]]/(111*2000/60))</f>
        <v>1.5036756756756757</v>
      </c>
      <c r="Y1101" s="4">
        <f>Table1[[#This Row],[Tariff per Car]]/100.7</f>
        <v>59.195630585898705</v>
      </c>
      <c r="Z1101" s="4">
        <f>(Table1[[#This Row],[Tariff per Car]]/111)</f>
        <v>53.702702702702702</v>
      </c>
      <c r="AA1101" s="6">
        <f>(Table1[[#This Row],[Tariff per Car]]/111)/Table1[[#This Row],[Route Mileage]]</f>
        <v>7.5958561107075953E-2</v>
      </c>
      <c r="AB1101" s="4">
        <v>0</v>
      </c>
      <c r="AC1101" s="4">
        <f>Table1[[#This Row],[FSC per Mile]]*Table1[[#This Row],[Route Mileage]]</f>
        <v>0</v>
      </c>
      <c r="AD1101" s="4">
        <f>Table1[[#This Row],[Tariff per Car]]+Table1[[#This Row],[FSC per Car]]</f>
        <v>5961</v>
      </c>
      <c r="AE1101" s="4">
        <f>IF(Table1[[#This Row],[Commodity]]="corn",Table1[[#This Row],[Tariff + FSC per Car]]/(111*2000/56),Table1[[#This Row],[Tariff + FSC per Car]]/(111*2000/60))</f>
        <v>1.5036756756756757</v>
      </c>
      <c r="AF1101" s="4">
        <f>Table1[[#This Row],[Tariff + FSC per Car]]/100.7</f>
        <v>59.195630585898705</v>
      </c>
      <c r="AG1101" s="4">
        <f>(Table1[[#This Row],[Tariff + FSC per Car]]/111)</f>
        <v>53.702702702702702</v>
      </c>
      <c r="AH1101" s="6">
        <f>(Table1[[#This Row],[Tariff + FSC per Car]]/111)/Table1[[#This Row],[Route Mileage]]</f>
        <v>7.5958561107075953E-2</v>
      </c>
    </row>
    <row r="1102" spans="1:34" x14ac:dyDescent="0.25">
      <c r="A1102" s="3">
        <v>45245</v>
      </c>
      <c r="B1102" s="1" t="s">
        <v>94</v>
      </c>
      <c r="C1102" s="1" t="s">
        <v>94</v>
      </c>
      <c r="D1102" s="24">
        <v>4315</v>
      </c>
      <c r="F1102" s="1" t="s">
        <v>35</v>
      </c>
      <c r="G1102" s="1" t="s">
        <v>36</v>
      </c>
      <c r="H1102" s="1" t="s">
        <v>99</v>
      </c>
      <c r="I1102" t="s">
        <v>100</v>
      </c>
      <c r="J1102" t="str">
        <f>_xlfn.CONCAT(IFERROR(INDEX(Lookup!B:B, MATCH(Table1[[#This Row],[Origin City]], Lookup!A:A, 0)), Table1[[#This Row],[Origin City]]),","," ",Table1[[#This Row],[Origin State]])</f>
        <v>Marysville, OH</v>
      </c>
      <c r="K1102" t="s">
        <v>101</v>
      </c>
      <c r="L1102" t="s">
        <v>102</v>
      </c>
      <c r="M1102" t="str">
        <f>_xlfn.CONCAT(IFERROR(INDEX(Lookup!B:B, MATCH(Table1[[#This Row],[Destination City]], Lookup!A:A, 0)), Table1[[#This Row],[Destination City]]),","," ",Table1[[#This Row],[Destination State]])</f>
        <v>Rose Hill, NC</v>
      </c>
      <c r="N1102" s="9">
        <v>781</v>
      </c>
      <c r="O1102" t="s">
        <v>86</v>
      </c>
      <c r="P1102">
        <v>90</v>
      </c>
      <c r="Q1102">
        <v>90</v>
      </c>
      <c r="R1102" t="s">
        <v>42</v>
      </c>
      <c r="S1102" t="s">
        <v>43</v>
      </c>
      <c r="T1102" t="s">
        <v>52</v>
      </c>
      <c r="U1102" s="45"/>
      <c r="V1102" s="46" t="s">
        <v>87</v>
      </c>
      <c r="W1102" s="4">
        <v>6139</v>
      </c>
      <c r="X1102" s="4">
        <f>IF(Table1[[#This Row],[Commodity]]="corn",Table1[[#This Row],[Tariff per Car]]/(111*2000/56),Table1[[#This Row],[Tariff per Car]]/(111*2000/60))</f>
        <v>1.5485765765765767</v>
      </c>
      <c r="Y1102" s="4">
        <f>Table1[[#This Row],[Tariff per Car]]/100.7</f>
        <v>60.963257199602779</v>
      </c>
      <c r="Z1102" s="4">
        <f>(Table1[[#This Row],[Tariff per Car]]/111)</f>
        <v>55.306306306306304</v>
      </c>
      <c r="AA1102" s="6">
        <f>(Table1[[#This Row],[Tariff per Car]]/111)/Table1[[#This Row],[Route Mileage]]</f>
        <v>7.0814732786563764E-2</v>
      </c>
      <c r="AB1102" s="4">
        <v>0</v>
      </c>
      <c r="AC1102" s="4">
        <f>Table1[[#This Row],[FSC per Mile]]*Table1[[#This Row],[Route Mileage]]</f>
        <v>0</v>
      </c>
      <c r="AD1102" s="4">
        <f>Table1[[#This Row],[Tariff per Car]]+Table1[[#This Row],[FSC per Car]]</f>
        <v>6139</v>
      </c>
      <c r="AE1102" s="4">
        <f>IF(Table1[[#This Row],[Commodity]]="corn",Table1[[#This Row],[Tariff + FSC per Car]]/(111*2000/56),Table1[[#This Row],[Tariff + FSC per Car]]/(111*2000/60))</f>
        <v>1.5485765765765767</v>
      </c>
      <c r="AF1102" s="4">
        <f>Table1[[#This Row],[Tariff + FSC per Car]]/100.7</f>
        <v>60.963257199602779</v>
      </c>
      <c r="AG1102" s="4">
        <f>(Table1[[#This Row],[Tariff + FSC per Car]]/111)</f>
        <v>55.306306306306304</v>
      </c>
      <c r="AH1102" s="6">
        <f>(Table1[[#This Row],[Tariff + FSC per Car]]/111)/Table1[[#This Row],[Route Mileage]]</f>
        <v>7.0814732786563764E-2</v>
      </c>
    </row>
    <row r="1103" spans="1:34" x14ac:dyDescent="0.25">
      <c r="A1103" s="3">
        <v>45245</v>
      </c>
      <c r="B1103" s="1" t="s">
        <v>94</v>
      </c>
      <c r="C1103" s="1" t="s">
        <v>94</v>
      </c>
      <c r="D1103" s="24">
        <v>4315</v>
      </c>
      <c r="F1103" s="1" t="s">
        <v>35</v>
      </c>
      <c r="G1103" s="1" t="s">
        <v>36</v>
      </c>
      <c r="H1103" s="1" t="s">
        <v>103</v>
      </c>
      <c r="I1103" t="s">
        <v>57</v>
      </c>
      <c r="J1103" t="str">
        <f>_xlfn.CONCAT(IFERROR(INDEX(Lookup!B:B, MATCH(Table1[[#This Row],[Origin City]], Lookup!A:A, 0)), Table1[[#This Row],[Origin City]]),","," ",Table1[[#This Row],[Origin State]])</f>
        <v>Olney, IL</v>
      </c>
      <c r="K1103" t="s">
        <v>104</v>
      </c>
      <c r="L1103" t="s">
        <v>105</v>
      </c>
      <c r="M1103" t="str">
        <f>_xlfn.CONCAT(IFERROR(INDEX(Lookup!B:B, MATCH(Table1[[#This Row],[Destination City]], Lookup!A:A, 0)), Table1[[#This Row],[Destination City]]),","," ",Table1[[#This Row],[Destination State]])</f>
        <v>Fairmount, GA</v>
      </c>
      <c r="N1103" s="9">
        <v>496</v>
      </c>
      <c r="O1103" t="s">
        <v>86</v>
      </c>
      <c r="P1103">
        <v>90</v>
      </c>
      <c r="Q1103">
        <v>90</v>
      </c>
      <c r="R1103" t="s">
        <v>42</v>
      </c>
      <c r="S1103" t="s">
        <v>43</v>
      </c>
      <c r="T1103" t="s">
        <v>52</v>
      </c>
      <c r="U1103" s="45"/>
      <c r="V1103" s="46" t="s">
        <v>87</v>
      </c>
      <c r="W1103" s="4">
        <v>4706</v>
      </c>
      <c r="X1103" s="4">
        <f>IF(Table1[[#This Row],[Commodity]]="corn",Table1[[#This Row],[Tariff per Car]]/(111*2000/56),Table1[[#This Row],[Tariff per Car]]/(111*2000/60))</f>
        <v>1.1870990990990991</v>
      </c>
      <c r="Y1103" s="4">
        <f>Table1[[#This Row],[Tariff per Car]]/100.7</f>
        <v>46.732869910625617</v>
      </c>
      <c r="Z1103" s="4">
        <f>(Table1[[#This Row],[Tariff per Car]]/111)</f>
        <v>42.396396396396398</v>
      </c>
      <c r="AA1103" s="6">
        <f>(Table1[[#This Row],[Tariff per Car]]/111)/Table1[[#This Row],[Route Mileage]]</f>
        <v>8.5476605637895969E-2</v>
      </c>
      <c r="AB1103" s="4">
        <v>0</v>
      </c>
      <c r="AC1103" s="4">
        <f>Table1[[#This Row],[FSC per Mile]]*Table1[[#This Row],[Route Mileage]]</f>
        <v>0</v>
      </c>
      <c r="AD1103" s="4">
        <f>Table1[[#This Row],[Tariff per Car]]+Table1[[#This Row],[FSC per Car]]</f>
        <v>4706</v>
      </c>
      <c r="AE1103" s="4">
        <f>IF(Table1[[#This Row],[Commodity]]="corn",Table1[[#This Row],[Tariff + FSC per Car]]/(111*2000/56),Table1[[#This Row],[Tariff + FSC per Car]]/(111*2000/60))</f>
        <v>1.1870990990990991</v>
      </c>
      <c r="AF1103" s="4">
        <f>Table1[[#This Row],[Tariff + FSC per Car]]/100.7</f>
        <v>46.732869910625617</v>
      </c>
      <c r="AG1103" s="4">
        <f>(Table1[[#This Row],[Tariff + FSC per Car]]/111)</f>
        <v>42.396396396396398</v>
      </c>
      <c r="AH1103" s="6">
        <f>(Table1[[#This Row],[Tariff + FSC per Car]]/111)/Table1[[#This Row],[Route Mileage]]</f>
        <v>8.5476605637895969E-2</v>
      </c>
    </row>
    <row r="1104" spans="1:34" x14ac:dyDescent="0.25">
      <c r="A1104" s="3">
        <v>45245</v>
      </c>
      <c r="B1104" s="1" t="s">
        <v>112</v>
      </c>
      <c r="C1104" s="1" t="s">
        <v>112</v>
      </c>
      <c r="D1104" s="24">
        <v>4051</v>
      </c>
      <c r="E1104" s="24">
        <v>2215</v>
      </c>
      <c r="F1104" s="1" t="s">
        <v>35</v>
      </c>
      <c r="G1104" s="1" t="s">
        <v>36</v>
      </c>
      <c r="H1104" s="1" t="s">
        <v>115</v>
      </c>
      <c r="I1104" t="s">
        <v>57</v>
      </c>
      <c r="J1104" t="str">
        <f>_xlfn.CONCAT(IFERROR(INDEX(Lookup!B:B, MATCH(Table1[[#This Row],[Origin City]], Lookup!A:A, 0)), Table1[[#This Row],[Origin City]]),","," ",Table1[[#This Row],[Origin State]])</f>
        <v>Allen Station (San Jose), IL</v>
      </c>
      <c r="K1104" t="s">
        <v>116</v>
      </c>
      <c r="L1104" t="s">
        <v>54</v>
      </c>
      <c r="M1104" t="str">
        <f>_xlfn.CONCAT(IFERROR(INDEX(Lookup!B:B, MATCH(Table1[[#This Row],[Destination City]], Lookup!A:A, 0)), Table1[[#This Row],[Destination City]]),","," ",Table1[[#This Row],[Destination State]])</f>
        <v>Pittsburg, TX</v>
      </c>
      <c r="N1104" s="5">
        <v>691</v>
      </c>
      <c r="O1104" t="s">
        <v>51</v>
      </c>
      <c r="P1104">
        <v>107</v>
      </c>
      <c r="R1104" t="s">
        <v>42</v>
      </c>
      <c r="S1104" t="s">
        <v>43</v>
      </c>
      <c r="T1104" t="s">
        <v>52</v>
      </c>
      <c r="U1104" s="36" t="s">
        <v>44</v>
      </c>
      <c r="V1104" s="28"/>
      <c r="W1104" s="4">
        <v>3805</v>
      </c>
      <c r="X1104" s="4">
        <f>IF(Table1[[#This Row],[Commodity]]="corn",Table1[[#This Row],[Tariff per Car]]/(111*2000/56),Table1[[#This Row],[Tariff per Car]]/(111*2000/60))</f>
        <v>0.95981981981981979</v>
      </c>
      <c r="Y1104" s="4">
        <f>Table1[[#This Row],[Tariff per Car]]/100.7</f>
        <v>37.785501489572987</v>
      </c>
      <c r="Z1104" s="4">
        <f>(Table1[[#This Row],[Tariff per Car]]/111)</f>
        <v>34.27927927927928</v>
      </c>
      <c r="AA1104" s="6">
        <f>(Table1[[#This Row],[Tariff per Car]]/111)/Table1[[#This Row],[Route Mileage]]</f>
        <v>4.9608218928045268E-2</v>
      </c>
      <c r="AB1104" s="4">
        <v>0.5</v>
      </c>
      <c r="AC1104" s="4">
        <f>Table1[[#This Row],[FSC per Mile]]*Table1[[#This Row],[Route Mileage]]</f>
        <v>345.5</v>
      </c>
      <c r="AD1104" s="4">
        <f>Table1[[#This Row],[Tariff per Car]]+Table1[[#This Row],[FSC per Car]]</f>
        <v>4150.5</v>
      </c>
      <c r="AE1104" s="4">
        <f>IF(Table1[[#This Row],[Commodity]]="corn",Table1[[#This Row],[Tariff + FSC per Car]]/(111*2000/56),Table1[[#This Row],[Tariff + FSC per Car]]/(111*2000/60))</f>
        <v>1.0469729729729731</v>
      </c>
      <c r="AF1104" s="4">
        <f>Table1[[#This Row],[Tariff + FSC per Car]]/100.7</f>
        <v>41.216484607745777</v>
      </c>
      <c r="AG1104" s="4">
        <f>(Table1[[#This Row],[Tariff + FSC per Car]]/111)</f>
        <v>37.391891891891895</v>
      </c>
      <c r="AH1104" s="6">
        <f>(Table1[[#This Row],[Tariff + FSC per Car]]/111)/Table1[[#This Row],[Route Mileage]]</f>
        <v>5.4112723432549775E-2</v>
      </c>
    </row>
    <row r="1105" spans="1:34" x14ac:dyDescent="0.25">
      <c r="A1105" s="3">
        <v>45245</v>
      </c>
      <c r="B1105" s="1" t="s">
        <v>112</v>
      </c>
      <c r="C1105" s="1" t="s">
        <v>112</v>
      </c>
      <c r="D1105" s="24">
        <v>4051</v>
      </c>
      <c r="E1105" s="24">
        <v>2310</v>
      </c>
      <c r="F1105" s="1" t="s">
        <v>35</v>
      </c>
      <c r="G1105" s="1" t="s">
        <v>36</v>
      </c>
      <c r="H1105" s="1" t="s">
        <v>120</v>
      </c>
      <c r="I1105" t="s">
        <v>77</v>
      </c>
      <c r="J1105" t="str">
        <f>_xlfn.CONCAT(IFERROR(INDEX(Lookup!B:B, MATCH(Table1[[#This Row],[Origin City]], Lookup!A:A, 0)), Table1[[#This Row],[Origin City]]),","," ",Table1[[#This Row],[Origin State]])</f>
        <v>Frankfort, KS</v>
      </c>
      <c r="K1105" t="s">
        <v>121</v>
      </c>
      <c r="L1105" t="s">
        <v>40</v>
      </c>
      <c r="M1105" t="str">
        <f>_xlfn.CONCAT(IFERROR(INDEX(Lookup!B:B, MATCH(Table1[[#This Row],[Destination City]], Lookup!A:A, 0)), Table1[[#This Row],[Destination City]]),","," ",Table1[[#This Row],[Destination State]])</f>
        <v>Calipatria, CA</v>
      </c>
      <c r="N1105" s="5">
        <v>1572</v>
      </c>
      <c r="O1105" t="s">
        <v>51</v>
      </c>
      <c r="P1105">
        <v>107</v>
      </c>
      <c r="R1105" t="s">
        <v>42</v>
      </c>
      <c r="S1105" t="s">
        <v>43</v>
      </c>
      <c r="T1105" t="s">
        <v>52</v>
      </c>
      <c r="U1105" s="36" t="s">
        <v>44</v>
      </c>
      <c r="V1105" s="28"/>
      <c r="W1105" s="4">
        <v>5725</v>
      </c>
      <c r="X1105" s="4">
        <f>IF(Table1[[#This Row],[Commodity]]="corn",Table1[[#This Row],[Tariff per Car]]/(111*2000/56),Table1[[#This Row],[Tariff per Car]]/(111*2000/60))</f>
        <v>1.4441441441441443</v>
      </c>
      <c r="Y1105" s="4">
        <f>Table1[[#This Row],[Tariff per Car]]/100.7</f>
        <v>56.852035749751735</v>
      </c>
      <c r="Z1105" s="4">
        <f>(Table1[[#This Row],[Tariff per Car]]/111)</f>
        <v>51.576576576576578</v>
      </c>
      <c r="AA1105" s="6">
        <f>(Table1[[#This Row],[Tariff per Car]]/111)/Table1[[#This Row],[Route Mileage]]</f>
        <v>3.2809527084336244E-2</v>
      </c>
      <c r="AB1105" s="4">
        <v>0.5</v>
      </c>
      <c r="AC1105" s="4">
        <f>Table1[[#This Row],[FSC per Mile]]*Table1[[#This Row],[Route Mileage]]</f>
        <v>786</v>
      </c>
      <c r="AD1105" s="4">
        <f>Table1[[#This Row],[Tariff per Car]]+Table1[[#This Row],[FSC per Car]]</f>
        <v>6511</v>
      </c>
      <c r="AE1105" s="4">
        <f>IF(Table1[[#This Row],[Commodity]]="corn",Table1[[#This Row],[Tariff + FSC per Car]]/(111*2000/56),Table1[[#This Row],[Tariff + FSC per Car]]/(111*2000/60))</f>
        <v>1.6424144144144144</v>
      </c>
      <c r="AF1105" s="4">
        <f>Table1[[#This Row],[Tariff + FSC per Car]]/100.7</f>
        <v>64.657398212512405</v>
      </c>
      <c r="AG1105" s="4">
        <f>(Table1[[#This Row],[Tariff + FSC per Car]]/111)</f>
        <v>58.657657657657658</v>
      </c>
      <c r="AH1105" s="6">
        <f>(Table1[[#This Row],[Tariff + FSC per Car]]/111)/Table1[[#This Row],[Route Mileage]]</f>
        <v>3.7314031588840751E-2</v>
      </c>
    </row>
    <row r="1106" spans="1:34" x14ac:dyDescent="0.25">
      <c r="A1106" s="3">
        <v>45245</v>
      </c>
      <c r="B1106" s="1" t="s">
        <v>112</v>
      </c>
      <c r="C1106" s="1" t="s">
        <v>112</v>
      </c>
      <c r="D1106" s="24">
        <v>4051</v>
      </c>
      <c r="E1106" s="24">
        <v>2300</v>
      </c>
      <c r="F1106" s="1" t="s">
        <v>35</v>
      </c>
      <c r="G1106" s="1" t="s">
        <v>36</v>
      </c>
      <c r="H1106" s="1" t="s">
        <v>113</v>
      </c>
      <c r="I1106" t="s">
        <v>38</v>
      </c>
      <c r="J1106" t="str">
        <f>_xlfn.CONCAT(IFERROR(INDEX(Lookup!B:B, MATCH(Table1[[#This Row],[Origin City]], Lookup!A:A, 0)), Table1[[#This Row],[Origin City]]),","," ",Table1[[#This Row],[Origin State]])</f>
        <v>Mead, NE</v>
      </c>
      <c r="K1106" t="s">
        <v>114</v>
      </c>
      <c r="L1106" t="s">
        <v>40</v>
      </c>
      <c r="M1106" t="str">
        <f>_xlfn.CONCAT(IFERROR(INDEX(Lookup!B:B, MATCH(Table1[[#This Row],[Destination City]], Lookup!A:A, 0)), Table1[[#This Row],[Destination City]]),","," ",Table1[[#This Row],[Destination State]])</f>
        <v>Keyes, CA</v>
      </c>
      <c r="N1106" s="5">
        <v>1737</v>
      </c>
      <c r="O1106" t="s">
        <v>51</v>
      </c>
      <c r="P1106">
        <v>107</v>
      </c>
      <c r="R1106" t="s">
        <v>42</v>
      </c>
      <c r="S1106" t="s">
        <v>43</v>
      </c>
      <c r="T1106" t="s">
        <v>52</v>
      </c>
      <c r="U1106" s="36" t="s">
        <v>44</v>
      </c>
      <c r="V1106" s="28"/>
      <c r="W1106" s="4">
        <v>5885</v>
      </c>
      <c r="X1106" s="4">
        <f>IF(Table1[[#This Row],[Commodity]]="corn",Table1[[#This Row],[Tariff per Car]]/(111*2000/56),Table1[[#This Row],[Tariff per Car]]/(111*2000/60))</f>
        <v>1.4845045045045044</v>
      </c>
      <c r="Y1106" s="4">
        <f>Table1[[#This Row],[Tariff per Car]]/100.7</f>
        <v>58.440913604766635</v>
      </c>
      <c r="Z1106" s="4">
        <f>(Table1[[#This Row],[Tariff per Car]]/111)</f>
        <v>53.018018018018019</v>
      </c>
      <c r="AA1106" s="6">
        <f>(Table1[[#This Row],[Tariff per Car]]/111)/Table1[[#This Row],[Route Mileage]]</f>
        <v>3.0522750730004617E-2</v>
      </c>
      <c r="AB1106" s="4">
        <v>0.5</v>
      </c>
      <c r="AC1106" s="4">
        <f>Table1[[#This Row],[FSC per Mile]]*Table1[[#This Row],[Route Mileage]]</f>
        <v>868.5</v>
      </c>
      <c r="AD1106" s="4">
        <f>Table1[[#This Row],[Tariff per Car]]+Table1[[#This Row],[FSC per Car]]</f>
        <v>6753.5</v>
      </c>
      <c r="AE1106" s="4">
        <f>IF(Table1[[#This Row],[Commodity]]="corn",Table1[[#This Row],[Tariff + FSC per Car]]/(111*2000/56),Table1[[#This Row],[Tariff + FSC per Car]]/(111*2000/60))</f>
        <v>1.7035855855855857</v>
      </c>
      <c r="AF1106" s="4">
        <f>Table1[[#This Row],[Tariff + FSC per Car]]/100.7</f>
        <v>67.06554121151936</v>
      </c>
      <c r="AG1106" s="4">
        <f>(Table1[[#This Row],[Tariff + FSC per Car]]/111)</f>
        <v>60.842342342342342</v>
      </c>
      <c r="AH1106" s="6">
        <f>(Table1[[#This Row],[Tariff + FSC per Car]]/111)/Table1[[#This Row],[Route Mileage]]</f>
        <v>3.5027255234509121E-2</v>
      </c>
    </row>
    <row r="1107" spans="1:34" x14ac:dyDescent="0.25">
      <c r="A1107" s="3">
        <v>45245</v>
      </c>
      <c r="B1107" s="1" t="s">
        <v>112</v>
      </c>
      <c r="C1107" s="1" t="s">
        <v>112</v>
      </c>
      <c r="D1107" s="24">
        <v>4051</v>
      </c>
      <c r="E1107" s="24">
        <v>2215</v>
      </c>
      <c r="F1107" s="1" t="s">
        <v>35</v>
      </c>
      <c r="G1107" s="1" t="s">
        <v>36</v>
      </c>
      <c r="H1107" s="1" t="s">
        <v>117</v>
      </c>
      <c r="I1107" t="s">
        <v>38</v>
      </c>
      <c r="J1107" t="str">
        <f>_xlfn.CONCAT(IFERROR(INDEX(Lookup!B:B, MATCH(Table1[[#This Row],[Origin City]], Lookup!A:A, 0)), Table1[[#This Row],[Origin City]]),","," ",Table1[[#This Row],[Origin State]])</f>
        <v>Nebraska City, NE</v>
      </c>
      <c r="K1107" t="s">
        <v>118</v>
      </c>
      <c r="L1107" t="s">
        <v>54</v>
      </c>
      <c r="M1107" t="str">
        <f>_xlfn.CONCAT(IFERROR(INDEX(Lookup!B:B, MATCH(Table1[[#This Row],[Destination City]], Lookup!A:A, 0)), Table1[[#This Row],[Destination City]]),","," ",Table1[[#This Row],[Destination State]])</f>
        <v>Amarillo, TX</v>
      </c>
      <c r="N1107" s="5">
        <v>714</v>
      </c>
      <c r="O1107" t="s">
        <v>51</v>
      </c>
      <c r="P1107">
        <v>107</v>
      </c>
      <c r="R1107" t="s">
        <v>42</v>
      </c>
      <c r="S1107" t="s">
        <v>43</v>
      </c>
      <c r="T1107" t="s">
        <v>52</v>
      </c>
      <c r="U1107" s="36" t="s">
        <v>44</v>
      </c>
      <c r="V1107" s="28"/>
      <c r="W1107" s="4">
        <v>4725</v>
      </c>
      <c r="X1107" s="4">
        <f>IF(Table1[[#This Row],[Commodity]]="corn",Table1[[#This Row],[Tariff per Car]]/(111*2000/56),Table1[[#This Row],[Tariff per Car]]/(111*2000/60))</f>
        <v>1.1918918918918919</v>
      </c>
      <c r="Y1107" s="4">
        <f>Table1[[#This Row],[Tariff per Car]]/100.7</f>
        <v>46.921549155908636</v>
      </c>
      <c r="Z1107" s="4">
        <f>(Table1[[#This Row],[Tariff per Car]]/111)</f>
        <v>42.567567567567565</v>
      </c>
      <c r="AA1107" s="6">
        <f>(Table1[[#This Row],[Tariff per Car]]/111)/Table1[[#This Row],[Route Mileage]]</f>
        <v>5.9618441971383142E-2</v>
      </c>
      <c r="AB1107" s="4">
        <v>0.5</v>
      </c>
      <c r="AC1107" s="4">
        <f>Table1[[#This Row],[FSC per Mile]]*Table1[[#This Row],[Route Mileage]]</f>
        <v>357</v>
      </c>
      <c r="AD1107" s="4">
        <f>Table1[[#This Row],[Tariff per Car]]+Table1[[#This Row],[FSC per Car]]</f>
        <v>5082</v>
      </c>
      <c r="AE1107" s="4">
        <f>IF(Table1[[#This Row],[Commodity]]="corn",Table1[[#This Row],[Tariff + FSC per Car]]/(111*2000/56),Table1[[#This Row],[Tariff + FSC per Car]]/(111*2000/60))</f>
        <v>1.2819459459459459</v>
      </c>
      <c r="AF1107" s="4">
        <f>Table1[[#This Row],[Tariff + FSC per Car]]/100.7</f>
        <v>50.466732869910622</v>
      </c>
      <c r="AG1107" s="4">
        <f>(Table1[[#This Row],[Tariff + FSC per Car]]/111)</f>
        <v>45.783783783783782</v>
      </c>
      <c r="AH1107" s="6">
        <f>(Table1[[#This Row],[Tariff + FSC per Car]]/111)/Table1[[#This Row],[Route Mileage]]</f>
        <v>6.4122946475887649E-2</v>
      </c>
    </row>
    <row r="1108" spans="1:34" x14ac:dyDescent="0.25">
      <c r="A1108" s="3">
        <v>45245</v>
      </c>
      <c r="B1108" s="1" t="s">
        <v>112</v>
      </c>
      <c r="C1108" s="1" t="s">
        <v>112</v>
      </c>
      <c r="D1108" s="24">
        <v>4051</v>
      </c>
      <c r="E1108" s="24">
        <v>2100</v>
      </c>
      <c r="F1108" s="1" t="s">
        <v>35</v>
      </c>
      <c r="G1108" s="1" t="s">
        <v>36</v>
      </c>
      <c r="H1108" s="1" t="s">
        <v>122</v>
      </c>
      <c r="I1108" t="s">
        <v>59</v>
      </c>
      <c r="J1108" t="str">
        <f>_xlfn.CONCAT(IFERROR(INDEX(Lookup!B:B, MATCH(Table1[[#This Row],[Origin City]], Lookup!A:A, 0)), Table1[[#This Row],[Origin City]]),","," ",Table1[[#This Row],[Origin State]])</f>
        <v>Sloan, IA</v>
      </c>
      <c r="K1108" t="s">
        <v>123</v>
      </c>
      <c r="L1108" t="s">
        <v>124</v>
      </c>
      <c r="M1108" t="str">
        <f>_xlfn.CONCAT(IFERROR(INDEX(Lookup!B:B, MATCH(Table1[[#This Row],[Destination City]], Lookup!A:A, 0)), Table1[[#This Row],[Destination City]]),","," ",Table1[[#This Row],[Destination State]])</f>
        <v>Burley, ID</v>
      </c>
      <c r="N1108" s="5">
        <v>1176</v>
      </c>
      <c r="O1108" t="s">
        <v>51</v>
      </c>
      <c r="P1108">
        <v>107</v>
      </c>
      <c r="R1108" t="s">
        <v>42</v>
      </c>
      <c r="S1108" t="s">
        <v>43</v>
      </c>
      <c r="T1108" t="s">
        <v>52</v>
      </c>
      <c r="U1108" s="36" t="s">
        <v>44</v>
      </c>
      <c r="V1108" s="28"/>
      <c r="W1108" s="4">
        <v>5405</v>
      </c>
      <c r="X1108" s="4">
        <f>IF(Table1[[#This Row],[Commodity]]="corn",Table1[[#This Row],[Tariff per Car]]/(111*2000/56),Table1[[#This Row],[Tariff per Car]]/(111*2000/60))</f>
        <v>1.3634234234234235</v>
      </c>
      <c r="Y1108" s="4">
        <f>Table1[[#This Row],[Tariff per Car]]/100.7</f>
        <v>53.674280039721943</v>
      </c>
      <c r="Z1108" s="4">
        <f>(Table1[[#This Row],[Tariff per Car]]/111)</f>
        <v>48.693693693693696</v>
      </c>
      <c r="AA1108" s="6">
        <f>(Table1[[#This Row],[Tariff per Car]]/111)/Table1[[#This Row],[Route Mileage]]</f>
        <v>4.1406202120487838E-2</v>
      </c>
      <c r="AB1108" s="4">
        <v>0.5</v>
      </c>
      <c r="AC1108" s="4">
        <f>Table1[[#This Row],[FSC per Mile]]*Table1[[#This Row],[Route Mileage]]</f>
        <v>588</v>
      </c>
      <c r="AD1108" s="4">
        <f>Table1[[#This Row],[Tariff per Car]]+Table1[[#This Row],[FSC per Car]]</f>
        <v>5993</v>
      </c>
      <c r="AE1108" s="4">
        <f>IF(Table1[[#This Row],[Commodity]]="corn",Table1[[#This Row],[Tariff + FSC per Car]]/(111*2000/56),Table1[[#This Row],[Tariff + FSC per Car]]/(111*2000/60))</f>
        <v>1.5117477477477477</v>
      </c>
      <c r="AF1108" s="4">
        <f>Table1[[#This Row],[Tariff + FSC per Car]]/100.7</f>
        <v>59.513406156901688</v>
      </c>
      <c r="AG1108" s="4">
        <f>(Table1[[#This Row],[Tariff + FSC per Car]]/111)</f>
        <v>53.990990990990994</v>
      </c>
      <c r="AH1108" s="6">
        <f>(Table1[[#This Row],[Tariff + FSC per Car]]/111)/Table1[[#This Row],[Route Mileage]]</f>
        <v>4.5910706624992345E-2</v>
      </c>
    </row>
    <row r="1109" spans="1:34" x14ac:dyDescent="0.25">
      <c r="A1109" s="3">
        <v>45245</v>
      </c>
      <c r="B1109" s="1" t="s">
        <v>112</v>
      </c>
      <c r="C1109" s="1" t="s">
        <v>112</v>
      </c>
      <c r="D1109" s="24">
        <v>4051</v>
      </c>
      <c r="E1109" s="24">
        <v>2210</v>
      </c>
      <c r="F1109" s="1" t="s">
        <v>35</v>
      </c>
      <c r="G1109" s="1" t="s">
        <v>36</v>
      </c>
      <c r="H1109" s="1" t="s">
        <v>125</v>
      </c>
      <c r="I1109" t="s">
        <v>57</v>
      </c>
      <c r="J1109" t="str">
        <f>_xlfn.CONCAT(IFERROR(INDEX(Lookup!B:B, MATCH(Table1[[#This Row],[Origin City]], Lookup!A:A, 0)), Table1[[#This Row],[Origin City]]),","," ",Table1[[#This Row],[Origin State]])</f>
        <v>Sterling, IL</v>
      </c>
      <c r="K1109" t="s">
        <v>126</v>
      </c>
      <c r="L1109" t="s">
        <v>127</v>
      </c>
      <c r="M1109" t="str">
        <f>_xlfn.CONCAT(IFERROR(INDEX(Lookup!B:B, MATCH(Table1[[#This Row],[Destination City]], Lookup!A:A, 0)), Table1[[#This Row],[Destination City]]),","," ",Table1[[#This Row],[Destination State]])</f>
        <v>Nashville, AR</v>
      </c>
      <c r="N1109" s="47">
        <v>723</v>
      </c>
      <c r="O1109" t="s">
        <v>51</v>
      </c>
      <c r="P1109">
        <v>107</v>
      </c>
      <c r="R1109" t="s">
        <v>42</v>
      </c>
      <c r="S1109" t="s">
        <v>43</v>
      </c>
      <c r="T1109" t="s">
        <v>52</v>
      </c>
      <c r="U1109" s="36" t="s">
        <v>44</v>
      </c>
      <c r="V1109" s="28"/>
      <c r="W1109" s="4">
        <v>3945</v>
      </c>
      <c r="X1109" s="4">
        <f>IF(Table1[[#This Row],[Commodity]]="corn",Table1[[#This Row],[Tariff per Car]]/(111*2000/56),Table1[[#This Row],[Tariff per Car]]/(111*2000/60))</f>
        <v>0.99513513513513518</v>
      </c>
      <c r="Y1109" s="4">
        <f>Table1[[#This Row],[Tariff per Car]]/100.7</f>
        <v>39.175769612711022</v>
      </c>
      <c r="Z1109" s="4">
        <f>(Table1[[#This Row],[Tariff per Car]]/111)</f>
        <v>35.54054054054054</v>
      </c>
      <c r="AA1109" s="6">
        <f>(Table1[[#This Row],[Tariff per Car]]/111)/Table1[[#This Row],[Route Mileage]]</f>
        <v>4.9157040858285671E-2</v>
      </c>
      <c r="AB1109" s="4">
        <v>0.5</v>
      </c>
      <c r="AC1109" s="4">
        <f>Table1[[#This Row],[FSC per Mile]]*Table1[[#This Row],[Route Mileage]]</f>
        <v>361.5</v>
      </c>
      <c r="AD1109" s="4">
        <f>Table1[[#This Row],[Tariff per Car]]+Table1[[#This Row],[FSC per Car]]</f>
        <v>4306.5</v>
      </c>
      <c r="AE1109" s="4">
        <f>IF(Table1[[#This Row],[Commodity]]="corn",Table1[[#This Row],[Tariff + FSC per Car]]/(111*2000/56),Table1[[#This Row],[Tariff + FSC per Car]]/(111*2000/60))</f>
        <v>1.0863243243243244</v>
      </c>
      <c r="AF1109" s="4">
        <f>Table1[[#This Row],[Tariff + FSC per Car]]/100.7</f>
        <v>42.765640516385304</v>
      </c>
      <c r="AG1109" s="4">
        <f>(Table1[[#This Row],[Tariff + FSC per Car]]/111)</f>
        <v>38.797297297297298</v>
      </c>
      <c r="AH1109" s="6">
        <f>(Table1[[#This Row],[Tariff + FSC per Car]]/111)/Table1[[#This Row],[Route Mileage]]</f>
        <v>5.3661545362790178E-2</v>
      </c>
    </row>
    <row r="1110" spans="1:34" x14ac:dyDescent="0.25">
      <c r="A1110" s="3">
        <v>45245</v>
      </c>
      <c r="B1110" s="1" t="s">
        <v>34</v>
      </c>
      <c r="C1110" s="1" t="s">
        <v>34</v>
      </c>
      <c r="D1110" s="24">
        <v>4022</v>
      </c>
      <c r="E1110" s="24">
        <v>69105</v>
      </c>
      <c r="F1110" s="1" t="s">
        <v>72</v>
      </c>
      <c r="G1110" s="1" t="s">
        <v>36</v>
      </c>
      <c r="H1110" s="1" t="s">
        <v>73</v>
      </c>
      <c r="I1110" t="s">
        <v>47</v>
      </c>
      <c r="J1110" t="str">
        <f>_xlfn.CONCAT(IFERROR(INDEX(Lookup!B:B, MATCH(Table1[[#This Row],[Origin City]], Lookup!A:A, 0)), Table1[[#This Row],[Origin City]]),","," ",Table1[[#This Row],[Origin State]])</f>
        <v>Argyle, MN</v>
      </c>
      <c r="K1110" t="s">
        <v>48</v>
      </c>
      <c r="L1110" t="s">
        <v>49</v>
      </c>
      <c r="M1110" t="s">
        <v>50</v>
      </c>
      <c r="N1110" s="5">
        <v>1528</v>
      </c>
      <c r="O1110" t="s">
        <v>51</v>
      </c>
      <c r="P1110">
        <v>110</v>
      </c>
      <c r="Q1110">
        <v>120</v>
      </c>
      <c r="R1110" t="s">
        <v>2</v>
      </c>
      <c r="S1110" t="s">
        <v>43</v>
      </c>
      <c r="T1110" t="s">
        <v>52</v>
      </c>
      <c r="U1110" s="35" t="s">
        <v>44</v>
      </c>
      <c r="V1110" s="27" t="s">
        <v>45</v>
      </c>
      <c r="W1110" s="4">
        <v>6285</v>
      </c>
      <c r="X1110" s="4">
        <f>IF(Table1[[#This Row],[Commodity]]="corn",Table1[[#This Row],[Tariff per Car]]/(111*2000/56),Table1[[#This Row],[Tariff per Car]]/(111*2000/60))</f>
        <v>1.6986486486486487</v>
      </c>
      <c r="Y1110" s="4">
        <f>Table1[[#This Row],[Tariff per Car]]/100.7</f>
        <v>62.413108242303871</v>
      </c>
      <c r="Z1110" s="4">
        <f>(Table1[[#This Row],[Tariff per Car]]/111)</f>
        <v>56.621621621621621</v>
      </c>
      <c r="AA1110" s="6">
        <f>(Table1[[#This Row],[Tariff per Car]]/111)/Table1[[#This Row],[Route Mileage]]</f>
        <v>3.7056035092684306E-2</v>
      </c>
      <c r="AB1110" s="4">
        <v>0.33</v>
      </c>
      <c r="AC1110" s="4">
        <f>Table1[[#This Row],[FSC per Mile]]*Table1[[#This Row],[Route Mileage]]</f>
        <v>504.24</v>
      </c>
      <c r="AD1110" s="4">
        <f>Table1[[#This Row],[Tariff per Car]]+Table1[[#This Row],[FSC per Car]]</f>
        <v>6789.24</v>
      </c>
      <c r="AE1110" s="4">
        <f>IF(Table1[[#This Row],[Commodity]]="corn",Table1[[#This Row],[Tariff + FSC per Car]]/(111*2000/56),Table1[[#This Row],[Tariff + FSC per Car]]/(111*2000/60))</f>
        <v>1.8349297297297296</v>
      </c>
      <c r="AF1110" s="4">
        <f>Table1[[#This Row],[Tariff + FSC per Car]]/100.7</f>
        <v>67.420456802383313</v>
      </c>
      <c r="AG1110" s="4">
        <f>(Table1[[#This Row],[Tariff + FSC per Car]]/111)</f>
        <v>61.164324324324319</v>
      </c>
      <c r="AH1110" s="6">
        <f>(Table1[[#This Row],[Tariff + FSC per Car]]/111)/Table1[[#This Row],[Route Mileage]]</f>
        <v>4.0029008065657276E-2</v>
      </c>
    </row>
    <row r="1111" spans="1:34" x14ac:dyDescent="0.25">
      <c r="A1111" s="3">
        <v>45245</v>
      </c>
      <c r="B1111" s="1" t="s">
        <v>34</v>
      </c>
      <c r="C1111" s="1" t="s">
        <v>34</v>
      </c>
      <c r="D1111" s="24">
        <v>4022</v>
      </c>
      <c r="E1111" s="24">
        <v>69105</v>
      </c>
      <c r="F1111" s="1" t="s">
        <v>72</v>
      </c>
      <c r="G1111" s="1" t="s">
        <v>36</v>
      </c>
      <c r="H1111" s="1" t="s">
        <v>73</v>
      </c>
      <c r="I1111" t="s">
        <v>47</v>
      </c>
      <c r="J1111" t="str">
        <f>_xlfn.CONCAT(IFERROR(INDEX(Lookup!B:B, MATCH(Table1[[#This Row],[Origin City]], Lookup!A:A, 0)), Table1[[#This Row],[Origin City]]),","," ",Table1[[#This Row],[Origin State]])</f>
        <v>Argyle, MN</v>
      </c>
      <c r="K1111" t="s">
        <v>65</v>
      </c>
      <c r="L1111" t="s">
        <v>54</v>
      </c>
      <c r="M1111" t="s">
        <v>66</v>
      </c>
      <c r="N1111" s="47">
        <v>1634</v>
      </c>
      <c r="O1111" t="s">
        <v>51</v>
      </c>
      <c r="P1111">
        <v>110</v>
      </c>
      <c r="Q1111">
        <v>120</v>
      </c>
      <c r="R1111" t="s">
        <v>2</v>
      </c>
      <c r="S1111" t="s">
        <v>43</v>
      </c>
      <c r="T1111" t="s">
        <v>52</v>
      </c>
      <c r="U1111" s="36" t="s">
        <v>44</v>
      </c>
      <c r="V1111" s="28" t="s">
        <v>45</v>
      </c>
      <c r="W1111" s="4">
        <v>6685</v>
      </c>
      <c r="X1111" s="4">
        <f>IF(Table1[[#This Row],[Commodity]]="corn",Table1[[#This Row],[Tariff per Car]]/(111*2000/56),Table1[[#This Row],[Tariff per Car]]/(111*2000/60))</f>
        <v>1.8067567567567568</v>
      </c>
      <c r="Y1111" s="4">
        <f>Table1[[#This Row],[Tariff per Car]]/100.7</f>
        <v>66.385302879841106</v>
      </c>
      <c r="Z1111" s="4">
        <f>(Table1[[#This Row],[Tariff per Car]]/111)</f>
        <v>60.225225225225223</v>
      </c>
      <c r="AA1111" s="6">
        <f>(Table1[[#This Row],[Tariff per Car]]/111)/Table1[[#This Row],[Route Mileage]]</f>
        <v>3.6857542977494016E-2</v>
      </c>
      <c r="AB1111" s="4">
        <v>0.33</v>
      </c>
      <c r="AC1111" s="4">
        <f>Table1[[#This Row],[FSC per Mile]]*Table1[[#This Row],[Route Mileage]]</f>
        <v>539.22</v>
      </c>
      <c r="AD1111" s="4">
        <f>Table1[[#This Row],[Tariff per Car]]+Table1[[#This Row],[FSC per Car]]</f>
        <v>7224.22</v>
      </c>
      <c r="AE1111" s="4">
        <f>IF(Table1[[#This Row],[Commodity]]="corn",Table1[[#This Row],[Tariff + FSC per Car]]/(111*2000/56),Table1[[#This Row],[Tariff + FSC per Car]]/(111*2000/60))</f>
        <v>1.9524918918918919</v>
      </c>
      <c r="AF1111" s="4">
        <f>Table1[[#This Row],[Tariff + FSC per Car]]/100.7</f>
        <v>71.740019860973192</v>
      </c>
      <c r="AG1111" s="4">
        <f>(Table1[[#This Row],[Tariff + FSC per Car]]/111)</f>
        <v>65.083063063063065</v>
      </c>
      <c r="AH1111" s="6">
        <f>(Table1[[#This Row],[Tariff + FSC per Car]]/111)/Table1[[#This Row],[Route Mileage]]</f>
        <v>3.9830515950466994E-2</v>
      </c>
    </row>
    <row r="1112" spans="1:34" x14ac:dyDescent="0.25">
      <c r="A1112" s="3">
        <v>45245</v>
      </c>
      <c r="B1112" s="1" t="s">
        <v>34</v>
      </c>
      <c r="C1112" s="1" t="s">
        <v>34</v>
      </c>
      <c r="D1112" s="24">
        <v>4022</v>
      </c>
      <c r="E1112" s="24">
        <v>69105</v>
      </c>
      <c r="F1112" s="1" t="s">
        <v>72</v>
      </c>
      <c r="G1112" s="1" t="s">
        <v>36</v>
      </c>
      <c r="H1112" s="1" t="s">
        <v>74</v>
      </c>
      <c r="I1112" t="s">
        <v>75</v>
      </c>
      <c r="J1112" t="str">
        <f>_xlfn.CONCAT(IFERROR(INDEX(Lookup!B:B, MATCH(Table1[[#This Row],[Origin City]], Lookup!A:A, 0)), Table1[[#This Row],[Origin City]]),","," ",Table1[[#This Row],[Origin State]])</f>
        <v>Casselton, ND</v>
      </c>
      <c r="K1112" t="s">
        <v>48</v>
      </c>
      <c r="L1112" t="s">
        <v>49</v>
      </c>
      <c r="M1112" t="s">
        <v>50</v>
      </c>
      <c r="N1112" s="5">
        <v>1469</v>
      </c>
      <c r="O1112" t="s">
        <v>51</v>
      </c>
      <c r="P1112">
        <v>110</v>
      </c>
      <c r="Q1112">
        <v>120</v>
      </c>
      <c r="R1112" t="s">
        <v>2</v>
      </c>
      <c r="S1112" t="s">
        <v>43</v>
      </c>
      <c r="T1112" t="s">
        <v>52</v>
      </c>
      <c r="U1112" s="35" t="s">
        <v>44</v>
      </c>
      <c r="V1112" s="27" t="s">
        <v>45</v>
      </c>
      <c r="W1112" s="4">
        <v>6235</v>
      </c>
      <c r="X1112" s="4">
        <f>IF(Table1[[#This Row],[Commodity]]="corn",Table1[[#This Row],[Tariff per Car]]/(111*2000/56),Table1[[#This Row],[Tariff per Car]]/(111*2000/60))</f>
        <v>1.6851351351351351</v>
      </c>
      <c r="Y1112" s="4">
        <f>Table1[[#This Row],[Tariff per Car]]/100.7</f>
        <v>61.916583912611713</v>
      </c>
      <c r="Z1112" s="4">
        <f>(Table1[[#This Row],[Tariff per Car]]/111)</f>
        <v>56.171171171171174</v>
      </c>
      <c r="AA1112" s="6">
        <f>(Table1[[#This Row],[Tariff per Car]]/111)/Table1[[#This Row],[Route Mileage]]</f>
        <v>3.8237693104949746E-2</v>
      </c>
      <c r="AB1112" s="4">
        <v>0.33</v>
      </c>
      <c r="AC1112" s="4">
        <f>Table1[[#This Row],[FSC per Mile]]*Table1[[#This Row],[Route Mileage]]</f>
        <v>484.77000000000004</v>
      </c>
      <c r="AD1112" s="4">
        <f>Table1[[#This Row],[Tariff per Car]]+Table1[[#This Row],[FSC per Car]]</f>
        <v>6719.77</v>
      </c>
      <c r="AE1112" s="4">
        <f>IF(Table1[[#This Row],[Commodity]]="corn",Table1[[#This Row],[Tariff + FSC per Car]]/(111*2000/56),Table1[[#This Row],[Tariff + FSC per Car]]/(111*2000/60))</f>
        <v>1.8161540540540542</v>
      </c>
      <c r="AF1112" s="4">
        <f>Table1[[#This Row],[Tariff + FSC per Car]]/100.7</f>
        <v>66.730585898709037</v>
      </c>
      <c r="AG1112" s="4">
        <f>(Table1[[#This Row],[Tariff + FSC per Car]]/111)</f>
        <v>60.538468468468473</v>
      </c>
      <c r="AH1112" s="6">
        <f>(Table1[[#This Row],[Tariff + FSC per Car]]/111)/Table1[[#This Row],[Route Mileage]]</f>
        <v>4.1210666077922717E-2</v>
      </c>
    </row>
    <row r="1113" spans="1:34" x14ac:dyDescent="0.25">
      <c r="A1113" s="3">
        <v>45245</v>
      </c>
      <c r="B1113" s="1" t="s">
        <v>34</v>
      </c>
      <c r="C1113" s="1" t="s">
        <v>34</v>
      </c>
      <c r="D1113" s="24">
        <v>4022</v>
      </c>
      <c r="E1113" s="24">
        <v>69902</v>
      </c>
      <c r="F1113" s="1" t="s">
        <v>72</v>
      </c>
      <c r="G1113" s="1" t="s">
        <v>36</v>
      </c>
      <c r="H1113" s="1" t="s">
        <v>74</v>
      </c>
      <c r="I1113" t="s">
        <v>75</v>
      </c>
      <c r="J1113" t="str">
        <f>_xlfn.CONCAT(IFERROR(INDEX(Lookup!B:B, MATCH(Table1[[#This Row],[Origin City]], Lookup!A:A, 0)), Table1[[#This Row],[Origin City]]),","," ",Table1[[#This Row],[Origin State]])</f>
        <v>Casselton, ND</v>
      </c>
      <c r="K1113" t="s">
        <v>79</v>
      </c>
      <c r="L1113" t="s">
        <v>62</v>
      </c>
      <c r="M1113" t="str">
        <f>_xlfn.CONCAT(IFERROR(INDEX(Lookup!B:B, MATCH(Table1[[#This Row],[Destination City]], Lookup!A:A, 0)), Table1[[#This Row],[Destination City]]),","," ",Table1[[#This Row],[Destination State]])</f>
        <v>St. Louis, MO</v>
      </c>
      <c r="N1113" s="5">
        <v>855</v>
      </c>
      <c r="O1113" t="s">
        <v>51</v>
      </c>
      <c r="P1113">
        <v>110</v>
      </c>
      <c r="Q1113">
        <v>120</v>
      </c>
      <c r="R1113" t="s">
        <v>2</v>
      </c>
      <c r="S1113" t="s">
        <v>43</v>
      </c>
      <c r="T1113" t="s">
        <v>52</v>
      </c>
      <c r="U1113" s="35" t="s">
        <v>44</v>
      </c>
      <c r="V1113" s="27" t="s">
        <v>45</v>
      </c>
      <c r="W1113" s="4">
        <v>4485</v>
      </c>
      <c r="X1113" s="4">
        <f>IF(Table1[[#This Row],[Commodity]]="corn",Table1[[#This Row],[Tariff per Car]]/(111*2000/56),Table1[[#This Row],[Tariff per Car]]/(111*2000/60))</f>
        <v>1.2121621621621621</v>
      </c>
      <c r="Y1113" s="4">
        <f>Table1[[#This Row],[Tariff per Car]]/100.7</f>
        <v>44.538232373386293</v>
      </c>
      <c r="Z1113" s="4">
        <f>(Table1[[#This Row],[Tariff per Car]]/111)</f>
        <v>40.405405405405403</v>
      </c>
      <c r="AA1113" s="6">
        <f>(Table1[[#This Row],[Tariff per Car]]/111)/Table1[[#This Row],[Route Mileage]]</f>
        <v>4.7257784099889358E-2</v>
      </c>
      <c r="AB1113" s="4">
        <v>0.33</v>
      </c>
      <c r="AC1113" s="4">
        <f>Table1[[#This Row],[FSC per Mile]]*Table1[[#This Row],[Route Mileage]]</f>
        <v>282.15000000000003</v>
      </c>
      <c r="AD1113" s="4">
        <f>Table1[[#This Row],[Tariff per Car]]+Table1[[#This Row],[FSC per Car]]</f>
        <v>4767.1499999999996</v>
      </c>
      <c r="AE1113" s="4">
        <f>IF(Table1[[#This Row],[Commodity]]="corn",Table1[[#This Row],[Tariff + FSC per Car]]/(111*2000/56),Table1[[#This Row],[Tariff + FSC per Car]]/(111*2000/60))</f>
        <v>1.2884189189189188</v>
      </c>
      <c r="AF1113" s="4">
        <f>Table1[[#This Row],[Tariff + FSC per Car]]/100.7</f>
        <v>47.34011916583912</v>
      </c>
      <c r="AG1113" s="4">
        <f>(Table1[[#This Row],[Tariff + FSC per Car]]/111)</f>
        <v>42.947297297297297</v>
      </c>
      <c r="AH1113" s="6">
        <f>(Table1[[#This Row],[Tariff + FSC per Car]]/111)/Table1[[#This Row],[Route Mileage]]</f>
        <v>5.0230757072862335E-2</v>
      </c>
    </row>
    <row r="1114" spans="1:34" x14ac:dyDescent="0.25">
      <c r="A1114" s="3">
        <v>45245</v>
      </c>
      <c r="B1114" s="1" t="s">
        <v>34</v>
      </c>
      <c r="C1114" s="1" t="s">
        <v>34</v>
      </c>
      <c r="D1114" s="24">
        <v>4022</v>
      </c>
      <c r="E1114" s="24">
        <v>69105</v>
      </c>
      <c r="F1114" s="1" t="s">
        <v>72</v>
      </c>
      <c r="G1114" s="1" t="s">
        <v>36</v>
      </c>
      <c r="H1114" s="1" t="s">
        <v>76</v>
      </c>
      <c r="I1114" t="s">
        <v>77</v>
      </c>
      <c r="J1114" t="str">
        <f>_xlfn.CONCAT(IFERROR(INDEX(Lookup!B:B, MATCH(Table1[[#This Row],[Origin City]], Lookup!A:A, 0)), Table1[[#This Row],[Origin City]]),","," ",Table1[[#This Row],[Origin State]])</f>
        <v>Concordia, KS</v>
      </c>
      <c r="K1114" t="s">
        <v>65</v>
      </c>
      <c r="L1114" t="s">
        <v>54</v>
      </c>
      <c r="M1114" t="s">
        <v>66</v>
      </c>
      <c r="N1114" s="5">
        <v>742</v>
      </c>
      <c r="O1114" t="s">
        <v>51</v>
      </c>
      <c r="P1114">
        <v>110</v>
      </c>
      <c r="Q1114">
        <v>120</v>
      </c>
      <c r="R1114" t="s">
        <v>2</v>
      </c>
      <c r="S1114" t="s">
        <v>43</v>
      </c>
      <c r="T1114" t="s">
        <v>43</v>
      </c>
      <c r="U1114" s="36" t="s">
        <v>44</v>
      </c>
      <c r="V1114" s="28" t="s">
        <v>45</v>
      </c>
      <c r="W1114" s="4">
        <v>4935</v>
      </c>
      <c r="X1114" s="4">
        <f>IF(Table1[[#This Row],[Commodity]]="corn",Table1[[#This Row],[Tariff per Car]]/(111*2000/56),Table1[[#This Row],[Tariff per Car]]/(111*2000/60))</f>
        <v>1.3337837837837838</v>
      </c>
      <c r="Y1114" s="4">
        <f>Table1[[#This Row],[Tariff per Car]]/100.7</f>
        <v>49.006951340615686</v>
      </c>
      <c r="Z1114" s="4">
        <f>(Table1[[#This Row],[Tariff per Car]]/111)</f>
        <v>44.45945945945946</v>
      </c>
      <c r="AA1114" s="6">
        <f>(Table1[[#This Row],[Tariff per Car]]/111)/Table1[[#This Row],[Route Mileage]]</f>
        <v>5.991840897501275E-2</v>
      </c>
      <c r="AB1114" s="4">
        <v>0.33</v>
      </c>
      <c r="AC1114" s="4">
        <f>Table1[[#This Row],[FSC per Mile]]*Table1[[#This Row],[Route Mileage]]</f>
        <v>244.86</v>
      </c>
      <c r="AD1114" s="4">
        <f>Table1[[#This Row],[Tariff per Car]]+Table1[[#This Row],[FSC per Car]]</f>
        <v>5179.8599999999997</v>
      </c>
      <c r="AE1114" s="4">
        <f>IF(Table1[[#This Row],[Commodity]]="corn",Table1[[#This Row],[Tariff + FSC per Car]]/(111*2000/56),Table1[[#This Row],[Tariff + FSC per Car]]/(111*2000/60))</f>
        <v>1.3999621621621621</v>
      </c>
      <c r="AF1114" s="4">
        <f>Table1[[#This Row],[Tariff + FSC per Car]]/100.7</f>
        <v>51.438530287984108</v>
      </c>
      <c r="AG1114" s="4">
        <f>(Table1[[#This Row],[Tariff + FSC per Car]]/111)</f>
        <v>46.665405405405401</v>
      </c>
      <c r="AH1114" s="6">
        <f>(Table1[[#This Row],[Tariff + FSC per Car]]/111)/Table1[[#This Row],[Route Mileage]]</f>
        <v>6.2891381947985714E-2</v>
      </c>
    </row>
    <row r="1115" spans="1:34" x14ac:dyDescent="0.25">
      <c r="A1115" s="3">
        <v>45245</v>
      </c>
      <c r="B1115" s="1" t="s">
        <v>34</v>
      </c>
      <c r="C1115" s="1" t="s">
        <v>34</v>
      </c>
      <c r="D1115" s="24">
        <v>4022</v>
      </c>
      <c r="E1115" s="24">
        <v>69105</v>
      </c>
      <c r="F1115" s="1" t="s">
        <v>72</v>
      </c>
      <c r="G1115" s="1" t="s">
        <v>36</v>
      </c>
      <c r="H1115" s="1" t="s">
        <v>78</v>
      </c>
      <c r="I1115" t="s">
        <v>68</v>
      </c>
      <c r="J1115" t="str">
        <f>_xlfn.CONCAT(IFERROR(INDEX(Lookup!B:B, MATCH(Table1[[#This Row],[Origin City]], Lookup!A:A, 0)), Table1[[#This Row],[Origin City]]),","," ",Table1[[#This Row],[Origin State]])</f>
        <v>Mitchell, SD</v>
      </c>
      <c r="K1115" t="s">
        <v>48</v>
      </c>
      <c r="L1115" t="s">
        <v>49</v>
      </c>
      <c r="M1115" t="s">
        <v>50</v>
      </c>
      <c r="N1115" s="5">
        <v>1624</v>
      </c>
      <c r="O1115" t="s">
        <v>51</v>
      </c>
      <c r="P1115">
        <v>110</v>
      </c>
      <c r="Q1115">
        <v>120</v>
      </c>
      <c r="R1115" t="s">
        <v>2</v>
      </c>
      <c r="S1115" t="s">
        <v>43</v>
      </c>
      <c r="T1115" t="s">
        <v>52</v>
      </c>
      <c r="U1115" s="35" t="s">
        <v>44</v>
      </c>
      <c r="V1115" s="27" t="s">
        <v>45</v>
      </c>
      <c r="W1115" s="4">
        <v>6335</v>
      </c>
      <c r="X1115" s="4">
        <f>IF(Table1[[#This Row],[Commodity]]="corn",Table1[[#This Row],[Tariff per Car]]/(111*2000/56),Table1[[#This Row],[Tariff per Car]]/(111*2000/60))</f>
        <v>1.7121621621621621</v>
      </c>
      <c r="Y1115" s="4">
        <f>Table1[[#This Row],[Tariff per Car]]/100.7</f>
        <v>62.909632571996028</v>
      </c>
      <c r="Z1115" s="4">
        <f>(Table1[[#This Row],[Tariff per Car]]/111)</f>
        <v>57.072072072072075</v>
      </c>
      <c r="AA1115" s="6">
        <f>(Table1[[#This Row],[Tariff per Car]]/111)/Table1[[#This Row],[Route Mileage]]</f>
        <v>3.5142901522211868E-2</v>
      </c>
      <c r="AB1115" s="4">
        <v>0.33</v>
      </c>
      <c r="AC1115" s="4">
        <f>Table1[[#This Row],[FSC per Mile]]*Table1[[#This Row],[Route Mileage]]</f>
        <v>535.92000000000007</v>
      </c>
      <c r="AD1115" s="4">
        <f>Table1[[#This Row],[Tariff per Car]]+Table1[[#This Row],[FSC per Car]]</f>
        <v>6870.92</v>
      </c>
      <c r="AE1115" s="4">
        <f>IF(Table1[[#This Row],[Commodity]]="corn",Table1[[#This Row],[Tariff + FSC per Car]]/(111*2000/56),Table1[[#This Row],[Tariff + FSC per Car]]/(111*2000/60))</f>
        <v>1.8570054054054055</v>
      </c>
      <c r="AF1115" s="4">
        <f>Table1[[#This Row],[Tariff + FSC per Car]]/100.7</f>
        <v>68.231578947368419</v>
      </c>
      <c r="AG1115" s="4">
        <f>(Table1[[#This Row],[Tariff + FSC per Car]]/111)</f>
        <v>61.900180180180179</v>
      </c>
      <c r="AH1115" s="6">
        <f>(Table1[[#This Row],[Tariff + FSC per Car]]/111)/Table1[[#This Row],[Route Mileage]]</f>
        <v>3.8115874495184839E-2</v>
      </c>
    </row>
    <row r="1116" spans="1:34" x14ac:dyDescent="0.25">
      <c r="A1116" s="3">
        <v>45245</v>
      </c>
      <c r="B1116" s="1" t="s">
        <v>34</v>
      </c>
      <c r="C1116" s="1" t="s">
        <v>34</v>
      </c>
      <c r="D1116" s="24">
        <v>4022</v>
      </c>
      <c r="E1116" s="24">
        <v>69105</v>
      </c>
      <c r="F1116" s="1" t="s">
        <v>72</v>
      </c>
      <c r="G1116" s="1" t="s">
        <v>36</v>
      </c>
      <c r="H1116" s="1" t="s">
        <v>61</v>
      </c>
      <c r="I1116" t="s">
        <v>62</v>
      </c>
      <c r="J1116" t="str">
        <f>_xlfn.CONCAT(IFERROR(INDEX(Lookup!B:B, MATCH(Table1[[#This Row],[Origin City]], Lookup!A:A, 0)), Table1[[#This Row],[Origin City]]),","," ",Table1[[#This Row],[Origin State]])</f>
        <v>Phelps (Rock Port), MO</v>
      </c>
      <c r="K1116" t="s">
        <v>48</v>
      </c>
      <c r="L1116" t="s">
        <v>49</v>
      </c>
      <c r="M1116" t="s">
        <v>50</v>
      </c>
      <c r="N1116" s="5">
        <v>1881</v>
      </c>
      <c r="O1116" t="s">
        <v>51</v>
      </c>
      <c r="P1116">
        <v>110</v>
      </c>
      <c r="Q1116">
        <v>120</v>
      </c>
      <c r="R1116" t="s">
        <v>2</v>
      </c>
      <c r="S1116" t="s">
        <v>43</v>
      </c>
      <c r="T1116" t="s">
        <v>43</v>
      </c>
      <c r="U1116" s="35" t="s">
        <v>44</v>
      </c>
      <c r="V1116" s="27" t="s">
        <v>45</v>
      </c>
      <c r="W1116" s="4">
        <v>6285</v>
      </c>
      <c r="X1116" s="4">
        <f>IF(Table1[[#This Row],[Commodity]]="corn",Table1[[#This Row],[Tariff per Car]]/(111*2000/56),Table1[[#This Row],[Tariff per Car]]/(111*2000/60))</f>
        <v>1.6986486486486487</v>
      </c>
      <c r="Y1116" s="4">
        <f>Table1[[#This Row],[Tariff per Car]]/100.7</f>
        <v>62.413108242303871</v>
      </c>
      <c r="Z1116" s="4">
        <f>(Table1[[#This Row],[Tariff per Car]]/111)</f>
        <v>56.621621621621621</v>
      </c>
      <c r="AA1116" s="6">
        <f>(Table1[[#This Row],[Tariff per Car]]/111)/Table1[[#This Row],[Route Mileage]]</f>
        <v>3.0101872207135366E-2</v>
      </c>
      <c r="AB1116" s="4">
        <v>0.33</v>
      </c>
      <c r="AC1116" s="4">
        <f>Table1[[#This Row],[FSC per Mile]]*Table1[[#This Row],[Route Mileage]]</f>
        <v>620.73</v>
      </c>
      <c r="AD1116" s="4">
        <f>Table1[[#This Row],[Tariff per Car]]+Table1[[#This Row],[FSC per Car]]</f>
        <v>6905.73</v>
      </c>
      <c r="AE1116" s="4">
        <f>IF(Table1[[#This Row],[Commodity]]="corn",Table1[[#This Row],[Tariff + FSC per Car]]/(111*2000/56),Table1[[#This Row],[Tariff + FSC per Car]]/(111*2000/60))</f>
        <v>1.8664135135135134</v>
      </c>
      <c r="AF1116" s="4">
        <f>Table1[[#This Row],[Tariff + FSC per Car]]/100.7</f>
        <v>68.577259185700086</v>
      </c>
      <c r="AG1116" s="4">
        <f>(Table1[[#This Row],[Tariff + FSC per Car]]/111)</f>
        <v>62.213783783783782</v>
      </c>
      <c r="AH1116" s="6">
        <f>(Table1[[#This Row],[Tariff + FSC per Car]]/111)/Table1[[#This Row],[Route Mileage]]</f>
        <v>3.3074845180108337E-2</v>
      </c>
    </row>
    <row r="1117" spans="1:34" x14ac:dyDescent="0.25">
      <c r="A1117" s="3">
        <v>45245</v>
      </c>
      <c r="B1117" s="1" t="s">
        <v>34</v>
      </c>
      <c r="C1117" s="1" t="s">
        <v>34</v>
      </c>
      <c r="D1117" s="24">
        <v>4022</v>
      </c>
      <c r="E1117" s="24">
        <v>69105</v>
      </c>
      <c r="F1117" s="1" t="s">
        <v>72</v>
      </c>
      <c r="G1117" s="1" t="s">
        <v>36</v>
      </c>
      <c r="H1117" s="1" t="s">
        <v>69</v>
      </c>
      <c r="I1117" t="s">
        <v>47</v>
      </c>
      <c r="J1117" t="str">
        <f>_xlfn.CONCAT(IFERROR(INDEX(Lookup!B:B, MATCH(Table1[[#This Row],[Origin City]], Lookup!A:A, 0)), Table1[[#This Row],[Origin City]]),","," ",Table1[[#This Row],[Origin State]])</f>
        <v>St. Cloud, MN</v>
      </c>
      <c r="K1117" t="s">
        <v>48</v>
      </c>
      <c r="L1117" t="s">
        <v>49</v>
      </c>
      <c r="M1117" t="s">
        <v>50</v>
      </c>
      <c r="N1117" s="5">
        <v>1666</v>
      </c>
      <c r="O1117" t="s">
        <v>51</v>
      </c>
      <c r="P1117">
        <v>110</v>
      </c>
      <c r="Q1117">
        <v>120</v>
      </c>
      <c r="R1117" t="s">
        <v>2</v>
      </c>
      <c r="S1117" t="s">
        <v>43</v>
      </c>
      <c r="T1117" t="s">
        <v>43</v>
      </c>
      <c r="U1117" s="36" t="s">
        <v>44</v>
      </c>
      <c r="V1117" s="28" t="s">
        <v>45</v>
      </c>
      <c r="W1117" s="4">
        <v>6385</v>
      </c>
      <c r="X1117" s="4">
        <f>IF(Table1[[#This Row],[Commodity]]="corn",Table1[[#This Row],[Tariff per Car]]/(111*2000/56),Table1[[#This Row],[Tariff per Car]]/(111*2000/60))</f>
        <v>1.7256756756756757</v>
      </c>
      <c r="Y1117" s="4">
        <f>Table1[[#This Row],[Tariff per Car]]/100.7</f>
        <v>63.406156901688178</v>
      </c>
      <c r="Z1117" s="4">
        <f>(Table1[[#This Row],[Tariff per Car]]/111)</f>
        <v>57.522522522522522</v>
      </c>
      <c r="AA1117" s="6">
        <f>(Table1[[#This Row],[Tariff per Car]]/111)/Table1[[#This Row],[Route Mileage]]</f>
        <v>3.4527324443290833E-2</v>
      </c>
      <c r="AB1117" s="4">
        <v>0.33</v>
      </c>
      <c r="AC1117" s="4">
        <f>Table1[[#This Row],[FSC per Mile]]*Table1[[#This Row],[Route Mileage]]</f>
        <v>549.78</v>
      </c>
      <c r="AD1117" s="4">
        <f>Table1[[#This Row],[Tariff per Car]]+Table1[[#This Row],[FSC per Car]]</f>
        <v>6934.78</v>
      </c>
      <c r="AE1117" s="4">
        <f>IF(Table1[[#This Row],[Commodity]]="corn",Table1[[#This Row],[Tariff + FSC per Car]]/(111*2000/56),Table1[[#This Row],[Tariff + FSC per Car]]/(111*2000/60))</f>
        <v>1.8742648648648648</v>
      </c>
      <c r="AF1117" s="4">
        <f>Table1[[#This Row],[Tariff + FSC per Car]]/100.7</f>
        <v>68.865739821251239</v>
      </c>
      <c r="AG1117" s="4">
        <f>(Table1[[#This Row],[Tariff + FSC per Car]]/111)</f>
        <v>62.475495495495494</v>
      </c>
      <c r="AH1117" s="6">
        <f>(Table1[[#This Row],[Tariff + FSC per Car]]/111)/Table1[[#This Row],[Route Mileage]]</f>
        <v>3.7500297416263803E-2</v>
      </c>
    </row>
    <row r="1118" spans="1:34" x14ac:dyDescent="0.25">
      <c r="A1118" s="3">
        <v>45245</v>
      </c>
      <c r="B1118" s="1" t="s">
        <v>131</v>
      </c>
      <c r="C1118" s="1" t="s">
        <v>131</v>
      </c>
      <c r="D1118" s="24">
        <v>4050</v>
      </c>
      <c r="E1118" s="24">
        <v>1001000</v>
      </c>
      <c r="F1118" s="1" t="s">
        <v>72</v>
      </c>
      <c r="G1118" s="1" t="s">
        <v>36</v>
      </c>
      <c r="H1118" s="1" t="s">
        <v>132</v>
      </c>
      <c r="I1118" t="s">
        <v>57</v>
      </c>
      <c r="J1118" t="str">
        <f>_xlfn.CONCAT(IFERROR(INDEX(Lookup!B:B, MATCH(Table1[[#This Row],[Origin City]], Lookup!A:A, 0)), Table1[[#This Row],[Origin City]]),","," ",Table1[[#This Row],[Origin State]])</f>
        <v>Gibson City, IL</v>
      </c>
      <c r="K1118" t="s">
        <v>133</v>
      </c>
      <c r="L1118" t="s">
        <v>83</v>
      </c>
      <c r="M1118" t="str">
        <f>_xlfn.CONCAT(IFERROR(INDEX(Lookup!B:B, MATCH(Table1[[#This Row],[Destination City]], Lookup!A:A, 0)), Table1[[#This Row],[Destination City]]),","," ",Table1[[#This Row],[Destination State]])</f>
        <v>Reserve, LA</v>
      </c>
      <c r="N1118" s="5">
        <v>870</v>
      </c>
      <c r="O1118" t="s">
        <v>86</v>
      </c>
      <c r="P1118">
        <v>105</v>
      </c>
      <c r="R1118" t="s">
        <v>108</v>
      </c>
      <c r="S1118" t="s">
        <v>43</v>
      </c>
      <c r="T1118" t="s">
        <v>52</v>
      </c>
      <c r="U1118" s="26"/>
      <c r="V1118" s="27" t="s">
        <v>134</v>
      </c>
      <c r="W1118" s="4">
        <v>2074</v>
      </c>
      <c r="X1118" s="4">
        <f>IF(Table1[[#This Row],[Commodity]]="corn",Table1[[#This Row],[Tariff per Car]]/(111*2000/56),Table1[[#This Row],[Tariff per Car]]/(111*2000/60))</f>
        <v>0.56054054054054059</v>
      </c>
      <c r="Y1118" s="4">
        <f>Table1[[#This Row],[Tariff per Car]]/100.7</f>
        <v>20.595829195630586</v>
      </c>
      <c r="Z1118" s="4">
        <f>(Table1[[#This Row],[Tariff per Car]]/111)</f>
        <v>18.684684684684683</v>
      </c>
      <c r="AA1118" s="6">
        <f>(Table1[[#This Row],[Tariff per Car]]/111)/Table1[[#This Row],[Route Mileage]]</f>
        <v>2.1476649062855957E-2</v>
      </c>
      <c r="AB1118" s="4">
        <v>0.59099999999999997</v>
      </c>
      <c r="AC1118" s="4">
        <f>Table1[[#This Row],[FSC per Mile]]*Table1[[#This Row],[Route Mileage]]</f>
        <v>514.16999999999996</v>
      </c>
      <c r="AD1118" s="4">
        <f>Table1[[#This Row],[Tariff per Car]]+Table1[[#This Row],[FSC per Car]]</f>
        <v>2588.17</v>
      </c>
      <c r="AE1118" s="4">
        <f>IF(Table1[[#This Row],[Commodity]]="corn",Table1[[#This Row],[Tariff + FSC per Car]]/(111*2000/56),Table1[[#This Row],[Tariff + FSC per Car]]/(111*2000/60))</f>
        <v>0.6995054054054054</v>
      </c>
      <c r="AF1118" s="4">
        <f>Table1[[#This Row],[Tariff + FSC per Car]]/100.7</f>
        <v>25.701787487586891</v>
      </c>
      <c r="AG1118" s="4">
        <f>(Table1[[#This Row],[Tariff + FSC per Car]]/111)</f>
        <v>23.316846846846847</v>
      </c>
      <c r="AH1118" s="6">
        <f>(Table1[[#This Row],[Tariff + FSC per Car]]/111)/Table1[[#This Row],[Route Mileage]]</f>
        <v>2.6800973387180283E-2</v>
      </c>
    </row>
    <row r="1119" spans="1:34" x14ac:dyDescent="0.25">
      <c r="A1119" s="3">
        <v>45245</v>
      </c>
      <c r="B1119" s="1" t="s">
        <v>131</v>
      </c>
      <c r="C1119" s="1" t="s">
        <v>131</v>
      </c>
      <c r="D1119" s="24">
        <v>4050</v>
      </c>
      <c r="E1119" s="24">
        <v>1001000</v>
      </c>
      <c r="F1119" s="1" t="s">
        <v>72</v>
      </c>
      <c r="G1119" s="1" t="s">
        <v>36</v>
      </c>
      <c r="H1119" s="1" t="s">
        <v>132</v>
      </c>
      <c r="I1119" t="s">
        <v>57</v>
      </c>
      <c r="J1119" t="str">
        <f>_xlfn.CONCAT(IFERROR(INDEX(Lookup!B:B, MATCH(Table1[[#This Row],[Origin City]], Lookup!A:A, 0)), Table1[[#This Row],[Origin City]]),","," ",Table1[[#This Row],[Origin State]])</f>
        <v>Gibson City, IL</v>
      </c>
      <c r="K1119" t="s">
        <v>133</v>
      </c>
      <c r="L1119" t="s">
        <v>83</v>
      </c>
      <c r="M1119" t="str">
        <f>_xlfn.CONCAT(IFERROR(INDEX(Lookup!B:B, MATCH(Table1[[#This Row],[Destination City]], Lookup!A:A, 0)), Table1[[#This Row],[Destination City]]),","," ",Table1[[#This Row],[Destination State]])</f>
        <v>Reserve, LA</v>
      </c>
      <c r="N1119" s="5">
        <v>870</v>
      </c>
      <c r="O1119" t="s">
        <v>86</v>
      </c>
      <c r="P1119">
        <v>105</v>
      </c>
      <c r="R1119" t="s">
        <v>2</v>
      </c>
      <c r="S1119" t="s">
        <v>43</v>
      </c>
      <c r="T1119" t="s">
        <v>52</v>
      </c>
      <c r="U1119" s="26"/>
      <c r="V1119" s="27" t="s">
        <v>134</v>
      </c>
      <c r="W1119" s="4">
        <v>2453</v>
      </c>
      <c r="X1119" s="4">
        <f>IF(Table1[[#This Row],[Commodity]]="corn",Table1[[#This Row],[Tariff per Car]]/(111*2000/56),Table1[[#This Row],[Tariff per Car]]/(111*2000/60))</f>
        <v>0.66297297297297297</v>
      </c>
      <c r="Y1119" s="4">
        <f>Table1[[#This Row],[Tariff per Car]]/100.7</f>
        <v>24.359483614697119</v>
      </c>
      <c r="Z1119" s="4">
        <f>(Table1[[#This Row],[Tariff per Car]]/111)</f>
        <v>22.099099099099099</v>
      </c>
      <c r="AA1119" s="6">
        <f>(Table1[[#This Row],[Tariff per Car]]/111)/Table1[[#This Row],[Route Mileage]]</f>
        <v>2.5401263332297815E-2</v>
      </c>
      <c r="AB1119" s="4">
        <v>0.59099999999999997</v>
      </c>
      <c r="AC1119" s="4">
        <f>Table1[[#This Row],[FSC per Mile]]*Table1[[#This Row],[Route Mileage]]</f>
        <v>514.16999999999996</v>
      </c>
      <c r="AD1119" s="4">
        <f>Table1[[#This Row],[Tariff per Car]]+Table1[[#This Row],[FSC per Car]]</f>
        <v>2967.17</v>
      </c>
      <c r="AE1119" s="4">
        <f>IF(Table1[[#This Row],[Commodity]]="corn",Table1[[#This Row],[Tariff + FSC per Car]]/(111*2000/56),Table1[[#This Row],[Tariff + FSC per Car]]/(111*2000/60))</f>
        <v>0.8019378378378379</v>
      </c>
      <c r="AF1119" s="4">
        <f>Table1[[#This Row],[Tariff + FSC per Car]]/100.7</f>
        <v>29.465441906653425</v>
      </c>
      <c r="AG1119" s="4">
        <f>(Table1[[#This Row],[Tariff + FSC per Car]]/111)</f>
        <v>26.731261261261263</v>
      </c>
      <c r="AH1119" s="6">
        <f>(Table1[[#This Row],[Tariff + FSC per Car]]/111)/Table1[[#This Row],[Route Mileage]]</f>
        <v>3.0725587656622141E-2</v>
      </c>
    </row>
    <row r="1120" spans="1:34" x14ac:dyDescent="0.25">
      <c r="A1120" s="3">
        <v>45245</v>
      </c>
      <c r="B1120" s="1" t="s">
        <v>131</v>
      </c>
      <c r="C1120" s="1" t="s">
        <v>131</v>
      </c>
      <c r="D1120" s="24">
        <v>4050</v>
      </c>
      <c r="E1120" s="24">
        <v>1001000</v>
      </c>
      <c r="F1120" s="1" t="s">
        <v>72</v>
      </c>
      <c r="G1120" s="1" t="s">
        <v>36</v>
      </c>
      <c r="H1120" s="1" t="s">
        <v>135</v>
      </c>
      <c r="I1120" t="s">
        <v>59</v>
      </c>
      <c r="J1120" t="str">
        <f>_xlfn.CONCAT(IFERROR(INDEX(Lookup!B:B, MATCH(Table1[[#This Row],[Origin City]], Lookup!A:A, 0)), Table1[[#This Row],[Origin City]]),","," ",Table1[[#This Row],[Origin State]])</f>
        <v>Ida Grove, IA</v>
      </c>
      <c r="K1120" t="s">
        <v>136</v>
      </c>
      <c r="L1120" t="s">
        <v>83</v>
      </c>
      <c r="M1120" t="str">
        <f>_xlfn.CONCAT(IFERROR(INDEX(Lookup!B:B, MATCH(Table1[[#This Row],[Destination City]], Lookup!A:A, 0)), Table1[[#This Row],[Destination City]]),","," ",Table1[[#This Row],[Destination State]])</f>
        <v>Convent, LA</v>
      </c>
      <c r="N1120" s="5">
        <v>1376</v>
      </c>
      <c r="O1120" t="s">
        <v>86</v>
      </c>
      <c r="P1120">
        <v>105</v>
      </c>
      <c r="R1120" t="s">
        <v>108</v>
      </c>
      <c r="S1120" t="s">
        <v>43</v>
      </c>
      <c r="T1120" t="s">
        <v>43</v>
      </c>
      <c r="U1120" s="26"/>
      <c r="V1120" s="27" t="s">
        <v>134</v>
      </c>
      <c r="W1120" s="4">
        <v>3091</v>
      </c>
      <c r="X1120" s="4">
        <f>IF(Table1[[#This Row],[Commodity]]="corn",Table1[[#This Row],[Tariff per Car]]/(111*2000/56),Table1[[#This Row],[Tariff per Car]]/(111*2000/60))</f>
        <v>0.83540540540540542</v>
      </c>
      <c r="Y1120" s="4">
        <f>Table1[[#This Row],[Tariff per Car]]/100.7</f>
        <v>30.695134061569014</v>
      </c>
      <c r="Z1120" s="4">
        <f>(Table1[[#This Row],[Tariff per Car]]/111)</f>
        <v>27.846846846846848</v>
      </c>
      <c r="AA1120" s="6">
        <f>(Table1[[#This Row],[Tariff per Car]]/111)/Table1[[#This Row],[Route Mileage]]</f>
        <v>2.0237534045673581E-2</v>
      </c>
      <c r="AB1120" s="4">
        <v>0.59099999999999997</v>
      </c>
      <c r="AC1120" s="4">
        <f>Table1[[#This Row],[FSC per Mile]]*Table1[[#This Row],[Route Mileage]]</f>
        <v>813.21600000000001</v>
      </c>
      <c r="AD1120" s="4">
        <f>Table1[[#This Row],[Tariff per Car]]+Table1[[#This Row],[FSC per Car]]</f>
        <v>3904.2159999999999</v>
      </c>
      <c r="AE1120" s="4">
        <f>IF(Table1[[#This Row],[Commodity]]="corn",Table1[[#This Row],[Tariff + FSC per Car]]/(111*2000/56),Table1[[#This Row],[Tariff + FSC per Car]]/(111*2000/60))</f>
        <v>1.0551935135135135</v>
      </c>
      <c r="AF1120" s="4">
        <f>Table1[[#This Row],[Tariff + FSC per Car]]/100.7</f>
        <v>38.770764647467722</v>
      </c>
      <c r="AG1120" s="4">
        <f>(Table1[[#This Row],[Tariff + FSC per Car]]/111)</f>
        <v>35.173117117117116</v>
      </c>
      <c r="AH1120" s="6">
        <f>(Table1[[#This Row],[Tariff + FSC per Car]]/111)/Table1[[#This Row],[Route Mileage]]</f>
        <v>2.5561858369997904E-2</v>
      </c>
    </row>
    <row r="1121" spans="1:34" x14ac:dyDescent="0.25">
      <c r="A1121" s="3">
        <v>45245</v>
      </c>
      <c r="B1121" s="1" t="s">
        <v>131</v>
      </c>
      <c r="C1121" s="1" t="s">
        <v>131</v>
      </c>
      <c r="D1121" s="24">
        <v>4050</v>
      </c>
      <c r="E1121" s="24">
        <v>1001000</v>
      </c>
      <c r="F1121" s="1" t="s">
        <v>72</v>
      </c>
      <c r="G1121" s="1" t="s">
        <v>36</v>
      </c>
      <c r="H1121" s="1" t="s">
        <v>135</v>
      </c>
      <c r="I1121" t="s">
        <v>59</v>
      </c>
      <c r="J1121" t="str">
        <f>_xlfn.CONCAT(IFERROR(INDEX(Lookup!B:B, MATCH(Table1[[#This Row],[Origin City]], Lookup!A:A, 0)), Table1[[#This Row],[Origin City]]),","," ",Table1[[#This Row],[Origin State]])</f>
        <v>Ida Grove, IA</v>
      </c>
      <c r="K1121" t="s">
        <v>136</v>
      </c>
      <c r="L1121" t="s">
        <v>83</v>
      </c>
      <c r="M1121" t="str">
        <f>_xlfn.CONCAT(IFERROR(INDEX(Lookup!B:B, MATCH(Table1[[#This Row],[Destination City]], Lookup!A:A, 0)), Table1[[#This Row],[Destination City]]),","," ",Table1[[#This Row],[Destination State]])</f>
        <v>Convent, LA</v>
      </c>
      <c r="N1121" s="5">
        <v>1376</v>
      </c>
      <c r="O1121" t="s">
        <v>86</v>
      </c>
      <c r="P1121">
        <v>105</v>
      </c>
      <c r="R1121" t="s">
        <v>2</v>
      </c>
      <c r="S1121" t="s">
        <v>43</v>
      </c>
      <c r="T1121" t="s">
        <v>43</v>
      </c>
      <c r="U1121" s="26"/>
      <c r="V1121" s="27" t="s">
        <v>134</v>
      </c>
      <c r="W1121" s="4">
        <v>3526</v>
      </c>
      <c r="X1121" s="4">
        <f>IF(Table1[[#This Row],[Commodity]]="corn",Table1[[#This Row],[Tariff per Car]]/(111*2000/56),Table1[[#This Row],[Tariff per Car]]/(111*2000/60))</f>
        <v>0.95297297297297301</v>
      </c>
      <c r="Y1121" s="4">
        <f>Table1[[#This Row],[Tariff per Car]]/100.7</f>
        <v>35.01489572989076</v>
      </c>
      <c r="Z1121" s="4">
        <f>(Table1[[#This Row],[Tariff per Car]]/111)</f>
        <v>31.765765765765767</v>
      </c>
      <c r="AA1121" s="6">
        <f>(Table1[[#This Row],[Tariff per Car]]/111)/Table1[[#This Row],[Route Mileage]]</f>
        <v>2.3085585585585586E-2</v>
      </c>
      <c r="AB1121" s="4">
        <v>0.59099999999999997</v>
      </c>
      <c r="AC1121" s="4">
        <f>Table1[[#This Row],[FSC per Mile]]*Table1[[#This Row],[Route Mileage]]</f>
        <v>813.21600000000001</v>
      </c>
      <c r="AD1121" s="4">
        <f>Table1[[#This Row],[Tariff per Car]]+Table1[[#This Row],[FSC per Car]]</f>
        <v>4339.2160000000003</v>
      </c>
      <c r="AE1121" s="4">
        <f>IF(Table1[[#This Row],[Commodity]]="corn",Table1[[#This Row],[Tariff + FSC per Car]]/(111*2000/56),Table1[[#This Row],[Tariff + FSC per Car]]/(111*2000/60))</f>
        <v>1.1727610810810811</v>
      </c>
      <c r="AF1121" s="4">
        <f>Table1[[#This Row],[Tariff + FSC per Car]]/100.7</f>
        <v>43.090526315789475</v>
      </c>
      <c r="AG1121" s="4">
        <f>(Table1[[#This Row],[Tariff + FSC per Car]]/111)</f>
        <v>39.092036036036042</v>
      </c>
      <c r="AH1121" s="6">
        <f>(Table1[[#This Row],[Tariff + FSC per Car]]/111)/Table1[[#This Row],[Route Mileage]]</f>
        <v>2.8409909909909915E-2</v>
      </c>
    </row>
    <row r="1122" spans="1:34" x14ac:dyDescent="0.25">
      <c r="A1122" s="3">
        <v>45245</v>
      </c>
      <c r="B1122" s="1" t="s">
        <v>88</v>
      </c>
      <c r="C1122" s="1" t="s">
        <v>81</v>
      </c>
      <c r="D1122" s="24">
        <v>4444</v>
      </c>
      <c r="E1122" s="24">
        <v>47004</v>
      </c>
      <c r="F1122" s="1" t="s">
        <v>72</v>
      </c>
      <c r="G1122" s="1" t="s">
        <v>36</v>
      </c>
      <c r="H1122" s="1" t="s">
        <v>89</v>
      </c>
      <c r="I1122" t="s">
        <v>75</v>
      </c>
      <c r="J1122" t="str">
        <f>_xlfn.CONCAT(IFERROR(INDEX(Lookup!B:B, MATCH(Table1[[#This Row],[Origin City]], Lookup!A:A, 0)), Table1[[#This Row],[Origin City]]),","," ",Table1[[#This Row],[Origin State]])</f>
        <v>Enderlin, ND</v>
      </c>
      <c r="K1122" t="s">
        <v>119</v>
      </c>
      <c r="L1122" t="s">
        <v>57</v>
      </c>
      <c r="M1122" t="str">
        <f>_xlfn.CONCAT(IFERROR(INDEX(Lookup!B:B, MATCH(Table1[[#This Row],[Destination City]], Lookup!A:A, 0)), Table1[[#This Row],[Destination City]]),","," ",Table1[[#This Row],[Destination State]])</f>
        <v>East St. Louis, IL</v>
      </c>
      <c r="N1122" s="5">
        <v>1235.9000000000001</v>
      </c>
      <c r="O1122" t="s">
        <v>86</v>
      </c>
      <c r="P1122">
        <v>110</v>
      </c>
      <c r="Q1122">
        <v>110</v>
      </c>
      <c r="R1122" t="s">
        <v>42</v>
      </c>
      <c r="S1122" t="s">
        <v>43</v>
      </c>
      <c r="T1122" t="s">
        <v>52</v>
      </c>
      <c r="U1122" s="26"/>
      <c r="V1122" s="27" t="s">
        <v>87</v>
      </c>
      <c r="W1122" s="4">
        <v>3526</v>
      </c>
      <c r="X1122" s="4">
        <f>IF(Table1[[#This Row],[Commodity]]="corn",Table1[[#This Row],[Tariff per Car]]/(111*2000/56),Table1[[#This Row],[Tariff per Car]]/(111*2000/60))</f>
        <v>0.95297297297297301</v>
      </c>
      <c r="Y1122" s="4">
        <f>Table1[[#This Row],[Tariff per Car]]/100.7</f>
        <v>35.01489572989076</v>
      </c>
      <c r="Z1122" s="4">
        <f>(Table1[[#This Row],[Tariff per Car]]/111)</f>
        <v>31.765765765765767</v>
      </c>
      <c r="AA1122" s="6">
        <f>(Table1[[#This Row],[Tariff per Car]]/111)/Table1[[#This Row],[Route Mileage]]</f>
        <v>2.5702537232596297E-2</v>
      </c>
      <c r="AB1122" s="4">
        <v>0.47499999999999998</v>
      </c>
      <c r="AC1122" s="4">
        <f>Table1[[#This Row],[FSC per Mile]]*Table1[[#This Row],[Route Mileage]]</f>
        <v>587.05250000000001</v>
      </c>
      <c r="AD1122" s="4">
        <f>Table1[[#This Row],[Tariff per Car]]+Table1[[#This Row],[FSC per Car]]</f>
        <v>4113.0524999999998</v>
      </c>
      <c r="AE1122" s="4">
        <f>IF(Table1[[#This Row],[Commodity]]="corn",Table1[[#This Row],[Tariff + FSC per Car]]/(111*2000/56),Table1[[#This Row],[Tariff + FSC per Car]]/(111*2000/60))</f>
        <v>1.1116358108108106</v>
      </c>
      <c r="AF1122" s="4">
        <f>Table1[[#This Row],[Tariff + FSC per Car]]/100.7</f>
        <v>40.84461271102284</v>
      </c>
      <c r="AG1122" s="4">
        <f>(Table1[[#This Row],[Tariff + FSC per Car]]/111)</f>
        <v>37.054527027027028</v>
      </c>
      <c r="AH1122" s="6">
        <f>(Table1[[#This Row],[Tariff + FSC per Car]]/111)/Table1[[#This Row],[Route Mileage]]</f>
        <v>2.9981816511875578E-2</v>
      </c>
    </row>
    <row r="1123" spans="1:34" x14ac:dyDescent="0.25">
      <c r="A1123" s="3">
        <v>45245</v>
      </c>
      <c r="B1123" s="1" t="s">
        <v>88</v>
      </c>
      <c r="C1123" s="1" t="s">
        <v>81</v>
      </c>
      <c r="D1123" s="24">
        <v>4444</v>
      </c>
      <c r="E1123" s="24">
        <v>45650</v>
      </c>
      <c r="F1123" s="1" t="s">
        <v>72</v>
      </c>
      <c r="G1123" s="1" t="s">
        <v>36</v>
      </c>
      <c r="H1123" s="1" t="s">
        <v>89</v>
      </c>
      <c r="I1123" t="s">
        <v>75</v>
      </c>
      <c r="J1123" t="str">
        <f>_xlfn.CONCAT(IFERROR(INDEX(Lookup!B:B, MATCH(Table1[[#This Row],[Origin City]], Lookup!A:A, 0)), Table1[[#This Row],[Origin City]]),","," ",Table1[[#This Row],[Origin State]])</f>
        <v>Enderlin, ND</v>
      </c>
      <c r="K1123" t="s">
        <v>90</v>
      </c>
      <c r="L1123" t="s">
        <v>49</v>
      </c>
      <c r="M1123" t="str">
        <f>_xlfn.CONCAT(IFERROR(INDEX(Lookup!B:B, MATCH(Table1[[#This Row],[Destination City]], Lookup!A:A, 0)), Table1[[#This Row],[Destination City]]),","," ",Table1[[#This Row],[Destination State]])</f>
        <v>Kalama, WA</v>
      </c>
      <c r="N1123" s="5">
        <v>1617</v>
      </c>
      <c r="O1123" t="s">
        <v>86</v>
      </c>
      <c r="P1123">
        <v>110</v>
      </c>
      <c r="Q1123">
        <v>110</v>
      </c>
      <c r="R1123" t="s">
        <v>42</v>
      </c>
      <c r="S1123" t="s">
        <v>43</v>
      </c>
      <c r="T1123" t="s">
        <v>52</v>
      </c>
      <c r="U1123" s="26"/>
      <c r="V1123" s="27" t="s">
        <v>87</v>
      </c>
      <c r="W1123" s="4">
        <v>5935</v>
      </c>
      <c r="X1123" s="4">
        <f>IF(Table1[[#This Row],[Commodity]]="corn",Table1[[#This Row],[Tariff per Car]]/(111*2000/56),Table1[[#This Row],[Tariff per Car]]/(111*2000/60))</f>
        <v>1.604054054054054</v>
      </c>
      <c r="Y1123" s="4">
        <f>Table1[[#This Row],[Tariff per Car]]/100.7</f>
        <v>58.937437934458785</v>
      </c>
      <c r="Z1123" s="4">
        <f>(Table1[[#This Row],[Tariff per Car]]/111)</f>
        <v>53.468468468468465</v>
      </c>
      <c r="AA1123" s="6">
        <f>(Table1[[#This Row],[Tariff per Car]]/111)/Table1[[#This Row],[Route Mileage]]</f>
        <v>3.3066461637890204E-2</v>
      </c>
      <c r="AB1123" s="4">
        <v>0.47499999999999998</v>
      </c>
      <c r="AC1123" s="4">
        <f>Table1[[#This Row],[FSC per Mile]]*Table1[[#This Row],[Route Mileage]]</f>
        <v>768.07499999999993</v>
      </c>
      <c r="AD1123" s="4">
        <f>Table1[[#This Row],[Tariff per Car]]+Table1[[#This Row],[FSC per Car]]</f>
        <v>6703.0749999999998</v>
      </c>
      <c r="AE1123" s="4">
        <f>IF(Table1[[#This Row],[Commodity]]="corn",Table1[[#This Row],[Tariff + FSC per Car]]/(111*2000/56),Table1[[#This Row],[Tariff + FSC per Car]]/(111*2000/60))</f>
        <v>1.811641891891892</v>
      </c>
      <c r="AF1123" s="4">
        <f>Table1[[#This Row],[Tariff + FSC per Car]]/100.7</f>
        <v>66.564796425024824</v>
      </c>
      <c r="AG1123" s="4">
        <f>(Table1[[#This Row],[Tariff + FSC per Car]]/111)</f>
        <v>60.388063063063065</v>
      </c>
      <c r="AH1123" s="6">
        <f>(Table1[[#This Row],[Tariff + FSC per Car]]/111)/Table1[[#This Row],[Route Mileage]]</f>
        <v>3.7345740917169488E-2</v>
      </c>
    </row>
    <row r="1124" spans="1:34" x14ac:dyDescent="0.25">
      <c r="A1124" s="3">
        <v>45245</v>
      </c>
      <c r="B1124" s="1" t="s">
        <v>94</v>
      </c>
      <c r="C1124" s="1" t="s">
        <v>94</v>
      </c>
      <c r="D1124" s="24">
        <v>4317</v>
      </c>
      <c r="F1124" s="1" t="s">
        <v>72</v>
      </c>
      <c r="G1124" s="1" t="s">
        <v>36</v>
      </c>
      <c r="H1124" s="1" t="s">
        <v>106</v>
      </c>
      <c r="I1124" t="s">
        <v>57</v>
      </c>
      <c r="J1124" t="str">
        <f>_xlfn.CONCAT(IFERROR(INDEX(Lookup!B:B, MATCH(Table1[[#This Row],[Origin City]], Lookup!A:A, 0)), Table1[[#This Row],[Origin City]]),","," ",Table1[[#This Row],[Origin State]])</f>
        <v>Casey, IL</v>
      </c>
      <c r="K1124" t="s">
        <v>107</v>
      </c>
      <c r="L1124" t="s">
        <v>98</v>
      </c>
      <c r="M1124" t="str">
        <f>_xlfn.CONCAT(IFERROR(INDEX(Lookup!B:B, MATCH(Table1[[#This Row],[Destination City]], Lookup!A:A, 0)), Table1[[#This Row],[Destination City]]),","," ",Table1[[#This Row],[Destination State]])</f>
        <v>Mobile, AL</v>
      </c>
      <c r="N1124" s="5">
        <v>779</v>
      </c>
      <c r="O1124" t="s">
        <v>86</v>
      </c>
      <c r="P1124">
        <v>90</v>
      </c>
      <c r="Q1124">
        <v>90</v>
      </c>
      <c r="R1124" t="s">
        <v>108</v>
      </c>
      <c r="S1124" t="s">
        <v>43</v>
      </c>
      <c r="T1124" t="s">
        <v>52</v>
      </c>
      <c r="U1124" s="43"/>
      <c r="V1124" s="28" t="s">
        <v>87</v>
      </c>
      <c r="W1124" s="4">
        <v>3516</v>
      </c>
      <c r="X1124" s="4">
        <f>IF(Table1[[#This Row],[Commodity]]="corn",Table1[[#This Row],[Tariff per Car]]/(111*2000/56),Table1[[#This Row],[Tariff per Car]]/(111*2000/60))</f>
        <v>0.95027027027027022</v>
      </c>
      <c r="Y1124" s="4">
        <f>Table1[[#This Row],[Tariff per Car]]/100.7</f>
        <v>34.915590863952332</v>
      </c>
      <c r="Z1124" s="4">
        <f>(Table1[[#This Row],[Tariff per Car]]/111)</f>
        <v>31.675675675675677</v>
      </c>
      <c r="AA1124" s="6">
        <f>(Table1[[#This Row],[Tariff per Car]]/111)/Table1[[#This Row],[Route Mileage]]</f>
        <v>4.066197134233078E-2</v>
      </c>
      <c r="AB1124" s="4">
        <v>0</v>
      </c>
      <c r="AC1124" s="4">
        <f>Table1[[#This Row],[FSC per Mile]]*Table1[[#This Row],[Route Mileage]]</f>
        <v>0</v>
      </c>
      <c r="AD1124" s="4">
        <f>Table1[[#This Row],[Tariff per Car]]+Table1[[#This Row],[FSC per Car]]</f>
        <v>3516</v>
      </c>
      <c r="AE1124" s="4">
        <f>IF(Table1[[#This Row],[Commodity]]="corn",Table1[[#This Row],[Tariff + FSC per Car]]/(111*2000/56),Table1[[#This Row],[Tariff + FSC per Car]]/(111*2000/60))</f>
        <v>0.95027027027027022</v>
      </c>
      <c r="AF1124" s="4">
        <f>Table1[[#This Row],[Tariff + FSC per Car]]/100.7</f>
        <v>34.915590863952332</v>
      </c>
      <c r="AG1124" s="4">
        <f>(Table1[[#This Row],[Tariff + FSC per Car]]/111)</f>
        <v>31.675675675675677</v>
      </c>
      <c r="AH1124" s="6">
        <f>(Table1[[#This Row],[Tariff + FSC per Car]]/111)/Table1[[#This Row],[Route Mileage]]</f>
        <v>4.066197134233078E-2</v>
      </c>
    </row>
    <row r="1125" spans="1:34" x14ac:dyDescent="0.25">
      <c r="A1125" s="3">
        <v>45245</v>
      </c>
      <c r="B1125" s="1" t="s">
        <v>94</v>
      </c>
      <c r="C1125" s="1" t="s">
        <v>94</v>
      </c>
      <c r="D1125" s="24">
        <v>4317</v>
      </c>
      <c r="F1125" s="1" t="s">
        <v>72</v>
      </c>
      <c r="G1125" s="1" t="s">
        <v>36</v>
      </c>
      <c r="H1125" s="1" t="s">
        <v>106</v>
      </c>
      <c r="I1125" t="s">
        <v>57</v>
      </c>
      <c r="J1125" t="str">
        <f>_xlfn.CONCAT(IFERROR(INDEX(Lookup!B:B, MATCH(Table1[[#This Row],[Origin City]], Lookup!A:A, 0)), Table1[[#This Row],[Origin City]]),","," ",Table1[[#This Row],[Origin State]])</f>
        <v>Casey, IL</v>
      </c>
      <c r="K1125" t="s">
        <v>107</v>
      </c>
      <c r="L1125" t="s">
        <v>98</v>
      </c>
      <c r="M1125" t="str">
        <f>_xlfn.CONCAT(IFERROR(INDEX(Lookup!B:B, MATCH(Table1[[#This Row],[Destination City]], Lookup!A:A, 0)), Table1[[#This Row],[Destination City]]),","," ",Table1[[#This Row],[Destination State]])</f>
        <v>Mobile, AL</v>
      </c>
      <c r="N1125" s="5">
        <v>779</v>
      </c>
      <c r="O1125" t="s">
        <v>86</v>
      </c>
      <c r="P1125">
        <v>90</v>
      </c>
      <c r="Q1125">
        <v>90</v>
      </c>
      <c r="R1125" t="s">
        <v>2</v>
      </c>
      <c r="S1125" t="s">
        <v>43</v>
      </c>
      <c r="T1125" t="s">
        <v>43</v>
      </c>
      <c r="U1125" s="43"/>
      <c r="V1125" s="28" t="s">
        <v>87</v>
      </c>
      <c r="W1125" s="4">
        <v>3736</v>
      </c>
      <c r="X1125" s="4">
        <f>IF(Table1[[#This Row],[Commodity]]="corn",Table1[[#This Row],[Tariff per Car]]/(111*2000/56),Table1[[#This Row],[Tariff per Car]]/(111*2000/60))</f>
        <v>1.0097297297297296</v>
      </c>
      <c r="Y1125" s="4">
        <f>Table1[[#This Row],[Tariff per Car]]/100.7</f>
        <v>37.100297914597817</v>
      </c>
      <c r="Z1125" s="4">
        <f>(Table1[[#This Row],[Tariff per Car]]/111)</f>
        <v>33.657657657657658</v>
      </c>
      <c r="AA1125" s="6">
        <f>(Table1[[#This Row],[Tariff per Car]]/111)/Table1[[#This Row],[Route Mileage]]</f>
        <v>4.320623576079289E-2</v>
      </c>
      <c r="AB1125" s="4">
        <v>0</v>
      </c>
      <c r="AC1125" s="4">
        <f>Table1[[#This Row],[FSC per Mile]]*Table1[[#This Row],[Route Mileage]]</f>
        <v>0</v>
      </c>
      <c r="AD1125" s="4">
        <f>Table1[[#This Row],[Tariff per Car]]+Table1[[#This Row],[FSC per Car]]</f>
        <v>3736</v>
      </c>
      <c r="AE1125" s="4">
        <f>IF(Table1[[#This Row],[Commodity]]="corn",Table1[[#This Row],[Tariff + FSC per Car]]/(111*2000/56),Table1[[#This Row],[Tariff + FSC per Car]]/(111*2000/60))</f>
        <v>1.0097297297297296</v>
      </c>
      <c r="AF1125" s="4">
        <f>Table1[[#This Row],[Tariff + FSC per Car]]/100.7</f>
        <v>37.100297914597817</v>
      </c>
      <c r="AG1125" s="4">
        <f>(Table1[[#This Row],[Tariff + FSC per Car]]/111)</f>
        <v>33.657657657657658</v>
      </c>
      <c r="AH1125" s="6">
        <f>(Table1[[#This Row],[Tariff + FSC per Car]]/111)/Table1[[#This Row],[Route Mileage]]</f>
        <v>4.320623576079289E-2</v>
      </c>
    </row>
    <row r="1126" spans="1:34" x14ac:dyDescent="0.25">
      <c r="A1126" s="3">
        <v>45245</v>
      </c>
      <c r="B1126" s="1" t="s">
        <v>94</v>
      </c>
      <c r="C1126" s="1" t="s">
        <v>94</v>
      </c>
      <c r="D1126" s="24">
        <v>4317</v>
      </c>
      <c r="F1126" s="1" t="s">
        <v>72</v>
      </c>
      <c r="G1126" s="1" t="s">
        <v>36</v>
      </c>
      <c r="H1126" s="1" t="s">
        <v>109</v>
      </c>
      <c r="I1126" t="s">
        <v>100</v>
      </c>
      <c r="J1126" t="str">
        <f>_xlfn.CONCAT(IFERROR(INDEX(Lookup!B:B, MATCH(Table1[[#This Row],[Origin City]], Lookup!A:A, 0)), Table1[[#This Row],[Origin City]]),","," ",Table1[[#This Row],[Origin State]])</f>
        <v>Marion, OH</v>
      </c>
      <c r="K1126" t="s">
        <v>110</v>
      </c>
      <c r="L1126" t="s">
        <v>111</v>
      </c>
      <c r="M1126" t="str">
        <f>_xlfn.CONCAT(IFERROR(INDEX(Lookup!B:B, MATCH(Table1[[#This Row],[Destination City]], Lookup!A:A, 0)), Table1[[#This Row],[Destination City]]),","," ",Table1[[#This Row],[Destination State]])</f>
        <v>Chesapeake, VA</v>
      </c>
      <c r="N1126" s="5">
        <v>760</v>
      </c>
      <c r="O1126" t="s">
        <v>86</v>
      </c>
      <c r="P1126">
        <v>90</v>
      </c>
      <c r="Q1126">
        <v>90</v>
      </c>
      <c r="R1126" t="s">
        <v>108</v>
      </c>
      <c r="S1126" t="s">
        <v>43</v>
      </c>
      <c r="T1126" t="s">
        <v>52</v>
      </c>
      <c r="U1126" s="43"/>
      <c r="V1126" s="28" t="s">
        <v>87</v>
      </c>
      <c r="W1126" s="4">
        <v>3134</v>
      </c>
      <c r="X1126" s="4">
        <f>IF(Table1[[#This Row],[Commodity]]="corn",Table1[[#This Row],[Tariff per Car]]/(111*2000/56),Table1[[#This Row],[Tariff per Car]]/(111*2000/60))</f>
        <v>0.84702702702702704</v>
      </c>
      <c r="Y1126" s="4">
        <f>Table1[[#This Row],[Tariff per Car]]/100.7</f>
        <v>31.122144985104271</v>
      </c>
      <c r="Z1126" s="4">
        <f>(Table1[[#This Row],[Tariff per Car]]/111)</f>
        <v>28.234234234234233</v>
      </c>
      <c r="AA1126" s="6">
        <f>(Table1[[#This Row],[Tariff per Car]]/111)/Table1[[#This Row],[Route Mileage]]</f>
        <v>3.7150308202939783E-2</v>
      </c>
      <c r="AB1126" s="4">
        <v>0</v>
      </c>
      <c r="AC1126" s="4">
        <f>Table1[[#This Row],[FSC per Mile]]*Table1[[#This Row],[Route Mileage]]</f>
        <v>0</v>
      </c>
      <c r="AD1126" s="4">
        <f>Table1[[#This Row],[Tariff per Car]]+Table1[[#This Row],[FSC per Car]]</f>
        <v>3134</v>
      </c>
      <c r="AE1126" s="4">
        <f>IF(Table1[[#This Row],[Commodity]]="corn",Table1[[#This Row],[Tariff + FSC per Car]]/(111*2000/56),Table1[[#This Row],[Tariff + FSC per Car]]/(111*2000/60))</f>
        <v>0.84702702702702704</v>
      </c>
      <c r="AF1126" s="4">
        <f>Table1[[#This Row],[Tariff + FSC per Car]]/100.7</f>
        <v>31.122144985104271</v>
      </c>
      <c r="AG1126" s="4">
        <f>(Table1[[#This Row],[Tariff + FSC per Car]]/111)</f>
        <v>28.234234234234233</v>
      </c>
      <c r="AH1126" s="6">
        <f>(Table1[[#This Row],[Tariff + FSC per Car]]/111)/Table1[[#This Row],[Route Mileage]]</f>
        <v>3.7150308202939783E-2</v>
      </c>
    </row>
    <row r="1127" spans="1:34" x14ac:dyDescent="0.25">
      <c r="A1127" s="3">
        <v>45245</v>
      </c>
      <c r="B1127" s="1" t="s">
        <v>94</v>
      </c>
      <c r="C1127" s="1" t="s">
        <v>94</v>
      </c>
      <c r="D1127" s="24">
        <v>4317</v>
      </c>
      <c r="F1127" s="1" t="s">
        <v>72</v>
      </c>
      <c r="G1127" s="1" t="s">
        <v>36</v>
      </c>
      <c r="H1127" s="1" t="s">
        <v>109</v>
      </c>
      <c r="I1127" t="s">
        <v>100</v>
      </c>
      <c r="J1127" t="str">
        <f>_xlfn.CONCAT(IFERROR(INDEX(Lookup!B:B, MATCH(Table1[[#This Row],[Origin City]], Lookup!A:A, 0)), Table1[[#This Row],[Origin City]]),","," ",Table1[[#This Row],[Origin State]])</f>
        <v>Marion, OH</v>
      </c>
      <c r="K1127" t="s">
        <v>110</v>
      </c>
      <c r="L1127" t="s">
        <v>111</v>
      </c>
      <c r="M1127" t="str">
        <f>_xlfn.CONCAT(IFERROR(INDEX(Lookup!B:B, MATCH(Table1[[#This Row],[Destination City]], Lookup!A:A, 0)), Table1[[#This Row],[Destination City]]),","," ",Table1[[#This Row],[Destination State]])</f>
        <v>Chesapeake, VA</v>
      </c>
      <c r="N1127" s="5">
        <v>760</v>
      </c>
      <c r="O1127" t="s">
        <v>86</v>
      </c>
      <c r="P1127">
        <v>90</v>
      </c>
      <c r="Q1127">
        <v>90</v>
      </c>
      <c r="R1127" t="s">
        <v>2</v>
      </c>
      <c r="S1127" t="s">
        <v>43</v>
      </c>
      <c r="T1127" t="s">
        <v>43</v>
      </c>
      <c r="U1127" s="43"/>
      <c r="V1127" s="28" t="s">
        <v>87</v>
      </c>
      <c r="W1127" s="4">
        <v>3574</v>
      </c>
      <c r="X1127" s="4">
        <f>IF(Table1[[#This Row],[Commodity]]="corn",Table1[[#This Row],[Tariff per Car]]/(111*2000/56),Table1[[#This Row],[Tariff per Car]]/(111*2000/60))</f>
        <v>0.96594594594594596</v>
      </c>
      <c r="Y1127" s="4">
        <f>Table1[[#This Row],[Tariff per Car]]/100.7</f>
        <v>35.491559086395235</v>
      </c>
      <c r="Z1127" s="4">
        <f>(Table1[[#This Row],[Tariff per Car]]/111)</f>
        <v>32.198198198198199</v>
      </c>
      <c r="AA1127" s="6">
        <f>(Table1[[#This Row],[Tariff per Car]]/111)/Table1[[#This Row],[Route Mileage]]</f>
        <v>4.2366050260787103E-2</v>
      </c>
      <c r="AB1127" s="4">
        <v>0</v>
      </c>
      <c r="AC1127" s="4">
        <f>Table1[[#This Row],[FSC per Mile]]*Table1[[#This Row],[Route Mileage]]</f>
        <v>0</v>
      </c>
      <c r="AD1127" s="4">
        <f>Table1[[#This Row],[Tariff per Car]]+Table1[[#This Row],[FSC per Car]]</f>
        <v>3574</v>
      </c>
      <c r="AE1127" s="4">
        <f>IF(Table1[[#This Row],[Commodity]]="corn",Table1[[#This Row],[Tariff + FSC per Car]]/(111*2000/56),Table1[[#This Row],[Tariff + FSC per Car]]/(111*2000/60))</f>
        <v>0.96594594594594596</v>
      </c>
      <c r="AF1127" s="4">
        <f>Table1[[#This Row],[Tariff + FSC per Car]]/100.7</f>
        <v>35.491559086395235</v>
      </c>
      <c r="AG1127" s="4">
        <f>(Table1[[#This Row],[Tariff + FSC per Car]]/111)</f>
        <v>32.198198198198199</v>
      </c>
      <c r="AH1127" s="6">
        <f>(Table1[[#This Row],[Tariff + FSC per Car]]/111)/Table1[[#This Row],[Route Mileage]]</f>
        <v>4.2366050260787103E-2</v>
      </c>
    </row>
    <row r="1128" spans="1:34" x14ac:dyDescent="0.25">
      <c r="A1128" s="3">
        <v>45245</v>
      </c>
      <c r="B1128" s="1" t="s">
        <v>112</v>
      </c>
      <c r="C1128" s="1" t="s">
        <v>112</v>
      </c>
      <c r="D1128" s="24">
        <v>4051</v>
      </c>
      <c r="E1128" s="24">
        <v>1144</v>
      </c>
      <c r="F1128" s="1" t="s">
        <v>72</v>
      </c>
      <c r="G1128" s="1" t="s">
        <v>36</v>
      </c>
      <c r="H1128" s="1" t="s">
        <v>128</v>
      </c>
      <c r="I1128" t="s">
        <v>77</v>
      </c>
      <c r="J1128" t="str">
        <f>_xlfn.CONCAT(IFERROR(INDEX(Lookup!B:B, MATCH(Table1[[#This Row],[Origin City]], Lookup!A:A, 0)), Table1[[#This Row],[Origin City]]),","," ",Table1[[#This Row],[Origin State]])</f>
        <v>Canton, KS</v>
      </c>
      <c r="K1128" t="s">
        <v>65</v>
      </c>
      <c r="L1128" t="s">
        <v>54</v>
      </c>
      <c r="M1128" t="str">
        <f>_xlfn.CONCAT(IFERROR(INDEX(Lookup!B:B, MATCH(Table1[[#This Row],[Destination City]], Lookup!A:A, 0)), Table1[[#This Row],[Destination City]]),","," ",Table1[[#This Row],[Destination State]])</f>
        <v>Houston, TX</v>
      </c>
      <c r="N1128" s="5">
        <v>747</v>
      </c>
      <c r="O1128" t="s">
        <v>51</v>
      </c>
      <c r="P1128">
        <v>107</v>
      </c>
      <c r="R1128" t="s">
        <v>42</v>
      </c>
      <c r="S1128" t="s">
        <v>43</v>
      </c>
      <c r="T1128" t="s">
        <v>52</v>
      </c>
      <c r="U1128" s="36" t="s">
        <v>44</v>
      </c>
      <c r="V1128" s="28"/>
      <c r="W1128" s="4">
        <v>4870</v>
      </c>
      <c r="X1128" s="4">
        <f>IF(Table1[[#This Row],[Commodity]]="corn",Table1[[#This Row],[Tariff per Car]]/(111*2000/56),Table1[[#This Row],[Tariff per Car]]/(111*2000/60))</f>
        <v>1.3162162162162163</v>
      </c>
      <c r="Y1128" s="4">
        <f>Table1[[#This Row],[Tariff per Car]]/100.7</f>
        <v>48.361469712015889</v>
      </c>
      <c r="Z1128" s="4">
        <f>(Table1[[#This Row],[Tariff per Car]]/111)</f>
        <v>43.873873873873876</v>
      </c>
      <c r="AA1128" s="6">
        <f>(Table1[[#This Row],[Tariff per Car]]/111)/Table1[[#This Row],[Route Mileage]]</f>
        <v>5.8733432227408136E-2</v>
      </c>
      <c r="AB1128" s="4">
        <v>0.5</v>
      </c>
      <c r="AC1128" s="4">
        <f>Table1[[#This Row],[FSC per Mile]]*Table1[[#This Row],[Route Mileage]]</f>
        <v>373.5</v>
      </c>
      <c r="AD1128" s="4">
        <f>Table1[[#This Row],[Tariff per Car]]+Table1[[#This Row],[FSC per Car]]</f>
        <v>5243.5</v>
      </c>
      <c r="AE1128" s="4">
        <f>IF(Table1[[#This Row],[Commodity]]="corn",Table1[[#This Row],[Tariff + FSC per Car]]/(111*2000/56),Table1[[#This Row],[Tariff + FSC per Car]]/(111*2000/60))</f>
        <v>1.4171621621621622</v>
      </c>
      <c r="AF1128" s="4">
        <f>Table1[[#This Row],[Tariff + FSC per Car]]/100.7</f>
        <v>52.070506454816282</v>
      </c>
      <c r="AG1128" s="4">
        <f>(Table1[[#This Row],[Tariff + FSC per Car]]/111)</f>
        <v>47.238738738738739</v>
      </c>
      <c r="AH1128" s="6">
        <f>(Table1[[#This Row],[Tariff + FSC per Car]]/111)/Table1[[#This Row],[Route Mileage]]</f>
        <v>6.3237936731912636E-2</v>
      </c>
    </row>
    <row r="1129" spans="1:34" x14ac:dyDescent="0.25">
      <c r="A1129" s="3">
        <v>45245</v>
      </c>
      <c r="B1129" s="1" t="s">
        <v>112</v>
      </c>
      <c r="C1129" s="1" t="s">
        <v>112</v>
      </c>
      <c r="D1129" s="24">
        <v>4051</v>
      </c>
      <c r="E1129" s="24">
        <v>1301</v>
      </c>
      <c r="F1129" s="1" t="s">
        <v>72</v>
      </c>
      <c r="G1129" s="1" t="s">
        <v>36</v>
      </c>
      <c r="H1129" s="1" t="s">
        <v>129</v>
      </c>
      <c r="I1129" t="s">
        <v>38</v>
      </c>
      <c r="J1129" t="str">
        <f>_xlfn.CONCAT(IFERROR(INDEX(Lookup!B:B, MATCH(Table1[[#This Row],[Origin City]], Lookup!A:A, 0)), Table1[[#This Row],[Origin City]]),","," ",Table1[[#This Row],[Origin State]])</f>
        <v>Cozad, NE</v>
      </c>
      <c r="K1129" t="s">
        <v>90</v>
      </c>
      <c r="L1129" t="s">
        <v>49</v>
      </c>
      <c r="M1129" t="str">
        <f>_xlfn.CONCAT(IFERROR(INDEX(Lookup!B:B, MATCH(Table1[[#This Row],[Destination City]], Lookup!A:A, 0)), Table1[[#This Row],[Destination City]]),","," ",Table1[[#This Row],[Destination State]])</f>
        <v>Kalama, WA</v>
      </c>
      <c r="N1129" s="5">
        <v>1562</v>
      </c>
      <c r="O1129" t="s">
        <v>51</v>
      </c>
      <c r="P1129">
        <v>107</v>
      </c>
      <c r="R1129" t="s">
        <v>42</v>
      </c>
      <c r="S1129" t="s">
        <v>43</v>
      </c>
      <c r="T1129" t="s">
        <v>52</v>
      </c>
      <c r="U1129" s="36" t="s">
        <v>44</v>
      </c>
      <c r="V1129" s="28"/>
      <c r="W1129" s="4">
        <v>5860</v>
      </c>
      <c r="X1129" s="4">
        <f>IF(Table1[[#This Row],[Commodity]]="corn",Table1[[#This Row],[Tariff per Car]]/(111*2000/56),Table1[[#This Row],[Tariff per Car]]/(111*2000/60))</f>
        <v>1.5837837837837838</v>
      </c>
      <c r="Y1129" s="4">
        <f>Table1[[#This Row],[Tariff per Car]]/100.7</f>
        <v>58.192651439920553</v>
      </c>
      <c r="Z1129" s="4">
        <f>(Table1[[#This Row],[Tariff per Car]]/111)</f>
        <v>52.792792792792795</v>
      </c>
      <c r="AA1129" s="6">
        <f>(Table1[[#This Row],[Tariff per Car]]/111)/Table1[[#This Row],[Route Mileage]]</f>
        <v>3.379820281228732E-2</v>
      </c>
      <c r="AB1129" s="4">
        <v>0.5</v>
      </c>
      <c r="AC1129" s="4">
        <f>Table1[[#This Row],[FSC per Mile]]*Table1[[#This Row],[Route Mileage]]</f>
        <v>781</v>
      </c>
      <c r="AD1129" s="4">
        <f>Table1[[#This Row],[Tariff per Car]]+Table1[[#This Row],[FSC per Car]]</f>
        <v>6641</v>
      </c>
      <c r="AE1129" s="4">
        <f>IF(Table1[[#This Row],[Commodity]]="corn",Table1[[#This Row],[Tariff + FSC per Car]]/(111*2000/56),Table1[[#This Row],[Tariff + FSC per Car]]/(111*2000/60))</f>
        <v>1.7948648648648649</v>
      </c>
      <c r="AF1129" s="4">
        <f>Table1[[#This Row],[Tariff + FSC per Car]]/100.7</f>
        <v>65.948361469712012</v>
      </c>
      <c r="AG1129" s="4">
        <f>(Table1[[#This Row],[Tariff + FSC per Car]]/111)</f>
        <v>59.828828828828826</v>
      </c>
      <c r="AH1129" s="6">
        <f>(Table1[[#This Row],[Tariff + FSC per Car]]/111)/Table1[[#This Row],[Route Mileage]]</f>
        <v>3.830270731679182E-2</v>
      </c>
    </row>
    <row r="1130" spans="1:34" x14ac:dyDescent="0.25">
      <c r="A1130" s="3">
        <v>45245</v>
      </c>
      <c r="B1130" s="1" t="s">
        <v>112</v>
      </c>
      <c r="C1130" s="1" t="s">
        <v>112</v>
      </c>
      <c r="D1130" s="24">
        <v>4051</v>
      </c>
      <c r="E1130" s="24">
        <v>1144</v>
      </c>
      <c r="F1130" s="1" t="s">
        <v>72</v>
      </c>
      <c r="G1130" s="1" t="s">
        <v>36</v>
      </c>
      <c r="H1130" s="1" t="s">
        <v>129</v>
      </c>
      <c r="I1130" t="s">
        <v>38</v>
      </c>
      <c r="J1130" t="str">
        <f>_xlfn.CONCAT(IFERROR(INDEX(Lookup!B:B, MATCH(Table1[[#This Row],[Origin City]], Lookup!A:A, 0)), Table1[[#This Row],[Origin City]]),","," ",Table1[[#This Row],[Origin State]])</f>
        <v>Cozad, NE</v>
      </c>
      <c r="K1130" t="s">
        <v>65</v>
      </c>
      <c r="L1130" t="s">
        <v>54</v>
      </c>
      <c r="M1130" t="str">
        <f>_xlfn.CONCAT(IFERROR(INDEX(Lookup!B:B, MATCH(Table1[[#This Row],[Destination City]], Lookup!A:A, 0)), Table1[[#This Row],[Destination City]]),","," ",Table1[[#This Row],[Destination State]])</f>
        <v>Houston, TX</v>
      </c>
      <c r="N1130" s="5">
        <v>1078</v>
      </c>
      <c r="O1130" t="s">
        <v>51</v>
      </c>
      <c r="P1130">
        <v>107</v>
      </c>
      <c r="R1130" t="s">
        <v>42</v>
      </c>
      <c r="S1130" t="s">
        <v>43</v>
      </c>
      <c r="T1130" t="s">
        <v>52</v>
      </c>
      <c r="U1130" s="36" t="s">
        <v>44</v>
      </c>
      <c r="V1130" s="28"/>
      <c r="W1130" s="4">
        <v>5230</v>
      </c>
      <c r="X1130" s="4">
        <f>IF(Table1[[#This Row],[Commodity]]="corn",Table1[[#This Row],[Tariff per Car]]/(111*2000/56),Table1[[#This Row],[Tariff per Car]]/(111*2000/60))</f>
        <v>1.4135135135135135</v>
      </c>
      <c r="Y1130" s="4">
        <f>Table1[[#This Row],[Tariff per Car]]/100.7</f>
        <v>51.936444885799403</v>
      </c>
      <c r="Z1130" s="4">
        <f>(Table1[[#This Row],[Tariff per Car]]/111)</f>
        <v>47.117117117117118</v>
      </c>
      <c r="AA1130" s="6">
        <f>(Table1[[#This Row],[Tariff per Car]]/111)/Table1[[#This Row],[Route Mileage]]</f>
        <v>4.3707900850757993E-2</v>
      </c>
      <c r="AB1130" s="4">
        <v>0.5</v>
      </c>
      <c r="AC1130" s="4">
        <f>Table1[[#This Row],[FSC per Mile]]*Table1[[#This Row],[Route Mileage]]</f>
        <v>539</v>
      </c>
      <c r="AD1130" s="4">
        <f>Table1[[#This Row],[Tariff per Car]]+Table1[[#This Row],[FSC per Car]]</f>
        <v>5769</v>
      </c>
      <c r="AE1130" s="4">
        <f>IF(Table1[[#This Row],[Commodity]]="corn",Table1[[#This Row],[Tariff + FSC per Car]]/(111*2000/56),Table1[[#This Row],[Tariff + FSC per Car]]/(111*2000/60))</f>
        <v>1.5591891891891891</v>
      </c>
      <c r="AF1130" s="4">
        <f>Table1[[#This Row],[Tariff + FSC per Car]]/100.7</f>
        <v>57.28897715988083</v>
      </c>
      <c r="AG1130" s="4">
        <f>(Table1[[#This Row],[Tariff + FSC per Car]]/111)</f>
        <v>51.972972972972975</v>
      </c>
      <c r="AH1130" s="6">
        <f>(Table1[[#This Row],[Tariff + FSC per Car]]/111)/Table1[[#This Row],[Route Mileage]]</f>
        <v>4.82124053552625E-2</v>
      </c>
    </row>
    <row r="1131" spans="1:34" x14ac:dyDescent="0.25">
      <c r="A1131" s="3">
        <v>45245</v>
      </c>
      <c r="B1131" s="1" t="s">
        <v>112</v>
      </c>
      <c r="C1131" s="1" t="s">
        <v>112</v>
      </c>
      <c r="D1131" s="24">
        <v>4051</v>
      </c>
      <c r="E1131" s="24">
        <v>1144</v>
      </c>
      <c r="F1131" s="1" t="s">
        <v>72</v>
      </c>
      <c r="G1131" s="1" t="s">
        <v>36</v>
      </c>
      <c r="H1131" s="1" t="s">
        <v>122</v>
      </c>
      <c r="I1131" t="s">
        <v>59</v>
      </c>
      <c r="J1131" t="str">
        <f>_xlfn.CONCAT(IFERROR(INDEX(Lookup!B:B, MATCH(Table1[[#This Row],[Origin City]], Lookup!A:A, 0)), Table1[[#This Row],[Origin City]]),","," ",Table1[[#This Row],[Origin State]])</f>
        <v>Sloan, IA</v>
      </c>
      <c r="K1131" t="s">
        <v>130</v>
      </c>
      <c r="L1131" t="s">
        <v>83</v>
      </c>
      <c r="M1131" t="str">
        <f>_xlfn.CONCAT(IFERROR(INDEX(Lookup!B:B, MATCH(Table1[[#This Row],[Destination City]], Lookup!A:A, 0)), Table1[[#This Row],[Destination City]]),","," ",Table1[[#This Row],[Destination State]])</f>
        <v>Ama, LA</v>
      </c>
      <c r="N1131" s="47">
        <v>1231</v>
      </c>
      <c r="O1131" t="s">
        <v>51</v>
      </c>
      <c r="P1131">
        <v>107</v>
      </c>
      <c r="R1131" t="s">
        <v>42</v>
      </c>
      <c r="S1131" t="s">
        <v>43</v>
      </c>
      <c r="T1131" t="s">
        <v>52</v>
      </c>
      <c r="U1131" s="36" t="s">
        <v>44</v>
      </c>
      <c r="V1131" s="28"/>
      <c r="W1131" s="4">
        <v>5310</v>
      </c>
      <c r="X1131" s="4">
        <f>IF(Table1[[#This Row],[Commodity]]="corn",Table1[[#This Row],[Tariff per Car]]/(111*2000/56),Table1[[#This Row],[Tariff per Car]]/(111*2000/60))</f>
        <v>1.4351351351351351</v>
      </c>
      <c r="Y1131" s="4">
        <f>Table1[[#This Row],[Tariff per Car]]/100.7</f>
        <v>52.730883813306853</v>
      </c>
      <c r="Z1131" s="4">
        <f>(Table1[[#This Row],[Tariff per Car]]/111)</f>
        <v>47.837837837837839</v>
      </c>
      <c r="AA1131" s="6">
        <f>(Table1[[#This Row],[Tariff per Car]]/111)/Table1[[#This Row],[Route Mileage]]</f>
        <v>3.886095681384065E-2</v>
      </c>
      <c r="AB1131" s="4">
        <v>0.5</v>
      </c>
      <c r="AC1131" s="4">
        <f>Table1[[#This Row],[FSC per Mile]]*Table1[[#This Row],[Route Mileage]]</f>
        <v>615.5</v>
      </c>
      <c r="AD1131" s="4">
        <f>Table1[[#This Row],[Tariff per Car]]+Table1[[#This Row],[FSC per Car]]</f>
        <v>5925.5</v>
      </c>
      <c r="AE1131" s="4">
        <f>IF(Table1[[#This Row],[Commodity]]="corn",Table1[[#This Row],[Tariff + FSC per Car]]/(111*2000/56),Table1[[#This Row],[Tariff + FSC per Car]]/(111*2000/60))</f>
        <v>1.6014864864864864</v>
      </c>
      <c r="AF1131" s="4">
        <f>Table1[[#This Row],[Tariff + FSC per Car]]/100.7</f>
        <v>58.843098311817279</v>
      </c>
      <c r="AG1131" s="4">
        <f>(Table1[[#This Row],[Tariff + FSC per Car]]/111)</f>
        <v>53.382882882882882</v>
      </c>
      <c r="AH1131" s="6">
        <f>(Table1[[#This Row],[Tariff + FSC per Car]]/111)/Table1[[#This Row],[Route Mileage]]</f>
        <v>4.336546131834515E-2</v>
      </c>
    </row>
    <row r="1132" spans="1:34" x14ac:dyDescent="0.25">
      <c r="A1132" s="3">
        <v>45275</v>
      </c>
      <c r="B1132" s="1" t="s">
        <v>34</v>
      </c>
      <c r="C1132" s="1" t="s">
        <v>34</v>
      </c>
      <c r="D1132" s="24">
        <v>4022</v>
      </c>
      <c r="E1132" s="24">
        <v>39010</v>
      </c>
      <c r="F1132" s="1" t="s">
        <v>35</v>
      </c>
      <c r="G1132" s="1" t="s">
        <v>36</v>
      </c>
      <c r="H1132" s="1" t="s">
        <v>37</v>
      </c>
      <c r="I1132" t="s">
        <v>38</v>
      </c>
      <c r="J1132" t="str">
        <f>_xlfn.CONCAT(IFERROR(INDEX(Lookup!B:B, MATCH(Table1[[#This Row],[Origin City]], Lookup!A:A, 0)), Table1[[#This Row],[Origin City]]),","," ",Table1[[#This Row],[Origin State]])</f>
        <v>Brunswick, NE</v>
      </c>
      <c r="K1132" t="s">
        <v>39</v>
      </c>
      <c r="L1132" t="s">
        <v>40</v>
      </c>
      <c r="M1132" t="str">
        <f>_xlfn.CONCAT(IFERROR(INDEX(Lookup!B:B, MATCH(Table1[[#This Row],[Destination City]], Lookup!A:A, 0)), Table1[[#This Row],[Destination City]]),","," ",Table1[[#This Row],[Destination State]])</f>
        <v>Hanford, CA</v>
      </c>
      <c r="N1132" s="5">
        <v>2122</v>
      </c>
      <c r="O1132" t="s">
        <v>41</v>
      </c>
      <c r="P1132">
        <v>110</v>
      </c>
      <c r="Q1132">
        <v>120</v>
      </c>
      <c r="R1132" t="s">
        <v>42</v>
      </c>
      <c r="S1132" t="s">
        <v>43</v>
      </c>
      <c r="T1132" t="s">
        <v>43</v>
      </c>
      <c r="U1132" s="35" t="s">
        <v>44</v>
      </c>
      <c r="V1132" s="27" t="s">
        <v>45</v>
      </c>
      <c r="W1132" s="4">
        <v>6020</v>
      </c>
      <c r="X1132" s="4">
        <f>IF(Table1[[#This Row],[Commodity]]="corn",Table1[[#This Row],[Tariff per Car]]/(111*2000/56),Table1[[#This Row],[Tariff per Car]]/(111*2000/60))</f>
        <v>1.5185585585585586</v>
      </c>
      <c r="Y1132" s="4">
        <f>Table1[[#This Row],[Tariff per Car]]/100.7</f>
        <v>59.781529294935453</v>
      </c>
      <c r="Z1132" s="4">
        <f>(Table1[[#This Row],[Tariff per Car]]/111)</f>
        <v>54.234234234234236</v>
      </c>
      <c r="AA1132" s="6">
        <f>(Table1[[#This Row],[Tariff per Car]]/111)/Table1[[#This Row],[Route Mileage]]</f>
        <v>2.5558074568442148E-2</v>
      </c>
      <c r="AB1132" s="4">
        <v>0.32</v>
      </c>
      <c r="AC1132" s="4">
        <f>Table1[[#This Row],[FSC per Mile]]*Table1[[#This Row],[Route Mileage]]</f>
        <v>679.04</v>
      </c>
      <c r="AD1132" s="4">
        <f>Table1[[#This Row],[Tariff per Car]]+Table1[[#This Row],[FSC per Car]]</f>
        <v>6699.04</v>
      </c>
      <c r="AE1132" s="4">
        <f>IF(Table1[[#This Row],[Commodity]]="corn",Table1[[#This Row],[Tariff + FSC per Car]]/(111*2000/56),Table1[[#This Row],[Tariff + FSC per Car]]/(111*2000/60))</f>
        <v>1.6898479279279279</v>
      </c>
      <c r="AF1132" s="4">
        <f>Table1[[#This Row],[Tariff + FSC per Car]]/100.7</f>
        <v>66.524726911618671</v>
      </c>
      <c r="AG1132" s="4">
        <f>(Table1[[#This Row],[Tariff + FSC per Car]]/111)</f>
        <v>60.351711711711708</v>
      </c>
      <c r="AH1132" s="6">
        <f>(Table1[[#This Row],[Tariff + FSC per Car]]/111)/Table1[[#This Row],[Route Mileage]]</f>
        <v>2.8440957451325029E-2</v>
      </c>
    </row>
    <row r="1133" spans="1:34" x14ac:dyDescent="0.25">
      <c r="A1133" s="3">
        <v>45275</v>
      </c>
      <c r="B1133" s="1" t="s">
        <v>34</v>
      </c>
      <c r="C1133" s="1" t="s">
        <v>34</v>
      </c>
      <c r="D1133" s="24">
        <v>4022</v>
      </c>
      <c r="E1133" s="24">
        <v>39013</v>
      </c>
      <c r="F1133" s="1" t="s">
        <v>35</v>
      </c>
      <c r="G1133" s="1" t="s">
        <v>36</v>
      </c>
      <c r="H1133" s="1" t="s">
        <v>46</v>
      </c>
      <c r="I1133" t="s">
        <v>47</v>
      </c>
      <c r="J1133" t="str">
        <f>_xlfn.CONCAT(IFERROR(INDEX(Lookup!B:B, MATCH(Table1[[#This Row],[Origin City]], Lookup!A:A, 0)), Table1[[#This Row],[Origin City]]),","," ",Table1[[#This Row],[Origin State]])</f>
        <v>Clarkfield, MN</v>
      </c>
      <c r="K1133" t="s">
        <v>48</v>
      </c>
      <c r="L1133" t="s">
        <v>49</v>
      </c>
      <c r="M1133" t="s">
        <v>50</v>
      </c>
      <c r="N1133" s="5">
        <v>1684</v>
      </c>
      <c r="O1133" t="s">
        <v>51</v>
      </c>
      <c r="P1133">
        <v>110</v>
      </c>
      <c r="Q1133">
        <v>120</v>
      </c>
      <c r="R1133" t="s">
        <v>42</v>
      </c>
      <c r="S1133" t="s">
        <v>43</v>
      </c>
      <c r="T1133" t="s">
        <v>52</v>
      </c>
      <c r="U1133" s="35" t="s">
        <v>44</v>
      </c>
      <c r="V1133" s="27" t="s">
        <v>45</v>
      </c>
      <c r="W1133" s="4">
        <v>5620</v>
      </c>
      <c r="X1133" s="4">
        <f>IF(Table1[[#This Row],[Commodity]]="corn",Table1[[#This Row],[Tariff per Car]]/(111*2000/56),Table1[[#This Row],[Tariff per Car]]/(111*2000/60))</f>
        <v>1.4176576576576576</v>
      </c>
      <c r="Y1133" s="4">
        <f>Table1[[#This Row],[Tariff per Car]]/100.7</f>
        <v>55.80933465739821</v>
      </c>
      <c r="Z1133" s="4">
        <f>(Table1[[#This Row],[Tariff per Car]]/111)</f>
        <v>50.630630630630634</v>
      </c>
      <c r="AA1133" s="6">
        <f>(Table1[[#This Row],[Tariff per Car]]/111)/Table1[[#This Row],[Route Mileage]]</f>
        <v>3.0065695148830542E-2</v>
      </c>
      <c r="AB1133" s="4">
        <v>0.32</v>
      </c>
      <c r="AC1133" s="4">
        <f>Table1[[#This Row],[FSC per Mile]]*Table1[[#This Row],[Route Mileage]]</f>
        <v>538.88</v>
      </c>
      <c r="AD1133" s="4">
        <f>Table1[[#This Row],[Tariff per Car]]+Table1[[#This Row],[FSC per Car]]</f>
        <v>6158.88</v>
      </c>
      <c r="AE1133" s="4">
        <f>IF(Table1[[#This Row],[Commodity]]="corn",Table1[[#This Row],[Tariff + FSC per Car]]/(111*2000/56),Table1[[#This Row],[Tariff + FSC per Car]]/(111*2000/60))</f>
        <v>1.5535913513513515</v>
      </c>
      <c r="AF1133" s="4">
        <f>Table1[[#This Row],[Tariff + FSC per Car]]/100.7</f>
        <v>61.16067527308838</v>
      </c>
      <c r="AG1133" s="4">
        <f>(Table1[[#This Row],[Tariff + FSC per Car]]/111)</f>
        <v>55.485405405405409</v>
      </c>
      <c r="AH1133" s="6">
        <f>(Table1[[#This Row],[Tariff + FSC per Car]]/111)/Table1[[#This Row],[Route Mileage]]</f>
        <v>3.2948578031713423E-2</v>
      </c>
    </row>
    <row r="1134" spans="1:34" x14ac:dyDescent="0.25">
      <c r="A1134" s="3">
        <v>45275</v>
      </c>
      <c r="B1134" s="1" t="s">
        <v>34</v>
      </c>
      <c r="C1134" s="1" t="s">
        <v>34</v>
      </c>
      <c r="D1134" s="24">
        <v>4022</v>
      </c>
      <c r="E1134" s="24">
        <v>39010</v>
      </c>
      <c r="F1134" s="1" t="s">
        <v>35</v>
      </c>
      <c r="G1134" s="1" t="s">
        <v>36</v>
      </c>
      <c r="H1134" s="1" t="s">
        <v>46</v>
      </c>
      <c r="I1134" t="s">
        <v>47</v>
      </c>
      <c r="J1134" t="str">
        <f>_xlfn.CONCAT(IFERROR(INDEX(Lookup!B:B, MATCH(Table1[[#This Row],[Origin City]], Lookup!A:A, 0)), Table1[[#This Row],[Origin City]]),","," ",Table1[[#This Row],[Origin State]])</f>
        <v>Clarkfield, MN</v>
      </c>
      <c r="K1134" t="s">
        <v>53</v>
      </c>
      <c r="L1134" t="s">
        <v>54</v>
      </c>
      <c r="M1134" t="str">
        <f>_xlfn.CONCAT(IFERROR(INDEX(Lookup!B:B, MATCH(Table1[[#This Row],[Destination City]], Lookup!A:A, 0)), Table1[[#This Row],[Destination City]]),","," ",Table1[[#This Row],[Destination State]])</f>
        <v>Hereford, TX</v>
      </c>
      <c r="N1134" s="5">
        <v>1066</v>
      </c>
      <c r="O1134" t="s">
        <v>51</v>
      </c>
      <c r="P1134">
        <v>110</v>
      </c>
      <c r="Q1134">
        <v>120</v>
      </c>
      <c r="R1134" t="s">
        <v>42</v>
      </c>
      <c r="S1134" t="s">
        <v>43</v>
      </c>
      <c r="T1134" t="s">
        <v>52</v>
      </c>
      <c r="U1134" s="35" t="s">
        <v>44</v>
      </c>
      <c r="V1134" s="27" t="s">
        <v>45</v>
      </c>
      <c r="W1134" s="4">
        <v>5500</v>
      </c>
      <c r="X1134" s="4">
        <f>IF(Table1[[#This Row],[Commodity]]="corn",Table1[[#This Row],[Tariff per Car]]/(111*2000/56),Table1[[#This Row],[Tariff per Car]]/(111*2000/60))</f>
        <v>1.3873873873873874</v>
      </c>
      <c r="Y1134" s="4">
        <f>Table1[[#This Row],[Tariff per Car]]/100.7</f>
        <v>54.617676266137039</v>
      </c>
      <c r="Z1134" s="4">
        <f>(Table1[[#This Row],[Tariff per Car]]/111)</f>
        <v>49.549549549549546</v>
      </c>
      <c r="AA1134" s="6">
        <f>(Table1[[#This Row],[Tariff per Car]]/111)/Table1[[#This Row],[Route Mileage]]</f>
        <v>4.6481753798826964E-2</v>
      </c>
      <c r="AB1134" s="4">
        <v>0.32</v>
      </c>
      <c r="AC1134" s="4">
        <f>Table1[[#This Row],[FSC per Mile]]*Table1[[#This Row],[Route Mileage]]</f>
        <v>341.12</v>
      </c>
      <c r="AD1134" s="4">
        <f>Table1[[#This Row],[Tariff per Car]]+Table1[[#This Row],[FSC per Car]]</f>
        <v>5841.12</v>
      </c>
      <c r="AE1134" s="4">
        <f>IF(Table1[[#This Row],[Commodity]]="corn",Table1[[#This Row],[Tariff + FSC per Car]]/(111*2000/56),Table1[[#This Row],[Tariff + FSC per Car]]/(111*2000/60))</f>
        <v>1.4734356756756757</v>
      </c>
      <c r="AF1134" s="4">
        <f>Table1[[#This Row],[Tariff + FSC per Car]]/100.7</f>
        <v>58.005163853028797</v>
      </c>
      <c r="AG1134" s="4">
        <f>(Table1[[#This Row],[Tariff + FSC per Car]]/111)</f>
        <v>52.622702702702703</v>
      </c>
      <c r="AH1134" s="6">
        <f>(Table1[[#This Row],[Tariff + FSC per Car]]/111)/Table1[[#This Row],[Route Mileage]]</f>
        <v>4.9364636681709852E-2</v>
      </c>
    </row>
    <row r="1135" spans="1:34" x14ac:dyDescent="0.25">
      <c r="A1135" s="3">
        <v>45275</v>
      </c>
      <c r="B1135" s="1" t="s">
        <v>34</v>
      </c>
      <c r="C1135" s="1" t="s">
        <v>34</v>
      </c>
      <c r="D1135" s="24">
        <v>4022</v>
      </c>
      <c r="E1135" s="24">
        <v>39010</v>
      </c>
      <c r="F1135" s="1" t="s">
        <v>35</v>
      </c>
      <c r="G1135" s="1" t="s">
        <v>36</v>
      </c>
      <c r="H1135" s="1" t="s">
        <v>55</v>
      </c>
      <c r="I1135" t="s">
        <v>38</v>
      </c>
      <c r="J1135" t="str">
        <f>_xlfn.CONCAT(IFERROR(INDEX(Lookup!B:B, MATCH(Table1[[#This Row],[Origin City]], Lookup!A:A, 0)), Table1[[#This Row],[Origin City]]),","," ",Table1[[#This Row],[Origin State]])</f>
        <v>Edison, NE</v>
      </c>
      <c r="K1135" t="s">
        <v>53</v>
      </c>
      <c r="L1135" t="s">
        <v>54</v>
      </c>
      <c r="M1135" t="str">
        <f>_xlfn.CONCAT(IFERROR(INDEX(Lookup!B:B, MATCH(Table1[[#This Row],[Destination City]], Lookup!A:A, 0)), Table1[[#This Row],[Destination City]]),","," ",Table1[[#This Row],[Destination State]])</f>
        <v>Hereford, TX</v>
      </c>
      <c r="N1135" s="9">
        <v>728</v>
      </c>
      <c r="O1135" t="s">
        <v>51</v>
      </c>
      <c r="P1135">
        <v>110</v>
      </c>
      <c r="Q1135">
        <v>120</v>
      </c>
      <c r="R1135" t="s">
        <v>42</v>
      </c>
      <c r="S1135" t="s">
        <v>43</v>
      </c>
      <c r="T1135" t="s">
        <v>52</v>
      </c>
      <c r="U1135" s="35" t="s">
        <v>44</v>
      </c>
      <c r="V1135" s="27" t="s">
        <v>45</v>
      </c>
      <c r="W1135" s="4">
        <v>4740</v>
      </c>
      <c r="X1135" s="4">
        <f>IF(Table1[[#This Row],[Commodity]]="corn",Table1[[#This Row],[Tariff per Car]]/(111*2000/56),Table1[[#This Row],[Tariff per Car]]/(111*2000/60))</f>
        <v>1.1956756756756757</v>
      </c>
      <c r="Y1135" s="4">
        <f>Table1[[#This Row],[Tariff per Car]]/100.7</f>
        <v>47.070506454816282</v>
      </c>
      <c r="Z1135" s="4">
        <f>(Table1[[#This Row],[Tariff per Car]]/111)</f>
        <v>42.702702702702702</v>
      </c>
      <c r="AA1135" s="6">
        <f>(Table1[[#This Row],[Tariff per Car]]/111)/Table1[[#This Row],[Route Mileage]]</f>
        <v>5.8657558657558659E-2</v>
      </c>
      <c r="AB1135" s="4">
        <v>0.32</v>
      </c>
      <c r="AC1135" s="4">
        <f>Table1[[#This Row],[FSC per Mile]]*Table1[[#This Row],[Route Mileage]]</f>
        <v>232.96</v>
      </c>
      <c r="AD1135" s="4">
        <f>Table1[[#This Row],[Tariff per Car]]+Table1[[#This Row],[FSC per Car]]</f>
        <v>4972.96</v>
      </c>
      <c r="AE1135" s="4">
        <f>IF(Table1[[#This Row],[Commodity]]="corn",Table1[[#This Row],[Tariff + FSC per Car]]/(111*2000/56),Table1[[#This Row],[Tariff + FSC per Car]]/(111*2000/60))</f>
        <v>1.2544403603603604</v>
      </c>
      <c r="AF1135" s="4">
        <f>Table1[[#This Row],[Tariff + FSC per Car]]/100.7</f>
        <v>49.383912611717975</v>
      </c>
      <c r="AG1135" s="4">
        <f>(Table1[[#This Row],[Tariff + FSC per Car]]/111)</f>
        <v>44.80144144144144</v>
      </c>
      <c r="AH1135" s="6">
        <f>(Table1[[#This Row],[Tariff + FSC per Car]]/111)/Table1[[#This Row],[Route Mileage]]</f>
        <v>6.154044154044154E-2</v>
      </c>
    </row>
    <row r="1136" spans="1:34" x14ac:dyDescent="0.25">
      <c r="A1136" s="3">
        <v>45275</v>
      </c>
      <c r="B1136" s="1" t="s">
        <v>34</v>
      </c>
      <c r="C1136" s="1" t="s">
        <v>34</v>
      </c>
      <c r="D1136" s="24">
        <v>4022</v>
      </c>
      <c r="E1136" s="24">
        <v>39013</v>
      </c>
      <c r="F1136" s="1" t="s">
        <v>35</v>
      </c>
      <c r="G1136" s="1" t="s">
        <v>36</v>
      </c>
      <c r="H1136" s="1" t="s">
        <v>55</v>
      </c>
      <c r="I1136" t="s">
        <v>38</v>
      </c>
      <c r="J1136" t="str">
        <f>_xlfn.CONCAT(IFERROR(INDEX(Lookup!B:B, MATCH(Table1[[#This Row],[Origin City]], Lookup!A:A, 0)), Table1[[#This Row],[Origin City]]),","," ",Table1[[#This Row],[Origin State]])</f>
        <v>Edison, NE</v>
      </c>
      <c r="K1136" t="s">
        <v>48</v>
      </c>
      <c r="L1136" t="s">
        <v>49</v>
      </c>
      <c r="M1136" t="s">
        <v>50</v>
      </c>
      <c r="N1136" s="5">
        <v>1759</v>
      </c>
      <c r="O1136" t="s">
        <v>51</v>
      </c>
      <c r="P1136">
        <v>110</v>
      </c>
      <c r="Q1136">
        <v>120</v>
      </c>
      <c r="R1136" t="s">
        <v>42</v>
      </c>
      <c r="S1136" t="s">
        <v>43</v>
      </c>
      <c r="T1136" t="s">
        <v>52</v>
      </c>
      <c r="U1136" s="35" t="s">
        <v>44</v>
      </c>
      <c r="V1136" s="27" t="s">
        <v>45</v>
      </c>
      <c r="W1136" s="4">
        <v>5500</v>
      </c>
      <c r="X1136" s="4">
        <f>IF(Table1[[#This Row],[Commodity]]="corn",Table1[[#This Row],[Tariff per Car]]/(111*2000/56),Table1[[#This Row],[Tariff per Car]]/(111*2000/60))</f>
        <v>1.3873873873873874</v>
      </c>
      <c r="Y1136" s="4">
        <f>Table1[[#This Row],[Tariff per Car]]/100.7</f>
        <v>54.617676266137039</v>
      </c>
      <c r="Z1136" s="4">
        <f>(Table1[[#This Row],[Tariff per Car]]/111)</f>
        <v>49.549549549549546</v>
      </c>
      <c r="AA1136" s="6">
        <f>(Table1[[#This Row],[Tariff per Car]]/111)/Table1[[#This Row],[Route Mileage]]</f>
        <v>2.8169158356764951E-2</v>
      </c>
      <c r="AB1136" s="4">
        <v>0.32</v>
      </c>
      <c r="AC1136" s="4">
        <f>Table1[[#This Row],[FSC per Mile]]*Table1[[#This Row],[Route Mileage]]</f>
        <v>562.88</v>
      </c>
      <c r="AD1136" s="4">
        <f>Table1[[#This Row],[Tariff per Car]]+Table1[[#This Row],[FSC per Car]]</f>
        <v>6062.88</v>
      </c>
      <c r="AE1136" s="4">
        <f>IF(Table1[[#This Row],[Commodity]]="corn",Table1[[#This Row],[Tariff + FSC per Car]]/(111*2000/56),Table1[[#This Row],[Tariff + FSC per Car]]/(111*2000/60))</f>
        <v>1.5293751351351352</v>
      </c>
      <c r="AF1136" s="4">
        <f>Table1[[#This Row],[Tariff + FSC per Car]]/100.7</f>
        <v>60.207348560079446</v>
      </c>
      <c r="AG1136" s="4">
        <f>(Table1[[#This Row],[Tariff + FSC per Car]]/111)</f>
        <v>54.620540540540539</v>
      </c>
      <c r="AH1136" s="6">
        <f>(Table1[[#This Row],[Tariff + FSC per Car]]/111)/Table1[[#This Row],[Route Mileage]]</f>
        <v>3.1052041239647832E-2</v>
      </c>
    </row>
    <row r="1137" spans="1:34" x14ac:dyDescent="0.25">
      <c r="A1137" s="3">
        <v>45275</v>
      </c>
      <c r="B1137" s="1" t="s">
        <v>34</v>
      </c>
      <c r="C1137" s="1" t="s">
        <v>34</v>
      </c>
      <c r="D1137" s="24">
        <v>4022</v>
      </c>
      <c r="E1137" s="24">
        <v>39010</v>
      </c>
      <c r="F1137" s="1" t="s">
        <v>35</v>
      </c>
      <c r="G1137" s="1" t="s">
        <v>36</v>
      </c>
      <c r="H1137" s="1" t="s">
        <v>55</v>
      </c>
      <c r="I1137" t="s">
        <v>38</v>
      </c>
      <c r="J1137" t="str">
        <f>_xlfn.CONCAT(IFERROR(INDEX(Lookup!B:B, MATCH(Table1[[#This Row],[Origin City]], Lookup!A:A, 0)), Table1[[#This Row],[Origin City]]),","," ",Table1[[#This Row],[Origin State]])</f>
        <v>Edison, NE</v>
      </c>
      <c r="K1137" t="s">
        <v>39</v>
      </c>
      <c r="L1137" t="s">
        <v>40</v>
      </c>
      <c r="M1137" t="str">
        <f>_xlfn.CONCAT(IFERROR(INDEX(Lookup!B:B, MATCH(Table1[[#This Row],[Destination City]], Lookup!A:A, 0)), Table1[[#This Row],[Destination City]]),","," ",Table1[[#This Row],[Destination State]])</f>
        <v>Hanford, CA</v>
      </c>
      <c r="N1137" s="5">
        <v>1776</v>
      </c>
      <c r="O1137" t="s">
        <v>41</v>
      </c>
      <c r="P1137">
        <v>110</v>
      </c>
      <c r="Q1137">
        <v>120</v>
      </c>
      <c r="R1137" t="s">
        <v>42</v>
      </c>
      <c r="S1137" t="s">
        <v>43</v>
      </c>
      <c r="T1137" t="s">
        <v>52</v>
      </c>
      <c r="U1137" s="36" t="s">
        <v>44</v>
      </c>
      <c r="V1137" s="28" t="s">
        <v>45</v>
      </c>
      <c r="W1137" s="4">
        <v>5700</v>
      </c>
      <c r="X1137" s="4">
        <f>IF(Table1[[#This Row],[Commodity]]="corn",Table1[[#This Row],[Tariff per Car]]/(111*2000/56),Table1[[#This Row],[Tariff per Car]]/(111*2000/60))</f>
        <v>1.4378378378378378</v>
      </c>
      <c r="Y1137" s="4">
        <f>Table1[[#This Row],[Tariff per Car]]/100.7</f>
        <v>56.60377358490566</v>
      </c>
      <c r="Z1137" s="4">
        <f>(Table1[[#This Row],[Tariff per Car]]/111)</f>
        <v>51.351351351351354</v>
      </c>
      <c r="AA1137" s="6">
        <f>(Table1[[#This Row],[Tariff per Car]]/111)/Table1[[#This Row],[Route Mileage]]</f>
        <v>2.8914049184319456E-2</v>
      </c>
      <c r="AB1137" s="4">
        <v>0.32</v>
      </c>
      <c r="AC1137" s="4">
        <f>Table1[[#This Row],[FSC per Mile]]*Table1[[#This Row],[Route Mileage]]</f>
        <v>568.32000000000005</v>
      </c>
      <c r="AD1137" s="4">
        <f>Table1[[#This Row],[Tariff per Car]]+Table1[[#This Row],[FSC per Car]]</f>
        <v>6268.32</v>
      </c>
      <c r="AE1137" s="4">
        <f>IF(Table1[[#This Row],[Commodity]]="corn",Table1[[#This Row],[Tariff + FSC per Car]]/(111*2000/56),Table1[[#This Row],[Tariff + FSC per Car]]/(111*2000/60))</f>
        <v>1.5811978378378377</v>
      </c>
      <c r="AF1137" s="4">
        <f>Table1[[#This Row],[Tariff + FSC per Car]]/100.7</f>
        <v>62.247467725918568</v>
      </c>
      <c r="AG1137" s="4">
        <f>(Table1[[#This Row],[Tariff + FSC per Car]]/111)</f>
        <v>56.471351351351352</v>
      </c>
      <c r="AH1137" s="6">
        <f>(Table1[[#This Row],[Tariff + FSC per Car]]/111)/Table1[[#This Row],[Route Mileage]]</f>
        <v>3.1796932067202341E-2</v>
      </c>
    </row>
    <row r="1138" spans="1:34" x14ac:dyDescent="0.25">
      <c r="A1138" s="3">
        <v>45275</v>
      </c>
      <c r="B1138" t="s">
        <v>34</v>
      </c>
      <c r="C1138" t="s">
        <v>34</v>
      </c>
      <c r="D1138" s="24">
        <v>4022</v>
      </c>
      <c r="E1138" s="24">
        <v>39010</v>
      </c>
      <c r="F1138" s="1" t="s">
        <v>35</v>
      </c>
      <c r="G1138" s="1" t="s">
        <v>36</v>
      </c>
      <c r="H1138" s="1" t="s">
        <v>56</v>
      </c>
      <c r="I1138" t="s">
        <v>57</v>
      </c>
      <c r="J1138" t="str">
        <f>_xlfn.CONCAT(IFERROR(INDEX(Lookup!B:B, MATCH(Table1[[#This Row],[Origin City]], Lookup!A:A, 0)), Table1[[#This Row],[Origin City]]),","," ",Table1[[#This Row],[Origin State]])</f>
        <v>Greenwood (Mendota), IL</v>
      </c>
      <c r="K1138" t="s">
        <v>53</v>
      </c>
      <c r="L1138" t="s">
        <v>54</v>
      </c>
      <c r="M1138" t="str">
        <f>_xlfn.CONCAT(IFERROR(INDEX(Lookup!B:B, MATCH(Table1[[#This Row],[Destination City]], Lookup!A:A, 0)), Table1[[#This Row],[Destination City]]),","," ",Table1[[#This Row],[Destination State]])</f>
        <v>Hereford, TX</v>
      </c>
      <c r="N1138" s="5">
        <v>935</v>
      </c>
      <c r="O1138" t="s">
        <v>41</v>
      </c>
      <c r="P1138">
        <v>110</v>
      </c>
      <c r="Q1138">
        <v>120</v>
      </c>
      <c r="R1138" t="s">
        <v>42</v>
      </c>
      <c r="S1138" t="s">
        <v>43</v>
      </c>
      <c r="T1138" t="s">
        <v>52</v>
      </c>
      <c r="U1138" s="35" t="s">
        <v>44</v>
      </c>
      <c r="V1138" s="27" t="s">
        <v>45</v>
      </c>
      <c r="W1138" s="4">
        <v>4260</v>
      </c>
      <c r="X1138" s="4">
        <f>IF(Table1[[#This Row],[Commodity]]="corn",Table1[[#This Row],[Tariff per Car]]/(111*2000/56),Table1[[#This Row],[Tariff per Car]]/(111*2000/60))</f>
        <v>1.0745945945945947</v>
      </c>
      <c r="Y1138" s="4">
        <f>Table1[[#This Row],[Tariff per Car]]/100.7</f>
        <v>42.303872889771597</v>
      </c>
      <c r="Z1138" s="4">
        <f>(Table1[[#This Row],[Tariff per Car]]/111)</f>
        <v>38.378378378378379</v>
      </c>
      <c r="AA1138" s="6">
        <f>(Table1[[#This Row],[Tariff per Car]]/111)/Table1[[#This Row],[Route Mileage]]</f>
        <v>4.1046393987570456E-2</v>
      </c>
      <c r="AB1138" s="4">
        <v>0.32</v>
      </c>
      <c r="AC1138" s="4">
        <f>Table1[[#This Row],[FSC per Mile]]*Table1[[#This Row],[Route Mileage]]</f>
        <v>299.2</v>
      </c>
      <c r="AD1138" s="4">
        <f>Table1[[#This Row],[Tariff per Car]]+Table1[[#This Row],[FSC per Car]]</f>
        <v>4559.2</v>
      </c>
      <c r="AE1138" s="4">
        <f>IF(Table1[[#This Row],[Commodity]]="corn",Table1[[#This Row],[Tariff + FSC per Car]]/(111*2000/56),Table1[[#This Row],[Tariff + FSC per Car]]/(111*2000/60))</f>
        <v>1.1500684684684686</v>
      </c>
      <c r="AF1138" s="4">
        <f>Table1[[#This Row],[Tariff + FSC per Car]]/100.7</f>
        <v>45.275074478649451</v>
      </c>
      <c r="AG1138" s="4">
        <f>(Table1[[#This Row],[Tariff + FSC per Car]]/111)</f>
        <v>41.073873873873872</v>
      </c>
      <c r="AH1138" s="6">
        <f>(Table1[[#This Row],[Tariff + FSC per Car]]/111)/Table1[[#This Row],[Route Mileage]]</f>
        <v>4.3929276870453338E-2</v>
      </c>
    </row>
    <row r="1139" spans="1:34" x14ac:dyDescent="0.25">
      <c r="A1139" s="3">
        <v>45275</v>
      </c>
      <c r="B1139" s="1" t="s">
        <v>34</v>
      </c>
      <c r="C1139" s="1" t="s">
        <v>34</v>
      </c>
      <c r="D1139" s="24">
        <v>4022</v>
      </c>
      <c r="E1139" s="24">
        <v>39010</v>
      </c>
      <c r="F1139" s="1" t="s">
        <v>35</v>
      </c>
      <c r="G1139" s="1" t="s">
        <v>36</v>
      </c>
      <c r="H1139" s="1" t="s">
        <v>58</v>
      </c>
      <c r="I1139" t="s">
        <v>59</v>
      </c>
      <c r="J1139" t="str">
        <f>_xlfn.CONCAT(IFERROR(INDEX(Lookup!B:B, MATCH(Table1[[#This Row],[Origin City]], Lookup!A:A, 0)), Table1[[#This Row],[Origin City]]),","," ",Table1[[#This Row],[Origin State]])</f>
        <v>Hancock, IA</v>
      </c>
      <c r="K1139" t="s">
        <v>60</v>
      </c>
      <c r="L1139" t="s">
        <v>54</v>
      </c>
      <c r="M1139" t="str">
        <f>_xlfn.CONCAT(IFERROR(INDEX(Lookup!B:B, MATCH(Table1[[#This Row],[Destination City]], Lookup!A:A, 0)), Table1[[#This Row],[Destination City]]),","," ",Table1[[#This Row],[Destination State]])</f>
        <v>Plainview, TX</v>
      </c>
      <c r="N1139" s="5">
        <v>832</v>
      </c>
      <c r="O1139" t="s">
        <v>41</v>
      </c>
      <c r="P1139">
        <v>110</v>
      </c>
      <c r="Q1139">
        <v>120</v>
      </c>
      <c r="R1139" t="s">
        <v>42</v>
      </c>
      <c r="S1139" t="s">
        <v>43</v>
      </c>
      <c r="T1139" t="s">
        <v>43</v>
      </c>
      <c r="U1139" s="35" t="s">
        <v>44</v>
      </c>
      <c r="V1139" s="27" t="s">
        <v>45</v>
      </c>
      <c r="W1139" s="4">
        <v>4860</v>
      </c>
      <c r="X1139" s="4">
        <f>IF(Table1[[#This Row],[Commodity]]="corn",Table1[[#This Row],[Tariff per Car]]/(111*2000/56),Table1[[#This Row],[Tariff per Car]]/(111*2000/60))</f>
        <v>1.2259459459459459</v>
      </c>
      <c r="Y1139" s="4">
        <f>Table1[[#This Row],[Tariff per Car]]/100.7</f>
        <v>48.262164846077454</v>
      </c>
      <c r="Z1139" s="4">
        <f>(Table1[[#This Row],[Tariff per Car]]/111)</f>
        <v>43.783783783783782</v>
      </c>
      <c r="AA1139" s="6">
        <f>(Table1[[#This Row],[Tariff per Car]]/111)/Table1[[#This Row],[Route Mileage]]</f>
        <v>5.2624740124740124E-2</v>
      </c>
      <c r="AB1139" s="4">
        <v>0.32</v>
      </c>
      <c r="AC1139" s="4">
        <f>Table1[[#This Row],[FSC per Mile]]*Table1[[#This Row],[Route Mileage]]</f>
        <v>266.24</v>
      </c>
      <c r="AD1139" s="4">
        <f>Table1[[#This Row],[Tariff per Car]]+Table1[[#This Row],[FSC per Car]]</f>
        <v>5126.24</v>
      </c>
      <c r="AE1139" s="4">
        <f>IF(Table1[[#This Row],[Commodity]]="corn",Table1[[#This Row],[Tariff + FSC per Car]]/(111*2000/56),Table1[[#This Row],[Tariff + FSC per Car]]/(111*2000/60))</f>
        <v>1.2931055855855855</v>
      </c>
      <c r="AF1139" s="4">
        <f>Table1[[#This Row],[Tariff + FSC per Car]]/100.7</f>
        <v>50.906057596822244</v>
      </c>
      <c r="AG1139" s="4">
        <f>(Table1[[#This Row],[Tariff + FSC per Car]]/111)</f>
        <v>46.182342342342338</v>
      </c>
      <c r="AH1139" s="6">
        <f>(Table1[[#This Row],[Tariff + FSC per Car]]/111)/Table1[[#This Row],[Route Mileage]]</f>
        <v>5.5507623007623005E-2</v>
      </c>
    </row>
    <row r="1140" spans="1:34" x14ac:dyDescent="0.25">
      <c r="A1140" s="3">
        <v>45275</v>
      </c>
      <c r="B1140" s="1" t="s">
        <v>34</v>
      </c>
      <c r="C1140" s="1" t="s">
        <v>34</v>
      </c>
      <c r="D1140" s="24">
        <v>4022</v>
      </c>
      <c r="E1140" s="24">
        <v>39010</v>
      </c>
      <c r="F1140" s="1" t="s">
        <v>35</v>
      </c>
      <c r="G1140" s="1" t="s">
        <v>36</v>
      </c>
      <c r="H1140" s="1" t="s">
        <v>61</v>
      </c>
      <c r="I1140" t="s">
        <v>62</v>
      </c>
      <c r="J1140" t="str">
        <f>_xlfn.CONCAT(IFERROR(INDEX(Lookup!B:B, MATCH(Table1[[#This Row],[Origin City]], Lookup!A:A, 0)), Table1[[#This Row],[Origin City]]),","," ",Table1[[#This Row],[Origin State]])</f>
        <v>Phelps (Rock Port), MO</v>
      </c>
      <c r="K1140" t="s">
        <v>63</v>
      </c>
      <c r="L1140" t="s">
        <v>64</v>
      </c>
      <c r="M1140" t="str">
        <f>_xlfn.CONCAT(IFERROR(INDEX(Lookup!B:B, MATCH(Table1[[#This Row],[Destination City]], Lookup!A:A, 0)), Table1[[#This Row],[Destination City]]),","," ",Table1[[#This Row],[Destination State]])</f>
        <v>Clovis, NM</v>
      </c>
      <c r="N1140" s="5">
        <v>764</v>
      </c>
      <c r="O1140" t="s">
        <v>41</v>
      </c>
      <c r="P1140">
        <v>110</v>
      </c>
      <c r="Q1140">
        <v>120</v>
      </c>
      <c r="R1140" t="s">
        <v>42</v>
      </c>
      <c r="S1140" t="s">
        <v>43</v>
      </c>
      <c r="T1140" t="s">
        <v>52</v>
      </c>
      <c r="U1140" s="35" t="s">
        <v>44</v>
      </c>
      <c r="V1140" s="27" t="s">
        <v>45</v>
      </c>
      <c r="W1140" s="4">
        <v>4500</v>
      </c>
      <c r="X1140" s="4">
        <f>IF(Table1[[#This Row],[Commodity]]="corn",Table1[[#This Row],[Tariff per Car]]/(111*2000/56),Table1[[#This Row],[Tariff per Car]]/(111*2000/60))</f>
        <v>1.1351351351351351</v>
      </c>
      <c r="Y1140" s="4">
        <f>Table1[[#This Row],[Tariff per Car]]/100.7</f>
        <v>44.68718967229394</v>
      </c>
      <c r="Z1140" s="4">
        <f>(Table1[[#This Row],[Tariff per Car]]/111)</f>
        <v>40.54054054054054</v>
      </c>
      <c r="AA1140" s="6">
        <f>(Table1[[#This Row],[Tariff per Car]]/111)/Table1[[#This Row],[Route Mileage]]</f>
        <v>5.3063534738927408E-2</v>
      </c>
      <c r="AB1140" s="4">
        <v>0.32</v>
      </c>
      <c r="AC1140" s="4">
        <f>Table1[[#This Row],[FSC per Mile]]*Table1[[#This Row],[Route Mileage]]</f>
        <v>244.48000000000002</v>
      </c>
      <c r="AD1140" s="4">
        <f>Table1[[#This Row],[Tariff per Car]]+Table1[[#This Row],[FSC per Car]]</f>
        <v>4744.4799999999996</v>
      </c>
      <c r="AE1140" s="4">
        <f>IF(Table1[[#This Row],[Commodity]]="corn",Table1[[#This Row],[Tariff + FSC per Car]]/(111*2000/56),Table1[[#This Row],[Tariff + FSC per Car]]/(111*2000/60))</f>
        <v>1.1968057657657656</v>
      </c>
      <c r="AF1140" s="4">
        <f>Table1[[#This Row],[Tariff + FSC per Car]]/100.7</f>
        <v>47.114995034756696</v>
      </c>
      <c r="AG1140" s="4">
        <f>(Table1[[#This Row],[Tariff + FSC per Car]]/111)</f>
        <v>42.743063063063062</v>
      </c>
      <c r="AH1140" s="6">
        <f>(Table1[[#This Row],[Tariff + FSC per Car]]/111)/Table1[[#This Row],[Route Mileage]]</f>
        <v>5.5946417621810289E-2</v>
      </c>
    </row>
    <row r="1141" spans="1:34" x14ac:dyDescent="0.25">
      <c r="A1141" s="3">
        <v>45275</v>
      </c>
      <c r="B1141" s="1" t="s">
        <v>34</v>
      </c>
      <c r="C1141" s="1" t="s">
        <v>34</v>
      </c>
      <c r="D1141" s="24">
        <v>4022</v>
      </c>
      <c r="E1141" s="24">
        <v>39010</v>
      </c>
      <c r="F1141" s="1" t="s">
        <v>35</v>
      </c>
      <c r="G1141" s="1" t="s">
        <v>36</v>
      </c>
      <c r="H1141" s="1" t="s">
        <v>61</v>
      </c>
      <c r="I1141" t="s">
        <v>62</v>
      </c>
      <c r="J1141" t="str">
        <f>_xlfn.CONCAT(IFERROR(INDEX(Lookup!B:B, MATCH(Table1[[#This Row],[Origin City]], Lookup!A:A, 0)), Table1[[#This Row],[Origin City]]),","," ",Table1[[#This Row],[Origin State]])</f>
        <v>Phelps (Rock Port), MO</v>
      </c>
      <c r="K1141" t="s">
        <v>65</v>
      </c>
      <c r="L1141" t="s">
        <v>54</v>
      </c>
      <c r="M1141" t="s">
        <v>66</v>
      </c>
      <c r="N1141" s="5">
        <v>937</v>
      </c>
      <c r="O1141" t="s">
        <v>41</v>
      </c>
      <c r="P1141">
        <v>110</v>
      </c>
      <c r="Q1141">
        <v>120</v>
      </c>
      <c r="R1141" t="s">
        <v>42</v>
      </c>
      <c r="S1141" t="s">
        <v>43</v>
      </c>
      <c r="T1141" t="s">
        <v>52</v>
      </c>
      <c r="U1141" s="35" t="s">
        <v>44</v>
      </c>
      <c r="V1141" s="27" t="s">
        <v>45</v>
      </c>
      <c r="W1141" s="4">
        <v>4240</v>
      </c>
      <c r="X1141" s="4">
        <f>IF(Table1[[#This Row],[Commodity]]="corn",Table1[[#This Row],[Tariff per Car]]/(111*2000/56),Table1[[#This Row],[Tariff per Car]]/(111*2000/60))</f>
        <v>1.0695495495495495</v>
      </c>
      <c r="Y1141" s="4">
        <f>Table1[[#This Row],[Tariff per Car]]/100.7</f>
        <v>42.105263157894733</v>
      </c>
      <c r="Z1141" s="4">
        <f>(Table1[[#This Row],[Tariff per Car]]/111)</f>
        <v>38.198198198198199</v>
      </c>
      <c r="AA1141" s="6">
        <f>(Table1[[#This Row],[Tariff per Car]]/111)/Table1[[#This Row],[Route Mileage]]</f>
        <v>4.0766486871075987E-2</v>
      </c>
      <c r="AB1141" s="4">
        <v>0.32</v>
      </c>
      <c r="AC1141" s="4">
        <f>Table1[[#This Row],[FSC per Mile]]*Table1[[#This Row],[Route Mileage]]</f>
        <v>299.84000000000003</v>
      </c>
      <c r="AD1141" s="4">
        <f>Table1[[#This Row],[Tariff per Car]]+Table1[[#This Row],[FSC per Car]]</f>
        <v>4539.84</v>
      </c>
      <c r="AE1141" s="4">
        <f>IF(Table1[[#This Row],[Commodity]]="corn",Table1[[#This Row],[Tariff + FSC per Car]]/(111*2000/56),Table1[[#This Row],[Tariff + FSC per Car]]/(111*2000/60))</f>
        <v>1.1451848648648648</v>
      </c>
      <c r="AF1141" s="4">
        <f>Table1[[#This Row],[Tariff + FSC per Car]]/100.7</f>
        <v>45.082820258192655</v>
      </c>
      <c r="AG1141" s="4">
        <f>(Table1[[#This Row],[Tariff + FSC per Car]]/111)</f>
        <v>40.899459459459457</v>
      </c>
      <c r="AH1141" s="6">
        <f>(Table1[[#This Row],[Tariff + FSC per Car]]/111)/Table1[[#This Row],[Route Mileage]]</f>
        <v>4.3649369753958868E-2</v>
      </c>
    </row>
    <row r="1142" spans="1:34" x14ac:dyDescent="0.25">
      <c r="A1142" s="3">
        <v>45275</v>
      </c>
      <c r="B1142" s="1" t="s">
        <v>34</v>
      </c>
      <c r="C1142" s="1" t="s">
        <v>34</v>
      </c>
      <c r="D1142" s="24">
        <v>4022</v>
      </c>
      <c r="E1142" s="24">
        <v>39013</v>
      </c>
      <c r="F1142" s="1" t="s">
        <v>35</v>
      </c>
      <c r="G1142" s="1" t="s">
        <v>36</v>
      </c>
      <c r="H1142" s="1" t="s">
        <v>67</v>
      </c>
      <c r="I1142" t="s">
        <v>68</v>
      </c>
      <c r="J1142" t="str">
        <f>_xlfn.CONCAT(IFERROR(INDEX(Lookup!B:B, MATCH(Table1[[#This Row],[Origin City]], Lookup!A:A, 0)), Table1[[#This Row],[Origin City]]),","," ",Table1[[#This Row],[Origin State]])</f>
        <v>Selby, SD</v>
      </c>
      <c r="K1142" t="s">
        <v>48</v>
      </c>
      <c r="L1142" t="s">
        <v>49</v>
      </c>
      <c r="M1142" t="s">
        <v>50</v>
      </c>
      <c r="N1142" s="5">
        <v>1419</v>
      </c>
      <c r="O1142" t="s">
        <v>51</v>
      </c>
      <c r="P1142">
        <v>110</v>
      </c>
      <c r="Q1142">
        <v>120</v>
      </c>
      <c r="R1142" t="s">
        <v>42</v>
      </c>
      <c r="S1142" t="s">
        <v>43</v>
      </c>
      <c r="T1142" t="s">
        <v>52</v>
      </c>
      <c r="U1142" s="36" t="s">
        <v>44</v>
      </c>
      <c r="V1142" s="28" t="s">
        <v>45</v>
      </c>
      <c r="W1142" s="4">
        <v>5580</v>
      </c>
      <c r="X1142" s="4">
        <f>IF(Table1[[#This Row],[Commodity]]="corn",Table1[[#This Row],[Tariff per Car]]/(111*2000/56),Table1[[#This Row],[Tariff per Car]]/(111*2000/60))</f>
        <v>1.4075675675675676</v>
      </c>
      <c r="Y1142" s="4">
        <f>Table1[[#This Row],[Tariff per Car]]/100.7</f>
        <v>55.412115193644489</v>
      </c>
      <c r="Z1142" s="4">
        <f>(Table1[[#This Row],[Tariff per Car]]/111)</f>
        <v>50.270270270270274</v>
      </c>
      <c r="AA1142" s="6">
        <f>(Table1[[#This Row],[Tariff per Car]]/111)/Table1[[#This Row],[Route Mileage]]</f>
        <v>3.5426547054454034E-2</v>
      </c>
      <c r="AB1142" s="4">
        <v>0.32</v>
      </c>
      <c r="AC1142" s="4">
        <f>Table1[[#This Row],[FSC per Mile]]*Table1[[#This Row],[Route Mileage]]</f>
        <v>454.08</v>
      </c>
      <c r="AD1142" s="4">
        <f>Table1[[#This Row],[Tariff per Car]]+Table1[[#This Row],[FSC per Car]]</f>
        <v>6034.08</v>
      </c>
      <c r="AE1142" s="4">
        <f>IF(Table1[[#This Row],[Commodity]]="corn",Table1[[#This Row],[Tariff + FSC per Car]]/(111*2000/56),Table1[[#This Row],[Tariff + FSC per Car]]/(111*2000/60))</f>
        <v>1.5221102702702702</v>
      </c>
      <c r="AF1142" s="4">
        <f>Table1[[#This Row],[Tariff + FSC per Car]]/100.7</f>
        <v>59.921350546176761</v>
      </c>
      <c r="AG1142" s="4">
        <f>(Table1[[#This Row],[Tariff + FSC per Car]]/111)</f>
        <v>54.361081081081082</v>
      </c>
      <c r="AH1142" s="6">
        <f>(Table1[[#This Row],[Tariff + FSC per Car]]/111)/Table1[[#This Row],[Route Mileage]]</f>
        <v>3.8309429937336915E-2</v>
      </c>
    </row>
    <row r="1143" spans="1:34" x14ac:dyDescent="0.25">
      <c r="A1143" s="3">
        <v>45275</v>
      </c>
      <c r="B1143" s="1" t="s">
        <v>34</v>
      </c>
      <c r="C1143" s="1" t="s">
        <v>34</v>
      </c>
      <c r="D1143" s="24">
        <v>4022</v>
      </c>
      <c r="E1143" s="24">
        <v>39013</v>
      </c>
      <c r="F1143" s="1" t="s">
        <v>35</v>
      </c>
      <c r="G1143" s="1" t="s">
        <v>36</v>
      </c>
      <c r="H1143" s="1" t="s">
        <v>69</v>
      </c>
      <c r="I1143" t="s">
        <v>47</v>
      </c>
      <c r="J1143" t="str">
        <f>_xlfn.CONCAT(IFERROR(INDEX(Lookup!B:B, MATCH(Table1[[#This Row],[Origin City]], Lookup!A:A, 0)), Table1[[#This Row],[Origin City]]),","," ",Table1[[#This Row],[Origin State]])</f>
        <v>St. Cloud, MN</v>
      </c>
      <c r="K1143" t="s">
        <v>48</v>
      </c>
      <c r="L1143" t="s">
        <v>49</v>
      </c>
      <c r="M1143" t="s">
        <v>50</v>
      </c>
      <c r="N1143" s="5">
        <v>1666</v>
      </c>
      <c r="O1143" t="s">
        <v>51</v>
      </c>
      <c r="P1143">
        <v>110</v>
      </c>
      <c r="Q1143">
        <v>120</v>
      </c>
      <c r="R1143" t="s">
        <v>42</v>
      </c>
      <c r="S1143" t="s">
        <v>43</v>
      </c>
      <c r="T1143" t="s">
        <v>52</v>
      </c>
      <c r="U1143" s="36" t="s">
        <v>44</v>
      </c>
      <c r="V1143" s="28" t="s">
        <v>45</v>
      </c>
      <c r="W1143" s="4">
        <v>5580</v>
      </c>
      <c r="X1143" s="4">
        <f>IF(Table1[[#This Row],[Commodity]]="corn",Table1[[#This Row],[Tariff per Car]]/(111*2000/56),Table1[[#This Row],[Tariff per Car]]/(111*2000/60))</f>
        <v>1.4075675675675676</v>
      </c>
      <c r="Y1143" s="4">
        <f>Table1[[#This Row],[Tariff per Car]]/100.7</f>
        <v>55.412115193644489</v>
      </c>
      <c r="Z1143" s="4">
        <f>(Table1[[#This Row],[Tariff per Car]]/111)</f>
        <v>50.270270270270274</v>
      </c>
      <c r="AA1143" s="6">
        <f>(Table1[[#This Row],[Tariff per Car]]/111)/Table1[[#This Row],[Route Mileage]]</f>
        <v>3.0174231854904126E-2</v>
      </c>
      <c r="AB1143" s="4">
        <v>0.32</v>
      </c>
      <c r="AC1143" s="4">
        <f>Table1[[#This Row],[FSC per Mile]]*Table1[[#This Row],[Route Mileage]]</f>
        <v>533.12</v>
      </c>
      <c r="AD1143" s="4">
        <f>Table1[[#This Row],[Tariff per Car]]+Table1[[#This Row],[FSC per Car]]</f>
        <v>6113.12</v>
      </c>
      <c r="AE1143" s="4">
        <f>IF(Table1[[#This Row],[Commodity]]="corn",Table1[[#This Row],[Tariff + FSC per Car]]/(111*2000/56),Table1[[#This Row],[Tariff + FSC per Car]]/(111*2000/60))</f>
        <v>1.5420482882882882</v>
      </c>
      <c r="AF1143" s="4">
        <f>Table1[[#This Row],[Tariff + FSC per Car]]/100.7</f>
        <v>60.706256206554116</v>
      </c>
      <c r="AG1143" s="4">
        <f>(Table1[[#This Row],[Tariff + FSC per Car]]/111)</f>
        <v>55.07315315315315</v>
      </c>
      <c r="AH1143" s="6">
        <f>(Table1[[#This Row],[Tariff + FSC per Car]]/111)/Table1[[#This Row],[Route Mileage]]</f>
        <v>3.3057114737787004E-2</v>
      </c>
    </row>
    <row r="1144" spans="1:34" x14ac:dyDescent="0.25">
      <c r="A1144" s="3">
        <v>45275</v>
      </c>
      <c r="B1144" s="1" t="s">
        <v>34</v>
      </c>
      <c r="C1144" s="1" t="s">
        <v>34</v>
      </c>
      <c r="D1144" s="24">
        <v>4022</v>
      </c>
      <c r="E1144" s="24">
        <v>39010</v>
      </c>
      <c r="F1144" s="1" t="s">
        <v>35</v>
      </c>
      <c r="G1144" s="1" t="s">
        <v>36</v>
      </c>
      <c r="H1144" s="1" t="s">
        <v>70</v>
      </c>
      <c r="I1144" t="s">
        <v>57</v>
      </c>
      <c r="J1144" t="str">
        <f>_xlfn.CONCAT(IFERROR(INDEX(Lookup!B:B, MATCH(Table1[[#This Row],[Origin City]], Lookup!A:A, 0)), Table1[[#This Row],[Origin City]]),","," ",Table1[[#This Row],[Origin State]])</f>
        <v>Waverly, IL</v>
      </c>
      <c r="K1144" t="s">
        <v>71</v>
      </c>
      <c r="L1144" t="s">
        <v>64</v>
      </c>
      <c r="M1144" t="str">
        <f>_xlfn.CONCAT(IFERROR(INDEX(Lookup!B:B, MATCH(Table1[[#This Row],[Destination City]], Lookup!A:A, 0)), Table1[[#This Row],[Destination City]]),","," ",Table1[[#This Row],[Destination State]])</f>
        <v>Dexter, NM</v>
      </c>
      <c r="N1144" s="47">
        <v>1058</v>
      </c>
      <c r="O1144" t="s">
        <v>41</v>
      </c>
      <c r="P1144">
        <v>110</v>
      </c>
      <c r="Q1144">
        <v>120</v>
      </c>
      <c r="R1144" t="s">
        <v>42</v>
      </c>
      <c r="S1144" t="s">
        <v>43</v>
      </c>
      <c r="T1144" t="s">
        <v>43</v>
      </c>
      <c r="U1144" s="36" t="s">
        <v>44</v>
      </c>
      <c r="V1144" s="28" t="s">
        <v>45</v>
      </c>
      <c r="W1144" s="4">
        <v>4380</v>
      </c>
      <c r="X1144" s="4">
        <f>IF(Table1[[#This Row],[Commodity]]="corn",Table1[[#This Row],[Tariff per Car]]/(111*2000/56),Table1[[#This Row],[Tariff per Car]]/(111*2000/60))</f>
        <v>1.1048648648648649</v>
      </c>
      <c r="Y1144" s="4">
        <f>Table1[[#This Row],[Tariff per Car]]/100.7</f>
        <v>43.495531281032768</v>
      </c>
      <c r="Z1144" s="4">
        <f>(Table1[[#This Row],[Tariff per Car]]/111)</f>
        <v>39.45945945945946</v>
      </c>
      <c r="AA1144" s="6">
        <f>(Table1[[#This Row],[Tariff per Car]]/111)/Table1[[#This Row],[Route Mileage]]</f>
        <v>3.729627548153068E-2</v>
      </c>
      <c r="AB1144" s="4">
        <v>0.32</v>
      </c>
      <c r="AC1144" s="4">
        <f>Table1[[#This Row],[FSC per Mile]]*Table1[[#This Row],[Route Mileage]]</f>
        <v>338.56</v>
      </c>
      <c r="AD1144" s="4">
        <f>Table1[[#This Row],[Tariff per Car]]+Table1[[#This Row],[FSC per Car]]</f>
        <v>4718.5600000000004</v>
      </c>
      <c r="AE1144" s="4">
        <f>IF(Table1[[#This Row],[Commodity]]="corn",Table1[[#This Row],[Tariff + FSC per Car]]/(111*2000/56),Table1[[#This Row],[Tariff + FSC per Car]]/(111*2000/60))</f>
        <v>1.1902673873873875</v>
      </c>
      <c r="AF1144" s="4">
        <f>Table1[[#This Row],[Tariff + FSC per Car]]/100.7</f>
        <v>46.85759682224429</v>
      </c>
      <c r="AG1144" s="4">
        <f>(Table1[[#This Row],[Tariff + FSC per Car]]/111)</f>
        <v>42.509549549549554</v>
      </c>
      <c r="AH1144" s="6">
        <f>(Table1[[#This Row],[Tariff + FSC per Car]]/111)/Table1[[#This Row],[Route Mileage]]</f>
        <v>4.0179158364413568E-2</v>
      </c>
    </row>
    <row r="1145" spans="1:34" x14ac:dyDescent="0.25">
      <c r="A1145" s="3">
        <v>45275</v>
      </c>
      <c r="B1145" s="1" t="s">
        <v>131</v>
      </c>
      <c r="C1145" s="1" t="s">
        <v>131</v>
      </c>
      <c r="D1145" s="24">
        <v>4050</v>
      </c>
      <c r="E1145" s="24">
        <v>1001000</v>
      </c>
      <c r="F1145" s="1" t="s">
        <v>35</v>
      </c>
      <c r="G1145" s="1" t="s">
        <v>36</v>
      </c>
      <c r="H1145" s="1" t="s">
        <v>132</v>
      </c>
      <c r="I1145" t="s">
        <v>57</v>
      </c>
      <c r="J1145" t="str">
        <f>_xlfn.CONCAT(IFERROR(INDEX(Lookup!B:B, MATCH(Table1[[#This Row],[Origin City]], Lookup!A:A, 0)), Table1[[#This Row],[Origin City]]),","," ",Table1[[#This Row],[Origin State]])</f>
        <v>Gibson City, IL</v>
      </c>
      <c r="K1145" t="s">
        <v>133</v>
      </c>
      <c r="L1145" t="s">
        <v>83</v>
      </c>
      <c r="M1145" t="str">
        <f>_xlfn.CONCAT(IFERROR(INDEX(Lookup!B:B, MATCH(Table1[[#This Row],[Destination City]], Lookup!A:A, 0)), Table1[[#This Row],[Destination City]]),","," ",Table1[[#This Row],[Destination State]])</f>
        <v>Reserve, LA</v>
      </c>
      <c r="N1145" s="5">
        <v>870</v>
      </c>
      <c r="O1145" t="s">
        <v>86</v>
      </c>
      <c r="P1145">
        <v>105</v>
      </c>
      <c r="R1145" t="s">
        <v>108</v>
      </c>
      <c r="S1145" t="s">
        <v>43</v>
      </c>
      <c r="T1145" t="s">
        <v>52</v>
      </c>
      <c r="U1145" s="26"/>
      <c r="V1145" s="27" t="s">
        <v>134</v>
      </c>
      <c r="W1145" s="4">
        <v>1861</v>
      </c>
      <c r="X1145" s="4">
        <f>IF(Table1[[#This Row],[Commodity]]="corn",Table1[[#This Row],[Tariff per Car]]/(111*2000/56),Table1[[#This Row],[Tariff per Car]]/(111*2000/60))</f>
        <v>0.46944144144144145</v>
      </c>
      <c r="Y1145" s="4">
        <f>Table1[[#This Row],[Tariff per Car]]/100.7</f>
        <v>18.480635551142004</v>
      </c>
      <c r="Z1145" s="4">
        <f>(Table1[[#This Row],[Tariff per Car]]/111)</f>
        <v>16.765765765765767</v>
      </c>
      <c r="AA1145" s="6">
        <f>(Table1[[#This Row],[Tariff per Car]]/111)/Table1[[#This Row],[Route Mileage]]</f>
        <v>1.9270995133064101E-2</v>
      </c>
      <c r="AB1145" s="4">
        <v>0.57799999999999996</v>
      </c>
      <c r="AC1145" s="4">
        <f>Table1[[#This Row],[FSC per Mile]]*Table1[[#This Row],[Route Mileage]]</f>
        <v>502.85999999999996</v>
      </c>
      <c r="AD1145" s="4">
        <f>Table1[[#This Row],[Tariff per Car]]+Table1[[#This Row],[FSC per Car]]</f>
        <v>2363.86</v>
      </c>
      <c r="AE1145" s="4">
        <f>IF(Table1[[#This Row],[Commodity]]="corn",Table1[[#This Row],[Tariff + FSC per Car]]/(111*2000/56),Table1[[#This Row],[Tariff + FSC per Car]]/(111*2000/60))</f>
        <v>0.59628900900900905</v>
      </c>
      <c r="AF1145" s="4">
        <f>Table1[[#This Row],[Tariff + FSC per Car]]/100.7</f>
        <v>23.474280039721947</v>
      </c>
      <c r="AG1145" s="4">
        <f>(Table1[[#This Row],[Tariff + FSC per Car]]/111)</f>
        <v>21.296036036036035</v>
      </c>
      <c r="AH1145" s="6">
        <f>(Table1[[#This Row],[Tariff + FSC per Car]]/111)/Table1[[#This Row],[Route Mileage]]</f>
        <v>2.4478202340271305E-2</v>
      </c>
    </row>
    <row r="1146" spans="1:34" x14ac:dyDescent="0.25">
      <c r="A1146" s="3">
        <v>45275</v>
      </c>
      <c r="B1146" s="1" t="s">
        <v>131</v>
      </c>
      <c r="C1146" s="1" t="s">
        <v>131</v>
      </c>
      <c r="D1146" s="24">
        <v>4050</v>
      </c>
      <c r="E1146" s="24">
        <v>1001000</v>
      </c>
      <c r="F1146" s="1" t="s">
        <v>35</v>
      </c>
      <c r="G1146" s="1" t="s">
        <v>36</v>
      </c>
      <c r="H1146" s="1" t="s">
        <v>132</v>
      </c>
      <c r="I1146" t="s">
        <v>57</v>
      </c>
      <c r="J1146" t="str">
        <f>_xlfn.CONCAT(IFERROR(INDEX(Lookup!B:B, MATCH(Table1[[#This Row],[Origin City]], Lookup!A:A, 0)), Table1[[#This Row],[Origin City]]),","," ",Table1[[#This Row],[Origin State]])</f>
        <v>Gibson City, IL</v>
      </c>
      <c r="K1146" t="s">
        <v>133</v>
      </c>
      <c r="L1146" t="s">
        <v>83</v>
      </c>
      <c r="M1146" t="str">
        <f>_xlfn.CONCAT(IFERROR(INDEX(Lookup!B:B, MATCH(Table1[[#This Row],[Destination City]], Lookup!A:A, 0)), Table1[[#This Row],[Destination City]]),","," ",Table1[[#This Row],[Destination State]])</f>
        <v>Reserve, LA</v>
      </c>
      <c r="N1146" s="5">
        <v>870</v>
      </c>
      <c r="O1146" t="s">
        <v>86</v>
      </c>
      <c r="P1146">
        <v>105</v>
      </c>
      <c r="R1146" t="s">
        <v>2</v>
      </c>
      <c r="S1146" t="s">
        <v>43</v>
      </c>
      <c r="T1146" t="s">
        <v>52</v>
      </c>
      <c r="U1146" s="26"/>
      <c r="V1146" s="27" t="s">
        <v>134</v>
      </c>
      <c r="W1146" s="4">
        <v>2241</v>
      </c>
      <c r="X1146" s="4">
        <f>IF(Table1[[#This Row],[Commodity]]="corn",Table1[[#This Row],[Tariff per Car]]/(111*2000/56),Table1[[#This Row],[Tariff per Car]]/(111*2000/60))</f>
        <v>0.56529729729729727</v>
      </c>
      <c r="Y1146" s="4">
        <f>Table1[[#This Row],[Tariff per Car]]/100.7</f>
        <v>22.254220456802383</v>
      </c>
      <c r="Z1146" s="4">
        <f>(Table1[[#This Row],[Tariff per Car]]/111)</f>
        <v>20.189189189189189</v>
      </c>
      <c r="AA1146" s="6">
        <f>(Table1[[#This Row],[Tariff per Car]]/111)/Table1[[#This Row],[Route Mileage]]</f>
        <v>2.3205964585274932E-2</v>
      </c>
      <c r="AB1146" s="4">
        <v>0.57799999999999996</v>
      </c>
      <c r="AC1146" s="4">
        <f>Table1[[#This Row],[FSC per Mile]]*Table1[[#This Row],[Route Mileage]]</f>
        <v>502.85999999999996</v>
      </c>
      <c r="AD1146" s="4">
        <f>Table1[[#This Row],[Tariff per Car]]+Table1[[#This Row],[FSC per Car]]</f>
        <v>2743.86</v>
      </c>
      <c r="AE1146" s="4">
        <f>IF(Table1[[#This Row],[Commodity]]="corn",Table1[[#This Row],[Tariff + FSC per Car]]/(111*2000/56),Table1[[#This Row],[Tariff + FSC per Car]]/(111*2000/60))</f>
        <v>0.69214486486486493</v>
      </c>
      <c r="AF1146" s="4">
        <f>Table1[[#This Row],[Tariff + FSC per Car]]/100.7</f>
        <v>27.247864945382325</v>
      </c>
      <c r="AG1146" s="4">
        <f>(Table1[[#This Row],[Tariff + FSC per Car]]/111)</f>
        <v>24.719459459459461</v>
      </c>
      <c r="AH1146" s="6">
        <f>(Table1[[#This Row],[Tariff + FSC per Car]]/111)/Table1[[#This Row],[Route Mileage]]</f>
        <v>2.841317179248214E-2</v>
      </c>
    </row>
    <row r="1147" spans="1:34" x14ac:dyDescent="0.25">
      <c r="A1147" s="3">
        <v>45275</v>
      </c>
      <c r="B1147" s="1" t="s">
        <v>80</v>
      </c>
      <c r="C1147" s="1" t="s">
        <v>81</v>
      </c>
      <c r="D1147" s="24">
        <v>4032</v>
      </c>
      <c r="E1147" s="24">
        <v>1182</v>
      </c>
      <c r="F1147" s="1" t="s">
        <v>35</v>
      </c>
      <c r="G1147" s="1" t="s">
        <v>36</v>
      </c>
      <c r="H1147" s="1" t="s">
        <v>82</v>
      </c>
      <c r="I1147" t="s">
        <v>83</v>
      </c>
      <c r="J1147" t="str">
        <f>_xlfn.CONCAT(IFERROR(INDEX(Lookup!B:B, MATCH(Table1[[#This Row],[Origin City]], Lookup!A:A, 0)), Table1[[#This Row],[Origin City]]),","," ",Table1[[#This Row],[Origin State]])</f>
        <v>Delhi, LA</v>
      </c>
      <c r="K1147" t="s">
        <v>84</v>
      </c>
      <c r="L1147" t="s">
        <v>85</v>
      </c>
      <c r="M1147" t="str">
        <f>_xlfn.CONCAT(IFERROR(INDEX(Lookup!B:B, MATCH(Table1[[#This Row],[Destination City]], Lookup!A:A, 0)), Table1[[#This Row],[Destination City]]),","," ",Table1[[#This Row],[Destination State]])</f>
        <v>Morton, MS</v>
      </c>
      <c r="N1147" s="5">
        <v>120</v>
      </c>
      <c r="O1147" t="s">
        <v>86</v>
      </c>
      <c r="P1147">
        <v>100</v>
      </c>
      <c r="R1147" t="s">
        <v>42</v>
      </c>
      <c r="S1147" t="s">
        <v>43</v>
      </c>
      <c r="T1147" t="s">
        <v>52</v>
      </c>
      <c r="U1147" s="26"/>
      <c r="V1147" s="27" t="s">
        <v>87</v>
      </c>
      <c r="W1147" s="4">
        <v>1340</v>
      </c>
      <c r="X1147" s="4">
        <f>IF(Table1[[#This Row],[Commodity]]="corn",Table1[[#This Row],[Tariff per Car]]/(111*2000/56),Table1[[#This Row],[Tariff per Car]]/(111*2000/60))</f>
        <v>0.33801801801801801</v>
      </c>
      <c r="Y1147" s="4">
        <f>Table1[[#This Row],[Tariff per Car]]/100.7</f>
        <v>13.306852035749751</v>
      </c>
      <c r="Z1147" s="4">
        <f>(Table1[[#This Row],[Tariff per Car]]/111)</f>
        <v>12.072072072072071</v>
      </c>
      <c r="AA1147" s="6">
        <f>(Table1[[#This Row],[Tariff per Car]]/111)/Table1[[#This Row],[Route Mileage]]</f>
        <v>0.1006006006006006</v>
      </c>
      <c r="AB1147" s="4">
        <v>0.6</v>
      </c>
      <c r="AC1147" s="4">
        <f>Table1[[#This Row],[FSC per Mile]]*Table1[[#This Row],[Route Mileage]]</f>
        <v>72</v>
      </c>
      <c r="AD1147" s="4">
        <f>Table1[[#This Row],[Tariff per Car]]+Table1[[#This Row],[FSC per Car]]</f>
        <v>1412</v>
      </c>
      <c r="AE1147" s="4">
        <f>IF(Table1[[#This Row],[Commodity]]="corn",Table1[[#This Row],[Tariff + FSC per Car]]/(111*2000/56),Table1[[#This Row],[Tariff + FSC per Car]]/(111*2000/60))</f>
        <v>0.35618018018018016</v>
      </c>
      <c r="AF1147" s="4">
        <f>Table1[[#This Row],[Tariff + FSC per Car]]/100.7</f>
        <v>14.021847070506455</v>
      </c>
      <c r="AG1147" s="4">
        <f>(Table1[[#This Row],[Tariff + FSC per Car]]/111)</f>
        <v>12.72072072072072</v>
      </c>
      <c r="AH1147" s="6">
        <f>(Table1[[#This Row],[Tariff + FSC per Car]]/111)/Table1[[#This Row],[Route Mileage]]</f>
        <v>0.106006006006006</v>
      </c>
    </row>
    <row r="1148" spans="1:34" x14ac:dyDescent="0.25">
      <c r="A1148" s="3">
        <v>45275</v>
      </c>
      <c r="B1148" s="1" t="s">
        <v>88</v>
      </c>
      <c r="C1148" s="1" t="s">
        <v>81</v>
      </c>
      <c r="D1148" s="24">
        <v>4444</v>
      </c>
      <c r="E1148" s="24">
        <v>45646</v>
      </c>
      <c r="F1148" s="1" t="s">
        <v>35</v>
      </c>
      <c r="G1148" s="1" t="s">
        <v>36</v>
      </c>
      <c r="H1148" s="1" t="s">
        <v>89</v>
      </c>
      <c r="I1148" t="s">
        <v>75</v>
      </c>
      <c r="J1148" t="str">
        <f>_xlfn.CONCAT(IFERROR(INDEX(Lookup!B:B, MATCH(Table1[[#This Row],[Origin City]], Lookup!A:A, 0)), Table1[[#This Row],[Origin City]]),","," ",Table1[[#This Row],[Origin State]])</f>
        <v>Enderlin, ND</v>
      </c>
      <c r="K1148" t="s">
        <v>90</v>
      </c>
      <c r="L1148" t="s">
        <v>49</v>
      </c>
      <c r="M1148" t="str">
        <f>_xlfn.CONCAT(IFERROR(INDEX(Lookup!B:B, MATCH(Table1[[#This Row],[Destination City]], Lookup!A:A, 0)), Table1[[#This Row],[Destination City]]),","," ",Table1[[#This Row],[Destination State]])</f>
        <v>Kalama, WA</v>
      </c>
      <c r="N1148" s="5">
        <v>1617</v>
      </c>
      <c r="O1148" t="s">
        <v>86</v>
      </c>
      <c r="P1148">
        <v>110</v>
      </c>
      <c r="Q1148">
        <v>110</v>
      </c>
      <c r="R1148" t="s">
        <v>42</v>
      </c>
      <c r="S1148" t="s">
        <v>43</v>
      </c>
      <c r="T1148" t="s">
        <v>52</v>
      </c>
      <c r="U1148" s="26"/>
      <c r="V1148" s="27" t="s">
        <v>87</v>
      </c>
      <c r="W1148" s="4">
        <v>5397</v>
      </c>
      <c r="X1148" s="4">
        <f>IF(Table1[[#This Row],[Commodity]]="corn",Table1[[#This Row],[Tariff per Car]]/(111*2000/56),Table1[[#This Row],[Tariff per Car]]/(111*2000/60))</f>
        <v>1.3614054054054054</v>
      </c>
      <c r="Y1148" s="4">
        <f>Table1[[#This Row],[Tariff per Car]]/100.7</f>
        <v>53.594836146971197</v>
      </c>
      <c r="Z1148" s="4">
        <f>(Table1[[#This Row],[Tariff per Car]]/111)</f>
        <v>48.621621621621621</v>
      </c>
      <c r="AA1148" s="6">
        <f>(Table1[[#This Row],[Tariff per Car]]/111)/Table1[[#This Row],[Route Mileage]]</f>
        <v>3.006903006903007E-2</v>
      </c>
      <c r="AB1148" s="4">
        <v>0.4375</v>
      </c>
      <c r="AC1148" s="4">
        <f>Table1[[#This Row],[FSC per Mile]]*Table1[[#This Row],[Route Mileage]]</f>
        <v>707.4375</v>
      </c>
      <c r="AD1148" s="4">
        <f>Table1[[#This Row],[Tariff per Car]]+Table1[[#This Row],[FSC per Car]]</f>
        <v>6104.4375</v>
      </c>
      <c r="AE1148" s="4">
        <f>IF(Table1[[#This Row],[Commodity]]="corn",Table1[[#This Row],[Tariff + FSC per Car]]/(111*2000/56),Table1[[#This Row],[Tariff + FSC per Car]]/(111*2000/60))</f>
        <v>1.5398581081081082</v>
      </c>
      <c r="AF1148" s="4">
        <f>Table1[[#This Row],[Tariff + FSC per Car]]/100.7</f>
        <v>60.620034756703078</v>
      </c>
      <c r="AG1148" s="4">
        <f>(Table1[[#This Row],[Tariff + FSC per Car]]/111)</f>
        <v>54.994932432432435</v>
      </c>
      <c r="AH1148" s="6">
        <f>(Table1[[#This Row],[Tariff + FSC per Car]]/111)/Table1[[#This Row],[Route Mileage]]</f>
        <v>3.4010471510471513E-2</v>
      </c>
    </row>
    <row r="1149" spans="1:34" x14ac:dyDescent="0.25">
      <c r="A1149" s="3">
        <v>45275</v>
      </c>
      <c r="B1149" s="1" t="s">
        <v>88</v>
      </c>
      <c r="C1149" s="1" t="s">
        <v>81</v>
      </c>
      <c r="D1149" s="24">
        <v>4444</v>
      </c>
      <c r="E1149" s="24">
        <v>45558</v>
      </c>
      <c r="F1149" s="1" t="s">
        <v>35</v>
      </c>
      <c r="G1149" s="1" t="s">
        <v>36</v>
      </c>
      <c r="H1149" s="1" t="s">
        <v>91</v>
      </c>
      <c r="I1149" t="s">
        <v>47</v>
      </c>
      <c r="J1149" t="str">
        <f>_xlfn.CONCAT(IFERROR(INDEX(Lookup!B:B, MATCH(Table1[[#This Row],[Origin City]], Lookup!A:A, 0)), Table1[[#This Row],[Origin City]]),","," ",Table1[[#This Row],[Origin State]])</f>
        <v>Glenwood, MN</v>
      </c>
      <c r="K1149" t="s">
        <v>92</v>
      </c>
      <c r="L1149" t="s">
        <v>93</v>
      </c>
      <c r="M1149" t="str">
        <f>_xlfn.CONCAT(IFERROR(INDEX(Lookup!B:B, MATCH(Table1[[#This Row],[Destination City]], Lookup!A:A, 0)), Table1[[#This Row],[Destination City]]),","," ",Table1[[#This Row],[Destination State]])</f>
        <v>Boardman, OR</v>
      </c>
      <c r="N1149" s="5">
        <v>1556</v>
      </c>
      <c r="O1149" t="s">
        <v>86</v>
      </c>
      <c r="P1149">
        <v>110</v>
      </c>
      <c r="Q1149">
        <v>110</v>
      </c>
      <c r="R1149" t="s">
        <v>42</v>
      </c>
      <c r="S1149" t="s">
        <v>43</v>
      </c>
      <c r="T1149" t="s">
        <v>52</v>
      </c>
      <c r="U1149" s="26"/>
      <c r="V1149" s="27" t="s">
        <v>87</v>
      </c>
      <c r="W1149" s="4">
        <v>5363</v>
      </c>
      <c r="X1149" s="4">
        <f>IF(Table1[[#This Row],[Commodity]]="corn",Table1[[#This Row],[Tariff per Car]]/(111*2000/56),Table1[[#This Row],[Tariff per Car]]/(111*2000/60))</f>
        <v>1.3528288288288288</v>
      </c>
      <c r="Y1149" s="4">
        <f>Table1[[#This Row],[Tariff per Car]]/100.7</f>
        <v>53.257199602780531</v>
      </c>
      <c r="Z1149" s="4">
        <f>(Table1[[#This Row],[Tariff per Car]]/111)</f>
        <v>48.315315315315317</v>
      </c>
      <c r="AA1149" s="6">
        <f>(Table1[[#This Row],[Tariff per Car]]/111)/Table1[[#This Row],[Route Mileage]]</f>
        <v>3.1050973853030409E-2</v>
      </c>
      <c r="AB1149" s="4">
        <v>0.4375</v>
      </c>
      <c r="AC1149" s="4">
        <f>Table1[[#This Row],[FSC per Mile]]*Table1[[#This Row],[Route Mileage]]</f>
        <v>680.75</v>
      </c>
      <c r="AD1149" s="4">
        <f>Table1[[#This Row],[Tariff per Car]]+Table1[[#This Row],[FSC per Car]]</f>
        <v>6043.75</v>
      </c>
      <c r="AE1149" s="4">
        <f>IF(Table1[[#This Row],[Commodity]]="corn",Table1[[#This Row],[Tariff + FSC per Car]]/(111*2000/56),Table1[[#This Row],[Tariff + FSC per Car]]/(111*2000/60))</f>
        <v>1.5245495495495496</v>
      </c>
      <c r="AF1149" s="4">
        <f>Table1[[#This Row],[Tariff + FSC per Car]]/100.7</f>
        <v>60.017378351539222</v>
      </c>
      <c r="AG1149" s="4">
        <f>(Table1[[#This Row],[Tariff + FSC per Car]]/111)</f>
        <v>54.448198198198199</v>
      </c>
      <c r="AH1149" s="6">
        <f>(Table1[[#This Row],[Tariff + FSC per Car]]/111)/Table1[[#This Row],[Route Mileage]]</f>
        <v>3.4992415294471849E-2</v>
      </c>
    </row>
    <row r="1150" spans="1:34" x14ac:dyDescent="0.25">
      <c r="A1150" s="3">
        <v>45275</v>
      </c>
      <c r="B1150" s="1" t="s">
        <v>94</v>
      </c>
      <c r="C1150" s="1" t="s">
        <v>94</v>
      </c>
      <c r="D1150" s="24">
        <v>4315</v>
      </c>
      <c r="F1150" s="1" t="s">
        <v>35</v>
      </c>
      <c r="G1150" s="1" t="s">
        <v>36</v>
      </c>
      <c r="H1150" s="1" t="s">
        <v>95</v>
      </c>
      <c r="I1150" t="s">
        <v>96</v>
      </c>
      <c r="J1150" t="str">
        <f>_xlfn.CONCAT(IFERROR(INDEX(Lookup!B:B, MATCH(Table1[[#This Row],[Origin City]], Lookup!A:A, 0)), Table1[[#This Row],[Origin City]]),","," ",Table1[[#This Row],[Origin State]])</f>
        <v>Haw Creek (Ladoga), IN</v>
      </c>
      <c r="K1150" t="s">
        <v>97</v>
      </c>
      <c r="L1150" t="s">
        <v>98</v>
      </c>
      <c r="M1150" t="str">
        <f>_xlfn.CONCAT(IFERROR(INDEX(Lookup!B:B, MATCH(Table1[[#This Row],[Destination City]], Lookup!A:A, 0)), Table1[[#This Row],[Destination City]]),","," ",Table1[[#This Row],[Destination State]])</f>
        <v>Ozark, AL</v>
      </c>
      <c r="N1150" s="9">
        <v>707</v>
      </c>
      <c r="O1150" t="s">
        <v>86</v>
      </c>
      <c r="P1150">
        <v>90</v>
      </c>
      <c r="Q1150">
        <v>90</v>
      </c>
      <c r="R1150" t="s">
        <v>42</v>
      </c>
      <c r="S1150" t="s">
        <v>43</v>
      </c>
      <c r="T1150" t="s">
        <v>52</v>
      </c>
      <c r="U1150" s="29"/>
      <c r="V1150" s="30" t="s">
        <v>87</v>
      </c>
      <c r="W1150" s="4">
        <v>5961</v>
      </c>
      <c r="X1150" s="4">
        <f>IF(Table1[[#This Row],[Commodity]]="corn",Table1[[#This Row],[Tariff per Car]]/(111*2000/56),Table1[[#This Row],[Tariff per Car]]/(111*2000/60))</f>
        <v>1.5036756756756757</v>
      </c>
      <c r="Y1150" s="4">
        <f>Table1[[#This Row],[Tariff per Car]]/100.7</f>
        <v>59.195630585898705</v>
      </c>
      <c r="Z1150" s="4">
        <f>(Table1[[#This Row],[Tariff per Car]]/111)</f>
        <v>53.702702702702702</v>
      </c>
      <c r="AA1150" s="6">
        <f>(Table1[[#This Row],[Tariff per Car]]/111)/Table1[[#This Row],[Route Mileage]]</f>
        <v>7.5958561107075953E-2</v>
      </c>
      <c r="AB1150" s="4">
        <v>0</v>
      </c>
      <c r="AC1150" s="4">
        <f>Table1[[#This Row],[FSC per Mile]]*Table1[[#This Row],[Route Mileage]]</f>
        <v>0</v>
      </c>
      <c r="AD1150" s="4">
        <f>Table1[[#This Row],[Tariff per Car]]+Table1[[#This Row],[FSC per Car]]</f>
        <v>5961</v>
      </c>
      <c r="AE1150" s="4">
        <f>IF(Table1[[#This Row],[Commodity]]="corn",Table1[[#This Row],[Tariff + FSC per Car]]/(111*2000/56),Table1[[#This Row],[Tariff + FSC per Car]]/(111*2000/60))</f>
        <v>1.5036756756756757</v>
      </c>
      <c r="AF1150" s="4">
        <f>Table1[[#This Row],[Tariff + FSC per Car]]/100.7</f>
        <v>59.195630585898705</v>
      </c>
      <c r="AG1150" s="4">
        <f>(Table1[[#This Row],[Tariff + FSC per Car]]/111)</f>
        <v>53.702702702702702</v>
      </c>
      <c r="AH1150" s="6">
        <f>(Table1[[#This Row],[Tariff + FSC per Car]]/111)/Table1[[#This Row],[Route Mileage]]</f>
        <v>7.5958561107075953E-2</v>
      </c>
    </row>
    <row r="1151" spans="1:34" x14ac:dyDescent="0.25">
      <c r="A1151" s="3">
        <v>45275</v>
      </c>
      <c r="B1151" s="1" t="s">
        <v>94</v>
      </c>
      <c r="C1151" s="1" t="s">
        <v>94</v>
      </c>
      <c r="D1151" s="24">
        <v>4315</v>
      </c>
      <c r="F1151" s="1" t="s">
        <v>35</v>
      </c>
      <c r="G1151" s="1" t="s">
        <v>36</v>
      </c>
      <c r="H1151" s="1" t="s">
        <v>99</v>
      </c>
      <c r="I1151" t="s">
        <v>100</v>
      </c>
      <c r="J1151" t="str">
        <f>_xlfn.CONCAT(IFERROR(INDEX(Lookup!B:B, MATCH(Table1[[#This Row],[Origin City]], Lookup!A:A, 0)), Table1[[#This Row],[Origin City]]),","," ",Table1[[#This Row],[Origin State]])</f>
        <v>Marysville, OH</v>
      </c>
      <c r="K1151" t="s">
        <v>101</v>
      </c>
      <c r="L1151" t="s">
        <v>102</v>
      </c>
      <c r="M1151" t="str">
        <f>_xlfn.CONCAT(IFERROR(INDEX(Lookup!B:B, MATCH(Table1[[#This Row],[Destination City]], Lookup!A:A, 0)), Table1[[#This Row],[Destination City]]),","," ",Table1[[#This Row],[Destination State]])</f>
        <v>Rose Hill, NC</v>
      </c>
      <c r="N1151" s="9">
        <v>781</v>
      </c>
      <c r="O1151" t="s">
        <v>86</v>
      </c>
      <c r="P1151">
        <v>90</v>
      </c>
      <c r="Q1151">
        <v>90</v>
      </c>
      <c r="R1151" t="s">
        <v>42</v>
      </c>
      <c r="S1151" t="s">
        <v>43</v>
      </c>
      <c r="T1151" t="s">
        <v>52</v>
      </c>
      <c r="U1151" s="45"/>
      <c r="V1151" s="46" t="s">
        <v>87</v>
      </c>
      <c r="W1151" s="4">
        <v>6139</v>
      </c>
      <c r="X1151" s="4">
        <f>IF(Table1[[#This Row],[Commodity]]="corn",Table1[[#This Row],[Tariff per Car]]/(111*2000/56),Table1[[#This Row],[Tariff per Car]]/(111*2000/60))</f>
        <v>1.5485765765765767</v>
      </c>
      <c r="Y1151" s="4">
        <f>Table1[[#This Row],[Tariff per Car]]/100.7</f>
        <v>60.963257199602779</v>
      </c>
      <c r="Z1151" s="4">
        <f>(Table1[[#This Row],[Tariff per Car]]/111)</f>
        <v>55.306306306306304</v>
      </c>
      <c r="AA1151" s="6">
        <f>(Table1[[#This Row],[Tariff per Car]]/111)/Table1[[#This Row],[Route Mileage]]</f>
        <v>7.0814732786563764E-2</v>
      </c>
      <c r="AB1151" s="4">
        <v>0</v>
      </c>
      <c r="AC1151" s="4">
        <f>Table1[[#This Row],[FSC per Mile]]*Table1[[#This Row],[Route Mileage]]</f>
        <v>0</v>
      </c>
      <c r="AD1151" s="4">
        <f>Table1[[#This Row],[Tariff per Car]]+Table1[[#This Row],[FSC per Car]]</f>
        <v>6139</v>
      </c>
      <c r="AE1151" s="4">
        <f>IF(Table1[[#This Row],[Commodity]]="corn",Table1[[#This Row],[Tariff + FSC per Car]]/(111*2000/56),Table1[[#This Row],[Tariff + FSC per Car]]/(111*2000/60))</f>
        <v>1.5485765765765767</v>
      </c>
      <c r="AF1151" s="4">
        <f>Table1[[#This Row],[Tariff + FSC per Car]]/100.7</f>
        <v>60.963257199602779</v>
      </c>
      <c r="AG1151" s="4">
        <f>(Table1[[#This Row],[Tariff + FSC per Car]]/111)</f>
        <v>55.306306306306304</v>
      </c>
      <c r="AH1151" s="6">
        <f>(Table1[[#This Row],[Tariff + FSC per Car]]/111)/Table1[[#This Row],[Route Mileage]]</f>
        <v>7.0814732786563764E-2</v>
      </c>
    </row>
    <row r="1152" spans="1:34" x14ac:dyDescent="0.25">
      <c r="A1152" s="12">
        <v>45275</v>
      </c>
      <c r="B1152" s="1" t="s">
        <v>94</v>
      </c>
      <c r="C1152" s="1" t="s">
        <v>94</v>
      </c>
      <c r="D1152" s="24">
        <v>4315</v>
      </c>
      <c r="F1152" s="1" t="s">
        <v>35</v>
      </c>
      <c r="G1152" s="1" t="s">
        <v>36</v>
      </c>
      <c r="H1152" s="1" t="s">
        <v>103</v>
      </c>
      <c r="I1152" t="s">
        <v>57</v>
      </c>
      <c r="J1152" t="str">
        <f>_xlfn.CONCAT(IFERROR(INDEX(Lookup!B:B, MATCH(Table1[[#This Row],[Origin City]], Lookup!A:A, 0)), Table1[[#This Row],[Origin City]]),","," ",Table1[[#This Row],[Origin State]])</f>
        <v>Olney, IL</v>
      </c>
      <c r="K1152" t="s">
        <v>104</v>
      </c>
      <c r="L1152" t="s">
        <v>105</v>
      </c>
      <c r="M1152" t="str">
        <f>_xlfn.CONCAT(IFERROR(INDEX(Lookup!B:B, MATCH(Table1[[#This Row],[Destination City]], Lookup!A:A, 0)), Table1[[#This Row],[Destination City]]),","," ",Table1[[#This Row],[Destination State]])</f>
        <v>Fairmount, GA</v>
      </c>
      <c r="N1152" s="9">
        <v>496</v>
      </c>
      <c r="O1152" t="s">
        <v>86</v>
      </c>
      <c r="P1152">
        <v>90</v>
      </c>
      <c r="Q1152">
        <v>90</v>
      </c>
      <c r="R1152" t="s">
        <v>42</v>
      </c>
      <c r="S1152" t="s">
        <v>43</v>
      </c>
      <c r="T1152" t="s">
        <v>52</v>
      </c>
      <c r="U1152" s="45"/>
      <c r="V1152" s="46" t="s">
        <v>87</v>
      </c>
      <c r="W1152" s="4">
        <v>4706</v>
      </c>
      <c r="X1152" s="4">
        <f>IF(Table1[[#This Row],[Commodity]]="corn",Table1[[#This Row],[Tariff per Car]]/(111*2000/56),Table1[[#This Row],[Tariff per Car]]/(111*2000/60))</f>
        <v>1.1870990990990991</v>
      </c>
      <c r="Y1152" s="4">
        <f>Table1[[#This Row],[Tariff per Car]]/100.7</f>
        <v>46.732869910625617</v>
      </c>
      <c r="Z1152" s="4">
        <f>(Table1[[#This Row],[Tariff per Car]]/111)</f>
        <v>42.396396396396398</v>
      </c>
      <c r="AA1152" s="6">
        <f>(Table1[[#This Row],[Tariff per Car]]/111)/Table1[[#This Row],[Route Mileage]]</f>
        <v>8.5476605637895969E-2</v>
      </c>
      <c r="AB1152" s="4">
        <v>0</v>
      </c>
      <c r="AC1152" s="4">
        <f>Table1[[#This Row],[FSC per Mile]]*Table1[[#This Row],[Route Mileage]]</f>
        <v>0</v>
      </c>
      <c r="AD1152" s="4">
        <f>Table1[[#This Row],[Tariff per Car]]+Table1[[#This Row],[FSC per Car]]</f>
        <v>4706</v>
      </c>
      <c r="AE1152" s="4">
        <f>IF(Table1[[#This Row],[Commodity]]="corn",Table1[[#This Row],[Tariff + FSC per Car]]/(111*2000/56),Table1[[#This Row],[Tariff + FSC per Car]]/(111*2000/60))</f>
        <v>1.1870990990990991</v>
      </c>
      <c r="AF1152" s="4">
        <f>Table1[[#This Row],[Tariff + FSC per Car]]/100.7</f>
        <v>46.732869910625617</v>
      </c>
      <c r="AG1152" s="4">
        <f>(Table1[[#This Row],[Tariff + FSC per Car]]/111)</f>
        <v>42.396396396396398</v>
      </c>
      <c r="AH1152" s="6">
        <f>(Table1[[#This Row],[Tariff + FSC per Car]]/111)/Table1[[#This Row],[Route Mileage]]</f>
        <v>8.5476605637895969E-2</v>
      </c>
    </row>
    <row r="1153" spans="1:34" x14ac:dyDescent="0.25">
      <c r="A1153" s="12">
        <v>45275</v>
      </c>
      <c r="B1153" s="1" t="s">
        <v>112</v>
      </c>
      <c r="C1153" s="1" t="s">
        <v>112</v>
      </c>
      <c r="D1153" s="24">
        <v>4051</v>
      </c>
      <c r="E1153" s="24">
        <v>2215</v>
      </c>
      <c r="F1153" s="1" t="s">
        <v>35</v>
      </c>
      <c r="G1153" s="1" t="s">
        <v>36</v>
      </c>
      <c r="H1153" s="1" t="s">
        <v>115</v>
      </c>
      <c r="I1153" t="s">
        <v>57</v>
      </c>
      <c r="J1153" t="str">
        <f>_xlfn.CONCAT(IFERROR(INDEX(Lookup!B:B, MATCH(Table1[[#This Row],[Origin City]], Lookup!A:A, 0)), Table1[[#This Row],[Origin City]]),","," ",Table1[[#This Row],[Origin State]])</f>
        <v>Allen Station (San Jose), IL</v>
      </c>
      <c r="K1153" t="s">
        <v>116</v>
      </c>
      <c r="L1153" t="s">
        <v>54</v>
      </c>
      <c r="M1153" t="str">
        <f>_xlfn.CONCAT(IFERROR(INDEX(Lookup!B:B, MATCH(Table1[[#This Row],[Destination City]], Lookup!A:A, 0)), Table1[[#This Row],[Destination City]]),","," ",Table1[[#This Row],[Destination State]])</f>
        <v>Pittsburg, TX</v>
      </c>
      <c r="N1153" s="5">
        <v>691</v>
      </c>
      <c r="O1153" t="s">
        <v>51</v>
      </c>
      <c r="P1153">
        <v>107</v>
      </c>
      <c r="R1153" t="s">
        <v>42</v>
      </c>
      <c r="S1153" t="s">
        <v>43</v>
      </c>
      <c r="T1153" t="s">
        <v>52</v>
      </c>
      <c r="U1153" s="36" t="s">
        <v>44</v>
      </c>
      <c r="V1153" s="28"/>
      <c r="W1153" s="4">
        <v>3805</v>
      </c>
      <c r="X1153" s="4">
        <f>IF(Table1[[#This Row],[Commodity]]="corn",Table1[[#This Row],[Tariff per Car]]/(111*2000/56),Table1[[#This Row],[Tariff per Car]]/(111*2000/60))</f>
        <v>0.95981981981981979</v>
      </c>
      <c r="Y1153" s="4">
        <f>Table1[[#This Row],[Tariff per Car]]/100.7</f>
        <v>37.785501489572987</v>
      </c>
      <c r="Z1153" s="4">
        <f>(Table1[[#This Row],[Tariff per Car]]/111)</f>
        <v>34.27927927927928</v>
      </c>
      <c r="AA1153" s="6">
        <f>(Table1[[#This Row],[Tariff per Car]]/111)/Table1[[#This Row],[Route Mileage]]</f>
        <v>4.9608218928045268E-2</v>
      </c>
      <c r="AB1153" s="4">
        <v>0.49</v>
      </c>
      <c r="AC1153" s="4">
        <f>Table1[[#This Row],[FSC per Mile]]*Table1[[#This Row],[Route Mileage]]</f>
        <v>338.59</v>
      </c>
      <c r="AD1153" s="4">
        <f>Table1[[#This Row],[Tariff per Car]]+Table1[[#This Row],[FSC per Car]]</f>
        <v>4143.59</v>
      </c>
      <c r="AE1153" s="4">
        <f>IF(Table1[[#This Row],[Commodity]]="corn",Table1[[#This Row],[Tariff + FSC per Car]]/(111*2000/56),Table1[[#This Row],[Tariff + FSC per Car]]/(111*2000/60))</f>
        <v>1.04522990990991</v>
      </c>
      <c r="AF1153" s="4">
        <f>Table1[[#This Row],[Tariff + FSC per Car]]/100.7</f>
        <v>41.147864945382324</v>
      </c>
      <c r="AG1153" s="4">
        <f>(Table1[[#This Row],[Tariff + FSC per Car]]/111)</f>
        <v>37.329639639639637</v>
      </c>
      <c r="AH1153" s="6">
        <f>(Table1[[#This Row],[Tariff + FSC per Car]]/111)/Table1[[#This Row],[Route Mileage]]</f>
        <v>5.4022633342459679E-2</v>
      </c>
    </row>
    <row r="1154" spans="1:34" x14ac:dyDescent="0.25">
      <c r="A1154" s="12">
        <v>45275</v>
      </c>
      <c r="B1154" s="1" t="s">
        <v>112</v>
      </c>
      <c r="C1154" s="1" t="s">
        <v>112</v>
      </c>
      <c r="D1154" s="24">
        <v>4051</v>
      </c>
      <c r="E1154" s="24">
        <v>2310</v>
      </c>
      <c r="F1154" s="1" t="s">
        <v>35</v>
      </c>
      <c r="G1154" s="1" t="s">
        <v>36</v>
      </c>
      <c r="H1154" s="1" t="s">
        <v>120</v>
      </c>
      <c r="I1154" t="s">
        <v>77</v>
      </c>
      <c r="J1154" t="str">
        <f>_xlfn.CONCAT(IFERROR(INDEX(Lookup!B:B, MATCH(Table1[[#This Row],[Origin City]], Lookup!A:A, 0)), Table1[[#This Row],[Origin City]]),","," ",Table1[[#This Row],[Origin State]])</f>
        <v>Frankfort, KS</v>
      </c>
      <c r="K1154" t="s">
        <v>121</v>
      </c>
      <c r="L1154" t="s">
        <v>40</v>
      </c>
      <c r="M1154" t="str">
        <f>_xlfn.CONCAT(IFERROR(INDEX(Lookup!B:B, MATCH(Table1[[#This Row],[Destination City]], Lookup!A:A, 0)), Table1[[#This Row],[Destination City]]),","," ",Table1[[#This Row],[Destination State]])</f>
        <v>Calipatria, CA</v>
      </c>
      <c r="N1154" s="5">
        <v>1572</v>
      </c>
      <c r="O1154" t="s">
        <v>51</v>
      </c>
      <c r="P1154">
        <v>107</v>
      </c>
      <c r="R1154" t="s">
        <v>42</v>
      </c>
      <c r="S1154" t="s">
        <v>43</v>
      </c>
      <c r="T1154" t="s">
        <v>52</v>
      </c>
      <c r="U1154" s="36" t="s">
        <v>44</v>
      </c>
      <c r="V1154" s="28"/>
      <c r="W1154" s="4">
        <v>5725</v>
      </c>
      <c r="X1154" s="4">
        <f>IF(Table1[[#This Row],[Commodity]]="corn",Table1[[#This Row],[Tariff per Car]]/(111*2000/56),Table1[[#This Row],[Tariff per Car]]/(111*2000/60))</f>
        <v>1.4441441441441443</v>
      </c>
      <c r="Y1154" s="4">
        <f>Table1[[#This Row],[Tariff per Car]]/100.7</f>
        <v>56.852035749751735</v>
      </c>
      <c r="Z1154" s="4">
        <f>(Table1[[#This Row],[Tariff per Car]]/111)</f>
        <v>51.576576576576578</v>
      </c>
      <c r="AA1154" s="6">
        <f>(Table1[[#This Row],[Tariff per Car]]/111)/Table1[[#This Row],[Route Mileage]]</f>
        <v>3.2809527084336244E-2</v>
      </c>
      <c r="AB1154" s="4">
        <v>0.49</v>
      </c>
      <c r="AC1154" s="4">
        <f>Table1[[#This Row],[FSC per Mile]]*Table1[[#This Row],[Route Mileage]]</f>
        <v>770.28</v>
      </c>
      <c r="AD1154" s="4">
        <f>Table1[[#This Row],[Tariff per Car]]+Table1[[#This Row],[FSC per Car]]</f>
        <v>6495.28</v>
      </c>
      <c r="AE1154" s="4">
        <f>IF(Table1[[#This Row],[Commodity]]="corn",Table1[[#This Row],[Tariff + FSC per Car]]/(111*2000/56),Table1[[#This Row],[Tariff + FSC per Car]]/(111*2000/60))</f>
        <v>1.6384490090090089</v>
      </c>
      <c r="AF1154" s="4">
        <f>Table1[[#This Row],[Tariff + FSC per Car]]/100.7</f>
        <v>64.50129096325719</v>
      </c>
      <c r="AG1154" s="4">
        <f>(Table1[[#This Row],[Tariff + FSC per Car]]/111)</f>
        <v>58.516036036036034</v>
      </c>
      <c r="AH1154" s="6">
        <f>(Table1[[#This Row],[Tariff + FSC per Car]]/111)/Table1[[#This Row],[Route Mileage]]</f>
        <v>3.7223941498750655E-2</v>
      </c>
    </row>
    <row r="1155" spans="1:34" x14ac:dyDescent="0.25">
      <c r="A1155" s="12">
        <v>45275</v>
      </c>
      <c r="B1155" s="1" t="s">
        <v>112</v>
      </c>
      <c r="C1155" s="1" t="s">
        <v>112</v>
      </c>
      <c r="D1155" s="24">
        <v>4051</v>
      </c>
      <c r="E1155" s="24">
        <v>2300</v>
      </c>
      <c r="F1155" s="1" t="s">
        <v>35</v>
      </c>
      <c r="G1155" s="1" t="s">
        <v>36</v>
      </c>
      <c r="H1155" s="1" t="s">
        <v>113</v>
      </c>
      <c r="I1155" t="s">
        <v>38</v>
      </c>
      <c r="J1155" t="str">
        <f>_xlfn.CONCAT(IFERROR(INDEX(Lookup!B:B, MATCH(Table1[[#This Row],[Origin City]], Lookup!A:A, 0)), Table1[[#This Row],[Origin City]]),","," ",Table1[[#This Row],[Origin State]])</f>
        <v>Mead, NE</v>
      </c>
      <c r="K1155" t="s">
        <v>114</v>
      </c>
      <c r="L1155" t="s">
        <v>40</v>
      </c>
      <c r="M1155" t="str">
        <f>_xlfn.CONCAT(IFERROR(INDEX(Lookup!B:B, MATCH(Table1[[#This Row],[Destination City]], Lookup!A:A, 0)), Table1[[#This Row],[Destination City]]),","," ",Table1[[#This Row],[Destination State]])</f>
        <v>Keyes, CA</v>
      </c>
      <c r="N1155" s="5">
        <v>1737</v>
      </c>
      <c r="O1155" t="s">
        <v>51</v>
      </c>
      <c r="P1155">
        <v>107</v>
      </c>
      <c r="R1155" t="s">
        <v>42</v>
      </c>
      <c r="S1155" t="s">
        <v>43</v>
      </c>
      <c r="T1155" t="s">
        <v>52</v>
      </c>
      <c r="U1155" s="36" t="s">
        <v>44</v>
      </c>
      <c r="V1155" s="28"/>
      <c r="W1155" s="4">
        <v>5885</v>
      </c>
      <c r="X1155" s="4">
        <f>IF(Table1[[#This Row],[Commodity]]="corn",Table1[[#This Row],[Tariff per Car]]/(111*2000/56),Table1[[#This Row],[Tariff per Car]]/(111*2000/60))</f>
        <v>1.4845045045045044</v>
      </c>
      <c r="Y1155" s="4">
        <f>Table1[[#This Row],[Tariff per Car]]/100.7</f>
        <v>58.440913604766635</v>
      </c>
      <c r="Z1155" s="4">
        <f>(Table1[[#This Row],[Tariff per Car]]/111)</f>
        <v>53.018018018018019</v>
      </c>
      <c r="AA1155" s="6">
        <f>(Table1[[#This Row],[Tariff per Car]]/111)/Table1[[#This Row],[Route Mileage]]</f>
        <v>3.0522750730004617E-2</v>
      </c>
      <c r="AB1155" s="4">
        <v>0.49</v>
      </c>
      <c r="AC1155" s="4">
        <f>Table1[[#This Row],[FSC per Mile]]*Table1[[#This Row],[Route Mileage]]</f>
        <v>851.13</v>
      </c>
      <c r="AD1155" s="4">
        <f>Table1[[#This Row],[Tariff per Car]]+Table1[[#This Row],[FSC per Car]]</f>
        <v>6736.13</v>
      </c>
      <c r="AE1155" s="4">
        <f>IF(Table1[[#This Row],[Commodity]]="corn",Table1[[#This Row],[Tariff + FSC per Car]]/(111*2000/56),Table1[[#This Row],[Tariff + FSC per Car]]/(111*2000/60))</f>
        <v>1.699203963963964</v>
      </c>
      <c r="AF1155" s="4">
        <f>Table1[[#This Row],[Tariff + FSC per Car]]/100.7</f>
        <v>66.893048659384306</v>
      </c>
      <c r="AG1155" s="4">
        <f>(Table1[[#This Row],[Tariff + FSC per Car]]/111)</f>
        <v>60.685855855855856</v>
      </c>
      <c r="AH1155" s="6">
        <f>(Table1[[#This Row],[Tariff + FSC per Car]]/111)/Table1[[#This Row],[Route Mileage]]</f>
        <v>3.4937165144419031E-2</v>
      </c>
    </row>
    <row r="1156" spans="1:34" x14ac:dyDescent="0.25">
      <c r="A1156" s="12">
        <v>45275</v>
      </c>
      <c r="B1156" s="1" t="s">
        <v>112</v>
      </c>
      <c r="C1156" s="1" t="s">
        <v>112</v>
      </c>
      <c r="D1156" s="24">
        <v>4051</v>
      </c>
      <c r="E1156" s="24">
        <v>2215</v>
      </c>
      <c r="F1156" s="1" t="s">
        <v>35</v>
      </c>
      <c r="G1156" s="1" t="s">
        <v>36</v>
      </c>
      <c r="H1156" s="1" t="s">
        <v>117</v>
      </c>
      <c r="I1156" t="s">
        <v>38</v>
      </c>
      <c r="J1156" t="str">
        <f>_xlfn.CONCAT(IFERROR(INDEX(Lookup!B:B, MATCH(Table1[[#This Row],[Origin City]], Lookup!A:A, 0)), Table1[[#This Row],[Origin City]]),","," ",Table1[[#This Row],[Origin State]])</f>
        <v>Nebraska City, NE</v>
      </c>
      <c r="K1156" t="s">
        <v>118</v>
      </c>
      <c r="L1156" t="s">
        <v>54</v>
      </c>
      <c r="M1156" t="str">
        <f>_xlfn.CONCAT(IFERROR(INDEX(Lookup!B:B, MATCH(Table1[[#This Row],[Destination City]], Lookup!A:A, 0)), Table1[[#This Row],[Destination City]]),","," ",Table1[[#This Row],[Destination State]])</f>
        <v>Amarillo, TX</v>
      </c>
      <c r="N1156" s="5">
        <v>714</v>
      </c>
      <c r="O1156" t="s">
        <v>51</v>
      </c>
      <c r="P1156">
        <v>107</v>
      </c>
      <c r="R1156" t="s">
        <v>42</v>
      </c>
      <c r="S1156" t="s">
        <v>43</v>
      </c>
      <c r="T1156" t="s">
        <v>52</v>
      </c>
      <c r="U1156" s="36" t="s">
        <v>44</v>
      </c>
      <c r="V1156" s="28"/>
      <c r="W1156" s="4">
        <v>4725</v>
      </c>
      <c r="X1156" s="4">
        <f>IF(Table1[[#This Row],[Commodity]]="corn",Table1[[#This Row],[Tariff per Car]]/(111*2000/56),Table1[[#This Row],[Tariff per Car]]/(111*2000/60))</f>
        <v>1.1918918918918919</v>
      </c>
      <c r="Y1156" s="4">
        <f>Table1[[#This Row],[Tariff per Car]]/100.7</f>
        <v>46.921549155908636</v>
      </c>
      <c r="Z1156" s="4">
        <f>(Table1[[#This Row],[Tariff per Car]]/111)</f>
        <v>42.567567567567565</v>
      </c>
      <c r="AA1156" s="6">
        <f>(Table1[[#This Row],[Tariff per Car]]/111)/Table1[[#This Row],[Route Mileage]]</f>
        <v>5.9618441971383142E-2</v>
      </c>
      <c r="AB1156" s="4">
        <v>0.49</v>
      </c>
      <c r="AC1156" s="4">
        <f>Table1[[#This Row],[FSC per Mile]]*Table1[[#This Row],[Route Mileage]]</f>
        <v>349.86</v>
      </c>
      <c r="AD1156" s="4">
        <f>Table1[[#This Row],[Tariff per Car]]+Table1[[#This Row],[FSC per Car]]</f>
        <v>5074.8599999999997</v>
      </c>
      <c r="AE1156" s="4">
        <f>IF(Table1[[#This Row],[Commodity]]="corn",Table1[[#This Row],[Tariff + FSC per Car]]/(111*2000/56),Table1[[#This Row],[Tariff + FSC per Car]]/(111*2000/60))</f>
        <v>1.2801448648648648</v>
      </c>
      <c r="AF1156" s="4">
        <f>Table1[[#This Row],[Tariff + FSC per Car]]/100.7</f>
        <v>50.395829195630583</v>
      </c>
      <c r="AG1156" s="4">
        <f>(Table1[[#This Row],[Tariff + FSC per Car]]/111)</f>
        <v>45.719459459459458</v>
      </c>
      <c r="AH1156" s="6">
        <f>(Table1[[#This Row],[Tariff + FSC per Car]]/111)/Table1[[#This Row],[Route Mileage]]</f>
        <v>6.403285638579756E-2</v>
      </c>
    </row>
    <row r="1157" spans="1:34" x14ac:dyDescent="0.25">
      <c r="A1157" s="12">
        <v>45275</v>
      </c>
      <c r="B1157" s="1" t="s">
        <v>112</v>
      </c>
      <c r="C1157" s="1" t="s">
        <v>112</v>
      </c>
      <c r="D1157" s="24">
        <v>4051</v>
      </c>
      <c r="E1157" s="24">
        <v>2100</v>
      </c>
      <c r="F1157" s="1" t="s">
        <v>35</v>
      </c>
      <c r="G1157" s="1" t="s">
        <v>36</v>
      </c>
      <c r="H1157" s="1" t="s">
        <v>122</v>
      </c>
      <c r="I1157" t="s">
        <v>59</v>
      </c>
      <c r="J1157" t="str">
        <f>_xlfn.CONCAT(IFERROR(INDEX(Lookup!B:B, MATCH(Table1[[#This Row],[Origin City]], Lookup!A:A, 0)), Table1[[#This Row],[Origin City]]),","," ",Table1[[#This Row],[Origin State]])</f>
        <v>Sloan, IA</v>
      </c>
      <c r="K1157" t="s">
        <v>123</v>
      </c>
      <c r="L1157" t="s">
        <v>124</v>
      </c>
      <c r="M1157" t="str">
        <f>_xlfn.CONCAT(IFERROR(INDEX(Lookup!B:B, MATCH(Table1[[#This Row],[Destination City]], Lookup!A:A, 0)), Table1[[#This Row],[Destination City]]),","," ",Table1[[#This Row],[Destination State]])</f>
        <v>Burley, ID</v>
      </c>
      <c r="N1157" s="5">
        <v>1176</v>
      </c>
      <c r="O1157" t="s">
        <v>51</v>
      </c>
      <c r="P1157">
        <v>107</v>
      </c>
      <c r="R1157" t="s">
        <v>42</v>
      </c>
      <c r="S1157" t="s">
        <v>43</v>
      </c>
      <c r="T1157" t="s">
        <v>52</v>
      </c>
      <c r="U1157" s="36" t="s">
        <v>44</v>
      </c>
      <c r="V1157" s="28"/>
      <c r="W1157" s="4">
        <v>5405</v>
      </c>
      <c r="X1157" s="4">
        <f>IF(Table1[[#This Row],[Commodity]]="corn",Table1[[#This Row],[Tariff per Car]]/(111*2000/56),Table1[[#This Row],[Tariff per Car]]/(111*2000/60))</f>
        <v>1.3634234234234235</v>
      </c>
      <c r="Y1157" s="4">
        <f>Table1[[#This Row],[Tariff per Car]]/100.7</f>
        <v>53.674280039721943</v>
      </c>
      <c r="Z1157" s="4">
        <f>(Table1[[#This Row],[Tariff per Car]]/111)</f>
        <v>48.693693693693696</v>
      </c>
      <c r="AA1157" s="6">
        <f>(Table1[[#This Row],[Tariff per Car]]/111)/Table1[[#This Row],[Route Mileage]]</f>
        <v>4.1406202120487838E-2</v>
      </c>
      <c r="AB1157" s="4">
        <v>0.49</v>
      </c>
      <c r="AC1157" s="4">
        <f>Table1[[#This Row],[FSC per Mile]]*Table1[[#This Row],[Route Mileage]]</f>
        <v>576.24</v>
      </c>
      <c r="AD1157" s="4">
        <f>Table1[[#This Row],[Tariff per Car]]+Table1[[#This Row],[FSC per Car]]</f>
        <v>5981.24</v>
      </c>
      <c r="AE1157" s="4">
        <f>IF(Table1[[#This Row],[Commodity]]="corn",Table1[[#This Row],[Tariff + FSC per Car]]/(111*2000/56),Table1[[#This Row],[Tariff + FSC per Car]]/(111*2000/60))</f>
        <v>1.5087812612612612</v>
      </c>
      <c r="AF1157" s="4">
        <f>Table1[[#This Row],[Tariff + FSC per Car]]/100.7</f>
        <v>59.39662363455809</v>
      </c>
      <c r="AG1157" s="4">
        <f>(Table1[[#This Row],[Tariff + FSC per Car]]/111)</f>
        <v>53.88504504504504</v>
      </c>
      <c r="AH1157" s="6">
        <f>(Table1[[#This Row],[Tariff + FSC per Car]]/111)/Table1[[#This Row],[Route Mileage]]</f>
        <v>4.5820616534902242E-2</v>
      </c>
    </row>
    <row r="1158" spans="1:34" x14ac:dyDescent="0.25">
      <c r="A1158" s="12">
        <v>45275</v>
      </c>
      <c r="B1158" s="1" t="s">
        <v>112</v>
      </c>
      <c r="C1158" s="1" t="s">
        <v>112</v>
      </c>
      <c r="D1158" s="24">
        <v>4051</v>
      </c>
      <c r="E1158" s="24">
        <v>2210</v>
      </c>
      <c r="F1158" s="1" t="s">
        <v>35</v>
      </c>
      <c r="G1158" s="1" t="s">
        <v>36</v>
      </c>
      <c r="H1158" s="1" t="s">
        <v>125</v>
      </c>
      <c r="I1158" t="s">
        <v>57</v>
      </c>
      <c r="J1158" t="str">
        <f>_xlfn.CONCAT(IFERROR(INDEX(Lookup!B:B, MATCH(Table1[[#This Row],[Origin City]], Lookup!A:A, 0)), Table1[[#This Row],[Origin City]]),","," ",Table1[[#This Row],[Origin State]])</f>
        <v>Sterling, IL</v>
      </c>
      <c r="K1158" t="s">
        <v>126</v>
      </c>
      <c r="L1158" t="s">
        <v>127</v>
      </c>
      <c r="M1158" t="str">
        <f>_xlfn.CONCAT(IFERROR(INDEX(Lookup!B:B, MATCH(Table1[[#This Row],[Destination City]], Lookup!A:A, 0)), Table1[[#This Row],[Destination City]]),","," ",Table1[[#This Row],[Destination State]])</f>
        <v>Nashville, AR</v>
      </c>
      <c r="N1158" s="47">
        <v>723</v>
      </c>
      <c r="O1158" t="s">
        <v>51</v>
      </c>
      <c r="P1158">
        <v>107</v>
      </c>
      <c r="R1158" t="s">
        <v>42</v>
      </c>
      <c r="S1158" t="s">
        <v>43</v>
      </c>
      <c r="T1158" t="s">
        <v>52</v>
      </c>
      <c r="U1158" s="36" t="s">
        <v>44</v>
      </c>
      <c r="V1158" s="28"/>
      <c r="W1158" s="4">
        <v>3945</v>
      </c>
      <c r="X1158" s="4">
        <f>IF(Table1[[#This Row],[Commodity]]="corn",Table1[[#This Row],[Tariff per Car]]/(111*2000/56),Table1[[#This Row],[Tariff per Car]]/(111*2000/60))</f>
        <v>0.99513513513513518</v>
      </c>
      <c r="Y1158" s="4">
        <f>Table1[[#This Row],[Tariff per Car]]/100.7</f>
        <v>39.175769612711022</v>
      </c>
      <c r="Z1158" s="4">
        <f>(Table1[[#This Row],[Tariff per Car]]/111)</f>
        <v>35.54054054054054</v>
      </c>
      <c r="AA1158" s="6">
        <f>(Table1[[#This Row],[Tariff per Car]]/111)/Table1[[#This Row],[Route Mileage]]</f>
        <v>4.9157040858285671E-2</v>
      </c>
      <c r="AB1158" s="4">
        <v>0.49</v>
      </c>
      <c r="AC1158" s="4">
        <f>Table1[[#This Row],[FSC per Mile]]*Table1[[#This Row],[Route Mileage]]</f>
        <v>354.27</v>
      </c>
      <c r="AD1158" s="4">
        <f>Table1[[#This Row],[Tariff per Car]]+Table1[[#This Row],[FSC per Car]]</f>
        <v>4299.2700000000004</v>
      </c>
      <c r="AE1158" s="4">
        <f>IF(Table1[[#This Row],[Commodity]]="corn",Table1[[#This Row],[Tariff + FSC per Car]]/(111*2000/56),Table1[[#This Row],[Tariff + FSC per Car]]/(111*2000/60))</f>
        <v>1.0845005405405406</v>
      </c>
      <c r="AF1158" s="4">
        <f>Table1[[#This Row],[Tariff + FSC per Car]]/100.7</f>
        <v>42.693843098311824</v>
      </c>
      <c r="AG1158" s="4">
        <f>(Table1[[#This Row],[Tariff + FSC per Car]]/111)</f>
        <v>38.732162162162169</v>
      </c>
      <c r="AH1158" s="6">
        <f>(Table1[[#This Row],[Tariff + FSC per Car]]/111)/Table1[[#This Row],[Route Mileage]]</f>
        <v>5.3571455272700096E-2</v>
      </c>
    </row>
    <row r="1159" spans="1:34" x14ac:dyDescent="0.25">
      <c r="A1159" s="12">
        <v>45275</v>
      </c>
      <c r="B1159" s="1" t="s">
        <v>34</v>
      </c>
      <c r="C1159" s="1" t="s">
        <v>34</v>
      </c>
      <c r="D1159" s="24">
        <v>4022</v>
      </c>
      <c r="E1159" s="24">
        <v>69105</v>
      </c>
      <c r="F1159" s="1" t="s">
        <v>72</v>
      </c>
      <c r="G1159" s="1" t="s">
        <v>36</v>
      </c>
      <c r="H1159" s="1" t="s">
        <v>73</v>
      </c>
      <c r="I1159" t="s">
        <v>47</v>
      </c>
      <c r="J1159" t="str">
        <f>_xlfn.CONCAT(IFERROR(INDEX(Lookup!B:B, MATCH(Table1[[#This Row],[Origin City]], Lookup!A:A, 0)), Table1[[#This Row],[Origin City]]),","," ",Table1[[#This Row],[Origin State]])</f>
        <v>Argyle, MN</v>
      </c>
      <c r="K1159" t="s">
        <v>48</v>
      </c>
      <c r="L1159" t="s">
        <v>49</v>
      </c>
      <c r="M1159" t="s">
        <v>50</v>
      </c>
      <c r="N1159" s="5">
        <v>1528</v>
      </c>
      <c r="O1159" t="s">
        <v>51</v>
      </c>
      <c r="P1159">
        <v>110</v>
      </c>
      <c r="Q1159">
        <v>120</v>
      </c>
      <c r="R1159" t="s">
        <v>2</v>
      </c>
      <c r="S1159" t="s">
        <v>43</v>
      </c>
      <c r="T1159" t="s">
        <v>52</v>
      </c>
      <c r="U1159" s="35" t="s">
        <v>44</v>
      </c>
      <c r="V1159" s="27" t="s">
        <v>45</v>
      </c>
      <c r="W1159" s="4">
        <v>6285</v>
      </c>
      <c r="X1159" s="4">
        <f>IF(Table1[[#This Row],[Commodity]]="corn",Table1[[#This Row],[Tariff per Car]]/(111*2000/56),Table1[[#This Row],[Tariff per Car]]/(111*2000/60))</f>
        <v>1.6986486486486487</v>
      </c>
      <c r="Y1159" s="4">
        <f>Table1[[#This Row],[Tariff per Car]]/100.7</f>
        <v>62.413108242303871</v>
      </c>
      <c r="Z1159" s="4">
        <f>(Table1[[#This Row],[Tariff per Car]]/111)</f>
        <v>56.621621621621621</v>
      </c>
      <c r="AA1159" s="6">
        <f>(Table1[[#This Row],[Tariff per Car]]/111)/Table1[[#This Row],[Route Mileage]]</f>
        <v>3.7056035092684306E-2</v>
      </c>
      <c r="AB1159" s="4">
        <v>0.32</v>
      </c>
      <c r="AC1159" s="4">
        <f>Table1[[#This Row],[FSC per Mile]]*Table1[[#This Row],[Route Mileage]]</f>
        <v>488.96000000000004</v>
      </c>
      <c r="AD1159" s="4">
        <f>Table1[[#This Row],[Tariff per Car]]+Table1[[#This Row],[FSC per Car]]</f>
        <v>6773.96</v>
      </c>
      <c r="AE1159" s="4">
        <f>IF(Table1[[#This Row],[Commodity]]="corn",Table1[[#This Row],[Tariff + FSC per Car]]/(111*2000/56),Table1[[#This Row],[Tariff + FSC per Car]]/(111*2000/60))</f>
        <v>1.8308</v>
      </c>
      <c r="AF1159" s="4">
        <f>Table1[[#This Row],[Tariff + FSC per Car]]/100.7</f>
        <v>67.26871896722939</v>
      </c>
      <c r="AG1159" s="4">
        <f>(Table1[[#This Row],[Tariff + FSC per Car]]/111)</f>
        <v>61.026666666666664</v>
      </c>
      <c r="AH1159" s="6">
        <f>(Table1[[#This Row],[Tariff + FSC per Car]]/111)/Table1[[#This Row],[Route Mileage]]</f>
        <v>3.9938917975567187E-2</v>
      </c>
    </row>
    <row r="1160" spans="1:34" x14ac:dyDescent="0.25">
      <c r="A1160" s="12">
        <v>45275</v>
      </c>
      <c r="B1160" s="1" t="s">
        <v>34</v>
      </c>
      <c r="C1160" s="1" t="s">
        <v>34</v>
      </c>
      <c r="D1160" s="24">
        <v>4022</v>
      </c>
      <c r="E1160" s="24">
        <v>69105</v>
      </c>
      <c r="F1160" s="1" t="s">
        <v>72</v>
      </c>
      <c r="G1160" s="1" t="s">
        <v>36</v>
      </c>
      <c r="H1160" s="1" t="s">
        <v>73</v>
      </c>
      <c r="I1160" t="s">
        <v>47</v>
      </c>
      <c r="J1160" t="str">
        <f>_xlfn.CONCAT(IFERROR(INDEX(Lookup!B:B, MATCH(Table1[[#This Row],[Origin City]], Lookup!A:A, 0)), Table1[[#This Row],[Origin City]]),","," ",Table1[[#This Row],[Origin State]])</f>
        <v>Argyle, MN</v>
      </c>
      <c r="K1160" t="s">
        <v>65</v>
      </c>
      <c r="L1160" t="s">
        <v>54</v>
      </c>
      <c r="M1160" t="s">
        <v>66</v>
      </c>
      <c r="N1160" s="47">
        <v>1634</v>
      </c>
      <c r="O1160" t="s">
        <v>51</v>
      </c>
      <c r="P1160">
        <v>110</v>
      </c>
      <c r="Q1160">
        <v>120</v>
      </c>
      <c r="R1160" t="s">
        <v>2</v>
      </c>
      <c r="S1160" t="s">
        <v>43</v>
      </c>
      <c r="T1160" t="s">
        <v>52</v>
      </c>
      <c r="U1160" s="36" t="s">
        <v>44</v>
      </c>
      <c r="V1160" s="28" t="s">
        <v>45</v>
      </c>
      <c r="W1160" s="4">
        <v>6685</v>
      </c>
      <c r="X1160" s="4">
        <f>IF(Table1[[#This Row],[Commodity]]="corn",Table1[[#This Row],[Tariff per Car]]/(111*2000/56),Table1[[#This Row],[Tariff per Car]]/(111*2000/60))</f>
        <v>1.8067567567567568</v>
      </c>
      <c r="Y1160" s="4">
        <f>Table1[[#This Row],[Tariff per Car]]/100.7</f>
        <v>66.385302879841106</v>
      </c>
      <c r="Z1160" s="4">
        <f>(Table1[[#This Row],[Tariff per Car]]/111)</f>
        <v>60.225225225225223</v>
      </c>
      <c r="AA1160" s="6">
        <f>(Table1[[#This Row],[Tariff per Car]]/111)/Table1[[#This Row],[Route Mileage]]</f>
        <v>3.6857542977494016E-2</v>
      </c>
      <c r="AB1160" s="4">
        <v>0.32</v>
      </c>
      <c r="AC1160" s="4">
        <f>Table1[[#This Row],[FSC per Mile]]*Table1[[#This Row],[Route Mileage]]</f>
        <v>522.88</v>
      </c>
      <c r="AD1160" s="4">
        <f>Table1[[#This Row],[Tariff per Car]]+Table1[[#This Row],[FSC per Car]]</f>
        <v>7207.88</v>
      </c>
      <c r="AE1160" s="4">
        <f>IF(Table1[[#This Row],[Commodity]]="corn",Table1[[#This Row],[Tariff + FSC per Car]]/(111*2000/56),Table1[[#This Row],[Tariff + FSC per Car]]/(111*2000/60))</f>
        <v>1.9480756756756756</v>
      </c>
      <c r="AF1160" s="4">
        <f>Table1[[#This Row],[Tariff + FSC per Car]]/100.7</f>
        <v>71.577755710029791</v>
      </c>
      <c r="AG1160" s="4">
        <f>(Table1[[#This Row],[Tariff + FSC per Car]]/111)</f>
        <v>64.935855855855863</v>
      </c>
      <c r="AH1160" s="6">
        <f>(Table1[[#This Row],[Tariff + FSC per Car]]/111)/Table1[[#This Row],[Route Mileage]]</f>
        <v>3.9740425860376904E-2</v>
      </c>
    </row>
    <row r="1161" spans="1:34" x14ac:dyDescent="0.25">
      <c r="A1161" s="12">
        <v>45275</v>
      </c>
      <c r="B1161" s="1" t="s">
        <v>34</v>
      </c>
      <c r="C1161" s="1" t="s">
        <v>34</v>
      </c>
      <c r="D1161" s="24">
        <v>4022</v>
      </c>
      <c r="E1161" s="24">
        <v>69105</v>
      </c>
      <c r="F1161" s="1" t="s">
        <v>72</v>
      </c>
      <c r="G1161" s="1" t="s">
        <v>36</v>
      </c>
      <c r="H1161" s="1" t="s">
        <v>74</v>
      </c>
      <c r="I1161" t="s">
        <v>75</v>
      </c>
      <c r="J1161" t="str">
        <f>_xlfn.CONCAT(IFERROR(INDEX(Lookup!B:B, MATCH(Table1[[#This Row],[Origin City]], Lookup!A:A, 0)), Table1[[#This Row],[Origin City]]),","," ",Table1[[#This Row],[Origin State]])</f>
        <v>Casselton, ND</v>
      </c>
      <c r="K1161" t="s">
        <v>48</v>
      </c>
      <c r="L1161" t="s">
        <v>49</v>
      </c>
      <c r="M1161" t="s">
        <v>50</v>
      </c>
      <c r="N1161" s="5">
        <v>1469</v>
      </c>
      <c r="O1161" t="s">
        <v>51</v>
      </c>
      <c r="P1161">
        <v>110</v>
      </c>
      <c r="Q1161">
        <v>120</v>
      </c>
      <c r="R1161" t="s">
        <v>2</v>
      </c>
      <c r="S1161" t="s">
        <v>43</v>
      </c>
      <c r="T1161" t="s">
        <v>52</v>
      </c>
      <c r="U1161" s="35" t="s">
        <v>44</v>
      </c>
      <c r="V1161" s="27" t="s">
        <v>45</v>
      </c>
      <c r="W1161" s="4">
        <v>6235</v>
      </c>
      <c r="X1161" s="4">
        <f>IF(Table1[[#This Row],[Commodity]]="corn",Table1[[#This Row],[Tariff per Car]]/(111*2000/56),Table1[[#This Row],[Tariff per Car]]/(111*2000/60))</f>
        <v>1.6851351351351351</v>
      </c>
      <c r="Y1161" s="4">
        <f>Table1[[#This Row],[Tariff per Car]]/100.7</f>
        <v>61.916583912611713</v>
      </c>
      <c r="Z1161" s="4">
        <f>(Table1[[#This Row],[Tariff per Car]]/111)</f>
        <v>56.171171171171174</v>
      </c>
      <c r="AA1161" s="6">
        <f>(Table1[[#This Row],[Tariff per Car]]/111)/Table1[[#This Row],[Route Mileage]]</f>
        <v>3.8237693104949746E-2</v>
      </c>
      <c r="AB1161" s="4">
        <v>0.32</v>
      </c>
      <c r="AC1161" s="4">
        <f>Table1[[#This Row],[FSC per Mile]]*Table1[[#This Row],[Route Mileage]]</f>
        <v>470.08</v>
      </c>
      <c r="AD1161" s="4">
        <f>Table1[[#This Row],[Tariff per Car]]+Table1[[#This Row],[FSC per Car]]</f>
        <v>6705.08</v>
      </c>
      <c r="AE1161" s="4">
        <f>IF(Table1[[#This Row],[Commodity]]="corn",Table1[[#This Row],[Tariff + FSC per Car]]/(111*2000/56),Table1[[#This Row],[Tariff + FSC per Car]]/(111*2000/60))</f>
        <v>1.8121837837837838</v>
      </c>
      <c r="AF1161" s="4">
        <f>Table1[[#This Row],[Tariff + FSC per Car]]/100.7</f>
        <v>66.584707050645477</v>
      </c>
      <c r="AG1161" s="4">
        <f>(Table1[[#This Row],[Tariff + FSC per Car]]/111)</f>
        <v>60.406126126126125</v>
      </c>
      <c r="AH1161" s="6">
        <f>(Table1[[#This Row],[Tariff + FSC per Car]]/111)/Table1[[#This Row],[Route Mileage]]</f>
        <v>4.1120575987832628E-2</v>
      </c>
    </row>
    <row r="1162" spans="1:34" x14ac:dyDescent="0.25">
      <c r="A1162" s="12">
        <v>45275</v>
      </c>
      <c r="B1162" s="1" t="s">
        <v>34</v>
      </c>
      <c r="C1162" s="1" t="s">
        <v>34</v>
      </c>
      <c r="D1162" s="24">
        <v>4022</v>
      </c>
      <c r="E1162" s="24">
        <v>69902</v>
      </c>
      <c r="F1162" s="1" t="s">
        <v>72</v>
      </c>
      <c r="G1162" s="1" t="s">
        <v>36</v>
      </c>
      <c r="H1162" s="1" t="s">
        <v>74</v>
      </c>
      <c r="I1162" t="s">
        <v>75</v>
      </c>
      <c r="J1162" t="str">
        <f>_xlfn.CONCAT(IFERROR(INDEX(Lookup!B:B, MATCH(Table1[[#This Row],[Origin City]], Lookup!A:A, 0)), Table1[[#This Row],[Origin City]]),","," ",Table1[[#This Row],[Origin State]])</f>
        <v>Casselton, ND</v>
      </c>
      <c r="K1162" t="s">
        <v>79</v>
      </c>
      <c r="L1162" t="s">
        <v>62</v>
      </c>
      <c r="M1162" t="str">
        <f>_xlfn.CONCAT(IFERROR(INDEX(Lookup!B:B, MATCH(Table1[[#This Row],[Destination City]], Lookup!A:A, 0)), Table1[[#This Row],[Destination City]]),","," ",Table1[[#This Row],[Destination State]])</f>
        <v>St. Louis, MO</v>
      </c>
      <c r="N1162" s="5">
        <v>855</v>
      </c>
      <c r="O1162" t="s">
        <v>51</v>
      </c>
      <c r="P1162">
        <v>110</v>
      </c>
      <c r="Q1162">
        <v>120</v>
      </c>
      <c r="R1162" t="s">
        <v>2</v>
      </c>
      <c r="S1162" t="s">
        <v>43</v>
      </c>
      <c r="T1162" t="s">
        <v>52</v>
      </c>
      <c r="U1162" s="35" t="s">
        <v>44</v>
      </c>
      <c r="V1162" s="27" t="s">
        <v>45</v>
      </c>
      <c r="W1162" s="4">
        <v>4485</v>
      </c>
      <c r="X1162" s="4">
        <f>IF(Table1[[#This Row],[Commodity]]="corn",Table1[[#This Row],[Tariff per Car]]/(111*2000/56),Table1[[#This Row],[Tariff per Car]]/(111*2000/60))</f>
        <v>1.2121621621621621</v>
      </c>
      <c r="Y1162" s="4">
        <f>Table1[[#This Row],[Tariff per Car]]/100.7</f>
        <v>44.538232373386293</v>
      </c>
      <c r="Z1162" s="4">
        <f>(Table1[[#This Row],[Tariff per Car]]/111)</f>
        <v>40.405405405405403</v>
      </c>
      <c r="AA1162" s="6">
        <f>(Table1[[#This Row],[Tariff per Car]]/111)/Table1[[#This Row],[Route Mileage]]</f>
        <v>4.7257784099889358E-2</v>
      </c>
      <c r="AB1162" s="4">
        <v>0.32</v>
      </c>
      <c r="AC1162" s="4">
        <f>Table1[[#This Row],[FSC per Mile]]*Table1[[#This Row],[Route Mileage]]</f>
        <v>273.60000000000002</v>
      </c>
      <c r="AD1162" s="4">
        <f>Table1[[#This Row],[Tariff per Car]]+Table1[[#This Row],[FSC per Car]]</f>
        <v>4758.6000000000004</v>
      </c>
      <c r="AE1162" s="4">
        <f>IF(Table1[[#This Row],[Commodity]]="corn",Table1[[#This Row],[Tariff + FSC per Car]]/(111*2000/56),Table1[[#This Row],[Tariff + FSC per Car]]/(111*2000/60))</f>
        <v>1.2861081081081083</v>
      </c>
      <c r="AF1162" s="4">
        <f>Table1[[#This Row],[Tariff + FSC per Car]]/100.7</f>
        <v>47.255213505461768</v>
      </c>
      <c r="AG1162" s="4">
        <f>(Table1[[#This Row],[Tariff + FSC per Car]]/111)</f>
        <v>42.870270270270275</v>
      </c>
      <c r="AH1162" s="6">
        <f>(Table1[[#This Row],[Tariff + FSC per Car]]/111)/Table1[[#This Row],[Route Mileage]]</f>
        <v>5.0140666982772253E-2</v>
      </c>
    </row>
    <row r="1163" spans="1:34" x14ac:dyDescent="0.25">
      <c r="A1163" s="12">
        <v>45275</v>
      </c>
      <c r="B1163" s="1" t="s">
        <v>34</v>
      </c>
      <c r="C1163" s="1" t="s">
        <v>34</v>
      </c>
      <c r="D1163" s="24">
        <v>4022</v>
      </c>
      <c r="E1163" s="24">
        <v>69105</v>
      </c>
      <c r="F1163" s="1" t="s">
        <v>72</v>
      </c>
      <c r="G1163" s="1" t="s">
        <v>36</v>
      </c>
      <c r="H1163" s="1" t="s">
        <v>76</v>
      </c>
      <c r="I1163" t="s">
        <v>77</v>
      </c>
      <c r="J1163" t="str">
        <f>_xlfn.CONCAT(IFERROR(INDEX(Lookup!B:B, MATCH(Table1[[#This Row],[Origin City]], Lookup!A:A, 0)), Table1[[#This Row],[Origin City]]),","," ",Table1[[#This Row],[Origin State]])</f>
        <v>Concordia, KS</v>
      </c>
      <c r="K1163" t="s">
        <v>65</v>
      </c>
      <c r="L1163" t="s">
        <v>54</v>
      </c>
      <c r="M1163" t="s">
        <v>66</v>
      </c>
      <c r="N1163" s="5">
        <v>742</v>
      </c>
      <c r="O1163" t="s">
        <v>51</v>
      </c>
      <c r="P1163">
        <v>110</v>
      </c>
      <c r="Q1163">
        <v>120</v>
      </c>
      <c r="R1163" t="s">
        <v>2</v>
      </c>
      <c r="S1163" t="s">
        <v>43</v>
      </c>
      <c r="T1163" t="s">
        <v>43</v>
      </c>
      <c r="U1163" s="36" t="s">
        <v>44</v>
      </c>
      <c r="V1163" s="28" t="s">
        <v>45</v>
      </c>
      <c r="W1163" s="4">
        <v>4935</v>
      </c>
      <c r="X1163" s="4">
        <f>IF(Table1[[#This Row],[Commodity]]="corn",Table1[[#This Row],[Tariff per Car]]/(111*2000/56),Table1[[#This Row],[Tariff per Car]]/(111*2000/60))</f>
        <v>1.3337837837837838</v>
      </c>
      <c r="Y1163" s="4">
        <f>Table1[[#This Row],[Tariff per Car]]/100.7</f>
        <v>49.006951340615686</v>
      </c>
      <c r="Z1163" s="4">
        <f>(Table1[[#This Row],[Tariff per Car]]/111)</f>
        <v>44.45945945945946</v>
      </c>
      <c r="AA1163" s="6">
        <f>(Table1[[#This Row],[Tariff per Car]]/111)/Table1[[#This Row],[Route Mileage]]</f>
        <v>5.991840897501275E-2</v>
      </c>
      <c r="AB1163" s="4">
        <v>0.32</v>
      </c>
      <c r="AC1163" s="4">
        <f>Table1[[#This Row],[FSC per Mile]]*Table1[[#This Row],[Route Mileage]]</f>
        <v>237.44</v>
      </c>
      <c r="AD1163" s="4">
        <f>Table1[[#This Row],[Tariff per Car]]+Table1[[#This Row],[FSC per Car]]</f>
        <v>5172.4399999999996</v>
      </c>
      <c r="AE1163" s="4">
        <f>IF(Table1[[#This Row],[Commodity]]="corn",Table1[[#This Row],[Tariff + FSC per Car]]/(111*2000/56),Table1[[#This Row],[Tariff + FSC per Car]]/(111*2000/60))</f>
        <v>1.3979567567567566</v>
      </c>
      <c r="AF1163" s="4">
        <f>Table1[[#This Row],[Tariff + FSC per Car]]/100.7</f>
        <v>51.364846077457791</v>
      </c>
      <c r="AG1163" s="4">
        <f>(Table1[[#This Row],[Tariff + FSC per Car]]/111)</f>
        <v>46.598558558558558</v>
      </c>
      <c r="AH1163" s="6">
        <f>(Table1[[#This Row],[Tariff + FSC per Car]]/111)/Table1[[#This Row],[Route Mileage]]</f>
        <v>6.2801291857895625E-2</v>
      </c>
    </row>
    <row r="1164" spans="1:34" x14ac:dyDescent="0.25">
      <c r="A1164" s="12">
        <v>45275</v>
      </c>
      <c r="B1164" s="1" t="s">
        <v>34</v>
      </c>
      <c r="C1164" s="1" t="s">
        <v>34</v>
      </c>
      <c r="D1164" s="24">
        <v>4022</v>
      </c>
      <c r="E1164" s="24">
        <v>69105</v>
      </c>
      <c r="F1164" s="1" t="s">
        <v>72</v>
      </c>
      <c r="G1164" s="1" t="s">
        <v>36</v>
      </c>
      <c r="H1164" s="1" t="s">
        <v>78</v>
      </c>
      <c r="I1164" t="s">
        <v>68</v>
      </c>
      <c r="J1164" t="str">
        <f>_xlfn.CONCAT(IFERROR(INDEX(Lookup!B:B, MATCH(Table1[[#This Row],[Origin City]], Lookup!A:A, 0)), Table1[[#This Row],[Origin City]]),","," ",Table1[[#This Row],[Origin State]])</f>
        <v>Mitchell, SD</v>
      </c>
      <c r="K1164" t="s">
        <v>48</v>
      </c>
      <c r="L1164" t="s">
        <v>49</v>
      </c>
      <c r="M1164" t="s">
        <v>50</v>
      </c>
      <c r="N1164" s="5">
        <v>1624</v>
      </c>
      <c r="O1164" t="s">
        <v>51</v>
      </c>
      <c r="P1164">
        <v>110</v>
      </c>
      <c r="Q1164">
        <v>120</v>
      </c>
      <c r="R1164" t="s">
        <v>2</v>
      </c>
      <c r="S1164" t="s">
        <v>43</v>
      </c>
      <c r="T1164" t="s">
        <v>52</v>
      </c>
      <c r="U1164" s="35" t="s">
        <v>44</v>
      </c>
      <c r="V1164" s="27" t="s">
        <v>45</v>
      </c>
      <c r="W1164" s="4">
        <v>6335</v>
      </c>
      <c r="X1164" s="4">
        <f>IF(Table1[[#This Row],[Commodity]]="corn",Table1[[#This Row],[Tariff per Car]]/(111*2000/56),Table1[[#This Row],[Tariff per Car]]/(111*2000/60))</f>
        <v>1.7121621621621621</v>
      </c>
      <c r="Y1164" s="4">
        <f>Table1[[#This Row],[Tariff per Car]]/100.7</f>
        <v>62.909632571996028</v>
      </c>
      <c r="Z1164" s="4">
        <f>(Table1[[#This Row],[Tariff per Car]]/111)</f>
        <v>57.072072072072075</v>
      </c>
      <c r="AA1164" s="6">
        <f>(Table1[[#This Row],[Tariff per Car]]/111)/Table1[[#This Row],[Route Mileage]]</f>
        <v>3.5142901522211868E-2</v>
      </c>
      <c r="AB1164" s="4">
        <v>0.32</v>
      </c>
      <c r="AC1164" s="4">
        <f>Table1[[#This Row],[FSC per Mile]]*Table1[[#This Row],[Route Mileage]]</f>
        <v>519.68000000000006</v>
      </c>
      <c r="AD1164" s="4">
        <f>Table1[[#This Row],[Tariff per Car]]+Table1[[#This Row],[FSC per Car]]</f>
        <v>6854.68</v>
      </c>
      <c r="AE1164" s="4">
        <f>IF(Table1[[#This Row],[Commodity]]="corn",Table1[[#This Row],[Tariff + FSC per Car]]/(111*2000/56),Table1[[#This Row],[Tariff + FSC per Car]]/(111*2000/60))</f>
        <v>1.8526162162162163</v>
      </c>
      <c r="AF1164" s="4">
        <f>Table1[[#This Row],[Tariff + FSC per Car]]/100.7</f>
        <v>68.070307845084415</v>
      </c>
      <c r="AG1164" s="4">
        <f>(Table1[[#This Row],[Tariff + FSC per Car]]/111)</f>
        <v>61.753873873873879</v>
      </c>
      <c r="AH1164" s="6">
        <f>(Table1[[#This Row],[Tariff + FSC per Car]]/111)/Table1[[#This Row],[Route Mileage]]</f>
        <v>3.8025784405094749E-2</v>
      </c>
    </row>
    <row r="1165" spans="1:34" x14ac:dyDescent="0.25">
      <c r="A1165" s="12">
        <v>45275</v>
      </c>
      <c r="B1165" s="1" t="s">
        <v>34</v>
      </c>
      <c r="C1165" s="1" t="s">
        <v>34</v>
      </c>
      <c r="D1165" s="24">
        <v>4022</v>
      </c>
      <c r="E1165" s="24">
        <v>69105</v>
      </c>
      <c r="F1165" s="1" t="s">
        <v>72</v>
      </c>
      <c r="G1165" s="1" t="s">
        <v>36</v>
      </c>
      <c r="H1165" s="1" t="s">
        <v>61</v>
      </c>
      <c r="I1165" t="s">
        <v>62</v>
      </c>
      <c r="J1165" t="str">
        <f>_xlfn.CONCAT(IFERROR(INDEX(Lookup!B:B, MATCH(Table1[[#This Row],[Origin City]], Lookup!A:A, 0)), Table1[[#This Row],[Origin City]]),","," ",Table1[[#This Row],[Origin State]])</f>
        <v>Phelps (Rock Port), MO</v>
      </c>
      <c r="K1165" t="s">
        <v>48</v>
      </c>
      <c r="L1165" t="s">
        <v>49</v>
      </c>
      <c r="M1165" t="s">
        <v>50</v>
      </c>
      <c r="N1165" s="5">
        <v>1881</v>
      </c>
      <c r="O1165" t="s">
        <v>51</v>
      </c>
      <c r="P1165">
        <v>110</v>
      </c>
      <c r="Q1165">
        <v>120</v>
      </c>
      <c r="R1165" t="s">
        <v>2</v>
      </c>
      <c r="S1165" t="s">
        <v>43</v>
      </c>
      <c r="T1165" t="s">
        <v>43</v>
      </c>
      <c r="U1165" s="35" t="s">
        <v>44</v>
      </c>
      <c r="V1165" s="27" t="s">
        <v>45</v>
      </c>
      <c r="W1165" s="4">
        <v>6285</v>
      </c>
      <c r="X1165" s="4">
        <f>IF(Table1[[#This Row],[Commodity]]="corn",Table1[[#This Row],[Tariff per Car]]/(111*2000/56),Table1[[#This Row],[Tariff per Car]]/(111*2000/60))</f>
        <v>1.6986486486486487</v>
      </c>
      <c r="Y1165" s="4">
        <f>Table1[[#This Row],[Tariff per Car]]/100.7</f>
        <v>62.413108242303871</v>
      </c>
      <c r="Z1165" s="4">
        <f>(Table1[[#This Row],[Tariff per Car]]/111)</f>
        <v>56.621621621621621</v>
      </c>
      <c r="AA1165" s="6">
        <f>(Table1[[#This Row],[Tariff per Car]]/111)/Table1[[#This Row],[Route Mileage]]</f>
        <v>3.0101872207135366E-2</v>
      </c>
      <c r="AB1165" s="4">
        <v>0.32</v>
      </c>
      <c r="AC1165" s="4">
        <f>Table1[[#This Row],[FSC per Mile]]*Table1[[#This Row],[Route Mileage]]</f>
        <v>601.91999999999996</v>
      </c>
      <c r="AD1165" s="4">
        <f>Table1[[#This Row],[Tariff per Car]]+Table1[[#This Row],[FSC per Car]]</f>
        <v>6886.92</v>
      </c>
      <c r="AE1165" s="4">
        <f>IF(Table1[[#This Row],[Commodity]]="corn",Table1[[#This Row],[Tariff + FSC per Car]]/(111*2000/56),Table1[[#This Row],[Tariff + FSC per Car]]/(111*2000/60))</f>
        <v>1.8613297297297298</v>
      </c>
      <c r="AF1165" s="4">
        <f>Table1[[#This Row],[Tariff + FSC per Car]]/100.7</f>
        <v>68.390466732869911</v>
      </c>
      <c r="AG1165" s="4">
        <f>(Table1[[#This Row],[Tariff + FSC per Car]]/111)</f>
        <v>62.044324324324322</v>
      </c>
      <c r="AH1165" s="6">
        <f>(Table1[[#This Row],[Tariff + FSC per Car]]/111)/Table1[[#This Row],[Route Mileage]]</f>
        <v>3.2984755090018247E-2</v>
      </c>
    </row>
    <row r="1166" spans="1:34" x14ac:dyDescent="0.25">
      <c r="A1166" s="12">
        <v>45275</v>
      </c>
      <c r="B1166" s="1" t="s">
        <v>34</v>
      </c>
      <c r="C1166" s="1" t="s">
        <v>34</v>
      </c>
      <c r="D1166" s="24">
        <v>4022</v>
      </c>
      <c r="E1166" s="24">
        <v>69105</v>
      </c>
      <c r="F1166" s="1" t="s">
        <v>72</v>
      </c>
      <c r="G1166" s="1" t="s">
        <v>36</v>
      </c>
      <c r="H1166" s="1" t="s">
        <v>69</v>
      </c>
      <c r="I1166" t="s">
        <v>47</v>
      </c>
      <c r="J1166" t="str">
        <f>_xlfn.CONCAT(IFERROR(INDEX(Lookup!B:B, MATCH(Table1[[#This Row],[Origin City]], Lookup!A:A, 0)), Table1[[#This Row],[Origin City]]),","," ",Table1[[#This Row],[Origin State]])</f>
        <v>St. Cloud, MN</v>
      </c>
      <c r="K1166" t="s">
        <v>48</v>
      </c>
      <c r="L1166" t="s">
        <v>49</v>
      </c>
      <c r="M1166" t="s">
        <v>50</v>
      </c>
      <c r="N1166" s="5">
        <v>1666</v>
      </c>
      <c r="O1166" t="s">
        <v>51</v>
      </c>
      <c r="P1166">
        <v>110</v>
      </c>
      <c r="Q1166">
        <v>120</v>
      </c>
      <c r="R1166" t="s">
        <v>2</v>
      </c>
      <c r="S1166" t="s">
        <v>43</v>
      </c>
      <c r="T1166" t="s">
        <v>43</v>
      </c>
      <c r="U1166" s="36" t="s">
        <v>44</v>
      </c>
      <c r="V1166" s="28" t="s">
        <v>45</v>
      </c>
      <c r="W1166" s="4">
        <v>6385</v>
      </c>
      <c r="X1166" s="4">
        <f>IF(Table1[[#This Row],[Commodity]]="corn",Table1[[#This Row],[Tariff per Car]]/(111*2000/56),Table1[[#This Row],[Tariff per Car]]/(111*2000/60))</f>
        <v>1.7256756756756757</v>
      </c>
      <c r="Y1166" s="4">
        <f>Table1[[#This Row],[Tariff per Car]]/100.7</f>
        <v>63.406156901688178</v>
      </c>
      <c r="Z1166" s="4">
        <f>(Table1[[#This Row],[Tariff per Car]]/111)</f>
        <v>57.522522522522522</v>
      </c>
      <c r="AA1166" s="6">
        <f>(Table1[[#This Row],[Tariff per Car]]/111)/Table1[[#This Row],[Route Mileage]]</f>
        <v>3.4527324443290833E-2</v>
      </c>
      <c r="AB1166" s="4">
        <v>0.32</v>
      </c>
      <c r="AC1166" s="4">
        <f>Table1[[#This Row],[FSC per Mile]]*Table1[[#This Row],[Route Mileage]]</f>
        <v>533.12</v>
      </c>
      <c r="AD1166" s="4">
        <f>Table1[[#This Row],[Tariff per Car]]+Table1[[#This Row],[FSC per Car]]</f>
        <v>6918.12</v>
      </c>
      <c r="AE1166" s="4">
        <f>IF(Table1[[#This Row],[Commodity]]="corn",Table1[[#This Row],[Tariff + FSC per Car]]/(111*2000/56),Table1[[#This Row],[Tariff + FSC per Car]]/(111*2000/60))</f>
        <v>1.8697621621621621</v>
      </c>
      <c r="AF1166" s="4">
        <f>Table1[[#This Row],[Tariff + FSC per Car]]/100.7</f>
        <v>68.700297914597812</v>
      </c>
      <c r="AG1166" s="4">
        <f>(Table1[[#This Row],[Tariff + FSC per Car]]/111)</f>
        <v>62.325405405405405</v>
      </c>
      <c r="AH1166" s="6">
        <f>(Table1[[#This Row],[Tariff + FSC per Car]]/111)/Table1[[#This Row],[Route Mileage]]</f>
        <v>3.7410207326173714E-2</v>
      </c>
    </row>
    <row r="1167" spans="1:34" x14ac:dyDescent="0.25">
      <c r="A1167" s="12">
        <v>45275</v>
      </c>
      <c r="B1167" s="1" t="s">
        <v>131</v>
      </c>
      <c r="C1167" s="1" t="s">
        <v>131</v>
      </c>
      <c r="D1167" s="24">
        <v>4050</v>
      </c>
      <c r="E1167" s="24">
        <v>1001000</v>
      </c>
      <c r="F1167" s="1" t="s">
        <v>72</v>
      </c>
      <c r="G1167" s="1" t="s">
        <v>36</v>
      </c>
      <c r="H1167" s="1" t="s">
        <v>132</v>
      </c>
      <c r="I1167" t="s">
        <v>57</v>
      </c>
      <c r="J1167" t="str">
        <f>_xlfn.CONCAT(IFERROR(INDEX(Lookup!B:B, MATCH(Table1[[#This Row],[Origin City]], Lookup!A:A, 0)), Table1[[#This Row],[Origin City]]),","," ",Table1[[#This Row],[Origin State]])</f>
        <v>Gibson City, IL</v>
      </c>
      <c r="K1167" t="s">
        <v>133</v>
      </c>
      <c r="L1167" t="s">
        <v>83</v>
      </c>
      <c r="M1167" t="str">
        <f>_xlfn.CONCAT(IFERROR(INDEX(Lookup!B:B, MATCH(Table1[[#This Row],[Destination City]], Lookup!A:A, 0)), Table1[[#This Row],[Destination City]]),","," ",Table1[[#This Row],[Destination State]])</f>
        <v>Reserve, LA</v>
      </c>
      <c r="N1167" s="5">
        <v>870</v>
      </c>
      <c r="O1167" t="s">
        <v>86</v>
      </c>
      <c r="P1167">
        <v>105</v>
      </c>
      <c r="R1167" t="s">
        <v>108</v>
      </c>
      <c r="S1167" t="s">
        <v>43</v>
      </c>
      <c r="T1167" t="s">
        <v>52</v>
      </c>
      <c r="U1167" s="26"/>
      <c r="V1167" s="27" t="s">
        <v>134</v>
      </c>
      <c r="W1167" s="4">
        <v>1854</v>
      </c>
      <c r="X1167" s="4">
        <f>IF(Table1[[#This Row],[Commodity]]="corn",Table1[[#This Row],[Tariff per Car]]/(111*2000/56),Table1[[#This Row],[Tariff per Car]]/(111*2000/60))</f>
        <v>0.50108108108108107</v>
      </c>
      <c r="Y1167" s="4">
        <f>Table1[[#This Row],[Tariff per Car]]/100.7</f>
        <v>18.411122144985104</v>
      </c>
      <c r="Z1167" s="4">
        <f>(Table1[[#This Row],[Tariff per Car]]/111)</f>
        <v>16.702702702702702</v>
      </c>
      <c r="AA1167" s="6">
        <f>(Table1[[#This Row],[Tariff per Car]]/111)/Table1[[#This Row],[Route Mileage]]</f>
        <v>1.9198508853681268E-2</v>
      </c>
      <c r="AB1167" s="4">
        <v>0.57799999999999996</v>
      </c>
      <c r="AC1167" s="4">
        <f>Table1[[#This Row],[FSC per Mile]]*Table1[[#This Row],[Route Mileage]]</f>
        <v>502.85999999999996</v>
      </c>
      <c r="AD1167" s="4">
        <f>Table1[[#This Row],[Tariff per Car]]+Table1[[#This Row],[FSC per Car]]</f>
        <v>2356.86</v>
      </c>
      <c r="AE1167" s="4">
        <f>IF(Table1[[#This Row],[Commodity]]="corn",Table1[[#This Row],[Tariff + FSC per Car]]/(111*2000/56),Table1[[#This Row],[Tariff + FSC per Car]]/(111*2000/60))</f>
        <v>0.63698918918918923</v>
      </c>
      <c r="AF1167" s="4">
        <f>Table1[[#This Row],[Tariff + FSC per Car]]/100.7</f>
        <v>23.404766633565046</v>
      </c>
      <c r="AG1167" s="4">
        <f>(Table1[[#This Row],[Tariff + FSC per Car]]/111)</f>
        <v>21.232972972972973</v>
      </c>
      <c r="AH1167" s="6">
        <f>(Table1[[#This Row],[Tariff + FSC per Car]]/111)/Table1[[#This Row],[Route Mileage]]</f>
        <v>2.4405716060888476E-2</v>
      </c>
    </row>
    <row r="1168" spans="1:34" x14ac:dyDescent="0.25">
      <c r="A1168" s="12">
        <v>45275</v>
      </c>
      <c r="B1168" s="1" t="s">
        <v>131</v>
      </c>
      <c r="C1168" s="1" t="s">
        <v>131</v>
      </c>
      <c r="D1168" s="24">
        <v>4050</v>
      </c>
      <c r="E1168" s="24">
        <v>1001000</v>
      </c>
      <c r="F1168" s="1" t="s">
        <v>72</v>
      </c>
      <c r="G1168" s="1" t="s">
        <v>36</v>
      </c>
      <c r="H1168" s="1" t="s">
        <v>132</v>
      </c>
      <c r="I1168" t="s">
        <v>57</v>
      </c>
      <c r="J1168" t="str">
        <f>_xlfn.CONCAT(IFERROR(INDEX(Lookup!B:B, MATCH(Table1[[#This Row],[Origin City]], Lookup!A:A, 0)), Table1[[#This Row],[Origin City]]),","," ",Table1[[#This Row],[Origin State]])</f>
        <v>Gibson City, IL</v>
      </c>
      <c r="K1168" t="s">
        <v>133</v>
      </c>
      <c r="L1168" t="s">
        <v>83</v>
      </c>
      <c r="M1168" t="str">
        <f>_xlfn.CONCAT(IFERROR(INDEX(Lookup!B:B, MATCH(Table1[[#This Row],[Destination City]], Lookup!A:A, 0)), Table1[[#This Row],[Destination City]]),","," ",Table1[[#This Row],[Destination State]])</f>
        <v>Reserve, LA</v>
      </c>
      <c r="N1168" s="5">
        <v>870</v>
      </c>
      <c r="O1168" t="s">
        <v>86</v>
      </c>
      <c r="P1168">
        <v>105</v>
      </c>
      <c r="R1168" t="s">
        <v>2</v>
      </c>
      <c r="S1168" t="s">
        <v>43</v>
      </c>
      <c r="T1168" t="s">
        <v>52</v>
      </c>
      <c r="U1168" s="26"/>
      <c r="V1168" s="27" t="s">
        <v>134</v>
      </c>
      <c r="W1168" s="4">
        <v>2233</v>
      </c>
      <c r="X1168" s="4">
        <f>IF(Table1[[#This Row],[Commodity]]="corn",Table1[[#This Row],[Tariff per Car]]/(111*2000/56),Table1[[#This Row],[Tariff per Car]]/(111*2000/60))</f>
        <v>0.60351351351351357</v>
      </c>
      <c r="Y1168" s="4">
        <f>Table1[[#This Row],[Tariff per Car]]/100.7</f>
        <v>22.174776564051637</v>
      </c>
      <c r="Z1168" s="4">
        <f>(Table1[[#This Row],[Tariff per Car]]/111)</f>
        <v>20.117117117117118</v>
      </c>
      <c r="AA1168" s="6">
        <f>(Table1[[#This Row],[Tariff per Car]]/111)/Table1[[#This Row],[Route Mileage]]</f>
        <v>2.3123123123123125E-2</v>
      </c>
      <c r="AB1168" s="4">
        <v>0.57799999999999996</v>
      </c>
      <c r="AC1168" s="4">
        <f>Table1[[#This Row],[FSC per Mile]]*Table1[[#This Row],[Route Mileage]]</f>
        <v>502.85999999999996</v>
      </c>
      <c r="AD1168" s="4">
        <f>Table1[[#This Row],[Tariff per Car]]+Table1[[#This Row],[FSC per Car]]</f>
        <v>2735.86</v>
      </c>
      <c r="AE1168" s="4">
        <f>IF(Table1[[#This Row],[Commodity]]="corn",Table1[[#This Row],[Tariff + FSC per Car]]/(111*2000/56),Table1[[#This Row],[Tariff + FSC per Car]]/(111*2000/60))</f>
        <v>0.73942162162162162</v>
      </c>
      <c r="AF1168" s="4">
        <f>Table1[[#This Row],[Tariff + FSC per Car]]/100.7</f>
        <v>27.168421052631579</v>
      </c>
      <c r="AG1168" s="4">
        <f>(Table1[[#This Row],[Tariff + FSC per Car]]/111)</f>
        <v>24.64738738738739</v>
      </c>
      <c r="AH1168" s="6">
        <f>(Table1[[#This Row],[Tariff + FSC per Car]]/111)/Table1[[#This Row],[Route Mileage]]</f>
        <v>2.8330330330330333E-2</v>
      </c>
    </row>
    <row r="1169" spans="1:34" x14ac:dyDescent="0.25">
      <c r="A1169" s="12">
        <v>45275</v>
      </c>
      <c r="B1169" s="1" t="s">
        <v>131</v>
      </c>
      <c r="C1169" s="1" t="s">
        <v>131</v>
      </c>
      <c r="D1169" s="24">
        <v>4050</v>
      </c>
      <c r="E1169" s="24">
        <v>1001000</v>
      </c>
      <c r="F1169" s="1" t="s">
        <v>72</v>
      </c>
      <c r="G1169" s="1" t="s">
        <v>36</v>
      </c>
      <c r="H1169" s="1" t="s">
        <v>135</v>
      </c>
      <c r="I1169" t="s">
        <v>59</v>
      </c>
      <c r="J1169" t="str">
        <f>_xlfn.CONCAT(IFERROR(INDEX(Lookup!B:B, MATCH(Table1[[#This Row],[Origin City]], Lookup!A:A, 0)), Table1[[#This Row],[Origin City]]),","," ",Table1[[#This Row],[Origin State]])</f>
        <v>Ida Grove, IA</v>
      </c>
      <c r="K1169" t="s">
        <v>136</v>
      </c>
      <c r="L1169" t="s">
        <v>83</v>
      </c>
      <c r="M1169" t="str">
        <f>_xlfn.CONCAT(IFERROR(INDEX(Lookup!B:B, MATCH(Table1[[#This Row],[Destination City]], Lookup!A:A, 0)), Table1[[#This Row],[Destination City]]),","," ",Table1[[#This Row],[Destination State]])</f>
        <v>Convent, LA</v>
      </c>
      <c r="N1169" s="5">
        <v>1376</v>
      </c>
      <c r="O1169" t="s">
        <v>86</v>
      </c>
      <c r="P1169">
        <v>105</v>
      </c>
      <c r="R1169" t="s">
        <v>108</v>
      </c>
      <c r="S1169" t="s">
        <v>43</v>
      </c>
      <c r="T1169" t="s">
        <v>43</v>
      </c>
      <c r="U1169" s="26"/>
      <c r="V1169" s="27" t="s">
        <v>134</v>
      </c>
      <c r="W1169" s="4">
        <v>2981</v>
      </c>
      <c r="X1169" s="4">
        <f>IF(Table1[[#This Row],[Commodity]]="corn",Table1[[#This Row],[Tariff per Car]]/(111*2000/56),Table1[[#This Row],[Tariff per Car]]/(111*2000/60))</f>
        <v>0.80567567567567566</v>
      </c>
      <c r="Y1169" s="4">
        <f>Table1[[#This Row],[Tariff per Car]]/100.7</f>
        <v>29.602780536246275</v>
      </c>
      <c r="Z1169" s="4">
        <f>(Table1[[#This Row],[Tariff per Car]]/111)</f>
        <v>26.855855855855857</v>
      </c>
      <c r="AA1169" s="6">
        <f>(Table1[[#This Row],[Tariff per Car]]/111)/Table1[[#This Row],[Route Mileage]]</f>
        <v>1.9517337104546409E-2</v>
      </c>
      <c r="AB1169" s="4">
        <v>0.57799999999999996</v>
      </c>
      <c r="AC1169" s="4">
        <f>Table1[[#This Row],[FSC per Mile]]*Table1[[#This Row],[Route Mileage]]</f>
        <v>795.32799999999997</v>
      </c>
      <c r="AD1169" s="4">
        <f>Table1[[#This Row],[Tariff per Car]]+Table1[[#This Row],[FSC per Car]]</f>
        <v>3776.328</v>
      </c>
      <c r="AE1169" s="4">
        <f>IF(Table1[[#This Row],[Commodity]]="corn",Table1[[#This Row],[Tariff + FSC per Car]]/(111*2000/56),Table1[[#This Row],[Tariff + FSC per Car]]/(111*2000/60))</f>
        <v>1.0206291891891892</v>
      </c>
      <c r="AF1169" s="4">
        <f>Table1[[#This Row],[Tariff + FSC per Car]]/100.7</f>
        <v>37.500774577954317</v>
      </c>
      <c r="AG1169" s="4">
        <f>(Table1[[#This Row],[Tariff + FSC per Car]]/111)</f>
        <v>34.02097297297297</v>
      </c>
      <c r="AH1169" s="6">
        <f>(Table1[[#This Row],[Tariff + FSC per Car]]/111)/Table1[[#This Row],[Route Mileage]]</f>
        <v>2.4724544311753614E-2</v>
      </c>
    </row>
    <row r="1170" spans="1:34" x14ac:dyDescent="0.25">
      <c r="A1170" s="12">
        <v>45275</v>
      </c>
      <c r="B1170" s="1" t="s">
        <v>131</v>
      </c>
      <c r="C1170" s="1" t="s">
        <v>131</v>
      </c>
      <c r="D1170" s="24">
        <v>4050</v>
      </c>
      <c r="E1170" s="24">
        <v>1001000</v>
      </c>
      <c r="F1170" s="1" t="s">
        <v>72</v>
      </c>
      <c r="G1170" s="1" t="s">
        <v>36</v>
      </c>
      <c r="H1170" s="1" t="s">
        <v>135</v>
      </c>
      <c r="I1170" t="s">
        <v>59</v>
      </c>
      <c r="J1170" t="str">
        <f>_xlfn.CONCAT(IFERROR(INDEX(Lookup!B:B, MATCH(Table1[[#This Row],[Origin City]], Lookup!A:A, 0)), Table1[[#This Row],[Origin City]]),","," ",Table1[[#This Row],[Origin State]])</f>
        <v>Ida Grove, IA</v>
      </c>
      <c r="K1170" t="s">
        <v>136</v>
      </c>
      <c r="L1170" t="s">
        <v>83</v>
      </c>
      <c r="M1170" t="str">
        <f>_xlfn.CONCAT(IFERROR(INDEX(Lookup!B:B, MATCH(Table1[[#This Row],[Destination City]], Lookup!A:A, 0)), Table1[[#This Row],[Destination City]]),","," ",Table1[[#This Row],[Destination State]])</f>
        <v>Convent, LA</v>
      </c>
      <c r="N1170" s="5">
        <v>1376</v>
      </c>
      <c r="O1170" t="s">
        <v>86</v>
      </c>
      <c r="P1170">
        <v>105</v>
      </c>
      <c r="R1170" t="s">
        <v>2</v>
      </c>
      <c r="S1170" t="s">
        <v>43</v>
      </c>
      <c r="T1170" t="s">
        <v>43</v>
      </c>
      <c r="U1170" s="26"/>
      <c r="V1170" s="27" t="s">
        <v>134</v>
      </c>
      <c r="W1170" s="4">
        <v>3416</v>
      </c>
      <c r="X1170" s="4">
        <f>IF(Table1[[#This Row],[Commodity]]="corn",Table1[[#This Row],[Tariff per Car]]/(111*2000/56),Table1[[#This Row],[Tariff per Car]]/(111*2000/60))</f>
        <v>0.92324324324324325</v>
      </c>
      <c r="Y1170" s="4">
        <f>Table1[[#This Row],[Tariff per Car]]/100.7</f>
        <v>33.922542204568025</v>
      </c>
      <c r="Z1170" s="4">
        <f>(Table1[[#This Row],[Tariff per Car]]/111)</f>
        <v>30.774774774774773</v>
      </c>
      <c r="AA1170" s="6">
        <f>(Table1[[#This Row],[Tariff per Car]]/111)/Table1[[#This Row],[Route Mileage]]</f>
        <v>2.236538864445841E-2</v>
      </c>
      <c r="AB1170" s="4">
        <v>0.57799999999999996</v>
      </c>
      <c r="AC1170" s="4">
        <f>Table1[[#This Row],[FSC per Mile]]*Table1[[#This Row],[Route Mileage]]</f>
        <v>795.32799999999997</v>
      </c>
      <c r="AD1170" s="4">
        <f>Table1[[#This Row],[Tariff per Car]]+Table1[[#This Row],[FSC per Car]]</f>
        <v>4211.3279999999995</v>
      </c>
      <c r="AE1170" s="4">
        <f>IF(Table1[[#This Row],[Commodity]]="corn",Table1[[#This Row],[Tariff + FSC per Car]]/(111*2000/56),Table1[[#This Row],[Tariff + FSC per Car]]/(111*2000/60))</f>
        <v>1.1381967567567566</v>
      </c>
      <c r="AF1170" s="4">
        <f>Table1[[#This Row],[Tariff + FSC per Car]]/100.7</f>
        <v>41.820536246276063</v>
      </c>
      <c r="AG1170" s="4">
        <f>(Table1[[#This Row],[Tariff + FSC per Car]]/111)</f>
        <v>37.939891891891889</v>
      </c>
      <c r="AH1170" s="6">
        <f>(Table1[[#This Row],[Tariff + FSC per Car]]/111)/Table1[[#This Row],[Route Mileage]]</f>
        <v>2.7572595851665618E-2</v>
      </c>
    </row>
    <row r="1171" spans="1:34" x14ac:dyDescent="0.25">
      <c r="A1171" s="12">
        <v>45275</v>
      </c>
      <c r="B1171" s="1" t="s">
        <v>88</v>
      </c>
      <c r="C1171" s="1" t="s">
        <v>81</v>
      </c>
      <c r="D1171" s="24">
        <v>4444</v>
      </c>
      <c r="E1171" s="24">
        <v>47004</v>
      </c>
      <c r="F1171" s="1" t="s">
        <v>72</v>
      </c>
      <c r="G1171" s="1" t="s">
        <v>36</v>
      </c>
      <c r="H1171" s="1" t="s">
        <v>89</v>
      </c>
      <c r="I1171" t="s">
        <v>75</v>
      </c>
      <c r="J1171" t="str">
        <f>_xlfn.CONCAT(IFERROR(INDEX(Lookup!B:B, MATCH(Table1[[#This Row],[Origin City]], Lookup!A:A, 0)), Table1[[#This Row],[Origin City]]),","," ",Table1[[#This Row],[Origin State]])</f>
        <v>Enderlin, ND</v>
      </c>
      <c r="K1171" t="s">
        <v>119</v>
      </c>
      <c r="L1171" t="s">
        <v>57</v>
      </c>
      <c r="M1171" t="str">
        <f>_xlfn.CONCAT(IFERROR(INDEX(Lookup!B:B, MATCH(Table1[[#This Row],[Destination City]], Lookup!A:A, 0)), Table1[[#This Row],[Destination City]]),","," ",Table1[[#This Row],[Destination State]])</f>
        <v>East St. Louis, IL</v>
      </c>
      <c r="N1171" s="5">
        <v>1235.9000000000001</v>
      </c>
      <c r="O1171" t="s">
        <v>86</v>
      </c>
      <c r="P1171">
        <v>110</v>
      </c>
      <c r="Q1171">
        <v>110</v>
      </c>
      <c r="R1171" t="s">
        <v>42</v>
      </c>
      <c r="S1171" t="s">
        <v>43</v>
      </c>
      <c r="T1171" t="s">
        <v>52</v>
      </c>
      <c r="U1171" s="43"/>
      <c r="V1171" s="28" t="s">
        <v>87</v>
      </c>
      <c r="W1171" s="4">
        <v>3526</v>
      </c>
      <c r="X1171" s="4">
        <f>IF(Table1[[#This Row],[Commodity]]="corn",Table1[[#This Row],[Tariff per Car]]/(111*2000/56),Table1[[#This Row],[Tariff per Car]]/(111*2000/60))</f>
        <v>0.95297297297297301</v>
      </c>
      <c r="Y1171" s="4">
        <f>Table1[[#This Row],[Tariff per Car]]/100.7</f>
        <v>35.01489572989076</v>
      </c>
      <c r="Z1171" s="4">
        <f>(Table1[[#This Row],[Tariff per Car]]/111)</f>
        <v>31.765765765765767</v>
      </c>
      <c r="AA1171" s="6">
        <f>(Table1[[#This Row],[Tariff per Car]]/111)/Table1[[#This Row],[Route Mileage]]</f>
        <v>2.5702537232596297E-2</v>
      </c>
      <c r="AB1171" s="4">
        <v>0.4375</v>
      </c>
      <c r="AC1171" s="4">
        <f>Table1[[#This Row],[FSC per Mile]]*Table1[[#This Row],[Route Mileage]]</f>
        <v>540.70625000000007</v>
      </c>
      <c r="AD1171" s="4">
        <f>Table1[[#This Row],[Tariff per Car]]+Table1[[#This Row],[FSC per Car]]</f>
        <v>4066.7062500000002</v>
      </c>
      <c r="AE1171" s="4">
        <f>IF(Table1[[#This Row],[Commodity]]="corn",Table1[[#This Row],[Tariff + FSC per Car]]/(111*2000/56),Table1[[#This Row],[Tariff + FSC per Car]]/(111*2000/60))</f>
        <v>1.0991097972972974</v>
      </c>
      <c r="AF1171" s="4">
        <f>Table1[[#This Row],[Tariff + FSC per Car]]/100.7</f>
        <v>40.384371896722939</v>
      </c>
      <c r="AG1171" s="4">
        <f>(Table1[[#This Row],[Tariff + FSC per Car]]/111)</f>
        <v>36.636993243243246</v>
      </c>
      <c r="AH1171" s="6">
        <f>(Table1[[#This Row],[Tariff + FSC per Car]]/111)/Table1[[#This Row],[Route Mileage]]</f>
        <v>2.964397867403774E-2</v>
      </c>
    </row>
    <row r="1172" spans="1:34" x14ac:dyDescent="0.25">
      <c r="A1172" s="12">
        <v>45275</v>
      </c>
      <c r="B1172" s="1" t="s">
        <v>88</v>
      </c>
      <c r="C1172" s="1" t="s">
        <v>81</v>
      </c>
      <c r="D1172" s="24">
        <v>4444</v>
      </c>
      <c r="E1172" s="24">
        <v>45650</v>
      </c>
      <c r="F1172" s="1" t="s">
        <v>72</v>
      </c>
      <c r="G1172" s="1" t="s">
        <v>36</v>
      </c>
      <c r="H1172" s="1" t="s">
        <v>89</v>
      </c>
      <c r="I1172" t="s">
        <v>75</v>
      </c>
      <c r="J1172" t="str">
        <f>_xlfn.CONCAT(IFERROR(INDEX(Lookup!B:B, MATCH(Table1[[#This Row],[Origin City]], Lookup!A:A, 0)), Table1[[#This Row],[Origin City]]),","," ",Table1[[#This Row],[Origin State]])</f>
        <v>Enderlin, ND</v>
      </c>
      <c r="K1172" t="s">
        <v>90</v>
      </c>
      <c r="L1172" t="s">
        <v>49</v>
      </c>
      <c r="M1172" t="str">
        <f>_xlfn.CONCAT(IFERROR(INDEX(Lookup!B:B, MATCH(Table1[[#This Row],[Destination City]], Lookup!A:A, 0)), Table1[[#This Row],[Destination City]]),","," ",Table1[[#This Row],[Destination State]])</f>
        <v>Kalama, WA</v>
      </c>
      <c r="N1172" s="5">
        <v>1617</v>
      </c>
      <c r="O1172" t="s">
        <v>86</v>
      </c>
      <c r="P1172">
        <v>110</v>
      </c>
      <c r="Q1172">
        <v>110</v>
      </c>
      <c r="R1172" t="s">
        <v>42</v>
      </c>
      <c r="S1172" t="s">
        <v>43</v>
      </c>
      <c r="T1172" t="s">
        <v>52</v>
      </c>
      <c r="U1172" s="43"/>
      <c r="V1172" s="28" t="s">
        <v>87</v>
      </c>
      <c r="W1172" s="4">
        <v>5935</v>
      </c>
      <c r="X1172" s="4">
        <f>IF(Table1[[#This Row],[Commodity]]="corn",Table1[[#This Row],[Tariff per Car]]/(111*2000/56),Table1[[#This Row],[Tariff per Car]]/(111*2000/60))</f>
        <v>1.604054054054054</v>
      </c>
      <c r="Y1172" s="4">
        <f>Table1[[#This Row],[Tariff per Car]]/100.7</f>
        <v>58.937437934458785</v>
      </c>
      <c r="Z1172" s="4">
        <f>(Table1[[#This Row],[Tariff per Car]]/111)</f>
        <v>53.468468468468465</v>
      </c>
      <c r="AA1172" s="6">
        <f>(Table1[[#This Row],[Tariff per Car]]/111)/Table1[[#This Row],[Route Mileage]]</f>
        <v>3.3066461637890204E-2</v>
      </c>
      <c r="AB1172" s="4">
        <v>0.4375</v>
      </c>
      <c r="AC1172" s="4">
        <f>Table1[[#This Row],[FSC per Mile]]*Table1[[#This Row],[Route Mileage]]</f>
        <v>707.4375</v>
      </c>
      <c r="AD1172" s="4">
        <f>Table1[[#This Row],[Tariff per Car]]+Table1[[#This Row],[FSC per Car]]</f>
        <v>6642.4375</v>
      </c>
      <c r="AE1172" s="4">
        <f>IF(Table1[[#This Row],[Commodity]]="corn",Table1[[#This Row],[Tariff + FSC per Car]]/(111*2000/56),Table1[[#This Row],[Tariff + FSC per Car]]/(111*2000/60))</f>
        <v>1.7952533783783784</v>
      </c>
      <c r="AF1172" s="4">
        <f>Table1[[#This Row],[Tariff + FSC per Car]]/100.7</f>
        <v>65.962636544190659</v>
      </c>
      <c r="AG1172" s="4">
        <f>(Table1[[#This Row],[Tariff + FSC per Car]]/111)</f>
        <v>59.84177927927928</v>
      </c>
      <c r="AH1172" s="6">
        <f>(Table1[[#This Row],[Tariff + FSC per Car]]/111)/Table1[[#This Row],[Route Mileage]]</f>
        <v>3.7007903079331654E-2</v>
      </c>
    </row>
    <row r="1173" spans="1:34" x14ac:dyDescent="0.25">
      <c r="A1173" s="12">
        <v>45275</v>
      </c>
      <c r="B1173" s="1" t="s">
        <v>94</v>
      </c>
      <c r="C1173" s="1" t="s">
        <v>94</v>
      </c>
      <c r="D1173" s="24">
        <v>4317</v>
      </c>
      <c r="F1173" s="1" t="s">
        <v>72</v>
      </c>
      <c r="G1173" s="1" t="s">
        <v>36</v>
      </c>
      <c r="H1173" s="1" t="s">
        <v>106</v>
      </c>
      <c r="I1173" t="s">
        <v>57</v>
      </c>
      <c r="J1173" t="str">
        <f>_xlfn.CONCAT(IFERROR(INDEX(Lookup!B:B, MATCH(Table1[[#This Row],[Origin City]], Lookup!A:A, 0)), Table1[[#This Row],[Origin City]]),","," ",Table1[[#This Row],[Origin State]])</f>
        <v>Casey, IL</v>
      </c>
      <c r="K1173" t="s">
        <v>107</v>
      </c>
      <c r="L1173" t="s">
        <v>98</v>
      </c>
      <c r="M1173" t="str">
        <f>_xlfn.CONCAT(IFERROR(INDEX(Lookup!B:B, MATCH(Table1[[#This Row],[Destination City]], Lookup!A:A, 0)), Table1[[#This Row],[Destination City]]),","," ",Table1[[#This Row],[Destination State]])</f>
        <v>Mobile, AL</v>
      </c>
      <c r="N1173" s="5">
        <v>779</v>
      </c>
      <c r="O1173" t="s">
        <v>86</v>
      </c>
      <c r="P1173">
        <v>90</v>
      </c>
      <c r="Q1173">
        <v>90</v>
      </c>
      <c r="R1173" t="s">
        <v>108</v>
      </c>
      <c r="S1173" t="s">
        <v>43</v>
      </c>
      <c r="T1173" t="s">
        <v>52</v>
      </c>
      <c r="U1173" s="43"/>
      <c r="V1173" s="28" t="s">
        <v>87</v>
      </c>
      <c r="W1173" s="4">
        <v>3516</v>
      </c>
      <c r="X1173" s="4">
        <f>IF(Table1[[#This Row],[Commodity]]="corn",Table1[[#This Row],[Tariff per Car]]/(111*2000/56),Table1[[#This Row],[Tariff per Car]]/(111*2000/60))</f>
        <v>0.95027027027027022</v>
      </c>
      <c r="Y1173" s="4">
        <f>Table1[[#This Row],[Tariff per Car]]/100.7</f>
        <v>34.915590863952332</v>
      </c>
      <c r="Z1173" s="4">
        <f>(Table1[[#This Row],[Tariff per Car]]/111)</f>
        <v>31.675675675675677</v>
      </c>
      <c r="AA1173" s="6">
        <f>(Table1[[#This Row],[Tariff per Car]]/111)/Table1[[#This Row],[Route Mileage]]</f>
        <v>4.066197134233078E-2</v>
      </c>
      <c r="AB1173" s="4">
        <v>0</v>
      </c>
      <c r="AC1173" s="4">
        <f>Table1[[#This Row],[FSC per Mile]]*Table1[[#This Row],[Route Mileage]]</f>
        <v>0</v>
      </c>
      <c r="AD1173" s="4">
        <f>Table1[[#This Row],[Tariff per Car]]+Table1[[#This Row],[FSC per Car]]</f>
        <v>3516</v>
      </c>
      <c r="AE1173" s="4">
        <f>IF(Table1[[#This Row],[Commodity]]="corn",Table1[[#This Row],[Tariff + FSC per Car]]/(111*2000/56),Table1[[#This Row],[Tariff + FSC per Car]]/(111*2000/60))</f>
        <v>0.95027027027027022</v>
      </c>
      <c r="AF1173" s="4">
        <f>Table1[[#This Row],[Tariff + FSC per Car]]/100.7</f>
        <v>34.915590863952332</v>
      </c>
      <c r="AG1173" s="4">
        <f>(Table1[[#This Row],[Tariff + FSC per Car]]/111)</f>
        <v>31.675675675675677</v>
      </c>
      <c r="AH1173" s="6">
        <f>(Table1[[#This Row],[Tariff + FSC per Car]]/111)/Table1[[#This Row],[Route Mileage]]</f>
        <v>4.066197134233078E-2</v>
      </c>
    </row>
    <row r="1174" spans="1:34" x14ac:dyDescent="0.25">
      <c r="A1174" s="12">
        <v>45275</v>
      </c>
      <c r="B1174" s="1" t="s">
        <v>94</v>
      </c>
      <c r="C1174" s="1" t="s">
        <v>94</v>
      </c>
      <c r="D1174" s="24">
        <v>4317</v>
      </c>
      <c r="F1174" s="1" t="s">
        <v>72</v>
      </c>
      <c r="G1174" s="1" t="s">
        <v>36</v>
      </c>
      <c r="H1174" s="1" t="s">
        <v>106</v>
      </c>
      <c r="I1174" t="s">
        <v>57</v>
      </c>
      <c r="J1174" t="str">
        <f>_xlfn.CONCAT(IFERROR(INDEX(Lookup!B:B, MATCH(Table1[[#This Row],[Origin City]], Lookup!A:A, 0)), Table1[[#This Row],[Origin City]]),","," ",Table1[[#This Row],[Origin State]])</f>
        <v>Casey, IL</v>
      </c>
      <c r="K1174" t="s">
        <v>107</v>
      </c>
      <c r="L1174" t="s">
        <v>98</v>
      </c>
      <c r="M1174" t="str">
        <f>_xlfn.CONCAT(IFERROR(INDEX(Lookup!B:B, MATCH(Table1[[#This Row],[Destination City]], Lookup!A:A, 0)), Table1[[#This Row],[Destination City]]),","," ",Table1[[#This Row],[Destination State]])</f>
        <v>Mobile, AL</v>
      </c>
      <c r="N1174" s="5">
        <v>779</v>
      </c>
      <c r="O1174" t="s">
        <v>86</v>
      </c>
      <c r="P1174">
        <v>90</v>
      </c>
      <c r="Q1174">
        <v>90</v>
      </c>
      <c r="R1174" t="s">
        <v>2</v>
      </c>
      <c r="S1174" t="s">
        <v>43</v>
      </c>
      <c r="T1174" t="s">
        <v>43</v>
      </c>
      <c r="U1174" s="43"/>
      <c r="V1174" s="28" t="s">
        <v>87</v>
      </c>
      <c r="W1174" s="4">
        <v>3736</v>
      </c>
      <c r="X1174" s="4">
        <f>IF(Table1[[#This Row],[Commodity]]="corn",Table1[[#This Row],[Tariff per Car]]/(111*2000/56),Table1[[#This Row],[Tariff per Car]]/(111*2000/60))</f>
        <v>1.0097297297297296</v>
      </c>
      <c r="Y1174" s="4">
        <f>Table1[[#This Row],[Tariff per Car]]/100.7</f>
        <v>37.100297914597817</v>
      </c>
      <c r="Z1174" s="4">
        <f>(Table1[[#This Row],[Tariff per Car]]/111)</f>
        <v>33.657657657657658</v>
      </c>
      <c r="AA1174" s="6">
        <f>(Table1[[#This Row],[Tariff per Car]]/111)/Table1[[#This Row],[Route Mileage]]</f>
        <v>4.320623576079289E-2</v>
      </c>
      <c r="AB1174" s="4">
        <v>0</v>
      </c>
      <c r="AC1174" s="4">
        <f>Table1[[#This Row],[FSC per Mile]]*Table1[[#This Row],[Route Mileage]]</f>
        <v>0</v>
      </c>
      <c r="AD1174" s="4">
        <f>Table1[[#This Row],[Tariff per Car]]+Table1[[#This Row],[FSC per Car]]</f>
        <v>3736</v>
      </c>
      <c r="AE1174" s="4">
        <f>IF(Table1[[#This Row],[Commodity]]="corn",Table1[[#This Row],[Tariff + FSC per Car]]/(111*2000/56),Table1[[#This Row],[Tariff + FSC per Car]]/(111*2000/60))</f>
        <v>1.0097297297297296</v>
      </c>
      <c r="AF1174" s="4">
        <f>Table1[[#This Row],[Tariff + FSC per Car]]/100.7</f>
        <v>37.100297914597817</v>
      </c>
      <c r="AG1174" s="4">
        <f>(Table1[[#This Row],[Tariff + FSC per Car]]/111)</f>
        <v>33.657657657657658</v>
      </c>
      <c r="AH1174" s="6">
        <f>(Table1[[#This Row],[Tariff + FSC per Car]]/111)/Table1[[#This Row],[Route Mileage]]</f>
        <v>4.320623576079289E-2</v>
      </c>
    </row>
    <row r="1175" spans="1:34" x14ac:dyDescent="0.25">
      <c r="A1175" s="12">
        <v>45275</v>
      </c>
      <c r="B1175" s="1" t="s">
        <v>94</v>
      </c>
      <c r="C1175" s="1" t="s">
        <v>94</v>
      </c>
      <c r="D1175" s="24">
        <v>4317</v>
      </c>
      <c r="F1175" s="1" t="s">
        <v>72</v>
      </c>
      <c r="G1175" s="1" t="s">
        <v>36</v>
      </c>
      <c r="H1175" s="1" t="s">
        <v>109</v>
      </c>
      <c r="I1175" t="s">
        <v>100</v>
      </c>
      <c r="J1175" t="str">
        <f>_xlfn.CONCAT(IFERROR(INDEX(Lookup!B:B, MATCH(Table1[[#This Row],[Origin City]], Lookup!A:A, 0)), Table1[[#This Row],[Origin City]]),","," ",Table1[[#This Row],[Origin State]])</f>
        <v>Marion, OH</v>
      </c>
      <c r="K1175" t="s">
        <v>110</v>
      </c>
      <c r="L1175" t="s">
        <v>111</v>
      </c>
      <c r="M1175" t="str">
        <f>_xlfn.CONCAT(IFERROR(INDEX(Lookup!B:B, MATCH(Table1[[#This Row],[Destination City]], Lookup!A:A, 0)), Table1[[#This Row],[Destination City]]),","," ",Table1[[#This Row],[Destination State]])</f>
        <v>Chesapeake, VA</v>
      </c>
      <c r="N1175" s="5">
        <v>760</v>
      </c>
      <c r="O1175" t="s">
        <v>86</v>
      </c>
      <c r="P1175">
        <v>90</v>
      </c>
      <c r="Q1175">
        <v>90</v>
      </c>
      <c r="R1175" t="s">
        <v>108</v>
      </c>
      <c r="S1175" t="s">
        <v>43</v>
      </c>
      <c r="T1175" t="s">
        <v>52</v>
      </c>
      <c r="U1175" s="43"/>
      <c r="V1175" s="28" t="s">
        <v>87</v>
      </c>
      <c r="W1175" s="4">
        <v>3134</v>
      </c>
      <c r="X1175" s="4">
        <f>IF(Table1[[#This Row],[Commodity]]="corn",Table1[[#This Row],[Tariff per Car]]/(111*2000/56),Table1[[#This Row],[Tariff per Car]]/(111*2000/60))</f>
        <v>0.84702702702702704</v>
      </c>
      <c r="Y1175" s="4">
        <f>Table1[[#This Row],[Tariff per Car]]/100.7</f>
        <v>31.122144985104271</v>
      </c>
      <c r="Z1175" s="4">
        <f>(Table1[[#This Row],[Tariff per Car]]/111)</f>
        <v>28.234234234234233</v>
      </c>
      <c r="AA1175" s="6">
        <f>(Table1[[#This Row],[Tariff per Car]]/111)/Table1[[#This Row],[Route Mileage]]</f>
        <v>3.7150308202939783E-2</v>
      </c>
      <c r="AB1175" s="4">
        <v>0</v>
      </c>
      <c r="AC1175" s="4">
        <f>Table1[[#This Row],[FSC per Mile]]*Table1[[#This Row],[Route Mileage]]</f>
        <v>0</v>
      </c>
      <c r="AD1175" s="4">
        <f>Table1[[#This Row],[Tariff per Car]]+Table1[[#This Row],[FSC per Car]]</f>
        <v>3134</v>
      </c>
      <c r="AE1175" s="4">
        <f>IF(Table1[[#This Row],[Commodity]]="corn",Table1[[#This Row],[Tariff + FSC per Car]]/(111*2000/56),Table1[[#This Row],[Tariff + FSC per Car]]/(111*2000/60))</f>
        <v>0.84702702702702704</v>
      </c>
      <c r="AF1175" s="4">
        <f>Table1[[#This Row],[Tariff + FSC per Car]]/100.7</f>
        <v>31.122144985104271</v>
      </c>
      <c r="AG1175" s="4">
        <f>(Table1[[#This Row],[Tariff + FSC per Car]]/111)</f>
        <v>28.234234234234233</v>
      </c>
      <c r="AH1175" s="6">
        <f>(Table1[[#This Row],[Tariff + FSC per Car]]/111)/Table1[[#This Row],[Route Mileage]]</f>
        <v>3.7150308202939783E-2</v>
      </c>
    </row>
    <row r="1176" spans="1:34" x14ac:dyDescent="0.25">
      <c r="A1176" s="12">
        <v>45275</v>
      </c>
      <c r="B1176" s="1" t="s">
        <v>94</v>
      </c>
      <c r="C1176" s="1" t="s">
        <v>94</v>
      </c>
      <c r="D1176" s="24">
        <v>4317</v>
      </c>
      <c r="F1176" s="1" t="s">
        <v>72</v>
      </c>
      <c r="G1176" s="1" t="s">
        <v>36</v>
      </c>
      <c r="H1176" s="1" t="s">
        <v>109</v>
      </c>
      <c r="I1176" t="s">
        <v>100</v>
      </c>
      <c r="J1176" t="str">
        <f>_xlfn.CONCAT(IFERROR(INDEX(Lookup!B:B, MATCH(Table1[[#This Row],[Origin City]], Lookup!A:A, 0)), Table1[[#This Row],[Origin City]]),","," ",Table1[[#This Row],[Origin State]])</f>
        <v>Marion, OH</v>
      </c>
      <c r="K1176" t="s">
        <v>110</v>
      </c>
      <c r="L1176" t="s">
        <v>111</v>
      </c>
      <c r="M1176" t="str">
        <f>_xlfn.CONCAT(IFERROR(INDEX(Lookup!B:B, MATCH(Table1[[#This Row],[Destination City]], Lookup!A:A, 0)), Table1[[#This Row],[Destination City]]),","," ",Table1[[#This Row],[Destination State]])</f>
        <v>Chesapeake, VA</v>
      </c>
      <c r="N1176" s="5">
        <v>760</v>
      </c>
      <c r="O1176" t="s">
        <v>86</v>
      </c>
      <c r="P1176">
        <v>90</v>
      </c>
      <c r="Q1176">
        <v>90</v>
      </c>
      <c r="R1176" t="s">
        <v>2</v>
      </c>
      <c r="S1176" t="s">
        <v>43</v>
      </c>
      <c r="T1176" t="s">
        <v>43</v>
      </c>
      <c r="U1176" s="43"/>
      <c r="V1176" s="28" t="s">
        <v>87</v>
      </c>
      <c r="W1176" s="4">
        <v>3574</v>
      </c>
      <c r="X1176" s="4">
        <f>IF(Table1[[#This Row],[Commodity]]="corn",Table1[[#This Row],[Tariff per Car]]/(111*2000/56),Table1[[#This Row],[Tariff per Car]]/(111*2000/60))</f>
        <v>0.96594594594594596</v>
      </c>
      <c r="Y1176" s="4">
        <f>Table1[[#This Row],[Tariff per Car]]/100.7</f>
        <v>35.491559086395235</v>
      </c>
      <c r="Z1176" s="4">
        <f>(Table1[[#This Row],[Tariff per Car]]/111)</f>
        <v>32.198198198198199</v>
      </c>
      <c r="AA1176" s="6">
        <f>(Table1[[#This Row],[Tariff per Car]]/111)/Table1[[#This Row],[Route Mileage]]</f>
        <v>4.2366050260787103E-2</v>
      </c>
      <c r="AB1176" s="4">
        <v>0</v>
      </c>
      <c r="AC1176" s="4">
        <f>Table1[[#This Row],[FSC per Mile]]*Table1[[#This Row],[Route Mileage]]</f>
        <v>0</v>
      </c>
      <c r="AD1176" s="4">
        <f>Table1[[#This Row],[Tariff per Car]]+Table1[[#This Row],[FSC per Car]]</f>
        <v>3574</v>
      </c>
      <c r="AE1176" s="4">
        <f>IF(Table1[[#This Row],[Commodity]]="corn",Table1[[#This Row],[Tariff + FSC per Car]]/(111*2000/56),Table1[[#This Row],[Tariff + FSC per Car]]/(111*2000/60))</f>
        <v>0.96594594594594596</v>
      </c>
      <c r="AF1176" s="4">
        <f>Table1[[#This Row],[Tariff + FSC per Car]]/100.7</f>
        <v>35.491559086395235</v>
      </c>
      <c r="AG1176" s="4">
        <f>(Table1[[#This Row],[Tariff + FSC per Car]]/111)</f>
        <v>32.198198198198199</v>
      </c>
      <c r="AH1176" s="6">
        <f>(Table1[[#This Row],[Tariff + FSC per Car]]/111)/Table1[[#This Row],[Route Mileage]]</f>
        <v>4.2366050260787103E-2</v>
      </c>
    </row>
    <row r="1177" spans="1:34" x14ac:dyDescent="0.25">
      <c r="A1177" s="12">
        <v>45275</v>
      </c>
      <c r="B1177" s="1" t="s">
        <v>112</v>
      </c>
      <c r="C1177" s="1" t="s">
        <v>112</v>
      </c>
      <c r="D1177" s="24">
        <v>4051</v>
      </c>
      <c r="E1177" s="24">
        <v>1144</v>
      </c>
      <c r="F1177" s="1" t="s">
        <v>72</v>
      </c>
      <c r="G1177" s="1" t="s">
        <v>36</v>
      </c>
      <c r="H1177" s="1" t="s">
        <v>128</v>
      </c>
      <c r="I1177" t="s">
        <v>77</v>
      </c>
      <c r="J1177" t="str">
        <f>_xlfn.CONCAT(IFERROR(INDEX(Lookup!B:B, MATCH(Table1[[#This Row],[Origin City]], Lookup!A:A, 0)), Table1[[#This Row],[Origin City]]),","," ",Table1[[#This Row],[Origin State]])</f>
        <v>Canton, KS</v>
      </c>
      <c r="K1177" t="s">
        <v>65</v>
      </c>
      <c r="L1177" t="s">
        <v>54</v>
      </c>
      <c r="M1177" t="str">
        <f>_xlfn.CONCAT(IFERROR(INDEX(Lookup!B:B, MATCH(Table1[[#This Row],[Destination City]], Lookup!A:A, 0)), Table1[[#This Row],[Destination City]]),","," ",Table1[[#This Row],[Destination State]])</f>
        <v>Houston, TX</v>
      </c>
      <c r="N1177" s="5">
        <v>747</v>
      </c>
      <c r="O1177" t="s">
        <v>51</v>
      </c>
      <c r="P1177">
        <v>107</v>
      </c>
      <c r="R1177" t="s">
        <v>42</v>
      </c>
      <c r="S1177" t="s">
        <v>43</v>
      </c>
      <c r="T1177" t="s">
        <v>52</v>
      </c>
      <c r="U1177" s="36" t="s">
        <v>44</v>
      </c>
      <c r="V1177" s="28"/>
      <c r="W1177" s="4">
        <v>4870</v>
      </c>
      <c r="X1177" s="4">
        <f>IF(Table1[[#This Row],[Commodity]]="corn",Table1[[#This Row],[Tariff per Car]]/(111*2000/56),Table1[[#This Row],[Tariff per Car]]/(111*2000/60))</f>
        <v>1.3162162162162163</v>
      </c>
      <c r="Y1177" s="4">
        <f>Table1[[#This Row],[Tariff per Car]]/100.7</f>
        <v>48.361469712015889</v>
      </c>
      <c r="Z1177" s="4">
        <f>(Table1[[#This Row],[Tariff per Car]]/111)</f>
        <v>43.873873873873876</v>
      </c>
      <c r="AA1177" s="6">
        <f>(Table1[[#This Row],[Tariff per Car]]/111)/Table1[[#This Row],[Route Mileage]]</f>
        <v>5.8733432227408136E-2</v>
      </c>
      <c r="AB1177" s="4">
        <v>0.49</v>
      </c>
      <c r="AC1177" s="4">
        <f>Table1[[#This Row],[FSC per Mile]]*Table1[[#This Row],[Route Mileage]]</f>
        <v>366.03</v>
      </c>
      <c r="AD1177" s="4">
        <f>Table1[[#This Row],[Tariff per Car]]+Table1[[#This Row],[FSC per Car]]</f>
        <v>5236.03</v>
      </c>
      <c r="AE1177" s="4">
        <f>IF(Table1[[#This Row],[Commodity]]="corn",Table1[[#This Row],[Tariff + FSC per Car]]/(111*2000/56),Table1[[#This Row],[Tariff + FSC per Car]]/(111*2000/60))</f>
        <v>1.4151432432432431</v>
      </c>
      <c r="AF1177" s="4">
        <f>Table1[[#This Row],[Tariff + FSC per Car]]/100.7</f>
        <v>51.996325719960275</v>
      </c>
      <c r="AG1177" s="4">
        <f>(Table1[[#This Row],[Tariff + FSC per Car]]/111)</f>
        <v>47.171441441441438</v>
      </c>
      <c r="AH1177" s="6">
        <f>(Table1[[#This Row],[Tariff + FSC per Car]]/111)/Table1[[#This Row],[Route Mileage]]</f>
        <v>6.3147846641822547E-2</v>
      </c>
    </row>
    <row r="1178" spans="1:34" x14ac:dyDescent="0.25">
      <c r="A1178" s="12">
        <v>45275</v>
      </c>
      <c r="B1178" s="1" t="s">
        <v>112</v>
      </c>
      <c r="C1178" s="1" t="s">
        <v>112</v>
      </c>
      <c r="D1178" s="24">
        <v>4051</v>
      </c>
      <c r="E1178" s="24">
        <v>1301</v>
      </c>
      <c r="F1178" s="1" t="s">
        <v>72</v>
      </c>
      <c r="G1178" s="1" t="s">
        <v>36</v>
      </c>
      <c r="H1178" s="1" t="s">
        <v>129</v>
      </c>
      <c r="I1178" t="s">
        <v>38</v>
      </c>
      <c r="J1178" t="str">
        <f>_xlfn.CONCAT(IFERROR(INDEX(Lookup!B:B, MATCH(Table1[[#This Row],[Origin City]], Lookup!A:A, 0)), Table1[[#This Row],[Origin City]]),","," ",Table1[[#This Row],[Origin State]])</f>
        <v>Cozad, NE</v>
      </c>
      <c r="K1178" t="s">
        <v>90</v>
      </c>
      <c r="L1178" t="s">
        <v>49</v>
      </c>
      <c r="M1178" t="str">
        <f>_xlfn.CONCAT(IFERROR(INDEX(Lookup!B:B, MATCH(Table1[[#This Row],[Destination City]], Lookup!A:A, 0)), Table1[[#This Row],[Destination City]]),","," ",Table1[[#This Row],[Destination State]])</f>
        <v>Kalama, WA</v>
      </c>
      <c r="N1178" s="5">
        <v>1562</v>
      </c>
      <c r="O1178" t="s">
        <v>51</v>
      </c>
      <c r="P1178">
        <v>107</v>
      </c>
      <c r="R1178" t="s">
        <v>42</v>
      </c>
      <c r="S1178" t="s">
        <v>43</v>
      </c>
      <c r="T1178" t="s">
        <v>52</v>
      </c>
      <c r="U1178" s="36" t="s">
        <v>44</v>
      </c>
      <c r="V1178" s="28"/>
      <c r="W1178" s="4">
        <v>5860</v>
      </c>
      <c r="X1178" s="4">
        <f>IF(Table1[[#This Row],[Commodity]]="corn",Table1[[#This Row],[Tariff per Car]]/(111*2000/56),Table1[[#This Row],[Tariff per Car]]/(111*2000/60))</f>
        <v>1.5837837837837838</v>
      </c>
      <c r="Y1178" s="4">
        <f>Table1[[#This Row],[Tariff per Car]]/100.7</f>
        <v>58.192651439920553</v>
      </c>
      <c r="Z1178" s="4">
        <f>(Table1[[#This Row],[Tariff per Car]]/111)</f>
        <v>52.792792792792795</v>
      </c>
      <c r="AA1178" s="6">
        <f>(Table1[[#This Row],[Tariff per Car]]/111)/Table1[[#This Row],[Route Mileage]]</f>
        <v>3.379820281228732E-2</v>
      </c>
      <c r="AB1178" s="4">
        <v>0.49</v>
      </c>
      <c r="AC1178" s="4">
        <f>Table1[[#This Row],[FSC per Mile]]*Table1[[#This Row],[Route Mileage]]</f>
        <v>765.38</v>
      </c>
      <c r="AD1178" s="4">
        <f>Table1[[#This Row],[Tariff per Car]]+Table1[[#This Row],[FSC per Car]]</f>
        <v>6625.38</v>
      </c>
      <c r="AE1178" s="4">
        <f>IF(Table1[[#This Row],[Commodity]]="corn",Table1[[#This Row],[Tariff + FSC per Car]]/(111*2000/56),Table1[[#This Row],[Tariff + FSC per Car]]/(111*2000/60))</f>
        <v>1.7906432432432433</v>
      </c>
      <c r="AF1178" s="4">
        <f>Table1[[#This Row],[Tariff + FSC per Car]]/100.7</f>
        <v>65.793247269116179</v>
      </c>
      <c r="AG1178" s="4">
        <f>(Table1[[#This Row],[Tariff + FSC per Car]]/111)</f>
        <v>59.688108108108111</v>
      </c>
      <c r="AH1178" s="6">
        <f>(Table1[[#This Row],[Tariff + FSC per Car]]/111)/Table1[[#This Row],[Route Mileage]]</f>
        <v>3.8212617226701738E-2</v>
      </c>
    </row>
    <row r="1179" spans="1:34" x14ac:dyDescent="0.25">
      <c r="A1179" s="12">
        <v>45275</v>
      </c>
      <c r="B1179" s="1" t="s">
        <v>112</v>
      </c>
      <c r="C1179" s="1" t="s">
        <v>112</v>
      </c>
      <c r="D1179" s="24">
        <v>4051</v>
      </c>
      <c r="E1179" s="24">
        <v>1144</v>
      </c>
      <c r="F1179" s="1" t="s">
        <v>72</v>
      </c>
      <c r="G1179" s="1" t="s">
        <v>36</v>
      </c>
      <c r="H1179" s="1" t="s">
        <v>129</v>
      </c>
      <c r="I1179" t="s">
        <v>38</v>
      </c>
      <c r="J1179" t="str">
        <f>_xlfn.CONCAT(IFERROR(INDEX(Lookup!B:B, MATCH(Table1[[#This Row],[Origin City]], Lookup!A:A, 0)), Table1[[#This Row],[Origin City]]),","," ",Table1[[#This Row],[Origin State]])</f>
        <v>Cozad, NE</v>
      </c>
      <c r="K1179" t="s">
        <v>65</v>
      </c>
      <c r="L1179" t="s">
        <v>54</v>
      </c>
      <c r="M1179" t="str">
        <f>_xlfn.CONCAT(IFERROR(INDEX(Lookup!B:B, MATCH(Table1[[#This Row],[Destination City]], Lookup!A:A, 0)), Table1[[#This Row],[Destination City]]),","," ",Table1[[#This Row],[Destination State]])</f>
        <v>Houston, TX</v>
      </c>
      <c r="N1179" s="5">
        <v>1078</v>
      </c>
      <c r="O1179" t="s">
        <v>51</v>
      </c>
      <c r="P1179">
        <v>107</v>
      </c>
      <c r="R1179" t="s">
        <v>42</v>
      </c>
      <c r="S1179" t="s">
        <v>43</v>
      </c>
      <c r="T1179" t="s">
        <v>52</v>
      </c>
      <c r="U1179" s="36" t="s">
        <v>44</v>
      </c>
      <c r="V1179" s="28"/>
      <c r="W1179" s="4">
        <v>5230</v>
      </c>
      <c r="X1179" s="4">
        <f>IF(Table1[[#This Row],[Commodity]]="corn",Table1[[#This Row],[Tariff per Car]]/(111*2000/56),Table1[[#This Row],[Tariff per Car]]/(111*2000/60))</f>
        <v>1.4135135135135135</v>
      </c>
      <c r="Y1179" s="4">
        <f>Table1[[#This Row],[Tariff per Car]]/100.7</f>
        <v>51.936444885799403</v>
      </c>
      <c r="Z1179" s="4">
        <f>(Table1[[#This Row],[Tariff per Car]]/111)</f>
        <v>47.117117117117118</v>
      </c>
      <c r="AA1179" s="6">
        <f>(Table1[[#This Row],[Tariff per Car]]/111)/Table1[[#This Row],[Route Mileage]]</f>
        <v>4.3707900850757993E-2</v>
      </c>
      <c r="AB1179" s="4">
        <v>0.49</v>
      </c>
      <c r="AC1179" s="4">
        <f>Table1[[#This Row],[FSC per Mile]]*Table1[[#This Row],[Route Mileage]]</f>
        <v>528.22</v>
      </c>
      <c r="AD1179" s="4">
        <f>Table1[[#This Row],[Tariff per Car]]+Table1[[#This Row],[FSC per Car]]</f>
        <v>5758.22</v>
      </c>
      <c r="AE1179" s="4">
        <f>IF(Table1[[#This Row],[Commodity]]="corn",Table1[[#This Row],[Tariff + FSC per Car]]/(111*2000/56),Table1[[#This Row],[Tariff + FSC per Car]]/(111*2000/60))</f>
        <v>1.5562756756756757</v>
      </c>
      <c r="AF1179" s="4">
        <f>Table1[[#This Row],[Tariff + FSC per Car]]/100.7</f>
        <v>57.181926514399208</v>
      </c>
      <c r="AG1179" s="4">
        <f>(Table1[[#This Row],[Tariff + FSC per Car]]/111)</f>
        <v>51.87585585585586</v>
      </c>
      <c r="AH1179" s="6">
        <f>(Table1[[#This Row],[Tariff + FSC per Car]]/111)/Table1[[#This Row],[Route Mileage]]</f>
        <v>4.8122315265172411E-2</v>
      </c>
    </row>
    <row r="1180" spans="1:34" x14ac:dyDescent="0.25">
      <c r="A1180" s="12">
        <v>45275</v>
      </c>
      <c r="B1180" s="1" t="s">
        <v>112</v>
      </c>
      <c r="C1180" s="1" t="s">
        <v>112</v>
      </c>
      <c r="D1180" s="24">
        <v>4051</v>
      </c>
      <c r="E1180" s="24">
        <v>1144</v>
      </c>
      <c r="F1180" s="1" t="s">
        <v>72</v>
      </c>
      <c r="G1180" s="1" t="s">
        <v>36</v>
      </c>
      <c r="H1180" s="1" t="s">
        <v>122</v>
      </c>
      <c r="I1180" t="s">
        <v>59</v>
      </c>
      <c r="J1180" t="str">
        <f>_xlfn.CONCAT(IFERROR(INDEX(Lookup!B:B, MATCH(Table1[[#This Row],[Origin City]], Lookup!A:A, 0)), Table1[[#This Row],[Origin City]]),","," ",Table1[[#This Row],[Origin State]])</f>
        <v>Sloan, IA</v>
      </c>
      <c r="K1180" t="s">
        <v>130</v>
      </c>
      <c r="L1180" t="s">
        <v>83</v>
      </c>
      <c r="M1180" t="str">
        <f>_xlfn.CONCAT(IFERROR(INDEX(Lookup!B:B, MATCH(Table1[[#This Row],[Destination City]], Lookup!A:A, 0)), Table1[[#This Row],[Destination City]]),","," ",Table1[[#This Row],[Destination State]])</f>
        <v>Ama, LA</v>
      </c>
      <c r="N1180" s="47">
        <v>1231</v>
      </c>
      <c r="O1180" t="s">
        <v>51</v>
      </c>
      <c r="P1180">
        <v>107</v>
      </c>
      <c r="R1180" t="s">
        <v>42</v>
      </c>
      <c r="S1180" t="s">
        <v>43</v>
      </c>
      <c r="T1180" t="s">
        <v>52</v>
      </c>
      <c r="U1180" s="36" t="s">
        <v>44</v>
      </c>
      <c r="V1180" s="28"/>
      <c r="W1180" s="4">
        <v>5310</v>
      </c>
      <c r="X1180" s="4">
        <f>IF(Table1[[#This Row],[Commodity]]="corn",Table1[[#This Row],[Tariff per Car]]/(111*2000/56),Table1[[#This Row],[Tariff per Car]]/(111*2000/60))</f>
        <v>1.4351351351351351</v>
      </c>
      <c r="Y1180" s="4">
        <f>Table1[[#This Row],[Tariff per Car]]/100.7</f>
        <v>52.730883813306853</v>
      </c>
      <c r="Z1180" s="4">
        <f>(Table1[[#This Row],[Tariff per Car]]/111)</f>
        <v>47.837837837837839</v>
      </c>
      <c r="AA1180" s="6">
        <f>(Table1[[#This Row],[Tariff per Car]]/111)/Table1[[#This Row],[Route Mileage]]</f>
        <v>3.886095681384065E-2</v>
      </c>
      <c r="AB1180" s="4">
        <v>0.49</v>
      </c>
      <c r="AC1180" s="4">
        <f>Table1[[#This Row],[FSC per Mile]]*Table1[[#This Row],[Route Mileage]]</f>
        <v>603.18999999999994</v>
      </c>
      <c r="AD1180" s="4">
        <f>Table1[[#This Row],[Tariff per Car]]+Table1[[#This Row],[FSC per Car]]</f>
        <v>5913.19</v>
      </c>
      <c r="AE1180" s="4">
        <f>IF(Table1[[#This Row],[Commodity]]="corn",Table1[[#This Row],[Tariff + FSC per Car]]/(111*2000/56),Table1[[#This Row],[Tariff + FSC per Car]]/(111*2000/60))</f>
        <v>1.5981594594594593</v>
      </c>
      <c r="AF1180" s="4">
        <f>Table1[[#This Row],[Tariff + FSC per Car]]/100.7</f>
        <v>58.720854021847067</v>
      </c>
      <c r="AG1180" s="4">
        <f>(Table1[[#This Row],[Tariff + FSC per Car]]/111)</f>
        <v>53.27198198198198</v>
      </c>
      <c r="AH1180" s="6">
        <f>(Table1[[#This Row],[Tariff + FSC per Car]]/111)/Table1[[#This Row],[Route Mileage]]</f>
        <v>4.3275371228255061E-2</v>
      </c>
    </row>
    <row r="1181" spans="1:34" x14ac:dyDescent="0.25">
      <c r="A1181" s="12">
        <v>45306</v>
      </c>
      <c r="B1181" s="1" t="s">
        <v>34</v>
      </c>
      <c r="C1181" s="1" t="s">
        <v>34</v>
      </c>
      <c r="D1181" s="24">
        <v>4022</v>
      </c>
      <c r="E1181" s="24">
        <v>39010</v>
      </c>
      <c r="F1181" s="1" t="s">
        <v>35</v>
      </c>
      <c r="G1181" s="1" t="s">
        <v>36</v>
      </c>
      <c r="H1181" s="1" t="s">
        <v>37</v>
      </c>
      <c r="I1181" t="s">
        <v>38</v>
      </c>
      <c r="J1181" t="str">
        <f>_xlfn.CONCAT(IFERROR(INDEX(Lookup!B:B, MATCH(Table1[[#This Row],[Origin City]], Lookup!A:A, 0)), Table1[[#This Row],[Origin City]]),","," ",Table1[[#This Row],[Origin State]])</f>
        <v>Brunswick, NE</v>
      </c>
      <c r="K1181" t="s">
        <v>39</v>
      </c>
      <c r="L1181" t="s">
        <v>40</v>
      </c>
      <c r="M1181" t="str">
        <f>_xlfn.CONCAT(IFERROR(INDEX(Lookup!B:B, MATCH(Table1[[#This Row],[Destination City]], Lookup!A:A, 0)), Table1[[#This Row],[Destination City]]),","," ",Table1[[#This Row],[Destination State]])</f>
        <v>Hanford, CA</v>
      </c>
      <c r="N1181" s="5">
        <v>2122</v>
      </c>
      <c r="O1181" t="s">
        <v>41</v>
      </c>
      <c r="P1181">
        <v>110</v>
      </c>
      <c r="Q1181">
        <v>120</v>
      </c>
      <c r="R1181" t="s">
        <v>42</v>
      </c>
      <c r="S1181" t="s">
        <v>43</v>
      </c>
      <c r="T1181" t="s">
        <v>43</v>
      </c>
      <c r="U1181" s="35" t="s">
        <v>44</v>
      </c>
      <c r="V1181" s="27" t="s">
        <v>45</v>
      </c>
      <c r="W1181" s="4">
        <v>6020</v>
      </c>
      <c r="X1181" s="4">
        <f>IF(Table1[[#This Row],[Commodity]]="corn",Table1[[#This Row],[Tariff per Car]]/(111*2000/56),Table1[[#This Row],[Tariff per Car]]/(111*2000/60))</f>
        <v>1.5185585585585586</v>
      </c>
      <c r="Y1181" s="4">
        <f>Table1[[#This Row],[Tariff per Car]]/100.7</f>
        <v>59.781529294935453</v>
      </c>
      <c r="Z1181" s="4">
        <f>(Table1[[#This Row],[Tariff per Car]]/111)</f>
        <v>54.234234234234236</v>
      </c>
      <c r="AA1181" s="6">
        <f>(Table1[[#This Row],[Tariff per Car]]/111)/Table1[[#This Row],[Route Mileage]]</f>
        <v>2.5558074568442148E-2</v>
      </c>
      <c r="AB1181" s="4">
        <v>0.26</v>
      </c>
      <c r="AC1181" s="4">
        <f>Table1[[#This Row],[FSC per Mile]]*Table1[[#This Row],[Route Mileage]]</f>
        <v>551.72</v>
      </c>
      <c r="AD1181" s="4">
        <f>Table1[[#This Row],[Tariff per Car]]+Table1[[#This Row],[FSC per Car]]</f>
        <v>6571.72</v>
      </c>
      <c r="AE1181" s="4">
        <f>IF(Table1[[#This Row],[Commodity]]="corn",Table1[[#This Row],[Tariff + FSC per Car]]/(111*2000/56),Table1[[#This Row],[Tariff + FSC per Car]]/(111*2000/60))</f>
        <v>1.6577311711711713</v>
      </c>
      <c r="AF1181" s="4">
        <f>Table1[[#This Row],[Tariff + FSC per Car]]/100.7</f>
        <v>65.260377358490572</v>
      </c>
      <c r="AG1181" s="4">
        <f>(Table1[[#This Row],[Tariff + FSC per Car]]/111)</f>
        <v>59.204684684684686</v>
      </c>
      <c r="AH1181" s="6">
        <f>(Table1[[#This Row],[Tariff + FSC per Car]]/111)/Table1[[#This Row],[Route Mileage]]</f>
        <v>2.790041691078449E-2</v>
      </c>
    </row>
    <row r="1182" spans="1:34" x14ac:dyDescent="0.25">
      <c r="A1182" s="12">
        <v>45306</v>
      </c>
      <c r="B1182" s="1" t="s">
        <v>34</v>
      </c>
      <c r="C1182" s="1" t="s">
        <v>34</v>
      </c>
      <c r="D1182" s="24">
        <v>4022</v>
      </c>
      <c r="E1182" s="24">
        <v>39013</v>
      </c>
      <c r="F1182" s="1" t="s">
        <v>35</v>
      </c>
      <c r="G1182" s="1" t="s">
        <v>36</v>
      </c>
      <c r="H1182" s="1" t="s">
        <v>46</v>
      </c>
      <c r="I1182" t="s">
        <v>47</v>
      </c>
      <c r="J1182" t="str">
        <f>_xlfn.CONCAT(IFERROR(INDEX(Lookup!B:B, MATCH(Table1[[#This Row],[Origin City]], Lookup!A:A, 0)), Table1[[#This Row],[Origin City]]),","," ",Table1[[#This Row],[Origin State]])</f>
        <v>Clarkfield, MN</v>
      </c>
      <c r="K1182" t="s">
        <v>48</v>
      </c>
      <c r="L1182" t="s">
        <v>49</v>
      </c>
      <c r="M1182" t="s">
        <v>50</v>
      </c>
      <c r="N1182" s="5">
        <v>1684</v>
      </c>
      <c r="O1182" t="s">
        <v>51</v>
      </c>
      <c r="P1182">
        <v>110</v>
      </c>
      <c r="Q1182">
        <v>120</v>
      </c>
      <c r="R1182" t="s">
        <v>42</v>
      </c>
      <c r="S1182" t="s">
        <v>43</v>
      </c>
      <c r="T1182" t="s">
        <v>52</v>
      </c>
      <c r="U1182" s="35" t="s">
        <v>44</v>
      </c>
      <c r="V1182" s="27" t="s">
        <v>45</v>
      </c>
      <c r="W1182" s="4">
        <v>5620</v>
      </c>
      <c r="X1182" s="4">
        <f>IF(Table1[[#This Row],[Commodity]]="corn",Table1[[#This Row],[Tariff per Car]]/(111*2000/56),Table1[[#This Row],[Tariff per Car]]/(111*2000/60))</f>
        <v>1.4176576576576576</v>
      </c>
      <c r="Y1182" s="4">
        <f>Table1[[#This Row],[Tariff per Car]]/100.7</f>
        <v>55.80933465739821</v>
      </c>
      <c r="Z1182" s="4">
        <f>(Table1[[#This Row],[Tariff per Car]]/111)</f>
        <v>50.630630630630634</v>
      </c>
      <c r="AA1182" s="6">
        <f>(Table1[[#This Row],[Tariff per Car]]/111)/Table1[[#This Row],[Route Mileage]]</f>
        <v>3.0065695148830542E-2</v>
      </c>
      <c r="AB1182" s="4">
        <v>0.26</v>
      </c>
      <c r="AC1182" s="4">
        <f>Table1[[#This Row],[FSC per Mile]]*Table1[[#This Row],[Route Mileage]]</f>
        <v>437.84000000000003</v>
      </c>
      <c r="AD1182" s="4">
        <f>Table1[[#This Row],[Tariff per Car]]+Table1[[#This Row],[FSC per Car]]</f>
        <v>6057.84</v>
      </c>
      <c r="AE1182" s="4">
        <f>IF(Table1[[#This Row],[Commodity]]="corn",Table1[[#This Row],[Tariff + FSC per Car]]/(111*2000/56),Table1[[#This Row],[Tariff + FSC per Car]]/(111*2000/60))</f>
        <v>1.5281037837837839</v>
      </c>
      <c r="AF1182" s="4">
        <f>Table1[[#This Row],[Tariff + FSC per Car]]/100.7</f>
        <v>60.157298907646478</v>
      </c>
      <c r="AG1182" s="4">
        <f>(Table1[[#This Row],[Tariff + FSC per Car]]/111)</f>
        <v>54.575135135135135</v>
      </c>
      <c r="AH1182" s="6">
        <f>(Table1[[#This Row],[Tariff + FSC per Car]]/111)/Table1[[#This Row],[Route Mileage]]</f>
        <v>3.2408037491172881E-2</v>
      </c>
    </row>
    <row r="1183" spans="1:34" x14ac:dyDescent="0.25">
      <c r="A1183" s="12">
        <v>45306</v>
      </c>
      <c r="B1183" s="1" t="s">
        <v>34</v>
      </c>
      <c r="C1183" s="1" t="s">
        <v>34</v>
      </c>
      <c r="D1183" s="24">
        <v>4022</v>
      </c>
      <c r="E1183" s="24">
        <v>39010</v>
      </c>
      <c r="F1183" s="1" t="s">
        <v>35</v>
      </c>
      <c r="G1183" s="1" t="s">
        <v>36</v>
      </c>
      <c r="H1183" s="1" t="s">
        <v>46</v>
      </c>
      <c r="I1183" t="s">
        <v>47</v>
      </c>
      <c r="J1183" t="str">
        <f>_xlfn.CONCAT(IFERROR(INDEX(Lookup!B:B, MATCH(Table1[[#This Row],[Origin City]], Lookup!A:A, 0)), Table1[[#This Row],[Origin City]]),","," ",Table1[[#This Row],[Origin State]])</f>
        <v>Clarkfield, MN</v>
      </c>
      <c r="K1183" t="s">
        <v>53</v>
      </c>
      <c r="L1183" t="s">
        <v>54</v>
      </c>
      <c r="M1183" t="str">
        <f>_xlfn.CONCAT(IFERROR(INDEX(Lookup!B:B, MATCH(Table1[[#This Row],[Destination City]], Lookup!A:A, 0)), Table1[[#This Row],[Destination City]]),","," ",Table1[[#This Row],[Destination State]])</f>
        <v>Hereford, TX</v>
      </c>
      <c r="N1183" s="5">
        <v>1066</v>
      </c>
      <c r="O1183" t="s">
        <v>51</v>
      </c>
      <c r="P1183">
        <v>110</v>
      </c>
      <c r="Q1183">
        <v>120</v>
      </c>
      <c r="R1183" t="s">
        <v>42</v>
      </c>
      <c r="S1183" t="s">
        <v>43</v>
      </c>
      <c r="T1183" t="s">
        <v>52</v>
      </c>
      <c r="U1183" s="35" t="s">
        <v>44</v>
      </c>
      <c r="V1183" s="27" t="s">
        <v>45</v>
      </c>
      <c r="W1183" s="4">
        <v>5500</v>
      </c>
      <c r="X1183" s="4">
        <f>IF(Table1[[#This Row],[Commodity]]="corn",Table1[[#This Row],[Tariff per Car]]/(111*2000/56),Table1[[#This Row],[Tariff per Car]]/(111*2000/60))</f>
        <v>1.3873873873873874</v>
      </c>
      <c r="Y1183" s="4">
        <f>Table1[[#This Row],[Tariff per Car]]/100.7</f>
        <v>54.617676266137039</v>
      </c>
      <c r="Z1183" s="4">
        <f>(Table1[[#This Row],[Tariff per Car]]/111)</f>
        <v>49.549549549549546</v>
      </c>
      <c r="AA1183" s="6">
        <f>(Table1[[#This Row],[Tariff per Car]]/111)/Table1[[#This Row],[Route Mileage]]</f>
        <v>4.6481753798826964E-2</v>
      </c>
      <c r="AB1183" s="4">
        <v>0.26</v>
      </c>
      <c r="AC1183" s="4">
        <f>Table1[[#This Row],[FSC per Mile]]*Table1[[#This Row],[Route Mileage]]</f>
        <v>277.16000000000003</v>
      </c>
      <c r="AD1183" s="4">
        <f>Table1[[#This Row],[Tariff per Car]]+Table1[[#This Row],[FSC per Car]]</f>
        <v>5777.16</v>
      </c>
      <c r="AE1183" s="4">
        <f>IF(Table1[[#This Row],[Commodity]]="corn",Table1[[#This Row],[Tariff + FSC per Car]]/(111*2000/56),Table1[[#This Row],[Tariff + FSC per Car]]/(111*2000/60))</f>
        <v>1.4573016216216217</v>
      </c>
      <c r="AF1183" s="4">
        <f>Table1[[#This Row],[Tariff + FSC per Car]]/100.7</f>
        <v>57.370009930486589</v>
      </c>
      <c r="AG1183" s="4">
        <f>(Table1[[#This Row],[Tariff + FSC per Car]]/111)</f>
        <v>52.046486486486486</v>
      </c>
      <c r="AH1183" s="6">
        <f>(Table1[[#This Row],[Tariff + FSC per Car]]/111)/Table1[[#This Row],[Route Mileage]]</f>
        <v>4.882409614116931E-2</v>
      </c>
    </row>
    <row r="1184" spans="1:34" x14ac:dyDescent="0.25">
      <c r="A1184" s="12">
        <v>45306</v>
      </c>
      <c r="B1184" s="1" t="s">
        <v>34</v>
      </c>
      <c r="C1184" s="1" t="s">
        <v>34</v>
      </c>
      <c r="D1184" s="24">
        <v>4022</v>
      </c>
      <c r="E1184" s="24">
        <v>39010</v>
      </c>
      <c r="F1184" s="1" t="s">
        <v>35</v>
      </c>
      <c r="G1184" s="1" t="s">
        <v>36</v>
      </c>
      <c r="H1184" s="1" t="s">
        <v>55</v>
      </c>
      <c r="I1184" t="s">
        <v>38</v>
      </c>
      <c r="J1184" t="str">
        <f>_xlfn.CONCAT(IFERROR(INDEX(Lookup!B:B, MATCH(Table1[[#This Row],[Origin City]], Lookup!A:A, 0)), Table1[[#This Row],[Origin City]]),","," ",Table1[[#This Row],[Origin State]])</f>
        <v>Edison, NE</v>
      </c>
      <c r="K1184" t="s">
        <v>53</v>
      </c>
      <c r="L1184" t="s">
        <v>54</v>
      </c>
      <c r="M1184" t="str">
        <f>_xlfn.CONCAT(IFERROR(INDEX(Lookup!B:B, MATCH(Table1[[#This Row],[Destination City]], Lookup!A:A, 0)), Table1[[#This Row],[Destination City]]),","," ",Table1[[#This Row],[Destination State]])</f>
        <v>Hereford, TX</v>
      </c>
      <c r="N1184" s="9">
        <v>728</v>
      </c>
      <c r="O1184" t="s">
        <v>51</v>
      </c>
      <c r="P1184">
        <v>110</v>
      </c>
      <c r="Q1184">
        <v>120</v>
      </c>
      <c r="R1184" t="s">
        <v>42</v>
      </c>
      <c r="S1184" t="s">
        <v>43</v>
      </c>
      <c r="T1184" t="s">
        <v>52</v>
      </c>
      <c r="U1184" s="35" t="s">
        <v>44</v>
      </c>
      <c r="V1184" s="27" t="s">
        <v>45</v>
      </c>
      <c r="W1184" s="4">
        <v>4740</v>
      </c>
      <c r="X1184" s="4">
        <f>IF(Table1[[#This Row],[Commodity]]="corn",Table1[[#This Row],[Tariff per Car]]/(111*2000/56),Table1[[#This Row],[Tariff per Car]]/(111*2000/60))</f>
        <v>1.1956756756756757</v>
      </c>
      <c r="Y1184" s="4">
        <f>Table1[[#This Row],[Tariff per Car]]/100.7</f>
        <v>47.070506454816282</v>
      </c>
      <c r="Z1184" s="4">
        <f>(Table1[[#This Row],[Tariff per Car]]/111)</f>
        <v>42.702702702702702</v>
      </c>
      <c r="AA1184" s="6">
        <f>(Table1[[#This Row],[Tariff per Car]]/111)/Table1[[#This Row],[Route Mileage]]</f>
        <v>5.8657558657558659E-2</v>
      </c>
      <c r="AB1184" s="4">
        <v>0.26</v>
      </c>
      <c r="AC1184" s="4">
        <f>Table1[[#This Row],[FSC per Mile]]*Table1[[#This Row],[Route Mileage]]</f>
        <v>189.28</v>
      </c>
      <c r="AD1184" s="4">
        <f>Table1[[#This Row],[Tariff per Car]]+Table1[[#This Row],[FSC per Car]]</f>
        <v>4929.28</v>
      </c>
      <c r="AE1184" s="4">
        <f>IF(Table1[[#This Row],[Commodity]]="corn",Table1[[#This Row],[Tariff + FSC per Car]]/(111*2000/56),Table1[[#This Row],[Tariff + FSC per Car]]/(111*2000/60))</f>
        <v>1.2434219819819818</v>
      </c>
      <c r="AF1184" s="4">
        <f>Table1[[#This Row],[Tariff + FSC per Car]]/100.7</f>
        <v>48.950148957298907</v>
      </c>
      <c r="AG1184" s="4">
        <f>(Table1[[#This Row],[Tariff + FSC per Car]]/111)</f>
        <v>44.407927927927929</v>
      </c>
      <c r="AH1184" s="6">
        <f>(Table1[[#This Row],[Tariff + FSC per Car]]/111)/Table1[[#This Row],[Route Mileage]]</f>
        <v>6.0999900999900998E-2</v>
      </c>
    </row>
    <row r="1185" spans="1:34" x14ac:dyDescent="0.25">
      <c r="A1185" s="12">
        <v>45306</v>
      </c>
      <c r="B1185" s="1" t="s">
        <v>34</v>
      </c>
      <c r="C1185" s="1" t="s">
        <v>34</v>
      </c>
      <c r="D1185" s="24">
        <v>4022</v>
      </c>
      <c r="E1185" s="24">
        <v>39013</v>
      </c>
      <c r="F1185" s="1" t="s">
        <v>35</v>
      </c>
      <c r="G1185" s="1" t="s">
        <v>36</v>
      </c>
      <c r="H1185" s="1" t="s">
        <v>55</v>
      </c>
      <c r="I1185" t="s">
        <v>38</v>
      </c>
      <c r="J1185" t="str">
        <f>_xlfn.CONCAT(IFERROR(INDEX(Lookup!B:B, MATCH(Table1[[#This Row],[Origin City]], Lookup!A:A, 0)), Table1[[#This Row],[Origin City]]),","," ",Table1[[#This Row],[Origin State]])</f>
        <v>Edison, NE</v>
      </c>
      <c r="K1185" t="s">
        <v>48</v>
      </c>
      <c r="L1185" t="s">
        <v>49</v>
      </c>
      <c r="M1185" t="s">
        <v>50</v>
      </c>
      <c r="N1185" s="5">
        <v>1759</v>
      </c>
      <c r="O1185" t="s">
        <v>51</v>
      </c>
      <c r="P1185">
        <v>110</v>
      </c>
      <c r="Q1185">
        <v>120</v>
      </c>
      <c r="R1185" t="s">
        <v>42</v>
      </c>
      <c r="S1185" t="s">
        <v>43</v>
      </c>
      <c r="T1185" t="s">
        <v>52</v>
      </c>
      <c r="U1185" s="35" t="s">
        <v>44</v>
      </c>
      <c r="V1185" s="27" t="s">
        <v>45</v>
      </c>
      <c r="W1185" s="4">
        <v>5500</v>
      </c>
      <c r="X1185" s="4">
        <f>IF(Table1[[#This Row],[Commodity]]="corn",Table1[[#This Row],[Tariff per Car]]/(111*2000/56),Table1[[#This Row],[Tariff per Car]]/(111*2000/60))</f>
        <v>1.3873873873873874</v>
      </c>
      <c r="Y1185" s="4">
        <f>Table1[[#This Row],[Tariff per Car]]/100.7</f>
        <v>54.617676266137039</v>
      </c>
      <c r="Z1185" s="4">
        <f>(Table1[[#This Row],[Tariff per Car]]/111)</f>
        <v>49.549549549549546</v>
      </c>
      <c r="AA1185" s="6">
        <f>(Table1[[#This Row],[Tariff per Car]]/111)/Table1[[#This Row],[Route Mileage]]</f>
        <v>2.8169158356764951E-2</v>
      </c>
      <c r="AB1185" s="4">
        <v>0.26</v>
      </c>
      <c r="AC1185" s="4">
        <f>Table1[[#This Row],[FSC per Mile]]*Table1[[#This Row],[Route Mileage]]</f>
        <v>457.34000000000003</v>
      </c>
      <c r="AD1185" s="4">
        <f>Table1[[#This Row],[Tariff per Car]]+Table1[[#This Row],[FSC per Car]]</f>
        <v>5957.34</v>
      </c>
      <c r="AE1185" s="4">
        <f>IF(Table1[[#This Row],[Commodity]]="corn",Table1[[#This Row],[Tariff + FSC per Car]]/(111*2000/56),Table1[[#This Row],[Tariff + FSC per Car]]/(111*2000/60))</f>
        <v>1.5027524324324324</v>
      </c>
      <c r="AF1185" s="4">
        <f>Table1[[#This Row],[Tariff + FSC per Car]]/100.7</f>
        <v>59.159285004965241</v>
      </c>
      <c r="AG1185" s="4">
        <f>(Table1[[#This Row],[Tariff + FSC per Car]]/111)</f>
        <v>53.669729729729731</v>
      </c>
      <c r="AH1185" s="6">
        <f>(Table1[[#This Row],[Tariff + FSC per Car]]/111)/Table1[[#This Row],[Route Mileage]]</f>
        <v>3.0511500699107293E-2</v>
      </c>
    </row>
    <row r="1186" spans="1:34" x14ac:dyDescent="0.25">
      <c r="A1186" s="12">
        <v>45306</v>
      </c>
      <c r="B1186" s="1" t="s">
        <v>34</v>
      </c>
      <c r="C1186" s="1" t="s">
        <v>34</v>
      </c>
      <c r="D1186" s="24">
        <v>4022</v>
      </c>
      <c r="E1186" s="24">
        <v>39010</v>
      </c>
      <c r="F1186" s="1" t="s">
        <v>35</v>
      </c>
      <c r="G1186" s="1" t="s">
        <v>36</v>
      </c>
      <c r="H1186" s="1" t="s">
        <v>55</v>
      </c>
      <c r="I1186" t="s">
        <v>38</v>
      </c>
      <c r="J1186" t="str">
        <f>_xlfn.CONCAT(IFERROR(INDEX(Lookup!B:B, MATCH(Table1[[#This Row],[Origin City]], Lookup!A:A, 0)), Table1[[#This Row],[Origin City]]),","," ",Table1[[#This Row],[Origin State]])</f>
        <v>Edison, NE</v>
      </c>
      <c r="K1186" t="s">
        <v>39</v>
      </c>
      <c r="L1186" t="s">
        <v>40</v>
      </c>
      <c r="M1186" t="str">
        <f>_xlfn.CONCAT(IFERROR(INDEX(Lookup!B:B, MATCH(Table1[[#This Row],[Destination City]], Lookup!A:A, 0)), Table1[[#This Row],[Destination City]]),","," ",Table1[[#This Row],[Destination State]])</f>
        <v>Hanford, CA</v>
      </c>
      <c r="N1186" s="5">
        <v>1776</v>
      </c>
      <c r="O1186" t="s">
        <v>41</v>
      </c>
      <c r="P1186">
        <v>110</v>
      </c>
      <c r="Q1186">
        <v>120</v>
      </c>
      <c r="R1186" t="s">
        <v>42</v>
      </c>
      <c r="S1186" t="s">
        <v>43</v>
      </c>
      <c r="T1186" t="s">
        <v>52</v>
      </c>
      <c r="U1186" s="36" t="s">
        <v>44</v>
      </c>
      <c r="V1186" s="28" t="s">
        <v>45</v>
      </c>
      <c r="W1186" s="4">
        <v>5700</v>
      </c>
      <c r="X1186" s="4">
        <f>IF(Table1[[#This Row],[Commodity]]="corn",Table1[[#This Row],[Tariff per Car]]/(111*2000/56),Table1[[#This Row],[Tariff per Car]]/(111*2000/60))</f>
        <v>1.4378378378378378</v>
      </c>
      <c r="Y1186" s="4">
        <f>Table1[[#This Row],[Tariff per Car]]/100.7</f>
        <v>56.60377358490566</v>
      </c>
      <c r="Z1186" s="4">
        <f>(Table1[[#This Row],[Tariff per Car]]/111)</f>
        <v>51.351351351351354</v>
      </c>
      <c r="AA1186" s="6">
        <f>(Table1[[#This Row],[Tariff per Car]]/111)/Table1[[#This Row],[Route Mileage]]</f>
        <v>2.8914049184319456E-2</v>
      </c>
      <c r="AB1186" s="4">
        <v>0.26</v>
      </c>
      <c r="AC1186" s="4">
        <f>Table1[[#This Row],[FSC per Mile]]*Table1[[#This Row],[Route Mileage]]</f>
        <v>461.76</v>
      </c>
      <c r="AD1186" s="4">
        <f>Table1[[#This Row],[Tariff per Car]]+Table1[[#This Row],[FSC per Car]]</f>
        <v>6161.76</v>
      </c>
      <c r="AE1186" s="4">
        <f>IF(Table1[[#This Row],[Commodity]]="corn",Table1[[#This Row],[Tariff + FSC per Car]]/(111*2000/56),Table1[[#This Row],[Tariff + FSC per Car]]/(111*2000/60))</f>
        <v>1.5543178378378379</v>
      </c>
      <c r="AF1186" s="4">
        <f>Table1[[#This Row],[Tariff + FSC per Car]]/100.7</f>
        <v>61.189275074478651</v>
      </c>
      <c r="AG1186" s="4">
        <f>(Table1[[#This Row],[Tariff + FSC per Car]]/111)</f>
        <v>55.511351351351351</v>
      </c>
      <c r="AH1186" s="6">
        <f>(Table1[[#This Row],[Tariff + FSC per Car]]/111)/Table1[[#This Row],[Route Mileage]]</f>
        <v>3.1256391526661799E-2</v>
      </c>
    </row>
    <row r="1187" spans="1:34" x14ac:dyDescent="0.25">
      <c r="A1187" s="12">
        <v>45306</v>
      </c>
      <c r="B1187" t="s">
        <v>34</v>
      </c>
      <c r="C1187" t="s">
        <v>34</v>
      </c>
      <c r="D1187" s="24">
        <v>4022</v>
      </c>
      <c r="E1187" s="24">
        <v>39010</v>
      </c>
      <c r="F1187" s="1" t="s">
        <v>35</v>
      </c>
      <c r="G1187" s="1" t="s">
        <v>36</v>
      </c>
      <c r="H1187" s="1" t="s">
        <v>56</v>
      </c>
      <c r="I1187" t="s">
        <v>57</v>
      </c>
      <c r="J1187" t="str">
        <f>_xlfn.CONCAT(IFERROR(INDEX(Lookup!B:B, MATCH(Table1[[#This Row],[Origin City]], Lookup!A:A, 0)), Table1[[#This Row],[Origin City]]),","," ",Table1[[#This Row],[Origin State]])</f>
        <v>Greenwood (Mendota), IL</v>
      </c>
      <c r="K1187" t="s">
        <v>53</v>
      </c>
      <c r="L1187" t="s">
        <v>54</v>
      </c>
      <c r="M1187" t="str">
        <f>_xlfn.CONCAT(IFERROR(INDEX(Lookup!B:B, MATCH(Table1[[#This Row],[Destination City]], Lookup!A:A, 0)), Table1[[#This Row],[Destination City]]),","," ",Table1[[#This Row],[Destination State]])</f>
        <v>Hereford, TX</v>
      </c>
      <c r="N1187" s="5">
        <v>935</v>
      </c>
      <c r="O1187" t="s">
        <v>41</v>
      </c>
      <c r="P1187">
        <v>110</v>
      </c>
      <c r="Q1187">
        <v>120</v>
      </c>
      <c r="R1187" t="s">
        <v>42</v>
      </c>
      <c r="S1187" t="s">
        <v>43</v>
      </c>
      <c r="T1187" t="s">
        <v>52</v>
      </c>
      <c r="U1187" s="35" t="s">
        <v>44</v>
      </c>
      <c r="V1187" s="27" t="s">
        <v>45</v>
      </c>
      <c r="W1187" s="4">
        <v>4260</v>
      </c>
      <c r="X1187" s="4">
        <f>IF(Table1[[#This Row],[Commodity]]="corn",Table1[[#This Row],[Tariff per Car]]/(111*2000/56),Table1[[#This Row],[Tariff per Car]]/(111*2000/60))</f>
        <v>1.0745945945945947</v>
      </c>
      <c r="Y1187" s="4">
        <f>Table1[[#This Row],[Tariff per Car]]/100.7</f>
        <v>42.303872889771597</v>
      </c>
      <c r="Z1187" s="4">
        <f>(Table1[[#This Row],[Tariff per Car]]/111)</f>
        <v>38.378378378378379</v>
      </c>
      <c r="AA1187" s="6">
        <f>(Table1[[#This Row],[Tariff per Car]]/111)/Table1[[#This Row],[Route Mileage]]</f>
        <v>4.1046393987570456E-2</v>
      </c>
      <c r="AB1187" s="4">
        <v>0.26</v>
      </c>
      <c r="AC1187" s="4">
        <f>Table1[[#This Row],[FSC per Mile]]*Table1[[#This Row],[Route Mileage]]</f>
        <v>243.1</v>
      </c>
      <c r="AD1187" s="4">
        <f>Table1[[#This Row],[Tariff per Car]]+Table1[[#This Row],[FSC per Car]]</f>
        <v>4503.1000000000004</v>
      </c>
      <c r="AE1187" s="4">
        <f>IF(Table1[[#This Row],[Commodity]]="corn",Table1[[#This Row],[Tariff + FSC per Car]]/(111*2000/56),Table1[[#This Row],[Tariff + FSC per Car]]/(111*2000/60))</f>
        <v>1.1359171171171172</v>
      </c>
      <c r="AF1187" s="4">
        <f>Table1[[#This Row],[Tariff + FSC per Car]]/100.7</f>
        <v>44.717974180734856</v>
      </c>
      <c r="AG1187" s="4">
        <f>(Table1[[#This Row],[Tariff + FSC per Car]]/111)</f>
        <v>40.568468468468474</v>
      </c>
      <c r="AH1187" s="6">
        <f>(Table1[[#This Row],[Tariff + FSC per Car]]/111)/Table1[[#This Row],[Route Mileage]]</f>
        <v>4.338873632991281E-2</v>
      </c>
    </row>
    <row r="1188" spans="1:34" x14ac:dyDescent="0.25">
      <c r="A1188" s="12">
        <v>45306</v>
      </c>
      <c r="B1188" s="1" t="s">
        <v>34</v>
      </c>
      <c r="C1188" s="1" t="s">
        <v>34</v>
      </c>
      <c r="D1188" s="24">
        <v>4022</v>
      </c>
      <c r="E1188" s="24">
        <v>39010</v>
      </c>
      <c r="F1188" s="1" t="s">
        <v>35</v>
      </c>
      <c r="G1188" s="1" t="s">
        <v>36</v>
      </c>
      <c r="H1188" s="1" t="s">
        <v>58</v>
      </c>
      <c r="I1188" t="s">
        <v>59</v>
      </c>
      <c r="J1188" t="str">
        <f>_xlfn.CONCAT(IFERROR(INDEX(Lookup!B:B, MATCH(Table1[[#This Row],[Origin City]], Lookup!A:A, 0)), Table1[[#This Row],[Origin City]]),","," ",Table1[[#This Row],[Origin State]])</f>
        <v>Hancock, IA</v>
      </c>
      <c r="K1188" t="s">
        <v>60</v>
      </c>
      <c r="L1188" t="s">
        <v>54</v>
      </c>
      <c r="M1188" t="str">
        <f>_xlfn.CONCAT(IFERROR(INDEX(Lookup!B:B, MATCH(Table1[[#This Row],[Destination City]], Lookup!A:A, 0)), Table1[[#This Row],[Destination City]]),","," ",Table1[[#This Row],[Destination State]])</f>
        <v>Plainview, TX</v>
      </c>
      <c r="N1188" s="5">
        <v>832</v>
      </c>
      <c r="O1188" t="s">
        <v>41</v>
      </c>
      <c r="P1188">
        <v>110</v>
      </c>
      <c r="Q1188">
        <v>120</v>
      </c>
      <c r="R1188" t="s">
        <v>42</v>
      </c>
      <c r="S1188" t="s">
        <v>43</v>
      </c>
      <c r="T1188" t="s">
        <v>43</v>
      </c>
      <c r="U1188" s="35" t="s">
        <v>44</v>
      </c>
      <c r="V1188" s="27" t="s">
        <v>45</v>
      </c>
      <c r="W1188" s="4">
        <v>4860</v>
      </c>
      <c r="X1188" s="4">
        <f>IF(Table1[[#This Row],[Commodity]]="corn",Table1[[#This Row],[Tariff per Car]]/(111*2000/56),Table1[[#This Row],[Tariff per Car]]/(111*2000/60))</f>
        <v>1.2259459459459459</v>
      </c>
      <c r="Y1188" s="4">
        <f>Table1[[#This Row],[Tariff per Car]]/100.7</f>
        <v>48.262164846077454</v>
      </c>
      <c r="Z1188" s="4">
        <f>(Table1[[#This Row],[Tariff per Car]]/111)</f>
        <v>43.783783783783782</v>
      </c>
      <c r="AA1188" s="6">
        <f>(Table1[[#This Row],[Tariff per Car]]/111)/Table1[[#This Row],[Route Mileage]]</f>
        <v>5.2624740124740124E-2</v>
      </c>
      <c r="AB1188" s="4">
        <v>0.26</v>
      </c>
      <c r="AC1188" s="4">
        <f>Table1[[#This Row],[FSC per Mile]]*Table1[[#This Row],[Route Mileage]]</f>
        <v>216.32</v>
      </c>
      <c r="AD1188" s="4">
        <f>Table1[[#This Row],[Tariff per Car]]+Table1[[#This Row],[FSC per Car]]</f>
        <v>5076.32</v>
      </c>
      <c r="AE1188" s="4">
        <f>IF(Table1[[#This Row],[Commodity]]="corn",Table1[[#This Row],[Tariff + FSC per Car]]/(111*2000/56),Table1[[#This Row],[Tariff + FSC per Car]]/(111*2000/60))</f>
        <v>1.2805131531531531</v>
      </c>
      <c r="AF1188" s="4">
        <f>Table1[[#This Row],[Tariff + FSC per Car]]/100.7</f>
        <v>50.410327706057593</v>
      </c>
      <c r="AG1188" s="4">
        <f>(Table1[[#This Row],[Tariff + FSC per Car]]/111)</f>
        <v>45.732612612612613</v>
      </c>
      <c r="AH1188" s="6">
        <f>(Table1[[#This Row],[Tariff + FSC per Car]]/111)/Table1[[#This Row],[Route Mileage]]</f>
        <v>5.496708246708247E-2</v>
      </c>
    </row>
    <row r="1189" spans="1:34" x14ac:dyDescent="0.25">
      <c r="A1189" s="12">
        <v>45306</v>
      </c>
      <c r="B1189" s="1" t="s">
        <v>34</v>
      </c>
      <c r="C1189" s="1" t="s">
        <v>34</v>
      </c>
      <c r="D1189" s="24">
        <v>4022</v>
      </c>
      <c r="E1189" s="24">
        <v>39010</v>
      </c>
      <c r="F1189" s="1" t="s">
        <v>35</v>
      </c>
      <c r="G1189" s="1" t="s">
        <v>36</v>
      </c>
      <c r="H1189" s="1" t="s">
        <v>61</v>
      </c>
      <c r="I1189" t="s">
        <v>62</v>
      </c>
      <c r="J1189" t="str">
        <f>_xlfn.CONCAT(IFERROR(INDEX(Lookup!B:B, MATCH(Table1[[#This Row],[Origin City]], Lookup!A:A, 0)), Table1[[#This Row],[Origin City]]),","," ",Table1[[#This Row],[Origin State]])</f>
        <v>Phelps (Rock Port), MO</v>
      </c>
      <c r="K1189" t="s">
        <v>63</v>
      </c>
      <c r="L1189" t="s">
        <v>64</v>
      </c>
      <c r="M1189" t="str">
        <f>_xlfn.CONCAT(IFERROR(INDEX(Lookup!B:B, MATCH(Table1[[#This Row],[Destination City]], Lookup!A:A, 0)), Table1[[#This Row],[Destination City]]),","," ",Table1[[#This Row],[Destination State]])</f>
        <v>Clovis, NM</v>
      </c>
      <c r="N1189" s="5">
        <v>764</v>
      </c>
      <c r="O1189" t="s">
        <v>41</v>
      </c>
      <c r="P1189">
        <v>110</v>
      </c>
      <c r="Q1189">
        <v>120</v>
      </c>
      <c r="R1189" t="s">
        <v>42</v>
      </c>
      <c r="S1189" t="s">
        <v>43</v>
      </c>
      <c r="T1189" t="s">
        <v>52</v>
      </c>
      <c r="U1189" s="35" t="s">
        <v>44</v>
      </c>
      <c r="V1189" s="27" t="s">
        <v>45</v>
      </c>
      <c r="W1189" s="4">
        <v>4500</v>
      </c>
      <c r="X1189" s="4">
        <f>IF(Table1[[#This Row],[Commodity]]="corn",Table1[[#This Row],[Tariff per Car]]/(111*2000/56),Table1[[#This Row],[Tariff per Car]]/(111*2000/60))</f>
        <v>1.1351351351351351</v>
      </c>
      <c r="Y1189" s="4">
        <f>Table1[[#This Row],[Tariff per Car]]/100.7</f>
        <v>44.68718967229394</v>
      </c>
      <c r="Z1189" s="4">
        <f>(Table1[[#This Row],[Tariff per Car]]/111)</f>
        <v>40.54054054054054</v>
      </c>
      <c r="AA1189" s="6">
        <f>(Table1[[#This Row],[Tariff per Car]]/111)/Table1[[#This Row],[Route Mileage]]</f>
        <v>5.3063534738927408E-2</v>
      </c>
      <c r="AB1189" s="4">
        <v>0.26</v>
      </c>
      <c r="AC1189" s="4">
        <f>Table1[[#This Row],[FSC per Mile]]*Table1[[#This Row],[Route Mileage]]</f>
        <v>198.64000000000001</v>
      </c>
      <c r="AD1189" s="4">
        <f>Table1[[#This Row],[Tariff per Car]]+Table1[[#This Row],[FSC per Car]]</f>
        <v>4698.6400000000003</v>
      </c>
      <c r="AE1189" s="4">
        <f>IF(Table1[[#This Row],[Commodity]]="corn",Table1[[#This Row],[Tariff + FSC per Car]]/(111*2000/56),Table1[[#This Row],[Tariff + FSC per Car]]/(111*2000/60))</f>
        <v>1.1852425225225227</v>
      </c>
      <c r="AF1189" s="4">
        <f>Table1[[#This Row],[Tariff + FSC per Car]]/100.7</f>
        <v>46.659781529294939</v>
      </c>
      <c r="AG1189" s="4">
        <f>(Table1[[#This Row],[Tariff + FSC per Car]]/111)</f>
        <v>42.330090090090096</v>
      </c>
      <c r="AH1189" s="6">
        <f>(Table1[[#This Row],[Tariff + FSC per Car]]/111)/Table1[[#This Row],[Route Mileage]]</f>
        <v>5.5405877081269761E-2</v>
      </c>
    </row>
    <row r="1190" spans="1:34" x14ac:dyDescent="0.25">
      <c r="A1190" s="12">
        <v>45306</v>
      </c>
      <c r="B1190" s="1" t="s">
        <v>34</v>
      </c>
      <c r="C1190" s="1" t="s">
        <v>34</v>
      </c>
      <c r="D1190" s="24">
        <v>4022</v>
      </c>
      <c r="E1190" s="24">
        <v>39010</v>
      </c>
      <c r="F1190" s="1" t="s">
        <v>35</v>
      </c>
      <c r="G1190" s="1" t="s">
        <v>36</v>
      </c>
      <c r="H1190" s="1" t="s">
        <v>61</v>
      </c>
      <c r="I1190" t="s">
        <v>62</v>
      </c>
      <c r="J1190" t="str">
        <f>_xlfn.CONCAT(IFERROR(INDEX(Lookup!B:B, MATCH(Table1[[#This Row],[Origin City]], Lookup!A:A, 0)), Table1[[#This Row],[Origin City]]),","," ",Table1[[#This Row],[Origin State]])</f>
        <v>Phelps (Rock Port), MO</v>
      </c>
      <c r="K1190" t="s">
        <v>65</v>
      </c>
      <c r="L1190" t="s">
        <v>54</v>
      </c>
      <c r="M1190" t="s">
        <v>66</v>
      </c>
      <c r="N1190" s="5">
        <v>937</v>
      </c>
      <c r="O1190" t="s">
        <v>41</v>
      </c>
      <c r="P1190">
        <v>110</v>
      </c>
      <c r="Q1190">
        <v>120</v>
      </c>
      <c r="R1190" t="s">
        <v>42</v>
      </c>
      <c r="S1190" t="s">
        <v>43</v>
      </c>
      <c r="T1190" t="s">
        <v>52</v>
      </c>
      <c r="U1190" s="35" t="s">
        <v>44</v>
      </c>
      <c r="V1190" s="27" t="s">
        <v>45</v>
      </c>
      <c r="W1190" s="4">
        <v>4240</v>
      </c>
      <c r="X1190" s="4">
        <f>IF(Table1[[#This Row],[Commodity]]="corn",Table1[[#This Row],[Tariff per Car]]/(111*2000/56),Table1[[#This Row],[Tariff per Car]]/(111*2000/60))</f>
        <v>1.0695495495495495</v>
      </c>
      <c r="Y1190" s="4">
        <f>Table1[[#This Row],[Tariff per Car]]/100.7</f>
        <v>42.105263157894733</v>
      </c>
      <c r="Z1190" s="4">
        <f>(Table1[[#This Row],[Tariff per Car]]/111)</f>
        <v>38.198198198198199</v>
      </c>
      <c r="AA1190" s="6">
        <f>(Table1[[#This Row],[Tariff per Car]]/111)/Table1[[#This Row],[Route Mileage]]</f>
        <v>4.0766486871075987E-2</v>
      </c>
      <c r="AB1190" s="4">
        <v>0.26</v>
      </c>
      <c r="AC1190" s="4">
        <f>Table1[[#This Row],[FSC per Mile]]*Table1[[#This Row],[Route Mileage]]</f>
        <v>243.62</v>
      </c>
      <c r="AD1190" s="4">
        <f>Table1[[#This Row],[Tariff per Car]]+Table1[[#This Row],[FSC per Car]]</f>
        <v>4483.62</v>
      </c>
      <c r="AE1190" s="4">
        <f>IF(Table1[[#This Row],[Commodity]]="corn",Table1[[#This Row],[Tariff + FSC per Car]]/(111*2000/56),Table1[[#This Row],[Tariff + FSC per Car]]/(111*2000/60))</f>
        <v>1.1310032432432433</v>
      </c>
      <c r="AF1190" s="4">
        <f>Table1[[#This Row],[Tariff + FSC per Car]]/100.7</f>
        <v>44.524528301886789</v>
      </c>
      <c r="AG1190" s="4">
        <f>(Table1[[#This Row],[Tariff + FSC per Car]]/111)</f>
        <v>40.39297297297297</v>
      </c>
      <c r="AH1190" s="6">
        <f>(Table1[[#This Row],[Tariff + FSC per Car]]/111)/Table1[[#This Row],[Route Mileage]]</f>
        <v>4.3108829213418326E-2</v>
      </c>
    </row>
    <row r="1191" spans="1:34" x14ac:dyDescent="0.25">
      <c r="A1191" s="12">
        <v>45306</v>
      </c>
      <c r="B1191" s="1" t="s">
        <v>34</v>
      </c>
      <c r="C1191" s="1" t="s">
        <v>34</v>
      </c>
      <c r="D1191" s="24">
        <v>4022</v>
      </c>
      <c r="E1191" s="24">
        <v>39013</v>
      </c>
      <c r="F1191" s="1" t="s">
        <v>35</v>
      </c>
      <c r="G1191" s="1" t="s">
        <v>36</v>
      </c>
      <c r="H1191" s="1" t="s">
        <v>67</v>
      </c>
      <c r="I1191" t="s">
        <v>68</v>
      </c>
      <c r="J1191" t="str">
        <f>_xlfn.CONCAT(IFERROR(INDEX(Lookup!B:B, MATCH(Table1[[#This Row],[Origin City]], Lookup!A:A, 0)), Table1[[#This Row],[Origin City]]),","," ",Table1[[#This Row],[Origin State]])</f>
        <v>Selby, SD</v>
      </c>
      <c r="K1191" t="s">
        <v>48</v>
      </c>
      <c r="L1191" t="s">
        <v>49</v>
      </c>
      <c r="M1191" t="s">
        <v>50</v>
      </c>
      <c r="N1191" s="5">
        <v>1419</v>
      </c>
      <c r="O1191" t="s">
        <v>51</v>
      </c>
      <c r="P1191">
        <v>110</v>
      </c>
      <c r="Q1191">
        <v>120</v>
      </c>
      <c r="R1191" t="s">
        <v>42</v>
      </c>
      <c r="S1191" t="s">
        <v>43</v>
      </c>
      <c r="T1191" t="s">
        <v>52</v>
      </c>
      <c r="U1191" s="36" t="s">
        <v>44</v>
      </c>
      <c r="V1191" s="28" t="s">
        <v>45</v>
      </c>
      <c r="W1191" s="4">
        <v>5580</v>
      </c>
      <c r="X1191" s="4">
        <f>IF(Table1[[#This Row],[Commodity]]="corn",Table1[[#This Row],[Tariff per Car]]/(111*2000/56),Table1[[#This Row],[Tariff per Car]]/(111*2000/60))</f>
        <v>1.4075675675675676</v>
      </c>
      <c r="Y1191" s="4">
        <f>Table1[[#This Row],[Tariff per Car]]/100.7</f>
        <v>55.412115193644489</v>
      </c>
      <c r="Z1191" s="4">
        <f>(Table1[[#This Row],[Tariff per Car]]/111)</f>
        <v>50.270270270270274</v>
      </c>
      <c r="AA1191" s="6">
        <f>(Table1[[#This Row],[Tariff per Car]]/111)/Table1[[#This Row],[Route Mileage]]</f>
        <v>3.5426547054454034E-2</v>
      </c>
      <c r="AB1191" s="4">
        <v>0.26</v>
      </c>
      <c r="AC1191" s="4">
        <f>Table1[[#This Row],[FSC per Mile]]*Table1[[#This Row],[Route Mileage]]</f>
        <v>368.94</v>
      </c>
      <c r="AD1191" s="4">
        <f>Table1[[#This Row],[Tariff per Car]]+Table1[[#This Row],[FSC per Car]]</f>
        <v>5948.94</v>
      </c>
      <c r="AE1191" s="4">
        <f>IF(Table1[[#This Row],[Commodity]]="corn",Table1[[#This Row],[Tariff + FSC per Car]]/(111*2000/56),Table1[[#This Row],[Tariff + FSC per Car]]/(111*2000/60))</f>
        <v>1.5006335135135134</v>
      </c>
      <c r="AF1191" s="4">
        <f>Table1[[#This Row],[Tariff + FSC per Car]]/100.7</f>
        <v>59.075868917576955</v>
      </c>
      <c r="AG1191" s="4">
        <f>(Table1[[#This Row],[Tariff + FSC per Car]]/111)</f>
        <v>53.594054054054048</v>
      </c>
      <c r="AH1191" s="6">
        <f>(Table1[[#This Row],[Tariff + FSC per Car]]/111)/Table1[[#This Row],[Route Mileage]]</f>
        <v>3.7768889396796367E-2</v>
      </c>
    </row>
    <row r="1192" spans="1:34" x14ac:dyDescent="0.25">
      <c r="A1192" s="12">
        <v>45306</v>
      </c>
      <c r="B1192" s="1" t="s">
        <v>34</v>
      </c>
      <c r="C1192" s="1" t="s">
        <v>34</v>
      </c>
      <c r="D1192" s="24">
        <v>4022</v>
      </c>
      <c r="E1192" s="24">
        <v>39013</v>
      </c>
      <c r="F1192" s="1" t="s">
        <v>35</v>
      </c>
      <c r="G1192" s="1" t="s">
        <v>36</v>
      </c>
      <c r="H1192" s="1" t="s">
        <v>69</v>
      </c>
      <c r="I1192" t="s">
        <v>47</v>
      </c>
      <c r="J1192" t="str">
        <f>_xlfn.CONCAT(IFERROR(INDEX(Lookup!B:B, MATCH(Table1[[#This Row],[Origin City]], Lookup!A:A, 0)), Table1[[#This Row],[Origin City]]),","," ",Table1[[#This Row],[Origin State]])</f>
        <v>St. Cloud, MN</v>
      </c>
      <c r="K1192" t="s">
        <v>48</v>
      </c>
      <c r="L1192" t="s">
        <v>49</v>
      </c>
      <c r="M1192" t="s">
        <v>50</v>
      </c>
      <c r="N1192" s="5">
        <v>1666</v>
      </c>
      <c r="O1192" t="s">
        <v>51</v>
      </c>
      <c r="P1192">
        <v>110</v>
      </c>
      <c r="Q1192">
        <v>120</v>
      </c>
      <c r="R1192" t="s">
        <v>42</v>
      </c>
      <c r="S1192" t="s">
        <v>43</v>
      </c>
      <c r="T1192" t="s">
        <v>52</v>
      </c>
      <c r="U1192" s="36" t="s">
        <v>44</v>
      </c>
      <c r="V1192" s="28" t="s">
        <v>45</v>
      </c>
      <c r="W1192" s="4">
        <v>5580</v>
      </c>
      <c r="X1192" s="4">
        <f>IF(Table1[[#This Row],[Commodity]]="corn",Table1[[#This Row],[Tariff per Car]]/(111*2000/56),Table1[[#This Row],[Tariff per Car]]/(111*2000/60))</f>
        <v>1.4075675675675676</v>
      </c>
      <c r="Y1192" s="4">
        <f>Table1[[#This Row],[Tariff per Car]]/100.7</f>
        <v>55.412115193644489</v>
      </c>
      <c r="Z1192" s="4">
        <f>(Table1[[#This Row],[Tariff per Car]]/111)</f>
        <v>50.270270270270274</v>
      </c>
      <c r="AA1192" s="6">
        <f>(Table1[[#This Row],[Tariff per Car]]/111)/Table1[[#This Row],[Route Mileage]]</f>
        <v>3.0174231854904126E-2</v>
      </c>
      <c r="AB1192" s="4">
        <v>0.26</v>
      </c>
      <c r="AC1192" s="4">
        <f>Table1[[#This Row],[FSC per Mile]]*Table1[[#This Row],[Route Mileage]]</f>
        <v>433.16</v>
      </c>
      <c r="AD1192" s="4">
        <f>Table1[[#This Row],[Tariff per Car]]+Table1[[#This Row],[FSC per Car]]</f>
        <v>6013.16</v>
      </c>
      <c r="AE1192" s="4">
        <f>IF(Table1[[#This Row],[Commodity]]="corn",Table1[[#This Row],[Tariff + FSC per Car]]/(111*2000/56),Table1[[#This Row],[Tariff + FSC per Car]]/(111*2000/60))</f>
        <v>1.5168331531531531</v>
      </c>
      <c r="AF1192" s="4">
        <f>Table1[[#This Row],[Tariff + FSC per Car]]/100.7</f>
        <v>59.713604766633559</v>
      </c>
      <c r="AG1192" s="4">
        <f>(Table1[[#This Row],[Tariff + FSC per Car]]/111)</f>
        <v>54.17261261261261</v>
      </c>
      <c r="AH1192" s="6">
        <f>(Table1[[#This Row],[Tariff + FSC per Car]]/111)/Table1[[#This Row],[Route Mileage]]</f>
        <v>3.2516574197246462E-2</v>
      </c>
    </row>
    <row r="1193" spans="1:34" x14ac:dyDescent="0.25">
      <c r="A1193" s="12">
        <v>45306</v>
      </c>
      <c r="B1193" s="1" t="s">
        <v>34</v>
      </c>
      <c r="C1193" s="1" t="s">
        <v>34</v>
      </c>
      <c r="D1193" s="24">
        <v>4022</v>
      </c>
      <c r="E1193" s="24">
        <v>39010</v>
      </c>
      <c r="F1193" s="1" t="s">
        <v>35</v>
      </c>
      <c r="G1193" s="1" t="s">
        <v>36</v>
      </c>
      <c r="H1193" s="1" t="s">
        <v>70</v>
      </c>
      <c r="I1193" t="s">
        <v>57</v>
      </c>
      <c r="J1193" t="str">
        <f>_xlfn.CONCAT(IFERROR(INDEX(Lookup!B:B, MATCH(Table1[[#This Row],[Origin City]], Lookup!A:A, 0)), Table1[[#This Row],[Origin City]]),","," ",Table1[[#This Row],[Origin State]])</f>
        <v>Waverly, IL</v>
      </c>
      <c r="K1193" t="s">
        <v>71</v>
      </c>
      <c r="L1193" t="s">
        <v>64</v>
      </c>
      <c r="M1193" t="str">
        <f>_xlfn.CONCAT(IFERROR(INDEX(Lookup!B:B, MATCH(Table1[[#This Row],[Destination City]], Lookup!A:A, 0)), Table1[[#This Row],[Destination City]]),","," ",Table1[[#This Row],[Destination State]])</f>
        <v>Dexter, NM</v>
      </c>
      <c r="N1193" s="47">
        <v>1058</v>
      </c>
      <c r="O1193" t="s">
        <v>41</v>
      </c>
      <c r="P1193">
        <v>110</v>
      </c>
      <c r="Q1193">
        <v>120</v>
      </c>
      <c r="R1193" t="s">
        <v>42</v>
      </c>
      <c r="S1193" t="s">
        <v>43</v>
      </c>
      <c r="T1193" t="s">
        <v>43</v>
      </c>
      <c r="U1193" s="36" t="s">
        <v>44</v>
      </c>
      <c r="V1193" s="28" t="s">
        <v>45</v>
      </c>
      <c r="W1193" s="4">
        <v>4380</v>
      </c>
      <c r="X1193" s="4">
        <f>IF(Table1[[#This Row],[Commodity]]="corn",Table1[[#This Row],[Tariff per Car]]/(111*2000/56),Table1[[#This Row],[Tariff per Car]]/(111*2000/60))</f>
        <v>1.1048648648648649</v>
      </c>
      <c r="Y1193" s="4">
        <f>Table1[[#This Row],[Tariff per Car]]/100.7</f>
        <v>43.495531281032768</v>
      </c>
      <c r="Z1193" s="4">
        <f>(Table1[[#This Row],[Tariff per Car]]/111)</f>
        <v>39.45945945945946</v>
      </c>
      <c r="AA1193" s="6">
        <f>(Table1[[#This Row],[Tariff per Car]]/111)/Table1[[#This Row],[Route Mileage]]</f>
        <v>3.729627548153068E-2</v>
      </c>
      <c r="AB1193" s="4">
        <v>0.26</v>
      </c>
      <c r="AC1193" s="4">
        <f>Table1[[#This Row],[FSC per Mile]]*Table1[[#This Row],[Route Mileage]]</f>
        <v>275.08</v>
      </c>
      <c r="AD1193" s="4">
        <f>Table1[[#This Row],[Tariff per Car]]+Table1[[#This Row],[FSC per Car]]</f>
        <v>4655.08</v>
      </c>
      <c r="AE1193" s="4">
        <f>IF(Table1[[#This Row],[Commodity]]="corn",Table1[[#This Row],[Tariff + FSC per Car]]/(111*2000/56),Table1[[#This Row],[Tariff + FSC per Car]]/(111*2000/60))</f>
        <v>1.1742544144144145</v>
      </c>
      <c r="AF1193" s="4">
        <f>Table1[[#This Row],[Tariff + FSC per Car]]/100.7</f>
        <v>46.227209533267128</v>
      </c>
      <c r="AG1193" s="4">
        <f>(Table1[[#This Row],[Tariff + FSC per Car]]/111)</f>
        <v>41.93765765765766</v>
      </c>
      <c r="AH1193" s="6">
        <f>(Table1[[#This Row],[Tariff + FSC per Car]]/111)/Table1[[#This Row],[Route Mileage]]</f>
        <v>3.9638617823873026E-2</v>
      </c>
    </row>
    <row r="1194" spans="1:34" x14ac:dyDescent="0.25">
      <c r="A1194" s="12">
        <v>45306</v>
      </c>
      <c r="B1194" s="1" t="s">
        <v>131</v>
      </c>
      <c r="C1194" s="1" t="s">
        <v>131</v>
      </c>
      <c r="D1194" s="24">
        <v>4050</v>
      </c>
      <c r="E1194" s="24">
        <v>1001000</v>
      </c>
      <c r="F1194" s="1" t="s">
        <v>35</v>
      </c>
      <c r="G1194" s="1" t="s">
        <v>36</v>
      </c>
      <c r="H1194" s="1" t="s">
        <v>132</v>
      </c>
      <c r="I1194" t="s">
        <v>57</v>
      </c>
      <c r="J1194" t="str">
        <f>_xlfn.CONCAT(IFERROR(INDEX(Lookup!B:B, MATCH(Table1[[#This Row],[Origin City]], Lookup!A:A, 0)), Table1[[#This Row],[Origin City]]),","," ",Table1[[#This Row],[Origin State]])</f>
        <v>Gibson City, IL</v>
      </c>
      <c r="K1194" t="s">
        <v>133</v>
      </c>
      <c r="L1194" t="s">
        <v>83</v>
      </c>
      <c r="M1194" t="str">
        <f>_xlfn.CONCAT(IFERROR(INDEX(Lookup!B:B, MATCH(Table1[[#This Row],[Destination City]], Lookup!A:A, 0)), Table1[[#This Row],[Destination City]]),","," ",Table1[[#This Row],[Destination State]])</f>
        <v>Reserve, LA</v>
      </c>
      <c r="N1194" s="5">
        <v>870</v>
      </c>
      <c r="O1194" t="s">
        <v>86</v>
      </c>
      <c r="P1194">
        <v>105</v>
      </c>
      <c r="R1194" t="s">
        <v>108</v>
      </c>
      <c r="S1194" t="s">
        <v>43</v>
      </c>
      <c r="T1194" t="s">
        <v>52</v>
      </c>
      <c r="U1194" s="26"/>
      <c r="V1194" s="27" t="s">
        <v>134</v>
      </c>
      <c r="W1194" s="4">
        <v>1861</v>
      </c>
      <c r="X1194" s="4">
        <f>IF(Table1[[#This Row],[Commodity]]="corn",Table1[[#This Row],[Tariff per Car]]/(111*2000/56),Table1[[#This Row],[Tariff per Car]]/(111*2000/60))</f>
        <v>0.46944144144144145</v>
      </c>
      <c r="Y1194" s="4">
        <f>Table1[[#This Row],[Tariff per Car]]/100.7</f>
        <v>18.480635551142004</v>
      </c>
      <c r="Z1194" s="4">
        <f>(Table1[[#This Row],[Tariff per Car]]/111)</f>
        <v>16.765765765765767</v>
      </c>
      <c r="AA1194" s="6">
        <f>(Table1[[#This Row],[Tariff per Car]]/111)/Table1[[#This Row],[Route Mileage]]</f>
        <v>1.9270995133064101E-2</v>
      </c>
      <c r="AB1194" s="4">
        <v>0.51300000000000001</v>
      </c>
      <c r="AC1194" s="4">
        <f>Table1[[#This Row],[FSC per Mile]]*Table1[[#This Row],[Route Mileage]]</f>
        <v>446.31</v>
      </c>
      <c r="AD1194" s="4">
        <f>Table1[[#This Row],[Tariff per Car]]+Table1[[#This Row],[FSC per Car]]</f>
        <v>2307.31</v>
      </c>
      <c r="AE1194" s="4">
        <f>IF(Table1[[#This Row],[Commodity]]="corn",Table1[[#This Row],[Tariff + FSC per Car]]/(111*2000/56),Table1[[#This Row],[Tariff + FSC per Car]]/(111*2000/60))</f>
        <v>0.58202414414414416</v>
      </c>
      <c r="AF1194" s="4">
        <f>Table1[[#This Row],[Tariff + FSC per Car]]/100.7</f>
        <v>22.912711022840117</v>
      </c>
      <c r="AG1194" s="4">
        <f>(Table1[[#This Row],[Tariff + FSC per Car]]/111)</f>
        <v>20.786576576576575</v>
      </c>
      <c r="AH1194" s="6">
        <f>(Table1[[#This Row],[Tariff + FSC per Car]]/111)/Table1[[#This Row],[Route Mileage]]</f>
        <v>2.3892616754685719E-2</v>
      </c>
    </row>
    <row r="1195" spans="1:34" x14ac:dyDescent="0.25">
      <c r="A1195" s="12">
        <v>45306</v>
      </c>
      <c r="B1195" s="1" t="s">
        <v>131</v>
      </c>
      <c r="C1195" s="1" t="s">
        <v>131</v>
      </c>
      <c r="D1195" s="24">
        <v>4050</v>
      </c>
      <c r="E1195" s="24">
        <v>1001000</v>
      </c>
      <c r="F1195" s="1" t="s">
        <v>35</v>
      </c>
      <c r="G1195" s="1" t="s">
        <v>36</v>
      </c>
      <c r="H1195" s="1" t="s">
        <v>132</v>
      </c>
      <c r="I1195" t="s">
        <v>57</v>
      </c>
      <c r="J1195" t="str">
        <f>_xlfn.CONCAT(IFERROR(INDEX(Lookup!B:B, MATCH(Table1[[#This Row],[Origin City]], Lookup!A:A, 0)), Table1[[#This Row],[Origin City]]),","," ",Table1[[#This Row],[Origin State]])</f>
        <v>Gibson City, IL</v>
      </c>
      <c r="K1195" t="s">
        <v>133</v>
      </c>
      <c r="L1195" t="s">
        <v>83</v>
      </c>
      <c r="M1195" t="str">
        <f>_xlfn.CONCAT(IFERROR(INDEX(Lookup!B:B, MATCH(Table1[[#This Row],[Destination City]], Lookup!A:A, 0)), Table1[[#This Row],[Destination City]]),","," ",Table1[[#This Row],[Destination State]])</f>
        <v>Reserve, LA</v>
      </c>
      <c r="N1195" s="5">
        <v>870</v>
      </c>
      <c r="O1195" t="s">
        <v>86</v>
      </c>
      <c r="P1195">
        <v>105</v>
      </c>
      <c r="R1195" t="s">
        <v>2</v>
      </c>
      <c r="S1195" t="s">
        <v>43</v>
      </c>
      <c r="T1195" t="s">
        <v>52</v>
      </c>
      <c r="U1195" s="26"/>
      <c r="V1195" s="27" t="s">
        <v>134</v>
      </c>
      <c r="W1195" s="4">
        <v>2241</v>
      </c>
      <c r="X1195" s="4">
        <f>IF(Table1[[#This Row],[Commodity]]="corn",Table1[[#This Row],[Tariff per Car]]/(111*2000/56),Table1[[#This Row],[Tariff per Car]]/(111*2000/60))</f>
        <v>0.56529729729729727</v>
      </c>
      <c r="Y1195" s="4">
        <f>Table1[[#This Row],[Tariff per Car]]/100.7</f>
        <v>22.254220456802383</v>
      </c>
      <c r="Z1195" s="4">
        <f>(Table1[[#This Row],[Tariff per Car]]/111)</f>
        <v>20.189189189189189</v>
      </c>
      <c r="AA1195" s="6">
        <f>(Table1[[#This Row],[Tariff per Car]]/111)/Table1[[#This Row],[Route Mileage]]</f>
        <v>2.3205964585274932E-2</v>
      </c>
      <c r="AB1195" s="4">
        <v>0.51300000000000001</v>
      </c>
      <c r="AC1195" s="4">
        <f>Table1[[#This Row],[FSC per Mile]]*Table1[[#This Row],[Route Mileage]]</f>
        <v>446.31</v>
      </c>
      <c r="AD1195" s="4">
        <f>Table1[[#This Row],[Tariff per Car]]+Table1[[#This Row],[FSC per Car]]</f>
        <v>2687.31</v>
      </c>
      <c r="AE1195" s="4">
        <f>IF(Table1[[#This Row],[Commodity]]="corn",Table1[[#This Row],[Tariff + FSC per Car]]/(111*2000/56),Table1[[#This Row],[Tariff + FSC per Car]]/(111*2000/60))</f>
        <v>0.67788000000000004</v>
      </c>
      <c r="AF1195" s="4">
        <f>Table1[[#This Row],[Tariff + FSC per Car]]/100.7</f>
        <v>26.686295928500495</v>
      </c>
      <c r="AG1195" s="4">
        <f>(Table1[[#This Row],[Tariff + FSC per Car]]/111)</f>
        <v>24.21</v>
      </c>
      <c r="AH1195" s="6">
        <f>(Table1[[#This Row],[Tariff + FSC per Car]]/111)/Table1[[#This Row],[Route Mileage]]</f>
        <v>2.7827586206896553E-2</v>
      </c>
    </row>
    <row r="1196" spans="1:34" x14ac:dyDescent="0.25">
      <c r="A1196" s="12">
        <v>45306</v>
      </c>
      <c r="B1196" s="1" t="s">
        <v>80</v>
      </c>
      <c r="C1196" s="1" t="s">
        <v>81</v>
      </c>
      <c r="D1196" s="24">
        <v>4032</v>
      </c>
      <c r="E1196" s="24">
        <v>1182</v>
      </c>
      <c r="F1196" s="1" t="s">
        <v>35</v>
      </c>
      <c r="G1196" s="1" t="s">
        <v>36</v>
      </c>
      <c r="H1196" s="1" t="s">
        <v>82</v>
      </c>
      <c r="I1196" t="s">
        <v>83</v>
      </c>
      <c r="J1196" t="str">
        <f>_xlfn.CONCAT(IFERROR(INDEX(Lookup!B:B, MATCH(Table1[[#This Row],[Origin City]], Lookup!A:A, 0)), Table1[[#This Row],[Origin City]]),","," ",Table1[[#This Row],[Origin State]])</f>
        <v>Delhi, LA</v>
      </c>
      <c r="K1196" t="s">
        <v>84</v>
      </c>
      <c r="L1196" t="s">
        <v>85</v>
      </c>
      <c r="M1196" t="str">
        <f>_xlfn.CONCAT(IFERROR(INDEX(Lookup!B:B, MATCH(Table1[[#This Row],[Destination City]], Lookup!A:A, 0)), Table1[[#This Row],[Destination City]]),","," ",Table1[[#This Row],[Destination State]])</f>
        <v>Morton, MS</v>
      </c>
      <c r="N1196" s="5">
        <v>120</v>
      </c>
      <c r="O1196" t="s">
        <v>86</v>
      </c>
      <c r="P1196">
        <v>100</v>
      </c>
      <c r="R1196" t="s">
        <v>42</v>
      </c>
      <c r="S1196" t="s">
        <v>43</v>
      </c>
      <c r="T1196" t="s">
        <v>52</v>
      </c>
      <c r="U1196" s="26"/>
      <c r="V1196" s="27" t="s">
        <v>87</v>
      </c>
      <c r="W1196" s="4">
        <v>1340</v>
      </c>
      <c r="X1196" s="4">
        <f>IF(Table1[[#This Row],[Commodity]]="corn",Table1[[#This Row],[Tariff per Car]]/(111*2000/56),Table1[[#This Row],[Tariff per Car]]/(111*2000/60))</f>
        <v>0.33801801801801801</v>
      </c>
      <c r="Y1196" s="4">
        <f>Table1[[#This Row],[Tariff per Car]]/100.7</f>
        <v>13.306852035749751</v>
      </c>
      <c r="Z1196" s="4">
        <f>(Table1[[#This Row],[Tariff per Car]]/111)</f>
        <v>12.072072072072071</v>
      </c>
      <c r="AA1196" s="6">
        <f>(Table1[[#This Row],[Tariff per Car]]/111)/Table1[[#This Row],[Route Mileage]]</f>
        <v>0.1006006006006006</v>
      </c>
      <c r="AB1196" s="4">
        <v>0.53</v>
      </c>
      <c r="AC1196" s="4">
        <f>Table1[[#This Row],[FSC per Mile]]*Table1[[#This Row],[Route Mileage]]</f>
        <v>63.6</v>
      </c>
      <c r="AD1196" s="4">
        <f>Table1[[#This Row],[Tariff per Car]]+Table1[[#This Row],[FSC per Car]]</f>
        <v>1403.6</v>
      </c>
      <c r="AE1196" s="4">
        <f>IF(Table1[[#This Row],[Commodity]]="corn",Table1[[#This Row],[Tariff + FSC per Car]]/(111*2000/56),Table1[[#This Row],[Tariff + FSC per Car]]/(111*2000/60))</f>
        <v>0.35406126126126125</v>
      </c>
      <c r="AF1196" s="4">
        <f>Table1[[#This Row],[Tariff + FSC per Car]]/100.7</f>
        <v>13.938430983118172</v>
      </c>
      <c r="AG1196" s="4">
        <f>(Table1[[#This Row],[Tariff + FSC per Car]]/111)</f>
        <v>12.645045045045045</v>
      </c>
      <c r="AH1196" s="6">
        <f>(Table1[[#This Row],[Tariff + FSC per Car]]/111)/Table1[[#This Row],[Route Mileage]]</f>
        <v>0.10537537537537538</v>
      </c>
    </row>
    <row r="1197" spans="1:34" x14ac:dyDescent="0.25">
      <c r="A1197" s="12">
        <v>45306</v>
      </c>
      <c r="B1197" s="1" t="s">
        <v>88</v>
      </c>
      <c r="C1197" s="1" t="s">
        <v>81</v>
      </c>
      <c r="D1197" s="24">
        <v>4444</v>
      </c>
      <c r="E1197" s="24">
        <v>45646</v>
      </c>
      <c r="F1197" s="1" t="s">
        <v>35</v>
      </c>
      <c r="G1197" s="1" t="s">
        <v>36</v>
      </c>
      <c r="H1197" s="1" t="s">
        <v>89</v>
      </c>
      <c r="I1197" t="s">
        <v>75</v>
      </c>
      <c r="J1197" t="str">
        <f>_xlfn.CONCAT(IFERROR(INDEX(Lookup!B:B, MATCH(Table1[[#This Row],[Origin City]], Lookup!A:A, 0)), Table1[[#This Row],[Origin City]]),","," ",Table1[[#This Row],[Origin State]])</f>
        <v>Enderlin, ND</v>
      </c>
      <c r="K1197" t="s">
        <v>90</v>
      </c>
      <c r="L1197" t="s">
        <v>49</v>
      </c>
      <c r="M1197" t="str">
        <f>_xlfn.CONCAT(IFERROR(INDEX(Lookup!B:B, MATCH(Table1[[#This Row],[Destination City]], Lookup!A:A, 0)), Table1[[#This Row],[Destination City]]),","," ",Table1[[#This Row],[Destination State]])</f>
        <v>Kalama, WA</v>
      </c>
      <c r="N1197" s="5">
        <v>1617</v>
      </c>
      <c r="O1197" t="s">
        <v>86</v>
      </c>
      <c r="P1197">
        <v>110</v>
      </c>
      <c r="Q1197">
        <v>110</v>
      </c>
      <c r="R1197" t="s">
        <v>42</v>
      </c>
      <c r="S1197" t="s">
        <v>43</v>
      </c>
      <c r="T1197" t="s">
        <v>52</v>
      </c>
      <c r="U1197" s="26"/>
      <c r="V1197" s="27" t="s">
        <v>87</v>
      </c>
      <c r="W1197" s="4">
        <v>5197</v>
      </c>
      <c r="X1197" s="4">
        <f>IF(Table1[[#This Row],[Commodity]]="corn",Table1[[#This Row],[Tariff per Car]]/(111*2000/56),Table1[[#This Row],[Tariff per Car]]/(111*2000/60))</f>
        <v>1.3109549549549551</v>
      </c>
      <c r="Y1197" s="4">
        <f>Table1[[#This Row],[Tariff per Car]]/100.7</f>
        <v>51.608738828202583</v>
      </c>
      <c r="Z1197" s="4">
        <f>(Table1[[#This Row],[Tariff per Car]]/111)</f>
        <v>46.81981981981982</v>
      </c>
      <c r="AA1197" s="6">
        <f>(Table1[[#This Row],[Tariff per Car]]/111)/Table1[[#This Row],[Route Mileage]]</f>
        <v>2.8954743240457527E-2</v>
      </c>
      <c r="AB1197" s="4">
        <v>0.36499999999999999</v>
      </c>
      <c r="AC1197" s="4">
        <f>Table1[[#This Row],[FSC per Mile]]*Table1[[#This Row],[Route Mileage]]</f>
        <v>590.20500000000004</v>
      </c>
      <c r="AD1197" s="4">
        <f>Table1[[#This Row],[Tariff per Car]]+Table1[[#This Row],[FSC per Car]]</f>
        <v>5787.2049999999999</v>
      </c>
      <c r="AE1197" s="4">
        <f>IF(Table1[[#This Row],[Commodity]]="corn",Table1[[#This Row],[Tariff + FSC per Car]]/(111*2000/56),Table1[[#This Row],[Tariff + FSC per Car]]/(111*2000/60))</f>
        <v>1.4598354954954955</v>
      </c>
      <c r="AF1197" s="4">
        <f>Table1[[#This Row],[Tariff + FSC per Car]]/100.7</f>
        <v>57.469761668321745</v>
      </c>
      <c r="AG1197" s="4">
        <f>(Table1[[#This Row],[Tariff + FSC per Car]]/111)</f>
        <v>52.136981981981982</v>
      </c>
      <c r="AH1197" s="6">
        <f>(Table1[[#This Row],[Tariff + FSC per Car]]/111)/Table1[[#This Row],[Route Mileage]]</f>
        <v>3.2243031528745816E-2</v>
      </c>
    </row>
    <row r="1198" spans="1:34" x14ac:dyDescent="0.25">
      <c r="A1198" s="12">
        <v>45306</v>
      </c>
      <c r="B1198" s="1" t="s">
        <v>88</v>
      </c>
      <c r="C1198" s="1" t="s">
        <v>81</v>
      </c>
      <c r="D1198" s="24">
        <v>4444</v>
      </c>
      <c r="E1198" s="24">
        <v>45558</v>
      </c>
      <c r="F1198" s="1" t="s">
        <v>35</v>
      </c>
      <c r="G1198" s="1" t="s">
        <v>36</v>
      </c>
      <c r="H1198" s="1" t="s">
        <v>91</v>
      </c>
      <c r="I1198" t="s">
        <v>47</v>
      </c>
      <c r="J1198" t="str">
        <f>_xlfn.CONCAT(IFERROR(INDEX(Lookup!B:B, MATCH(Table1[[#This Row],[Origin City]], Lookup!A:A, 0)), Table1[[#This Row],[Origin City]]),","," ",Table1[[#This Row],[Origin State]])</f>
        <v>Glenwood, MN</v>
      </c>
      <c r="K1198" t="s">
        <v>92</v>
      </c>
      <c r="L1198" t="s">
        <v>93</v>
      </c>
      <c r="M1198" t="str">
        <f>_xlfn.CONCAT(IFERROR(INDEX(Lookup!B:B, MATCH(Table1[[#This Row],[Destination City]], Lookup!A:A, 0)), Table1[[#This Row],[Destination City]]),","," ",Table1[[#This Row],[Destination State]])</f>
        <v>Boardman, OR</v>
      </c>
      <c r="N1198" s="5">
        <v>1556</v>
      </c>
      <c r="O1198" t="s">
        <v>86</v>
      </c>
      <c r="P1198">
        <v>110</v>
      </c>
      <c r="Q1198">
        <v>110</v>
      </c>
      <c r="R1198" t="s">
        <v>42</v>
      </c>
      <c r="S1198" t="s">
        <v>43</v>
      </c>
      <c r="T1198" t="s">
        <v>52</v>
      </c>
      <c r="U1198" s="26"/>
      <c r="V1198" s="27" t="s">
        <v>87</v>
      </c>
      <c r="W1198" s="4">
        <v>5363</v>
      </c>
      <c r="X1198" s="4">
        <f>IF(Table1[[#This Row],[Commodity]]="corn",Table1[[#This Row],[Tariff per Car]]/(111*2000/56),Table1[[#This Row],[Tariff per Car]]/(111*2000/60))</f>
        <v>1.3528288288288288</v>
      </c>
      <c r="Y1198" s="4">
        <f>Table1[[#This Row],[Tariff per Car]]/100.7</f>
        <v>53.257199602780531</v>
      </c>
      <c r="Z1198" s="4">
        <f>(Table1[[#This Row],[Tariff per Car]]/111)</f>
        <v>48.315315315315317</v>
      </c>
      <c r="AA1198" s="6">
        <f>(Table1[[#This Row],[Tariff per Car]]/111)/Table1[[#This Row],[Route Mileage]]</f>
        <v>3.1050973853030409E-2</v>
      </c>
      <c r="AB1198" s="4">
        <v>0.36499999999999999</v>
      </c>
      <c r="AC1198" s="4">
        <f>Table1[[#This Row],[FSC per Mile]]*Table1[[#This Row],[Route Mileage]]</f>
        <v>567.93999999999994</v>
      </c>
      <c r="AD1198" s="4">
        <f>Table1[[#This Row],[Tariff per Car]]+Table1[[#This Row],[FSC per Car]]</f>
        <v>5930.94</v>
      </c>
      <c r="AE1198" s="4">
        <f>IF(Table1[[#This Row],[Commodity]]="corn",Table1[[#This Row],[Tariff + FSC per Car]]/(111*2000/56),Table1[[#This Row],[Tariff + FSC per Car]]/(111*2000/60))</f>
        <v>1.4960929729729728</v>
      </c>
      <c r="AF1198" s="4">
        <f>Table1[[#This Row],[Tariff + FSC per Car]]/100.7</f>
        <v>58.89712015888778</v>
      </c>
      <c r="AG1198" s="4">
        <f>(Table1[[#This Row],[Tariff + FSC per Car]]/111)</f>
        <v>53.431891891891887</v>
      </c>
      <c r="AH1198" s="6">
        <f>(Table1[[#This Row],[Tariff + FSC per Car]]/111)/Table1[[#This Row],[Route Mileage]]</f>
        <v>3.4339262141318695E-2</v>
      </c>
    </row>
    <row r="1199" spans="1:34" x14ac:dyDescent="0.25">
      <c r="A1199" s="12">
        <v>45306</v>
      </c>
      <c r="B1199" s="1" t="s">
        <v>94</v>
      </c>
      <c r="C1199" s="1" t="s">
        <v>94</v>
      </c>
      <c r="D1199" s="24">
        <v>4315</v>
      </c>
      <c r="F1199" s="1" t="s">
        <v>35</v>
      </c>
      <c r="G1199" s="1" t="s">
        <v>36</v>
      </c>
      <c r="H1199" s="1" t="s">
        <v>95</v>
      </c>
      <c r="I1199" t="s">
        <v>96</v>
      </c>
      <c r="J1199" t="str">
        <f>_xlfn.CONCAT(IFERROR(INDEX(Lookup!B:B, MATCH(Table1[[#This Row],[Origin City]], Lookup!A:A, 0)), Table1[[#This Row],[Origin City]]),","," ",Table1[[#This Row],[Origin State]])</f>
        <v>Haw Creek (Ladoga), IN</v>
      </c>
      <c r="K1199" t="s">
        <v>97</v>
      </c>
      <c r="L1199" t="s">
        <v>98</v>
      </c>
      <c r="M1199" t="str">
        <f>_xlfn.CONCAT(IFERROR(INDEX(Lookup!B:B, MATCH(Table1[[#This Row],[Destination City]], Lookup!A:A, 0)), Table1[[#This Row],[Destination City]]),","," ",Table1[[#This Row],[Destination State]])</f>
        <v>Ozark, AL</v>
      </c>
      <c r="N1199" s="9">
        <v>707</v>
      </c>
      <c r="O1199" t="s">
        <v>86</v>
      </c>
      <c r="P1199">
        <v>90</v>
      </c>
      <c r="Q1199">
        <v>90</v>
      </c>
      <c r="R1199" t="s">
        <v>42</v>
      </c>
      <c r="S1199" t="s">
        <v>43</v>
      </c>
      <c r="T1199" t="s">
        <v>52</v>
      </c>
      <c r="U1199" s="29"/>
      <c r="V1199" s="30" t="s">
        <v>87</v>
      </c>
      <c r="W1199" s="4">
        <v>5961</v>
      </c>
      <c r="X1199" s="4">
        <f>IF(Table1[[#This Row],[Commodity]]="corn",Table1[[#This Row],[Tariff per Car]]/(111*2000/56),Table1[[#This Row],[Tariff per Car]]/(111*2000/60))</f>
        <v>1.5036756756756757</v>
      </c>
      <c r="Y1199" s="4">
        <f>Table1[[#This Row],[Tariff per Car]]/100.7</f>
        <v>59.195630585898705</v>
      </c>
      <c r="Z1199" s="4">
        <f>(Table1[[#This Row],[Tariff per Car]]/111)</f>
        <v>53.702702702702702</v>
      </c>
      <c r="AA1199" s="6">
        <f>(Table1[[#This Row],[Tariff per Car]]/111)/Table1[[#This Row],[Route Mileage]]</f>
        <v>7.5958561107075953E-2</v>
      </c>
      <c r="AB1199" s="4">
        <v>0</v>
      </c>
      <c r="AC1199" s="4">
        <f>Table1[[#This Row],[FSC per Mile]]*Table1[[#This Row],[Route Mileage]]</f>
        <v>0</v>
      </c>
      <c r="AD1199" s="4">
        <f>Table1[[#This Row],[Tariff per Car]]+Table1[[#This Row],[FSC per Car]]</f>
        <v>5961</v>
      </c>
      <c r="AE1199" s="4">
        <f>IF(Table1[[#This Row],[Commodity]]="corn",Table1[[#This Row],[Tariff + FSC per Car]]/(111*2000/56),Table1[[#This Row],[Tariff + FSC per Car]]/(111*2000/60))</f>
        <v>1.5036756756756757</v>
      </c>
      <c r="AF1199" s="4">
        <f>Table1[[#This Row],[Tariff + FSC per Car]]/100.7</f>
        <v>59.195630585898705</v>
      </c>
      <c r="AG1199" s="4">
        <f>(Table1[[#This Row],[Tariff + FSC per Car]]/111)</f>
        <v>53.702702702702702</v>
      </c>
      <c r="AH1199" s="6">
        <f>(Table1[[#This Row],[Tariff + FSC per Car]]/111)/Table1[[#This Row],[Route Mileage]]</f>
        <v>7.5958561107075953E-2</v>
      </c>
    </row>
    <row r="1200" spans="1:34" x14ac:dyDescent="0.25">
      <c r="A1200" s="12">
        <v>45306</v>
      </c>
      <c r="B1200" s="1" t="s">
        <v>94</v>
      </c>
      <c r="C1200" s="1" t="s">
        <v>94</v>
      </c>
      <c r="D1200" s="24">
        <v>4315</v>
      </c>
      <c r="F1200" s="1" t="s">
        <v>35</v>
      </c>
      <c r="G1200" s="1" t="s">
        <v>36</v>
      </c>
      <c r="H1200" s="1" t="s">
        <v>99</v>
      </c>
      <c r="I1200" t="s">
        <v>100</v>
      </c>
      <c r="J1200" t="str">
        <f>_xlfn.CONCAT(IFERROR(INDEX(Lookup!B:B, MATCH(Table1[[#This Row],[Origin City]], Lookup!A:A, 0)), Table1[[#This Row],[Origin City]]),","," ",Table1[[#This Row],[Origin State]])</f>
        <v>Marysville, OH</v>
      </c>
      <c r="K1200" t="s">
        <v>101</v>
      </c>
      <c r="L1200" t="s">
        <v>102</v>
      </c>
      <c r="M1200" t="str">
        <f>_xlfn.CONCAT(IFERROR(INDEX(Lookup!B:B, MATCH(Table1[[#This Row],[Destination City]], Lookup!A:A, 0)), Table1[[#This Row],[Destination City]]),","," ",Table1[[#This Row],[Destination State]])</f>
        <v>Rose Hill, NC</v>
      </c>
      <c r="N1200" s="9">
        <v>781</v>
      </c>
      <c r="O1200" t="s">
        <v>86</v>
      </c>
      <c r="P1200">
        <v>90</v>
      </c>
      <c r="Q1200">
        <v>90</v>
      </c>
      <c r="R1200" t="s">
        <v>42</v>
      </c>
      <c r="S1200" t="s">
        <v>43</v>
      </c>
      <c r="T1200" t="s">
        <v>52</v>
      </c>
      <c r="U1200" s="45"/>
      <c r="V1200" s="46" t="s">
        <v>87</v>
      </c>
      <c r="W1200" s="4">
        <v>6139</v>
      </c>
      <c r="X1200" s="4">
        <f>IF(Table1[[#This Row],[Commodity]]="corn",Table1[[#This Row],[Tariff per Car]]/(111*2000/56),Table1[[#This Row],[Tariff per Car]]/(111*2000/60))</f>
        <v>1.5485765765765767</v>
      </c>
      <c r="Y1200" s="4">
        <f>Table1[[#This Row],[Tariff per Car]]/100.7</f>
        <v>60.963257199602779</v>
      </c>
      <c r="Z1200" s="4">
        <f>(Table1[[#This Row],[Tariff per Car]]/111)</f>
        <v>55.306306306306304</v>
      </c>
      <c r="AA1200" s="6">
        <f>(Table1[[#This Row],[Tariff per Car]]/111)/Table1[[#This Row],[Route Mileage]]</f>
        <v>7.0814732786563764E-2</v>
      </c>
      <c r="AB1200" s="4">
        <v>0</v>
      </c>
      <c r="AC1200" s="4">
        <f>Table1[[#This Row],[FSC per Mile]]*Table1[[#This Row],[Route Mileage]]</f>
        <v>0</v>
      </c>
      <c r="AD1200" s="4">
        <f>Table1[[#This Row],[Tariff per Car]]+Table1[[#This Row],[FSC per Car]]</f>
        <v>6139</v>
      </c>
      <c r="AE1200" s="4">
        <f>IF(Table1[[#This Row],[Commodity]]="corn",Table1[[#This Row],[Tariff + FSC per Car]]/(111*2000/56),Table1[[#This Row],[Tariff + FSC per Car]]/(111*2000/60))</f>
        <v>1.5485765765765767</v>
      </c>
      <c r="AF1200" s="4">
        <f>Table1[[#This Row],[Tariff + FSC per Car]]/100.7</f>
        <v>60.963257199602779</v>
      </c>
      <c r="AG1200" s="4">
        <f>(Table1[[#This Row],[Tariff + FSC per Car]]/111)</f>
        <v>55.306306306306304</v>
      </c>
      <c r="AH1200" s="6">
        <f>(Table1[[#This Row],[Tariff + FSC per Car]]/111)/Table1[[#This Row],[Route Mileage]]</f>
        <v>7.0814732786563764E-2</v>
      </c>
    </row>
    <row r="1201" spans="1:34" x14ac:dyDescent="0.25">
      <c r="A1201" s="12">
        <v>45306</v>
      </c>
      <c r="B1201" s="1" t="s">
        <v>94</v>
      </c>
      <c r="C1201" s="1" t="s">
        <v>94</v>
      </c>
      <c r="D1201" s="24">
        <v>4315</v>
      </c>
      <c r="F1201" s="1" t="s">
        <v>35</v>
      </c>
      <c r="G1201" s="1" t="s">
        <v>36</v>
      </c>
      <c r="H1201" s="1" t="s">
        <v>103</v>
      </c>
      <c r="I1201" t="s">
        <v>57</v>
      </c>
      <c r="J1201" t="str">
        <f>_xlfn.CONCAT(IFERROR(INDEX(Lookup!B:B, MATCH(Table1[[#This Row],[Origin City]], Lookup!A:A, 0)), Table1[[#This Row],[Origin City]]),","," ",Table1[[#This Row],[Origin State]])</f>
        <v>Olney, IL</v>
      </c>
      <c r="K1201" t="s">
        <v>104</v>
      </c>
      <c r="L1201" t="s">
        <v>105</v>
      </c>
      <c r="M1201" t="str">
        <f>_xlfn.CONCAT(IFERROR(INDEX(Lookup!B:B, MATCH(Table1[[#This Row],[Destination City]], Lookup!A:A, 0)), Table1[[#This Row],[Destination City]]),","," ",Table1[[#This Row],[Destination State]])</f>
        <v>Fairmount, GA</v>
      </c>
      <c r="N1201" s="9">
        <v>496</v>
      </c>
      <c r="O1201" t="s">
        <v>86</v>
      </c>
      <c r="P1201">
        <v>90</v>
      </c>
      <c r="Q1201">
        <v>90</v>
      </c>
      <c r="R1201" t="s">
        <v>42</v>
      </c>
      <c r="S1201" t="s">
        <v>43</v>
      </c>
      <c r="T1201" t="s">
        <v>52</v>
      </c>
      <c r="U1201" s="45"/>
      <c r="V1201" s="46" t="s">
        <v>87</v>
      </c>
      <c r="W1201" s="4">
        <v>4706</v>
      </c>
      <c r="X1201" s="4">
        <f>IF(Table1[[#This Row],[Commodity]]="corn",Table1[[#This Row],[Tariff per Car]]/(111*2000/56),Table1[[#This Row],[Tariff per Car]]/(111*2000/60))</f>
        <v>1.1870990990990991</v>
      </c>
      <c r="Y1201" s="4">
        <f>Table1[[#This Row],[Tariff per Car]]/100.7</f>
        <v>46.732869910625617</v>
      </c>
      <c r="Z1201" s="4">
        <f>(Table1[[#This Row],[Tariff per Car]]/111)</f>
        <v>42.396396396396398</v>
      </c>
      <c r="AA1201" s="6">
        <f>(Table1[[#This Row],[Tariff per Car]]/111)/Table1[[#This Row],[Route Mileage]]</f>
        <v>8.5476605637895969E-2</v>
      </c>
      <c r="AB1201" s="4">
        <v>0</v>
      </c>
      <c r="AC1201" s="4">
        <f>Table1[[#This Row],[FSC per Mile]]*Table1[[#This Row],[Route Mileage]]</f>
        <v>0</v>
      </c>
      <c r="AD1201" s="4">
        <f>Table1[[#This Row],[Tariff per Car]]+Table1[[#This Row],[FSC per Car]]</f>
        <v>4706</v>
      </c>
      <c r="AE1201" s="4">
        <f>IF(Table1[[#This Row],[Commodity]]="corn",Table1[[#This Row],[Tariff + FSC per Car]]/(111*2000/56),Table1[[#This Row],[Tariff + FSC per Car]]/(111*2000/60))</f>
        <v>1.1870990990990991</v>
      </c>
      <c r="AF1201" s="4">
        <f>Table1[[#This Row],[Tariff + FSC per Car]]/100.7</f>
        <v>46.732869910625617</v>
      </c>
      <c r="AG1201" s="4">
        <f>(Table1[[#This Row],[Tariff + FSC per Car]]/111)</f>
        <v>42.396396396396398</v>
      </c>
      <c r="AH1201" s="6">
        <f>(Table1[[#This Row],[Tariff + FSC per Car]]/111)/Table1[[#This Row],[Route Mileage]]</f>
        <v>8.5476605637895969E-2</v>
      </c>
    </row>
    <row r="1202" spans="1:34" x14ac:dyDescent="0.25">
      <c r="A1202" s="3">
        <v>45306</v>
      </c>
      <c r="B1202" s="1" t="s">
        <v>112</v>
      </c>
      <c r="C1202" s="1" t="s">
        <v>112</v>
      </c>
      <c r="D1202" s="24">
        <v>4051</v>
      </c>
      <c r="E1202" s="24">
        <v>2215</v>
      </c>
      <c r="F1202" s="1" t="s">
        <v>35</v>
      </c>
      <c r="G1202" s="1" t="s">
        <v>36</v>
      </c>
      <c r="H1202" s="1" t="s">
        <v>115</v>
      </c>
      <c r="I1202" t="s">
        <v>57</v>
      </c>
      <c r="J1202" t="str">
        <f>_xlfn.CONCAT(IFERROR(INDEX(Lookup!B:B, MATCH(Table1[[#This Row],[Origin City]], Lookup!A:A, 0)), Table1[[#This Row],[Origin City]]),","," ",Table1[[#This Row],[Origin State]])</f>
        <v>Allen Station (San Jose), IL</v>
      </c>
      <c r="K1202" t="s">
        <v>116</v>
      </c>
      <c r="L1202" t="s">
        <v>54</v>
      </c>
      <c r="M1202" t="str">
        <f>_xlfn.CONCAT(IFERROR(INDEX(Lookup!B:B, MATCH(Table1[[#This Row],[Destination City]], Lookup!A:A, 0)), Table1[[#This Row],[Destination City]]),","," ",Table1[[#This Row],[Destination State]])</f>
        <v>Pittsburg, TX</v>
      </c>
      <c r="N1202" s="5">
        <v>691</v>
      </c>
      <c r="O1202" t="s">
        <v>51</v>
      </c>
      <c r="P1202">
        <v>107</v>
      </c>
      <c r="R1202" t="s">
        <v>42</v>
      </c>
      <c r="S1202" t="s">
        <v>43</v>
      </c>
      <c r="T1202" t="s">
        <v>52</v>
      </c>
      <c r="U1202" s="36" t="s">
        <v>44</v>
      </c>
      <c r="V1202" s="28"/>
      <c r="W1202" s="4">
        <v>3805</v>
      </c>
      <c r="X1202" s="4">
        <f>IF(Table1[[#This Row],[Commodity]]="corn",Table1[[#This Row],[Tariff per Car]]/(111*2000/56),Table1[[#This Row],[Tariff per Car]]/(111*2000/60))</f>
        <v>0.95981981981981979</v>
      </c>
      <c r="Y1202" s="4">
        <f>Table1[[#This Row],[Tariff per Car]]/100.7</f>
        <v>37.785501489572987</v>
      </c>
      <c r="Z1202" s="4">
        <f>(Table1[[#This Row],[Tariff per Car]]/111)</f>
        <v>34.27927927927928</v>
      </c>
      <c r="AA1202" s="6">
        <f>(Table1[[#This Row],[Tariff per Car]]/111)/Table1[[#This Row],[Route Mileage]]</f>
        <v>4.9608218928045268E-2</v>
      </c>
      <c r="AB1202" s="4">
        <v>0.44</v>
      </c>
      <c r="AC1202" s="4">
        <f>Table1[[#This Row],[FSC per Mile]]*Table1[[#This Row],[Route Mileage]]</f>
        <v>304.04000000000002</v>
      </c>
      <c r="AD1202" s="4">
        <f>Table1[[#This Row],[Tariff per Car]]+Table1[[#This Row],[FSC per Car]]</f>
        <v>4109.04</v>
      </c>
      <c r="AE1202" s="4">
        <f>IF(Table1[[#This Row],[Commodity]]="corn",Table1[[#This Row],[Tariff + FSC per Car]]/(111*2000/56),Table1[[#This Row],[Tariff + FSC per Car]]/(111*2000/60))</f>
        <v>1.0365145945945946</v>
      </c>
      <c r="AF1202" s="4">
        <f>Table1[[#This Row],[Tariff + FSC per Car]]/100.7</f>
        <v>40.804766633565045</v>
      </c>
      <c r="AG1202" s="4">
        <f>(Table1[[#This Row],[Tariff + FSC per Car]]/111)</f>
        <v>37.01837837837838</v>
      </c>
      <c r="AH1202" s="6">
        <f>(Table1[[#This Row],[Tariff + FSC per Car]]/111)/Table1[[#This Row],[Route Mileage]]</f>
        <v>5.3572182892009233E-2</v>
      </c>
    </row>
    <row r="1203" spans="1:34" x14ac:dyDescent="0.25">
      <c r="A1203" s="12">
        <v>45306</v>
      </c>
      <c r="B1203" s="1" t="s">
        <v>112</v>
      </c>
      <c r="C1203" s="1" t="s">
        <v>112</v>
      </c>
      <c r="D1203" s="24">
        <v>4051</v>
      </c>
      <c r="E1203" s="24">
        <v>2310</v>
      </c>
      <c r="F1203" s="1" t="s">
        <v>35</v>
      </c>
      <c r="G1203" s="1" t="s">
        <v>36</v>
      </c>
      <c r="H1203" s="1" t="s">
        <v>120</v>
      </c>
      <c r="I1203" t="s">
        <v>77</v>
      </c>
      <c r="J1203" t="str">
        <f>_xlfn.CONCAT(IFERROR(INDEX(Lookup!B:B, MATCH(Table1[[#This Row],[Origin City]], Lookup!A:A, 0)), Table1[[#This Row],[Origin City]]),","," ",Table1[[#This Row],[Origin State]])</f>
        <v>Frankfort, KS</v>
      </c>
      <c r="K1203" t="s">
        <v>121</v>
      </c>
      <c r="L1203" t="s">
        <v>40</v>
      </c>
      <c r="M1203" t="str">
        <f>_xlfn.CONCAT(IFERROR(INDEX(Lookup!B:B, MATCH(Table1[[#This Row],[Destination City]], Lookup!A:A, 0)), Table1[[#This Row],[Destination City]]),","," ",Table1[[#This Row],[Destination State]])</f>
        <v>Calipatria, CA</v>
      </c>
      <c r="N1203" s="5">
        <v>1572</v>
      </c>
      <c r="O1203" t="s">
        <v>51</v>
      </c>
      <c r="P1203">
        <v>107</v>
      </c>
      <c r="R1203" t="s">
        <v>42</v>
      </c>
      <c r="S1203" t="s">
        <v>43</v>
      </c>
      <c r="T1203" t="s">
        <v>52</v>
      </c>
      <c r="U1203" s="36" t="s">
        <v>44</v>
      </c>
      <c r="V1203" s="28"/>
      <c r="W1203" s="4">
        <v>5725</v>
      </c>
      <c r="X1203" s="4">
        <f>IF(Table1[[#This Row],[Commodity]]="corn",Table1[[#This Row],[Tariff per Car]]/(111*2000/56),Table1[[#This Row],[Tariff per Car]]/(111*2000/60))</f>
        <v>1.4441441441441443</v>
      </c>
      <c r="Y1203" s="4">
        <f>Table1[[#This Row],[Tariff per Car]]/100.7</f>
        <v>56.852035749751735</v>
      </c>
      <c r="Z1203" s="4">
        <f>(Table1[[#This Row],[Tariff per Car]]/111)</f>
        <v>51.576576576576578</v>
      </c>
      <c r="AA1203" s="6">
        <f>(Table1[[#This Row],[Tariff per Car]]/111)/Table1[[#This Row],[Route Mileage]]</f>
        <v>3.2809527084336244E-2</v>
      </c>
      <c r="AB1203" s="4">
        <v>0.44</v>
      </c>
      <c r="AC1203" s="4">
        <f>Table1[[#This Row],[FSC per Mile]]*Table1[[#This Row],[Route Mileage]]</f>
        <v>691.68</v>
      </c>
      <c r="AD1203" s="4">
        <f>Table1[[#This Row],[Tariff per Car]]+Table1[[#This Row],[FSC per Car]]</f>
        <v>6416.68</v>
      </c>
      <c r="AE1203" s="4">
        <f>IF(Table1[[#This Row],[Commodity]]="corn",Table1[[#This Row],[Tariff + FSC per Car]]/(111*2000/56),Table1[[#This Row],[Tariff + FSC per Car]]/(111*2000/60))</f>
        <v>1.618621981981982</v>
      </c>
      <c r="AF1203" s="4">
        <f>Table1[[#This Row],[Tariff + FSC per Car]]/100.7</f>
        <v>63.720754716981133</v>
      </c>
      <c r="AG1203" s="4">
        <f>(Table1[[#This Row],[Tariff + FSC per Car]]/111)</f>
        <v>57.807927927927928</v>
      </c>
      <c r="AH1203" s="6">
        <f>(Table1[[#This Row],[Tariff + FSC per Car]]/111)/Table1[[#This Row],[Route Mileage]]</f>
        <v>3.6773491048300209E-2</v>
      </c>
    </row>
    <row r="1204" spans="1:34" x14ac:dyDescent="0.25">
      <c r="A1204" s="12">
        <v>45306</v>
      </c>
      <c r="B1204" s="1" t="s">
        <v>112</v>
      </c>
      <c r="C1204" s="1" t="s">
        <v>112</v>
      </c>
      <c r="D1204" s="24">
        <v>4051</v>
      </c>
      <c r="E1204" s="24">
        <v>2300</v>
      </c>
      <c r="F1204" s="1" t="s">
        <v>35</v>
      </c>
      <c r="G1204" s="1" t="s">
        <v>36</v>
      </c>
      <c r="H1204" s="1" t="s">
        <v>113</v>
      </c>
      <c r="I1204" t="s">
        <v>38</v>
      </c>
      <c r="J1204" t="str">
        <f>_xlfn.CONCAT(IFERROR(INDEX(Lookup!B:B, MATCH(Table1[[#This Row],[Origin City]], Lookup!A:A, 0)), Table1[[#This Row],[Origin City]]),","," ",Table1[[#This Row],[Origin State]])</f>
        <v>Mead, NE</v>
      </c>
      <c r="K1204" t="s">
        <v>114</v>
      </c>
      <c r="L1204" t="s">
        <v>40</v>
      </c>
      <c r="M1204" t="str">
        <f>_xlfn.CONCAT(IFERROR(INDEX(Lookup!B:B, MATCH(Table1[[#This Row],[Destination City]], Lookup!A:A, 0)), Table1[[#This Row],[Destination City]]),","," ",Table1[[#This Row],[Destination State]])</f>
        <v>Keyes, CA</v>
      </c>
      <c r="N1204" s="5">
        <v>1737</v>
      </c>
      <c r="O1204" t="s">
        <v>51</v>
      </c>
      <c r="P1204">
        <v>107</v>
      </c>
      <c r="R1204" t="s">
        <v>42</v>
      </c>
      <c r="S1204" t="s">
        <v>43</v>
      </c>
      <c r="T1204" t="s">
        <v>52</v>
      </c>
      <c r="U1204" s="36" t="s">
        <v>44</v>
      </c>
      <c r="V1204" s="28"/>
      <c r="W1204" s="4">
        <v>5885</v>
      </c>
      <c r="X1204" s="4">
        <f>IF(Table1[[#This Row],[Commodity]]="corn",Table1[[#This Row],[Tariff per Car]]/(111*2000/56),Table1[[#This Row],[Tariff per Car]]/(111*2000/60))</f>
        <v>1.4845045045045044</v>
      </c>
      <c r="Y1204" s="4">
        <f>Table1[[#This Row],[Tariff per Car]]/100.7</f>
        <v>58.440913604766635</v>
      </c>
      <c r="Z1204" s="4">
        <f>(Table1[[#This Row],[Tariff per Car]]/111)</f>
        <v>53.018018018018019</v>
      </c>
      <c r="AA1204" s="6">
        <f>(Table1[[#This Row],[Tariff per Car]]/111)/Table1[[#This Row],[Route Mileage]]</f>
        <v>3.0522750730004617E-2</v>
      </c>
      <c r="AB1204" s="4">
        <v>0.44</v>
      </c>
      <c r="AC1204" s="4">
        <f>Table1[[#This Row],[FSC per Mile]]*Table1[[#This Row],[Route Mileage]]</f>
        <v>764.28</v>
      </c>
      <c r="AD1204" s="4">
        <f>Table1[[#This Row],[Tariff per Car]]+Table1[[#This Row],[FSC per Car]]</f>
        <v>6649.28</v>
      </c>
      <c r="AE1204" s="4">
        <f>IF(Table1[[#This Row],[Commodity]]="corn",Table1[[#This Row],[Tariff + FSC per Car]]/(111*2000/56),Table1[[#This Row],[Tariff + FSC per Car]]/(111*2000/60))</f>
        <v>1.6772958558558557</v>
      </c>
      <c r="AF1204" s="4">
        <f>Table1[[#This Row],[Tariff + FSC per Car]]/100.7</f>
        <v>66.030585898709035</v>
      </c>
      <c r="AG1204" s="4">
        <f>(Table1[[#This Row],[Tariff + FSC per Car]]/111)</f>
        <v>59.903423423423419</v>
      </c>
      <c r="AH1204" s="6">
        <f>(Table1[[#This Row],[Tariff + FSC per Car]]/111)/Table1[[#This Row],[Route Mileage]]</f>
        <v>3.4486714693968579E-2</v>
      </c>
    </row>
    <row r="1205" spans="1:34" x14ac:dyDescent="0.25">
      <c r="A1205" s="12">
        <v>45306</v>
      </c>
      <c r="B1205" s="1" t="s">
        <v>112</v>
      </c>
      <c r="C1205" s="1" t="s">
        <v>112</v>
      </c>
      <c r="D1205" s="24">
        <v>4051</v>
      </c>
      <c r="E1205" s="24">
        <v>2215</v>
      </c>
      <c r="F1205" s="1" t="s">
        <v>35</v>
      </c>
      <c r="G1205" s="1" t="s">
        <v>36</v>
      </c>
      <c r="H1205" s="1" t="s">
        <v>117</v>
      </c>
      <c r="I1205" t="s">
        <v>38</v>
      </c>
      <c r="J1205" t="str">
        <f>_xlfn.CONCAT(IFERROR(INDEX(Lookup!B:B, MATCH(Table1[[#This Row],[Origin City]], Lookup!A:A, 0)), Table1[[#This Row],[Origin City]]),","," ",Table1[[#This Row],[Origin State]])</f>
        <v>Nebraska City, NE</v>
      </c>
      <c r="K1205" t="s">
        <v>118</v>
      </c>
      <c r="L1205" t="s">
        <v>54</v>
      </c>
      <c r="M1205" t="str">
        <f>_xlfn.CONCAT(IFERROR(INDEX(Lookup!B:B, MATCH(Table1[[#This Row],[Destination City]], Lookup!A:A, 0)), Table1[[#This Row],[Destination City]]),","," ",Table1[[#This Row],[Destination State]])</f>
        <v>Amarillo, TX</v>
      </c>
      <c r="N1205" s="5">
        <v>714</v>
      </c>
      <c r="O1205" t="s">
        <v>51</v>
      </c>
      <c r="P1205">
        <v>107</v>
      </c>
      <c r="R1205" t="s">
        <v>42</v>
      </c>
      <c r="S1205" t="s">
        <v>43</v>
      </c>
      <c r="T1205" t="s">
        <v>52</v>
      </c>
      <c r="U1205" s="36" t="s">
        <v>44</v>
      </c>
      <c r="V1205" s="28"/>
      <c r="W1205" s="4">
        <v>4725</v>
      </c>
      <c r="X1205" s="4">
        <f>IF(Table1[[#This Row],[Commodity]]="corn",Table1[[#This Row],[Tariff per Car]]/(111*2000/56),Table1[[#This Row],[Tariff per Car]]/(111*2000/60))</f>
        <v>1.1918918918918919</v>
      </c>
      <c r="Y1205" s="4">
        <f>Table1[[#This Row],[Tariff per Car]]/100.7</f>
        <v>46.921549155908636</v>
      </c>
      <c r="Z1205" s="4">
        <f>(Table1[[#This Row],[Tariff per Car]]/111)</f>
        <v>42.567567567567565</v>
      </c>
      <c r="AA1205" s="6">
        <f>(Table1[[#This Row],[Tariff per Car]]/111)/Table1[[#This Row],[Route Mileage]]</f>
        <v>5.9618441971383142E-2</v>
      </c>
      <c r="AB1205" s="4">
        <v>0.44</v>
      </c>
      <c r="AC1205" s="4">
        <f>Table1[[#This Row],[FSC per Mile]]*Table1[[#This Row],[Route Mileage]]</f>
        <v>314.16000000000003</v>
      </c>
      <c r="AD1205" s="4">
        <f>Table1[[#This Row],[Tariff per Car]]+Table1[[#This Row],[FSC per Car]]</f>
        <v>5039.16</v>
      </c>
      <c r="AE1205" s="4">
        <f>IF(Table1[[#This Row],[Commodity]]="corn",Table1[[#This Row],[Tariff + FSC per Car]]/(111*2000/56),Table1[[#This Row],[Tariff + FSC per Car]]/(111*2000/60))</f>
        <v>1.2711394594594594</v>
      </c>
      <c r="AF1205" s="4">
        <f>Table1[[#This Row],[Tariff + FSC per Car]]/100.7</f>
        <v>50.041310824230386</v>
      </c>
      <c r="AG1205" s="4">
        <f>(Table1[[#This Row],[Tariff + FSC per Car]]/111)</f>
        <v>45.397837837837834</v>
      </c>
      <c r="AH1205" s="6">
        <f>(Table1[[#This Row],[Tariff + FSC per Car]]/111)/Table1[[#This Row],[Route Mileage]]</f>
        <v>6.35824059353471E-2</v>
      </c>
    </row>
    <row r="1206" spans="1:34" x14ac:dyDescent="0.25">
      <c r="A1206" s="12">
        <v>45306</v>
      </c>
      <c r="B1206" s="1" t="s">
        <v>112</v>
      </c>
      <c r="C1206" s="1" t="s">
        <v>112</v>
      </c>
      <c r="D1206" s="24">
        <v>4051</v>
      </c>
      <c r="E1206" s="24">
        <v>2100</v>
      </c>
      <c r="F1206" s="1" t="s">
        <v>35</v>
      </c>
      <c r="G1206" s="1" t="s">
        <v>36</v>
      </c>
      <c r="H1206" s="1" t="s">
        <v>122</v>
      </c>
      <c r="I1206" t="s">
        <v>59</v>
      </c>
      <c r="J1206" t="str">
        <f>_xlfn.CONCAT(IFERROR(INDEX(Lookup!B:B, MATCH(Table1[[#This Row],[Origin City]], Lookup!A:A, 0)), Table1[[#This Row],[Origin City]]),","," ",Table1[[#This Row],[Origin State]])</f>
        <v>Sloan, IA</v>
      </c>
      <c r="K1206" t="s">
        <v>123</v>
      </c>
      <c r="L1206" t="s">
        <v>124</v>
      </c>
      <c r="M1206" t="str">
        <f>_xlfn.CONCAT(IFERROR(INDEX(Lookup!B:B, MATCH(Table1[[#This Row],[Destination City]], Lookup!A:A, 0)), Table1[[#This Row],[Destination City]]),","," ",Table1[[#This Row],[Destination State]])</f>
        <v>Burley, ID</v>
      </c>
      <c r="N1206" s="5">
        <v>1176</v>
      </c>
      <c r="O1206" t="s">
        <v>51</v>
      </c>
      <c r="P1206">
        <v>107</v>
      </c>
      <c r="R1206" t="s">
        <v>42</v>
      </c>
      <c r="S1206" t="s">
        <v>43</v>
      </c>
      <c r="T1206" t="s">
        <v>52</v>
      </c>
      <c r="U1206" s="36" t="s">
        <v>44</v>
      </c>
      <c r="V1206" s="28"/>
      <c r="W1206" s="4">
        <v>5405</v>
      </c>
      <c r="X1206" s="4">
        <f>IF(Table1[[#This Row],[Commodity]]="corn",Table1[[#This Row],[Tariff per Car]]/(111*2000/56),Table1[[#This Row],[Tariff per Car]]/(111*2000/60))</f>
        <v>1.3634234234234235</v>
      </c>
      <c r="Y1206" s="4">
        <f>Table1[[#This Row],[Tariff per Car]]/100.7</f>
        <v>53.674280039721943</v>
      </c>
      <c r="Z1206" s="4">
        <f>(Table1[[#This Row],[Tariff per Car]]/111)</f>
        <v>48.693693693693696</v>
      </c>
      <c r="AA1206" s="6">
        <f>(Table1[[#This Row],[Tariff per Car]]/111)/Table1[[#This Row],[Route Mileage]]</f>
        <v>4.1406202120487838E-2</v>
      </c>
      <c r="AB1206" s="4">
        <v>0.44</v>
      </c>
      <c r="AC1206" s="4">
        <f>Table1[[#This Row],[FSC per Mile]]*Table1[[#This Row],[Route Mileage]]</f>
        <v>517.44000000000005</v>
      </c>
      <c r="AD1206" s="4">
        <f>Table1[[#This Row],[Tariff per Car]]+Table1[[#This Row],[FSC per Car]]</f>
        <v>5922.4400000000005</v>
      </c>
      <c r="AE1206" s="4">
        <f>IF(Table1[[#This Row],[Commodity]]="corn",Table1[[#This Row],[Tariff + FSC per Car]]/(111*2000/56),Table1[[#This Row],[Tariff + FSC per Car]]/(111*2000/60))</f>
        <v>1.493948828828829</v>
      </c>
      <c r="AF1206" s="4">
        <f>Table1[[#This Row],[Tariff + FSC per Car]]/100.7</f>
        <v>58.812711022840119</v>
      </c>
      <c r="AG1206" s="4">
        <f>(Table1[[#This Row],[Tariff + FSC per Car]]/111)</f>
        <v>53.355315315315323</v>
      </c>
      <c r="AH1206" s="6">
        <f>(Table1[[#This Row],[Tariff + FSC per Car]]/111)/Table1[[#This Row],[Route Mileage]]</f>
        <v>4.5370166084451803E-2</v>
      </c>
    </row>
    <row r="1207" spans="1:34" x14ac:dyDescent="0.25">
      <c r="A1207" s="12">
        <v>45306</v>
      </c>
      <c r="B1207" s="1" t="s">
        <v>112</v>
      </c>
      <c r="C1207" s="1" t="s">
        <v>112</v>
      </c>
      <c r="D1207" s="24">
        <v>4051</v>
      </c>
      <c r="E1207" s="24">
        <v>2210</v>
      </c>
      <c r="F1207" s="1" t="s">
        <v>35</v>
      </c>
      <c r="G1207" s="1" t="s">
        <v>36</v>
      </c>
      <c r="H1207" s="1" t="s">
        <v>125</v>
      </c>
      <c r="I1207" t="s">
        <v>57</v>
      </c>
      <c r="J1207" t="str">
        <f>_xlfn.CONCAT(IFERROR(INDEX(Lookup!B:B, MATCH(Table1[[#This Row],[Origin City]], Lookup!A:A, 0)), Table1[[#This Row],[Origin City]]),","," ",Table1[[#This Row],[Origin State]])</f>
        <v>Sterling, IL</v>
      </c>
      <c r="K1207" t="s">
        <v>126</v>
      </c>
      <c r="L1207" t="s">
        <v>127</v>
      </c>
      <c r="M1207" t="str">
        <f>_xlfn.CONCAT(IFERROR(INDEX(Lookup!B:B, MATCH(Table1[[#This Row],[Destination City]], Lookup!A:A, 0)), Table1[[#This Row],[Destination City]]),","," ",Table1[[#This Row],[Destination State]])</f>
        <v>Nashville, AR</v>
      </c>
      <c r="N1207" s="47">
        <v>723</v>
      </c>
      <c r="O1207" t="s">
        <v>51</v>
      </c>
      <c r="P1207">
        <v>107</v>
      </c>
      <c r="R1207" t="s">
        <v>42</v>
      </c>
      <c r="S1207" t="s">
        <v>43</v>
      </c>
      <c r="T1207" t="s">
        <v>52</v>
      </c>
      <c r="U1207" s="36" t="s">
        <v>44</v>
      </c>
      <c r="V1207" s="28"/>
      <c r="W1207" s="4">
        <v>3945</v>
      </c>
      <c r="X1207" s="4">
        <f>IF(Table1[[#This Row],[Commodity]]="corn",Table1[[#This Row],[Tariff per Car]]/(111*2000/56),Table1[[#This Row],[Tariff per Car]]/(111*2000/60))</f>
        <v>0.99513513513513518</v>
      </c>
      <c r="Y1207" s="4">
        <f>Table1[[#This Row],[Tariff per Car]]/100.7</f>
        <v>39.175769612711022</v>
      </c>
      <c r="Z1207" s="4">
        <f>(Table1[[#This Row],[Tariff per Car]]/111)</f>
        <v>35.54054054054054</v>
      </c>
      <c r="AA1207" s="6">
        <f>(Table1[[#This Row],[Tariff per Car]]/111)/Table1[[#This Row],[Route Mileage]]</f>
        <v>4.9157040858285671E-2</v>
      </c>
      <c r="AB1207" s="4">
        <v>0.44</v>
      </c>
      <c r="AC1207" s="4">
        <f>Table1[[#This Row],[FSC per Mile]]*Table1[[#This Row],[Route Mileage]]</f>
        <v>318.12</v>
      </c>
      <c r="AD1207" s="4">
        <f>Table1[[#This Row],[Tariff per Car]]+Table1[[#This Row],[FSC per Car]]</f>
        <v>4263.12</v>
      </c>
      <c r="AE1207" s="4">
        <f>IF(Table1[[#This Row],[Commodity]]="corn",Table1[[#This Row],[Tariff + FSC per Car]]/(111*2000/56),Table1[[#This Row],[Tariff + FSC per Car]]/(111*2000/60))</f>
        <v>1.0753816216216217</v>
      </c>
      <c r="AF1207" s="4">
        <f>Table1[[#This Row],[Tariff + FSC per Car]]/100.7</f>
        <v>42.334856007944389</v>
      </c>
      <c r="AG1207" s="4">
        <f>(Table1[[#This Row],[Tariff + FSC per Car]]/111)</f>
        <v>38.406486486486486</v>
      </c>
      <c r="AH1207" s="6">
        <f>(Table1[[#This Row],[Tariff + FSC per Car]]/111)/Table1[[#This Row],[Route Mileage]]</f>
        <v>5.3121004822249636E-2</v>
      </c>
    </row>
    <row r="1208" spans="1:34" x14ac:dyDescent="0.25">
      <c r="A1208" s="12">
        <v>45306</v>
      </c>
      <c r="B1208" s="1" t="s">
        <v>34</v>
      </c>
      <c r="C1208" s="1" t="s">
        <v>34</v>
      </c>
      <c r="D1208" s="24">
        <v>4022</v>
      </c>
      <c r="E1208" s="24">
        <v>69105</v>
      </c>
      <c r="F1208" s="1" t="s">
        <v>72</v>
      </c>
      <c r="G1208" s="1" t="s">
        <v>36</v>
      </c>
      <c r="H1208" s="1" t="s">
        <v>73</v>
      </c>
      <c r="I1208" t="s">
        <v>47</v>
      </c>
      <c r="J1208" t="str">
        <f>_xlfn.CONCAT(IFERROR(INDEX(Lookup!B:B, MATCH(Table1[[#This Row],[Origin City]], Lookup!A:A, 0)), Table1[[#This Row],[Origin City]]),","," ",Table1[[#This Row],[Origin State]])</f>
        <v>Argyle, MN</v>
      </c>
      <c r="K1208" t="s">
        <v>48</v>
      </c>
      <c r="L1208" t="s">
        <v>49</v>
      </c>
      <c r="M1208" t="s">
        <v>50</v>
      </c>
      <c r="N1208" s="5">
        <v>1528</v>
      </c>
      <c r="O1208" t="s">
        <v>51</v>
      </c>
      <c r="P1208">
        <v>110</v>
      </c>
      <c r="Q1208">
        <v>120</v>
      </c>
      <c r="R1208" t="s">
        <v>2</v>
      </c>
      <c r="S1208" t="s">
        <v>43</v>
      </c>
      <c r="T1208" t="s">
        <v>52</v>
      </c>
      <c r="U1208" s="35" t="s">
        <v>44</v>
      </c>
      <c r="V1208" s="27" t="s">
        <v>45</v>
      </c>
      <c r="W1208" s="4">
        <v>6285</v>
      </c>
      <c r="X1208" s="4">
        <f>IF(Table1[[#This Row],[Commodity]]="corn",Table1[[#This Row],[Tariff per Car]]/(111*2000/56),Table1[[#This Row],[Tariff per Car]]/(111*2000/60))</f>
        <v>1.6986486486486487</v>
      </c>
      <c r="Y1208" s="4">
        <f>Table1[[#This Row],[Tariff per Car]]/100.7</f>
        <v>62.413108242303871</v>
      </c>
      <c r="Z1208" s="4">
        <f>(Table1[[#This Row],[Tariff per Car]]/111)</f>
        <v>56.621621621621621</v>
      </c>
      <c r="AA1208" s="6">
        <f>(Table1[[#This Row],[Tariff per Car]]/111)/Table1[[#This Row],[Route Mileage]]</f>
        <v>3.7056035092684306E-2</v>
      </c>
      <c r="AB1208" s="4">
        <v>0.26</v>
      </c>
      <c r="AC1208" s="4">
        <f>Table1[[#This Row],[FSC per Mile]]*Table1[[#This Row],[Route Mileage]]</f>
        <v>397.28000000000003</v>
      </c>
      <c r="AD1208" s="4">
        <f>Table1[[#This Row],[Tariff per Car]]+Table1[[#This Row],[FSC per Car]]</f>
        <v>6682.28</v>
      </c>
      <c r="AE1208" s="4">
        <f>IF(Table1[[#This Row],[Commodity]]="corn",Table1[[#This Row],[Tariff + FSC per Car]]/(111*2000/56),Table1[[#This Row],[Tariff + FSC per Car]]/(111*2000/60))</f>
        <v>1.8060216216216216</v>
      </c>
      <c r="AF1208" s="4">
        <f>Table1[[#This Row],[Tariff + FSC per Car]]/100.7</f>
        <v>66.358291956305848</v>
      </c>
      <c r="AG1208" s="4">
        <f>(Table1[[#This Row],[Tariff + FSC per Car]]/111)</f>
        <v>60.200720720720717</v>
      </c>
      <c r="AH1208" s="6">
        <f>(Table1[[#This Row],[Tariff + FSC per Car]]/111)/Table1[[#This Row],[Route Mileage]]</f>
        <v>3.9398377435026645E-2</v>
      </c>
    </row>
    <row r="1209" spans="1:34" x14ac:dyDescent="0.25">
      <c r="A1209" s="12">
        <v>45306</v>
      </c>
      <c r="B1209" s="1" t="s">
        <v>34</v>
      </c>
      <c r="C1209" s="1" t="s">
        <v>34</v>
      </c>
      <c r="D1209" s="24">
        <v>4022</v>
      </c>
      <c r="E1209" s="24">
        <v>69105</v>
      </c>
      <c r="F1209" s="1" t="s">
        <v>72</v>
      </c>
      <c r="G1209" s="1" t="s">
        <v>36</v>
      </c>
      <c r="H1209" s="1" t="s">
        <v>73</v>
      </c>
      <c r="I1209" t="s">
        <v>47</v>
      </c>
      <c r="J1209" t="str">
        <f>_xlfn.CONCAT(IFERROR(INDEX(Lookup!B:B, MATCH(Table1[[#This Row],[Origin City]], Lookup!A:A, 0)), Table1[[#This Row],[Origin City]]),","," ",Table1[[#This Row],[Origin State]])</f>
        <v>Argyle, MN</v>
      </c>
      <c r="K1209" t="s">
        <v>65</v>
      </c>
      <c r="L1209" t="s">
        <v>54</v>
      </c>
      <c r="M1209" t="s">
        <v>66</v>
      </c>
      <c r="N1209" s="47">
        <v>1634</v>
      </c>
      <c r="O1209" t="s">
        <v>51</v>
      </c>
      <c r="P1209">
        <v>110</v>
      </c>
      <c r="Q1209">
        <v>120</v>
      </c>
      <c r="R1209" t="s">
        <v>2</v>
      </c>
      <c r="S1209" t="s">
        <v>43</v>
      </c>
      <c r="T1209" t="s">
        <v>52</v>
      </c>
      <c r="U1209" s="36" t="s">
        <v>44</v>
      </c>
      <c r="V1209" s="28" t="s">
        <v>45</v>
      </c>
      <c r="W1209" s="4">
        <v>6685</v>
      </c>
      <c r="X1209" s="4">
        <f>IF(Table1[[#This Row],[Commodity]]="corn",Table1[[#This Row],[Tariff per Car]]/(111*2000/56),Table1[[#This Row],[Tariff per Car]]/(111*2000/60))</f>
        <v>1.8067567567567568</v>
      </c>
      <c r="Y1209" s="4">
        <f>Table1[[#This Row],[Tariff per Car]]/100.7</f>
        <v>66.385302879841106</v>
      </c>
      <c r="Z1209" s="4">
        <f>(Table1[[#This Row],[Tariff per Car]]/111)</f>
        <v>60.225225225225223</v>
      </c>
      <c r="AA1209" s="6">
        <f>(Table1[[#This Row],[Tariff per Car]]/111)/Table1[[#This Row],[Route Mileage]]</f>
        <v>3.6857542977494016E-2</v>
      </c>
      <c r="AB1209" s="4">
        <v>0.26</v>
      </c>
      <c r="AC1209" s="4">
        <f>Table1[[#This Row],[FSC per Mile]]*Table1[[#This Row],[Route Mileage]]</f>
        <v>424.84000000000003</v>
      </c>
      <c r="AD1209" s="4">
        <f>Table1[[#This Row],[Tariff per Car]]+Table1[[#This Row],[FSC per Car]]</f>
        <v>7109.84</v>
      </c>
      <c r="AE1209" s="4">
        <f>IF(Table1[[#This Row],[Commodity]]="corn",Table1[[#This Row],[Tariff + FSC per Car]]/(111*2000/56),Table1[[#This Row],[Tariff + FSC per Car]]/(111*2000/60))</f>
        <v>1.9215783783783784</v>
      </c>
      <c r="AF1209" s="4">
        <f>Table1[[#This Row],[Tariff + FSC per Car]]/100.7</f>
        <v>70.604170804369417</v>
      </c>
      <c r="AG1209" s="4">
        <f>(Table1[[#This Row],[Tariff + FSC per Car]]/111)</f>
        <v>64.05261261261262</v>
      </c>
      <c r="AH1209" s="6">
        <f>(Table1[[#This Row],[Tariff + FSC per Car]]/111)/Table1[[#This Row],[Route Mileage]]</f>
        <v>3.9199885319836363E-2</v>
      </c>
    </row>
    <row r="1210" spans="1:34" x14ac:dyDescent="0.25">
      <c r="A1210" s="12">
        <v>45306</v>
      </c>
      <c r="B1210" s="1" t="s">
        <v>34</v>
      </c>
      <c r="C1210" s="1" t="s">
        <v>34</v>
      </c>
      <c r="D1210" s="24">
        <v>4022</v>
      </c>
      <c r="E1210" s="24">
        <v>69105</v>
      </c>
      <c r="F1210" s="1" t="s">
        <v>72</v>
      </c>
      <c r="G1210" s="1" t="s">
        <v>36</v>
      </c>
      <c r="H1210" s="1" t="s">
        <v>74</v>
      </c>
      <c r="I1210" t="s">
        <v>75</v>
      </c>
      <c r="J1210" t="str">
        <f>_xlfn.CONCAT(IFERROR(INDEX(Lookup!B:B, MATCH(Table1[[#This Row],[Origin City]], Lookup!A:A, 0)), Table1[[#This Row],[Origin City]]),","," ",Table1[[#This Row],[Origin State]])</f>
        <v>Casselton, ND</v>
      </c>
      <c r="K1210" t="s">
        <v>48</v>
      </c>
      <c r="L1210" t="s">
        <v>49</v>
      </c>
      <c r="M1210" t="s">
        <v>50</v>
      </c>
      <c r="N1210" s="5">
        <v>1469</v>
      </c>
      <c r="O1210" t="s">
        <v>51</v>
      </c>
      <c r="P1210">
        <v>110</v>
      </c>
      <c r="Q1210">
        <v>120</v>
      </c>
      <c r="R1210" t="s">
        <v>2</v>
      </c>
      <c r="S1210" t="s">
        <v>43</v>
      </c>
      <c r="T1210" t="s">
        <v>52</v>
      </c>
      <c r="U1210" s="35" t="s">
        <v>44</v>
      </c>
      <c r="V1210" s="27" t="s">
        <v>45</v>
      </c>
      <c r="W1210" s="4">
        <v>6235</v>
      </c>
      <c r="X1210" s="4">
        <f>IF(Table1[[#This Row],[Commodity]]="corn",Table1[[#This Row],[Tariff per Car]]/(111*2000/56),Table1[[#This Row],[Tariff per Car]]/(111*2000/60))</f>
        <v>1.6851351351351351</v>
      </c>
      <c r="Y1210" s="4">
        <f>Table1[[#This Row],[Tariff per Car]]/100.7</f>
        <v>61.916583912611713</v>
      </c>
      <c r="Z1210" s="4">
        <f>(Table1[[#This Row],[Tariff per Car]]/111)</f>
        <v>56.171171171171174</v>
      </c>
      <c r="AA1210" s="6">
        <f>(Table1[[#This Row],[Tariff per Car]]/111)/Table1[[#This Row],[Route Mileage]]</f>
        <v>3.8237693104949746E-2</v>
      </c>
      <c r="AB1210" s="4">
        <v>0.26</v>
      </c>
      <c r="AC1210" s="4">
        <f>Table1[[#This Row],[FSC per Mile]]*Table1[[#This Row],[Route Mileage]]</f>
        <v>381.94</v>
      </c>
      <c r="AD1210" s="4">
        <f>Table1[[#This Row],[Tariff per Car]]+Table1[[#This Row],[FSC per Car]]</f>
        <v>6616.94</v>
      </c>
      <c r="AE1210" s="4">
        <f>IF(Table1[[#This Row],[Commodity]]="corn",Table1[[#This Row],[Tariff + FSC per Car]]/(111*2000/56),Table1[[#This Row],[Tariff + FSC per Car]]/(111*2000/60))</f>
        <v>1.7883621621621622</v>
      </c>
      <c r="AF1210" s="4">
        <f>Table1[[#This Row],[Tariff + FSC per Car]]/100.7</f>
        <v>65.709433962264143</v>
      </c>
      <c r="AG1210" s="4">
        <f>(Table1[[#This Row],[Tariff + FSC per Car]]/111)</f>
        <v>59.612072072072067</v>
      </c>
      <c r="AH1210" s="6">
        <f>(Table1[[#This Row],[Tariff + FSC per Car]]/111)/Table1[[#This Row],[Route Mileage]]</f>
        <v>4.0580035447292079E-2</v>
      </c>
    </row>
    <row r="1211" spans="1:34" x14ac:dyDescent="0.25">
      <c r="A1211" s="12">
        <v>45306</v>
      </c>
      <c r="B1211" s="1" t="s">
        <v>34</v>
      </c>
      <c r="C1211" s="1" t="s">
        <v>34</v>
      </c>
      <c r="D1211" s="24">
        <v>4022</v>
      </c>
      <c r="E1211" s="24">
        <v>69902</v>
      </c>
      <c r="F1211" s="1" t="s">
        <v>72</v>
      </c>
      <c r="G1211" s="1" t="s">
        <v>36</v>
      </c>
      <c r="H1211" s="1" t="s">
        <v>74</v>
      </c>
      <c r="I1211" t="s">
        <v>75</v>
      </c>
      <c r="J1211" t="str">
        <f>_xlfn.CONCAT(IFERROR(INDEX(Lookup!B:B, MATCH(Table1[[#This Row],[Origin City]], Lookup!A:A, 0)), Table1[[#This Row],[Origin City]]),","," ",Table1[[#This Row],[Origin State]])</f>
        <v>Casselton, ND</v>
      </c>
      <c r="K1211" t="s">
        <v>79</v>
      </c>
      <c r="L1211" t="s">
        <v>62</v>
      </c>
      <c r="M1211" t="str">
        <f>_xlfn.CONCAT(IFERROR(INDEX(Lookup!B:B, MATCH(Table1[[#This Row],[Destination City]], Lookup!A:A, 0)), Table1[[#This Row],[Destination City]]),","," ",Table1[[#This Row],[Destination State]])</f>
        <v>St. Louis, MO</v>
      </c>
      <c r="N1211" s="5">
        <v>855</v>
      </c>
      <c r="O1211" t="s">
        <v>51</v>
      </c>
      <c r="P1211">
        <v>110</v>
      </c>
      <c r="Q1211">
        <v>120</v>
      </c>
      <c r="R1211" t="s">
        <v>2</v>
      </c>
      <c r="S1211" t="s">
        <v>43</v>
      </c>
      <c r="T1211" t="s">
        <v>52</v>
      </c>
      <c r="U1211" s="35" t="s">
        <v>44</v>
      </c>
      <c r="V1211" s="27" t="s">
        <v>45</v>
      </c>
      <c r="W1211" s="4">
        <v>4485</v>
      </c>
      <c r="X1211" s="4">
        <f>IF(Table1[[#This Row],[Commodity]]="corn",Table1[[#This Row],[Tariff per Car]]/(111*2000/56),Table1[[#This Row],[Tariff per Car]]/(111*2000/60))</f>
        <v>1.2121621621621621</v>
      </c>
      <c r="Y1211" s="4">
        <f>Table1[[#This Row],[Tariff per Car]]/100.7</f>
        <v>44.538232373386293</v>
      </c>
      <c r="Z1211" s="4">
        <f>(Table1[[#This Row],[Tariff per Car]]/111)</f>
        <v>40.405405405405403</v>
      </c>
      <c r="AA1211" s="6">
        <f>(Table1[[#This Row],[Tariff per Car]]/111)/Table1[[#This Row],[Route Mileage]]</f>
        <v>4.7257784099889358E-2</v>
      </c>
      <c r="AB1211" s="4">
        <v>0.26</v>
      </c>
      <c r="AC1211" s="4">
        <f>Table1[[#This Row],[FSC per Mile]]*Table1[[#This Row],[Route Mileage]]</f>
        <v>222.3</v>
      </c>
      <c r="AD1211" s="4">
        <f>Table1[[#This Row],[Tariff per Car]]+Table1[[#This Row],[FSC per Car]]</f>
        <v>4707.3</v>
      </c>
      <c r="AE1211" s="4">
        <f>IF(Table1[[#This Row],[Commodity]]="corn",Table1[[#This Row],[Tariff + FSC per Car]]/(111*2000/56),Table1[[#This Row],[Tariff + FSC per Car]]/(111*2000/60))</f>
        <v>1.2722432432432433</v>
      </c>
      <c r="AF1211" s="4">
        <f>Table1[[#This Row],[Tariff + FSC per Car]]/100.7</f>
        <v>46.745779543197614</v>
      </c>
      <c r="AG1211" s="4">
        <f>(Table1[[#This Row],[Tariff + FSC per Car]]/111)</f>
        <v>42.408108108108109</v>
      </c>
      <c r="AH1211" s="6">
        <f>(Table1[[#This Row],[Tariff + FSC per Car]]/111)/Table1[[#This Row],[Route Mileage]]</f>
        <v>4.9600126442231704E-2</v>
      </c>
    </row>
    <row r="1212" spans="1:34" x14ac:dyDescent="0.25">
      <c r="A1212" s="12">
        <v>45306</v>
      </c>
      <c r="B1212" s="1" t="s">
        <v>34</v>
      </c>
      <c r="C1212" s="1" t="s">
        <v>34</v>
      </c>
      <c r="D1212" s="24">
        <v>4022</v>
      </c>
      <c r="E1212" s="24">
        <v>69105</v>
      </c>
      <c r="F1212" s="1" t="s">
        <v>72</v>
      </c>
      <c r="G1212" s="1" t="s">
        <v>36</v>
      </c>
      <c r="H1212" s="1" t="s">
        <v>76</v>
      </c>
      <c r="I1212" t="s">
        <v>77</v>
      </c>
      <c r="J1212" t="str">
        <f>_xlfn.CONCAT(IFERROR(INDEX(Lookup!B:B, MATCH(Table1[[#This Row],[Origin City]], Lookup!A:A, 0)), Table1[[#This Row],[Origin City]]),","," ",Table1[[#This Row],[Origin State]])</f>
        <v>Concordia, KS</v>
      </c>
      <c r="K1212" t="s">
        <v>65</v>
      </c>
      <c r="L1212" t="s">
        <v>54</v>
      </c>
      <c r="M1212" t="s">
        <v>66</v>
      </c>
      <c r="N1212" s="5">
        <v>742</v>
      </c>
      <c r="O1212" t="s">
        <v>51</v>
      </c>
      <c r="P1212">
        <v>110</v>
      </c>
      <c r="Q1212">
        <v>120</v>
      </c>
      <c r="R1212" t="s">
        <v>2</v>
      </c>
      <c r="S1212" t="s">
        <v>43</v>
      </c>
      <c r="T1212" t="s">
        <v>43</v>
      </c>
      <c r="U1212" s="36" t="s">
        <v>44</v>
      </c>
      <c r="V1212" s="28" t="s">
        <v>45</v>
      </c>
      <c r="W1212" s="4">
        <v>4935</v>
      </c>
      <c r="X1212" s="4">
        <f>IF(Table1[[#This Row],[Commodity]]="corn",Table1[[#This Row],[Tariff per Car]]/(111*2000/56),Table1[[#This Row],[Tariff per Car]]/(111*2000/60))</f>
        <v>1.3337837837837838</v>
      </c>
      <c r="Y1212" s="4">
        <f>Table1[[#This Row],[Tariff per Car]]/100.7</f>
        <v>49.006951340615686</v>
      </c>
      <c r="Z1212" s="4">
        <f>(Table1[[#This Row],[Tariff per Car]]/111)</f>
        <v>44.45945945945946</v>
      </c>
      <c r="AA1212" s="6">
        <f>(Table1[[#This Row],[Tariff per Car]]/111)/Table1[[#This Row],[Route Mileage]]</f>
        <v>5.991840897501275E-2</v>
      </c>
      <c r="AB1212" s="4">
        <v>0.26</v>
      </c>
      <c r="AC1212" s="4">
        <f>Table1[[#This Row],[FSC per Mile]]*Table1[[#This Row],[Route Mileage]]</f>
        <v>192.92000000000002</v>
      </c>
      <c r="AD1212" s="4">
        <f>Table1[[#This Row],[Tariff per Car]]+Table1[[#This Row],[FSC per Car]]</f>
        <v>5127.92</v>
      </c>
      <c r="AE1212" s="4">
        <f>IF(Table1[[#This Row],[Commodity]]="corn",Table1[[#This Row],[Tariff + FSC per Car]]/(111*2000/56),Table1[[#This Row],[Tariff + FSC per Car]]/(111*2000/60))</f>
        <v>1.3859243243243244</v>
      </c>
      <c r="AF1212" s="4">
        <f>Table1[[#This Row],[Tariff + FSC per Car]]/100.7</f>
        <v>50.9227408142999</v>
      </c>
      <c r="AG1212" s="4">
        <f>(Table1[[#This Row],[Tariff + FSC per Car]]/111)</f>
        <v>46.197477477477477</v>
      </c>
      <c r="AH1212" s="6">
        <f>(Table1[[#This Row],[Tariff + FSC per Car]]/111)/Table1[[#This Row],[Route Mileage]]</f>
        <v>6.226075131735509E-2</v>
      </c>
    </row>
    <row r="1213" spans="1:34" x14ac:dyDescent="0.25">
      <c r="A1213" s="12">
        <v>45306</v>
      </c>
      <c r="B1213" s="1" t="s">
        <v>34</v>
      </c>
      <c r="C1213" s="1" t="s">
        <v>34</v>
      </c>
      <c r="D1213" s="24">
        <v>4022</v>
      </c>
      <c r="E1213" s="24">
        <v>69105</v>
      </c>
      <c r="F1213" s="1" t="s">
        <v>72</v>
      </c>
      <c r="G1213" s="1" t="s">
        <v>36</v>
      </c>
      <c r="H1213" s="1" t="s">
        <v>78</v>
      </c>
      <c r="I1213" t="s">
        <v>68</v>
      </c>
      <c r="J1213" t="str">
        <f>_xlfn.CONCAT(IFERROR(INDEX(Lookup!B:B, MATCH(Table1[[#This Row],[Origin City]], Lookup!A:A, 0)), Table1[[#This Row],[Origin City]]),","," ",Table1[[#This Row],[Origin State]])</f>
        <v>Mitchell, SD</v>
      </c>
      <c r="K1213" t="s">
        <v>48</v>
      </c>
      <c r="L1213" t="s">
        <v>49</v>
      </c>
      <c r="M1213" t="s">
        <v>50</v>
      </c>
      <c r="N1213" s="5">
        <v>1624</v>
      </c>
      <c r="O1213" t="s">
        <v>51</v>
      </c>
      <c r="P1213">
        <v>110</v>
      </c>
      <c r="Q1213">
        <v>120</v>
      </c>
      <c r="R1213" t="s">
        <v>2</v>
      </c>
      <c r="S1213" t="s">
        <v>43</v>
      </c>
      <c r="T1213" t="s">
        <v>52</v>
      </c>
      <c r="U1213" s="35" t="s">
        <v>44</v>
      </c>
      <c r="V1213" s="27" t="s">
        <v>45</v>
      </c>
      <c r="W1213" s="4">
        <v>6335</v>
      </c>
      <c r="X1213" s="4">
        <f>IF(Table1[[#This Row],[Commodity]]="corn",Table1[[#This Row],[Tariff per Car]]/(111*2000/56),Table1[[#This Row],[Tariff per Car]]/(111*2000/60))</f>
        <v>1.7121621621621621</v>
      </c>
      <c r="Y1213" s="4">
        <f>Table1[[#This Row],[Tariff per Car]]/100.7</f>
        <v>62.909632571996028</v>
      </c>
      <c r="Z1213" s="4">
        <f>(Table1[[#This Row],[Tariff per Car]]/111)</f>
        <v>57.072072072072075</v>
      </c>
      <c r="AA1213" s="6">
        <f>(Table1[[#This Row],[Tariff per Car]]/111)/Table1[[#This Row],[Route Mileage]]</f>
        <v>3.5142901522211868E-2</v>
      </c>
      <c r="AB1213" s="4">
        <v>0.26</v>
      </c>
      <c r="AC1213" s="4">
        <f>Table1[[#This Row],[FSC per Mile]]*Table1[[#This Row],[Route Mileage]]</f>
        <v>422.24</v>
      </c>
      <c r="AD1213" s="4">
        <f>Table1[[#This Row],[Tariff per Car]]+Table1[[#This Row],[FSC per Car]]</f>
        <v>6757.24</v>
      </c>
      <c r="AE1213" s="4">
        <f>IF(Table1[[#This Row],[Commodity]]="corn",Table1[[#This Row],[Tariff + FSC per Car]]/(111*2000/56),Table1[[#This Row],[Tariff + FSC per Car]]/(111*2000/60))</f>
        <v>1.826281081081081</v>
      </c>
      <c r="AF1213" s="4">
        <f>Table1[[#This Row],[Tariff + FSC per Car]]/100.7</f>
        <v>67.10268123138033</v>
      </c>
      <c r="AG1213" s="4">
        <f>(Table1[[#This Row],[Tariff + FSC per Car]]/111)</f>
        <v>60.876036036036034</v>
      </c>
      <c r="AH1213" s="6">
        <f>(Table1[[#This Row],[Tariff + FSC per Car]]/111)/Table1[[#This Row],[Route Mileage]]</f>
        <v>3.7485243864554207E-2</v>
      </c>
    </row>
    <row r="1214" spans="1:34" x14ac:dyDescent="0.25">
      <c r="A1214" s="12">
        <v>45306</v>
      </c>
      <c r="B1214" s="1" t="s">
        <v>34</v>
      </c>
      <c r="C1214" s="1" t="s">
        <v>34</v>
      </c>
      <c r="D1214" s="24">
        <v>4022</v>
      </c>
      <c r="E1214" s="24">
        <v>69105</v>
      </c>
      <c r="F1214" s="1" t="s">
        <v>72</v>
      </c>
      <c r="G1214" s="1" t="s">
        <v>36</v>
      </c>
      <c r="H1214" s="1" t="s">
        <v>61</v>
      </c>
      <c r="I1214" t="s">
        <v>62</v>
      </c>
      <c r="J1214" t="str">
        <f>_xlfn.CONCAT(IFERROR(INDEX(Lookup!B:B, MATCH(Table1[[#This Row],[Origin City]], Lookup!A:A, 0)), Table1[[#This Row],[Origin City]]),","," ",Table1[[#This Row],[Origin State]])</f>
        <v>Phelps (Rock Port), MO</v>
      </c>
      <c r="K1214" t="s">
        <v>48</v>
      </c>
      <c r="L1214" t="s">
        <v>49</v>
      </c>
      <c r="M1214" t="s">
        <v>50</v>
      </c>
      <c r="N1214" s="5">
        <v>1881</v>
      </c>
      <c r="O1214" t="s">
        <v>51</v>
      </c>
      <c r="P1214">
        <v>110</v>
      </c>
      <c r="Q1214">
        <v>120</v>
      </c>
      <c r="R1214" t="s">
        <v>2</v>
      </c>
      <c r="S1214" t="s">
        <v>43</v>
      </c>
      <c r="T1214" t="s">
        <v>43</v>
      </c>
      <c r="U1214" s="35" t="s">
        <v>44</v>
      </c>
      <c r="V1214" s="27" t="s">
        <v>45</v>
      </c>
      <c r="W1214" s="4">
        <v>6285</v>
      </c>
      <c r="X1214" s="4">
        <f>IF(Table1[[#This Row],[Commodity]]="corn",Table1[[#This Row],[Tariff per Car]]/(111*2000/56),Table1[[#This Row],[Tariff per Car]]/(111*2000/60))</f>
        <v>1.6986486486486487</v>
      </c>
      <c r="Y1214" s="4">
        <f>Table1[[#This Row],[Tariff per Car]]/100.7</f>
        <v>62.413108242303871</v>
      </c>
      <c r="Z1214" s="4">
        <f>(Table1[[#This Row],[Tariff per Car]]/111)</f>
        <v>56.621621621621621</v>
      </c>
      <c r="AA1214" s="6">
        <f>(Table1[[#This Row],[Tariff per Car]]/111)/Table1[[#This Row],[Route Mileage]]</f>
        <v>3.0101872207135366E-2</v>
      </c>
      <c r="AB1214" s="4">
        <v>0.26</v>
      </c>
      <c r="AC1214" s="4">
        <f>Table1[[#This Row],[FSC per Mile]]*Table1[[#This Row],[Route Mileage]]</f>
        <v>489.06</v>
      </c>
      <c r="AD1214" s="4">
        <f>Table1[[#This Row],[Tariff per Car]]+Table1[[#This Row],[FSC per Car]]</f>
        <v>6774.06</v>
      </c>
      <c r="AE1214" s="4">
        <f>IF(Table1[[#This Row],[Commodity]]="corn",Table1[[#This Row],[Tariff + FSC per Car]]/(111*2000/56),Table1[[#This Row],[Tariff + FSC per Car]]/(111*2000/60))</f>
        <v>1.830827027027027</v>
      </c>
      <c r="AF1214" s="4">
        <f>Table1[[#This Row],[Tariff + FSC per Car]]/100.7</f>
        <v>67.269712015888786</v>
      </c>
      <c r="AG1214" s="4">
        <f>(Table1[[#This Row],[Tariff + FSC per Car]]/111)</f>
        <v>61.027567567567573</v>
      </c>
      <c r="AH1214" s="6">
        <f>(Table1[[#This Row],[Tariff + FSC per Car]]/111)/Table1[[#This Row],[Route Mileage]]</f>
        <v>3.2444214549477712E-2</v>
      </c>
    </row>
    <row r="1215" spans="1:34" x14ac:dyDescent="0.25">
      <c r="A1215" s="12">
        <v>45306</v>
      </c>
      <c r="B1215" s="1" t="s">
        <v>34</v>
      </c>
      <c r="C1215" s="1" t="s">
        <v>34</v>
      </c>
      <c r="D1215" s="24">
        <v>4022</v>
      </c>
      <c r="E1215" s="24">
        <v>69105</v>
      </c>
      <c r="F1215" s="1" t="s">
        <v>72</v>
      </c>
      <c r="G1215" s="1" t="s">
        <v>36</v>
      </c>
      <c r="H1215" s="1" t="s">
        <v>69</v>
      </c>
      <c r="I1215" t="s">
        <v>47</v>
      </c>
      <c r="J1215" t="str">
        <f>_xlfn.CONCAT(IFERROR(INDEX(Lookup!B:B, MATCH(Table1[[#This Row],[Origin City]], Lookup!A:A, 0)), Table1[[#This Row],[Origin City]]),","," ",Table1[[#This Row],[Origin State]])</f>
        <v>St. Cloud, MN</v>
      </c>
      <c r="K1215" t="s">
        <v>48</v>
      </c>
      <c r="L1215" t="s">
        <v>49</v>
      </c>
      <c r="M1215" t="s">
        <v>50</v>
      </c>
      <c r="N1215" s="5">
        <v>1666</v>
      </c>
      <c r="O1215" t="s">
        <v>51</v>
      </c>
      <c r="P1215">
        <v>110</v>
      </c>
      <c r="Q1215">
        <v>120</v>
      </c>
      <c r="R1215" t="s">
        <v>2</v>
      </c>
      <c r="S1215" t="s">
        <v>43</v>
      </c>
      <c r="T1215" t="s">
        <v>43</v>
      </c>
      <c r="U1215" s="36" t="s">
        <v>44</v>
      </c>
      <c r="V1215" s="28" t="s">
        <v>45</v>
      </c>
      <c r="W1215" s="4">
        <v>6385</v>
      </c>
      <c r="X1215" s="4">
        <f>IF(Table1[[#This Row],[Commodity]]="corn",Table1[[#This Row],[Tariff per Car]]/(111*2000/56),Table1[[#This Row],[Tariff per Car]]/(111*2000/60))</f>
        <v>1.7256756756756757</v>
      </c>
      <c r="Y1215" s="4">
        <f>Table1[[#This Row],[Tariff per Car]]/100.7</f>
        <v>63.406156901688178</v>
      </c>
      <c r="Z1215" s="4">
        <f>(Table1[[#This Row],[Tariff per Car]]/111)</f>
        <v>57.522522522522522</v>
      </c>
      <c r="AA1215" s="6">
        <f>(Table1[[#This Row],[Tariff per Car]]/111)/Table1[[#This Row],[Route Mileage]]</f>
        <v>3.4527324443290833E-2</v>
      </c>
      <c r="AB1215" s="4">
        <v>0.26</v>
      </c>
      <c r="AC1215" s="4">
        <f>Table1[[#This Row],[FSC per Mile]]*Table1[[#This Row],[Route Mileage]]</f>
        <v>433.16</v>
      </c>
      <c r="AD1215" s="4">
        <f>Table1[[#This Row],[Tariff per Car]]+Table1[[#This Row],[FSC per Car]]</f>
        <v>6818.16</v>
      </c>
      <c r="AE1215" s="4">
        <f>IF(Table1[[#This Row],[Commodity]]="corn",Table1[[#This Row],[Tariff + FSC per Car]]/(111*2000/56),Table1[[#This Row],[Tariff + FSC per Car]]/(111*2000/60))</f>
        <v>1.8427459459459459</v>
      </c>
      <c r="AF1215" s="4">
        <f>Table1[[#This Row],[Tariff + FSC per Car]]/100.7</f>
        <v>67.707646474677261</v>
      </c>
      <c r="AG1215" s="4">
        <f>(Table1[[#This Row],[Tariff + FSC per Car]]/111)</f>
        <v>61.424864864864865</v>
      </c>
      <c r="AH1215" s="6">
        <f>(Table1[[#This Row],[Tariff + FSC per Car]]/111)/Table1[[#This Row],[Route Mileage]]</f>
        <v>3.6869666785633172E-2</v>
      </c>
    </row>
    <row r="1216" spans="1:34" x14ac:dyDescent="0.25">
      <c r="A1216" s="12">
        <v>45306</v>
      </c>
      <c r="B1216" s="1" t="s">
        <v>131</v>
      </c>
      <c r="C1216" s="1" t="s">
        <v>131</v>
      </c>
      <c r="D1216" s="24">
        <v>4050</v>
      </c>
      <c r="E1216" s="24">
        <v>1001000</v>
      </c>
      <c r="F1216" s="1" t="s">
        <v>72</v>
      </c>
      <c r="G1216" s="1" t="s">
        <v>36</v>
      </c>
      <c r="H1216" s="1" t="s">
        <v>132</v>
      </c>
      <c r="I1216" t="s">
        <v>57</v>
      </c>
      <c r="J1216" t="str">
        <f>_xlfn.CONCAT(IFERROR(INDEX(Lookup!B:B, MATCH(Table1[[#This Row],[Origin City]], Lookup!A:A, 0)), Table1[[#This Row],[Origin City]]),","," ",Table1[[#This Row],[Origin State]])</f>
        <v>Gibson City, IL</v>
      </c>
      <c r="K1216" t="s">
        <v>133</v>
      </c>
      <c r="L1216" t="s">
        <v>83</v>
      </c>
      <c r="M1216" t="str">
        <f>_xlfn.CONCAT(IFERROR(INDEX(Lookup!B:B, MATCH(Table1[[#This Row],[Destination City]], Lookup!A:A, 0)), Table1[[#This Row],[Destination City]]),","," ",Table1[[#This Row],[Destination State]])</f>
        <v>Reserve, LA</v>
      </c>
      <c r="N1216" s="5">
        <v>870</v>
      </c>
      <c r="O1216" t="s">
        <v>86</v>
      </c>
      <c r="P1216">
        <v>105</v>
      </c>
      <c r="R1216" t="s">
        <v>108</v>
      </c>
      <c r="S1216" t="s">
        <v>43</v>
      </c>
      <c r="T1216" t="s">
        <v>52</v>
      </c>
      <c r="U1216" s="26"/>
      <c r="V1216" s="27" t="s">
        <v>134</v>
      </c>
      <c r="W1216" s="4">
        <v>1854</v>
      </c>
      <c r="X1216" s="4">
        <f>IF(Table1[[#This Row],[Commodity]]="corn",Table1[[#This Row],[Tariff per Car]]/(111*2000/56),Table1[[#This Row],[Tariff per Car]]/(111*2000/60))</f>
        <v>0.50108108108108107</v>
      </c>
      <c r="Y1216" s="4">
        <f>Table1[[#This Row],[Tariff per Car]]/100.7</f>
        <v>18.411122144985104</v>
      </c>
      <c r="Z1216" s="4">
        <f>(Table1[[#This Row],[Tariff per Car]]/111)</f>
        <v>16.702702702702702</v>
      </c>
      <c r="AA1216" s="6">
        <f>(Table1[[#This Row],[Tariff per Car]]/111)/Table1[[#This Row],[Route Mileage]]</f>
        <v>1.9198508853681268E-2</v>
      </c>
      <c r="AB1216" s="4">
        <v>0.51300000000000001</v>
      </c>
      <c r="AC1216" s="4">
        <f>Table1[[#This Row],[FSC per Mile]]*Table1[[#This Row],[Route Mileage]]</f>
        <v>446.31</v>
      </c>
      <c r="AD1216" s="4">
        <f>Table1[[#This Row],[Tariff per Car]]+Table1[[#This Row],[FSC per Car]]</f>
        <v>2300.31</v>
      </c>
      <c r="AE1216" s="4">
        <f>IF(Table1[[#This Row],[Commodity]]="corn",Table1[[#This Row],[Tariff + FSC per Car]]/(111*2000/56),Table1[[#This Row],[Tariff + FSC per Car]]/(111*2000/60))</f>
        <v>0.62170540540540542</v>
      </c>
      <c r="AF1216" s="4">
        <f>Table1[[#This Row],[Tariff + FSC per Car]]/100.7</f>
        <v>22.843197616683216</v>
      </c>
      <c r="AG1216" s="4">
        <f>(Table1[[#This Row],[Tariff + FSC per Car]]/111)</f>
        <v>20.723513513513513</v>
      </c>
      <c r="AH1216" s="6">
        <f>(Table1[[#This Row],[Tariff + FSC per Car]]/111)/Table1[[#This Row],[Route Mileage]]</f>
        <v>2.3820130475302889E-2</v>
      </c>
    </row>
    <row r="1217" spans="1:34" x14ac:dyDescent="0.25">
      <c r="A1217" s="12">
        <v>45306</v>
      </c>
      <c r="B1217" s="1" t="s">
        <v>131</v>
      </c>
      <c r="C1217" s="1" t="s">
        <v>131</v>
      </c>
      <c r="D1217" s="24">
        <v>4050</v>
      </c>
      <c r="E1217" s="24">
        <v>1001000</v>
      </c>
      <c r="F1217" s="1" t="s">
        <v>72</v>
      </c>
      <c r="G1217" s="1" t="s">
        <v>36</v>
      </c>
      <c r="H1217" s="1" t="s">
        <v>132</v>
      </c>
      <c r="I1217" t="s">
        <v>57</v>
      </c>
      <c r="J1217" t="str">
        <f>_xlfn.CONCAT(IFERROR(INDEX(Lookup!B:B, MATCH(Table1[[#This Row],[Origin City]], Lookup!A:A, 0)), Table1[[#This Row],[Origin City]]),","," ",Table1[[#This Row],[Origin State]])</f>
        <v>Gibson City, IL</v>
      </c>
      <c r="K1217" t="s">
        <v>133</v>
      </c>
      <c r="L1217" t="s">
        <v>83</v>
      </c>
      <c r="M1217" t="str">
        <f>_xlfn.CONCAT(IFERROR(INDEX(Lookup!B:B, MATCH(Table1[[#This Row],[Destination City]], Lookup!A:A, 0)), Table1[[#This Row],[Destination City]]),","," ",Table1[[#This Row],[Destination State]])</f>
        <v>Reserve, LA</v>
      </c>
      <c r="N1217" s="5">
        <v>870</v>
      </c>
      <c r="O1217" t="s">
        <v>86</v>
      </c>
      <c r="P1217">
        <v>105</v>
      </c>
      <c r="R1217" t="s">
        <v>2</v>
      </c>
      <c r="S1217" t="s">
        <v>43</v>
      </c>
      <c r="T1217" t="s">
        <v>52</v>
      </c>
      <c r="U1217" s="26"/>
      <c r="V1217" s="27" t="s">
        <v>134</v>
      </c>
      <c r="W1217" s="4">
        <v>2233</v>
      </c>
      <c r="X1217" s="4">
        <f>IF(Table1[[#This Row],[Commodity]]="corn",Table1[[#This Row],[Tariff per Car]]/(111*2000/56),Table1[[#This Row],[Tariff per Car]]/(111*2000/60))</f>
        <v>0.60351351351351357</v>
      </c>
      <c r="Y1217" s="4">
        <f>Table1[[#This Row],[Tariff per Car]]/100.7</f>
        <v>22.174776564051637</v>
      </c>
      <c r="Z1217" s="4">
        <f>(Table1[[#This Row],[Tariff per Car]]/111)</f>
        <v>20.117117117117118</v>
      </c>
      <c r="AA1217" s="6">
        <f>(Table1[[#This Row],[Tariff per Car]]/111)/Table1[[#This Row],[Route Mileage]]</f>
        <v>2.3123123123123125E-2</v>
      </c>
      <c r="AB1217" s="4">
        <v>0.51300000000000001</v>
      </c>
      <c r="AC1217" s="4">
        <f>Table1[[#This Row],[FSC per Mile]]*Table1[[#This Row],[Route Mileage]]</f>
        <v>446.31</v>
      </c>
      <c r="AD1217" s="4">
        <f>Table1[[#This Row],[Tariff per Car]]+Table1[[#This Row],[FSC per Car]]</f>
        <v>2679.31</v>
      </c>
      <c r="AE1217" s="4">
        <f>IF(Table1[[#This Row],[Commodity]]="corn",Table1[[#This Row],[Tariff + FSC per Car]]/(111*2000/56),Table1[[#This Row],[Tariff + FSC per Car]]/(111*2000/60))</f>
        <v>0.72413783783783781</v>
      </c>
      <c r="AF1217" s="4">
        <f>Table1[[#This Row],[Tariff + FSC per Car]]/100.7</f>
        <v>26.60685203574975</v>
      </c>
      <c r="AG1217" s="4">
        <f>(Table1[[#This Row],[Tariff + FSC per Car]]/111)</f>
        <v>24.137927927927926</v>
      </c>
      <c r="AH1217" s="6">
        <f>(Table1[[#This Row],[Tariff + FSC per Car]]/111)/Table1[[#This Row],[Route Mileage]]</f>
        <v>2.7744744744744743E-2</v>
      </c>
    </row>
    <row r="1218" spans="1:34" x14ac:dyDescent="0.25">
      <c r="A1218" s="12">
        <v>45306</v>
      </c>
      <c r="B1218" s="1" t="s">
        <v>131</v>
      </c>
      <c r="C1218" s="1" t="s">
        <v>131</v>
      </c>
      <c r="D1218" s="24">
        <v>4050</v>
      </c>
      <c r="E1218" s="24">
        <v>1001000</v>
      </c>
      <c r="F1218" s="1" t="s">
        <v>72</v>
      </c>
      <c r="G1218" s="1" t="s">
        <v>36</v>
      </c>
      <c r="H1218" s="1" t="s">
        <v>135</v>
      </c>
      <c r="I1218" t="s">
        <v>59</v>
      </c>
      <c r="J1218" t="str">
        <f>_xlfn.CONCAT(IFERROR(INDEX(Lookup!B:B, MATCH(Table1[[#This Row],[Origin City]], Lookup!A:A, 0)), Table1[[#This Row],[Origin City]]),","," ",Table1[[#This Row],[Origin State]])</f>
        <v>Ida Grove, IA</v>
      </c>
      <c r="K1218" t="s">
        <v>136</v>
      </c>
      <c r="L1218" t="s">
        <v>83</v>
      </c>
      <c r="M1218" t="str">
        <f>_xlfn.CONCAT(IFERROR(INDEX(Lookup!B:B, MATCH(Table1[[#This Row],[Destination City]], Lookup!A:A, 0)), Table1[[#This Row],[Destination City]]),","," ",Table1[[#This Row],[Destination State]])</f>
        <v>Convent, LA</v>
      </c>
      <c r="N1218" s="5">
        <v>1376</v>
      </c>
      <c r="O1218" t="s">
        <v>86</v>
      </c>
      <c r="P1218">
        <v>105</v>
      </c>
      <c r="R1218" t="s">
        <v>108</v>
      </c>
      <c r="S1218" t="s">
        <v>43</v>
      </c>
      <c r="T1218" t="s">
        <v>43</v>
      </c>
      <c r="U1218" s="26"/>
      <c r="V1218" s="27" t="s">
        <v>134</v>
      </c>
      <c r="W1218" s="4">
        <v>2981</v>
      </c>
      <c r="X1218" s="4">
        <f>IF(Table1[[#This Row],[Commodity]]="corn",Table1[[#This Row],[Tariff per Car]]/(111*2000/56),Table1[[#This Row],[Tariff per Car]]/(111*2000/60))</f>
        <v>0.80567567567567566</v>
      </c>
      <c r="Y1218" s="4">
        <f>Table1[[#This Row],[Tariff per Car]]/100.7</f>
        <v>29.602780536246275</v>
      </c>
      <c r="Z1218" s="4">
        <f>(Table1[[#This Row],[Tariff per Car]]/111)</f>
        <v>26.855855855855857</v>
      </c>
      <c r="AA1218" s="6">
        <f>(Table1[[#This Row],[Tariff per Car]]/111)/Table1[[#This Row],[Route Mileage]]</f>
        <v>1.9517337104546409E-2</v>
      </c>
      <c r="AB1218" s="4">
        <v>0.51300000000000001</v>
      </c>
      <c r="AC1218" s="4">
        <f>Table1[[#This Row],[FSC per Mile]]*Table1[[#This Row],[Route Mileage]]</f>
        <v>705.88800000000003</v>
      </c>
      <c r="AD1218" s="4">
        <f>Table1[[#This Row],[Tariff per Car]]+Table1[[#This Row],[FSC per Car]]</f>
        <v>3686.8879999999999</v>
      </c>
      <c r="AE1218" s="4">
        <f>IF(Table1[[#This Row],[Commodity]]="corn",Table1[[#This Row],[Tariff + FSC per Car]]/(111*2000/56),Table1[[#This Row],[Tariff + FSC per Car]]/(111*2000/60))</f>
        <v>0.99645621621621616</v>
      </c>
      <c r="AF1218" s="4">
        <f>Table1[[#This Row],[Tariff + FSC per Car]]/100.7</f>
        <v>36.612591857000993</v>
      </c>
      <c r="AG1218" s="4">
        <f>(Table1[[#This Row],[Tariff + FSC per Car]]/111)</f>
        <v>33.215207207207207</v>
      </c>
      <c r="AH1218" s="6">
        <f>(Table1[[#This Row],[Tariff + FSC per Car]]/111)/Table1[[#This Row],[Route Mileage]]</f>
        <v>2.4138958726168027E-2</v>
      </c>
    </row>
    <row r="1219" spans="1:34" x14ac:dyDescent="0.25">
      <c r="A1219" s="12">
        <v>45306</v>
      </c>
      <c r="B1219" s="1" t="s">
        <v>131</v>
      </c>
      <c r="C1219" s="1" t="s">
        <v>131</v>
      </c>
      <c r="D1219" s="24">
        <v>4050</v>
      </c>
      <c r="E1219" s="24">
        <v>1001000</v>
      </c>
      <c r="F1219" s="1" t="s">
        <v>72</v>
      </c>
      <c r="G1219" s="1" t="s">
        <v>36</v>
      </c>
      <c r="H1219" s="1" t="s">
        <v>135</v>
      </c>
      <c r="I1219" t="s">
        <v>59</v>
      </c>
      <c r="J1219" t="str">
        <f>_xlfn.CONCAT(IFERROR(INDEX(Lookup!B:B, MATCH(Table1[[#This Row],[Origin City]], Lookup!A:A, 0)), Table1[[#This Row],[Origin City]]),","," ",Table1[[#This Row],[Origin State]])</f>
        <v>Ida Grove, IA</v>
      </c>
      <c r="K1219" t="s">
        <v>136</v>
      </c>
      <c r="L1219" t="s">
        <v>83</v>
      </c>
      <c r="M1219" t="str">
        <f>_xlfn.CONCAT(IFERROR(INDEX(Lookup!B:B, MATCH(Table1[[#This Row],[Destination City]], Lookup!A:A, 0)), Table1[[#This Row],[Destination City]]),","," ",Table1[[#This Row],[Destination State]])</f>
        <v>Convent, LA</v>
      </c>
      <c r="N1219" s="5">
        <v>1376</v>
      </c>
      <c r="O1219" t="s">
        <v>86</v>
      </c>
      <c r="P1219">
        <v>105</v>
      </c>
      <c r="R1219" t="s">
        <v>2</v>
      </c>
      <c r="S1219" t="s">
        <v>43</v>
      </c>
      <c r="T1219" t="s">
        <v>43</v>
      </c>
      <c r="U1219" s="26"/>
      <c r="V1219" s="27" t="s">
        <v>134</v>
      </c>
      <c r="W1219" s="4">
        <v>3416</v>
      </c>
      <c r="X1219" s="4">
        <f>IF(Table1[[#This Row],[Commodity]]="corn",Table1[[#This Row],[Tariff per Car]]/(111*2000/56),Table1[[#This Row],[Tariff per Car]]/(111*2000/60))</f>
        <v>0.92324324324324325</v>
      </c>
      <c r="Y1219" s="4">
        <f>Table1[[#This Row],[Tariff per Car]]/100.7</f>
        <v>33.922542204568025</v>
      </c>
      <c r="Z1219" s="4">
        <f>(Table1[[#This Row],[Tariff per Car]]/111)</f>
        <v>30.774774774774773</v>
      </c>
      <c r="AA1219" s="6">
        <f>(Table1[[#This Row],[Tariff per Car]]/111)/Table1[[#This Row],[Route Mileage]]</f>
        <v>2.236538864445841E-2</v>
      </c>
      <c r="AB1219" s="4">
        <v>0.51300000000000001</v>
      </c>
      <c r="AC1219" s="4">
        <f>Table1[[#This Row],[FSC per Mile]]*Table1[[#This Row],[Route Mileage]]</f>
        <v>705.88800000000003</v>
      </c>
      <c r="AD1219" s="4">
        <f>Table1[[#This Row],[Tariff per Car]]+Table1[[#This Row],[FSC per Car]]</f>
        <v>4121.8879999999999</v>
      </c>
      <c r="AE1219" s="4">
        <f>IF(Table1[[#This Row],[Commodity]]="corn",Table1[[#This Row],[Tariff + FSC per Car]]/(111*2000/56),Table1[[#This Row],[Tariff + FSC per Car]]/(111*2000/60))</f>
        <v>1.1140237837837839</v>
      </c>
      <c r="AF1219" s="4">
        <f>Table1[[#This Row],[Tariff + FSC per Car]]/100.7</f>
        <v>40.932353525322739</v>
      </c>
      <c r="AG1219" s="4">
        <f>(Table1[[#This Row],[Tariff + FSC per Car]]/111)</f>
        <v>37.134126126126127</v>
      </c>
      <c r="AH1219" s="6">
        <f>(Table1[[#This Row],[Tariff + FSC per Car]]/111)/Table1[[#This Row],[Route Mileage]]</f>
        <v>2.6987010266080035E-2</v>
      </c>
    </row>
    <row r="1220" spans="1:34" x14ac:dyDescent="0.25">
      <c r="A1220" s="12">
        <v>45306</v>
      </c>
      <c r="B1220" s="1" t="s">
        <v>88</v>
      </c>
      <c r="C1220" s="1" t="s">
        <v>81</v>
      </c>
      <c r="D1220" s="24">
        <v>4444</v>
      </c>
      <c r="E1220" s="24">
        <v>47004</v>
      </c>
      <c r="F1220" s="1" t="s">
        <v>72</v>
      </c>
      <c r="G1220" s="1" t="s">
        <v>36</v>
      </c>
      <c r="H1220" s="1" t="s">
        <v>89</v>
      </c>
      <c r="I1220" t="s">
        <v>75</v>
      </c>
      <c r="J1220" t="str">
        <f>_xlfn.CONCAT(IFERROR(INDEX(Lookup!B:B, MATCH(Table1[[#This Row],[Origin City]], Lookup!A:A, 0)), Table1[[#This Row],[Origin City]]),","," ",Table1[[#This Row],[Origin State]])</f>
        <v>Enderlin, ND</v>
      </c>
      <c r="K1220" t="s">
        <v>119</v>
      </c>
      <c r="L1220" t="s">
        <v>57</v>
      </c>
      <c r="M1220" t="str">
        <f>_xlfn.CONCAT(IFERROR(INDEX(Lookup!B:B, MATCH(Table1[[#This Row],[Destination City]], Lookup!A:A, 0)), Table1[[#This Row],[Destination City]]),","," ",Table1[[#This Row],[Destination State]])</f>
        <v>East St. Louis, IL</v>
      </c>
      <c r="N1220" s="5">
        <v>1235.9000000000001</v>
      </c>
      <c r="O1220" t="s">
        <v>86</v>
      </c>
      <c r="P1220">
        <v>110</v>
      </c>
      <c r="Q1220">
        <v>110</v>
      </c>
      <c r="R1220" t="s">
        <v>42</v>
      </c>
      <c r="S1220" t="s">
        <v>43</v>
      </c>
      <c r="T1220" t="s">
        <v>52</v>
      </c>
      <c r="U1220" s="43"/>
      <c r="V1220" s="28" t="s">
        <v>87</v>
      </c>
      <c r="W1220" s="4">
        <v>3526</v>
      </c>
      <c r="X1220" s="4">
        <f>IF(Table1[[#This Row],[Commodity]]="corn",Table1[[#This Row],[Tariff per Car]]/(111*2000/56),Table1[[#This Row],[Tariff per Car]]/(111*2000/60))</f>
        <v>0.95297297297297301</v>
      </c>
      <c r="Y1220" s="4">
        <f>Table1[[#This Row],[Tariff per Car]]/100.7</f>
        <v>35.01489572989076</v>
      </c>
      <c r="Z1220" s="4">
        <f>(Table1[[#This Row],[Tariff per Car]]/111)</f>
        <v>31.765765765765767</v>
      </c>
      <c r="AA1220" s="6">
        <f>(Table1[[#This Row],[Tariff per Car]]/111)/Table1[[#This Row],[Route Mileage]]</f>
        <v>2.5702537232596297E-2</v>
      </c>
      <c r="AB1220" s="4">
        <v>0.36499999999999999</v>
      </c>
      <c r="AC1220" s="4">
        <f>Table1[[#This Row],[FSC per Mile]]*Table1[[#This Row],[Route Mileage]]</f>
        <v>451.1035</v>
      </c>
      <c r="AD1220" s="4">
        <f>Table1[[#This Row],[Tariff per Car]]+Table1[[#This Row],[FSC per Car]]</f>
        <v>3977.1035000000002</v>
      </c>
      <c r="AE1220" s="4">
        <f>IF(Table1[[#This Row],[Commodity]]="corn",Table1[[#This Row],[Tariff + FSC per Car]]/(111*2000/56),Table1[[#This Row],[Tariff + FSC per Car]]/(111*2000/60))</f>
        <v>1.074892837837838</v>
      </c>
      <c r="AF1220" s="4">
        <f>Table1[[#This Row],[Tariff + FSC per Car]]/100.7</f>
        <v>39.494572989076467</v>
      </c>
      <c r="AG1220" s="4">
        <f>(Table1[[#This Row],[Tariff + FSC per Car]]/111)</f>
        <v>35.829761261261261</v>
      </c>
      <c r="AH1220" s="6">
        <f>(Table1[[#This Row],[Tariff + FSC per Car]]/111)/Table1[[#This Row],[Route Mileage]]</f>
        <v>2.8990825520884583E-2</v>
      </c>
    </row>
    <row r="1221" spans="1:34" x14ac:dyDescent="0.25">
      <c r="A1221" s="12">
        <v>45306</v>
      </c>
      <c r="B1221" s="1" t="s">
        <v>88</v>
      </c>
      <c r="C1221" s="1" t="s">
        <v>81</v>
      </c>
      <c r="D1221" s="24">
        <v>4444</v>
      </c>
      <c r="E1221" s="24">
        <v>45650</v>
      </c>
      <c r="F1221" s="1" t="s">
        <v>72</v>
      </c>
      <c r="G1221" s="1" t="s">
        <v>36</v>
      </c>
      <c r="H1221" s="1" t="s">
        <v>89</v>
      </c>
      <c r="I1221" t="s">
        <v>75</v>
      </c>
      <c r="J1221" t="str">
        <f>_xlfn.CONCAT(IFERROR(INDEX(Lookup!B:B, MATCH(Table1[[#This Row],[Origin City]], Lookup!A:A, 0)), Table1[[#This Row],[Origin City]]),","," ",Table1[[#This Row],[Origin State]])</f>
        <v>Enderlin, ND</v>
      </c>
      <c r="K1221" t="s">
        <v>90</v>
      </c>
      <c r="L1221" t="s">
        <v>49</v>
      </c>
      <c r="M1221" t="str">
        <f>_xlfn.CONCAT(IFERROR(INDEX(Lookup!B:B, MATCH(Table1[[#This Row],[Destination City]], Lookup!A:A, 0)), Table1[[#This Row],[Destination City]]),","," ",Table1[[#This Row],[Destination State]])</f>
        <v>Kalama, WA</v>
      </c>
      <c r="N1221" s="5">
        <v>1617</v>
      </c>
      <c r="O1221" t="s">
        <v>86</v>
      </c>
      <c r="P1221">
        <v>110</v>
      </c>
      <c r="Q1221">
        <v>110</v>
      </c>
      <c r="R1221" t="s">
        <v>42</v>
      </c>
      <c r="S1221" t="s">
        <v>43</v>
      </c>
      <c r="T1221" t="s">
        <v>52</v>
      </c>
      <c r="U1221" s="43"/>
      <c r="V1221" s="28" t="s">
        <v>87</v>
      </c>
      <c r="W1221" s="4">
        <v>5935</v>
      </c>
      <c r="X1221" s="4">
        <f>IF(Table1[[#This Row],[Commodity]]="corn",Table1[[#This Row],[Tariff per Car]]/(111*2000/56),Table1[[#This Row],[Tariff per Car]]/(111*2000/60))</f>
        <v>1.604054054054054</v>
      </c>
      <c r="Y1221" s="4">
        <f>Table1[[#This Row],[Tariff per Car]]/100.7</f>
        <v>58.937437934458785</v>
      </c>
      <c r="Z1221" s="4">
        <f>(Table1[[#This Row],[Tariff per Car]]/111)</f>
        <v>53.468468468468465</v>
      </c>
      <c r="AA1221" s="6">
        <f>(Table1[[#This Row],[Tariff per Car]]/111)/Table1[[#This Row],[Route Mileage]]</f>
        <v>3.3066461637890204E-2</v>
      </c>
      <c r="AB1221" s="4">
        <v>0.36499999999999999</v>
      </c>
      <c r="AC1221" s="4">
        <f>Table1[[#This Row],[FSC per Mile]]*Table1[[#This Row],[Route Mileage]]</f>
        <v>590.20500000000004</v>
      </c>
      <c r="AD1221" s="4">
        <f>Table1[[#This Row],[Tariff per Car]]+Table1[[#This Row],[FSC per Car]]</f>
        <v>6525.2049999999999</v>
      </c>
      <c r="AE1221" s="4">
        <f>IF(Table1[[#This Row],[Commodity]]="corn",Table1[[#This Row],[Tariff + FSC per Car]]/(111*2000/56),Table1[[#This Row],[Tariff + FSC per Car]]/(111*2000/60))</f>
        <v>1.763568918918919</v>
      </c>
      <c r="AF1221" s="4">
        <f>Table1[[#This Row],[Tariff + FSC per Car]]/100.7</f>
        <v>64.798460774577947</v>
      </c>
      <c r="AG1221" s="4">
        <f>(Table1[[#This Row],[Tariff + FSC per Car]]/111)</f>
        <v>58.785630630630628</v>
      </c>
      <c r="AH1221" s="6">
        <f>(Table1[[#This Row],[Tariff + FSC per Car]]/111)/Table1[[#This Row],[Route Mileage]]</f>
        <v>3.6354749926178494E-2</v>
      </c>
    </row>
    <row r="1222" spans="1:34" x14ac:dyDescent="0.25">
      <c r="A1222" s="12">
        <v>45306</v>
      </c>
      <c r="B1222" s="1" t="s">
        <v>94</v>
      </c>
      <c r="C1222" s="1" t="s">
        <v>94</v>
      </c>
      <c r="D1222" s="24">
        <v>4317</v>
      </c>
      <c r="F1222" s="1" t="s">
        <v>72</v>
      </c>
      <c r="G1222" s="1" t="s">
        <v>36</v>
      </c>
      <c r="H1222" s="1" t="s">
        <v>106</v>
      </c>
      <c r="I1222" t="s">
        <v>57</v>
      </c>
      <c r="J1222" t="str">
        <f>_xlfn.CONCAT(IFERROR(INDEX(Lookup!B:B, MATCH(Table1[[#This Row],[Origin City]], Lookup!A:A, 0)), Table1[[#This Row],[Origin City]]),","," ",Table1[[#This Row],[Origin State]])</f>
        <v>Casey, IL</v>
      </c>
      <c r="K1222" t="s">
        <v>107</v>
      </c>
      <c r="L1222" t="s">
        <v>98</v>
      </c>
      <c r="M1222" t="str">
        <f>_xlfn.CONCAT(IFERROR(INDEX(Lookup!B:B, MATCH(Table1[[#This Row],[Destination City]], Lookup!A:A, 0)), Table1[[#This Row],[Destination City]]),","," ",Table1[[#This Row],[Destination State]])</f>
        <v>Mobile, AL</v>
      </c>
      <c r="N1222" s="5">
        <v>779</v>
      </c>
      <c r="O1222" t="s">
        <v>86</v>
      </c>
      <c r="P1222">
        <v>90</v>
      </c>
      <c r="Q1222">
        <v>90</v>
      </c>
      <c r="R1222" t="s">
        <v>108</v>
      </c>
      <c r="S1222" t="s">
        <v>43</v>
      </c>
      <c r="T1222" t="s">
        <v>52</v>
      </c>
      <c r="U1222" s="43"/>
      <c r="V1222" s="28" t="s">
        <v>87</v>
      </c>
      <c r="W1222" s="4">
        <v>3516</v>
      </c>
      <c r="X1222" s="4">
        <f>IF(Table1[[#This Row],[Commodity]]="corn",Table1[[#This Row],[Tariff per Car]]/(111*2000/56),Table1[[#This Row],[Tariff per Car]]/(111*2000/60))</f>
        <v>0.95027027027027022</v>
      </c>
      <c r="Y1222" s="4">
        <f>Table1[[#This Row],[Tariff per Car]]/100.7</f>
        <v>34.915590863952332</v>
      </c>
      <c r="Z1222" s="4">
        <f>(Table1[[#This Row],[Tariff per Car]]/111)</f>
        <v>31.675675675675677</v>
      </c>
      <c r="AA1222" s="6">
        <f>(Table1[[#This Row],[Tariff per Car]]/111)/Table1[[#This Row],[Route Mileage]]</f>
        <v>4.066197134233078E-2</v>
      </c>
      <c r="AB1222" s="4">
        <v>0</v>
      </c>
      <c r="AC1222" s="4">
        <f>Table1[[#This Row],[FSC per Mile]]*Table1[[#This Row],[Route Mileage]]</f>
        <v>0</v>
      </c>
      <c r="AD1222" s="4">
        <f>Table1[[#This Row],[Tariff per Car]]+Table1[[#This Row],[FSC per Car]]</f>
        <v>3516</v>
      </c>
      <c r="AE1222" s="4">
        <f>IF(Table1[[#This Row],[Commodity]]="corn",Table1[[#This Row],[Tariff + FSC per Car]]/(111*2000/56),Table1[[#This Row],[Tariff + FSC per Car]]/(111*2000/60))</f>
        <v>0.95027027027027022</v>
      </c>
      <c r="AF1222" s="4">
        <f>Table1[[#This Row],[Tariff + FSC per Car]]/100.7</f>
        <v>34.915590863952332</v>
      </c>
      <c r="AG1222" s="4">
        <f>(Table1[[#This Row],[Tariff + FSC per Car]]/111)</f>
        <v>31.675675675675677</v>
      </c>
      <c r="AH1222" s="6">
        <f>(Table1[[#This Row],[Tariff + FSC per Car]]/111)/Table1[[#This Row],[Route Mileage]]</f>
        <v>4.066197134233078E-2</v>
      </c>
    </row>
    <row r="1223" spans="1:34" x14ac:dyDescent="0.25">
      <c r="A1223" s="12">
        <v>45306</v>
      </c>
      <c r="B1223" s="1" t="s">
        <v>94</v>
      </c>
      <c r="C1223" s="1" t="s">
        <v>94</v>
      </c>
      <c r="D1223" s="24">
        <v>4317</v>
      </c>
      <c r="F1223" s="1" t="s">
        <v>72</v>
      </c>
      <c r="G1223" s="1" t="s">
        <v>36</v>
      </c>
      <c r="H1223" s="1" t="s">
        <v>106</v>
      </c>
      <c r="I1223" t="s">
        <v>57</v>
      </c>
      <c r="J1223" t="str">
        <f>_xlfn.CONCAT(IFERROR(INDEX(Lookup!B:B, MATCH(Table1[[#This Row],[Origin City]], Lookup!A:A, 0)), Table1[[#This Row],[Origin City]]),","," ",Table1[[#This Row],[Origin State]])</f>
        <v>Casey, IL</v>
      </c>
      <c r="K1223" t="s">
        <v>107</v>
      </c>
      <c r="L1223" t="s">
        <v>98</v>
      </c>
      <c r="M1223" t="str">
        <f>_xlfn.CONCAT(IFERROR(INDEX(Lookup!B:B, MATCH(Table1[[#This Row],[Destination City]], Lookup!A:A, 0)), Table1[[#This Row],[Destination City]]),","," ",Table1[[#This Row],[Destination State]])</f>
        <v>Mobile, AL</v>
      </c>
      <c r="N1223" s="5">
        <v>779</v>
      </c>
      <c r="O1223" t="s">
        <v>86</v>
      </c>
      <c r="P1223">
        <v>90</v>
      </c>
      <c r="Q1223">
        <v>90</v>
      </c>
      <c r="R1223" t="s">
        <v>2</v>
      </c>
      <c r="S1223" t="s">
        <v>43</v>
      </c>
      <c r="T1223" t="s">
        <v>43</v>
      </c>
      <c r="U1223" s="43"/>
      <c r="V1223" s="28" t="s">
        <v>87</v>
      </c>
      <c r="W1223" s="4">
        <v>3736</v>
      </c>
      <c r="X1223" s="4">
        <f>IF(Table1[[#This Row],[Commodity]]="corn",Table1[[#This Row],[Tariff per Car]]/(111*2000/56),Table1[[#This Row],[Tariff per Car]]/(111*2000/60))</f>
        <v>1.0097297297297296</v>
      </c>
      <c r="Y1223" s="4">
        <f>Table1[[#This Row],[Tariff per Car]]/100.7</f>
        <v>37.100297914597817</v>
      </c>
      <c r="Z1223" s="4">
        <f>(Table1[[#This Row],[Tariff per Car]]/111)</f>
        <v>33.657657657657658</v>
      </c>
      <c r="AA1223" s="6">
        <f>(Table1[[#This Row],[Tariff per Car]]/111)/Table1[[#This Row],[Route Mileage]]</f>
        <v>4.320623576079289E-2</v>
      </c>
      <c r="AB1223" s="4">
        <v>0</v>
      </c>
      <c r="AC1223" s="4">
        <f>Table1[[#This Row],[FSC per Mile]]*Table1[[#This Row],[Route Mileage]]</f>
        <v>0</v>
      </c>
      <c r="AD1223" s="4">
        <f>Table1[[#This Row],[Tariff per Car]]+Table1[[#This Row],[FSC per Car]]</f>
        <v>3736</v>
      </c>
      <c r="AE1223" s="4">
        <f>IF(Table1[[#This Row],[Commodity]]="corn",Table1[[#This Row],[Tariff + FSC per Car]]/(111*2000/56),Table1[[#This Row],[Tariff + FSC per Car]]/(111*2000/60))</f>
        <v>1.0097297297297296</v>
      </c>
      <c r="AF1223" s="4">
        <f>Table1[[#This Row],[Tariff + FSC per Car]]/100.7</f>
        <v>37.100297914597817</v>
      </c>
      <c r="AG1223" s="4">
        <f>(Table1[[#This Row],[Tariff + FSC per Car]]/111)</f>
        <v>33.657657657657658</v>
      </c>
      <c r="AH1223" s="6">
        <f>(Table1[[#This Row],[Tariff + FSC per Car]]/111)/Table1[[#This Row],[Route Mileage]]</f>
        <v>4.320623576079289E-2</v>
      </c>
    </row>
    <row r="1224" spans="1:34" x14ac:dyDescent="0.25">
      <c r="A1224" s="12">
        <v>45306</v>
      </c>
      <c r="B1224" s="1" t="s">
        <v>94</v>
      </c>
      <c r="C1224" s="1" t="s">
        <v>94</v>
      </c>
      <c r="D1224" s="24">
        <v>4317</v>
      </c>
      <c r="F1224" s="1" t="s">
        <v>72</v>
      </c>
      <c r="G1224" s="1" t="s">
        <v>36</v>
      </c>
      <c r="H1224" s="1" t="s">
        <v>109</v>
      </c>
      <c r="I1224" t="s">
        <v>100</v>
      </c>
      <c r="J1224" t="str">
        <f>_xlfn.CONCAT(IFERROR(INDEX(Lookup!B:B, MATCH(Table1[[#This Row],[Origin City]], Lookup!A:A, 0)), Table1[[#This Row],[Origin City]]),","," ",Table1[[#This Row],[Origin State]])</f>
        <v>Marion, OH</v>
      </c>
      <c r="K1224" t="s">
        <v>110</v>
      </c>
      <c r="L1224" t="s">
        <v>111</v>
      </c>
      <c r="M1224" t="str">
        <f>_xlfn.CONCAT(IFERROR(INDEX(Lookup!B:B, MATCH(Table1[[#This Row],[Destination City]], Lookup!A:A, 0)), Table1[[#This Row],[Destination City]]),","," ",Table1[[#This Row],[Destination State]])</f>
        <v>Chesapeake, VA</v>
      </c>
      <c r="N1224" s="5">
        <v>760</v>
      </c>
      <c r="O1224" t="s">
        <v>86</v>
      </c>
      <c r="P1224">
        <v>90</v>
      </c>
      <c r="Q1224">
        <v>90</v>
      </c>
      <c r="R1224" t="s">
        <v>108</v>
      </c>
      <c r="S1224" t="s">
        <v>43</v>
      </c>
      <c r="T1224" t="s">
        <v>52</v>
      </c>
      <c r="U1224" s="43"/>
      <c r="V1224" s="28" t="s">
        <v>87</v>
      </c>
      <c r="W1224" s="4">
        <v>3134</v>
      </c>
      <c r="X1224" s="4">
        <f>IF(Table1[[#This Row],[Commodity]]="corn",Table1[[#This Row],[Tariff per Car]]/(111*2000/56),Table1[[#This Row],[Tariff per Car]]/(111*2000/60))</f>
        <v>0.84702702702702704</v>
      </c>
      <c r="Y1224" s="4">
        <f>Table1[[#This Row],[Tariff per Car]]/100.7</f>
        <v>31.122144985104271</v>
      </c>
      <c r="Z1224" s="4">
        <f>(Table1[[#This Row],[Tariff per Car]]/111)</f>
        <v>28.234234234234233</v>
      </c>
      <c r="AA1224" s="6">
        <f>(Table1[[#This Row],[Tariff per Car]]/111)/Table1[[#This Row],[Route Mileage]]</f>
        <v>3.7150308202939783E-2</v>
      </c>
      <c r="AB1224" s="4">
        <v>0</v>
      </c>
      <c r="AC1224" s="4">
        <f>Table1[[#This Row],[FSC per Mile]]*Table1[[#This Row],[Route Mileage]]</f>
        <v>0</v>
      </c>
      <c r="AD1224" s="4">
        <f>Table1[[#This Row],[Tariff per Car]]+Table1[[#This Row],[FSC per Car]]</f>
        <v>3134</v>
      </c>
      <c r="AE1224" s="4">
        <f>IF(Table1[[#This Row],[Commodity]]="corn",Table1[[#This Row],[Tariff + FSC per Car]]/(111*2000/56),Table1[[#This Row],[Tariff + FSC per Car]]/(111*2000/60))</f>
        <v>0.84702702702702704</v>
      </c>
      <c r="AF1224" s="4">
        <f>Table1[[#This Row],[Tariff + FSC per Car]]/100.7</f>
        <v>31.122144985104271</v>
      </c>
      <c r="AG1224" s="4">
        <f>(Table1[[#This Row],[Tariff + FSC per Car]]/111)</f>
        <v>28.234234234234233</v>
      </c>
      <c r="AH1224" s="6">
        <f>(Table1[[#This Row],[Tariff + FSC per Car]]/111)/Table1[[#This Row],[Route Mileage]]</f>
        <v>3.7150308202939783E-2</v>
      </c>
    </row>
    <row r="1225" spans="1:34" x14ac:dyDescent="0.25">
      <c r="A1225" s="12">
        <v>45306</v>
      </c>
      <c r="B1225" s="1" t="s">
        <v>94</v>
      </c>
      <c r="C1225" s="1" t="s">
        <v>94</v>
      </c>
      <c r="D1225" s="24">
        <v>4317</v>
      </c>
      <c r="F1225" s="1" t="s">
        <v>72</v>
      </c>
      <c r="G1225" s="1" t="s">
        <v>36</v>
      </c>
      <c r="H1225" s="1" t="s">
        <v>109</v>
      </c>
      <c r="I1225" t="s">
        <v>100</v>
      </c>
      <c r="J1225" t="str">
        <f>_xlfn.CONCAT(IFERROR(INDEX(Lookup!B:B, MATCH(Table1[[#This Row],[Origin City]], Lookup!A:A, 0)), Table1[[#This Row],[Origin City]]),","," ",Table1[[#This Row],[Origin State]])</f>
        <v>Marion, OH</v>
      </c>
      <c r="K1225" t="s">
        <v>110</v>
      </c>
      <c r="L1225" t="s">
        <v>111</v>
      </c>
      <c r="M1225" t="str">
        <f>_xlfn.CONCAT(IFERROR(INDEX(Lookup!B:B, MATCH(Table1[[#This Row],[Destination City]], Lookup!A:A, 0)), Table1[[#This Row],[Destination City]]),","," ",Table1[[#This Row],[Destination State]])</f>
        <v>Chesapeake, VA</v>
      </c>
      <c r="N1225" s="5">
        <v>760</v>
      </c>
      <c r="O1225" t="s">
        <v>86</v>
      </c>
      <c r="P1225">
        <v>90</v>
      </c>
      <c r="Q1225">
        <v>90</v>
      </c>
      <c r="R1225" t="s">
        <v>2</v>
      </c>
      <c r="S1225" t="s">
        <v>43</v>
      </c>
      <c r="T1225" t="s">
        <v>43</v>
      </c>
      <c r="U1225" s="43"/>
      <c r="V1225" s="28" t="s">
        <v>87</v>
      </c>
      <c r="W1225" s="4">
        <v>3574</v>
      </c>
      <c r="X1225" s="4">
        <f>IF(Table1[[#This Row],[Commodity]]="corn",Table1[[#This Row],[Tariff per Car]]/(111*2000/56),Table1[[#This Row],[Tariff per Car]]/(111*2000/60))</f>
        <v>0.96594594594594596</v>
      </c>
      <c r="Y1225" s="4">
        <f>Table1[[#This Row],[Tariff per Car]]/100.7</f>
        <v>35.491559086395235</v>
      </c>
      <c r="Z1225" s="4">
        <f>(Table1[[#This Row],[Tariff per Car]]/111)</f>
        <v>32.198198198198199</v>
      </c>
      <c r="AA1225" s="6">
        <f>(Table1[[#This Row],[Tariff per Car]]/111)/Table1[[#This Row],[Route Mileage]]</f>
        <v>4.2366050260787103E-2</v>
      </c>
      <c r="AB1225" s="4">
        <v>0</v>
      </c>
      <c r="AC1225" s="4">
        <f>Table1[[#This Row],[FSC per Mile]]*Table1[[#This Row],[Route Mileage]]</f>
        <v>0</v>
      </c>
      <c r="AD1225" s="4">
        <f>Table1[[#This Row],[Tariff per Car]]+Table1[[#This Row],[FSC per Car]]</f>
        <v>3574</v>
      </c>
      <c r="AE1225" s="4">
        <f>IF(Table1[[#This Row],[Commodity]]="corn",Table1[[#This Row],[Tariff + FSC per Car]]/(111*2000/56),Table1[[#This Row],[Tariff + FSC per Car]]/(111*2000/60))</f>
        <v>0.96594594594594596</v>
      </c>
      <c r="AF1225" s="4">
        <f>Table1[[#This Row],[Tariff + FSC per Car]]/100.7</f>
        <v>35.491559086395235</v>
      </c>
      <c r="AG1225" s="4">
        <f>(Table1[[#This Row],[Tariff + FSC per Car]]/111)</f>
        <v>32.198198198198199</v>
      </c>
      <c r="AH1225" s="6">
        <f>(Table1[[#This Row],[Tariff + FSC per Car]]/111)/Table1[[#This Row],[Route Mileage]]</f>
        <v>4.2366050260787103E-2</v>
      </c>
    </row>
    <row r="1226" spans="1:34" x14ac:dyDescent="0.25">
      <c r="A1226" s="12">
        <v>45306</v>
      </c>
      <c r="B1226" s="1" t="s">
        <v>112</v>
      </c>
      <c r="C1226" s="1" t="s">
        <v>112</v>
      </c>
      <c r="D1226" s="24">
        <v>4051</v>
      </c>
      <c r="E1226" s="24">
        <v>1144</v>
      </c>
      <c r="F1226" s="1" t="s">
        <v>72</v>
      </c>
      <c r="G1226" s="1" t="s">
        <v>36</v>
      </c>
      <c r="H1226" s="1" t="s">
        <v>128</v>
      </c>
      <c r="I1226" t="s">
        <v>77</v>
      </c>
      <c r="J1226" t="str">
        <f>_xlfn.CONCAT(IFERROR(INDEX(Lookup!B:B, MATCH(Table1[[#This Row],[Origin City]], Lookup!A:A, 0)), Table1[[#This Row],[Origin City]]),","," ",Table1[[#This Row],[Origin State]])</f>
        <v>Canton, KS</v>
      </c>
      <c r="K1226" t="s">
        <v>65</v>
      </c>
      <c r="L1226" t="s">
        <v>54</v>
      </c>
      <c r="M1226" t="str">
        <f>_xlfn.CONCAT(IFERROR(INDEX(Lookup!B:B, MATCH(Table1[[#This Row],[Destination City]], Lookup!A:A, 0)), Table1[[#This Row],[Destination City]]),","," ",Table1[[#This Row],[Destination State]])</f>
        <v>Houston, TX</v>
      </c>
      <c r="N1226" s="5">
        <v>747</v>
      </c>
      <c r="O1226" t="s">
        <v>51</v>
      </c>
      <c r="P1226">
        <v>107</v>
      </c>
      <c r="R1226" t="s">
        <v>42</v>
      </c>
      <c r="S1226" t="s">
        <v>43</v>
      </c>
      <c r="T1226" t="s">
        <v>52</v>
      </c>
      <c r="U1226" s="36" t="s">
        <v>44</v>
      </c>
      <c r="V1226" s="28"/>
      <c r="W1226" s="4">
        <v>4870</v>
      </c>
      <c r="X1226" s="4">
        <f>IF(Table1[[#This Row],[Commodity]]="corn",Table1[[#This Row],[Tariff per Car]]/(111*2000/56),Table1[[#This Row],[Tariff per Car]]/(111*2000/60))</f>
        <v>1.3162162162162163</v>
      </c>
      <c r="Y1226" s="4">
        <f>Table1[[#This Row],[Tariff per Car]]/100.7</f>
        <v>48.361469712015889</v>
      </c>
      <c r="Z1226" s="4">
        <f>(Table1[[#This Row],[Tariff per Car]]/111)</f>
        <v>43.873873873873876</v>
      </c>
      <c r="AA1226" s="6">
        <f>(Table1[[#This Row],[Tariff per Car]]/111)/Table1[[#This Row],[Route Mileage]]</f>
        <v>5.8733432227408136E-2</v>
      </c>
      <c r="AB1226" s="4">
        <v>0.44</v>
      </c>
      <c r="AC1226" s="4">
        <f>Table1[[#This Row],[FSC per Mile]]*Table1[[#This Row],[Route Mileage]]</f>
        <v>328.68</v>
      </c>
      <c r="AD1226" s="4">
        <f>Table1[[#This Row],[Tariff per Car]]+Table1[[#This Row],[FSC per Car]]</f>
        <v>5198.68</v>
      </c>
      <c r="AE1226" s="4">
        <f>IF(Table1[[#This Row],[Commodity]]="corn",Table1[[#This Row],[Tariff + FSC per Car]]/(111*2000/56),Table1[[#This Row],[Tariff + FSC per Car]]/(111*2000/60))</f>
        <v>1.4050486486486486</v>
      </c>
      <c r="AF1226" s="4">
        <f>Table1[[#This Row],[Tariff + FSC per Car]]/100.7</f>
        <v>51.625422045680239</v>
      </c>
      <c r="AG1226" s="4">
        <f>(Table1[[#This Row],[Tariff + FSC per Car]]/111)</f>
        <v>46.834954954954959</v>
      </c>
      <c r="AH1226" s="6">
        <f>(Table1[[#This Row],[Tariff + FSC per Car]]/111)/Table1[[#This Row],[Route Mileage]]</f>
        <v>6.2697396191372101E-2</v>
      </c>
    </row>
    <row r="1227" spans="1:34" x14ac:dyDescent="0.25">
      <c r="A1227" s="12">
        <v>45306</v>
      </c>
      <c r="B1227" s="1" t="s">
        <v>112</v>
      </c>
      <c r="C1227" s="1" t="s">
        <v>112</v>
      </c>
      <c r="D1227" s="24">
        <v>4051</v>
      </c>
      <c r="E1227" s="24">
        <v>1301</v>
      </c>
      <c r="F1227" s="1" t="s">
        <v>72</v>
      </c>
      <c r="G1227" s="1" t="s">
        <v>36</v>
      </c>
      <c r="H1227" s="1" t="s">
        <v>129</v>
      </c>
      <c r="I1227" t="s">
        <v>38</v>
      </c>
      <c r="J1227" t="str">
        <f>_xlfn.CONCAT(IFERROR(INDEX(Lookup!B:B, MATCH(Table1[[#This Row],[Origin City]], Lookup!A:A, 0)), Table1[[#This Row],[Origin City]]),","," ",Table1[[#This Row],[Origin State]])</f>
        <v>Cozad, NE</v>
      </c>
      <c r="K1227" t="s">
        <v>90</v>
      </c>
      <c r="L1227" t="s">
        <v>49</v>
      </c>
      <c r="M1227" t="str">
        <f>_xlfn.CONCAT(IFERROR(INDEX(Lookup!B:B, MATCH(Table1[[#This Row],[Destination City]], Lookup!A:A, 0)), Table1[[#This Row],[Destination City]]),","," ",Table1[[#This Row],[Destination State]])</f>
        <v>Kalama, WA</v>
      </c>
      <c r="N1227" s="5">
        <v>1562</v>
      </c>
      <c r="O1227" t="s">
        <v>51</v>
      </c>
      <c r="P1227">
        <v>107</v>
      </c>
      <c r="R1227" t="s">
        <v>42</v>
      </c>
      <c r="S1227" t="s">
        <v>43</v>
      </c>
      <c r="T1227" t="s">
        <v>52</v>
      </c>
      <c r="U1227" s="36" t="s">
        <v>44</v>
      </c>
      <c r="V1227" s="28"/>
      <c r="W1227" s="4">
        <v>5860</v>
      </c>
      <c r="X1227" s="4">
        <f>IF(Table1[[#This Row],[Commodity]]="corn",Table1[[#This Row],[Tariff per Car]]/(111*2000/56),Table1[[#This Row],[Tariff per Car]]/(111*2000/60))</f>
        <v>1.5837837837837838</v>
      </c>
      <c r="Y1227" s="4">
        <f>Table1[[#This Row],[Tariff per Car]]/100.7</f>
        <v>58.192651439920553</v>
      </c>
      <c r="Z1227" s="4">
        <f>(Table1[[#This Row],[Tariff per Car]]/111)</f>
        <v>52.792792792792795</v>
      </c>
      <c r="AA1227" s="6">
        <f>(Table1[[#This Row],[Tariff per Car]]/111)/Table1[[#This Row],[Route Mileage]]</f>
        <v>3.379820281228732E-2</v>
      </c>
      <c r="AB1227" s="4">
        <v>0.44</v>
      </c>
      <c r="AC1227" s="4">
        <f>Table1[[#This Row],[FSC per Mile]]*Table1[[#This Row],[Route Mileage]]</f>
        <v>687.28</v>
      </c>
      <c r="AD1227" s="4">
        <f>Table1[[#This Row],[Tariff per Car]]+Table1[[#This Row],[FSC per Car]]</f>
        <v>6547.28</v>
      </c>
      <c r="AE1227" s="4">
        <f>IF(Table1[[#This Row],[Commodity]]="corn",Table1[[#This Row],[Tariff + FSC per Car]]/(111*2000/56),Table1[[#This Row],[Tariff + FSC per Car]]/(111*2000/60))</f>
        <v>1.7695351351351352</v>
      </c>
      <c r="AF1227" s="4">
        <f>Table1[[#This Row],[Tariff + FSC per Car]]/100.7</f>
        <v>65.01767626613703</v>
      </c>
      <c r="AG1227" s="4">
        <f>(Table1[[#This Row],[Tariff + FSC per Car]]/111)</f>
        <v>58.9845045045045</v>
      </c>
      <c r="AH1227" s="6">
        <f>(Table1[[#This Row],[Tariff + FSC per Car]]/111)/Table1[[#This Row],[Route Mileage]]</f>
        <v>3.7762166776251278E-2</v>
      </c>
    </row>
    <row r="1228" spans="1:34" x14ac:dyDescent="0.25">
      <c r="A1228" s="3">
        <v>45306</v>
      </c>
      <c r="B1228" s="1" t="s">
        <v>112</v>
      </c>
      <c r="C1228" s="1" t="s">
        <v>112</v>
      </c>
      <c r="D1228" s="24">
        <v>4051</v>
      </c>
      <c r="E1228" s="24">
        <v>1144</v>
      </c>
      <c r="F1228" s="1" t="s">
        <v>72</v>
      </c>
      <c r="G1228" s="1" t="s">
        <v>36</v>
      </c>
      <c r="H1228" s="1" t="s">
        <v>129</v>
      </c>
      <c r="I1228" t="s">
        <v>38</v>
      </c>
      <c r="J1228" t="str">
        <f>_xlfn.CONCAT(IFERROR(INDEX(Lookup!B:B, MATCH(Table1[[#This Row],[Origin City]], Lookup!A:A, 0)), Table1[[#This Row],[Origin City]]),","," ",Table1[[#This Row],[Origin State]])</f>
        <v>Cozad, NE</v>
      </c>
      <c r="K1228" t="s">
        <v>65</v>
      </c>
      <c r="L1228" t="s">
        <v>54</v>
      </c>
      <c r="M1228" t="str">
        <f>_xlfn.CONCAT(IFERROR(INDEX(Lookup!B:B, MATCH(Table1[[#This Row],[Destination City]], Lookup!A:A, 0)), Table1[[#This Row],[Destination City]]),","," ",Table1[[#This Row],[Destination State]])</f>
        <v>Houston, TX</v>
      </c>
      <c r="N1228" s="5">
        <v>1078</v>
      </c>
      <c r="O1228" t="s">
        <v>51</v>
      </c>
      <c r="P1228">
        <v>107</v>
      </c>
      <c r="R1228" t="s">
        <v>42</v>
      </c>
      <c r="S1228" t="s">
        <v>43</v>
      </c>
      <c r="T1228" t="s">
        <v>52</v>
      </c>
      <c r="U1228" s="36" t="s">
        <v>44</v>
      </c>
      <c r="V1228" s="28"/>
      <c r="W1228" s="4">
        <v>5230</v>
      </c>
      <c r="X1228" s="4">
        <f>IF(Table1[[#This Row],[Commodity]]="corn",Table1[[#This Row],[Tariff per Car]]/(111*2000/56),Table1[[#This Row],[Tariff per Car]]/(111*2000/60))</f>
        <v>1.4135135135135135</v>
      </c>
      <c r="Y1228" s="4">
        <f>Table1[[#This Row],[Tariff per Car]]/100.7</f>
        <v>51.936444885799403</v>
      </c>
      <c r="Z1228" s="4">
        <f>(Table1[[#This Row],[Tariff per Car]]/111)</f>
        <v>47.117117117117118</v>
      </c>
      <c r="AA1228" s="6">
        <f>(Table1[[#This Row],[Tariff per Car]]/111)/Table1[[#This Row],[Route Mileage]]</f>
        <v>4.3707900850757993E-2</v>
      </c>
      <c r="AB1228" s="4">
        <v>0.44</v>
      </c>
      <c r="AC1228" s="4">
        <f>Table1[[#This Row],[FSC per Mile]]*Table1[[#This Row],[Route Mileage]]</f>
        <v>474.32</v>
      </c>
      <c r="AD1228" s="4">
        <f>Table1[[#This Row],[Tariff per Car]]+Table1[[#This Row],[FSC per Car]]</f>
        <v>5704.32</v>
      </c>
      <c r="AE1228" s="4">
        <f>IF(Table1[[#This Row],[Commodity]]="corn",Table1[[#This Row],[Tariff + FSC per Car]]/(111*2000/56),Table1[[#This Row],[Tariff + FSC per Car]]/(111*2000/60))</f>
        <v>1.5417081081081081</v>
      </c>
      <c r="AF1228" s="4">
        <f>Table1[[#This Row],[Tariff + FSC per Car]]/100.7</f>
        <v>56.64667328699106</v>
      </c>
      <c r="AG1228" s="4">
        <f>(Table1[[#This Row],[Tariff + FSC per Car]]/111)</f>
        <v>51.390270270270271</v>
      </c>
      <c r="AH1228" s="6">
        <f>(Table1[[#This Row],[Tariff + FSC per Car]]/111)/Table1[[#This Row],[Route Mileage]]</f>
        <v>4.7671864814721958E-2</v>
      </c>
    </row>
    <row r="1229" spans="1:34" x14ac:dyDescent="0.25">
      <c r="A1229" s="3">
        <v>45306</v>
      </c>
      <c r="B1229" s="1" t="s">
        <v>112</v>
      </c>
      <c r="C1229" s="1" t="s">
        <v>112</v>
      </c>
      <c r="D1229" s="24">
        <v>4051</v>
      </c>
      <c r="E1229" s="24">
        <v>1144</v>
      </c>
      <c r="F1229" s="1" t="s">
        <v>72</v>
      </c>
      <c r="G1229" s="1" t="s">
        <v>36</v>
      </c>
      <c r="H1229" s="1" t="s">
        <v>122</v>
      </c>
      <c r="I1229" t="s">
        <v>59</v>
      </c>
      <c r="J1229" t="str">
        <f>_xlfn.CONCAT(IFERROR(INDEX(Lookup!B:B, MATCH(Table1[[#This Row],[Origin City]], Lookup!A:A, 0)), Table1[[#This Row],[Origin City]]),","," ",Table1[[#This Row],[Origin State]])</f>
        <v>Sloan, IA</v>
      </c>
      <c r="K1229" t="s">
        <v>130</v>
      </c>
      <c r="L1229" t="s">
        <v>83</v>
      </c>
      <c r="M1229" t="str">
        <f>_xlfn.CONCAT(IFERROR(INDEX(Lookup!B:B, MATCH(Table1[[#This Row],[Destination City]], Lookup!A:A, 0)), Table1[[#This Row],[Destination City]]),","," ",Table1[[#This Row],[Destination State]])</f>
        <v>Ama, LA</v>
      </c>
      <c r="N1229" s="47">
        <v>1231</v>
      </c>
      <c r="O1229" t="s">
        <v>51</v>
      </c>
      <c r="P1229">
        <v>107</v>
      </c>
      <c r="R1229" t="s">
        <v>42</v>
      </c>
      <c r="S1229" t="s">
        <v>43</v>
      </c>
      <c r="T1229" t="s">
        <v>52</v>
      </c>
      <c r="U1229" s="36" t="s">
        <v>44</v>
      </c>
      <c r="V1229" s="28"/>
      <c r="W1229" s="4">
        <v>5310</v>
      </c>
      <c r="X1229" s="4">
        <f>IF(Table1[[#This Row],[Commodity]]="corn",Table1[[#This Row],[Tariff per Car]]/(111*2000/56),Table1[[#This Row],[Tariff per Car]]/(111*2000/60))</f>
        <v>1.4351351351351351</v>
      </c>
      <c r="Y1229" s="4">
        <f>Table1[[#This Row],[Tariff per Car]]/100.7</f>
        <v>52.730883813306853</v>
      </c>
      <c r="Z1229" s="4">
        <f>(Table1[[#This Row],[Tariff per Car]]/111)</f>
        <v>47.837837837837839</v>
      </c>
      <c r="AA1229" s="6">
        <f>(Table1[[#This Row],[Tariff per Car]]/111)/Table1[[#This Row],[Route Mileage]]</f>
        <v>3.886095681384065E-2</v>
      </c>
      <c r="AB1229" s="4">
        <v>0.44</v>
      </c>
      <c r="AC1229" s="4">
        <f>Table1[[#This Row],[FSC per Mile]]*Table1[[#This Row],[Route Mileage]]</f>
        <v>541.64</v>
      </c>
      <c r="AD1229" s="4">
        <f>Table1[[#This Row],[Tariff per Car]]+Table1[[#This Row],[FSC per Car]]</f>
        <v>5851.64</v>
      </c>
      <c r="AE1229" s="4">
        <f>IF(Table1[[#This Row],[Commodity]]="corn",Table1[[#This Row],[Tariff + FSC per Car]]/(111*2000/56),Table1[[#This Row],[Tariff + FSC per Car]]/(111*2000/60))</f>
        <v>1.5815243243243244</v>
      </c>
      <c r="AF1229" s="4">
        <f>Table1[[#This Row],[Tariff + FSC per Car]]/100.7</f>
        <v>58.10963257199603</v>
      </c>
      <c r="AG1229" s="4">
        <f>(Table1[[#This Row],[Tariff + FSC per Car]]/111)</f>
        <v>52.71747747747748</v>
      </c>
      <c r="AH1229" s="6">
        <f>(Table1[[#This Row],[Tariff + FSC per Car]]/111)/Table1[[#This Row],[Route Mileage]]</f>
        <v>4.2824920777804615E-2</v>
      </c>
    </row>
    <row r="1230" spans="1:34" x14ac:dyDescent="0.25">
      <c r="A1230" s="3">
        <v>45337</v>
      </c>
      <c r="B1230" s="1" t="s">
        <v>34</v>
      </c>
      <c r="C1230" s="1" t="s">
        <v>34</v>
      </c>
      <c r="D1230" s="24">
        <v>4022</v>
      </c>
      <c r="E1230" s="24">
        <v>39010</v>
      </c>
      <c r="F1230" s="1" t="s">
        <v>35</v>
      </c>
      <c r="G1230" s="1" t="s">
        <v>36</v>
      </c>
      <c r="H1230" s="1" t="s">
        <v>37</v>
      </c>
      <c r="I1230" t="s">
        <v>38</v>
      </c>
      <c r="J1230" t="str">
        <f>_xlfn.CONCAT(IFERROR(INDEX(Lookup!B:B, MATCH(Table1[[#This Row],[Origin City]], Lookup!A:A, 0)), Table1[[#This Row],[Origin City]]),","," ",Table1[[#This Row],[Origin State]])</f>
        <v>Brunswick, NE</v>
      </c>
      <c r="K1230" t="s">
        <v>39</v>
      </c>
      <c r="L1230" t="s">
        <v>40</v>
      </c>
      <c r="M1230" t="str">
        <f>_xlfn.CONCAT(IFERROR(INDEX(Lookup!B:B, MATCH(Table1[[#This Row],[Destination City]], Lookup!A:A, 0)), Table1[[#This Row],[Destination City]]),","," ",Table1[[#This Row],[Destination State]])</f>
        <v>Hanford, CA</v>
      </c>
      <c r="N1230" s="5">
        <v>2122</v>
      </c>
      <c r="O1230" t="s">
        <v>41</v>
      </c>
      <c r="P1230">
        <v>110</v>
      </c>
      <c r="Q1230">
        <v>120</v>
      </c>
      <c r="R1230" t="s">
        <v>42</v>
      </c>
      <c r="S1230" t="s">
        <v>43</v>
      </c>
      <c r="T1230" t="s">
        <v>43</v>
      </c>
      <c r="U1230" s="35" t="s">
        <v>44</v>
      </c>
      <c r="V1230" s="27" t="s">
        <v>45</v>
      </c>
      <c r="W1230" s="4">
        <v>6020</v>
      </c>
      <c r="X1230" s="4">
        <f>IF(Table1[[#This Row],[Commodity]]="corn",Table1[[#This Row],[Tariff per Car]]/(111*2000/56),Table1[[#This Row],[Tariff per Car]]/(111*2000/60))</f>
        <v>1.5185585585585586</v>
      </c>
      <c r="Y1230" s="4">
        <f>Table1[[#This Row],[Tariff per Car]]/100.7</f>
        <v>59.781529294935453</v>
      </c>
      <c r="Z1230" s="4">
        <f>(Table1[[#This Row],[Tariff per Car]]/111)</f>
        <v>54.234234234234236</v>
      </c>
      <c r="AA1230" s="6">
        <f>(Table1[[#This Row],[Tariff per Car]]/111)/Table1[[#This Row],[Route Mileage]]</f>
        <v>2.5558074568442148E-2</v>
      </c>
      <c r="AB1230" s="4">
        <v>0.19</v>
      </c>
      <c r="AC1230" s="4">
        <f>Table1[[#This Row],[FSC per Mile]]*Table1[[#This Row],[Route Mileage]]</f>
        <v>403.18</v>
      </c>
      <c r="AD1230" s="4">
        <f>Table1[[#This Row],[Tariff per Car]]+Table1[[#This Row],[FSC per Car]]</f>
        <v>6423.18</v>
      </c>
      <c r="AE1230" s="4">
        <f>IF(Table1[[#This Row],[Commodity]]="corn",Table1[[#This Row],[Tariff + FSC per Car]]/(111*2000/56),Table1[[#This Row],[Tariff + FSC per Car]]/(111*2000/60))</f>
        <v>1.6202616216216217</v>
      </c>
      <c r="AF1230" s="4">
        <f>Table1[[#This Row],[Tariff + FSC per Car]]/100.7</f>
        <v>63.785302879841112</v>
      </c>
      <c r="AG1230" s="4">
        <f>(Table1[[#This Row],[Tariff + FSC per Car]]/111)</f>
        <v>57.866486486486487</v>
      </c>
      <c r="AH1230" s="6">
        <f>(Table1[[#This Row],[Tariff + FSC per Car]]/111)/Table1[[#This Row],[Route Mileage]]</f>
        <v>2.7269786280153859E-2</v>
      </c>
    </row>
    <row r="1231" spans="1:34" x14ac:dyDescent="0.25">
      <c r="A1231" s="3">
        <v>45337</v>
      </c>
      <c r="B1231" s="1" t="s">
        <v>34</v>
      </c>
      <c r="C1231" s="1" t="s">
        <v>34</v>
      </c>
      <c r="D1231" s="24">
        <v>4022</v>
      </c>
      <c r="E1231" s="24">
        <v>39013</v>
      </c>
      <c r="F1231" s="1" t="s">
        <v>35</v>
      </c>
      <c r="G1231" s="1" t="s">
        <v>36</v>
      </c>
      <c r="H1231" s="1" t="s">
        <v>46</v>
      </c>
      <c r="I1231" t="s">
        <v>47</v>
      </c>
      <c r="J1231" t="str">
        <f>_xlfn.CONCAT(IFERROR(INDEX(Lookup!B:B, MATCH(Table1[[#This Row],[Origin City]], Lookup!A:A, 0)), Table1[[#This Row],[Origin City]]),","," ",Table1[[#This Row],[Origin State]])</f>
        <v>Clarkfield, MN</v>
      </c>
      <c r="K1231" t="s">
        <v>48</v>
      </c>
      <c r="L1231" t="s">
        <v>49</v>
      </c>
      <c r="M1231" t="s">
        <v>50</v>
      </c>
      <c r="N1231" s="5">
        <v>1684</v>
      </c>
      <c r="O1231" t="s">
        <v>51</v>
      </c>
      <c r="P1231">
        <v>110</v>
      </c>
      <c r="Q1231">
        <v>120</v>
      </c>
      <c r="R1231" t="s">
        <v>42</v>
      </c>
      <c r="S1231" t="s">
        <v>43</v>
      </c>
      <c r="T1231" t="s">
        <v>52</v>
      </c>
      <c r="U1231" s="35" t="s">
        <v>44</v>
      </c>
      <c r="V1231" s="27" t="s">
        <v>45</v>
      </c>
      <c r="W1231" s="4">
        <v>5620</v>
      </c>
      <c r="X1231" s="4">
        <f>IF(Table1[[#This Row],[Commodity]]="corn",Table1[[#This Row],[Tariff per Car]]/(111*2000/56),Table1[[#This Row],[Tariff per Car]]/(111*2000/60))</f>
        <v>1.4176576576576576</v>
      </c>
      <c r="Y1231" s="4">
        <f>Table1[[#This Row],[Tariff per Car]]/100.7</f>
        <v>55.80933465739821</v>
      </c>
      <c r="Z1231" s="4">
        <f>(Table1[[#This Row],[Tariff per Car]]/111)</f>
        <v>50.630630630630634</v>
      </c>
      <c r="AA1231" s="6">
        <f>(Table1[[#This Row],[Tariff per Car]]/111)/Table1[[#This Row],[Route Mileage]]</f>
        <v>3.0065695148830542E-2</v>
      </c>
      <c r="AB1231" s="4">
        <v>0.19</v>
      </c>
      <c r="AC1231" s="4">
        <f>Table1[[#This Row],[FSC per Mile]]*Table1[[#This Row],[Route Mileage]]</f>
        <v>319.95999999999998</v>
      </c>
      <c r="AD1231" s="4">
        <f>Table1[[#This Row],[Tariff per Car]]+Table1[[#This Row],[FSC per Car]]</f>
        <v>5939.96</v>
      </c>
      <c r="AE1231" s="4">
        <f>IF(Table1[[#This Row],[Commodity]]="corn",Table1[[#This Row],[Tariff + FSC per Car]]/(111*2000/56),Table1[[#This Row],[Tariff + FSC per Car]]/(111*2000/60))</f>
        <v>1.4983682882882883</v>
      </c>
      <c r="AF1231" s="4">
        <f>Table1[[#This Row],[Tariff + FSC per Car]]/100.7</f>
        <v>58.986693147964246</v>
      </c>
      <c r="AG1231" s="4">
        <f>(Table1[[#This Row],[Tariff + FSC per Car]]/111)</f>
        <v>53.513153153153155</v>
      </c>
      <c r="AH1231" s="6">
        <f>(Table1[[#This Row],[Tariff + FSC per Car]]/111)/Table1[[#This Row],[Route Mileage]]</f>
        <v>3.1777406860542257E-2</v>
      </c>
    </row>
    <row r="1232" spans="1:34" x14ac:dyDescent="0.25">
      <c r="A1232" s="3">
        <v>45337</v>
      </c>
      <c r="B1232" s="1" t="s">
        <v>34</v>
      </c>
      <c r="C1232" s="1" t="s">
        <v>34</v>
      </c>
      <c r="D1232" s="24">
        <v>4022</v>
      </c>
      <c r="E1232" s="24">
        <v>39010</v>
      </c>
      <c r="F1232" s="1" t="s">
        <v>35</v>
      </c>
      <c r="G1232" s="1" t="s">
        <v>36</v>
      </c>
      <c r="H1232" s="1" t="s">
        <v>46</v>
      </c>
      <c r="I1232" t="s">
        <v>47</v>
      </c>
      <c r="J1232" t="str">
        <f>_xlfn.CONCAT(IFERROR(INDEX(Lookup!B:B, MATCH(Table1[[#This Row],[Origin City]], Lookup!A:A, 0)), Table1[[#This Row],[Origin City]]),","," ",Table1[[#This Row],[Origin State]])</f>
        <v>Clarkfield, MN</v>
      </c>
      <c r="K1232" t="s">
        <v>53</v>
      </c>
      <c r="L1232" t="s">
        <v>54</v>
      </c>
      <c r="M1232" t="str">
        <f>_xlfn.CONCAT(IFERROR(INDEX(Lookup!B:B, MATCH(Table1[[#This Row],[Destination City]], Lookup!A:A, 0)), Table1[[#This Row],[Destination City]]),","," ",Table1[[#This Row],[Destination State]])</f>
        <v>Hereford, TX</v>
      </c>
      <c r="N1232" s="5">
        <v>1066</v>
      </c>
      <c r="O1232" t="s">
        <v>51</v>
      </c>
      <c r="P1232">
        <v>110</v>
      </c>
      <c r="Q1232">
        <v>120</v>
      </c>
      <c r="R1232" t="s">
        <v>42</v>
      </c>
      <c r="S1232" t="s">
        <v>43</v>
      </c>
      <c r="T1232" t="s">
        <v>52</v>
      </c>
      <c r="U1232" s="35" t="s">
        <v>44</v>
      </c>
      <c r="V1232" s="27" t="s">
        <v>45</v>
      </c>
      <c r="W1232" s="4">
        <v>5500</v>
      </c>
      <c r="X1232" s="4">
        <f>IF(Table1[[#This Row],[Commodity]]="corn",Table1[[#This Row],[Tariff per Car]]/(111*2000/56),Table1[[#This Row],[Tariff per Car]]/(111*2000/60))</f>
        <v>1.3873873873873874</v>
      </c>
      <c r="Y1232" s="4">
        <f>Table1[[#This Row],[Tariff per Car]]/100.7</f>
        <v>54.617676266137039</v>
      </c>
      <c r="Z1232" s="4">
        <f>(Table1[[#This Row],[Tariff per Car]]/111)</f>
        <v>49.549549549549546</v>
      </c>
      <c r="AA1232" s="6">
        <f>(Table1[[#This Row],[Tariff per Car]]/111)/Table1[[#This Row],[Route Mileage]]</f>
        <v>4.6481753798826964E-2</v>
      </c>
      <c r="AB1232" s="4">
        <v>0.19</v>
      </c>
      <c r="AC1232" s="4">
        <f>Table1[[#This Row],[FSC per Mile]]*Table1[[#This Row],[Route Mileage]]</f>
        <v>202.54</v>
      </c>
      <c r="AD1232" s="4">
        <f>Table1[[#This Row],[Tariff per Car]]+Table1[[#This Row],[FSC per Car]]</f>
        <v>5702.54</v>
      </c>
      <c r="AE1232" s="4">
        <f>IF(Table1[[#This Row],[Commodity]]="corn",Table1[[#This Row],[Tariff + FSC per Car]]/(111*2000/56),Table1[[#This Row],[Tariff + FSC per Car]]/(111*2000/60))</f>
        <v>1.4384785585585587</v>
      </c>
      <c r="AF1232" s="4">
        <f>Table1[[#This Row],[Tariff + FSC per Car]]/100.7</f>
        <v>56.628997020854023</v>
      </c>
      <c r="AG1232" s="4">
        <f>(Table1[[#This Row],[Tariff + FSC per Car]]/111)</f>
        <v>51.374234234234237</v>
      </c>
      <c r="AH1232" s="6">
        <f>(Table1[[#This Row],[Tariff + FSC per Car]]/111)/Table1[[#This Row],[Route Mileage]]</f>
        <v>4.8193465510538686E-2</v>
      </c>
    </row>
    <row r="1233" spans="1:34" x14ac:dyDescent="0.25">
      <c r="A1233" s="3">
        <v>45337</v>
      </c>
      <c r="B1233" s="1" t="s">
        <v>34</v>
      </c>
      <c r="C1233" s="1" t="s">
        <v>34</v>
      </c>
      <c r="D1233" s="24">
        <v>4022</v>
      </c>
      <c r="E1233" s="24">
        <v>39010</v>
      </c>
      <c r="F1233" s="1" t="s">
        <v>35</v>
      </c>
      <c r="G1233" s="1" t="s">
        <v>36</v>
      </c>
      <c r="H1233" s="1" t="s">
        <v>55</v>
      </c>
      <c r="I1233" t="s">
        <v>38</v>
      </c>
      <c r="J1233" t="str">
        <f>_xlfn.CONCAT(IFERROR(INDEX(Lookup!B:B, MATCH(Table1[[#This Row],[Origin City]], Lookup!A:A, 0)), Table1[[#This Row],[Origin City]]),","," ",Table1[[#This Row],[Origin State]])</f>
        <v>Edison, NE</v>
      </c>
      <c r="K1233" t="s">
        <v>53</v>
      </c>
      <c r="L1233" t="s">
        <v>54</v>
      </c>
      <c r="M1233" t="str">
        <f>_xlfn.CONCAT(IFERROR(INDEX(Lookup!B:B, MATCH(Table1[[#This Row],[Destination City]], Lookup!A:A, 0)), Table1[[#This Row],[Destination City]]),","," ",Table1[[#This Row],[Destination State]])</f>
        <v>Hereford, TX</v>
      </c>
      <c r="N1233" s="9">
        <v>728</v>
      </c>
      <c r="O1233" t="s">
        <v>51</v>
      </c>
      <c r="P1233">
        <v>110</v>
      </c>
      <c r="Q1233">
        <v>120</v>
      </c>
      <c r="R1233" t="s">
        <v>42</v>
      </c>
      <c r="S1233" t="s">
        <v>43</v>
      </c>
      <c r="T1233" t="s">
        <v>52</v>
      </c>
      <c r="U1233" s="35" t="s">
        <v>44</v>
      </c>
      <c r="V1233" s="27" t="s">
        <v>45</v>
      </c>
      <c r="W1233" s="4">
        <v>4740</v>
      </c>
      <c r="X1233" s="4">
        <f>IF(Table1[[#This Row],[Commodity]]="corn",Table1[[#This Row],[Tariff per Car]]/(111*2000/56),Table1[[#This Row],[Tariff per Car]]/(111*2000/60))</f>
        <v>1.1956756756756757</v>
      </c>
      <c r="Y1233" s="4">
        <f>Table1[[#This Row],[Tariff per Car]]/100.7</f>
        <v>47.070506454816282</v>
      </c>
      <c r="Z1233" s="4">
        <f>(Table1[[#This Row],[Tariff per Car]]/111)</f>
        <v>42.702702702702702</v>
      </c>
      <c r="AA1233" s="6">
        <f>(Table1[[#This Row],[Tariff per Car]]/111)/Table1[[#This Row],[Route Mileage]]</f>
        <v>5.8657558657558659E-2</v>
      </c>
      <c r="AB1233" s="4">
        <v>0.19</v>
      </c>
      <c r="AC1233" s="4">
        <f>Table1[[#This Row],[FSC per Mile]]*Table1[[#This Row],[Route Mileage]]</f>
        <v>138.32</v>
      </c>
      <c r="AD1233" s="4">
        <f>Table1[[#This Row],[Tariff per Car]]+Table1[[#This Row],[FSC per Car]]</f>
        <v>4878.32</v>
      </c>
      <c r="AE1233" s="4">
        <f>IF(Table1[[#This Row],[Commodity]]="corn",Table1[[#This Row],[Tariff + FSC per Car]]/(111*2000/56),Table1[[#This Row],[Tariff + FSC per Car]]/(111*2000/60))</f>
        <v>1.2305672072072071</v>
      </c>
      <c r="AF1233" s="4">
        <f>Table1[[#This Row],[Tariff + FSC per Car]]/100.7</f>
        <v>48.444091360476662</v>
      </c>
      <c r="AG1233" s="4">
        <f>(Table1[[#This Row],[Tariff + FSC per Car]]/111)</f>
        <v>43.948828828828823</v>
      </c>
      <c r="AH1233" s="6">
        <f>(Table1[[#This Row],[Tariff + FSC per Car]]/111)/Table1[[#This Row],[Route Mileage]]</f>
        <v>6.036927036927036E-2</v>
      </c>
    </row>
    <row r="1234" spans="1:34" x14ac:dyDescent="0.25">
      <c r="A1234" s="3">
        <v>45337</v>
      </c>
      <c r="B1234" s="1" t="s">
        <v>34</v>
      </c>
      <c r="C1234" s="1" t="s">
        <v>34</v>
      </c>
      <c r="D1234" s="24">
        <v>4022</v>
      </c>
      <c r="E1234" s="24">
        <v>39013</v>
      </c>
      <c r="F1234" s="1" t="s">
        <v>35</v>
      </c>
      <c r="G1234" s="1" t="s">
        <v>36</v>
      </c>
      <c r="H1234" s="1" t="s">
        <v>55</v>
      </c>
      <c r="I1234" t="s">
        <v>38</v>
      </c>
      <c r="J1234" t="str">
        <f>_xlfn.CONCAT(IFERROR(INDEX(Lookup!B:B, MATCH(Table1[[#This Row],[Origin City]], Lookup!A:A, 0)), Table1[[#This Row],[Origin City]]),","," ",Table1[[#This Row],[Origin State]])</f>
        <v>Edison, NE</v>
      </c>
      <c r="K1234" t="s">
        <v>48</v>
      </c>
      <c r="L1234" t="s">
        <v>49</v>
      </c>
      <c r="M1234" t="s">
        <v>50</v>
      </c>
      <c r="N1234" s="5">
        <v>1759</v>
      </c>
      <c r="O1234" t="s">
        <v>51</v>
      </c>
      <c r="P1234">
        <v>110</v>
      </c>
      <c r="Q1234">
        <v>120</v>
      </c>
      <c r="R1234" t="s">
        <v>42</v>
      </c>
      <c r="S1234" t="s">
        <v>43</v>
      </c>
      <c r="T1234" t="s">
        <v>52</v>
      </c>
      <c r="U1234" s="35" t="s">
        <v>44</v>
      </c>
      <c r="V1234" s="27" t="s">
        <v>45</v>
      </c>
      <c r="W1234" s="4">
        <v>5500</v>
      </c>
      <c r="X1234" s="4">
        <f>IF(Table1[[#This Row],[Commodity]]="corn",Table1[[#This Row],[Tariff per Car]]/(111*2000/56),Table1[[#This Row],[Tariff per Car]]/(111*2000/60))</f>
        <v>1.3873873873873874</v>
      </c>
      <c r="Y1234" s="4">
        <f>Table1[[#This Row],[Tariff per Car]]/100.7</f>
        <v>54.617676266137039</v>
      </c>
      <c r="Z1234" s="4">
        <f>(Table1[[#This Row],[Tariff per Car]]/111)</f>
        <v>49.549549549549546</v>
      </c>
      <c r="AA1234" s="6">
        <f>(Table1[[#This Row],[Tariff per Car]]/111)/Table1[[#This Row],[Route Mileage]]</f>
        <v>2.8169158356764951E-2</v>
      </c>
      <c r="AB1234" s="4">
        <v>0.19</v>
      </c>
      <c r="AC1234" s="4">
        <f>Table1[[#This Row],[FSC per Mile]]*Table1[[#This Row],[Route Mileage]]</f>
        <v>334.21</v>
      </c>
      <c r="AD1234" s="4">
        <f>Table1[[#This Row],[Tariff per Car]]+Table1[[#This Row],[FSC per Car]]</f>
        <v>5834.21</v>
      </c>
      <c r="AE1234" s="4">
        <f>IF(Table1[[#This Row],[Commodity]]="corn",Table1[[#This Row],[Tariff + FSC per Car]]/(111*2000/56),Table1[[#This Row],[Tariff + FSC per Car]]/(111*2000/60))</f>
        <v>1.4716926126126126</v>
      </c>
      <c r="AF1234" s="4">
        <f>Table1[[#This Row],[Tariff + FSC per Car]]/100.7</f>
        <v>57.936544190665344</v>
      </c>
      <c r="AG1234" s="4">
        <f>(Table1[[#This Row],[Tariff + FSC per Car]]/111)</f>
        <v>52.560450450450453</v>
      </c>
      <c r="AH1234" s="6">
        <f>(Table1[[#This Row],[Tariff + FSC per Car]]/111)/Table1[[#This Row],[Route Mileage]]</f>
        <v>2.9880870068476666E-2</v>
      </c>
    </row>
    <row r="1235" spans="1:34" x14ac:dyDescent="0.25">
      <c r="A1235" s="3">
        <v>45337</v>
      </c>
      <c r="B1235" s="1" t="s">
        <v>34</v>
      </c>
      <c r="C1235" s="1" t="s">
        <v>34</v>
      </c>
      <c r="D1235" s="24">
        <v>4022</v>
      </c>
      <c r="E1235" s="24">
        <v>39010</v>
      </c>
      <c r="F1235" s="1" t="s">
        <v>35</v>
      </c>
      <c r="G1235" s="1" t="s">
        <v>36</v>
      </c>
      <c r="H1235" s="1" t="s">
        <v>55</v>
      </c>
      <c r="I1235" t="s">
        <v>38</v>
      </c>
      <c r="J1235" t="str">
        <f>_xlfn.CONCAT(IFERROR(INDEX(Lookup!B:B, MATCH(Table1[[#This Row],[Origin City]], Lookup!A:A, 0)), Table1[[#This Row],[Origin City]]),","," ",Table1[[#This Row],[Origin State]])</f>
        <v>Edison, NE</v>
      </c>
      <c r="K1235" t="s">
        <v>39</v>
      </c>
      <c r="L1235" t="s">
        <v>40</v>
      </c>
      <c r="M1235" t="str">
        <f>_xlfn.CONCAT(IFERROR(INDEX(Lookup!B:B, MATCH(Table1[[#This Row],[Destination City]], Lookup!A:A, 0)), Table1[[#This Row],[Destination City]]),","," ",Table1[[#This Row],[Destination State]])</f>
        <v>Hanford, CA</v>
      </c>
      <c r="N1235" s="5">
        <v>1776</v>
      </c>
      <c r="O1235" t="s">
        <v>41</v>
      </c>
      <c r="P1235">
        <v>110</v>
      </c>
      <c r="Q1235">
        <v>120</v>
      </c>
      <c r="R1235" t="s">
        <v>42</v>
      </c>
      <c r="S1235" t="s">
        <v>43</v>
      </c>
      <c r="T1235" t="s">
        <v>52</v>
      </c>
      <c r="U1235" s="36" t="s">
        <v>44</v>
      </c>
      <c r="V1235" s="28" t="s">
        <v>45</v>
      </c>
      <c r="W1235" s="4">
        <v>5700</v>
      </c>
      <c r="X1235" s="4">
        <f>IF(Table1[[#This Row],[Commodity]]="corn",Table1[[#This Row],[Tariff per Car]]/(111*2000/56),Table1[[#This Row],[Tariff per Car]]/(111*2000/60))</f>
        <v>1.4378378378378378</v>
      </c>
      <c r="Y1235" s="4">
        <f>Table1[[#This Row],[Tariff per Car]]/100.7</f>
        <v>56.60377358490566</v>
      </c>
      <c r="Z1235" s="4">
        <f>(Table1[[#This Row],[Tariff per Car]]/111)</f>
        <v>51.351351351351354</v>
      </c>
      <c r="AA1235" s="6">
        <f>(Table1[[#This Row],[Tariff per Car]]/111)/Table1[[#This Row],[Route Mileage]]</f>
        <v>2.8914049184319456E-2</v>
      </c>
      <c r="AB1235" s="4">
        <v>0.19</v>
      </c>
      <c r="AC1235" s="4">
        <f>Table1[[#This Row],[FSC per Mile]]*Table1[[#This Row],[Route Mileage]]</f>
        <v>337.44</v>
      </c>
      <c r="AD1235" s="4">
        <f>Table1[[#This Row],[Tariff per Car]]+Table1[[#This Row],[FSC per Car]]</f>
        <v>6037.44</v>
      </c>
      <c r="AE1235" s="4">
        <f>IF(Table1[[#This Row],[Commodity]]="corn",Table1[[#This Row],[Tariff + FSC per Car]]/(111*2000/56),Table1[[#This Row],[Tariff + FSC per Car]]/(111*2000/60))</f>
        <v>1.5229578378378377</v>
      </c>
      <c r="AF1235" s="4">
        <f>Table1[[#This Row],[Tariff + FSC per Car]]/100.7</f>
        <v>59.954716981132073</v>
      </c>
      <c r="AG1235" s="4">
        <f>(Table1[[#This Row],[Tariff + FSC per Car]]/111)</f>
        <v>54.391351351351346</v>
      </c>
      <c r="AH1235" s="6">
        <f>(Table1[[#This Row],[Tariff + FSC per Car]]/111)/Table1[[#This Row],[Route Mileage]]</f>
        <v>3.0625760896031164E-2</v>
      </c>
    </row>
    <row r="1236" spans="1:34" x14ac:dyDescent="0.25">
      <c r="A1236" s="3">
        <v>45337</v>
      </c>
      <c r="B1236" t="s">
        <v>34</v>
      </c>
      <c r="C1236" t="s">
        <v>34</v>
      </c>
      <c r="D1236" s="24">
        <v>4022</v>
      </c>
      <c r="E1236" s="24">
        <v>39010</v>
      </c>
      <c r="F1236" s="1" t="s">
        <v>35</v>
      </c>
      <c r="G1236" s="1" t="s">
        <v>36</v>
      </c>
      <c r="H1236" s="1" t="s">
        <v>56</v>
      </c>
      <c r="I1236" t="s">
        <v>57</v>
      </c>
      <c r="J1236" t="str">
        <f>_xlfn.CONCAT(IFERROR(INDEX(Lookup!B:B, MATCH(Table1[[#This Row],[Origin City]], Lookup!A:A, 0)), Table1[[#This Row],[Origin City]]),","," ",Table1[[#This Row],[Origin State]])</f>
        <v>Greenwood (Mendota), IL</v>
      </c>
      <c r="K1236" t="s">
        <v>53</v>
      </c>
      <c r="L1236" t="s">
        <v>54</v>
      </c>
      <c r="M1236" t="str">
        <f>_xlfn.CONCAT(IFERROR(INDEX(Lookup!B:B, MATCH(Table1[[#This Row],[Destination City]], Lookup!A:A, 0)), Table1[[#This Row],[Destination City]]),","," ",Table1[[#This Row],[Destination State]])</f>
        <v>Hereford, TX</v>
      </c>
      <c r="N1236" s="5">
        <v>935</v>
      </c>
      <c r="O1236" t="s">
        <v>41</v>
      </c>
      <c r="P1236">
        <v>110</v>
      </c>
      <c r="Q1236">
        <v>120</v>
      </c>
      <c r="R1236" t="s">
        <v>42</v>
      </c>
      <c r="S1236" t="s">
        <v>43</v>
      </c>
      <c r="T1236" t="s">
        <v>52</v>
      </c>
      <c r="U1236" s="35" t="s">
        <v>44</v>
      </c>
      <c r="V1236" s="27" t="s">
        <v>45</v>
      </c>
      <c r="W1236" s="4">
        <v>4260</v>
      </c>
      <c r="X1236" s="4">
        <f>IF(Table1[[#This Row],[Commodity]]="corn",Table1[[#This Row],[Tariff per Car]]/(111*2000/56),Table1[[#This Row],[Tariff per Car]]/(111*2000/60))</f>
        <v>1.0745945945945947</v>
      </c>
      <c r="Y1236" s="4">
        <f>Table1[[#This Row],[Tariff per Car]]/100.7</f>
        <v>42.303872889771597</v>
      </c>
      <c r="Z1236" s="4">
        <f>(Table1[[#This Row],[Tariff per Car]]/111)</f>
        <v>38.378378378378379</v>
      </c>
      <c r="AA1236" s="6">
        <f>(Table1[[#This Row],[Tariff per Car]]/111)/Table1[[#This Row],[Route Mileage]]</f>
        <v>4.1046393987570456E-2</v>
      </c>
      <c r="AB1236" s="4">
        <v>0.19</v>
      </c>
      <c r="AC1236" s="4">
        <f>Table1[[#This Row],[FSC per Mile]]*Table1[[#This Row],[Route Mileage]]</f>
        <v>177.65</v>
      </c>
      <c r="AD1236" s="4">
        <f>Table1[[#This Row],[Tariff per Car]]+Table1[[#This Row],[FSC per Car]]</f>
        <v>4437.6499999999996</v>
      </c>
      <c r="AE1236" s="4">
        <f>IF(Table1[[#This Row],[Commodity]]="corn",Table1[[#This Row],[Tariff + FSC per Car]]/(111*2000/56),Table1[[#This Row],[Tariff + FSC per Car]]/(111*2000/60))</f>
        <v>1.1194072072072072</v>
      </c>
      <c r="AF1236" s="4">
        <f>Table1[[#This Row],[Tariff + FSC per Car]]/100.7</f>
        <v>44.068023833167821</v>
      </c>
      <c r="AG1236" s="4">
        <f>(Table1[[#This Row],[Tariff + FSC per Car]]/111)</f>
        <v>39.978828828828824</v>
      </c>
      <c r="AH1236" s="6">
        <f>(Table1[[#This Row],[Tariff + FSC per Car]]/111)/Table1[[#This Row],[Route Mileage]]</f>
        <v>4.2758105699282165E-2</v>
      </c>
    </row>
    <row r="1237" spans="1:34" x14ac:dyDescent="0.25">
      <c r="A1237" s="3">
        <v>45337</v>
      </c>
      <c r="B1237" s="1" t="s">
        <v>34</v>
      </c>
      <c r="C1237" s="1" t="s">
        <v>34</v>
      </c>
      <c r="D1237" s="24">
        <v>4022</v>
      </c>
      <c r="E1237" s="24">
        <v>39010</v>
      </c>
      <c r="F1237" s="1" t="s">
        <v>35</v>
      </c>
      <c r="G1237" s="1" t="s">
        <v>36</v>
      </c>
      <c r="H1237" s="1" t="s">
        <v>58</v>
      </c>
      <c r="I1237" t="s">
        <v>59</v>
      </c>
      <c r="J1237" t="str">
        <f>_xlfn.CONCAT(IFERROR(INDEX(Lookup!B:B, MATCH(Table1[[#This Row],[Origin City]], Lookup!A:A, 0)), Table1[[#This Row],[Origin City]]),","," ",Table1[[#This Row],[Origin State]])</f>
        <v>Hancock, IA</v>
      </c>
      <c r="K1237" t="s">
        <v>60</v>
      </c>
      <c r="L1237" t="s">
        <v>54</v>
      </c>
      <c r="M1237" t="str">
        <f>_xlfn.CONCAT(IFERROR(INDEX(Lookup!B:B, MATCH(Table1[[#This Row],[Destination City]], Lookup!A:A, 0)), Table1[[#This Row],[Destination City]]),","," ",Table1[[#This Row],[Destination State]])</f>
        <v>Plainview, TX</v>
      </c>
      <c r="N1237" s="5">
        <v>832</v>
      </c>
      <c r="O1237" t="s">
        <v>41</v>
      </c>
      <c r="P1237">
        <v>110</v>
      </c>
      <c r="Q1237">
        <v>120</v>
      </c>
      <c r="R1237" t="s">
        <v>42</v>
      </c>
      <c r="S1237" t="s">
        <v>43</v>
      </c>
      <c r="T1237" t="s">
        <v>43</v>
      </c>
      <c r="U1237" s="35" t="s">
        <v>44</v>
      </c>
      <c r="V1237" s="27" t="s">
        <v>45</v>
      </c>
      <c r="W1237" s="4">
        <v>4860</v>
      </c>
      <c r="X1237" s="4">
        <f>IF(Table1[[#This Row],[Commodity]]="corn",Table1[[#This Row],[Tariff per Car]]/(111*2000/56),Table1[[#This Row],[Tariff per Car]]/(111*2000/60))</f>
        <v>1.2259459459459459</v>
      </c>
      <c r="Y1237" s="4">
        <f>Table1[[#This Row],[Tariff per Car]]/100.7</f>
        <v>48.262164846077454</v>
      </c>
      <c r="Z1237" s="4">
        <f>(Table1[[#This Row],[Tariff per Car]]/111)</f>
        <v>43.783783783783782</v>
      </c>
      <c r="AA1237" s="6">
        <f>(Table1[[#This Row],[Tariff per Car]]/111)/Table1[[#This Row],[Route Mileage]]</f>
        <v>5.2624740124740124E-2</v>
      </c>
      <c r="AB1237" s="4">
        <v>0.19</v>
      </c>
      <c r="AC1237" s="4">
        <f>Table1[[#This Row],[FSC per Mile]]*Table1[[#This Row],[Route Mileage]]</f>
        <v>158.08000000000001</v>
      </c>
      <c r="AD1237" s="4">
        <f>Table1[[#This Row],[Tariff per Car]]+Table1[[#This Row],[FSC per Car]]</f>
        <v>5018.08</v>
      </c>
      <c r="AE1237" s="4">
        <f>IF(Table1[[#This Row],[Commodity]]="corn",Table1[[#This Row],[Tariff + FSC per Car]]/(111*2000/56),Table1[[#This Row],[Tariff + FSC per Car]]/(111*2000/60))</f>
        <v>1.265821981981982</v>
      </c>
      <c r="AF1237" s="4">
        <f>Table1[[#This Row],[Tariff + FSC per Car]]/100.7</f>
        <v>49.83197616683217</v>
      </c>
      <c r="AG1237" s="4">
        <f>(Table1[[#This Row],[Tariff + FSC per Car]]/111)</f>
        <v>45.207927927927926</v>
      </c>
      <c r="AH1237" s="6">
        <f>(Table1[[#This Row],[Tariff + FSC per Car]]/111)/Table1[[#This Row],[Route Mileage]]</f>
        <v>5.4336451836451832E-2</v>
      </c>
    </row>
    <row r="1238" spans="1:34" x14ac:dyDescent="0.25">
      <c r="A1238" s="3">
        <v>45337</v>
      </c>
      <c r="B1238" s="1" t="s">
        <v>34</v>
      </c>
      <c r="C1238" s="1" t="s">
        <v>34</v>
      </c>
      <c r="D1238" s="24">
        <v>4022</v>
      </c>
      <c r="E1238" s="24">
        <v>39010</v>
      </c>
      <c r="F1238" s="1" t="s">
        <v>35</v>
      </c>
      <c r="G1238" s="1" t="s">
        <v>36</v>
      </c>
      <c r="H1238" s="1" t="s">
        <v>61</v>
      </c>
      <c r="I1238" t="s">
        <v>62</v>
      </c>
      <c r="J1238" t="str">
        <f>_xlfn.CONCAT(IFERROR(INDEX(Lookup!B:B, MATCH(Table1[[#This Row],[Origin City]], Lookup!A:A, 0)), Table1[[#This Row],[Origin City]]),","," ",Table1[[#This Row],[Origin State]])</f>
        <v>Phelps (Rock Port), MO</v>
      </c>
      <c r="K1238" t="s">
        <v>63</v>
      </c>
      <c r="L1238" t="s">
        <v>64</v>
      </c>
      <c r="M1238" t="str">
        <f>_xlfn.CONCAT(IFERROR(INDEX(Lookup!B:B, MATCH(Table1[[#This Row],[Destination City]], Lookup!A:A, 0)), Table1[[#This Row],[Destination City]]),","," ",Table1[[#This Row],[Destination State]])</f>
        <v>Clovis, NM</v>
      </c>
      <c r="N1238" s="5">
        <v>764</v>
      </c>
      <c r="O1238" t="s">
        <v>41</v>
      </c>
      <c r="P1238">
        <v>110</v>
      </c>
      <c r="Q1238">
        <v>120</v>
      </c>
      <c r="R1238" t="s">
        <v>42</v>
      </c>
      <c r="S1238" t="s">
        <v>43</v>
      </c>
      <c r="T1238" t="s">
        <v>52</v>
      </c>
      <c r="U1238" s="35" t="s">
        <v>44</v>
      </c>
      <c r="V1238" s="27" t="s">
        <v>45</v>
      </c>
      <c r="W1238" s="4">
        <v>4500</v>
      </c>
      <c r="X1238" s="4">
        <f>IF(Table1[[#This Row],[Commodity]]="corn",Table1[[#This Row],[Tariff per Car]]/(111*2000/56),Table1[[#This Row],[Tariff per Car]]/(111*2000/60))</f>
        <v>1.1351351351351351</v>
      </c>
      <c r="Y1238" s="4">
        <f>Table1[[#This Row],[Tariff per Car]]/100.7</f>
        <v>44.68718967229394</v>
      </c>
      <c r="Z1238" s="4">
        <f>(Table1[[#This Row],[Tariff per Car]]/111)</f>
        <v>40.54054054054054</v>
      </c>
      <c r="AA1238" s="6">
        <f>(Table1[[#This Row],[Tariff per Car]]/111)/Table1[[#This Row],[Route Mileage]]</f>
        <v>5.3063534738927408E-2</v>
      </c>
      <c r="AB1238" s="4">
        <v>0.19</v>
      </c>
      <c r="AC1238" s="4">
        <f>Table1[[#This Row],[FSC per Mile]]*Table1[[#This Row],[Route Mileage]]</f>
        <v>145.16</v>
      </c>
      <c r="AD1238" s="4">
        <f>Table1[[#This Row],[Tariff per Car]]+Table1[[#This Row],[FSC per Car]]</f>
        <v>4645.16</v>
      </c>
      <c r="AE1238" s="4">
        <f>IF(Table1[[#This Row],[Commodity]]="corn",Table1[[#This Row],[Tariff + FSC per Car]]/(111*2000/56),Table1[[#This Row],[Tariff + FSC per Car]]/(111*2000/60))</f>
        <v>1.171752072072072</v>
      </c>
      <c r="AF1238" s="4">
        <f>Table1[[#This Row],[Tariff + FSC per Car]]/100.7</f>
        <v>46.128699106256207</v>
      </c>
      <c r="AG1238" s="4">
        <f>(Table1[[#This Row],[Tariff + FSC per Car]]/111)</f>
        <v>41.848288288288288</v>
      </c>
      <c r="AH1238" s="6">
        <f>(Table1[[#This Row],[Tariff + FSC per Car]]/111)/Table1[[#This Row],[Route Mileage]]</f>
        <v>5.4775246450639123E-2</v>
      </c>
    </row>
    <row r="1239" spans="1:34" x14ac:dyDescent="0.25">
      <c r="A1239" s="3">
        <v>45337</v>
      </c>
      <c r="B1239" s="1" t="s">
        <v>34</v>
      </c>
      <c r="C1239" s="1" t="s">
        <v>34</v>
      </c>
      <c r="D1239" s="24">
        <v>4022</v>
      </c>
      <c r="E1239" s="24">
        <v>39010</v>
      </c>
      <c r="F1239" s="1" t="s">
        <v>35</v>
      </c>
      <c r="G1239" s="1" t="s">
        <v>36</v>
      </c>
      <c r="H1239" s="1" t="s">
        <v>61</v>
      </c>
      <c r="I1239" t="s">
        <v>62</v>
      </c>
      <c r="J1239" t="str">
        <f>_xlfn.CONCAT(IFERROR(INDEX(Lookup!B:B, MATCH(Table1[[#This Row],[Origin City]], Lookup!A:A, 0)), Table1[[#This Row],[Origin City]]),","," ",Table1[[#This Row],[Origin State]])</f>
        <v>Phelps (Rock Port), MO</v>
      </c>
      <c r="K1239" t="s">
        <v>65</v>
      </c>
      <c r="L1239" t="s">
        <v>54</v>
      </c>
      <c r="M1239" t="s">
        <v>66</v>
      </c>
      <c r="N1239" s="5">
        <v>937</v>
      </c>
      <c r="O1239" t="s">
        <v>41</v>
      </c>
      <c r="P1239">
        <v>110</v>
      </c>
      <c r="Q1239">
        <v>120</v>
      </c>
      <c r="R1239" t="s">
        <v>42</v>
      </c>
      <c r="S1239" t="s">
        <v>43</v>
      </c>
      <c r="T1239" t="s">
        <v>52</v>
      </c>
      <c r="U1239" s="35" t="s">
        <v>44</v>
      </c>
      <c r="V1239" s="27" t="s">
        <v>45</v>
      </c>
      <c r="W1239" s="4">
        <v>4240</v>
      </c>
      <c r="X1239" s="4">
        <f>IF(Table1[[#This Row],[Commodity]]="corn",Table1[[#This Row],[Tariff per Car]]/(111*2000/56),Table1[[#This Row],[Tariff per Car]]/(111*2000/60))</f>
        <v>1.0695495495495495</v>
      </c>
      <c r="Y1239" s="4">
        <f>Table1[[#This Row],[Tariff per Car]]/100.7</f>
        <v>42.105263157894733</v>
      </c>
      <c r="Z1239" s="4">
        <f>(Table1[[#This Row],[Tariff per Car]]/111)</f>
        <v>38.198198198198199</v>
      </c>
      <c r="AA1239" s="6">
        <f>(Table1[[#This Row],[Tariff per Car]]/111)/Table1[[#This Row],[Route Mileage]]</f>
        <v>4.0766486871075987E-2</v>
      </c>
      <c r="AB1239" s="4">
        <v>0.19</v>
      </c>
      <c r="AC1239" s="4">
        <f>Table1[[#This Row],[FSC per Mile]]*Table1[[#This Row],[Route Mileage]]</f>
        <v>178.03</v>
      </c>
      <c r="AD1239" s="4">
        <f>Table1[[#This Row],[Tariff per Car]]+Table1[[#This Row],[FSC per Car]]</f>
        <v>4418.03</v>
      </c>
      <c r="AE1239" s="4">
        <f>IF(Table1[[#This Row],[Commodity]]="corn",Table1[[#This Row],[Tariff + FSC per Car]]/(111*2000/56),Table1[[#This Row],[Tariff + FSC per Car]]/(111*2000/60))</f>
        <v>1.1144580180180179</v>
      </c>
      <c r="AF1239" s="4">
        <f>Table1[[#This Row],[Tariff + FSC per Car]]/100.7</f>
        <v>43.873187686196623</v>
      </c>
      <c r="AG1239" s="4">
        <f>(Table1[[#This Row],[Tariff + FSC per Car]]/111)</f>
        <v>39.802072072072072</v>
      </c>
      <c r="AH1239" s="6">
        <f>(Table1[[#This Row],[Tariff + FSC per Car]]/111)/Table1[[#This Row],[Route Mileage]]</f>
        <v>4.2478198582787695E-2</v>
      </c>
    </row>
    <row r="1240" spans="1:34" x14ac:dyDescent="0.25">
      <c r="A1240" s="3">
        <v>45337</v>
      </c>
      <c r="B1240" s="1" t="s">
        <v>34</v>
      </c>
      <c r="C1240" s="1" t="s">
        <v>34</v>
      </c>
      <c r="D1240" s="24">
        <v>4022</v>
      </c>
      <c r="E1240" s="24">
        <v>39013</v>
      </c>
      <c r="F1240" s="1" t="s">
        <v>35</v>
      </c>
      <c r="G1240" s="1" t="s">
        <v>36</v>
      </c>
      <c r="H1240" s="1" t="s">
        <v>67</v>
      </c>
      <c r="I1240" t="s">
        <v>68</v>
      </c>
      <c r="J1240" t="str">
        <f>_xlfn.CONCAT(IFERROR(INDEX(Lookup!B:B, MATCH(Table1[[#This Row],[Origin City]], Lookup!A:A, 0)), Table1[[#This Row],[Origin City]]),","," ",Table1[[#This Row],[Origin State]])</f>
        <v>Selby, SD</v>
      </c>
      <c r="K1240" t="s">
        <v>48</v>
      </c>
      <c r="L1240" t="s">
        <v>49</v>
      </c>
      <c r="M1240" t="s">
        <v>50</v>
      </c>
      <c r="N1240" s="5">
        <v>1419</v>
      </c>
      <c r="O1240" t="s">
        <v>51</v>
      </c>
      <c r="P1240">
        <v>110</v>
      </c>
      <c r="Q1240">
        <v>120</v>
      </c>
      <c r="R1240" t="s">
        <v>42</v>
      </c>
      <c r="S1240" t="s">
        <v>43</v>
      </c>
      <c r="T1240" t="s">
        <v>52</v>
      </c>
      <c r="U1240" s="36" t="s">
        <v>44</v>
      </c>
      <c r="V1240" s="28" t="s">
        <v>45</v>
      </c>
      <c r="W1240" s="4">
        <v>5580</v>
      </c>
      <c r="X1240" s="4">
        <f>IF(Table1[[#This Row],[Commodity]]="corn",Table1[[#This Row],[Tariff per Car]]/(111*2000/56),Table1[[#This Row],[Tariff per Car]]/(111*2000/60))</f>
        <v>1.4075675675675676</v>
      </c>
      <c r="Y1240" s="4">
        <f>Table1[[#This Row],[Tariff per Car]]/100.7</f>
        <v>55.412115193644489</v>
      </c>
      <c r="Z1240" s="4">
        <f>(Table1[[#This Row],[Tariff per Car]]/111)</f>
        <v>50.270270270270274</v>
      </c>
      <c r="AA1240" s="6">
        <f>(Table1[[#This Row],[Tariff per Car]]/111)/Table1[[#This Row],[Route Mileage]]</f>
        <v>3.5426547054454034E-2</v>
      </c>
      <c r="AB1240" s="4">
        <v>0.19</v>
      </c>
      <c r="AC1240" s="4">
        <f>Table1[[#This Row],[FSC per Mile]]*Table1[[#This Row],[Route Mileage]]</f>
        <v>269.61</v>
      </c>
      <c r="AD1240" s="4">
        <f>Table1[[#This Row],[Tariff per Car]]+Table1[[#This Row],[FSC per Car]]</f>
        <v>5849.61</v>
      </c>
      <c r="AE1240" s="4">
        <f>IF(Table1[[#This Row],[Commodity]]="corn",Table1[[#This Row],[Tariff + FSC per Car]]/(111*2000/56),Table1[[#This Row],[Tariff + FSC per Car]]/(111*2000/60))</f>
        <v>1.4755772972972971</v>
      </c>
      <c r="AF1240" s="4">
        <f>Table1[[#This Row],[Tariff + FSC per Car]]/100.7</f>
        <v>58.089473684210525</v>
      </c>
      <c r="AG1240" s="4">
        <f>(Table1[[#This Row],[Tariff + FSC per Car]]/111)</f>
        <v>52.699189189189184</v>
      </c>
      <c r="AH1240" s="6">
        <f>(Table1[[#This Row],[Tariff + FSC per Car]]/111)/Table1[[#This Row],[Route Mileage]]</f>
        <v>3.7138258766165742E-2</v>
      </c>
    </row>
    <row r="1241" spans="1:34" x14ac:dyDescent="0.25">
      <c r="A1241" s="3">
        <v>45337</v>
      </c>
      <c r="B1241" s="1" t="s">
        <v>34</v>
      </c>
      <c r="C1241" s="1" t="s">
        <v>34</v>
      </c>
      <c r="D1241" s="24">
        <v>4022</v>
      </c>
      <c r="E1241" s="24">
        <v>39013</v>
      </c>
      <c r="F1241" s="1" t="s">
        <v>35</v>
      </c>
      <c r="G1241" s="1" t="s">
        <v>36</v>
      </c>
      <c r="H1241" s="1" t="s">
        <v>69</v>
      </c>
      <c r="I1241" t="s">
        <v>47</v>
      </c>
      <c r="J1241" t="str">
        <f>_xlfn.CONCAT(IFERROR(INDEX(Lookup!B:B, MATCH(Table1[[#This Row],[Origin City]], Lookup!A:A, 0)), Table1[[#This Row],[Origin City]]),","," ",Table1[[#This Row],[Origin State]])</f>
        <v>St. Cloud, MN</v>
      </c>
      <c r="K1241" t="s">
        <v>48</v>
      </c>
      <c r="L1241" t="s">
        <v>49</v>
      </c>
      <c r="M1241" t="s">
        <v>50</v>
      </c>
      <c r="N1241" s="5">
        <v>1666</v>
      </c>
      <c r="O1241" t="s">
        <v>51</v>
      </c>
      <c r="P1241">
        <v>110</v>
      </c>
      <c r="Q1241">
        <v>120</v>
      </c>
      <c r="R1241" t="s">
        <v>42</v>
      </c>
      <c r="S1241" t="s">
        <v>43</v>
      </c>
      <c r="T1241" t="s">
        <v>52</v>
      </c>
      <c r="U1241" s="36" t="s">
        <v>44</v>
      </c>
      <c r="V1241" s="28" t="s">
        <v>45</v>
      </c>
      <c r="W1241" s="4">
        <v>5580</v>
      </c>
      <c r="X1241" s="4">
        <f>IF(Table1[[#This Row],[Commodity]]="corn",Table1[[#This Row],[Tariff per Car]]/(111*2000/56),Table1[[#This Row],[Tariff per Car]]/(111*2000/60))</f>
        <v>1.4075675675675676</v>
      </c>
      <c r="Y1241" s="4">
        <f>Table1[[#This Row],[Tariff per Car]]/100.7</f>
        <v>55.412115193644489</v>
      </c>
      <c r="Z1241" s="4">
        <f>(Table1[[#This Row],[Tariff per Car]]/111)</f>
        <v>50.270270270270274</v>
      </c>
      <c r="AA1241" s="6">
        <f>(Table1[[#This Row],[Tariff per Car]]/111)/Table1[[#This Row],[Route Mileage]]</f>
        <v>3.0174231854904126E-2</v>
      </c>
      <c r="AB1241" s="4">
        <v>0.19</v>
      </c>
      <c r="AC1241" s="4">
        <f>Table1[[#This Row],[FSC per Mile]]*Table1[[#This Row],[Route Mileage]]</f>
        <v>316.54000000000002</v>
      </c>
      <c r="AD1241" s="4">
        <f>Table1[[#This Row],[Tariff per Car]]+Table1[[#This Row],[FSC per Car]]</f>
        <v>5896.54</v>
      </c>
      <c r="AE1241" s="4">
        <f>IF(Table1[[#This Row],[Commodity]]="corn",Table1[[#This Row],[Tariff + FSC per Car]]/(111*2000/56),Table1[[#This Row],[Tariff + FSC per Car]]/(111*2000/60))</f>
        <v>1.4874154954954955</v>
      </c>
      <c r="AF1241" s="4">
        <f>Table1[[#This Row],[Tariff + FSC per Car]]/100.7</f>
        <v>58.555511420059581</v>
      </c>
      <c r="AG1241" s="4">
        <f>(Table1[[#This Row],[Tariff + FSC per Car]]/111)</f>
        <v>53.121981981981982</v>
      </c>
      <c r="AH1241" s="6">
        <f>(Table1[[#This Row],[Tariff + FSC per Car]]/111)/Table1[[#This Row],[Route Mileage]]</f>
        <v>3.1885943566615838E-2</v>
      </c>
    </row>
    <row r="1242" spans="1:34" x14ac:dyDescent="0.25">
      <c r="A1242" s="3">
        <v>45337</v>
      </c>
      <c r="B1242" s="1" t="s">
        <v>34</v>
      </c>
      <c r="C1242" s="1" t="s">
        <v>34</v>
      </c>
      <c r="D1242" s="24">
        <v>4022</v>
      </c>
      <c r="E1242" s="24">
        <v>39010</v>
      </c>
      <c r="F1242" s="1" t="s">
        <v>35</v>
      </c>
      <c r="G1242" s="1" t="s">
        <v>36</v>
      </c>
      <c r="H1242" s="1" t="s">
        <v>70</v>
      </c>
      <c r="I1242" t="s">
        <v>57</v>
      </c>
      <c r="J1242" t="str">
        <f>_xlfn.CONCAT(IFERROR(INDEX(Lookup!B:B, MATCH(Table1[[#This Row],[Origin City]], Lookup!A:A, 0)), Table1[[#This Row],[Origin City]]),","," ",Table1[[#This Row],[Origin State]])</f>
        <v>Waverly, IL</v>
      </c>
      <c r="K1242" t="s">
        <v>71</v>
      </c>
      <c r="L1242" t="s">
        <v>64</v>
      </c>
      <c r="M1242" t="str">
        <f>_xlfn.CONCAT(IFERROR(INDEX(Lookup!B:B, MATCH(Table1[[#This Row],[Destination City]], Lookup!A:A, 0)), Table1[[#This Row],[Destination City]]),","," ",Table1[[#This Row],[Destination State]])</f>
        <v>Dexter, NM</v>
      </c>
      <c r="N1242" s="47">
        <v>1058</v>
      </c>
      <c r="O1242" t="s">
        <v>41</v>
      </c>
      <c r="P1242">
        <v>110</v>
      </c>
      <c r="Q1242">
        <v>120</v>
      </c>
      <c r="R1242" t="s">
        <v>42</v>
      </c>
      <c r="S1242" t="s">
        <v>43</v>
      </c>
      <c r="T1242" t="s">
        <v>43</v>
      </c>
      <c r="U1242" s="36" t="s">
        <v>44</v>
      </c>
      <c r="V1242" s="28" t="s">
        <v>45</v>
      </c>
      <c r="W1242" s="4">
        <v>4380</v>
      </c>
      <c r="X1242" s="4">
        <f>IF(Table1[[#This Row],[Commodity]]="corn",Table1[[#This Row],[Tariff per Car]]/(111*2000/56),Table1[[#This Row],[Tariff per Car]]/(111*2000/60))</f>
        <v>1.1048648648648649</v>
      </c>
      <c r="Y1242" s="4">
        <f>Table1[[#This Row],[Tariff per Car]]/100.7</f>
        <v>43.495531281032768</v>
      </c>
      <c r="Z1242" s="4">
        <f>(Table1[[#This Row],[Tariff per Car]]/111)</f>
        <v>39.45945945945946</v>
      </c>
      <c r="AA1242" s="6">
        <f>(Table1[[#This Row],[Tariff per Car]]/111)/Table1[[#This Row],[Route Mileage]]</f>
        <v>3.729627548153068E-2</v>
      </c>
      <c r="AB1242" s="4">
        <v>0.19</v>
      </c>
      <c r="AC1242" s="4">
        <f>Table1[[#This Row],[FSC per Mile]]*Table1[[#This Row],[Route Mileage]]</f>
        <v>201.02</v>
      </c>
      <c r="AD1242" s="4">
        <f>Table1[[#This Row],[Tariff per Car]]+Table1[[#This Row],[FSC per Car]]</f>
        <v>4581.0200000000004</v>
      </c>
      <c r="AE1242" s="4">
        <f>IF(Table1[[#This Row],[Commodity]]="corn",Table1[[#This Row],[Tariff + FSC per Car]]/(111*2000/56),Table1[[#This Row],[Tariff + FSC per Car]]/(111*2000/60))</f>
        <v>1.1555726126126127</v>
      </c>
      <c r="AF1242" s="4">
        <f>Table1[[#This Row],[Tariff + FSC per Car]]/100.7</f>
        <v>45.491757696127117</v>
      </c>
      <c r="AG1242" s="4">
        <f>(Table1[[#This Row],[Tariff + FSC per Car]]/111)</f>
        <v>41.270450450450454</v>
      </c>
      <c r="AH1242" s="6">
        <f>(Table1[[#This Row],[Tariff + FSC per Car]]/111)/Table1[[#This Row],[Route Mileage]]</f>
        <v>3.9007987193242395E-2</v>
      </c>
    </row>
    <row r="1243" spans="1:34" x14ac:dyDescent="0.25">
      <c r="A1243" s="3">
        <v>45337</v>
      </c>
      <c r="B1243" s="1" t="s">
        <v>131</v>
      </c>
      <c r="C1243" s="1" t="s">
        <v>131</v>
      </c>
      <c r="D1243" s="24">
        <v>4050</v>
      </c>
      <c r="E1243" s="24">
        <v>1001000</v>
      </c>
      <c r="F1243" s="1" t="s">
        <v>35</v>
      </c>
      <c r="G1243" s="1" t="s">
        <v>36</v>
      </c>
      <c r="H1243" s="1" t="s">
        <v>132</v>
      </c>
      <c r="I1243" t="s">
        <v>57</v>
      </c>
      <c r="J1243" t="str">
        <f>_xlfn.CONCAT(IFERROR(INDEX(Lookup!B:B, MATCH(Table1[[#This Row],[Origin City]], Lookup!A:A, 0)), Table1[[#This Row],[Origin City]]),","," ",Table1[[#This Row],[Origin State]])</f>
        <v>Gibson City, IL</v>
      </c>
      <c r="K1243" t="s">
        <v>133</v>
      </c>
      <c r="L1243" t="s">
        <v>83</v>
      </c>
      <c r="M1243" t="str">
        <f>_xlfn.CONCAT(IFERROR(INDEX(Lookup!B:B, MATCH(Table1[[#This Row],[Destination City]], Lookup!A:A, 0)), Table1[[#This Row],[Destination City]]),","," ",Table1[[#This Row],[Destination State]])</f>
        <v>Reserve, LA</v>
      </c>
      <c r="N1243" s="5">
        <v>870</v>
      </c>
      <c r="O1243" t="s">
        <v>86</v>
      </c>
      <c r="P1243">
        <v>105</v>
      </c>
      <c r="R1243" t="s">
        <v>108</v>
      </c>
      <c r="S1243" t="s">
        <v>43</v>
      </c>
      <c r="T1243" t="s">
        <v>52</v>
      </c>
      <c r="U1243" s="26"/>
      <c r="V1243" s="27" t="s">
        <v>134</v>
      </c>
      <c r="W1243" s="4">
        <v>1861</v>
      </c>
      <c r="X1243" s="4">
        <f>IF(Table1[[#This Row],[Commodity]]="corn",Table1[[#This Row],[Tariff per Car]]/(111*2000/56),Table1[[#This Row],[Tariff per Car]]/(111*2000/60))</f>
        <v>0.46944144144144145</v>
      </c>
      <c r="Y1243" s="4">
        <f>Table1[[#This Row],[Tariff per Car]]/100.7</f>
        <v>18.480635551142004</v>
      </c>
      <c r="Z1243" s="4">
        <f>(Table1[[#This Row],[Tariff per Car]]/111)</f>
        <v>16.765765765765767</v>
      </c>
      <c r="AA1243" s="6">
        <f>(Table1[[#This Row],[Tariff per Car]]/111)/Table1[[#This Row],[Route Mileage]]</f>
        <v>1.9270995133064101E-2</v>
      </c>
      <c r="AB1243" s="4">
        <v>0.435</v>
      </c>
      <c r="AC1243" s="4">
        <f>Table1[[#This Row],[FSC per Mile]]*Table1[[#This Row],[Route Mileage]]</f>
        <v>378.45</v>
      </c>
      <c r="AD1243" s="4">
        <f>Table1[[#This Row],[Tariff per Car]]+Table1[[#This Row],[FSC per Car]]</f>
        <v>2239.4499999999998</v>
      </c>
      <c r="AE1243" s="4">
        <f>IF(Table1[[#This Row],[Commodity]]="corn",Table1[[#This Row],[Tariff + FSC per Car]]/(111*2000/56),Table1[[#This Row],[Tariff + FSC per Car]]/(111*2000/60))</f>
        <v>0.56490630630630623</v>
      </c>
      <c r="AF1243" s="4">
        <f>Table1[[#This Row],[Tariff + FSC per Car]]/100.7</f>
        <v>22.238828202581924</v>
      </c>
      <c r="AG1243" s="4">
        <f>(Table1[[#This Row],[Tariff + FSC per Car]]/111)</f>
        <v>20.175225225225223</v>
      </c>
      <c r="AH1243" s="6">
        <f>(Table1[[#This Row],[Tariff + FSC per Car]]/111)/Table1[[#This Row],[Route Mileage]]</f>
        <v>2.3189914051983014E-2</v>
      </c>
    </row>
    <row r="1244" spans="1:34" x14ac:dyDescent="0.25">
      <c r="A1244" s="3">
        <v>45337</v>
      </c>
      <c r="B1244" s="1" t="s">
        <v>131</v>
      </c>
      <c r="C1244" s="1" t="s">
        <v>131</v>
      </c>
      <c r="D1244" s="24">
        <v>4050</v>
      </c>
      <c r="E1244" s="24">
        <v>1001000</v>
      </c>
      <c r="F1244" s="1" t="s">
        <v>35</v>
      </c>
      <c r="G1244" s="1" t="s">
        <v>36</v>
      </c>
      <c r="H1244" s="1" t="s">
        <v>132</v>
      </c>
      <c r="I1244" t="s">
        <v>57</v>
      </c>
      <c r="J1244" t="str">
        <f>_xlfn.CONCAT(IFERROR(INDEX(Lookup!B:B, MATCH(Table1[[#This Row],[Origin City]], Lookup!A:A, 0)), Table1[[#This Row],[Origin City]]),","," ",Table1[[#This Row],[Origin State]])</f>
        <v>Gibson City, IL</v>
      </c>
      <c r="K1244" t="s">
        <v>133</v>
      </c>
      <c r="L1244" t="s">
        <v>83</v>
      </c>
      <c r="M1244" t="str">
        <f>_xlfn.CONCAT(IFERROR(INDEX(Lookup!B:B, MATCH(Table1[[#This Row],[Destination City]], Lookup!A:A, 0)), Table1[[#This Row],[Destination City]]),","," ",Table1[[#This Row],[Destination State]])</f>
        <v>Reserve, LA</v>
      </c>
      <c r="N1244" s="5">
        <v>870</v>
      </c>
      <c r="O1244" t="s">
        <v>86</v>
      </c>
      <c r="P1244">
        <v>105</v>
      </c>
      <c r="R1244" t="s">
        <v>2</v>
      </c>
      <c r="S1244" t="s">
        <v>43</v>
      </c>
      <c r="T1244" t="s">
        <v>52</v>
      </c>
      <c r="U1244" s="26"/>
      <c r="V1244" s="27" t="s">
        <v>134</v>
      </c>
      <c r="W1244" s="4">
        <v>2241</v>
      </c>
      <c r="X1244" s="4">
        <f>IF(Table1[[#This Row],[Commodity]]="corn",Table1[[#This Row],[Tariff per Car]]/(111*2000/56),Table1[[#This Row],[Tariff per Car]]/(111*2000/60))</f>
        <v>0.56529729729729727</v>
      </c>
      <c r="Y1244" s="4">
        <f>Table1[[#This Row],[Tariff per Car]]/100.7</f>
        <v>22.254220456802383</v>
      </c>
      <c r="Z1244" s="4">
        <f>(Table1[[#This Row],[Tariff per Car]]/111)</f>
        <v>20.189189189189189</v>
      </c>
      <c r="AA1244" s="6">
        <f>(Table1[[#This Row],[Tariff per Car]]/111)/Table1[[#This Row],[Route Mileage]]</f>
        <v>2.3205964585274932E-2</v>
      </c>
      <c r="AB1244" s="4">
        <v>0.435</v>
      </c>
      <c r="AC1244" s="4">
        <f>Table1[[#This Row],[FSC per Mile]]*Table1[[#This Row],[Route Mileage]]</f>
        <v>378.45</v>
      </c>
      <c r="AD1244" s="4">
        <f>Table1[[#This Row],[Tariff per Car]]+Table1[[#This Row],[FSC per Car]]</f>
        <v>2619.4499999999998</v>
      </c>
      <c r="AE1244" s="4">
        <f>IF(Table1[[#This Row],[Commodity]]="corn",Table1[[#This Row],[Tariff + FSC per Car]]/(111*2000/56),Table1[[#This Row],[Tariff + FSC per Car]]/(111*2000/60))</f>
        <v>0.6607621621621621</v>
      </c>
      <c r="AF1244" s="4">
        <f>Table1[[#This Row],[Tariff + FSC per Car]]/100.7</f>
        <v>26.012413108242303</v>
      </c>
      <c r="AG1244" s="4">
        <f>(Table1[[#This Row],[Tariff + FSC per Car]]/111)</f>
        <v>23.598648648648648</v>
      </c>
      <c r="AH1244" s="6">
        <f>(Table1[[#This Row],[Tariff + FSC per Car]]/111)/Table1[[#This Row],[Route Mileage]]</f>
        <v>2.7124883504193849E-2</v>
      </c>
    </row>
    <row r="1245" spans="1:34" x14ac:dyDescent="0.25">
      <c r="A1245" s="3">
        <v>45337</v>
      </c>
      <c r="B1245" s="1" t="s">
        <v>80</v>
      </c>
      <c r="C1245" s="1" t="s">
        <v>81</v>
      </c>
      <c r="D1245" s="24">
        <v>4032</v>
      </c>
      <c r="E1245" s="24">
        <v>1182</v>
      </c>
      <c r="F1245" s="1" t="s">
        <v>35</v>
      </c>
      <c r="G1245" s="1" t="s">
        <v>36</v>
      </c>
      <c r="H1245" s="1" t="s">
        <v>82</v>
      </c>
      <c r="I1245" t="s">
        <v>83</v>
      </c>
      <c r="J1245" t="str">
        <f>_xlfn.CONCAT(IFERROR(INDEX(Lookup!B:B, MATCH(Table1[[#This Row],[Origin City]], Lookup!A:A, 0)), Table1[[#This Row],[Origin City]]),","," ",Table1[[#This Row],[Origin State]])</f>
        <v>Delhi, LA</v>
      </c>
      <c r="K1245" t="s">
        <v>84</v>
      </c>
      <c r="L1245" t="s">
        <v>85</v>
      </c>
      <c r="M1245" t="str">
        <f>_xlfn.CONCAT(IFERROR(INDEX(Lookup!B:B, MATCH(Table1[[#This Row],[Destination City]], Lookup!A:A, 0)), Table1[[#This Row],[Destination City]]),","," ",Table1[[#This Row],[Destination State]])</f>
        <v>Morton, MS</v>
      </c>
      <c r="N1245" s="5">
        <v>120</v>
      </c>
      <c r="O1245" t="s">
        <v>86</v>
      </c>
      <c r="P1245">
        <v>100</v>
      </c>
      <c r="R1245" t="s">
        <v>42</v>
      </c>
      <c r="S1245" t="s">
        <v>43</v>
      </c>
      <c r="T1245" t="s">
        <v>52</v>
      </c>
      <c r="U1245" s="26"/>
      <c r="V1245" s="27" t="s">
        <v>87</v>
      </c>
      <c r="W1245" s="4">
        <v>1340</v>
      </c>
      <c r="X1245" s="4">
        <f>IF(Table1[[#This Row],[Commodity]]="corn",Table1[[#This Row],[Tariff per Car]]/(111*2000/56),Table1[[#This Row],[Tariff per Car]]/(111*2000/60))</f>
        <v>0.33801801801801801</v>
      </c>
      <c r="Y1245" s="4">
        <f>Table1[[#This Row],[Tariff per Car]]/100.7</f>
        <v>13.306852035749751</v>
      </c>
      <c r="Z1245" s="4">
        <f>(Table1[[#This Row],[Tariff per Car]]/111)</f>
        <v>12.072072072072071</v>
      </c>
      <c r="AA1245" s="6">
        <f>(Table1[[#This Row],[Tariff per Car]]/111)/Table1[[#This Row],[Route Mileage]]</f>
        <v>0.1006006006006006</v>
      </c>
      <c r="AB1245" s="4">
        <v>0.46</v>
      </c>
      <c r="AC1245" s="4">
        <f>Table1[[#This Row],[FSC per Mile]]*Table1[[#This Row],[Route Mileage]]</f>
        <v>55.2</v>
      </c>
      <c r="AD1245" s="4">
        <f>Table1[[#This Row],[Tariff per Car]]+Table1[[#This Row],[FSC per Car]]</f>
        <v>1395.2</v>
      </c>
      <c r="AE1245" s="4">
        <f>IF(Table1[[#This Row],[Commodity]]="corn",Table1[[#This Row],[Tariff + FSC per Car]]/(111*2000/56),Table1[[#This Row],[Tariff + FSC per Car]]/(111*2000/60))</f>
        <v>0.35194234234234234</v>
      </c>
      <c r="AF1245" s="4">
        <f>Table1[[#This Row],[Tariff + FSC per Car]]/100.7</f>
        <v>13.855014895729891</v>
      </c>
      <c r="AG1245" s="4">
        <f>(Table1[[#This Row],[Tariff + FSC per Car]]/111)</f>
        <v>12.569369369369371</v>
      </c>
      <c r="AH1245" s="6">
        <f>(Table1[[#This Row],[Tariff + FSC per Car]]/111)/Table1[[#This Row],[Route Mileage]]</f>
        <v>0.10474474474474475</v>
      </c>
    </row>
    <row r="1246" spans="1:34" x14ac:dyDescent="0.25">
      <c r="A1246" s="3">
        <v>45337</v>
      </c>
      <c r="B1246" s="1" t="s">
        <v>88</v>
      </c>
      <c r="C1246" s="1" t="s">
        <v>81</v>
      </c>
      <c r="D1246" s="24">
        <v>4444</v>
      </c>
      <c r="E1246" s="24">
        <v>45646</v>
      </c>
      <c r="F1246" s="1" t="s">
        <v>35</v>
      </c>
      <c r="G1246" s="1" t="s">
        <v>36</v>
      </c>
      <c r="H1246" s="1" t="s">
        <v>89</v>
      </c>
      <c r="I1246" t="s">
        <v>75</v>
      </c>
      <c r="J1246" t="str">
        <f>_xlfn.CONCAT(IFERROR(INDEX(Lookup!B:B, MATCH(Table1[[#This Row],[Origin City]], Lookup!A:A, 0)), Table1[[#This Row],[Origin City]]),","," ",Table1[[#This Row],[Origin State]])</f>
        <v>Enderlin, ND</v>
      </c>
      <c r="K1246" t="s">
        <v>90</v>
      </c>
      <c r="L1246" t="s">
        <v>49</v>
      </c>
      <c r="M1246" t="str">
        <f>_xlfn.CONCAT(IFERROR(INDEX(Lookup!B:B, MATCH(Table1[[#This Row],[Destination City]], Lookup!A:A, 0)), Table1[[#This Row],[Destination City]]),","," ",Table1[[#This Row],[Destination State]])</f>
        <v>Kalama, WA</v>
      </c>
      <c r="N1246" s="5">
        <v>1617</v>
      </c>
      <c r="O1246" t="s">
        <v>86</v>
      </c>
      <c r="P1246">
        <v>110</v>
      </c>
      <c r="Q1246">
        <v>110</v>
      </c>
      <c r="R1246" t="s">
        <v>42</v>
      </c>
      <c r="S1246" t="s">
        <v>43</v>
      </c>
      <c r="T1246" t="s">
        <v>52</v>
      </c>
      <c r="U1246" s="26"/>
      <c r="V1246" s="27" t="s">
        <v>87</v>
      </c>
      <c r="W1246" s="4">
        <v>5197</v>
      </c>
      <c r="X1246" s="4">
        <f>IF(Table1[[#This Row],[Commodity]]="corn",Table1[[#This Row],[Tariff per Car]]/(111*2000/56),Table1[[#This Row],[Tariff per Car]]/(111*2000/60))</f>
        <v>1.3109549549549551</v>
      </c>
      <c r="Y1246" s="4">
        <f>Table1[[#This Row],[Tariff per Car]]/100.7</f>
        <v>51.608738828202583</v>
      </c>
      <c r="Z1246" s="4">
        <f>(Table1[[#This Row],[Tariff per Car]]/111)</f>
        <v>46.81981981981982</v>
      </c>
      <c r="AA1246" s="6">
        <f>(Table1[[#This Row],[Tariff per Car]]/111)/Table1[[#This Row],[Route Mileage]]</f>
        <v>2.8954743240457527E-2</v>
      </c>
      <c r="AB1246" s="4">
        <v>0.33500000000000002</v>
      </c>
      <c r="AC1246" s="4">
        <f>Table1[[#This Row],[FSC per Mile]]*Table1[[#This Row],[Route Mileage]]</f>
        <v>541.69500000000005</v>
      </c>
      <c r="AD1246" s="4">
        <f>Table1[[#This Row],[Tariff per Car]]+Table1[[#This Row],[FSC per Car]]</f>
        <v>5738.6949999999997</v>
      </c>
      <c r="AE1246" s="4">
        <f>IF(Table1[[#This Row],[Commodity]]="corn",Table1[[#This Row],[Tariff + FSC per Car]]/(111*2000/56),Table1[[#This Row],[Tariff + FSC per Car]]/(111*2000/60))</f>
        <v>1.4475987387387388</v>
      </c>
      <c r="AF1246" s="4">
        <f>Table1[[#This Row],[Tariff + FSC per Car]]/100.7</f>
        <v>56.988033763654414</v>
      </c>
      <c r="AG1246" s="4">
        <f>(Table1[[#This Row],[Tariff + FSC per Car]]/111)</f>
        <v>51.699954954954954</v>
      </c>
      <c r="AH1246" s="6">
        <f>(Table1[[#This Row],[Tariff + FSC per Car]]/111)/Table1[[#This Row],[Route Mileage]]</f>
        <v>3.1972761258475542E-2</v>
      </c>
    </row>
    <row r="1247" spans="1:34" x14ac:dyDescent="0.25">
      <c r="A1247" s="3">
        <v>45337</v>
      </c>
      <c r="B1247" s="1" t="s">
        <v>88</v>
      </c>
      <c r="C1247" s="1" t="s">
        <v>81</v>
      </c>
      <c r="D1247" s="24">
        <v>4444</v>
      </c>
      <c r="E1247" s="24">
        <v>45558</v>
      </c>
      <c r="F1247" s="1" t="s">
        <v>35</v>
      </c>
      <c r="G1247" s="1" t="s">
        <v>36</v>
      </c>
      <c r="H1247" s="1" t="s">
        <v>91</v>
      </c>
      <c r="I1247" t="s">
        <v>47</v>
      </c>
      <c r="J1247" t="str">
        <f>_xlfn.CONCAT(IFERROR(INDEX(Lookup!B:B, MATCH(Table1[[#This Row],[Origin City]], Lookup!A:A, 0)), Table1[[#This Row],[Origin City]]),","," ",Table1[[#This Row],[Origin State]])</f>
        <v>Glenwood, MN</v>
      </c>
      <c r="K1247" t="s">
        <v>92</v>
      </c>
      <c r="L1247" t="s">
        <v>93</v>
      </c>
      <c r="M1247" t="str">
        <f>_xlfn.CONCAT(IFERROR(INDEX(Lookup!B:B, MATCH(Table1[[#This Row],[Destination City]], Lookup!A:A, 0)), Table1[[#This Row],[Destination City]]),","," ",Table1[[#This Row],[Destination State]])</f>
        <v>Boardman, OR</v>
      </c>
      <c r="N1247" s="5">
        <v>1556</v>
      </c>
      <c r="O1247" t="s">
        <v>86</v>
      </c>
      <c r="P1247">
        <v>110</v>
      </c>
      <c r="Q1247">
        <v>110</v>
      </c>
      <c r="R1247" t="s">
        <v>42</v>
      </c>
      <c r="S1247" t="s">
        <v>43</v>
      </c>
      <c r="T1247" t="s">
        <v>52</v>
      </c>
      <c r="U1247" s="26"/>
      <c r="V1247" s="27" t="s">
        <v>87</v>
      </c>
      <c r="W1247" s="4">
        <v>5363</v>
      </c>
      <c r="X1247" s="4">
        <f>IF(Table1[[#This Row],[Commodity]]="corn",Table1[[#This Row],[Tariff per Car]]/(111*2000/56),Table1[[#This Row],[Tariff per Car]]/(111*2000/60))</f>
        <v>1.3528288288288288</v>
      </c>
      <c r="Y1247" s="4">
        <f>Table1[[#This Row],[Tariff per Car]]/100.7</f>
        <v>53.257199602780531</v>
      </c>
      <c r="Z1247" s="4">
        <f>(Table1[[#This Row],[Tariff per Car]]/111)</f>
        <v>48.315315315315317</v>
      </c>
      <c r="AA1247" s="6">
        <f>(Table1[[#This Row],[Tariff per Car]]/111)/Table1[[#This Row],[Route Mileage]]</f>
        <v>3.1050973853030409E-2</v>
      </c>
      <c r="AB1247" s="4">
        <v>0.33500000000000002</v>
      </c>
      <c r="AC1247" s="4">
        <f>Table1[[#This Row],[FSC per Mile]]*Table1[[#This Row],[Route Mileage]]</f>
        <v>521.26</v>
      </c>
      <c r="AD1247" s="4">
        <f>Table1[[#This Row],[Tariff per Car]]+Table1[[#This Row],[FSC per Car]]</f>
        <v>5884.26</v>
      </c>
      <c r="AE1247" s="4">
        <f>IF(Table1[[#This Row],[Commodity]]="corn",Table1[[#This Row],[Tariff + FSC per Car]]/(111*2000/56),Table1[[#This Row],[Tariff + FSC per Car]]/(111*2000/60))</f>
        <v>1.4843178378378379</v>
      </c>
      <c r="AF1247" s="4">
        <f>Table1[[#This Row],[Tariff + FSC per Car]]/100.7</f>
        <v>58.433565044687192</v>
      </c>
      <c r="AG1247" s="4">
        <f>(Table1[[#This Row],[Tariff + FSC per Car]]/111)</f>
        <v>53.011351351351351</v>
      </c>
      <c r="AH1247" s="6">
        <f>(Table1[[#This Row],[Tariff + FSC per Car]]/111)/Table1[[#This Row],[Route Mileage]]</f>
        <v>3.4068991871048428E-2</v>
      </c>
    </row>
    <row r="1248" spans="1:34" x14ac:dyDescent="0.25">
      <c r="A1248" s="3">
        <v>45337</v>
      </c>
      <c r="B1248" s="1" t="s">
        <v>94</v>
      </c>
      <c r="C1248" s="1" t="s">
        <v>94</v>
      </c>
      <c r="D1248" s="24">
        <v>4315</v>
      </c>
      <c r="F1248" s="1" t="s">
        <v>35</v>
      </c>
      <c r="G1248" s="1" t="s">
        <v>36</v>
      </c>
      <c r="H1248" s="1" t="s">
        <v>95</v>
      </c>
      <c r="I1248" t="s">
        <v>96</v>
      </c>
      <c r="J1248" t="str">
        <f>_xlfn.CONCAT(IFERROR(INDEX(Lookup!B:B, MATCH(Table1[[#This Row],[Origin City]], Lookup!A:A, 0)), Table1[[#This Row],[Origin City]]),","," ",Table1[[#This Row],[Origin State]])</f>
        <v>Haw Creek (Ladoga), IN</v>
      </c>
      <c r="K1248" t="s">
        <v>97</v>
      </c>
      <c r="L1248" t="s">
        <v>98</v>
      </c>
      <c r="M1248" t="str">
        <f>_xlfn.CONCAT(IFERROR(INDEX(Lookup!B:B, MATCH(Table1[[#This Row],[Destination City]], Lookup!A:A, 0)), Table1[[#This Row],[Destination City]]),","," ",Table1[[#This Row],[Destination State]])</f>
        <v>Ozark, AL</v>
      </c>
      <c r="N1248" s="9">
        <v>707</v>
      </c>
      <c r="O1248" t="s">
        <v>86</v>
      </c>
      <c r="P1248">
        <v>90</v>
      </c>
      <c r="Q1248">
        <v>90</v>
      </c>
      <c r="R1248" t="s">
        <v>42</v>
      </c>
      <c r="S1248" t="s">
        <v>43</v>
      </c>
      <c r="T1248" t="s">
        <v>52</v>
      </c>
      <c r="U1248" s="29"/>
      <c r="V1248" s="30" t="s">
        <v>87</v>
      </c>
      <c r="W1248" s="4">
        <v>5961</v>
      </c>
      <c r="X1248" s="4">
        <f>IF(Table1[[#This Row],[Commodity]]="corn",Table1[[#This Row],[Tariff per Car]]/(111*2000/56),Table1[[#This Row],[Tariff per Car]]/(111*2000/60))</f>
        <v>1.5036756756756757</v>
      </c>
      <c r="Y1248" s="4">
        <f>Table1[[#This Row],[Tariff per Car]]/100.7</f>
        <v>59.195630585898705</v>
      </c>
      <c r="Z1248" s="4">
        <f>(Table1[[#This Row],[Tariff per Car]]/111)</f>
        <v>53.702702702702702</v>
      </c>
      <c r="AA1248" s="6">
        <f>(Table1[[#This Row],[Tariff per Car]]/111)/Table1[[#This Row],[Route Mileage]]</f>
        <v>7.5958561107075953E-2</v>
      </c>
      <c r="AB1248" s="4">
        <v>0</v>
      </c>
      <c r="AC1248" s="4">
        <f>Table1[[#This Row],[FSC per Mile]]*Table1[[#This Row],[Route Mileage]]</f>
        <v>0</v>
      </c>
      <c r="AD1248" s="4">
        <f>Table1[[#This Row],[Tariff per Car]]+Table1[[#This Row],[FSC per Car]]</f>
        <v>5961</v>
      </c>
      <c r="AE1248" s="4">
        <f>IF(Table1[[#This Row],[Commodity]]="corn",Table1[[#This Row],[Tariff + FSC per Car]]/(111*2000/56),Table1[[#This Row],[Tariff + FSC per Car]]/(111*2000/60))</f>
        <v>1.5036756756756757</v>
      </c>
      <c r="AF1248" s="4">
        <f>Table1[[#This Row],[Tariff + FSC per Car]]/100.7</f>
        <v>59.195630585898705</v>
      </c>
      <c r="AG1248" s="4">
        <f>(Table1[[#This Row],[Tariff + FSC per Car]]/111)</f>
        <v>53.702702702702702</v>
      </c>
      <c r="AH1248" s="6">
        <f>(Table1[[#This Row],[Tariff + FSC per Car]]/111)/Table1[[#This Row],[Route Mileage]]</f>
        <v>7.5958561107075953E-2</v>
      </c>
    </row>
    <row r="1249" spans="1:34" x14ac:dyDescent="0.25">
      <c r="A1249" s="3">
        <v>45337</v>
      </c>
      <c r="B1249" s="1" t="s">
        <v>94</v>
      </c>
      <c r="C1249" s="1" t="s">
        <v>94</v>
      </c>
      <c r="D1249" s="24">
        <v>4315</v>
      </c>
      <c r="F1249" s="1" t="s">
        <v>35</v>
      </c>
      <c r="G1249" s="1" t="s">
        <v>36</v>
      </c>
      <c r="H1249" s="1" t="s">
        <v>99</v>
      </c>
      <c r="I1249" t="s">
        <v>100</v>
      </c>
      <c r="J1249" t="str">
        <f>_xlfn.CONCAT(IFERROR(INDEX(Lookup!B:B, MATCH(Table1[[#This Row],[Origin City]], Lookup!A:A, 0)), Table1[[#This Row],[Origin City]]),","," ",Table1[[#This Row],[Origin State]])</f>
        <v>Marysville, OH</v>
      </c>
      <c r="K1249" t="s">
        <v>101</v>
      </c>
      <c r="L1249" t="s">
        <v>102</v>
      </c>
      <c r="M1249" t="str">
        <f>_xlfn.CONCAT(IFERROR(INDEX(Lookup!B:B, MATCH(Table1[[#This Row],[Destination City]], Lookup!A:A, 0)), Table1[[#This Row],[Destination City]]),","," ",Table1[[#This Row],[Destination State]])</f>
        <v>Rose Hill, NC</v>
      </c>
      <c r="N1249" s="9">
        <v>781</v>
      </c>
      <c r="O1249" t="s">
        <v>86</v>
      </c>
      <c r="P1249">
        <v>90</v>
      </c>
      <c r="Q1249">
        <v>90</v>
      </c>
      <c r="R1249" t="s">
        <v>42</v>
      </c>
      <c r="S1249" t="s">
        <v>43</v>
      </c>
      <c r="T1249" t="s">
        <v>52</v>
      </c>
      <c r="U1249" s="45"/>
      <c r="V1249" s="46" t="s">
        <v>87</v>
      </c>
      <c r="W1249" s="4">
        <v>6139</v>
      </c>
      <c r="X1249" s="4">
        <f>IF(Table1[[#This Row],[Commodity]]="corn",Table1[[#This Row],[Tariff per Car]]/(111*2000/56),Table1[[#This Row],[Tariff per Car]]/(111*2000/60))</f>
        <v>1.5485765765765767</v>
      </c>
      <c r="Y1249" s="4">
        <f>Table1[[#This Row],[Tariff per Car]]/100.7</f>
        <v>60.963257199602779</v>
      </c>
      <c r="Z1249" s="4">
        <f>(Table1[[#This Row],[Tariff per Car]]/111)</f>
        <v>55.306306306306304</v>
      </c>
      <c r="AA1249" s="6">
        <f>(Table1[[#This Row],[Tariff per Car]]/111)/Table1[[#This Row],[Route Mileage]]</f>
        <v>7.0814732786563764E-2</v>
      </c>
      <c r="AB1249" s="4">
        <v>0</v>
      </c>
      <c r="AC1249" s="4">
        <f>Table1[[#This Row],[FSC per Mile]]*Table1[[#This Row],[Route Mileage]]</f>
        <v>0</v>
      </c>
      <c r="AD1249" s="4">
        <f>Table1[[#This Row],[Tariff per Car]]+Table1[[#This Row],[FSC per Car]]</f>
        <v>6139</v>
      </c>
      <c r="AE1249" s="4">
        <f>IF(Table1[[#This Row],[Commodity]]="corn",Table1[[#This Row],[Tariff + FSC per Car]]/(111*2000/56),Table1[[#This Row],[Tariff + FSC per Car]]/(111*2000/60))</f>
        <v>1.5485765765765767</v>
      </c>
      <c r="AF1249" s="4">
        <f>Table1[[#This Row],[Tariff + FSC per Car]]/100.7</f>
        <v>60.963257199602779</v>
      </c>
      <c r="AG1249" s="4">
        <f>(Table1[[#This Row],[Tariff + FSC per Car]]/111)</f>
        <v>55.306306306306304</v>
      </c>
      <c r="AH1249" s="6">
        <f>(Table1[[#This Row],[Tariff + FSC per Car]]/111)/Table1[[#This Row],[Route Mileage]]</f>
        <v>7.0814732786563764E-2</v>
      </c>
    </row>
    <row r="1250" spans="1:34" x14ac:dyDescent="0.25">
      <c r="A1250" s="3">
        <v>45337</v>
      </c>
      <c r="B1250" s="1" t="s">
        <v>94</v>
      </c>
      <c r="C1250" s="1" t="s">
        <v>94</v>
      </c>
      <c r="D1250" s="24">
        <v>4315</v>
      </c>
      <c r="F1250" s="1" t="s">
        <v>35</v>
      </c>
      <c r="G1250" s="1" t="s">
        <v>36</v>
      </c>
      <c r="H1250" s="1" t="s">
        <v>103</v>
      </c>
      <c r="I1250" t="s">
        <v>57</v>
      </c>
      <c r="J1250" t="str">
        <f>_xlfn.CONCAT(IFERROR(INDEX(Lookup!B:B, MATCH(Table1[[#This Row],[Origin City]], Lookup!A:A, 0)), Table1[[#This Row],[Origin City]]),","," ",Table1[[#This Row],[Origin State]])</f>
        <v>Olney, IL</v>
      </c>
      <c r="K1250" t="s">
        <v>104</v>
      </c>
      <c r="L1250" t="s">
        <v>105</v>
      </c>
      <c r="M1250" t="str">
        <f>_xlfn.CONCAT(IFERROR(INDEX(Lookup!B:B, MATCH(Table1[[#This Row],[Destination City]], Lookup!A:A, 0)), Table1[[#This Row],[Destination City]]),","," ",Table1[[#This Row],[Destination State]])</f>
        <v>Fairmount, GA</v>
      </c>
      <c r="N1250" s="9">
        <v>496</v>
      </c>
      <c r="O1250" t="s">
        <v>86</v>
      </c>
      <c r="P1250">
        <v>90</v>
      </c>
      <c r="Q1250">
        <v>90</v>
      </c>
      <c r="R1250" t="s">
        <v>42</v>
      </c>
      <c r="S1250" t="s">
        <v>43</v>
      </c>
      <c r="T1250" t="s">
        <v>52</v>
      </c>
      <c r="U1250" s="45"/>
      <c r="V1250" s="46" t="s">
        <v>87</v>
      </c>
      <c r="W1250" s="4">
        <v>4706</v>
      </c>
      <c r="X1250" s="4">
        <f>IF(Table1[[#This Row],[Commodity]]="corn",Table1[[#This Row],[Tariff per Car]]/(111*2000/56),Table1[[#This Row],[Tariff per Car]]/(111*2000/60))</f>
        <v>1.1870990990990991</v>
      </c>
      <c r="Y1250" s="4">
        <f>Table1[[#This Row],[Tariff per Car]]/100.7</f>
        <v>46.732869910625617</v>
      </c>
      <c r="Z1250" s="4">
        <f>(Table1[[#This Row],[Tariff per Car]]/111)</f>
        <v>42.396396396396398</v>
      </c>
      <c r="AA1250" s="6">
        <f>(Table1[[#This Row],[Tariff per Car]]/111)/Table1[[#This Row],[Route Mileage]]</f>
        <v>8.5476605637895969E-2</v>
      </c>
      <c r="AB1250" s="4">
        <v>0</v>
      </c>
      <c r="AC1250" s="4">
        <f>Table1[[#This Row],[FSC per Mile]]*Table1[[#This Row],[Route Mileage]]</f>
        <v>0</v>
      </c>
      <c r="AD1250" s="4">
        <f>Table1[[#This Row],[Tariff per Car]]+Table1[[#This Row],[FSC per Car]]</f>
        <v>4706</v>
      </c>
      <c r="AE1250" s="4">
        <f>IF(Table1[[#This Row],[Commodity]]="corn",Table1[[#This Row],[Tariff + FSC per Car]]/(111*2000/56),Table1[[#This Row],[Tariff + FSC per Car]]/(111*2000/60))</f>
        <v>1.1870990990990991</v>
      </c>
      <c r="AF1250" s="4">
        <f>Table1[[#This Row],[Tariff + FSC per Car]]/100.7</f>
        <v>46.732869910625617</v>
      </c>
      <c r="AG1250" s="4">
        <f>(Table1[[#This Row],[Tariff + FSC per Car]]/111)</f>
        <v>42.396396396396398</v>
      </c>
      <c r="AH1250" s="6">
        <f>(Table1[[#This Row],[Tariff + FSC per Car]]/111)/Table1[[#This Row],[Route Mileage]]</f>
        <v>8.5476605637895969E-2</v>
      </c>
    </row>
    <row r="1251" spans="1:34" x14ac:dyDescent="0.25">
      <c r="A1251" s="3">
        <v>45337</v>
      </c>
      <c r="B1251" s="1" t="s">
        <v>112</v>
      </c>
      <c r="C1251" s="1" t="s">
        <v>112</v>
      </c>
      <c r="D1251" s="24">
        <v>4051</v>
      </c>
      <c r="E1251" s="24">
        <v>2215</v>
      </c>
      <c r="F1251" s="1" t="s">
        <v>35</v>
      </c>
      <c r="G1251" s="1" t="s">
        <v>36</v>
      </c>
      <c r="H1251" s="1" t="s">
        <v>115</v>
      </c>
      <c r="I1251" t="s">
        <v>57</v>
      </c>
      <c r="J1251" t="str">
        <f>_xlfn.CONCAT(IFERROR(INDEX(Lookup!B:B, MATCH(Table1[[#This Row],[Origin City]], Lookup!A:A, 0)), Table1[[#This Row],[Origin City]]),","," ",Table1[[#This Row],[Origin State]])</f>
        <v>Allen Station (San Jose), IL</v>
      </c>
      <c r="K1251" t="s">
        <v>116</v>
      </c>
      <c r="L1251" t="s">
        <v>54</v>
      </c>
      <c r="M1251" t="str">
        <f>_xlfn.CONCAT(IFERROR(INDEX(Lookup!B:B, MATCH(Table1[[#This Row],[Destination City]], Lookup!A:A, 0)), Table1[[#This Row],[Destination City]]),","," ",Table1[[#This Row],[Destination State]])</f>
        <v>Pittsburg, TX</v>
      </c>
      <c r="N1251" s="5">
        <v>691</v>
      </c>
      <c r="O1251" t="s">
        <v>51</v>
      </c>
      <c r="P1251">
        <v>107</v>
      </c>
      <c r="R1251" t="s">
        <v>42</v>
      </c>
      <c r="S1251" t="s">
        <v>43</v>
      </c>
      <c r="T1251" t="s">
        <v>52</v>
      </c>
      <c r="U1251" s="36" t="s">
        <v>44</v>
      </c>
      <c r="V1251" s="28"/>
      <c r="W1251" s="4">
        <v>3805</v>
      </c>
      <c r="X1251" s="4">
        <f>IF(Table1[[#This Row],[Commodity]]="corn",Table1[[#This Row],[Tariff per Car]]/(111*2000/56),Table1[[#This Row],[Tariff per Car]]/(111*2000/60))</f>
        <v>0.95981981981981979</v>
      </c>
      <c r="Y1251" s="4">
        <f>Table1[[#This Row],[Tariff per Car]]/100.7</f>
        <v>37.785501489572987</v>
      </c>
      <c r="Z1251" s="4">
        <f>(Table1[[#This Row],[Tariff per Car]]/111)</f>
        <v>34.27927927927928</v>
      </c>
      <c r="AA1251" s="6">
        <f>(Table1[[#This Row],[Tariff per Car]]/111)/Table1[[#This Row],[Route Mileage]]</f>
        <v>4.9608218928045268E-2</v>
      </c>
      <c r="AB1251" s="4">
        <v>0.38</v>
      </c>
      <c r="AC1251" s="4">
        <f>Table1[[#This Row],[FSC per Mile]]*Table1[[#This Row],[Route Mileage]]</f>
        <v>262.58</v>
      </c>
      <c r="AD1251" s="4">
        <f>Table1[[#This Row],[Tariff per Car]]+Table1[[#This Row],[FSC per Car]]</f>
        <v>4067.58</v>
      </c>
      <c r="AE1251" s="4">
        <f>IF(Table1[[#This Row],[Commodity]]="corn",Table1[[#This Row],[Tariff + FSC per Car]]/(111*2000/56),Table1[[#This Row],[Tariff + FSC per Car]]/(111*2000/60))</f>
        <v>1.0260562162162161</v>
      </c>
      <c r="AF1251" s="4">
        <f>Table1[[#This Row],[Tariff + FSC per Car]]/100.7</f>
        <v>40.393048659384306</v>
      </c>
      <c r="AG1251" s="4">
        <f>(Table1[[#This Row],[Tariff + FSC per Car]]/111)</f>
        <v>36.644864864864864</v>
      </c>
      <c r="AH1251" s="6">
        <f>(Table1[[#This Row],[Tariff + FSC per Car]]/111)/Table1[[#This Row],[Route Mileage]]</f>
        <v>5.3031642351468691E-2</v>
      </c>
    </row>
    <row r="1252" spans="1:34" x14ac:dyDescent="0.25">
      <c r="A1252" s="3">
        <v>45337</v>
      </c>
      <c r="B1252" s="1" t="s">
        <v>112</v>
      </c>
      <c r="C1252" s="1" t="s">
        <v>112</v>
      </c>
      <c r="D1252" s="24">
        <v>4051</v>
      </c>
      <c r="E1252" s="24">
        <v>2310</v>
      </c>
      <c r="F1252" s="1" t="s">
        <v>35</v>
      </c>
      <c r="G1252" s="1" t="s">
        <v>36</v>
      </c>
      <c r="H1252" s="1" t="s">
        <v>120</v>
      </c>
      <c r="I1252" t="s">
        <v>77</v>
      </c>
      <c r="J1252" t="str">
        <f>_xlfn.CONCAT(IFERROR(INDEX(Lookup!B:B, MATCH(Table1[[#This Row],[Origin City]], Lookup!A:A, 0)), Table1[[#This Row],[Origin City]]),","," ",Table1[[#This Row],[Origin State]])</f>
        <v>Frankfort, KS</v>
      </c>
      <c r="K1252" t="s">
        <v>121</v>
      </c>
      <c r="L1252" t="s">
        <v>40</v>
      </c>
      <c r="M1252" t="str">
        <f>_xlfn.CONCAT(IFERROR(INDEX(Lookup!B:B, MATCH(Table1[[#This Row],[Destination City]], Lookup!A:A, 0)), Table1[[#This Row],[Destination City]]),","," ",Table1[[#This Row],[Destination State]])</f>
        <v>Calipatria, CA</v>
      </c>
      <c r="N1252" s="5">
        <v>1572</v>
      </c>
      <c r="O1252" t="s">
        <v>51</v>
      </c>
      <c r="P1252">
        <v>107</v>
      </c>
      <c r="R1252" t="s">
        <v>42</v>
      </c>
      <c r="S1252" t="s">
        <v>43</v>
      </c>
      <c r="T1252" t="s">
        <v>52</v>
      </c>
      <c r="U1252" s="36" t="s">
        <v>44</v>
      </c>
      <c r="V1252" s="28"/>
      <c r="W1252" s="4">
        <v>5725</v>
      </c>
      <c r="X1252" s="4">
        <f>IF(Table1[[#This Row],[Commodity]]="corn",Table1[[#This Row],[Tariff per Car]]/(111*2000/56),Table1[[#This Row],[Tariff per Car]]/(111*2000/60))</f>
        <v>1.4441441441441443</v>
      </c>
      <c r="Y1252" s="4">
        <f>Table1[[#This Row],[Tariff per Car]]/100.7</f>
        <v>56.852035749751735</v>
      </c>
      <c r="Z1252" s="4">
        <f>(Table1[[#This Row],[Tariff per Car]]/111)</f>
        <v>51.576576576576578</v>
      </c>
      <c r="AA1252" s="6">
        <f>(Table1[[#This Row],[Tariff per Car]]/111)/Table1[[#This Row],[Route Mileage]]</f>
        <v>3.2809527084336244E-2</v>
      </c>
      <c r="AB1252" s="4">
        <v>0.38</v>
      </c>
      <c r="AC1252" s="4">
        <f>Table1[[#This Row],[FSC per Mile]]*Table1[[#This Row],[Route Mileage]]</f>
        <v>597.36</v>
      </c>
      <c r="AD1252" s="4">
        <f>Table1[[#This Row],[Tariff per Car]]+Table1[[#This Row],[FSC per Car]]</f>
        <v>6322.36</v>
      </c>
      <c r="AE1252" s="4">
        <f>IF(Table1[[#This Row],[Commodity]]="corn",Table1[[#This Row],[Tariff + FSC per Car]]/(111*2000/56),Table1[[#This Row],[Tariff + FSC per Car]]/(111*2000/60))</f>
        <v>1.5948295495495495</v>
      </c>
      <c r="AF1252" s="4">
        <f>Table1[[#This Row],[Tariff + FSC per Car]]/100.7</f>
        <v>62.784111221449848</v>
      </c>
      <c r="AG1252" s="4">
        <f>(Table1[[#This Row],[Tariff + FSC per Car]]/111)</f>
        <v>56.958198198198197</v>
      </c>
      <c r="AH1252" s="6">
        <f>(Table1[[#This Row],[Tariff + FSC per Car]]/111)/Table1[[#This Row],[Route Mileage]]</f>
        <v>3.6232950507759668E-2</v>
      </c>
    </row>
    <row r="1253" spans="1:34" x14ac:dyDescent="0.25">
      <c r="A1253" s="3">
        <v>45337</v>
      </c>
      <c r="B1253" s="1" t="s">
        <v>112</v>
      </c>
      <c r="C1253" s="1" t="s">
        <v>112</v>
      </c>
      <c r="D1253" s="24">
        <v>4051</v>
      </c>
      <c r="E1253" s="24">
        <v>2300</v>
      </c>
      <c r="F1253" s="1" t="s">
        <v>35</v>
      </c>
      <c r="G1253" s="1" t="s">
        <v>36</v>
      </c>
      <c r="H1253" s="1" t="s">
        <v>113</v>
      </c>
      <c r="I1253" t="s">
        <v>38</v>
      </c>
      <c r="J1253" t="str">
        <f>_xlfn.CONCAT(IFERROR(INDEX(Lookup!B:B, MATCH(Table1[[#This Row],[Origin City]], Lookup!A:A, 0)), Table1[[#This Row],[Origin City]]),","," ",Table1[[#This Row],[Origin State]])</f>
        <v>Mead, NE</v>
      </c>
      <c r="K1253" t="s">
        <v>114</v>
      </c>
      <c r="L1253" t="s">
        <v>40</v>
      </c>
      <c r="M1253" t="str">
        <f>_xlfn.CONCAT(IFERROR(INDEX(Lookup!B:B, MATCH(Table1[[#This Row],[Destination City]], Lookup!A:A, 0)), Table1[[#This Row],[Destination City]]),","," ",Table1[[#This Row],[Destination State]])</f>
        <v>Keyes, CA</v>
      </c>
      <c r="N1253" s="5">
        <v>1737</v>
      </c>
      <c r="O1253" t="s">
        <v>51</v>
      </c>
      <c r="P1253">
        <v>107</v>
      </c>
      <c r="R1253" t="s">
        <v>42</v>
      </c>
      <c r="S1253" t="s">
        <v>43</v>
      </c>
      <c r="T1253" t="s">
        <v>52</v>
      </c>
      <c r="U1253" s="36" t="s">
        <v>44</v>
      </c>
      <c r="V1253" s="28"/>
      <c r="W1253" s="4">
        <v>5885</v>
      </c>
      <c r="X1253" s="4">
        <f>IF(Table1[[#This Row],[Commodity]]="corn",Table1[[#This Row],[Tariff per Car]]/(111*2000/56),Table1[[#This Row],[Tariff per Car]]/(111*2000/60))</f>
        <v>1.4845045045045044</v>
      </c>
      <c r="Y1253" s="4">
        <f>Table1[[#This Row],[Tariff per Car]]/100.7</f>
        <v>58.440913604766635</v>
      </c>
      <c r="Z1253" s="4">
        <f>(Table1[[#This Row],[Tariff per Car]]/111)</f>
        <v>53.018018018018019</v>
      </c>
      <c r="AA1253" s="6">
        <f>(Table1[[#This Row],[Tariff per Car]]/111)/Table1[[#This Row],[Route Mileage]]</f>
        <v>3.0522750730004617E-2</v>
      </c>
      <c r="AB1253" s="4">
        <v>0.38</v>
      </c>
      <c r="AC1253" s="4">
        <f>Table1[[#This Row],[FSC per Mile]]*Table1[[#This Row],[Route Mileage]]</f>
        <v>660.06000000000006</v>
      </c>
      <c r="AD1253" s="4">
        <f>Table1[[#This Row],[Tariff per Car]]+Table1[[#This Row],[FSC per Car]]</f>
        <v>6545.06</v>
      </c>
      <c r="AE1253" s="4">
        <f>IF(Table1[[#This Row],[Commodity]]="corn",Table1[[#This Row],[Tariff + FSC per Car]]/(111*2000/56),Table1[[#This Row],[Tariff + FSC per Car]]/(111*2000/60))</f>
        <v>1.6510061261261262</v>
      </c>
      <c r="AF1253" s="4">
        <f>Table1[[#This Row],[Tariff + FSC per Car]]/100.7</f>
        <v>64.995630585898709</v>
      </c>
      <c r="AG1253" s="4">
        <f>(Table1[[#This Row],[Tariff + FSC per Car]]/111)</f>
        <v>58.964504504504511</v>
      </c>
      <c r="AH1253" s="6">
        <f>(Table1[[#This Row],[Tariff + FSC per Car]]/111)/Table1[[#This Row],[Route Mileage]]</f>
        <v>3.3946174153428044E-2</v>
      </c>
    </row>
    <row r="1254" spans="1:34" x14ac:dyDescent="0.25">
      <c r="A1254" s="3">
        <v>45337</v>
      </c>
      <c r="B1254" s="1" t="s">
        <v>112</v>
      </c>
      <c r="C1254" s="1" t="s">
        <v>112</v>
      </c>
      <c r="D1254" s="24">
        <v>4051</v>
      </c>
      <c r="E1254" s="24">
        <v>2215</v>
      </c>
      <c r="F1254" s="1" t="s">
        <v>35</v>
      </c>
      <c r="G1254" s="1" t="s">
        <v>36</v>
      </c>
      <c r="H1254" s="1" t="s">
        <v>117</v>
      </c>
      <c r="I1254" t="s">
        <v>38</v>
      </c>
      <c r="J1254" t="str">
        <f>_xlfn.CONCAT(IFERROR(INDEX(Lookup!B:B, MATCH(Table1[[#This Row],[Origin City]], Lookup!A:A, 0)), Table1[[#This Row],[Origin City]]),","," ",Table1[[#This Row],[Origin State]])</f>
        <v>Nebraska City, NE</v>
      </c>
      <c r="K1254" t="s">
        <v>118</v>
      </c>
      <c r="L1254" t="s">
        <v>54</v>
      </c>
      <c r="M1254" t="str">
        <f>_xlfn.CONCAT(IFERROR(INDEX(Lookup!B:B, MATCH(Table1[[#This Row],[Destination City]], Lookup!A:A, 0)), Table1[[#This Row],[Destination City]]),","," ",Table1[[#This Row],[Destination State]])</f>
        <v>Amarillo, TX</v>
      </c>
      <c r="N1254" s="5">
        <v>714</v>
      </c>
      <c r="O1254" t="s">
        <v>51</v>
      </c>
      <c r="P1254">
        <v>107</v>
      </c>
      <c r="R1254" t="s">
        <v>42</v>
      </c>
      <c r="S1254" t="s">
        <v>43</v>
      </c>
      <c r="T1254" t="s">
        <v>52</v>
      </c>
      <c r="U1254" s="36" t="s">
        <v>44</v>
      </c>
      <c r="V1254" s="28"/>
      <c r="W1254" s="4">
        <v>4725</v>
      </c>
      <c r="X1254" s="4">
        <f>IF(Table1[[#This Row],[Commodity]]="corn",Table1[[#This Row],[Tariff per Car]]/(111*2000/56),Table1[[#This Row],[Tariff per Car]]/(111*2000/60))</f>
        <v>1.1918918918918919</v>
      </c>
      <c r="Y1254" s="4">
        <f>Table1[[#This Row],[Tariff per Car]]/100.7</f>
        <v>46.921549155908636</v>
      </c>
      <c r="Z1254" s="4">
        <f>(Table1[[#This Row],[Tariff per Car]]/111)</f>
        <v>42.567567567567565</v>
      </c>
      <c r="AA1254" s="6">
        <f>(Table1[[#This Row],[Tariff per Car]]/111)/Table1[[#This Row],[Route Mileage]]</f>
        <v>5.9618441971383142E-2</v>
      </c>
      <c r="AB1254" s="4">
        <v>0.38</v>
      </c>
      <c r="AC1254" s="4">
        <f>Table1[[#This Row],[FSC per Mile]]*Table1[[#This Row],[Route Mileage]]</f>
        <v>271.32</v>
      </c>
      <c r="AD1254" s="4">
        <f>Table1[[#This Row],[Tariff per Car]]+Table1[[#This Row],[FSC per Car]]</f>
        <v>4996.32</v>
      </c>
      <c r="AE1254" s="4">
        <f>IF(Table1[[#This Row],[Commodity]]="corn",Table1[[#This Row],[Tariff + FSC per Car]]/(111*2000/56),Table1[[#This Row],[Tariff + FSC per Car]]/(111*2000/60))</f>
        <v>1.2603329729729729</v>
      </c>
      <c r="AF1254" s="4">
        <f>Table1[[#This Row],[Tariff + FSC per Car]]/100.7</f>
        <v>49.615888778550143</v>
      </c>
      <c r="AG1254" s="4">
        <f>(Table1[[#This Row],[Tariff + FSC per Car]]/111)</f>
        <v>45.011891891891892</v>
      </c>
      <c r="AH1254" s="6">
        <f>(Table1[[#This Row],[Tariff + FSC per Car]]/111)/Table1[[#This Row],[Route Mileage]]</f>
        <v>6.3041865394806565E-2</v>
      </c>
    </row>
    <row r="1255" spans="1:34" x14ac:dyDescent="0.25">
      <c r="A1255" s="3">
        <v>45337</v>
      </c>
      <c r="B1255" s="1" t="s">
        <v>112</v>
      </c>
      <c r="C1255" s="1" t="s">
        <v>112</v>
      </c>
      <c r="D1255" s="24">
        <v>4051</v>
      </c>
      <c r="E1255" s="24">
        <v>2100</v>
      </c>
      <c r="F1255" s="1" t="s">
        <v>35</v>
      </c>
      <c r="G1255" s="1" t="s">
        <v>36</v>
      </c>
      <c r="H1255" s="1" t="s">
        <v>122</v>
      </c>
      <c r="I1255" t="s">
        <v>59</v>
      </c>
      <c r="J1255" t="str">
        <f>_xlfn.CONCAT(IFERROR(INDEX(Lookup!B:B, MATCH(Table1[[#This Row],[Origin City]], Lookup!A:A, 0)), Table1[[#This Row],[Origin City]]),","," ",Table1[[#This Row],[Origin State]])</f>
        <v>Sloan, IA</v>
      </c>
      <c r="K1255" t="s">
        <v>123</v>
      </c>
      <c r="L1255" t="s">
        <v>124</v>
      </c>
      <c r="M1255" t="str">
        <f>_xlfn.CONCAT(IFERROR(INDEX(Lookup!B:B, MATCH(Table1[[#This Row],[Destination City]], Lookup!A:A, 0)), Table1[[#This Row],[Destination City]]),","," ",Table1[[#This Row],[Destination State]])</f>
        <v>Burley, ID</v>
      </c>
      <c r="N1255" s="47">
        <v>1176</v>
      </c>
      <c r="O1255" t="s">
        <v>51</v>
      </c>
      <c r="P1255">
        <v>107</v>
      </c>
      <c r="R1255" t="s">
        <v>42</v>
      </c>
      <c r="S1255" t="s">
        <v>43</v>
      </c>
      <c r="T1255" t="s">
        <v>52</v>
      </c>
      <c r="U1255" s="36" t="s">
        <v>44</v>
      </c>
      <c r="V1255" s="28"/>
      <c r="W1255" s="4">
        <v>5405</v>
      </c>
      <c r="X1255" s="4">
        <f>IF(Table1[[#This Row],[Commodity]]="corn",Table1[[#This Row],[Tariff per Car]]/(111*2000/56),Table1[[#This Row],[Tariff per Car]]/(111*2000/60))</f>
        <v>1.3634234234234235</v>
      </c>
      <c r="Y1255" s="4">
        <f>Table1[[#This Row],[Tariff per Car]]/100.7</f>
        <v>53.674280039721943</v>
      </c>
      <c r="Z1255" s="4">
        <f>(Table1[[#This Row],[Tariff per Car]]/111)</f>
        <v>48.693693693693696</v>
      </c>
      <c r="AA1255" s="6">
        <f>(Table1[[#This Row],[Tariff per Car]]/111)/Table1[[#This Row],[Route Mileage]]</f>
        <v>4.1406202120487838E-2</v>
      </c>
      <c r="AB1255" s="4">
        <v>0.38</v>
      </c>
      <c r="AC1255" s="4">
        <f>Table1[[#This Row],[FSC per Mile]]*Table1[[#This Row],[Route Mileage]]</f>
        <v>446.88</v>
      </c>
      <c r="AD1255" s="4">
        <f>Table1[[#This Row],[Tariff per Car]]+Table1[[#This Row],[FSC per Car]]</f>
        <v>5851.88</v>
      </c>
      <c r="AE1255" s="4">
        <f>IF(Table1[[#This Row],[Commodity]]="corn",Table1[[#This Row],[Tariff + FSC per Car]]/(111*2000/56),Table1[[#This Row],[Tariff + FSC per Car]]/(111*2000/60))</f>
        <v>1.47614990990991</v>
      </c>
      <c r="AF1255" s="4">
        <f>Table1[[#This Row],[Tariff + FSC per Car]]/100.7</f>
        <v>58.112015888778551</v>
      </c>
      <c r="AG1255" s="4">
        <f>(Table1[[#This Row],[Tariff + FSC per Car]]/111)</f>
        <v>52.719639639639638</v>
      </c>
      <c r="AH1255" s="6">
        <f>(Table1[[#This Row],[Tariff + FSC per Car]]/111)/Table1[[#This Row],[Route Mileage]]</f>
        <v>4.4829625543911254E-2</v>
      </c>
    </row>
    <row r="1256" spans="1:34" x14ac:dyDescent="0.25">
      <c r="A1256" s="3">
        <v>45337</v>
      </c>
      <c r="B1256" s="1" t="s">
        <v>112</v>
      </c>
      <c r="C1256" s="1" t="s">
        <v>112</v>
      </c>
      <c r="D1256" s="24">
        <v>4051</v>
      </c>
      <c r="E1256" s="24">
        <v>2210</v>
      </c>
      <c r="F1256" s="1" t="s">
        <v>35</v>
      </c>
      <c r="G1256" s="1" t="s">
        <v>36</v>
      </c>
      <c r="H1256" s="1" t="s">
        <v>125</v>
      </c>
      <c r="I1256" t="s">
        <v>57</v>
      </c>
      <c r="J1256" t="str">
        <f>_xlfn.CONCAT(IFERROR(INDEX(Lookup!B:B, MATCH(Table1[[#This Row],[Origin City]], Lookup!A:A, 0)), Table1[[#This Row],[Origin City]]),","," ",Table1[[#This Row],[Origin State]])</f>
        <v>Sterling, IL</v>
      </c>
      <c r="K1256" t="s">
        <v>126</v>
      </c>
      <c r="L1256" t="s">
        <v>127</v>
      </c>
      <c r="M1256" t="str">
        <f>_xlfn.CONCAT(IFERROR(INDEX(Lookup!B:B, MATCH(Table1[[#This Row],[Destination City]], Lookup!A:A, 0)), Table1[[#This Row],[Destination City]]),","," ",Table1[[#This Row],[Destination State]])</f>
        <v>Nashville, AR</v>
      </c>
      <c r="N1256" s="47">
        <v>723</v>
      </c>
      <c r="O1256" t="s">
        <v>51</v>
      </c>
      <c r="P1256">
        <v>107</v>
      </c>
      <c r="R1256" t="s">
        <v>42</v>
      </c>
      <c r="S1256" t="s">
        <v>43</v>
      </c>
      <c r="T1256" t="s">
        <v>52</v>
      </c>
      <c r="U1256" s="36" t="s">
        <v>44</v>
      </c>
      <c r="V1256" s="28"/>
      <c r="W1256" s="4">
        <v>3945</v>
      </c>
      <c r="X1256" s="4">
        <f>IF(Table1[[#This Row],[Commodity]]="corn",Table1[[#This Row],[Tariff per Car]]/(111*2000/56),Table1[[#This Row],[Tariff per Car]]/(111*2000/60))</f>
        <v>0.99513513513513518</v>
      </c>
      <c r="Y1256" s="4">
        <f>Table1[[#This Row],[Tariff per Car]]/100.7</f>
        <v>39.175769612711022</v>
      </c>
      <c r="Z1256" s="4">
        <f>(Table1[[#This Row],[Tariff per Car]]/111)</f>
        <v>35.54054054054054</v>
      </c>
      <c r="AA1256" s="6">
        <f>(Table1[[#This Row],[Tariff per Car]]/111)/Table1[[#This Row],[Route Mileage]]</f>
        <v>4.9157040858285671E-2</v>
      </c>
      <c r="AB1256" s="4">
        <v>0.38</v>
      </c>
      <c r="AC1256" s="4">
        <f>Table1[[#This Row],[FSC per Mile]]*Table1[[#This Row],[Route Mileage]]</f>
        <v>274.74</v>
      </c>
      <c r="AD1256" s="4">
        <f>Table1[[#This Row],[Tariff per Car]]+Table1[[#This Row],[FSC per Car]]</f>
        <v>4219.74</v>
      </c>
      <c r="AE1256" s="4">
        <f>IF(Table1[[#This Row],[Commodity]]="corn",Table1[[#This Row],[Tariff + FSC per Car]]/(111*2000/56),Table1[[#This Row],[Tariff + FSC per Car]]/(111*2000/60))</f>
        <v>1.064438918918919</v>
      </c>
      <c r="AF1256" s="4">
        <f>Table1[[#This Row],[Tariff + FSC per Car]]/100.7</f>
        <v>41.904071499503473</v>
      </c>
      <c r="AG1256" s="4">
        <f>(Table1[[#This Row],[Tariff + FSC per Car]]/111)</f>
        <v>38.015675675675674</v>
      </c>
      <c r="AH1256" s="6">
        <f>(Table1[[#This Row],[Tariff + FSC per Car]]/111)/Table1[[#This Row],[Route Mileage]]</f>
        <v>5.2580464281709094E-2</v>
      </c>
    </row>
    <row r="1257" spans="1:34" x14ac:dyDescent="0.25">
      <c r="A1257" s="3">
        <v>45337</v>
      </c>
      <c r="B1257" s="1" t="s">
        <v>34</v>
      </c>
      <c r="C1257" s="1" t="s">
        <v>34</v>
      </c>
      <c r="D1257" s="24">
        <v>4022</v>
      </c>
      <c r="E1257" s="24">
        <v>69105</v>
      </c>
      <c r="F1257" s="1" t="s">
        <v>72</v>
      </c>
      <c r="G1257" s="1" t="s">
        <v>36</v>
      </c>
      <c r="H1257" s="1" t="s">
        <v>73</v>
      </c>
      <c r="I1257" t="s">
        <v>47</v>
      </c>
      <c r="J1257" t="str">
        <f>_xlfn.CONCAT(IFERROR(INDEX(Lookup!B:B, MATCH(Table1[[#This Row],[Origin City]], Lookup!A:A, 0)), Table1[[#This Row],[Origin City]]),","," ",Table1[[#This Row],[Origin State]])</f>
        <v>Argyle, MN</v>
      </c>
      <c r="K1257" t="s">
        <v>48</v>
      </c>
      <c r="L1257" t="s">
        <v>49</v>
      </c>
      <c r="M1257" t="s">
        <v>50</v>
      </c>
      <c r="N1257" s="5">
        <v>1528</v>
      </c>
      <c r="O1257" t="s">
        <v>51</v>
      </c>
      <c r="P1257">
        <v>110</v>
      </c>
      <c r="Q1257">
        <v>120</v>
      </c>
      <c r="R1257" t="s">
        <v>2</v>
      </c>
      <c r="S1257" t="s">
        <v>43</v>
      </c>
      <c r="T1257" t="s">
        <v>52</v>
      </c>
      <c r="U1257" s="35" t="s">
        <v>44</v>
      </c>
      <c r="V1257" s="27" t="s">
        <v>45</v>
      </c>
      <c r="W1257" s="4">
        <v>6285</v>
      </c>
      <c r="X1257" s="4">
        <f>IF(Table1[[#This Row],[Commodity]]="corn",Table1[[#This Row],[Tariff per Car]]/(111*2000/56),Table1[[#This Row],[Tariff per Car]]/(111*2000/60))</f>
        <v>1.6986486486486487</v>
      </c>
      <c r="Y1257" s="4">
        <f>Table1[[#This Row],[Tariff per Car]]/100.7</f>
        <v>62.413108242303871</v>
      </c>
      <c r="Z1257" s="4">
        <f>(Table1[[#This Row],[Tariff per Car]]/111)</f>
        <v>56.621621621621621</v>
      </c>
      <c r="AA1257" s="6">
        <f>(Table1[[#This Row],[Tariff per Car]]/111)/Table1[[#This Row],[Route Mileage]]</f>
        <v>3.7056035092684306E-2</v>
      </c>
      <c r="AB1257" s="4">
        <v>0.19</v>
      </c>
      <c r="AC1257" s="4">
        <f>Table1[[#This Row],[FSC per Mile]]*Table1[[#This Row],[Route Mileage]]</f>
        <v>290.32</v>
      </c>
      <c r="AD1257" s="4">
        <f>Table1[[#This Row],[Tariff per Car]]+Table1[[#This Row],[FSC per Car]]</f>
        <v>6575.32</v>
      </c>
      <c r="AE1257" s="4">
        <f>IF(Table1[[#This Row],[Commodity]]="corn",Table1[[#This Row],[Tariff + FSC per Car]]/(111*2000/56),Table1[[#This Row],[Tariff + FSC per Car]]/(111*2000/60))</f>
        <v>1.7771135135135134</v>
      </c>
      <c r="AF1257" s="4">
        <f>Table1[[#This Row],[Tariff + FSC per Car]]/100.7</f>
        <v>65.296127110228397</v>
      </c>
      <c r="AG1257" s="4">
        <f>(Table1[[#This Row],[Tariff + FSC per Car]]/111)</f>
        <v>59.237117117117116</v>
      </c>
      <c r="AH1257" s="6">
        <f>(Table1[[#This Row],[Tariff + FSC per Car]]/111)/Table1[[#This Row],[Route Mileage]]</f>
        <v>3.8767746804396021E-2</v>
      </c>
    </row>
    <row r="1258" spans="1:34" x14ac:dyDescent="0.25">
      <c r="A1258" s="3">
        <v>45337</v>
      </c>
      <c r="B1258" s="1" t="s">
        <v>34</v>
      </c>
      <c r="C1258" s="1" t="s">
        <v>34</v>
      </c>
      <c r="D1258" s="24">
        <v>4022</v>
      </c>
      <c r="E1258" s="24">
        <v>69105</v>
      </c>
      <c r="F1258" s="1" t="s">
        <v>72</v>
      </c>
      <c r="G1258" s="1" t="s">
        <v>36</v>
      </c>
      <c r="H1258" s="1" t="s">
        <v>73</v>
      </c>
      <c r="I1258" t="s">
        <v>47</v>
      </c>
      <c r="J1258" t="str">
        <f>_xlfn.CONCAT(IFERROR(INDEX(Lookup!B:B, MATCH(Table1[[#This Row],[Origin City]], Lookup!A:A, 0)), Table1[[#This Row],[Origin City]]),","," ",Table1[[#This Row],[Origin State]])</f>
        <v>Argyle, MN</v>
      </c>
      <c r="K1258" t="s">
        <v>65</v>
      </c>
      <c r="L1258" t="s">
        <v>54</v>
      </c>
      <c r="M1258" t="s">
        <v>66</v>
      </c>
      <c r="N1258" s="47">
        <v>1634</v>
      </c>
      <c r="O1258" t="s">
        <v>51</v>
      </c>
      <c r="P1258">
        <v>110</v>
      </c>
      <c r="Q1258">
        <v>120</v>
      </c>
      <c r="R1258" t="s">
        <v>2</v>
      </c>
      <c r="S1258" t="s">
        <v>43</v>
      </c>
      <c r="T1258" t="s">
        <v>52</v>
      </c>
      <c r="U1258" s="36" t="s">
        <v>44</v>
      </c>
      <c r="V1258" s="28" t="s">
        <v>45</v>
      </c>
      <c r="W1258" s="4">
        <v>6685</v>
      </c>
      <c r="X1258" s="4">
        <f>IF(Table1[[#This Row],[Commodity]]="corn",Table1[[#This Row],[Tariff per Car]]/(111*2000/56),Table1[[#This Row],[Tariff per Car]]/(111*2000/60))</f>
        <v>1.8067567567567568</v>
      </c>
      <c r="Y1258" s="4">
        <f>Table1[[#This Row],[Tariff per Car]]/100.7</f>
        <v>66.385302879841106</v>
      </c>
      <c r="Z1258" s="4">
        <f>(Table1[[#This Row],[Tariff per Car]]/111)</f>
        <v>60.225225225225223</v>
      </c>
      <c r="AA1258" s="6">
        <f>(Table1[[#This Row],[Tariff per Car]]/111)/Table1[[#This Row],[Route Mileage]]</f>
        <v>3.6857542977494016E-2</v>
      </c>
      <c r="AB1258" s="4">
        <v>0.19</v>
      </c>
      <c r="AC1258" s="4">
        <f>Table1[[#This Row],[FSC per Mile]]*Table1[[#This Row],[Route Mileage]]</f>
        <v>310.45999999999998</v>
      </c>
      <c r="AD1258" s="4">
        <f>Table1[[#This Row],[Tariff per Car]]+Table1[[#This Row],[FSC per Car]]</f>
        <v>6995.46</v>
      </c>
      <c r="AE1258" s="4">
        <f>IF(Table1[[#This Row],[Commodity]]="corn",Table1[[#This Row],[Tariff + FSC per Car]]/(111*2000/56),Table1[[#This Row],[Tariff + FSC per Car]]/(111*2000/60))</f>
        <v>1.890664864864865</v>
      </c>
      <c r="AF1258" s="4">
        <f>Table1[[#This Row],[Tariff + FSC per Car]]/100.7</f>
        <v>69.468321747765643</v>
      </c>
      <c r="AG1258" s="4">
        <f>(Table1[[#This Row],[Tariff + FSC per Car]]/111)</f>
        <v>63.022162162162161</v>
      </c>
      <c r="AH1258" s="6">
        <f>(Table1[[#This Row],[Tariff + FSC per Car]]/111)/Table1[[#This Row],[Route Mileage]]</f>
        <v>3.8569254689205731E-2</v>
      </c>
    </row>
    <row r="1259" spans="1:34" x14ac:dyDescent="0.25">
      <c r="A1259" s="3">
        <v>45337</v>
      </c>
      <c r="B1259" s="1" t="s">
        <v>34</v>
      </c>
      <c r="C1259" s="1" t="s">
        <v>34</v>
      </c>
      <c r="D1259" s="24">
        <v>4022</v>
      </c>
      <c r="E1259" s="24">
        <v>69105</v>
      </c>
      <c r="F1259" s="1" t="s">
        <v>72</v>
      </c>
      <c r="G1259" s="1" t="s">
        <v>36</v>
      </c>
      <c r="H1259" s="1" t="s">
        <v>74</v>
      </c>
      <c r="I1259" t="s">
        <v>75</v>
      </c>
      <c r="J1259" t="str">
        <f>_xlfn.CONCAT(IFERROR(INDEX(Lookup!B:B, MATCH(Table1[[#This Row],[Origin City]], Lookup!A:A, 0)), Table1[[#This Row],[Origin City]]),","," ",Table1[[#This Row],[Origin State]])</f>
        <v>Casselton, ND</v>
      </c>
      <c r="K1259" t="s">
        <v>48</v>
      </c>
      <c r="L1259" t="s">
        <v>49</v>
      </c>
      <c r="M1259" t="s">
        <v>50</v>
      </c>
      <c r="N1259" s="5">
        <v>1469</v>
      </c>
      <c r="O1259" t="s">
        <v>51</v>
      </c>
      <c r="P1259">
        <v>110</v>
      </c>
      <c r="Q1259">
        <v>120</v>
      </c>
      <c r="R1259" t="s">
        <v>2</v>
      </c>
      <c r="S1259" t="s">
        <v>43</v>
      </c>
      <c r="T1259" t="s">
        <v>52</v>
      </c>
      <c r="U1259" s="35" t="s">
        <v>44</v>
      </c>
      <c r="V1259" s="27" t="s">
        <v>45</v>
      </c>
      <c r="W1259" s="4">
        <v>6235</v>
      </c>
      <c r="X1259" s="4">
        <f>IF(Table1[[#This Row],[Commodity]]="corn",Table1[[#This Row],[Tariff per Car]]/(111*2000/56),Table1[[#This Row],[Tariff per Car]]/(111*2000/60))</f>
        <v>1.6851351351351351</v>
      </c>
      <c r="Y1259" s="4">
        <f>Table1[[#This Row],[Tariff per Car]]/100.7</f>
        <v>61.916583912611713</v>
      </c>
      <c r="Z1259" s="4">
        <f>(Table1[[#This Row],[Tariff per Car]]/111)</f>
        <v>56.171171171171174</v>
      </c>
      <c r="AA1259" s="6">
        <f>(Table1[[#This Row],[Tariff per Car]]/111)/Table1[[#This Row],[Route Mileage]]</f>
        <v>3.8237693104949746E-2</v>
      </c>
      <c r="AB1259" s="4">
        <v>0.19</v>
      </c>
      <c r="AC1259" s="4">
        <f>Table1[[#This Row],[FSC per Mile]]*Table1[[#This Row],[Route Mileage]]</f>
        <v>279.11</v>
      </c>
      <c r="AD1259" s="4">
        <f>Table1[[#This Row],[Tariff per Car]]+Table1[[#This Row],[FSC per Car]]</f>
        <v>6514.11</v>
      </c>
      <c r="AE1259" s="4">
        <f>IF(Table1[[#This Row],[Commodity]]="corn",Table1[[#This Row],[Tariff + FSC per Car]]/(111*2000/56),Table1[[#This Row],[Tariff + FSC per Car]]/(111*2000/60))</f>
        <v>1.7605702702702701</v>
      </c>
      <c r="AF1259" s="4">
        <f>Table1[[#This Row],[Tariff + FSC per Car]]/100.7</f>
        <v>64.688282025819262</v>
      </c>
      <c r="AG1259" s="4">
        <f>(Table1[[#This Row],[Tariff + FSC per Car]]/111)</f>
        <v>58.685675675675675</v>
      </c>
      <c r="AH1259" s="6">
        <f>(Table1[[#This Row],[Tariff + FSC per Car]]/111)/Table1[[#This Row],[Route Mileage]]</f>
        <v>3.9949404816661455E-2</v>
      </c>
    </row>
    <row r="1260" spans="1:34" x14ac:dyDescent="0.25">
      <c r="A1260" s="3">
        <v>45337</v>
      </c>
      <c r="B1260" s="1" t="s">
        <v>34</v>
      </c>
      <c r="C1260" s="1" t="s">
        <v>34</v>
      </c>
      <c r="D1260" s="24">
        <v>4022</v>
      </c>
      <c r="E1260" s="24">
        <v>69902</v>
      </c>
      <c r="F1260" s="1" t="s">
        <v>72</v>
      </c>
      <c r="G1260" s="1" t="s">
        <v>36</v>
      </c>
      <c r="H1260" s="1" t="s">
        <v>74</v>
      </c>
      <c r="I1260" t="s">
        <v>75</v>
      </c>
      <c r="J1260" t="str">
        <f>_xlfn.CONCAT(IFERROR(INDEX(Lookup!B:B, MATCH(Table1[[#This Row],[Origin City]], Lookup!A:A, 0)), Table1[[#This Row],[Origin City]]),","," ",Table1[[#This Row],[Origin State]])</f>
        <v>Casselton, ND</v>
      </c>
      <c r="K1260" t="s">
        <v>79</v>
      </c>
      <c r="L1260" t="s">
        <v>62</v>
      </c>
      <c r="M1260" t="str">
        <f>_xlfn.CONCAT(IFERROR(INDEX(Lookup!B:B, MATCH(Table1[[#This Row],[Destination City]], Lookup!A:A, 0)), Table1[[#This Row],[Destination City]]),","," ",Table1[[#This Row],[Destination State]])</f>
        <v>St. Louis, MO</v>
      </c>
      <c r="N1260" s="5">
        <v>855</v>
      </c>
      <c r="O1260" t="s">
        <v>51</v>
      </c>
      <c r="P1260">
        <v>110</v>
      </c>
      <c r="Q1260">
        <v>120</v>
      </c>
      <c r="R1260" t="s">
        <v>2</v>
      </c>
      <c r="S1260" t="s">
        <v>43</v>
      </c>
      <c r="T1260" t="s">
        <v>52</v>
      </c>
      <c r="U1260" s="35" t="s">
        <v>44</v>
      </c>
      <c r="V1260" s="27" t="s">
        <v>45</v>
      </c>
      <c r="W1260" s="4">
        <v>4485</v>
      </c>
      <c r="X1260" s="4">
        <f>IF(Table1[[#This Row],[Commodity]]="corn",Table1[[#This Row],[Tariff per Car]]/(111*2000/56),Table1[[#This Row],[Tariff per Car]]/(111*2000/60))</f>
        <v>1.2121621621621621</v>
      </c>
      <c r="Y1260" s="4">
        <f>Table1[[#This Row],[Tariff per Car]]/100.7</f>
        <v>44.538232373386293</v>
      </c>
      <c r="Z1260" s="4">
        <f>(Table1[[#This Row],[Tariff per Car]]/111)</f>
        <v>40.405405405405403</v>
      </c>
      <c r="AA1260" s="6">
        <f>(Table1[[#This Row],[Tariff per Car]]/111)/Table1[[#This Row],[Route Mileage]]</f>
        <v>4.7257784099889358E-2</v>
      </c>
      <c r="AB1260" s="4">
        <v>0.19</v>
      </c>
      <c r="AC1260" s="4">
        <f>Table1[[#This Row],[FSC per Mile]]*Table1[[#This Row],[Route Mileage]]</f>
        <v>162.44999999999999</v>
      </c>
      <c r="AD1260" s="4">
        <f>Table1[[#This Row],[Tariff per Car]]+Table1[[#This Row],[FSC per Car]]</f>
        <v>4647.45</v>
      </c>
      <c r="AE1260" s="4">
        <f>IF(Table1[[#This Row],[Commodity]]="corn",Table1[[#This Row],[Tariff + FSC per Car]]/(111*2000/56),Table1[[#This Row],[Tariff + FSC per Car]]/(111*2000/60))</f>
        <v>1.2560675675675674</v>
      </c>
      <c r="AF1260" s="4">
        <f>Table1[[#This Row],[Tariff + FSC per Car]]/100.7</f>
        <v>46.151439920556108</v>
      </c>
      <c r="AG1260" s="4">
        <f>(Table1[[#This Row],[Tariff + FSC per Car]]/111)</f>
        <v>41.868918918918915</v>
      </c>
      <c r="AH1260" s="6">
        <f>(Table1[[#This Row],[Tariff + FSC per Car]]/111)/Table1[[#This Row],[Route Mileage]]</f>
        <v>4.8969495811601073E-2</v>
      </c>
    </row>
    <row r="1261" spans="1:34" x14ac:dyDescent="0.25">
      <c r="A1261" s="3">
        <v>45337</v>
      </c>
      <c r="B1261" s="1" t="s">
        <v>34</v>
      </c>
      <c r="C1261" s="1" t="s">
        <v>34</v>
      </c>
      <c r="D1261" s="24">
        <v>4022</v>
      </c>
      <c r="E1261" s="24">
        <v>69105</v>
      </c>
      <c r="F1261" s="1" t="s">
        <v>72</v>
      </c>
      <c r="G1261" s="1" t="s">
        <v>36</v>
      </c>
      <c r="H1261" s="1" t="s">
        <v>76</v>
      </c>
      <c r="I1261" t="s">
        <v>77</v>
      </c>
      <c r="J1261" t="str">
        <f>_xlfn.CONCAT(IFERROR(INDEX(Lookup!B:B, MATCH(Table1[[#This Row],[Origin City]], Lookup!A:A, 0)), Table1[[#This Row],[Origin City]]),","," ",Table1[[#This Row],[Origin State]])</f>
        <v>Concordia, KS</v>
      </c>
      <c r="K1261" t="s">
        <v>65</v>
      </c>
      <c r="L1261" t="s">
        <v>54</v>
      </c>
      <c r="M1261" t="s">
        <v>66</v>
      </c>
      <c r="N1261" s="5">
        <v>742</v>
      </c>
      <c r="O1261" t="s">
        <v>51</v>
      </c>
      <c r="P1261">
        <v>110</v>
      </c>
      <c r="Q1261">
        <v>120</v>
      </c>
      <c r="R1261" t="s">
        <v>2</v>
      </c>
      <c r="S1261" t="s">
        <v>43</v>
      </c>
      <c r="T1261" t="s">
        <v>43</v>
      </c>
      <c r="U1261" s="36" t="s">
        <v>44</v>
      </c>
      <c r="V1261" s="28" t="s">
        <v>45</v>
      </c>
      <c r="W1261" s="4">
        <v>4935</v>
      </c>
      <c r="X1261" s="4">
        <f>IF(Table1[[#This Row],[Commodity]]="corn",Table1[[#This Row],[Tariff per Car]]/(111*2000/56),Table1[[#This Row],[Tariff per Car]]/(111*2000/60))</f>
        <v>1.3337837837837838</v>
      </c>
      <c r="Y1261" s="4">
        <f>Table1[[#This Row],[Tariff per Car]]/100.7</f>
        <v>49.006951340615686</v>
      </c>
      <c r="Z1261" s="4">
        <f>(Table1[[#This Row],[Tariff per Car]]/111)</f>
        <v>44.45945945945946</v>
      </c>
      <c r="AA1261" s="6">
        <f>(Table1[[#This Row],[Tariff per Car]]/111)/Table1[[#This Row],[Route Mileage]]</f>
        <v>5.991840897501275E-2</v>
      </c>
      <c r="AB1261" s="4">
        <v>0.19</v>
      </c>
      <c r="AC1261" s="4">
        <f>Table1[[#This Row],[FSC per Mile]]*Table1[[#This Row],[Route Mileage]]</f>
        <v>140.97999999999999</v>
      </c>
      <c r="AD1261" s="4">
        <f>Table1[[#This Row],[Tariff per Car]]+Table1[[#This Row],[FSC per Car]]</f>
        <v>5075.9799999999996</v>
      </c>
      <c r="AE1261" s="4">
        <f>IF(Table1[[#This Row],[Commodity]]="corn",Table1[[#This Row],[Tariff + FSC per Car]]/(111*2000/56),Table1[[#This Row],[Tariff + FSC per Car]]/(111*2000/60))</f>
        <v>1.3718864864864864</v>
      </c>
      <c r="AF1261" s="4">
        <f>Table1[[#This Row],[Tariff + FSC per Car]]/100.7</f>
        <v>50.406951340615684</v>
      </c>
      <c r="AG1261" s="4">
        <f>(Table1[[#This Row],[Tariff + FSC per Car]]/111)</f>
        <v>45.729549549549546</v>
      </c>
      <c r="AH1261" s="6">
        <f>(Table1[[#This Row],[Tariff + FSC per Car]]/111)/Table1[[#This Row],[Route Mileage]]</f>
        <v>6.1630120686724459E-2</v>
      </c>
    </row>
    <row r="1262" spans="1:34" x14ac:dyDescent="0.25">
      <c r="A1262" s="3">
        <v>45337</v>
      </c>
      <c r="B1262" s="1" t="s">
        <v>34</v>
      </c>
      <c r="C1262" s="1" t="s">
        <v>34</v>
      </c>
      <c r="D1262" s="24">
        <v>4022</v>
      </c>
      <c r="E1262" s="24">
        <v>69105</v>
      </c>
      <c r="F1262" s="1" t="s">
        <v>72</v>
      </c>
      <c r="G1262" s="1" t="s">
        <v>36</v>
      </c>
      <c r="H1262" s="1" t="s">
        <v>78</v>
      </c>
      <c r="I1262" t="s">
        <v>68</v>
      </c>
      <c r="J1262" t="str">
        <f>_xlfn.CONCAT(IFERROR(INDEX(Lookup!B:B, MATCH(Table1[[#This Row],[Origin City]], Lookup!A:A, 0)), Table1[[#This Row],[Origin City]]),","," ",Table1[[#This Row],[Origin State]])</f>
        <v>Mitchell, SD</v>
      </c>
      <c r="K1262" t="s">
        <v>48</v>
      </c>
      <c r="L1262" t="s">
        <v>49</v>
      </c>
      <c r="M1262" t="s">
        <v>50</v>
      </c>
      <c r="N1262" s="5">
        <v>1624</v>
      </c>
      <c r="O1262" t="s">
        <v>51</v>
      </c>
      <c r="P1262">
        <v>110</v>
      </c>
      <c r="Q1262">
        <v>120</v>
      </c>
      <c r="R1262" t="s">
        <v>2</v>
      </c>
      <c r="S1262" t="s">
        <v>43</v>
      </c>
      <c r="T1262" t="s">
        <v>52</v>
      </c>
      <c r="U1262" s="35" t="s">
        <v>44</v>
      </c>
      <c r="V1262" s="27" t="s">
        <v>45</v>
      </c>
      <c r="W1262" s="4">
        <v>6335</v>
      </c>
      <c r="X1262" s="4">
        <f>IF(Table1[[#This Row],[Commodity]]="corn",Table1[[#This Row],[Tariff per Car]]/(111*2000/56),Table1[[#This Row],[Tariff per Car]]/(111*2000/60))</f>
        <v>1.7121621621621621</v>
      </c>
      <c r="Y1262" s="4">
        <f>Table1[[#This Row],[Tariff per Car]]/100.7</f>
        <v>62.909632571996028</v>
      </c>
      <c r="Z1262" s="4">
        <f>(Table1[[#This Row],[Tariff per Car]]/111)</f>
        <v>57.072072072072075</v>
      </c>
      <c r="AA1262" s="6">
        <f>(Table1[[#This Row],[Tariff per Car]]/111)/Table1[[#This Row],[Route Mileage]]</f>
        <v>3.5142901522211868E-2</v>
      </c>
      <c r="AB1262" s="4">
        <v>0.19</v>
      </c>
      <c r="AC1262" s="4">
        <f>Table1[[#This Row],[FSC per Mile]]*Table1[[#This Row],[Route Mileage]]</f>
        <v>308.56</v>
      </c>
      <c r="AD1262" s="4">
        <f>Table1[[#This Row],[Tariff per Car]]+Table1[[#This Row],[FSC per Car]]</f>
        <v>6643.56</v>
      </c>
      <c r="AE1262" s="4">
        <f>IF(Table1[[#This Row],[Commodity]]="corn",Table1[[#This Row],[Tariff + FSC per Car]]/(111*2000/56),Table1[[#This Row],[Tariff + FSC per Car]]/(111*2000/60))</f>
        <v>1.795556756756757</v>
      </c>
      <c r="AF1262" s="4">
        <f>Table1[[#This Row],[Tariff + FSC per Car]]/100.7</f>
        <v>65.973783515392256</v>
      </c>
      <c r="AG1262" s="4">
        <f>(Table1[[#This Row],[Tariff + FSC per Car]]/111)</f>
        <v>59.851891891891896</v>
      </c>
      <c r="AH1262" s="6">
        <f>(Table1[[#This Row],[Tariff + FSC per Car]]/111)/Table1[[#This Row],[Route Mileage]]</f>
        <v>3.6854613233923583E-2</v>
      </c>
    </row>
    <row r="1263" spans="1:34" x14ac:dyDescent="0.25">
      <c r="A1263" s="3">
        <v>45337</v>
      </c>
      <c r="B1263" s="1" t="s">
        <v>34</v>
      </c>
      <c r="C1263" s="1" t="s">
        <v>34</v>
      </c>
      <c r="D1263" s="24">
        <v>4022</v>
      </c>
      <c r="E1263" s="24">
        <v>69105</v>
      </c>
      <c r="F1263" s="1" t="s">
        <v>72</v>
      </c>
      <c r="G1263" s="1" t="s">
        <v>36</v>
      </c>
      <c r="H1263" s="1" t="s">
        <v>61</v>
      </c>
      <c r="I1263" t="s">
        <v>62</v>
      </c>
      <c r="J1263" t="str">
        <f>_xlfn.CONCAT(IFERROR(INDEX(Lookup!B:B, MATCH(Table1[[#This Row],[Origin City]], Lookup!A:A, 0)), Table1[[#This Row],[Origin City]]),","," ",Table1[[#This Row],[Origin State]])</f>
        <v>Phelps (Rock Port), MO</v>
      </c>
      <c r="K1263" t="s">
        <v>48</v>
      </c>
      <c r="L1263" t="s">
        <v>49</v>
      </c>
      <c r="M1263" t="s">
        <v>50</v>
      </c>
      <c r="N1263" s="5">
        <v>1881</v>
      </c>
      <c r="O1263" t="s">
        <v>51</v>
      </c>
      <c r="P1263">
        <v>110</v>
      </c>
      <c r="Q1263">
        <v>120</v>
      </c>
      <c r="R1263" t="s">
        <v>2</v>
      </c>
      <c r="S1263" t="s">
        <v>43</v>
      </c>
      <c r="T1263" t="s">
        <v>43</v>
      </c>
      <c r="U1263" s="35" t="s">
        <v>44</v>
      </c>
      <c r="V1263" s="27" t="s">
        <v>45</v>
      </c>
      <c r="W1263" s="4">
        <v>6285</v>
      </c>
      <c r="X1263" s="4">
        <f>IF(Table1[[#This Row],[Commodity]]="corn",Table1[[#This Row],[Tariff per Car]]/(111*2000/56),Table1[[#This Row],[Tariff per Car]]/(111*2000/60))</f>
        <v>1.6986486486486487</v>
      </c>
      <c r="Y1263" s="4">
        <f>Table1[[#This Row],[Tariff per Car]]/100.7</f>
        <v>62.413108242303871</v>
      </c>
      <c r="Z1263" s="4">
        <f>(Table1[[#This Row],[Tariff per Car]]/111)</f>
        <v>56.621621621621621</v>
      </c>
      <c r="AA1263" s="6">
        <f>(Table1[[#This Row],[Tariff per Car]]/111)/Table1[[#This Row],[Route Mileage]]</f>
        <v>3.0101872207135366E-2</v>
      </c>
      <c r="AB1263" s="4">
        <v>0.19</v>
      </c>
      <c r="AC1263" s="4">
        <f>Table1[[#This Row],[FSC per Mile]]*Table1[[#This Row],[Route Mileage]]</f>
        <v>357.39</v>
      </c>
      <c r="AD1263" s="4">
        <f>Table1[[#This Row],[Tariff per Car]]+Table1[[#This Row],[FSC per Car]]</f>
        <v>6642.39</v>
      </c>
      <c r="AE1263" s="4">
        <f>IF(Table1[[#This Row],[Commodity]]="corn",Table1[[#This Row],[Tariff + FSC per Car]]/(111*2000/56),Table1[[#This Row],[Tariff + FSC per Car]]/(111*2000/60))</f>
        <v>1.7952405405405407</v>
      </c>
      <c r="AF1263" s="4">
        <f>Table1[[#This Row],[Tariff + FSC per Car]]/100.7</f>
        <v>65.962164846077457</v>
      </c>
      <c r="AG1263" s="4">
        <f>(Table1[[#This Row],[Tariff + FSC per Car]]/111)</f>
        <v>59.841351351351356</v>
      </c>
      <c r="AH1263" s="6">
        <f>(Table1[[#This Row],[Tariff + FSC per Car]]/111)/Table1[[#This Row],[Route Mileage]]</f>
        <v>3.1813583918847081E-2</v>
      </c>
    </row>
    <row r="1264" spans="1:34" x14ac:dyDescent="0.25">
      <c r="A1264" s="3">
        <v>45337</v>
      </c>
      <c r="B1264" s="1" t="s">
        <v>34</v>
      </c>
      <c r="C1264" s="1" t="s">
        <v>34</v>
      </c>
      <c r="D1264" s="24">
        <v>4022</v>
      </c>
      <c r="E1264" s="24">
        <v>69105</v>
      </c>
      <c r="F1264" s="1" t="s">
        <v>72</v>
      </c>
      <c r="G1264" s="1" t="s">
        <v>36</v>
      </c>
      <c r="H1264" s="1" t="s">
        <v>69</v>
      </c>
      <c r="I1264" t="s">
        <v>47</v>
      </c>
      <c r="J1264" t="str">
        <f>_xlfn.CONCAT(IFERROR(INDEX(Lookup!B:B, MATCH(Table1[[#This Row],[Origin City]], Lookup!A:A, 0)), Table1[[#This Row],[Origin City]]),","," ",Table1[[#This Row],[Origin State]])</f>
        <v>St. Cloud, MN</v>
      </c>
      <c r="K1264" t="s">
        <v>48</v>
      </c>
      <c r="L1264" t="s">
        <v>49</v>
      </c>
      <c r="M1264" t="s">
        <v>50</v>
      </c>
      <c r="N1264" s="5">
        <v>1666</v>
      </c>
      <c r="O1264" t="s">
        <v>51</v>
      </c>
      <c r="P1264">
        <v>110</v>
      </c>
      <c r="Q1264">
        <v>120</v>
      </c>
      <c r="R1264" t="s">
        <v>2</v>
      </c>
      <c r="S1264" t="s">
        <v>43</v>
      </c>
      <c r="T1264" t="s">
        <v>43</v>
      </c>
      <c r="U1264" s="36" t="s">
        <v>44</v>
      </c>
      <c r="V1264" s="28" t="s">
        <v>45</v>
      </c>
      <c r="W1264" s="4">
        <v>6385</v>
      </c>
      <c r="X1264" s="4">
        <f>IF(Table1[[#This Row],[Commodity]]="corn",Table1[[#This Row],[Tariff per Car]]/(111*2000/56),Table1[[#This Row],[Tariff per Car]]/(111*2000/60))</f>
        <v>1.7256756756756757</v>
      </c>
      <c r="Y1264" s="4">
        <f>Table1[[#This Row],[Tariff per Car]]/100.7</f>
        <v>63.406156901688178</v>
      </c>
      <c r="Z1264" s="4">
        <f>(Table1[[#This Row],[Tariff per Car]]/111)</f>
        <v>57.522522522522522</v>
      </c>
      <c r="AA1264" s="6">
        <f>(Table1[[#This Row],[Tariff per Car]]/111)/Table1[[#This Row],[Route Mileage]]</f>
        <v>3.4527324443290833E-2</v>
      </c>
      <c r="AB1264" s="4">
        <v>0.19</v>
      </c>
      <c r="AC1264" s="4">
        <f>Table1[[#This Row],[FSC per Mile]]*Table1[[#This Row],[Route Mileage]]</f>
        <v>316.54000000000002</v>
      </c>
      <c r="AD1264" s="4">
        <f>Table1[[#This Row],[Tariff per Car]]+Table1[[#This Row],[FSC per Car]]</f>
        <v>6701.54</v>
      </c>
      <c r="AE1264" s="4">
        <f>IF(Table1[[#This Row],[Commodity]]="corn",Table1[[#This Row],[Tariff + FSC per Car]]/(111*2000/56),Table1[[#This Row],[Tariff + FSC per Car]]/(111*2000/60))</f>
        <v>1.811227027027027</v>
      </c>
      <c r="AF1264" s="4">
        <f>Table1[[#This Row],[Tariff + FSC per Car]]/100.7</f>
        <v>66.54955312810327</v>
      </c>
      <c r="AG1264" s="4">
        <f>(Table1[[#This Row],[Tariff + FSC per Car]]/111)</f>
        <v>60.374234234234237</v>
      </c>
      <c r="AH1264" s="6">
        <f>(Table1[[#This Row],[Tariff + FSC per Car]]/111)/Table1[[#This Row],[Route Mileage]]</f>
        <v>3.6239036155002541E-2</v>
      </c>
    </row>
    <row r="1265" spans="1:34" x14ac:dyDescent="0.25">
      <c r="A1265" s="3">
        <v>45337</v>
      </c>
      <c r="B1265" s="1" t="s">
        <v>131</v>
      </c>
      <c r="C1265" s="1" t="s">
        <v>131</v>
      </c>
      <c r="D1265" s="24">
        <v>4050</v>
      </c>
      <c r="E1265" s="24">
        <v>1001000</v>
      </c>
      <c r="F1265" s="1" t="s">
        <v>72</v>
      </c>
      <c r="G1265" s="1" t="s">
        <v>36</v>
      </c>
      <c r="H1265" s="1" t="s">
        <v>132</v>
      </c>
      <c r="I1265" t="s">
        <v>57</v>
      </c>
      <c r="J1265" t="str">
        <f>_xlfn.CONCAT(IFERROR(INDEX(Lookup!B:B, MATCH(Table1[[#This Row],[Origin City]], Lookup!A:A, 0)), Table1[[#This Row],[Origin City]]),","," ",Table1[[#This Row],[Origin State]])</f>
        <v>Gibson City, IL</v>
      </c>
      <c r="K1265" t="s">
        <v>133</v>
      </c>
      <c r="L1265" t="s">
        <v>83</v>
      </c>
      <c r="M1265" t="str">
        <f>_xlfn.CONCAT(IFERROR(INDEX(Lookup!B:B, MATCH(Table1[[#This Row],[Destination City]], Lookup!A:A, 0)), Table1[[#This Row],[Destination City]]),","," ",Table1[[#This Row],[Destination State]])</f>
        <v>Reserve, LA</v>
      </c>
      <c r="N1265" s="5">
        <v>870</v>
      </c>
      <c r="O1265" t="s">
        <v>86</v>
      </c>
      <c r="P1265">
        <v>105</v>
      </c>
      <c r="R1265" t="s">
        <v>108</v>
      </c>
      <c r="S1265" t="s">
        <v>43</v>
      </c>
      <c r="T1265" t="s">
        <v>52</v>
      </c>
      <c r="U1265" s="26"/>
      <c r="V1265" s="27" t="s">
        <v>134</v>
      </c>
      <c r="W1265" s="4">
        <v>1854</v>
      </c>
      <c r="X1265" s="4">
        <f>IF(Table1[[#This Row],[Commodity]]="corn",Table1[[#This Row],[Tariff per Car]]/(111*2000/56),Table1[[#This Row],[Tariff per Car]]/(111*2000/60))</f>
        <v>0.50108108108108107</v>
      </c>
      <c r="Y1265" s="4">
        <f>Table1[[#This Row],[Tariff per Car]]/100.7</f>
        <v>18.411122144985104</v>
      </c>
      <c r="Z1265" s="4">
        <f>(Table1[[#This Row],[Tariff per Car]]/111)</f>
        <v>16.702702702702702</v>
      </c>
      <c r="AA1265" s="6">
        <f>(Table1[[#This Row],[Tariff per Car]]/111)/Table1[[#This Row],[Route Mileage]]</f>
        <v>1.9198508853681268E-2</v>
      </c>
      <c r="AB1265" s="4">
        <v>0.435</v>
      </c>
      <c r="AC1265" s="4">
        <f>Table1[[#This Row],[FSC per Mile]]*Table1[[#This Row],[Route Mileage]]</f>
        <v>378.45</v>
      </c>
      <c r="AD1265" s="4">
        <f>Table1[[#This Row],[Tariff per Car]]+Table1[[#This Row],[FSC per Car]]</f>
        <v>2232.4499999999998</v>
      </c>
      <c r="AE1265" s="4">
        <f>IF(Table1[[#This Row],[Commodity]]="corn",Table1[[#This Row],[Tariff + FSC per Car]]/(111*2000/56),Table1[[#This Row],[Tariff + FSC per Car]]/(111*2000/60))</f>
        <v>0.60336486486486485</v>
      </c>
      <c r="AF1265" s="4">
        <f>Table1[[#This Row],[Tariff + FSC per Car]]/100.7</f>
        <v>22.169314796425024</v>
      </c>
      <c r="AG1265" s="4">
        <f>(Table1[[#This Row],[Tariff + FSC per Car]]/111)</f>
        <v>20.112162162162161</v>
      </c>
      <c r="AH1265" s="6">
        <f>(Table1[[#This Row],[Tariff + FSC per Car]]/111)/Table1[[#This Row],[Route Mileage]]</f>
        <v>2.3117427772600185E-2</v>
      </c>
    </row>
    <row r="1266" spans="1:34" x14ac:dyDescent="0.25">
      <c r="A1266" s="3">
        <v>45337</v>
      </c>
      <c r="B1266" s="1" t="s">
        <v>131</v>
      </c>
      <c r="C1266" s="1" t="s">
        <v>131</v>
      </c>
      <c r="D1266" s="24">
        <v>4050</v>
      </c>
      <c r="E1266" s="24">
        <v>1001000</v>
      </c>
      <c r="F1266" s="1" t="s">
        <v>72</v>
      </c>
      <c r="G1266" s="1" t="s">
        <v>36</v>
      </c>
      <c r="H1266" s="1" t="s">
        <v>132</v>
      </c>
      <c r="I1266" t="s">
        <v>57</v>
      </c>
      <c r="J1266" t="str">
        <f>_xlfn.CONCAT(IFERROR(INDEX(Lookup!B:B, MATCH(Table1[[#This Row],[Origin City]], Lookup!A:A, 0)), Table1[[#This Row],[Origin City]]),","," ",Table1[[#This Row],[Origin State]])</f>
        <v>Gibson City, IL</v>
      </c>
      <c r="K1266" t="s">
        <v>133</v>
      </c>
      <c r="L1266" t="s">
        <v>83</v>
      </c>
      <c r="M1266" t="str">
        <f>_xlfn.CONCAT(IFERROR(INDEX(Lookup!B:B, MATCH(Table1[[#This Row],[Destination City]], Lookup!A:A, 0)), Table1[[#This Row],[Destination City]]),","," ",Table1[[#This Row],[Destination State]])</f>
        <v>Reserve, LA</v>
      </c>
      <c r="N1266" s="5">
        <v>870</v>
      </c>
      <c r="O1266" t="s">
        <v>86</v>
      </c>
      <c r="P1266">
        <v>105</v>
      </c>
      <c r="R1266" t="s">
        <v>2</v>
      </c>
      <c r="S1266" t="s">
        <v>43</v>
      </c>
      <c r="T1266" t="s">
        <v>52</v>
      </c>
      <c r="U1266" s="26"/>
      <c r="V1266" s="27" t="s">
        <v>134</v>
      </c>
      <c r="W1266" s="4">
        <v>2233</v>
      </c>
      <c r="X1266" s="4">
        <f>IF(Table1[[#This Row],[Commodity]]="corn",Table1[[#This Row],[Tariff per Car]]/(111*2000/56),Table1[[#This Row],[Tariff per Car]]/(111*2000/60))</f>
        <v>0.60351351351351357</v>
      </c>
      <c r="Y1266" s="4">
        <f>Table1[[#This Row],[Tariff per Car]]/100.7</f>
        <v>22.174776564051637</v>
      </c>
      <c r="Z1266" s="4">
        <f>(Table1[[#This Row],[Tariff per Car]]/111)</f>
        <v>20.117117117117118</v>
      </c>
      <c r="AA1266" s="6">
        <f>(Table1[[#This Row],[Tariff per Car]]/111)/Table1[[#This Row],[Route Mileage]]</f>
        <v>2.3123123123123125E-2</v>
      </c>
      <c r="AB1266" s="4">
        <v>0.435</v>
      </c>
      <c r="AC1266" s="4">
        <f>Table1[[#This Row],[FSC per Mile]]*Table1[[#This Row],[Route Mileage]]</f>
        <v>378.45</v>
      </c>
      <c r="AD1266" s="4">
        <f>Table1[[#This Row],[Tariff per Car]]+Table1[[#This Row],[FSC per Car]]</f>
        <v>2611.4499999999998</v>
      </c>
      <c r="AE1266" s="4">
        <f>IF(Table1[[#This Row],[Commodity]]="corn",Table1[[#This Row],[Tariff + FSC per Car]]/(111*2000/56),Table1[[#This Row],[Tariff + FSC per Car]]/(111*2000/60))</f>
        <v>0.70579729729729723</v>
      </c>
      <c r="AF1266" s="4">
        <f>Table1[[#This Row],[Tariff + FSC per Car]]/100.7</f>
        <v>25.932969215491557</v>
      </c>
      <c r="AG1266" s="4">
        <f>(Table1[[#This Row],[Tariff + FSC per Car]]/111)</f>
        <v>23.526576576576574</v>
      </c>
      <c r="AH1266" s="6">
        <f>(Table1[[#This Row],[Tariff + FSC per Car]]/111)/Table1[[#This Row],[Route Mileage]]</f>
        <v>2.7042042042042039E-2</v>
      </c>
    </row>
    <row r="1267" spans="1:34" x14ac:dyDescent="0.25">
      <c r="A1267" s="3">
        <v>45337</v>
      </c>
      <c r="B1267" s="1" t="s">
        <v>131</v>
      </c>
      <c r="C1267" s="1" t="s">
        <v>131</v>
      </c>
      <c r="D1267" s="24">
        <v>4050</v>
      </c>
      <c r="E1267" s="24">
        <v>1001000</v>
      </c>
      <c r="F1267" s="1" t="s">
        <v>72</v>
      </c>
      <c r="G1267" s="1" t="s">
        <v>36</v>
      </c>
      <c r="H1267" s="1" t="s">
        <v>135</v>
      </c>
      <c r="I1267" t="s">
        <v>59</v>
      </c>
      <c r="J1267" t="str">
        <f>_xlfn.CONCAT(IFERROR(INDEX(Lookup!B:B, MATCH(Table1[[#This Row],[Origin City]], Lookup!A:A, 0)), Table1[[#This Row],[Origin City]]),","," ",Table1[[#This Row],[Origin State]])</f>
        <v>Ida Grove, IA</v>
      </c>
      <c r="K1267" t="s">
        <v>136</v>
      </c>
      <c r="L1267" t="s">
        <v>83</v>
      </c>
      <c r="M1267" t="str">
        <f>_xlfn.CONCAT(IFERROR(INDEX(Lookup!B:B, MATCH(Table1[[#This Row],[Destination City]], Lookup!A:A, 0)), Table1[[#This Row],[Destination City]]),","," ",Table1[[#This Row],[Destination State]])</f>
        <v>Convent, LA</v>
      </c>
      <c r="N1267" s="5">
        <v>1376</v>
      </c>
      <c r="O1267" t="s">
        <v>86</v>
      </c>
      <c r="P1267">
        <v>105</v>
      </c>
      <c r="R1267" t="s">
        <v>108</v>
      </c>
      <c r="S1267" t="s">
        <v>43</v>
      </c>
      <c r="T1267" t="s">
        <v>43</v>
      </c>
      <c r="U1267" s="26"/>
      <c r="V1267" s="27" t="s">
        <v>134</v>
      </c>
      <c r="W1267" s="4">
        <v>2981</v>
      </c>
      <c r="X1267" s="4">
        <f>IF(Table1[[#This Row],[Commodity]]="corn",Table1[[#This Row],[Tariff per Car]]/(111*2000/56),Table1[[#This Row],[Tariff per Car]]/(111*2000/60))</f>
        <v>0.80567567567567566</v>
      </c>
      <c r="Y1267" s="4">
        <f>Table1[[#This Row],[Tariff per Car]]/100.7</f>
        <v>29.602780536246275</v>
      </c>
      <c r="Z1267" s="4">
        <f>(Table1[[#This Row],[Tariff per Car]]/111)</f>
        <v>26.855855855855857</v>
      </c>
      <c r="AA1267" s="6">
        <f>(Table1[[#This Row],[Tariff per Car]]/111)/Table1[[#This Row],[Route Mileage]]</f>
        <v>1.9517337104546409E-2</v>
      </c>
      <c r="AB1267" s="4">
        <v>0.435</v>
      </c>
      <c r="AC1267" s="4">
        <f>Table1[[#This Row],[FSC per Mile]]*Table1[[#This Row],[Route Mileage]]</f>
        <v>598.55999999999995</v>
      </c>
      <c r="AD1267" s="4">
        <f>Table1[[#This Row],[Tariff per Car]]+Table1[[#This Row],[FSC per Car]]</f>
        <v>3579.56</v>
      </c>
      <c r="AE1267" s="4">
        <f>IF(Table1[[#This Row],[Commodity]]="corn",Table1[[#This Row],[Tariff + FSC per Car]]/(111*2000/56),Table1[[#This Row],[Tariff + FSC per Car]]/(111*2000/60))</f>
        <v>0.96744864864864866</v>
      </c>
      <c r="AF1267" s="4">
        <f>Table1[[#This Row],[Tariff + FSC per Car]]/100.7</f>
        <v>35.546772591857</v>
      </c>
      <c r="AG1267" s="4">
        <f>(Table1[[#This Row],[Tariff + FSC per Car]]/111)</f>
        <v>32.248288288288286</v>
      </c>
      <c r="AH1267" s="6">
        <f>(Table1[[#This Row],[Tariff + FSC per Car]]/111)/Table1[[#This Row],[Route Mileage]]</f>
        <v>2.3436256023465326E-2</v>
      </c>
    </row>
    <row r="1268" spans="1:34" x14ac:dyDescent="0.25">
      <c r="A1268" s="3">
        <v>45337</v>
      </c>
      <c r="B1268" s="1" t="s">
        <v>131</v>
      </c>
      <c r="C1268" s="1" t="s">
        <v>131</v>
      </c>
      <c r="D1268" s="24">
        <v>4050</v>
      </c>
      <c r="E1268" s="24">
        <v>1001000</v>
      </c>
      <c r="F1268" s="1" t="s">
        <v>72</v>
      </c>
      <c r="G1268" s="1" t="s">
        <v>36</v>
      </c>
      <c r="H1268" s="1" t="s">
        <v>135</v>
      </c>
      <c r="I1268" t="s">
        <v>59</v>
      </c>
      <c r="J1268" t="str">
        <f>_xlfn.CONCAT(IFERROR(INDEX(Lookup!B:B, MATCH(Table1[[#This Row],[Origin City]], Lookup!A:A, 0)), Table1[[#This Row],[Origin City]]),","," ",Table1[[#This Row],[Origin State]])</f>
        <v>Ida Grove, IA</v>
      </c>
      <c r="K1268" t="s">
        <v>136</v>
      </c>
      <c r="L1268" t="s">
        <v>83</v>
      </c>
      <c r="M1268" t="str">
        <f>_xlfn.CONCAT(IFERROR(INDEX(Lookup!B:B, MATCH(Table1[[#This Row],[Destination City]], Lookup!A:A, 0)), Table1[[#This Row],[Destination City]]),","," ",Table1[[#This Row],[Destination State]])</f>
        <v>Convent, LA</v>
      </c>
      <c r="N1268" s="5">
        <v>1376</v>
      </c>
      <c r="O1268" t="s">
        <v>86</v>
      </c>
      <c r="P1268">
        <v>105</v>
      </c>
      <c r="R1268" t="s">
        <v>2</v>
      </c>
      <c r="S1268" t="s">
        <v>43</v>
      </c>
      <c r="T1268" t="s">
        <v>43</v>
      </c>
      <c r="U1268" s="26"/>
      <c r="V1268" s="27" t="s">
        <v>134</v>
      </c>
      <c r="W1268" s="4">
        <v>3416</v>
      </c>
      <c r="X1268" s="4">
        <f>IF(Table1[[#This Row],[Commodity]]="corn",Table1[[#This Row],[Tariff per Car]]/(111*2000/56),Table1[[#This Row],[Tariff per Car]]/(111*2000/60))</f>
        <v>0.92324324324324325</v>
      </c>
      <c r="Y1268" s="4">
        <f>Table1[[#This Row],[Tariff per Car]]/100.7</f>
        <v>33.922542204568025</v>
      </c>
      <c r="Z1268" s="4">
        <f>(Table1[[#This Row],[Tariff per Car]]/111)</f>
        <v>30.774774774774773</v>
      </c>
      <c r="AA1268" s="6">
        <f>(Table1[[#This Row],[Tariff per Car]]/111)/Table1[[#This Row],[Route Mileage]]</f>
        <v>2.236538864445841E-2</v>
      </c>
      <c r="AB1268" s="4">
        <v>0.435</v>
      </c>
      <c r="AC1268" s="4">
        <f>Table1[[#This Row],[FSC per Mile]]*Table1[[#This Row],[Route Mileage]]</f>
        <v>598.55999999999995</v>
      </c>
      <c r="AD1268" s="4">
        <f>Table1[[#This Row],[Tariff per Car]]+Table1[[#This Row],[FSC per Car]]</f>
        <v>4014.56</v>
      </c>
      <c r="AE1268" s="4">
        <f>IF(Table1[[#This Row],[Commodity]]="corn",Table1[[#This Row],[Tariff + FSC per Car]]/(111*2000/56),Table1[[#This Row],[Tariff + FSC per Car]]/(111*2000/60))</f>
        <v>1.0850162162162162</v>
      </c>
      <c r="AF1268" s="4">
        <f>Table1[[#This Row],[Tariff + FSC per Car]]/100.7</f>
        <v>39.866534260178746</v>
      </c>
      <c r="AG1268" s="4">
        <f>(Table1[[#This Row],[Tariff + FSC per Car]]/111)</f>
        <v>36.167207207207205</v>
      </c>
      <c r="AH1268" s="6">
        <f>(Table1[[#This Row],[Tariff + FSC per Car]]/111)/Table1[[#This Row],[Route Mileage]]</f>
        <v>2.6284307563377331E-2</v>
      </c>
    </row>
    <row r="1269" spans="1:34" x14ac:dyDescent="0.25">
      <c r="A1269" s="3">
        <v>45337</v>
      </c>
      <c r="B1269" s="1" t="s">
        <v>88</v>
      </c>
      <c r="C1269" s="1" t="s">
        <v>81</v>
      </c>
      <c r="D1269" s="24">
        <v>4444</v>
      </c>
      <c r="E1269" s="24">
        <v>47004</v>
      </c>
      <c r="F1269" s="1" t="s">
        <v>72</v>
      </c>
      <c r="G1269" s="1" t="s">
        <v>36</v>
      </c>
      <c r="H1269" s="1" t="s">
        <v>89</v>
      </c>
      <c r="I1269" t="s">
        <v>75</v>
      </c>
      <c r="J1269" t="str">
        <f>_xlfn.CONCAT(IFERROR(INDEX(Lookup!B:B, MATCH(Table1[[#This Row],[Origin City]], Lookup!A:A, 0)), Table1[[#This Row],[Origin City]]),","," ",Table1[[#This Row],[Origin State]])</f>
        <v>Enderlin, ND</v>
      </c>
      <c r="K1269" t="s">
        <v>119</v>
      </c>
      <c r="L1269" t="s">
        <v>57</v>
      </c>
      <c r="M1269" t="str">
        <f>_xlfn.CONCAT(IFERROR(INDEX(Lookup!B:B, MATCH(Table1[[#This Row],[Destination City]], Lookup!A:A, 0)), Table1[[#This Row],[Destination City]]),","," ",Table1[[#This Row],[Destination State]])</f>
        <v>East St. Louis, IL</v>
      </c>
      <c r="N1269" s="5">
        <v>1235.9000000000001</v>
      </c>
      <c r="O1269" t="s">
        <v>86</v>
      </c>
      <c r="P1269">
        <v>110</v>
      </c>
      <c r="Q1269">
        <v>110</v>
      </c>
      <c r="R1269" t="s">
        <v>42</v>
      </c>
      <c r="S1269" t="s">
        <v>43</v>
      </c>
      <c r="T1269" t="s">
        <v>52</v>
      </c>
      <c r="U1269" s="43"/>
      <c r="V1269" s="28" t="s">
        <v>87</v>
      </c>
      <c r="W1269" s="4">
        <v>3526</v>
      </c>
      <c r="X1269" s="4">
        <f>IF(Table1[[#This Row],[Commodity]]="corn",Table1[[#This Row],[Tariff per Car]]/(111*2000/56),Table1[[#This Row],[Tariff per Car]]/(111*2000/60))</f>
        <v>0.95297297297297301</v>
      </c>
      <c r="Y1269" s="4">
        <f>Table1[[#This Row],[Tariff per Car]]/100.7</f>
        <v>35.01489572989076</v>
      </c>
      <c r="Z1269" s="4">
        <f>(Table1[[#This Row],[Tariff per Car]]/111)</f>
        <v>31.765765765765767</v>
      </c>
      <c r="AA1269" s="6">
        <f>(Table1[[#This Row],[Tariff per Car]]/111)/Table1[[#This Row],[Route Mileage]]</f>
        <v>2.5702537232596297E-2</v>
      </c>
      <c r="AB1269" s="4">
        <v>0.33500000000000002</v>
      </c>
      <c r="AC1269" s="4">
        <f>Table1[[#This Row],[FSC per Mile]]*Table1[[#This Row],[Route Mileage]]</f>
        <v>414.02650000000006</v>
      </c>
      <c r="AD1269" s="4">
        <f>Table1[[#This Row],[Tariff per Car]]+Table1[[#This Row],[FSC per Car]]</f>
        <v>3940.0264999999999</v>
      </c>
      <c r="AE1269" s="4">
        <f>IF(Table1[[#This Row],[Commodity]]="corn",Table1[[#This Row],[Tariff + FSC per Car]]/(111*2000/56),Table1[[#This Row],[Tariff + FSC per Car]]/(111*2000/60))</f>
        <v>1.0648720270270271</v>
      </c>
      <c r="AF1269" s="4">
        <f>Table1[[#This Row],[Tariff + FSC per Car]]/100.7</f>
        <v>39.12638033763654</v>
      </c>
      <c r="AG1269" s="4">
        <f>(Table1[[#This Row],[Tariff + FSC per Car]]/111)</f>
        <v>35.495734234234234</v>
      </c>
      <c r="AH1269" s="6">
        <f>(Table1[[#This Row],[Tariff + FSC per Car]]/111)/Table1[[#This Row],[Route Mileage]]</f>
        <v>2.8720555250614316E-2</v>
      </c>
    </row>
    <row r="1270" spans="1:34" x14ac:dyDescent="0.25">
      <c r="A1270" s="3">
        <v>45337</v>
      </c>
      <c r="B1270" s="1" t="s">
        <v>88</v>
      </c>
      <c r="C1270" s="1" t="s">
        <v>81</v>
      </c>
      <c r="D1270" s="24">
        <v>4444</v>
      </c>
      <c r="E1270" s="24">
        <v>45650</v>
      </c>
      <c r="F1270" s="1" t="s">
        <v>72</v>
      </c>
      <c r="G1270" s="1" t="s">
        <v>36</v>
      </c>
      <c r="H1270" s="1" t="s">
        <v>89</v>
      </c>
      <c r="I1270" t="s">
        <v>75</v>
      </c>
      <c r="J1270" t="str">
        <f>_xlfn.CONCAT(IFERROR(INDEX(Lookup!B:B, MATCH(Table1[[#This Row],[Origin City]], Lookup!A:A, 0)), Table1[[#This Row],[Origin City]]),","," ",Table1[[#This Row],[Origin State]])</f>
        <v>Enderlin, ND</v>
      </c>
      <c r="K1270" t="s">
        <v>90</v>
      </c>
      <c r="L1270" t="s">
        <v>49</v>
      </c>
      <c r="M1270" t="str">
        <f>_xlfn.CONCAT(IFERROR(INDEX(Lookup!B:B, MATCH(Table1[[#This Row],[Destination City]], Lookup!A:A, 0)), Table1[[#This Row],[Destination City]]),","," ",Table1[[#This Row],[Destination State]])</f>
        <v>Kalama, WA</v>
      </c>
      <c r="N1270" s="5">
        <v>1617</v>
      </c>
      <c r="O1270" t="s">
        <v>86</v>
      </c>
      <c r="P1270">
        <v>110</v>
      </c>
      <c r="Q1270">
        <v>110</v>
      </c>
      <c r="R1270" t="s">
        <v>42</v>
      </c>
      <c r="S1270" t="s">
        <v>43</v>
      </c>
      <c r="T1270" t="s">
        <v>52</v>
      </c>
      <c r="U1270" s="43"/>
      <c r="V1270" s="28" t="s">
        <v>87</v>
      </c>
      <c r="W1270" s="4">
        <v>5935</v>
      </c>
      <c r="X1270" s="4">
        <f>IF(Table1[[#This Row],[Commodity]]="corn",Table1[[#This Row],[Tariff per Car]]/(111*2000/56),Table1[[#This Row],[Tariff per Car]]/(111*2000/60))</f>
        <v>1.604054054054054</v>
      </c>
      <c r="Y1270" s="4">
        <f>Table1[[#This Row],[Tariff per Car]]/100.7</f>
        <v>58.937437934458785</v>
      </c>
      <c r="Z1270" s="4">
        <f>(Table1[[#This Row],[Tariff per Car]]/111)</f>
        <v>53.468468468468465</v>
      </c>
      <c r="AA1270" s="6">
        <f>(Table1[[#This Row],[Tariff per Car]]/111)/Table1[[#This Row],[Route Mileage]]</f>
        <v>3.3066461637890204E-2</v>
      </c>
      <c r="AB1270" s="4">
        <v>0.33500000000000002</v>
      </c>
      <c r="AC1270" s="4">
        <f>Table1[[#This Row],[FSC per Mile]]*Table1[[#This Row],[Route Mileage]]</f>
        <v>541.69500000000005</v>
      </c>
      <c r="AD1270" s="4">
        <f>Table1[[#This Row],[Tariff per Car]]+Table1[[#This Row],[FSC per Car]]</f>
        <v>6476.6949999999997</v>
      </c>
      <c r="AE1270" s="4">
        <f>IF(Table1[[#This Row],[Commodity]]="corn",Table1[[#This Row],[Tariff + FSC per Car]]/(111*2000/56),Table1[[#This Row],[Tariff + FSC per Car]]/(111*2000/60))</f>
        <v>1.7504581081081081</v>
      </c>
      <c r="AF1270" s="4">
        <f>Table1[[#This Row],[Tariff + FSC per Car]]/100.7</f>
        <v>64.316732869910624</v>
      </c>
      <c r="AG1270" s="4">
        <f>(Table1[[#This Row],[Tariff + FSC per Car]]/111)</f>
        <v>58.3486036036036</v>
      </c>
      <c r="AH1270" s="6">
        <f>(Table1[[#This Row],[Tariff + FSC per Car]]/111)/Table1[[#This Row],[Route Mileage]]</f>
        <v>3.6084479655908226E-2</v>
      </c>
    </row>
    <row r="1271" spans="1:34" x14ac:dyDescent="0.25">
      <c r="A1271" s="3">
        <v>45337</v>
      </c>
      <c r="B1271" s="1" t="s">
        <v>94</v>
      </c>
      <c r="C1271" s="1" t="s">
        <v>94</v>
      </c>
      <c r="D1271" s="24">
        <v>4317</v>
      </c>
      <c r="F1271" s="1" t="s">
        <v>72</v>
      </c>
      <c r="G1271" s="1" t="s">
        <v>36</v>
      </c>
      <c r="H1271" s="1" t="s">
        <v>106</v>
      </c>
      <c r="I1271" t="s">
        <v>57</v>
      </c>
      <c r="J1271" t="str">
        <f>_xlfn.CONCAT(IFERROR(INDEX(Lookup!B:B, MATCH(Table1[[#This Row],[Origin City]], Lookup!A:A, 0)), Table1[[#This Row],[Origin City]]),","," ",Table1[[#This Row],[Origin State]])</f>
        <v>Casey, IL</v>
      </c>
      <c r="K1271" t="s">
        <v>107</v>
      </c>
      <c r="L1271" t="s">
        <v>98</v>
      </c>
      <c r="M1271" t="str">
        <f>_xlfn.CONCAT(IFERROR(INDEX(Lookup!B:B, MATCH(Table1[[#This Row],[Destination City]], Lookup!A:A, 0)), Table1[[#This Row],[Destination City]]),","," ",Table1[[#This Row],[Destination State]])</f>
        <v>Mobile, AL</v>
      </c>
      <c r="N1271" s="5">
        <v>779</v>
      </c>
      <c r="O1271" t="s">
        <v>86</v>
      </c>
      <c r="P1271">
        <v>90</v>
      </c>
      <c r="Q1271">
        <v>90</v>
      </c>
      <c r="R1271" t="s">
        <v>108</v>
      </c>
      <c r="S1271" t="s">
        <v>43</v>
      </c>
      <c r="T1271" t="s">
        <v>52</v>
      </c>
      <c r="U1271" s="43"/>
      <c r="V1271" s="28" t="s">
        <v>87</v>
      </c>
      <c r="W1271" s="4">
        <v>3516</v>
      </c>
      <c r="X1271" s="4">
        <f>IF(Table1[[#This Row],[Commodity]]="corn",Table1[[#This Row],[Tariff per Car]]/(111*2000/56),Table1[[#This Row],[Tariff per Car]]/(111*2000/60))</f>
        <v>0.95027027027027022</v>
      </c>
      <c r="Y1271" s="4">
        <f>Table1[[#This Row],[Tariff per Car]]/100.7</f>
        <v>34.915590863952332</v>
      </c>
      <c r="Z1271" s="4">
        <f>(Table1[[#This Row],[Tariff per Car]]/111)</f>
        <v>31.675675675675677</v>
      </c>
      <c r="AA1271" s="6">
        <f>(Table1[[#This Row],[Tariff per Car]]/111)/Table1[[#This Row],[Route Mileage]]</f>
        <v>4.066197134233078E-2</v>
      </c>
      <c r="AB1271" s="4">
        <v>0</v>
      </c>
      <c r="AC1271" s="4">
        <f>Table1[[#This Row],[FSC per Mile]]*Table1[[#This Row],[Route Mileage]]</f>
        <v>0</v>
      </c>
      <c r="AD1271" s="4">
        <f>Table1[[#This Row],[Tariff per Car]]+Table1[[#This Row],[FSC per Car]]</f>
        <v>3516</v>
      </c>
      <c r="AE1271" s="4">
        <f>IF(Table1[[#This Row],[Commodity]]="corn",Table1[[#This Row],[Tariff + FSC per Car]]/(111*2000/56),Table1[[#This Row],[Tariff + FSC per Car]]/(111*2000/60))</f>
        <v>0.95027027027027022</v>
      </c>
      <c r="AF1271" s="4">
        <f>Table1[[#This Row],[Tariff + FSC per Car]]/100.7</f>
        <v>34.915590863952332</v>
      </c>
      <c r="AG1271" s="4">
        <f>(Table1[[#This Row],[Tariff + FSC per Car]]/111)</f>
        <v>31.675675675675677</v>
      </c>
      <c r="AH1271" s="6">
        <f>(Table1[[#This Row],[Tariff + FSC per Car]]/111)/Table1[[#This Row],[Route Mileage]]</f>
        <v>4.066197134233078E-2</v>
      </c>
    </row>
    <row r="1272" spans="1:34" x14ac:dyDescent="0.25">
      <c r="A1272" s="3">
        <v>45337</v>
      </c>
      <c r="B1272" s="1" t="s">
        <v>94</v>
      </c>
      <c r="C1272" s="1" t="s">
        <v>94</v>
      </c>
      <c r="D1272" s="24">
        <v>4317</v>
      </c>
      <c r="F1272" s="1" t="s">
        <v>72</v>
      </c>
      <c r="G1272" s="1" t="s">
        <v>36</v>
      </c>
      <c r="H1272" s="1" t="s">
        <v>106</v>
      </c>
      <c r="I1272" t="s">
        <v>57</v>
      </c>
      <c r="J1272" t="str">
        <f>_xlfn.CONCAT(IFERROR(INDEX(Lookup!B:B, MATCH(Table1[[#This Row],[Origin City]], Lookup!A:A, 0)), Table1[[#This Row],[Origin City]]),","," ",Table1[[#This Row],[Origin State]])</f>
        <v>Casey, IL</v>
      </c>
      <c r="K1272" t="s">
        <v>107</v>
      </c>
      <c r="L1272" t="s">
        <v>98</v>
      </c>
      <c r="M1272" t="str">
        <f>_xlfn.CONCAT(IFERROR(INDEX(Lookup!B:B, MATCH(Table1[[#This Row],[Destination City]], Lookup!A:A, 0)), Table1[[#This Row],[Destination City]]),","," ",Table1[[#This Row],[Destination State]])</f>
        <v>Mobile, AL</v>
      </c>
      <c r="N1272" s="5">
        <v>779</v>
      </c>
      <c r="O1272" t="s">
        <v>86</v>
      </c>
      <c r="P1272">
        <v>90</v>
      </c>
      <c r="Q1272">
        <v>90</v>
      </c>
      <c r="R1272" t="s">
        <v>2</v>
      </c>
      <c r="S1272" t="s">
        <v>43</v>
      </c>
      <c r="T1272" t="s">
        <v>43</v>
      </c>
      <c r="U1272" s="43"/>
      <c r="V1272" s="28" t="s">
        <v>87</v>
      </c>
      <c r="W1272" s="4">
        <v>3736</v>
      </c>
      <c r="X1272" s="4">
        <f>IF(Table1[[#This Row],[Commodity]]="corn",Table1[[#This Row],[Tariff per Car]]/(111*2000/56),Table1[[#This Row],[Tariff per Car]]/(111*2000/60))</f>
        <v>1.0097297297297296</v>
      </c>
      <c r="Y1272" s="4">
        <f>Table1[[#This Row],[Tariff per Car]]/100.7</f>
        <v>37.100297914597817</v>
      </c>
      <c r="Z1272" s="4">
        <f>(Table1[[#This Row],[Tariff per Car]]/111)</f>
        <v>33.657657657657658</v>
      </c>
      <c r="AA1272" s="6">
        <f>(Table1[[#This Row],[Tariff per Car]]/111)/Table1[[#This Row],[Route Mileage]]</f>
        <v>4.320623576079289E-2</v>
      </c>
      <c r="AB1272" s="4">
        <v>0</v>
      </c>
      <c r="AC1272" s="4">
        <f>Table1[[#This Row],[FSC per Mile]]*Table1[[#This Row],[Route Mileage]]</f>
        <v>0</v>
      </c>
      <c r="AD1272" s="4">
        <f>Table1[[#This Row],[Tariff per Car]]+Table1[[#This Row],[FSC per Car]]</f>
        <v>3736</v>
      </c>
      <c r="AE1272" s="4">
        <f>IF(Table1[[#This Row],[Commodity]]="corn",Table1[[#This Row],[Tariff + FSC per Car]]/(111*2000/56),Table1[[#This Row],[Tariff + FSC per Car]]/(111*2000/60))</f>
        <v>1.0097297297297296</v>
      </c>
      <c r="AF1272" s="4">
        <f>Table1[[#This Row],[Tariff + FSC per Car]]/100.7</f>
        <v>37.100297914597817</v>
      </c>
      <c r="AG1272" s="4">
        <f>(Table1[[#This Row],[Tariff + FSC per Car]]/111)</f>
        <v>33.657657657657658</v>
      </c>
      <c r="AH1272" s="6">
        <f>(Table1[[#This Row],[Tariff + FSC per Car]]/111)/Table1[[#This Row],[Route Mileage]]</f>
        <v>4.320623576079289E-2</v>
      </c>
    </row>
    <row r="1273" spans="1:34" x14ac:dyDescent="0.25">
      <c r="A1273" s="3">
        <v>45337</v>
      </c>
      <c r="B1273" s="1" t="s">
        <v>94</v>
      </c>
      <c r="C1273" s="1" t="s">
        <v>94</v>
      </c>
      <c r="D1273" s="24">
        <v>4317</v>
      </c>
      <c r="F1273" s="1" t="s">
        <v>72</v>
      </c>
      <c r="G1273" s="1" t="s">
        <v>36</v>
      </c>
      <c r="H1273" s="1" t="s">
        <v>109</v>
      </c>
      <c r="I1273" t="s">
        <v>100</v>
      </c>
      <c r="J1273" t="str">
        <f>_xlfn.CONCAT(IFERROR(INDEX(Lookup!B:B, MATCH(Table1[[#This Row],[Origin City]], Lookup!A:A, 0)), Table1[[#This Row],[Origin City]]),","," ",Table1[[#This Row],[Origin State]])</f>
        <v>Marion, OH</v>
      </c>
      <c r="K1273" t="s">
        <v>110</v>
      </c>
      <c r="L1273" t="s">
        <v>111</v>
      </c>
      <c r="M1273" t="str">
        <f>_xlfn.CONCAT(IFERROR(INDEX(Lookup!B:B, MATCH(Table1[[#This Row],[Destination City]], Lookup!A:A, 0)), Table1[[#This Row],[Destination City]]),","," ",Table1[[#This Row],[Destination State]])</f>
        <v>Chesapeake, VA</v>
      </c>
      <c r="N1273" s="5">
        <v>760</v>
      </c>
      <c r="O1273" t="s">
        <v>86</v>
      </c>
      <c r="P1273">
        <v>90</v>
      </c>
      <c r="Q1273">
        <v>90</v>
      </c>
      <c r="R1273" t="s">
        <v>108</v>
      </c>
      <c r="S1273" t="s">
        <v>43</v>
      </c>
      <c r="T1273" t="s">
        <v>52</v>
      </c>
      <c r="U1273" s="43"/>
      <c r="V1273" s="28" t="s">
        <v>87</v>
      </c>
      <c r="W1273" s="4">
        <v>3134</v>
      </c>
      <c r="X1273" s="4">
        <f>IF(Table1[[#This Row],[Commodity]]="corn",Table1[[#This Row],[Tariff per Car]]/(111*2000/56),Table1[[#This Row],[Tariff per Car]]/(111*2000/60))</f>
        <v>0.84702702702702704</v>
      </c>
      <c r="Y1273" s="4">
        <f>Table1[[#This Row],[Tariff per Car]]/100.7</f>
        <v>31.122144985104271</v>
      </c>
      <c r="Z1273" s="4">
        <f>(Table1[[#This Row],[Tariff per Car]]/111)</f>
        <v>28.234234234234233</v>
      </c>
      <c r="AA1273" s="6">
        <f>(Table1[[#This Row],[Tariff per Car]]/111)/Table1[[#This Row],[Route Mileage]]</f>
        <v>3.7150308202939783E-2</v>
      </c>
      <c r="AB1273" s="4">
        <v>0</v>
      </c>
      <c r="AC1273" s="4">
        <f>Table1[[#This Row],[FSC per Mile]]*Table1[[#This Row],[Route Mileage]]</f>
        <v>0</v>
      </c>
      <c r="AD1273" s="4">
        <f>Table1[[#This Row],[Tariff per Car]]+Table1[[#This Row],[FSC per Car]]</f>
        <v>3134</v>
      </c>
      <c r="AE1273" s="4">
        <f>IF(Table1[[#This Row],[Commodity]]="corn",Table1[[#This Row],[Tariff + FSC per Car]]/(111*2000/56),Table1[[#This Row],[Tariff + FSC per Car]]/(111*2000/60))</f>
        <v>0.84702702702702704</v>
      </c>
      <c r="AF1273" s="4">
        <f>Table1[[#This Row],[Tariff + FSC per Car]]/100.7</f>
        <v>31.122144985104271</v>
      </c>
      <c r="AG1273" s="4">
        <f>(Table1[[#This Row],[Tariff + FSC per Car]]/111)</f>
        <v>28.234234234234233</v>
      </c>
      <c r="AH1273" s="6">
        <f>(Table1[[#This Row],[Tariff + FSC per Car]]/111)/Table1[[#This Row],[Route Mileage]]</f>
        <v>3.7150308202939783E-2</v>
      </c>
    </row>
    <row r="1274" spans="1:34" x14ac:dyDescent="0.25">
      <c r="A1274" s="3">
        <v>45337</v>
      </c>
      <c r="B1274" s="1" t="s">
        <v>94</v>
      </c>
      <c r="C1274" s="1" t="s">
        <v>94</v>
      </c>
      <c r="D1274" s="24">
        <v>4317</v>
      </c>
      <c r="F1274" s="1" t="s">
        <v>72</v>
      </c>
      <c r="G1274" s="1" t="s">
        <v>36</v>
      </c>
      <c r="H1274" s="1" t="s">
        <v>109</v>
      </c>
      <c r="I1274" t="s">
        <v>100</v>
      </c>
      <c r="J1274" t="str">
        <f>_xlfn.CONCAT(IFERROR(INDEX(Lookup!B:B, MATCH(Table1[[#This Row],[Origin City]], Lookup!A:A, 0)), Table1[[#This Row],[Origin City]]),","," ",Table1[[#This Row],[Origin State]])</f>
        <v>Marion, OH</v>
      </c>
      <c r="K1274" t="s">
        <v>110</v>
      </c>
      <c r="L1274" t="s">
        <v>111</v>
      </c>
      <c r="M1274" t="str">
        <f>_xlfn.CONCAT(IFERROR(INDEX(Lookup!B:B, MATCH(Table1[[#This Row],[Destination City]], Lookup!A:A, 0)), Table1[[#This Row],[Destination City]]),","," ",Table1[[#This Row],[Destination State]])</f>
        <v>Chesapeake, VA</v>
      </c>
      <c r="N1274" s="5">
        <v>760</v>
      </c>
      <c r="O1274" t="s">
        <v>86</v>
      </c>
      <c r="P1274">
        <v>90</v>
      </c>
      <c r="Q1274">
        <v>90</v>
      </c>
      <c r="R1274" t="s">
        <v>2</v>
      </c>
      <c r="S1274" t="s">
        <v>43</v>
      </c>
      <c r="T1274" t="s">
        <v>43</v>
      </c>
      <c r="U1274" s="43"/>
      <c r="V1274" s="28" t="s">
        <v>87</v>
      </c>
      <c r="W1274" s="4">
        <v>3574</v>
      </c>
      <c r="X1274" s="4">
        <f>IF(Table1[[#This Row],[Commodity]]="corn",Table1[[#This Row],[Tariff per Car]]/(111*2000/56),Table1[[#This Row],[Tariff per Car]]/(111*2000/60))</f>
        <v>0.96594594594594596</v>
      </c>
      <c r="Y1274" s="4">
        <f>Table1[[#This Row],[Tariff per Car]]/100.7</f>
        <v>35.491559086395235</v>
      </c>
      <c r="Z1274" s="4">
        <f>(Table1[[#This Row],[Tariff per Car]]/111)</f>
        <v>32.198198198198199</v>
      </c>
      <c r="AA1274" s="6">
        <f>(Table1[[#This Row],[Tariff per Car]]/111)/Table1[[#This Row],[Route Mileage]]</f>
        <v>4.2366050260787103E-2</v>
      </c>
      <c r="AB1274" s="4">
        <v>0</v>
      </c>
      <c r="AC1274" s="4">
        <f>Table1[[#This Row],[FSC per Mile]]*Table1[[#This Row],[Route Mileage]]</f>
        <v>0</v>
      </c>
      <c r="AD1274" s="4">
        <f>Table1[[#This Row],[Tariff per Car]]+Table1[[#This Row],[FSC per Car]]</f>
        <v>3574</v>
      </c>
      <c r="AE1274" s="4">
        <f>IF(Table1[[#This Row],[Commodity]]="corn",Table1[[#This Row],[Tariff + FSC per Car]]/(111*2000/56),Table1[[#This Row],[Tariff + FSC per Car]]/(111*2000/60))</f>
        <v>0.96594594594594596</v>
      </c>
      <c r="AF1274" s="4">
        <f>Table1[[#This Row],[Tariff + FSC per Car]]/100.7</f>
        <v>35.491559086395235</v>
      </c>
      <c r="AG1274" s="4">
        <f>(Table1[[#This Row],[Tariff + FSC per Car]]/111)</f>
        <v>32.198198198198199</v>
      </c>
      <c r="AH1274" s="6">
        <f>(Table1[[#This Row],[Tariff + FSC per Car]]/111)/Table1[[#This Row],[Route Mileage]]</f>
        <v>4.2366050260787103E-2</v>
      </c>
    </row>
    <row r="1275" spans="1:34" x14ac:dyDescent="0.25">
      <c r="A1275" s="3">
        <v>45337</v>
      </c>
      <c r="B1275" s="1" t="s">
        <v>112</v>
      </c>
      <c r="C1275" s="1" t="s">
        <v>112</v>
      </c>
      <c r="D1275" s="24">
        <v>4051</v>
      </c>
      <c r="E1275" s="24">
        <v>1144</v>
      </c>
      <c r="F1275" s="1" t="s">
        <v>72</v>
      </c>
      <c r="G1275" s="1" t="s">
        <v>36</v>
      </c>
      <c r="H1275" s="1" t="s">
        <v>128</v>
      </c>
      <c r="I1275" t="s">
        <v>77</v>
      </c>
      <c r="J1275" t="str">
        <f>_xlfn.CONCAT(IFERROR(INDEX(Lookup!B:B, MATCH(Table1[[#This Row],[Origin City]], Lookup!A:A, 0)), Table1[[#This Row],[Origin City]]),","," ",Table1[[#This Row],[Origin State]])</f>
        <v>Canton, KS</v>
      </c>
      <c r="K1275" t="s">
        <v>65</v>
      </c>
      <c r="L1275" t="s">
        <v>54</v>
      </c>
      <c r="M1275" t="str">
        <f>_xlfn.CONCAT(IFERROR(INDEX(Lookup!B:B, MATCH(Table1[[#This Row],[Destination City]], Lookup!A:A, 0)), Table1[[#This Row],[Destination City]]),","," ",Table1[[#This Row],[Destination State]])</f>
        <v>Houston, TX</v>
      </c>
      <c r="N1275" s="5">
        <v>747</v>
      </c>
      <c r="O1275" t="s">
        <v>51</v>
      </c>
      <c r="P1275">
        <v>107</v>
      </c>
      <c r="R1275" t="s">
        <v>42</v>
      </c>
      <c r="S1275" t="s">
        <v>43</v>
      </c>
      <c r="T1275" t="s">
        <v>52</v>
      </c>
      <c r="U1275" s="36" t="s">
        <v>44</v>
      </c>
      <c r="V1275" s="28"/>
      <c r="W1275" s="4">
        <v>4870</v>
      </c>
      <c r="X1275" s="4">
        <f>IF(Table1[[#This Row],[Commodity]]="corn",Table1[[#This Row],[Tariff per Car]]/(111*2000/56),Table1[[#This Row],[Tariff per Car]]/(111*2000/60))</f>
        <v>1.3162162162162163</v>
      </c>
      <c r="Y1275" s="4">
        <f>Table1[[#This Row],[Tariff per Car]]/100.7</f>
        <v>48.361469712015889</v>
      </c>
      <c r="Z1275" s="4">
        <f>(Table1[[#This Row],[Tariff per Car]]/111)</f>
        <v>43.873873873873876</v>
      </c>
      <c r="AA1275" s="6">
        <f>(Table1[[#This Row],[Tariff per Car]]/111)/Table1[[#This Row],[Route Mileage]]</f>
        <v>5.8733432227408136E-2</v>
      </c>
      <c r="AB1275" s="4">
        <v>0.38</v>
      </c>
      <c r="AC1275" s="4">
        <f>Table1[[#This Row],[FSC per Mile]]*Table1[[#This Row],[Route Mileage]]</f>
        <v>283.86</v>
      </c>
      <c r="AD1275" s="4">
        <f>Table1[[#This Row],[Tariff per Car]]+Table1[[#This Row],[FSC per Car]]</f>
        <v>5153.8599999999997</v>
      </c>
      <c r="AE1275" s="4">
        <f>IF(Table1[[#This Row],[Commodity]]="corn",Table1[[#This Row],[Tariff + FSC per Car]]/(111*2000/56),Table1[[#This Row],[Tariff + FSC per Car]]/(111*2000/60))</f>
        <v>1.3929351351351351</v>
      </c>
      <c r="AF1275" s="4">
        <f>Table1[[#This Row],[Tariff + FSC per Car]]/100.7</f>
        <v>51.180337636544188</v>
      </c>
      <c r="AG1275" s="4">
        <f>(Table1[[#This Row],[Tariff + FSC per Car]]/111)</f>
        <v>46.431171171171165</v>
      </c>
      <c r="AH1275" s="6">
        <f>(Table1[[#This Row],[Tariff + FSC per Car]]/111)/Table1[[#This Row],[Route Mileage]]</f>
        <v>6.2156855650831545E-2</v>
      </c>
    </row>
    <row r="1276" spans="1:34" x14ac:dyDescent="0.25">
      <c r="A1276" s="3">
        <v>45337</v>
      </c>
      <c r="B1276" s="1" t="s">
        <v>112</v>
      </c>
      <c r="C1276" s="1" t="s">
        <v>112</v>
      </c>
      <c r="D1276" s="24">
        <v>4051</v>
      </c>
      <c r="E1276" s="24">
        <v>1301</v>
      </c>
      <c r="F1276" s="1" t="s">
        <v>72</v>
      </c>
      <c r="G1276" s="1" t="s">
        <v>36</v>
      </c>
      <c r="H1276" s="1" t="s">
        <v>129</v>
      </c>
      <c r="I1276" t="s">
        <v>38</v>
      </c>
      <c r="J1276" t="str">
        <f>_xlfn.CONCAT(IFERROR(INDEX(Lookup!B:B, MATCH(Table1[[#This Row],[Origin City]], Lookup!A:A, 0)), Table1[[#This Row],[Origin City]]),","," ",Table1[[#This Row],[Origin State]])</f>
        <v>Cozad, NE</v>
      </c>
      <c r="K1276" t="s">
        <v>90</v>
      </c>
      <c r="L1276" t="s">
        <v>49</v>
      </c>
      <c r="M1276" t="str">
        <f>_xlfn.CONCAT(IFERROR(INDEX(Lookup!B:B, MATCH(Table1[[#This Row],[Destination City]], Lookup!A:A, 0)), Table1[[#This Row],[Destination City]]),","," ",Table1[[#This Row],[Destination State]])</f>
        <v>Kalama, WA</v>
      </c>
      <c r="N1276" s="47">
        <v>1562</v>
      </c>
      <c r="O1276" t="s">
        <v>51</v>
      </c>
      <c r="P1276">
        <v>107</v>
      </c>
      <c r="R1276" t="s">
        <v>42</v>
      </c>
      <c r="S1276" t="s">
        <v>43</v>
      </c>
      <c r="T1276" t="s">
        <v>52</v>
      </c>
      <c r="U1276" s="36" t="s">
        <v>44</v>
      </c>
      <c r="V1276" s="28"/>
      <c r="W1276" s="4">
        <v>5860</v>
      </c>
      <c r="X1276" s="4">
        <f>IF(Table1[[#This Row],[Commodity]]="corn",Table1[[#This Row],[Tariff per Car]]/(111*2000/56),Table1[[#This Row],[Tariff per Car]]/(111*2000/60))</f>
        <v>1.5837837837837838</v>
      </c>
      <c r="Y1276" s="4">
        <f>Table1[[#This Row],[Tariff per Car]]/100.7</f>
        <v>58.192651439920553</v>
      </c>
      <c r="Z1276" s="4">
        <f>(Table1[[#This Row],[Tariff per Car]]/111)</f>
        <v>52.792792792792795</v>
      </c>
      <c r="AA1276" s="6">
        <f>(Table1[[#This Row],[Tariff per Car]]/111)/Table1[[#This Row],[Route Mileage]]</f>
        <v>3.379820281228732E-2</v>
      </c>
      <c r="AB1276" s="4">
        <v>0.38</v>
      </c>
      <c r="AC1276" s="4">
        <f>Table1[[#This Row],[FSC per Mile]]*Table1[[#This Row],[Route Mileage]]</f>
        <v>593.56000000000006</v>
      </c>
      <c r="AD1276" s="4">
        <f>Table1[[#This Row],[Tariff per Car]]+Table1[[#This Row],[FSC per Car]]</f>
        <v>6453.56</v>
      </c>
      <c r="AE1276" s="4">
        <f>IF(Table1[[#This Row],[Commodity]]="corn",Table1[[#This Row],[Tariff + FSC per Car]]/(111*2000/56),Table1[[#This Row],[Tariff + FSC per Car]]/(111*2000/60))</f>
        <v>1.7442054054054055</v>
      </c>
      <c r="AF1276" s="4">
        <f>Table1[[#This Row],[Tariff + FSC per Car]]/100.7</f>
        <v>64.086991062562063</v>
      </c>
      <c r="AG1276" s="4">
        <f>(Table1[[#This Row],[Tariff + FSC per Car]]/111)</f>
        <v>58.140180180180181</v>
      </c>
      <c r="AH1276" s="6">
        <f>(Table1[[#This Row],[Tariff + FSC per Car]]/111)/Table1[[#This Row],[Route Mileage]]</f>
        <v>3.7221626235710743E-2</v>
      </c>
    </row>
    <row r="1277" spans="1:34" x14ac:dyDescent="0.25">
      <c r="A1277" s="3">
        <v>45337</v>
      </c>
      <c r="B1277" s="1" t="s">
        <v>112</v>
      </c>
      <c r="C1277" s="1" t="s">
        <v>112</v>
      </c>
      <c r="D1277" s="24">
        <v>4051</v>
      </c>
      <c r="E1277" s="24">
        <v>1144</v>
      </c>
      <c r="F1277" s="1" t="s">
        <v>72</v>
      </c>
      <c r="G1277" s="1" t="s">
        <v>36</v>
      </c>
      <c r="H1277" s="1" t="s">
        <v>129</v>
      </c>
      <c r="I1277" t="s">
        <v>38</v>
      </c>
      <c r="J1277" t="str">
        <f>_xlfn.CONCAT(IFERROR(INDEX(Lookup!B:B, MATCH(Table1[[#This Row],[Origin City]], Lookup!A:A, 0)), Table1[[#This Row],[Origin City]]),","," ",Table1[[#This Row],[Origin State]])</f>
        <v>Cozad, NE</v>
      </c>
      <c r="K1277" t="s">
        <v>65</v>
      </c>
      <c r="L1277" t="s">
        <v>54</v>
      </c>
      <c r="M1277" t="str">
        <f>_xlfn.CONCAT(IFERROR(INDEX(Lookup!B:B, MATCH(Table1[[#This Row],[Destination City]], Lookup!A:A, 0)), Table1[[#This Row],[Destination City]]),","," ",Table1[[#This Row],[Destination State]])</f>
        <v>Houston, TX</v>
      </c>
      <c r="N1277" s="47">
        <v>1078</v>
      </c>
      <c r="O1277" t="s">
        <v>51</v>
      </c>
      <c r="P1277">
        <v>107</v>
      </c>
      <c r="R1277" t="s">
        <v>42</v>
      </c>
      <c r="S1277" t="s">
        <v>43</v>
      </c>
      <c r="T1277" t="s">
        <v>52</v>
      </c>
      <c r="U1277" s="36" t="s">
        <v>44</v>
      </c>
      <c r="V1277" s="28"/>
      <c r="W1277" s="4">
        <v>5230</v>
      </c>
      <c r="X1277" s="4">
        <f>IF(Table1[[#This Row],[Commodity]]="corn",Table1[[#This Row],[Tariff per Car]]/(111*2000/56),Table1[[#This Row],[Tariff per Car]]/(111*2000/60))</f>
        <v>1.4135135135135135</v>
      </c>
      <c r="Y1277" s="4">
        <f>Table1[[#This Row],[Tariff per Car]]/100.7</f>
        <v>51.936444885799403</v>
      </c>
      <c r="Z1277" s="4">
        <f>(Table1[[#This Row],[Tariff per Car]]/111)</f>
        <v>47.117117117117118</v>
      </c>
      <c r="AA1277" s="6">
        <f>(Table1[[#This Row],[Tariff per Car]]/111)/Table1[[#This Row],[Route Mileage]]</f>
        <v>4.3707900850757993E-2</v>
      </c>
      <c r="AB1277" s="4">
        <v>0.38</v>
      </c>
      <c r="AC1277" s="4">
        <f>Table1[[#This Row],[FSC per Mile]]*Table1[[#This Row],[Route Mileage]]</f>
        <v>409.64</v>
      </c>
      <c r="AD1277" s="4">
        <f>Table1[[#This Row],[Tariff per Car]]+Table1[[#This Row],[FSC per Car]]</f>
        <v>5639.64</v>
      </c>
      <c r="AE1277" s="4">
        <f>IF(Table1[[#This Row],[Commodity]]="corn",Table1[[#This Row],[Tariff + FSC per Car]]/(111*2000/56),Table1[[#This Row],[Tariff + FSC per Car]]/(111*2000/60))</f>
        <v>1.5242270270270271</v>
      </c>
      <c r="AF1277" s="4">
        <f>Table1[[#This Row],[Tariff + FSC per Car]]/100.7</f>
        <v>56.004369414101291</v>
      </c>
      <c r="AG1277" s="4">
        <f>(Table1[[#This Row],[Tariff + FSC per Car]]/111)</f>
        <v>50.807567567567574</v>
      </c>
      <c r="AH1277" s="6">
        <f>(Table1[[#This Row],[Tariff + FSC per Car]]/111)/Table1[[#This Row],[Route Mileage]]</f>
        <v>4.7131324274181423E-2</v>
      </c>
    </row>
    <row r="1278" spans="1:34" x14ac:dyDescent="0.25">
      <c r="A1278" s="3">
        <v>45337</v>
      </c>
      <c r="B1278" s="1" t="s">
        <v>112</v>
      </c>
      <c r="C1278" s="1" t="s">
        <v>112</v>
      </c>
      <c r="D1278" s="24">
        <v>4051</v>
      </c>
      <c r="E1278" s="24">
        <v>1144</v>
      </c>
      <c r="F1278" s="1" t="s">
        <v>72</v>
      </c>
      <c r="G1278" s="1" t="s">
        <v>36</v>
      </c>
      <c r="H1278" s="1" t="s">
        <v>122</v>
      </c>
      <c r="I1278" t="s">
        <v>59</v>
      </c>
      <c r="J1278" t="str">
        <f>_xlfn.CONCAT(IFERROR(INDEX(Lookup!B:B, MATCH(Table1[[#This Row],[Origin City]], Lookup!A:A, 0)), Table1[[#This Row],[Origin City]]),","," ",Table1[[#This Row],[Origin State]])</f>
        <v>Sloan, IA</v>
      </c>
      <c r="K1278" t="s">
        <v>130</v>
      </c>
      <c r="L1278" t="s">
        <v>83</v>
      </c>
      <c r="M1278" t="str">
        <f>_xlfn.CONCAT(IFERROR(INDEX(Lookup!B:B, MATCH(Table1[[#This Row],[Destination City]], Lookup!A:A, 0)), Table1[[#This Row],[Destination City]]),","," ",Table1[[#This Row],[Destination State]])</f>
        <v>Ama, LA</v>
      </c>
      <c r="N1278" s="47">
        <v>1231</v>
      </c>
      <c r="O1278" t="s">
        <v>51</v>
      </c>
      <c r="P1278">
        <v>107</v>
      </c>
      <c r="R1278" t="s">
        <v>42</v>
      </c>
      <c r="S1278" t="s">
        <v>43</v>
      </c>
      <c r="T1278" t="s">
        <v>52</v>
      </c>
      <c r="U1278" s="36" t="s">
        <v>44</v>
      </c>
      <c r="V1278" s="28"/>
      <c r="W1278" s="4">
        <v>5310</v>
      </c>
      <c r="X1278" s="4">
        <f>IF(Table1[[#This Row],[Commodity]]="corn",Table1[[#This Row],[Tariff per Car]]/(111*2000/56),Table1[[#This Row],[Tariff per Car]]/(111*2000/60))</f>
        <v>1.4351351351351351</v>
      </c>
      <c r="Y1278" s="4">
        <f>Table1[[#This Row],[Tariff per Car]]/100.7</f>
        <v>52.730883813306853</v>
      </c>
      <c r="Z1278" s="4">
        <f>(Table1[[#This Row],[Tariff per Car]]/111)</f>
        <v>47.837837837837839</v>
      </c>
      <c r="AA1278" s="6">
        <f>(Table1[[#This Row],[Tariff per Car]]/111)/Table1[[#This Row],[Route Mileage]]</f>
        <v>3.886095681384065E-2</v>
      </c>
      <c r="AB1278" s="4">
        <v>0.38</v>
      </c>
      <c r="AC1278" s="4">
        <f>Table1[[#This Row],[FSC per Mile]]*Table1[[#This Row],[Route Mileage]]</f>
        <v>467.78000000000003</v>
      </c>
      <c r="AD1278" s="4">
        <f>Table1[[#This Row],[Tariff per Car]]+Table1[[#This Row],[FSC per Car]]</f>
        <v>5777.78</v>
      </c>
      <c r="AE1278" s="4">
        <f>IF(Table1[[#This Row],[Commodity]]="corn",Table1[[#This Row],[Tariff + FSC per Car]]/(111*2000/56),Table1[[#This Row],[Tariff + FSC per Car]]/(111*2000/60))</f>
        <v>1.561562162162162</v>
      </c>
      <c r="AF1278" s="4">
        <f>Table1[[#This Row],[Tariff + FSC per Car]]/100.7</f>
        <v>57.376166832174775</v>
      </c>
      <c r="AG1278" s="4">
        <f>(Table1[[#This Row],[Tariff + FSC per Car]]/111)</f>
        <v>52.052072072072072</v>
      </c>
      <c r="AH1278" s="6">
        <f>(Table1[[#This Row],[Tariff + FSC per Car]]/111)/Table1[[#This Row],[Route Mileage]]</f>
        <v>4.2284380237264073E-2</v>
      </c>
    </row>
    <row r="1279" spans="1:34" x14ac:dyDescent="0.25">
      <c r="A1279" s="3">
        <v>45366</v>
      </c>
      <c r="B1279" s="1" t="s">
        <v>34</v>
      </c>
      <c r="C1279" s="1" t="s">
        <v>34</v>
      </c>
      <c r="D1279" s="24">
        <v>4022</v>
      </c>
      <c r="E1279" s="24">
        <v>39010</v>
      </c>
      <c r="F1279" s="1" t="s">
        <v>35</v>
      </c>
      <c r="G1279" s="1" t="s">
        <v>36</v>
      </c>
      <c r="H1279" s="1" t="s">
        <v>37</v>
      </c>
      <c r="I1279" t="s">
        <v>38</v>
      </c>
      <c r="J1279" t="str">
        <f>_xlfn.CONCAT(IFERROR(INDEX(Lookup!B:B, MATCH(Table1[[#This Row],[Origin City]], Lookup!A:A, 0)), Table1[[#This Row],[Origin City]]),","," ",Table1[[#This Row],[Origin State]])</f>
        <v>Brunswick, NE</v>
      </c>
      <c r="K1279" t="s">
        <v>39</v>
      </c>
      <c r="L1279" t="s">
        <v>40</v>
      </c>
      <c r="M1279" t="str">
        <f>_xlfn.CONCAT(IFERROR(INDEX(Lookup!B:B, MATCH(Table1[[#This Row],[Destination City]], Lookup!A:A, 0)), Table1[[#This Row],[Destination City]]),","," ",Table1[[#This Row],[Destination State]])</f>
        <v>Hanford, CA</v>
      </c>
      <c r="N1279" s="5">
        <v>2122</v>
      </c>
      <c r="O1279" t="s">
        <v>41</v>
      </c>
      <c r="P1279">
        <v>110</v>
      </c>
      <c r="Q1279">
        <v>120</v>
      </c>
      <c r="R1279" t="s">
        <v>42</v>
      </c>
      <c r="S1279" t="s">
        <v>43</v>
      </c>
      <c r="T1279" t="s">
        <v>43</v>
      </c>
      <c r="U1279" s="35" t="s">
        <v>44</v>
      </c>
      <c r="V1279" s="27" t="s">
        <v>45</v>
      </c>
      <c r="W1279" s="4">
        <v>6020</v>
      </c>
      <c r="X1279" s="4">
        <f>IF(Table1[[#This Row],[Commodity]]="corn",Table1[[#This Row],[Tariff per Car]]/(111*2000/56),Table1[[#This Row],[Tariff per Car]]/(111*2000/60))</f>
        <v>1.5185585585585586</v>
      </c>
      <c r="Y1279" s="4">
        <f>Table1[[#This Row],[Tariff per Car]]/100.7</f>
        <v>59.781529294935453</v>
      </c>
      <c r="Z1279" s="4">
        <f>(Table1[[#This Row],[Tariff per Car]]/111)</f>
        <v>54.234234234234236</v>
      </c>
      <c r="AA1279" s="6">
        <f>(Table1[[#This Row],[Tariff per Car]]/111)/Table1[[#This Row],[Route Mileage]]</f>
        <v>2.5558074568442148E-2</v>
      </c>
      <c r="AB1279" s="4">
        <v>0.16</v>
      </c>
      <c r="AC1279" s="4">
        <f>Table1[[#This Row],[FSC per Mile]]*Table1[[#This Row],[Route Mileage]]</f>
        <v>339.52</v>
      </c>
      <c r="AD1279" s="4">
        <f>Table1[[#This Row],[Tariff per Car]]+Table1[[#This Row],[FSC per Car]]</f>
        <v>6359.52</v>
      </c>
      <c r="AE1279" s="4">
        <f>IF(Table1[[#This Row],[Commodity]]="corn",Table1[[#This Row],[Tariff + FSC per Car]]/(111*2000/56),Table1[[#This Row],[Tariff + FSC per Car]]/(111*2000/60))</f>
        <v>1.6042032432432434</v>
      </c>
      <c r="AF1279" s="4">
        <f>Table1[[#This Row],[Tariff + FSC per Car]]/100.7</f>
        <v>63.153128103277062</v>
      </c>
      <c r="AG1279" s="4">
        <f>(Table1[[#This Row],[Tariff + FSC per Car]]/111)</f>
        <v>57.292972972972976</v>
      </c>
      <c r="AH1279" s="6">
        <f>(Table1[[#This Row],[Tariff + FSC per Car]]/111)/Table1[[#This Row],[Route Mileage]]</f>
        <v>2.6999516009883588E-2</v>
      </c>
    </row>
    <row r="1280" spans="1:34" x14ac:dyDescent="0.25">
      <c r="A1280" s="3">
        <v>45366</v>
      </c>
      <c r="B1280" s="1" t="s">
        <v>34</v>
      </c>
      <c r="C1280" s="1" t="s">
        <v>34</v>
      </c>
      <c r="D1280" s="24">
        <v>4022</v>
      </c>
      <c r="E1280" s="24">
        <v>39013</v>
      </c>
      <c r="F1280" s="1" t="s">
        <v>35</v>
      </c>
      <c r="G1280" s="1" t="s">
        <v>36</v>
      </c>
      <c r="H1280" s="1" t="s">
        <v>46</v>
      </c>
      <c r="I1280" t="s">
        <v>47</v>
      </c>
      <c r="J1280" t="str">
        <f>_xlfn.CONCAT(IFERROR(INDEX(Lookup!B:B, MATCH(Table1[[#This Row],[Origin City]], Lookup!A:A, 0)), Table1[[#This Row],[Origin City]]),","," ",Table1[[#This Row],[Origin State]])</f>
        <v>Clarkfield, MN</v>
      </c>
      <c r="K1280" t="s">
        <v>48</v>
      </c>
      <c r="L1280" t="s">
        <v>49</v>
      </c>
      <c r="M1280" t="s">
        <v>50</v>
      </c>
      <c r="N1280" s="5">
        <v>1684</v>
      </c>
      <c r="O1280" t="s">
        <v>51</v>
      </c>
      <c r="P1280">
        <v>110</v>
      </c>
      <c r="Q1280">
        <v>120</v>
      </c>
      <c r="R1280" t="s">
        <v>42</v>
      </c>
      <c r="S1280" t="s">
        <v>43</v>
      </c>
      <c r="T1280" t="s">
        <v>52</v>
      </c>
      <c r="U1280" s="35" t="s">
        <v>44</v>
      </c>
      <c r="V1280" s="27" t="s">
        <v>45</v>
      </c>
      <c r="W1280" s="4">
        <v>5620</v>
      </c>
      <c r="X1280" s="4">
        <f>IF(Table1[[#This Row],[Commodity]]="corn",Table1[[#This Row],[Tariff per Car]]/(111*2000/56),Table1[[#This Row],[Tariff per Car]]/(111*2000/60))</f>
        <v>1.4176576576576576</v>
      </c>
      <c r="Y1280" s="4">
        <f>Table1[[#This Row],[Tariff per Car]]/100.7</f>
        <v>55.80933465739821</v>
      </c>
      <c r="Z1280" s="4">
        <f>(Table1[[#This Row],[Tariff per Car]]/111)</f>
        <v>50.630630630630634</v>
      </c>
      <c r="AA1280" s="6">
        <f>(Table1[[#This Row],[Tariff per Car]]/111)/Table1[[#This Row],[Route Mileage]]</f>
        <v>3.0065695148830542E-2</v>
      </c>
      <c r="AB1280" s="4">
        <v>0.16</v>
      </c>
      <c r="AC1280" s="4">
        <f>Table1[[#This Row],[FSC per Mile]]*Table1[[#This Row],[Route Mileage]]</f>
        <v>269.44</v>
      </c>
      <c r="AD1280" s="4">
        <f>Table1[[#This Row],[Tariff per Car]]+Table1[[#This Row],[FSC per Car]]</f>
        <v>5889.44</v>
      </c>
      <c r="AE1280" s="4">
        <f>IF(Table1[[#This Row],[Commodity]]="corn",Table1[[#This Row],[Tariff + FSC per Car]]/(111*2000/56),Table1[[#This Row],[Tariff + FSC per Car]]/(111*2000/60))</f>
        <v>1.4856245045045045</v>
      </c>
      <c r="AF1280" s="4">
        <f>Table1[[#This Row],[Tariff + FSC per Car]]/100.7</f>
        <v>58.485004965243292</v>
      </c>
      <c r="AG1280" s="4">
        <f>(Table1[[#This Row],[Tariff + FSC per Car]]/111)</f>
        <v>53.058018018018018</v>
      </c>
      <c r="AH1280" s="6">
        <f>(Table1[[#This Row],[Tariff + FSC per Car]]/111)/Table1[[#This Row],[Route Mileage]]</f>
        <v>3.1507136590271982E-2</v>
      </c>
    </row>
    <row r="1281" spans="1:34" x14ac:dyDescent="0.25">
      <c r="A1281" s="3">
        <v>45366</v>
      </c>
      <c r="B1281" s="1" t="s">
        <v>34</v>
      </c>
      <c r="C1281" s="1" t="s">
        <v>34</v>
      </c>
      <c r="D1281" s="24">
        <v>4022</v>
      </c>
      <c r="E1281" s="24">
        <v>39010</v>
      </c>
      <c r="F1281" s="1" t="s">
        <v>35</v>
      </c>
      <c r="G1281" s="1" t="s">
        <v>36</v>
      </c>
      <c r="H1281" s="1" t="s">
        <v>46</v>
      </c>
      <c r="I1281" t="s">
        <v>47</v>
      </c>
      <c r="J1281" t="str">
        <f>_xlfn.CONCAT(IFERROR(INDEX(Lookup!B:B, MATCH(Table1[[#This Row],[Origin City]], Lookup!A:A, 0)), Table1[[#This Row],[Origin City]]),","," ",Table1[[#This Row],[Origin State]])</f>
        <v>Clarkfield, MN</v>
      </c>
      <c r="K1281" t="s">
        <v>53</v>
      </c>
      <c r="L1281" t="s">
        <v>54</v>
      </c>
      <c r="M1281" t="str">
        <f>_xlfn.CONCAT(IFERROR(INDEX(Lookup!B:B, MATCH(Table1[[#This Row],[Destination City]], Lookup!A:A, 0)), Table1[[#This Row],[Destination City]]),","," ",Table1[[#This Row],[Destination State]])</f>
        <v>Hereford, TX</v>
      </c>
      <c r="N1281" s="5">
        <v>1066</v>
      </c>
      <c r="O1281" t="s">
        <v>51</v>
      </c>
      <c r="P1281">
        <v>110</v>
      </c>
      <c r="Q1281">
        <v>120</v>
      </c>
      <c r="R1281" t="s">
        <v>42</v>
      </c>
      <c r="S1281" t="s">
        <v>43</v>
      </c>
      <c r="T1281" t="s">
        <v>52</v>
      </c>
      <c r="U1281" s="35" t="s">
        <v>44</v>
      </c>
      <c r="V1281" s="27" t="s">
        <v>45</v>
      </c>
      <c r="W1281" s="4">
        <v>5500</v>
      </c>
      <c r="X1281" s="4">
        <f>IF(Table1[[#This Row],[Commodity]]="corn",Table1[[#This Row],[Tariff per Car]]/(111*2000/56),Table1[[#This Row],[Tariff per Car]]/(111*2000/60))</f>
        <v>1.3873873873873874</v>
      </c>
      <c r="Y1281" s="4">
        <f>Table1[[#This Row],[Tariff per Car]]/100.7</f>
        <v>54.617676266137039</v>
      </c>
      <c r="Z1281" s="4">
        <f>(Table1[[#This Row],[Tariff per Car]]/111)</f>
        <v>49.549549549549546</v>
      </c>
      <c r="AA1281" s="6">
        <f>(Table1[[#This Row],[Tariff per Car]]/111)/Table1[[#This Row],[Route Mileage]]</f>
        <v>4.6481753798826964E-2</v>
      </c>
      <c r="AB1281" s="4">
        <v>0.16</v>
      </c>
      <c r="AC1281" s="4">
        <f>Table1[[#This Row],[FSC per Mile]]*Table1[[#This Row],[Route Mileage]]</f>
        <v>170.56</v>
      </c>
      <c r="AD1281" s="4">
        <f>Table1[[#This Row],[Tariff per Car]]+Table1[[#This Row],[FSC per Car]]</f>
        <v>5670.56</v>
      </c>
      <c r="AE1281" s="4">
        <f>IF(Table1[[#This Row],[Commodity]]="corn",Table1[[#This Row],[Tariff + FSC per Car]]/(111*2000/56),Table1[[#This Row],[Tariff + FSC per Car]]/(111*2000/60))</f>
        <v>1.4304115315315316</v>
      </c>
      <c r="AF1281" s="4">
        <f>Table1[[#This Row],[Tariff + FSC per Car]]/100.7</f>
        <v>56.311420059582922</v>
      </c>
      <c r="AG1281" s="4">
        <f>(Table1[[#This Row],[Tariff + FSC per Car]]/111)</f>
        <v>51.086126126126132</v>
      </c>
      <c r="AH1281" s="6">
        <f>(Table1[[#This Row],[Tariff + FSC per Car]]/111)/Table1[[#This Row],[Route Mileage]]</f>
        <v>4.7923195240268418E-2</v>
      </c>
    </row>
    <row r="1282" spans="1:34" x14ac:dyDescent="0.25">
      <c r="A1282" s="3">
        <v>45366</v>
      </c>
      <c r="B1282" s="1" t="s">
        <v>34</v>
      </c>
      <c r="C1282" s="1" t="s">
        <v>34</v>
      </c>
      <c r="D1282" s="24">
        <v>4022</v>
      </c>
      <c r="E1282" s="24">
        <v>39010</v>
      </c>
      <c r="F1282" s="1" t="s">
        <v>35</v>
      </c>
      <c r="G1282" s="1" t="s">
        <v>36</v>
      </c>
      <c r="H1282" s="1" t="s">
        <v>55</v>
      </c>
      <c r="I1282" t="s">
        <v>38</v>
      </c>
      <c r="J1282" t="str">
        <f>_xlfn.CONCAT(IFERROR(INDEX(Lookup!B:B, MATCH(Table1[[#This Row],[Origin City]], Lookup!A:A, 0)), Table1[[#This Row],[Origin City]]),","," ",Table1[[#This Row],[Origin State]])</f>
        <v>Edison, NE</v>
      </c>
      <c r="K1282" t="s">
        <v>53</v>
      </c>
      <c r="L1282" t="s">
        <v>54</v>
      </c>
      <c r="M1282" t="str">
        <f>_xlfn.CONCAT(IFERROR(INDEX(Lookup!B:B, MATCH(Table1[[#This Row],[Destination City]], Lookup!A:A, 0)), Table1[[#This Row],[Destination City]]),","," ",Table1[[#This Row],[Destination State]])</f>
        <v>Hereford, TX</v>
      </c>
      <c r="N1282" s="9">
        <v>728</v>
      </c>
      <c r="O1282" t="s">
        <v>51</v>
      </c>
      <c r="P1282">
        <v>110</v>
      </c>
      <c r="Q1282">
        <v>120</v>
      </c>
      <c r="R1282" t="s">
        <v>42</v>
      </c>
      <c r="S1282" t="s">
        <v>43</v>
      </c>
      <c r="T1282" t="s">
        <v>52</v>
      </c>
      <c r="U1282" s="35" t="s">
        <v>44</v>
      </c>
      <c r="V1282" s="27" t="s">
        <v>45</v>
      </c>
      <c r="W1282" s="4">
        <v>4740</v>
      </c>
      <c r="X1282" s="4">
        <f>IF(Table1[[#This Row],[Commodity]]="corn",Table1[[#This Row],[Tariff per Car]]/(111*2000/56),Table1[[#This Row],[Tariff per Car]]/(111*2000/60))</f>
        <v>1.1956756756756757</v>
      </c>
      <c r="Y1282" s="4">
        <f>Table1[[#This Row],[Tariff per Car]]/100.7</f>
        <v>47.070506454816282</v>
      </c>
      <c r="Z1282" s="4">
        <f>(Table1[[#This Row],[Tariff per Car]]/111)</f>
        <v>42.702702702702702</v>
      </c>
      <c r="AA1282" s="6">
        <f>(Table1[[#This Row],[Tariff per Car]]/111)/Table1[[#This Row],[Route Mileage]]</f>
        <v>5.8657558657558659E-2</v>
      </c>
      <c r="AB1282" s="4">
        <v>0.16</v>
      </c>
      <c r="AC1282" s="4">
        <f>Table1[[#This Row],[FSC per Mile]]*Table1[[#This Row],[Route Mileage]]</f>
        <v>116.48</v>
      </c>
      <c r="AD1282" s="4">
        <f>Table1[[#This Row],[Tariff per Car]]+Table1[[#This Row],[FSC per Car]]</f>
        <v>4856.4799999999996</v>
      </c>
      <c r="AE1282" s="4">
        <f>IF(Table1[[#This Row],[Commodity]]="corn",Table1[[#This Row],[Tariff + FSC per Car]]/(111*2000/56),Table1[[#This Row],[Tariff + FSC per Car]]/(111*2000/60))</f>
        <v>1.2250580180180179</v>
      </c>
      <c r="AF1282" s="4">
        <f>Table1[[#This Row],[Tariff + FSC per Car]]/100.7</f>
        <v>48.227209533267121</v>
      </c>
      <c r="AG1282" s="4">
        <f>(Table1[[#This Row],[Tariff + FSC per Car]]/111)</f>
        <v>43.752072072072067</v>
      </c>
      <c r="AH1282" s="6">
        <f>(Table1[[#This Row],[Tariff + FSC per Car]]/111)/Table1[[#This Row],[Route Mileage]]</f>
        <v>6.0099000099000092E-2</v>
      </c>
    </row>
    <row r="1283" spans="1:34" x14ac:dyDescent="0.25">
      <c r="A1283" s="3">
        <v>45366</v>
      </c>
      <c r="B1283" s="1" t="s">
        <v>34</v>
      </c>
      <c r="C1283" s="1" t="s">
        <v>34</v>
      </c>
      <c r="D1283" s="24">
        <v>4022</v>
      </c>
      <c r="E1283" s="24">
        <v>39013</v>
      </c>
      <c r="F1283" s="1" t="s">
        <v>35</v>
      </c>
      <c r="G1283" s="1" t="s">
        <v>36</v>
      </c>
      <c r="H1283" s="1" t="s">
        <v>55</v>
      </c>
      <c r="I1283" t="s">
        <v>38</v>
      </c>
      <c r="J1283" t="str">
        <f>_xlfn.CONCAT(IFERROR(INDEX(Lookup!B:B, MATCH(Table1[[#This Row],[Origin City]], Lookup!A:A, 0)), Table1[[#This Row],[Origin City]]),","," ",Table1[[#This Row],[Origin State]])</f>
        <v>Edison, NE</v>
      </c>
      <c r="K1283" t="s">
        <v>48</v>
      </c>
      <c r="L1283" t="s">
        <v>49</v>
      </c>
      <c r="M1283" t="s">
        <v>50</v>
      </c>
      <c r="N1283" s="5">
        <v>1759</v>
      </c>
      <c r="O1283" t="s">
        <v>51</v>
      </c>
      <c r="P1283">
        <v>110</v>
      </c>
      <c r="Q1283">
        <v>120</v>
      </c>
      <c r="R1283" t="s">
        <v>42</v>
      </c>
      <c r="S1283" t="s">
        <v>43</v>
      </c>
      <c r="T1283" t="s">
        <v>52</v>
      </c>
      <c r="U1283" s="35" t="s">
        <v>44</v>
      </c>
      <c r="V1283" s="27" t="s">
        <v>45</v>
      </c>
      <c r="W1283" s="4">
        <v>5500</v>
      </c>
      <c r="X1283" s="4">
        <f>IF(Table1[[#This Row],[Commodity]]="corn",Table1[[#This Row],[Tariff per Car]]/(111*2000/56),Table1[[#This Row],[Tariff per Car]]/(111*2000/60))</f>
        <v>1.3873873873873874</v>
      </c>
      <c r="Y1283" s="4">
        <f>Table1[[#This Row],[Tariff per Car]]/100.7</f>
        <v>54.617676266137039</v>
      </c>
      <c r="Z1283" s="4">
        <f>(Table1[[#This Row],[Tariff per Car]]/111)</f>
        <v>49.549549549549546</v>
      </c>
      <c r="AA1283" s="6">
        <f>(Table1[[#This Row],[Tariff per Car]]/111)/Table1[[#This Row],[Route Mileage]]</f>
        <v>2.8169158356764951E-2</v>
      </c>
      <c r="AB1283" s="4">
        <v>0.16</v>
      </c>
      <c r="AC1283" s="4">
        <f>Table1[[#This Row],[FSC per Mile]]*Table1[[#This Row],[Route Mileage]]</f>
        <v>281.44</v>
      </c>
      <c r="AD1283" s="4">
        <f>Table1[[#This Row],[Tariff per Car]]+Table1[[#This Row],[FSC per Car]]</f>
        <v>5781.44</v>
      </c>
      <c r="AE1283" s="4">
        <f>IF(Table1[[#This Row],[Commodity]]="corn",Table1[[#This Row],[Tariff + FSC per Car]]/(111*2000/56),Table1[[#This Row],[Tariff + FSC per Car]]/(111*2000/60))</f>
        <v>1.4583812612612612</v>
      </c>
      <c r="AF1283" s="4">
        <f>Table1[[#This Row],[Tariff + FSC per Car]]/100.7</f>
        <v>57.412512413108239</v>
      </c>
      <c r="AG1283" s="4">
        <f>(Table1[[#This Row],[Tariff + FSC per Car]]/111)</f>
        <v>52.085045045045042</v>
      </c>
      <c r="AH1283" s="6">
        <f>(Table1[[#This Row],[Tariff + FSC per Car]]/111)/Table1[[#This Row],[Route Mileage]]</f>
        <v>2.9610599798206391E-2</v>
      </c>
    </row>
    <row r="1284" spans="1:34" x14ac:dyDescent="0.25">
      <c r="A1284" s="3">
        <v>45366</v>
      </c>
      <c r="B1284" s="1" t="s">
        <v>34</v>
      </c>
      <c r="C1284" s="1" t="s">
        <v>34</v>
      </c>
      <c r="D1284" s="24">
        <v>4022</v>
      </c>
      <c r="E1284" s="24">
        <v>39010</v>
      </c>
      <c r="F1284" s="1" t="s">
        <v>35</v>
      </c>
      <c r="G1284" s="1" t="s">
        <v>36</v>
      </c>
      <c r="H1284" s="1" t="s">
        <v>55</v>
      </c>
      <c r="I1284" t="s">
        <v>38</v>
      </c>
      <c r="J1284" t="str">
        <f>_xlfn.CONCAT(IFERROR(INDEX(Lookup!B:B, MATCH(Table1[[#This Row],[Origin City]], Lookup!A:A, 0)), Table1[[#This Row],[Origin City]]),","," ",Table1[[#This Row],[Origin State]])</f>
        <v>Edison, NE</v>
      </c>
      <c r="K1284" t="s">
        <v>39</v>
      </c>
      <c r="L1284" t="s">
        <v>40</v>
      </c>
      <c r="M1284" t="str">
        <f>_xlfn.CONCAT(IFERROR(INDEX(Lookup!B:B, MATCH(Table1[[#This Row],[Destination City]], Lookup!A:A, 0)), Table1[[#This Row],[Destination City]]),","," ",Table1[[#This Row],[Destination State]])</f>
        <v>Hanford, CA</v>
      </c>
      <c r="N1284" s="5">
        <v>1776</v>
      </c>
      <c r="O1284" t="s">
        <v>41</v>
      </c>
      <c r="P1284">
        <v>110</v>
      </c>
      <c r="Q1284">
        <v>120</v>
      </c>
      <c r="R1284" t="s">
        <v>42</v>
      </c>
      <c r="S1284" t="s">
        <v>43</v>
      </c>
      <c r="T1284" t="s">
        <v>52</v>
      </c>
      <c r="U1284" s="36" t="s">
        <v>44</v>
      </c>
      <c r="V1284" s="28" t="s">
        <v>45</v>
      </c>
      <c r="W1284" s="4">
        <v>5700</v>
      </c>
      <c r="X1284" s="4">
        <f>IF(Table1[[#This Row],[Commodity]]="corn",Table1[[#This Row],[Tariff per Car]]/(111*2000/56),Table1[[#This Row],[Tariff per Car]]/(111*2000/60))</f>
        <v>1.4378378378378378</v>
      </c>
      <c r="Y1284" s="4">
        <f>Table1[[#This Row],[Tariff per Car]]/100.7</f>
        <v>56.60377358490566</v>
      </c>
      <c r="Z1284" s="4">
        <f>(Table1[[#This Row],[Tariff per Car]]/111)</f>
        <v>51.351351351351354</v>
      </c>
      <c r="AA1284" s="6">
        <f>(Table1[[#This Row],[Tariff per Car]]/111)/Table1[[#This Row],[Route Mileage]]</f>
        <v>2.8914049184319456E-2</v>
      </c>
      <c r="AB1284" s="4">
        <v>0.16</v>
      </c>
      <c r="AC1284" s="4">
        <f>Table1[[#This Row],[FSC per Mile]]*Table1[[#This Row],[Route Mileage]]</f>
        <v>284.16000000000003</v>
      </c>
      <c r="AD1284" s="4">
        <f>Table1[[#This Row],[Tariff per Car]]+Table1[[#This Row],[FSC per Car]]</f>
        <v>5984.16</v>
      </c>
      <c r="AE1284" s="4">
        <f>IF(Table1[[#This Row],[Commodity]]="corn",Table1[[#This Row],[Tariff + FSC per Car]]/(111*2000/56),Table1[[#This Row],[Tariff + FSC per Car]]/(111*2000/60))</f>
        <v>1.5095178378378378</v>
      </c>
      <c r="AF1284" s="4">
        <f>Table1[[#This Row],[Tariff + FSC per Car]]/100.7</f>
        <v>59.425620655412111</v>
      </c>
      <c r="AG1284" s="4">
        <f>(Table1[[#This Row],[Tariff + FSC per Car]]/111)</f>
        <v>53.91135135135135</v>
      </c>
      <c r="AH1284" s="6">
        <f>(Table1[[#This Row],[Tariff + FSC per Car]]/111)/Table1[[#This Row],[Route Mileage]]</f>
        <v>3.0355490625760893E-2</v>
      </c>
    </row>
    <row r="1285" spans="1:34" x14ac:dyDescent="0.25">
      <c r="A1285" s="3">
        <v>45366</v>
      </c>
      <c r="B1285" t="s">
        <v>34</v>
      </c>
      <c r="C1285" t="s">
        <v>34</v>
      </c>
      <c r="D1285" s="24">
        <v>4022</v>
      </c>
      <c r="E1285" s="24">
        <v>39010</v>
      </c>
      <c r="F1285" s="1" t="s">
        <v>35</v>
      </c>
      <c r="G1285" s="1" t="s">
        <v>36</v>
      </c>
      <c r="H1285" s="1" t="s">
        <v>56</v>
      </c>
      <c r="I1285" t="s">
        <v>57</v>
      </c>
      <c r="J1285" t="str">
        <f>_xlfn.CONCAT(IFERROR(INDEX(Lookup!B:B, MATCH(Table1[[#This Row],[Origin City]], Lookup!A:A, 0)), Table1[[#This Row],[Origin City]]),","," ",Table1[[#This Row],[Origin State]])</f>
        <v>Greenwood (Mendota), IL</v>
      </c>
      <c r="K1285" t="s">
        <v>53</v>
      </c>
      <c r="L1285" t="s">
        <v>54</v>
      </c>
      <c r="M1285" t="str">
        <f>_xlfn.CONCAT(IFERROR(INDEX(Lookup!B:B, MATCH(Table1[[#This Row],[Destination City]], Lookup!A:A, 0)), Table1[[#This Row],[Destination City]]),","," ",Table1[[#This Row],[Destination State]])</f>
        <v>Hereford, TX</v>
      </c>
      <c r="N1285" s="5">
        <v>935</v>
      </c>
      <c r="O1285" t="s">
        <v>41</v>
      </c>
      <c r="P1285">
        <v>110</v>
      </c>
      <c r="Q1285">
        <v>120</v>
      </c>
      <c r="R1285" t="s">
        <v>42</v>
      </c>
      <c r="S1285" t="s">
        <v>43</v>
      </c>
      <c r="T1285" t="s">
        <v>52</v>
      </c>
      <c r="U1285" s="35" t="s">
        <v>44</v>
      </c>
      <c r="V1285" s="27" t="s">
        <v>45</v>
      </c>
      <c r="W1285" s="4">
        <v>4260</v>
      </c>
      <c r="X1285" s="4">
        <f>IF(Table1[[#This Row],[Commodity]]="corn",Table1[[#This Row],[Tariff per Car]]/(111*2000/56),Table1[[#This Row],[Tariff per Car]]/(111*2000/60))</f>
        <v>1.0745945945945947</v>
      </c>
      <c r="Y1285" s="4">
        <f>Table1[[#This Row],[Tariff per Car]]/100.7</f>
        <v>42.303872889771597</v>
      </c>
      <c r="Z1285" s="4">
        <f>(Table1[[#This Row],[Tariff per Car]]/111)</f>
        <v>38.378378378378379</v>
      </c>
      <c r="AA1285" s="6">
        <f>(Table1[[#This Row],[Tariff per Car]]/111)/Table1[[#This Row],[Route Mileage]]</f>
        <v>4.1046393987570456E-2</v>
      </c>
      <c r="AB1285" s="4">
        <v>0.16</v>
      </c>
      <c r="AC1285" s="4">
        <f>Table1[[#This Row],[FSC per Mile]]*Table1[[#This Row],[Route Mileage]]</f>
        <v>149.6</v>
      </c>
      <c r="AD1285" s="4">
        <f>Table1[[#This Row],[Tariff per Car]]+Table1[[#This Row],[FSC per Car]]</f>
        <v>4409.6000000000004</v>
      </c>
      <c r="AE1285" s="4">
        <f>IF(Table1[[#This Row],[Commodity]]="corn",Table1[[#This Row],[Tariff + FSC per Car]]/(111*2000/56),Table1[[#This Row],[Tariff + FSC per Car]]/(111*2000/60))</f>
        <v>1.1123315315315316</v>
      </c>
      <c r="AF1285" s="4">
        <f>Table1[[#This Row],[Tariff + FSC per Car]]/100.7</f>
        <v>43.789473684210527</v>
      </c>
      <c r="AG1285" s="4">
        <f>(Table1[[#This Row],[Tariff + FSC per Car]]/111)</f>
        <v>39.726126126126132</v>
      </c>
      <c r="AH1285" s="6">
        <f>(Table1[[#This Row],[Tariff + FSC per Car]]/111)/Table1[[#This Row],[Route Mileage]]</f>
        <v>4.2487835429011904E-2</v>
      </c>
    </row>
    <row r="1286" spans="1:34" x14ac:dyDescent="0.25">
      <c r="A1286" s="3">
        <v>45366</v>
      </c>
      <c r="B1286" s="1" t="s">
        <v>34</v>
      </c>
      <c r="C1286" s="1" t="s">
        <v>34</v>
      </c>
      <c r="D1286" s="24">
        <v>4022</v>
      </c>
      <c r="E1286" s="24">
        <v>39010</v>
      </c>
      <c r="F1286" s="1" t="s">
        <v>35</v>
      </c>
      <c r="G1286" s="1" t="s">
        <v>36</v>
      </c>
      <c r="H1286" s="1" t="s">
        <v>58</v>
      </c>
      <c r="I1286" t="s">
        <v>59</v>
      </c>
      <c r="J1286" t="str">
        <f>_xlfn.CONCAT(IFERROR(INDEX(Lookup!B:B, MATCH(Table1[[#This Row],[Origin City]], Lookup!A:A, 0)), Table1[[#This Row],[Origin City]]),","," ",Table1[[#This Row],[Origin State]])</f>
        <v>Hancock, IA</v>
      </c>
      <c r="K1286" t="s">
        <v>60</v>
      </c>
      <c r="L1286" t="s">
        <v>54</v>
      </c>
      <c r="M1286" t="str">
        <f>_xlfn.CONCAT(IFERROR(INDEX(Lookup!B:B, MATCH(Table1[[#This Row],[Destination City]], Lookup!A:A, 0)), Table1[[#This Row],[Destination City]]),","," ",Table1[[#This Row],[Destination State]])</f>
        <v>Plainview, TX</v>
      </c>
      <c r="N1286" s="5">
        <v>832</v>
      </c>
      <c r="O1286" t="s">
        <v>41</v>
      </c>
      <c r="P1286">
        <v>110</v>
      </c>
      <c r="Q1286">
        <v>120</v>
      </c>
      <c r="R1286" t="s">
        <v>42</v>
      </c>
      <c r="S1286" t="s">
        <v>43</v>
      </c>
      <c r="T1286" t="s">
        <v>43</v>
      </c>
      <c r="U1286" s="35" t="s">
        <v>44</v>
      </c>
      <c r="V1286" s="27" t="s">
        <v>45</v>
      </c>
      <c r="W1286" s="4">
        <v>4860</v>
      </c>
      <c r="X1286" s="4">
        <f>IF(Table1[[#This Row],[Commodity]]="corn",Table1[[#This Row],[Tariff per Car]]/(111*2000/56),Table1[[#This Row],[Tariff per Car]]/(111*2000/60))</f>
        <v>1.2259459459459459</v>
      </c>
      <c r="Y1286" s="4">
        <f>Table1[[#This Row],[Tariff per Car]]/100.7</f>
        <v>48.262164846077454</v>
      </c>
      <c r="Z1286" s="4">
        <f>(Table1[[#This Row],[Tariff per Car]]/111)</f>
        <v>43.783783783783782</v>
      </c>
      <c r="AA1286" s="6">
        <f>(Table1[[#This Row],[Tariff per Car]]/111)/Table1[[#This Row],[Route Mileage]]</f>
        <v>5.2624740124740124E-2</v>
      </c>
      <c r="AB1286" s="4">
        <v>0.16</v>
      </c>
      <c r="AC1286" s="4">
        <f>Table1[[#This Row],[FSC per Mile]]*Table1[[#This Row],[Route Mileage]]</f>
        <v>133.12</v>
      </c>
      <c r="AD1286" s="4">
        <f>Table1[[#This Row],[Tariff per Car]]+Table1[[#This Row],[FSC per Car]]</f>
        <v>4993.12</v>
      </c>
      <c r="AE1286" s="4">
        <f>IF(Table1[[#This Row],[Commodity]]="corn",Table1[[#This Row],[Tariff + FSC per Car]]/(111*2000/56),Table1[[#This Row],[Tariff + FSC per Car]]/(111*2000/60))</f>
        <v>1.2595257657657657</v>
      </c>
      <c r="AF1286" s="4">
        <f>Table1[[#This Row],[Tariff + FSC per Car]]/100.7</f>
        <v>49.584111221449845</v>
      </c>
      <c r="AG1286" s="4">
        <f>(Table1[[#This Row],[Tariff + FSC per Car]]/111)</f>
        <v>44.983063063063064</v>
      </c>
      <c r="AH1286" s="6">
        <f>(Table1[[#This Row],[Tariff + FSC per Car]]/111)/Table1[[#This Row],[Route Mileage]]</f>
        <v>5.4066181566181565E-2</v>
      </c>
    </row>
    <row r="1287" spans="1:34" x14ac:dyDescent="0.25">
      <c r="A1287" s="3">
        <v>45366</v>
      </c>
      <c r="B1287" s="1" t="s">
        <v>34</v>
      </c>
      <c r="C1287" s="1" t="s">
        <v>34</v>
      </c>
      <c r="D1287" s="24">
        <v>4022</v>
      </c>
      <c r="E1287" s="24">
        <v>39010</v>
      </c>
      <c r="F1287" s="1" t="s">
        <v>35</v>
      </c>
      <c r="G1287" s="1" t="s">
        <v>36</v>
      </c>
      <c r="H1287" s="1" t="s">
        <v>61</v>
      </c>
      <c r="I1287" t="s">
        <v>62</v>
      </c>
      <c r="J1287" t="str">
        <f>_xlfn.CONCAT(IFERROR(INDEX(Lookup!B:B, MATCH(Table1[[#This Row],[Origin City]], Lookup!A:A, 0)), Table1[[#This Row],[Origin City]]),","," ",Table1[[#This Row],[Origin State]])</f>
        <v>Phelps (Rock Port), MO</v>
      </c>
      <c r="K1287" t="s">
        <v>63</v>
      </c>
      <c r="L1287" t="s">
        <v>64</v>
      </c>
      <c r="M1287" t="str">
        <f>_xlfn.CONCAT(IFERROR(INDEX(Lookup!B:B, MATCH(Table1[[#This Row],[Destination City]], Lookup!A:A, 0)), Table1[[#This Row],[Destination City]]),","," ",Table1[[#This Row],[Destination State]])</f>
        <v>Clovis, NM</v>
      </c>
      <c r="N1287" s="5">
        <v>764</v>
      </c>
      <c r="O1287" t="s">
        <v>41</v>
      </c>
      <c r="P1287">
        <v>110</v>
      </c>
      <c r="Q1287">
        <v>120</v>
      </c>
      <c r="R1287" t="s">
        <v>42</v>
      </c>
      <c r="S1287" t="s">
        <v>43</v>
      </c>
      <c r="T1287" t="s">
        <v>52</v>
      </c>
      <c r="U1287" s="35" t="s">
        <v>44</v>
      </c>
      <c r="V1287" s="27" t="s">
        <v>45</v>
      </c>
      <c r="W1287" s="4">
        <v>4500</v>
      </c>
      <c r="X1287" s="4">
        <f>IF(Table1[[#This Row],[Commodity]]="corn",Table1[[#This Row],[Tariff per Car]]/(111*2000/56),Table1[[#This Row],[Tariff per Car]]/(111*2000/60))</f>
        <v>1.1351351351351351</v>
      </c>
      <c r="Y1287" s="4">
        <f>Table1[[#This Row],[Tariff per Car]]/100.7</f>
        <v>44.68718967229394</v>
      </c>
      <c r="Z1287" s="4">
        <f>(Table1[[#This Row],[Tariff per Car]]/111)</f>
        <v>40.54054054054054</v>
      </c>
      <c r="AA1287" s="6">
        <f>(Table1[[#This Row],[Tariff per Car]]/111)/Table1[[#This Row],[Route Mileage]]</f>
        <v>5.3063534738927408E-2</v>
      </c>
      <c r="AB1287" s="4">
        <v>0.16</v>
      </c>
      <c r="AC1287" s="4">
        <f>Table1[[#This Row],[FSC per Mile]]*Table1[[#This Row],[Route Mileage]]</f>
        <v>122.24000000000001</v>
      </c>
      <c r="AD1287" s="4">
        <f>Table1[[#This Row],[Tariff per Car]]+Table1[[#This Row],[FSC per Car]]</f>
        <v>4622.24</v>
      </c>
      <c r="AE1287" s="4">
        <f>IF(Table1[[#This Row],[Commodity]]="corn",Table1[[#This Row],[Tariff + FSC per Car]]/(111*2000/56),Table1[[#This Row],[Tariff + FSC per Car]]/(111*2000/60))</f>
        <v>1.1659704504504504</v>
      </c>
      <c r="AF1287" s="4">
        <f>Table1[[#This Row],[Tariff + FSC per Car]]/100.7</f>
        <v>45.901092353525321</v>
      </c>
      <c r="AG1287" s="4">
        <f>(Table1[[#This Row],[Tariff + FSC per Car]]/111)</f>
        <v>41.641801801801797</v>
      </c>
      <c r="AH1287" s="6">
        <f>(Table1[[#This Row],[Tariff + FSC per Car]]/111)/Table1[[#This Row],[Route Mileage]]</f>
        <v>5.4504976180368842E-2</v>
      </c>
    </row>
    <row r="1288" spans="1:34" x14ac:dyDescent="0.25">
      <c r="A1288" s="3">
        <v>45366</v>
      </c>
      <c r="B1288" s="1" t="s">
        <v>34</v>
      </c>
      <c r="C1288" s="1" t="s">
        <v>34</v>
      </c>
      <c r="D1288" s="24">
        <v>4022</v>
      </c>
      <c r="E1288" s="24">
        <v>39010</v>
      </c>
      <c r="F1288" s="1" t="s">
        <v>35</v>
      </c>
      <c r="G1288" s="1" t="s">
        <v>36</v>
      </c>
      <c r="H1288" s="1" t="s">
        <v>61</v>
      </c>
      <c r="I1288" t="s">
        <v>62</v>
      </c>
      <c r="J1288" t="str">
        <f>_xlfn.CONCAT(IFERROR(INDEX(Lookup!B:B, MATCH(Table1[[#This Row],[Origin City]], Lookup!A:A, 0)), Table1[[#This Row],[Origin City]]),","," ",Table1[[#This Row],[Origin State]])</f>
        <v>Phelps (Rock Port), MO</v>
      </c>
      <c r="K1288" t="s">
        <v>65</v>
      </c>
      <c r="L1288" t="s">
        <v>54</v>
      </c>
      <c r="M1288" t="s">
        <v>66</v>
      </c>
      <c r="N1288" s="5">
        <v>937</v>
      </c>
      <c r="O1288" t="s">
        <v>41</v>
      </c>
      <c r="P1288">
        <v>110</v>
      </c>
      <c r="Q1288">
        <v>120</v>
      </c>
      <c r="R1288" t="s">
        <v>42</v>
      </c>
      <c r="S1288" t="s">
        <v>43</v>
      </c>
      <c r="T1288" t="s">
        <v>52</v>
      </c>
      <c r="U1288" s="35" t="s">
        <v>44</v>
      </c>
      <c r="V1288" s="27" t="s">
        <v>45</v>
      </c>
      <c r="W1288" s="4">
        <v>4240</v>
      </c>
      <c r="X1288" s="4">
        <f>IF(Table1[[#This Row],[Commodity]]="corn",Table1[[#This Row],[Tariff per Car]]/(111*2000/56),Table1[[#This Row],[Tariff per Car]]/(111*2000/60))</f>
        <v>1.0695495495495495</v>
      </c>
      <c r="Y1288" s="4">
        <f>Table1[[#This Row],[Tariff per Car]]/100.7</f>
        <v>42.105263157894733</v>
      </c>
      <c r="Z1288" s="4">
        <f>(Table1[[#This Row],[Tariff per Car]]/111)</f>
        <v>38.198198198198199</v>
      </c>
      <c r="AA1288" s="6">
        <f>(Table1[[#This Row],[Tariff per Car]]/111)/Table1[[#This Row],[Route Mileage]]</f>
        <v>4.0766486871075987E-2</v>
      </c>
      <c r="AB1288" s="4">
        <v>0.16</v>
      </c>
      <c r="AC1288" s="4">
        <f>Table1[[#This Row],[FSC per Mile]]*Table1[[#This Row],[Route Mileage]]</f>
        <v>149.92000000000002</v>
      </c>
      <c r="AD1288" s="4">
        <f>Table1[[#This Row],[Tariff per Car]]+Table1[[#This Row],[FSC per Car]]</f>
        <v>4389.92</v>
      </c>
      <c r="AE1288" s="4">
        <f>IF(Table1[[#This Row],[Commodity]]="corn",Table1[[#This Row],[Tariff + FSC per Car]]/(111*2000/56),Table1[[#This Row],[Tariff + FSC per Car]]/(111*2000/60))</f>
        <v>1.1073672072072072</v>
      </c>
      <c r="AF1288" s="4">
        <f>Table1[[#This Row],[Tariff + FSC per Car]]/100.7</f>
        <v>43.59404170804369</v>
      </c>
      <c r="AG1288" s="4">
        <f>(Table1[[#This Row],[Tariff + FSC per Car]]/111)</f>
        <v>39.548828828828832</v>
      </c>
      <c r="AH1288" s="6">
        <f>(Table1[[#This Row],[Tariff + FSC per Car]]/111)/Table1[[#This Row],[Route Mileage]]</f>
        <v>4.2207928312517427E-2</v>
      </c>
    </row>
    <row r="1289" spans="1:34" x14ac:dyDescent="0.25">
      <c r="A1289" s="3">
        <v>45366</v>
      </c>
      <c r="B1289" s="1" t="s">
        <v>34</v>
      </c>
      <c r="C1289" s="1" t="s">
        <v>34</v>
      </c>
      <c r="D1289" s="24">
        <v>4022</v>
      </c>
      <c r="E1289" s="24">
        <v>39013</v>
      </c>
      <c r="F1289" s="1" t="s">
        <v>35</v>
      </c>
      <c r="G1289" s="1" t="s">
        <v>36</v>
      </c>
      <c r="H1289" s="1" t="s">
        <v>67</v>
      </c>
      <c r="I1289" t="s">
        <v>68</v>
      </c>
      <c r="J1289" t="str">
        <f>_xlfn.CONCAT(IFERROR(INDEX(Lookup!B:B, MATCH(Table1[[#This Row],[Origin City]], Lookup!A:A, 0)), Table1[[#This Row],[Origin City]]),","," ",Table1[[#This Row],[Origin State]])</f>
        <v>Selby, SD</v>
      </c>
      <c r="K1289" t="s">
        <v>48</v>
      </c>
      <c r="L1289" t="s">
        <v>49</v>
      </c>
      <c r="M1289" t="s">
        <v>50</v>
      </c>
      <c r="N1289" s="5">
        <v>1419</v>
      </c>
      <c r="O1289" t="s">
        <v>51</v>
      </c>
      <c r="P1289">
        <v>110</v>
      </c>
      <c r="Q1289">
        <v>120</v>
      </c>
      <c r="R1289" t="s">
        <v>42</v>
      </c>
      <c r="S1289" t="s">
        <v>43</v>
      </c>
      <c r="T1289" t="s">
        <v>52</v>
      </c>
      <c r="U1289" s="36" t="s">
        <v>44</v>
      </c>
      <c r="V1289" s="28" t="s">
        <v>45</v>
      </c>
      <c r="W1289" s="4">
        <v>5580</v>
      </c>
      <c r="X1289" s="4">
        <f>IF(Table1[[#This Row],[Commodity]]="corn",Table1[[#This Row],[Tariff per Car]]/(111*2000/56),Table1[[#This Row],[Tariff per Car]]/(111*2000/60))</f>
        <v>1.4075675675675676</v>
      </c>
      <c r="Y1289" s="4">
        <f>Table1[[#This Row],[Tariff per Car]]/100.7</f>
        <v>55.412115193644489</v>
      </c>
      <c r="Z1289" s="4">
        <f>(Table1[[#This Row],[Tariff per Car]]/111)</f>
        <v>50.270270270270274</v>
      </c>
      <c r="AA1289" s="6">
        <f>(Table1[[#This Row],[Tariff per Car]]/111)/Table1[[#This Row],[Route Mileage]]</f>
        <v>3.5426547054454034E-2</v>
      </c>
      <c r="AB1289" s="4">
        <v>0.16</v>
      </c>
      <c r="AC1289" s="4">
        <f>Table1[[#This Row],[FSC per Mile]]*Table1[[#This Row],[Route Mileage]]</f>
        <v>227.04</v>
      </c>
      <c r="AD1289" s="4">
        <f>Table1[[#This Row],[Tariff per Car]]+Table1[[#This Row],[FSC per Car]]</f>
        <v>5807.04</v>
      </c>
      <c r="AE1289" s="4">
        <f>IF(Table1[[#This Row],[Commodity]]="corn",Table1[[#This Row],[Tariff + FSC per Car]]/(111*2000/56),Table1[[#This Row],[Tariff + FSC per Car]]/(111*2000/60))</f>
        <v>1.464838918918919</v>
      </c>
      <c r="AF1289" s="4">
        <f>Table1[[#This Row],[Tariff + FSC per Car]]/100.7</f>
        <v>57.666732869910625</v>
      </c>
      <c r="AG1289" s="4">
        <f>(Table1[[#This Row],[Tariff + FSC per Car]]/111)</f>
        <v>52.315675675675678</v>
      </c>
      <c r="AH1289" s="6">
        <f>(Table1[[#This Row],[Tariff + FSC per Car]]/111)/Table1[[#This Row],[Route Mileage]]</f>
        <v>3.6867988495895475E-2</v>
      </c>
    </row>
    <row r="1290" spans="1:34" x14ac:dyDescent="0.25">
      <c r="A1290" s="3">
        <v>45366</v>
      </c>
      <c r="B1290" s="1" t="s">
        <v>34</v>
      </c>
      <c r="C1290" s="1" t="s">
        <v>34</v>
      </c>
      <c r="D1290" s="24">
        <v>4022</v>
      </c>
      <c r="E1290" s="24">
        <v>39013</v>
      </c>
      <c r="F1290" s="1" t="s">
        <v>35</v>
      </c>
      <c r="G1290" s="1" t="s">
        <v>36</v>
      </c>
      <c r="H1290" s="1" t="s">
        <v>69</v>
      </c>
      <c r="I1290" t="s">
        <v>47</v>
      </c>
      <c r="J1290" t="str">
        <f>_xlfn.CONCAT(IFERROR(INDEX(Lookup!B:B, MATCH(Table1[[#This Row],[Origin City]], Lookup!A:A, 0)), Table1[[#This Row],[Origin City]]),","," ",Table1[[#This Row],[Origin State]])</f>
        <v>St. Cloud, MN</v>
      </c>
      <c r="K1290" t="s">
        <v>48</v>
      </c>
      <c r="L1290" t="s">
        <v>49</v>
      </c>
      <c r="M1290" t="s">
        <v>50</v>
      </c>
      <c r="N1290" s="5">
        <v>1666</v>
      </c>
      <c r="O1290" t="s">
        <v>51</v>
      </c>
      <c r="P1290">
        <v>110</v>
      </c>
      <c r="Q1290">
        <v>120</v>
      </c>
      <c r="R1290" t="s">
        <v>42</v>
      </c>
      <c r="S1290" t="s">
        <v>43</v>
      </c>
      <c r="T1290" t="s">
        <v>52</v>
      </c>
      <c r="U1290" s="36" t="s">
        <v>44</v>
      </c>
      <c r="V1290" s="28" t="s">
        <v>45</v>
      </c>
      <c r="W1290" s="4">
        <v>5580</v>
      </c>
      <c r="X1290" s="4">
        <f>IF(Table1[[#This Row],[Commodity]]="corn",Table1[[#This Row],[Tariff per Car]]/(111*2000/56),Table1[[#This Row],[Tariff per Car]]/(111*2000/60))</f>
        <v>1.4075675675675676</v>
      </c>
      <c r="Y1290" s="4">
        <f>Table1[[#This Row],[Tariff per Car]]/100.7</f>
        <v>55.412115193644489</v>
      </c>
      <c r="Z1290" s="4">
        <f>(Table1[[#This Row],[Tariff per Car]]/111)</f>
        <v>50.270270270270274</v>
      </c>
      <c r="AA1290" s="6">
        <f>(Table1[[#This Row],[Tariff per Car]]/111)/Table1[[#This Row],[Route Mileage]]</f>
        <v>3.0174231854904126E-2</v>
      </c>
      <c r="AB1290" s="4">
        <v>0.16</v>
      </c>
      <c r="AC1290" s="4">
        <f>Table1[[#This Row],[FSC per Mile]]*Table1[[#This Row],[Route Mileage]]</f>
        <v>266.56</v>
      </c>
      <c r="AD1290" s="4">
        <f>Table1[[#This Row],[Tariff per Car]]+Table1[[#This Row],[FSC per Car]]</f>
        <v>5846.56</v>
      </c>
      <c r="AE1290" s="4">
        <f>IF(Table1[[#This Row],[Commodity]]="corn",Table1[[#This Row],[Tariff + FSC per Car]]/(111*2000/56),Table1[[#This Row],[Tariff + FSC per Car]]/(111*2000/60))</f>
        <v>1.474807927927928</v>
      </c>
      <c r="AF1290" s="4">
        <f>Table1[[#This Row],[Tariff + FSC per Car]]/100.7</f>
        <v>58.059185700099306</v>
      </c>
      <c r="AG1290" s="4">
        <f>(Table1[[#This Row],[Tariff + FSC per Car]]/111)</f>
        <v>52.671711711711716</v>
      </c>
      <c r="AH1290" s="6">
        <f>(Table1[[#This Row],[Tariff + FSC per Car]]/111)/Table1[[#This Row],[Route Mileage]]</f>
        <v>3.161567329634557E-2</v>
      </c>
    </row>
    <row r="1291" spans="1:34" x14ac:dyDescent="0.25">
      <c r="A1291" s="3">
        <v>45366</v>
      </c>
      <c r="B1291" s="1" t="s">
        <v>34</v>
      </c>
      <c r="C1291" s="1" t="s">
        <v>34</v>
      </c>
      <c r="D1291" s="24">
        <v>4022</v>
      </c>
      <c r="E1291" s="24">
        <v>39010</v>
      </c>
      <c r="F1291" s="1" t="s">
        <v>35</v>
      </c>
      <c r="G1291" s="1" t="s">
        <v>36</v>
      </c>
      <c r="H1291" s="1" t="s">
        <v>70</v>
      </c>
      <c r="I1291" t="s">
        <v>57</v>
      </c>
      <c r="J1291" t="str">
        <f>_xlfn.CONCAT(IFERROR(INDEX(Lookup!B:B, MATCH(Table1[[#This Row],[Origin City]], Lookup!A:A, 0)), Table1[[#This Row],[Origin City]]),","," ",Table1[[#This Row],[Origin State]])</f>
        <v>Waverly, IL</v>
      </c>
      <c r="K1291" t="s">
        <v>71</v>
      </c>
      <c r="L1291" t="s">
        <v>64</v>
      </c>
      <c r="M1291" t="str">
        <f>_xlfn.CONCAT(IFERROR(INDEX(Lookup!B:B, MATCH(Table1[[#This Row],[Destination City]], Lookup!A:A, 0)), Table1[[#This Row],[Destination City]]),","," ",Table1[[#This Row],[Destination State]])</f>
        <v>Dexter, NM</v>
      </c>
      <c r="N1291" s="47">
        <v>1058</v>
      </c>
      <c r="O1291" t="s">
        <v>41</v>
      </c>
      <c r="P1291">
        <v>110</v>
      </c>
      <c r="Q1291">
        <v>120</v>
      </c>
      <c r="R1291" t="s">
        <v>42</v>
      </c>
      <c r="S1291" t="s">
        <v>43</v>
      </c>
      <c r="T1291" t="s">
        <v>43</v>
      </c>
      <c r="U1291" s="36" t="s">
        <v>44</v>
      </c>
      <c r="V1291" s="28" t="s">
        <v>45</v>
      </c>
      <c r="W1291" s="4">
        <v>4380</v>
      </c>
      <c r="X1291" s="4">
        <f>IF(Table1[[#This Row],[Commodity]]="corn",Table1[[#This Row],[Tariff per Car]]/(111*2000/56),Table1[[#This Row],[Tariff per Car]]/(111*2000/60))</f>
        <v>1.1048648648648649</v>
      </c>
      <c r="Y1291" s="4">
        <f>Table1[[#This Row],[Tariff per Car]]/100.7</f>
        <v>43.495531281032768</v>
      </c>
      <c r="Z1291" s="4">
        <f>(Table1[[#This Row],[Tariff per Car]]/111)</f>
        <v>39.45945945945946</v>
      </c>
      <c r="AA1291" s="6">
        <f>(Table1[[#This Row],[Tariff per Car]]/111)/Table1[[#This Row],[Route Mileage]]</f>
        <v>3.729627548153068E-2</v>
      </c>
      <c r="AB1291" s="4">
        <v>0.16</v>
      </c>
      <c r="AC1291" s="4">
        <f>Table1[[#This Row],[FSC per Mile]]*Table1[[#This Row],[Route Mileage]]</f>
        <v>169.28</v>
      </c>
      <c r="AD1291" s="4">
        <f>Table1[[#This Row],[Tariff per Car]]+Table1[[#This Row],[FSC per Car]]</f>
        <v>4549.28</v>
      </c>
      <c r="AE1291" s="4">
        <f>IF(Table1[[#This Row],[Commodity]]="corn",Table1[[#This Row],[Tariff + FSC per Car]]/(111*2000/56),Table1[[#This Row],[Tariff + FSC per Car]]/(111*2000/60))</f>
        <v>1.1475661261261261</v>
      </c>
      <c r="AF1291" s="4">
        <f>Table1[[#This Row],[Tariff + FSC per Car]]/100.7</f>
        <v>45.176564051638529</v>
      </c>
      <c r="AG1291" s="4">
        <f>(Table1[[#This Row],[Tariff + FSC per Car]]/111)</f>
        <v>40.9845045045045</v>
      </c>
      <c r="AH1291" s="6">
        <f>(Table1[[#This Row],[Tariff + FSC per Car]]/111)/Table1[[#This Row],[Route Mileage]]</f>
        <v>3.8737716922972114E-2</v>
      </c>
    </row>
    <row r="1292" spans="1:34" x14ac:dyDescent="0.25">
      <c r="A1292" s="3">
        <v>45366</v>
      </c>
      <c r="B1292" s="1" t="s">
        <v>131</v>
      </c>
      <c r="C1292" s="1" t="s">
        <v>131</v>
      </c>
      <c r="D1292" s="24">
        <v>4050</v>
      </c>
      <c r="E1292" s="24">
        <v>1001000</v>
      </c>
      <c r="F1292" s="1" t="s">
        <v>35</v>
      </c>
      <c r="G1292" s="1" t="s">
        <v>36</v>
      </c>
      <c r="H1292" s="1" t="s">
        <v>132</v>
      </c>
      <c r="I1292" t="s">
        <v>57</v>
      </c>
      <c r="J1292" t="str">
        <f>_xlfn.CONCAT(IFERROR(INDEX(Lookup!B:B, MATCH(Table1[[#This Row],[Origin City]], Lookup!A:A, 0)), Table1[[#This Row],[Origin City]]),","," ",Table1[[#This Row],[Origin State]])</f>
        <v>Gibson City, IL</v>
      </c>
      <c r="K1292" t="s">
        <v>133</v>
      </c>
      <c r="L1292" t="s">
        <v>83</v>
      </c>
      <c r="M1292" t="str">
        <f>_xlfn.CONCAT(IFERROR(INDEX(Lookup!B:B, MATCH(Table1[[#This Row],[Destination City]], Lookup!A:A, 0)), Table1[[#This Row],[Destination City]]),","," ",Table1[[#This Row],[Destination State]])</f>
        <v>Reserve, LA</v>
      </c>
      <c r="N1292" s="5">
        <v>870</v>
      </c>
      <c r="O1292" t="s">
        <v>86</v>
      </c>
      <c r="P1292">
        <v>105</v>
      </c>
      <c r="R1292" t="s">
        <v>108</v>
      </c>
      <c r="S1292" t="s">
        <v>43</v>
      </c>
      <c r="T1292" t="s">
        <v>52</v>
      </c>
      <c r="U1292" s="26"/>
      <c r="V1292" s="27" t="s">
        <v>134</v>
      </c>
      <c r="W1292" s="4">
        <v>1861</v>
      </c>
      <c r="X1292" s="4">
        <f>IF(Table1[[#This Row],[Commodity]]="corn",Table1[[#This Row],[Tariff per Car]]/(111*2000/56),Table1[[#This Row],[Tariff per Car]]/(111*2000/60))</f>
        <v>0.46944144144144145</v>
      </c>
      <c r="Y1292" s="4">
        <f>Table1[[#This Row],[Tariff per Car]]/100.7</f>
        <v>18.480635551142004</v>
      </c>
      <c r="Z1292" s="4">
        <f>(Table1[[#This Row],[Tariff per Car]]/111)</f>
        <v>16.765765765765767</v>
      </c>
      <c r="AA1292" s="6">
        <f>(Table1[[#This Row],[Tariff per Car]]/111)/Table1[[#This Row],[Route Mileage]]</f>
        <v>1.9270995133064101E-2</v>
      </c>
      <c r="AB1292" s="4">
        <v>0.40899999999999997</v>
      </c>
      <c r="AC1292" s="4">
        <f>Table1[[#This Row],[FSC per Mile]]*Table1[[#This Row],[Route Mileage]]</f>
        <v>355.83</v>
      </c>
      <c r="AD1292" s="4">
        <f>Table1[[#This Row],[Tariff per Car]]+Table1[[#This Row],[FSC per Car]]</f>
        <v>2216.83</v>
      </c>
      <c r="AE1292" s="4">
        <f>IF(Table1[[#This Row],[Commodity]]="corn",Table1[[#This Row],[Tariff + FSC per Car]]/(111*2000/56),Table1[[#This Row],[Tariff + FSC per Car]]/(111*2000/60))</f>
        <v>0.55920036036036036</v>
      </c>
      <c r="AF1292" s="4">
        <f>Table1[[#This Row],[Tariff + FSC per Car]]/100.7</f>
        <v>22.014200595829195</v>
      </c>
      <c r="AG1292" s="4">
        <f>(Table1[[#This Row],[Tariff + FSC per Car]]/111)</f>
        <v>19.971441441441442</v>
      </c>
      <c r="AH1292" s="6">
        <f>(Table1[[#This Row],[Tariff + FSC per Car]]/111)/Table1[[#This Row],[Route Mileage]]</f>
        <v>2.2955679817748785E-2</v>
      </c>
    </row>
    <row r="1293" spans="1:34" x14ac:dyDescent="0.25">
      <c r="A1293" s="3">
        <v>45366</v>
      </c>
      <c r="B1293" s="1" t="s">
        <v>131</v>
      </c>
      <c r="C1293" s="1" t="s">
        <v>131</v>
      </c>
      <c r="D1293" s="24">
        <v>4050</v>
      </c>
      <c r="E1293" s="24">
        <v>1001000</v>
      </c>
      <c r="F1293" s="1" t="s">
        <v>35</v>
      </c>
      <c r="G1293" s="1" t="s">
        <v>36</v>
      </c>
      <c r="H1293" s="1" t="s">
        <v>132</v>
      </c>
      <c r="I1293" t="s">
        <v>57</v>
      </c>
      <c r="J1293" t="str">
        <f>_xlfn.CONCAT(IFERROR(INDEX(Lookup!B:B, MATCH(Table1[[#This Row],[Origin City]], Lookup!A:A, 0)), Table1[[#This Row],[Origin City]]),","," ",Table1[[#This Row],[Origin State]])</f>
        <v>Gibson City, IL</v>
      </c>
      <c r="K1293" t="s">
        <v>133</v>
      </c>
      <c r="L1293" t="s">
        <v>83</v>
      </c>
      <c r="M1293" t="str">
        <f>_xlfn.CONCAT(IFERROR(INDEX(Lookup!B:B, MATCH(Table1[[#This Row],[Destination City]], Lookup!A:A, 0)), Table1[[#This Row],[Destination City]]),","," ",Table1[[#This Row],[Destination State]])</f>
        <v>Reserve, LA</v>
      </c>
      <c r="N1293" s="5">
        <v>870</v>
      </c>
      <c r="O1293" t="s">
        <v>86</v>
      </c>
      <c r="P1293">
        <v>105</v>
      </c>
      <c r="R1293" t="s">
        <v>2</v>
      </c>
      <c r="S1293" t="s">
        <v>43</v>
      </c>
      <c r="T1293" t="s">
        <v>52</v>
      </c>
      <c r="U1293" s="26"/>
      <c r="V1293" s="27" t="s">
        <v>134</v>
      </c>
      <c r="W1293" s="4">
        <v>2241</v>
      </c>
      <c r="X1293" s="4">
        <f>IF(Table1[[#This Row],[Commodity]]="corn",Table1[[#This Row],[Tariff per Car]]/(111*2000/56),Table1[[#This Row],[Tariff per Car]]/(111*2000/60))</f>
        <v>0.56529729729729727</v>
      </c>
      <c r="Y1293" s="4">
        <f>Table1[[#This Row],[Tariff per Car]]/100.7</f>
        <v>22.254220456802383</v>
      </c>
      <c r="Z1293" s="4">
        <f>(Table1[[#This Row],[Tariff per Car]]/111)</f>
        <v>20.189189189189189</v>
      </c>
      <c r="AA1293" s="6">
        <f>(Table1[[#This Row],[Tariff per Car]]/111)/Table1[[#This Row],[Route Mileage]]</f>
        <v>2.3205964585274932E-2</v>
      </c>
      <c r="AB1293" s="4">
        <v>0.40899999999999997</v>
      </c>
      <c r="AC1293" s="4">
        <f>Table1[[#This Row],[FSC per Mile]]*Table1[[#This Row],[Route Mileage]]</f>
        <v>355.83</v>
      </c>
      <c r="AD1293" s="4">
        <f>Table1[[#This Row],[Tariff per Car]]+Table1[[#This Row],[FSC per Car]]</f>
        <v>2596.83</v>
      </c>
      <c r="AE1293" s="4">
        <f>IF(Table1[[#This Row],[Commodity]]="corn",Table1[[#This Row],[Tariff + FSC per Car]]/(111*2000/56),Table1[[#This Row],[Tariff + FSC per Car]]/(111*2000/60))</f>
        <v>0.65505621621621624</v>
      </c>
      <c r="AF1293" s="4">
        <f>Table1[[#This Row],[Tariff + FSC per Car]]/100.7</f>
        <v>25.787785501489573</v>
      </c>
      <c r="AG1293" s="4">
        <f>(Table1[[#This Row],[Tariff + FSC per Car]]/111)</f>
        <v>23.394864864864864</v>
      </c>
      <c r="AH1293" s="6">
        <f>(Table1[[#This Row],[Tariff + FSC per Car]]/111)/Table1[[#This Row],[Route Mileage]]</f>
        <v>2.6890649269959613E-2</v>
      </c>
    </row>
    <row r="1294" spans="1:34" x14ac:dyDescent="0.25">
      <c r="A1294" s="3">
        <v>45366</v>
      </c>
      <c r="B1294" s="1" t="s">
        <v>80</v>
      </c>
      <c r="C1294" s="1" t="s">
        <v>81</v>
      </c>
      <c r="D1294" s="24">
        <v>4032</v>
      </c>
      <c r="E1294" s="24">
        <v>1182</v>
      </c>
      <c r="F1294" s="1" t="s">
        <v>35</v>
      </c>
      <c r="G1294" s="1" t="s">
        <v>36</v>
      </c>
      <c r="H1294" s="1" t="s">
        <v>82</v>
      </c>
      <c r="I1294" t="s">
        <v>83</v>
      </c>
      <c r="J1294" t="str">
        <f>_xlfn.CONCAT(IFERROR(INDEX(Lookup!B:B, MATCH(Table1[[#This Row],[Origin City]], Lookup!A:A, 0)), Table1[[#This Row],[Origin City]]),","," ",Table1[[#This Row],[Origin State]])</f>
        <v>Delhi, LA</v>
      </c>
      <c r="K1294" t="s">
        <v>84</v>
      </c>
      <c r="L1294" t="s">
        <v>85</v>
      </c>
      <c r="M1294" t="str">
        <f>_xlfn.CONCAT(IFERROR(INDEX(Lookup!B:B, MATCH(Table1[[#This Row],[Destination City]], Lookup!A:A, 0)), Table1[[#This Row],[Destination City]]),","," ",Table1[[#This Row],[Destination State]])</f>
        <v>Morton, MS</v>
      </c>
      <c r="N1294" s="5">
        <v>120</v>
      </c>
      <c r="O1294" t="s">
        <v>86</v>
      </c>
      <c r="P1294">
        <v>100</v>
      </c>
      <c r="R1294" t="s">
        <v>42</v>
      </c>
      <c r="S1294" t="s">
        <v>43</v>
      </c>
      <c r="T1294" t="s">
        <v>52</v>
      </c>
      <c r="U1294" s="26"/>
      <c r="V1294" s="27" t="s">
        <v>87</v>
      </c>
      <c r="W1294" s="4">
        <v>1340</v>
      </c>
      <c r="X1294" s="4">
        <f>IF(Table1[[#This Row],[Commodity]]="corn",Table1[[#This Row],[Tariff per Car]]/(111*2000/56),Table1[[#This Row],[Tariff per Car]]/(111*2000/60))</f>
        <v>0.33801801801801801</v>
      </c>
      <c r="Y1294" s="4">
        <f>Table1[[#This Row],[Tariff per Car]]/100.7</f>
        <v>13.306852035749751</v>
      </c>
      <c r="Z1294" s="4">
        <f>(Table1[[#This Row],[Tariff per Car]]/111)</f>
        <v>12.072072072072071</v>
      </c>
      <c r="AA1294" s="6">
        <f>(Table1[[#This Row],[Tariff per Car]]/111)/Table1[[#This Row],[Route Mileage]]</f>
        <v>0.1006006006006006</v>
      </c>
      <c r="AB1294" s="4">
        <v>0.43</v>
      </c>
      <c r="AC1294" s="4">
        <f>Table1[[#This Row],[FSC per Mile]]*Table1[[#This Row],[Route Mileage]]</f>
        <v>51.6</v>
      </c>
      <c r="AD1294" s="4">
        <f>Table1[[#This Row],[Tariff per Car]]+Table1[[#This Row],[FSC per Car]]</f>
        <v>1391.6</v>
      </c>
      <c r="AE1294" s="4">
        <f>IF(Table1[[#This Row],[Commodity]]="corn",Table1[[#This Row],[Tariff + FSC per Car]]/(111*2000/56),Table1[[#This Row],[Tariff + FSC per Car]]/(111*2000/60))</f>
        <v>0.35103423423423424</v>
      </c>
      <c r="AF1294" s="4">
        <f>Table1[[#This Row],[Tariff + FSC per Car]]/100.7</f>
        <v>13.819265143992054</v>
      </c>
      <c r="AG1294" s="4">
        <f>(Table1[[#This Row],[Tariff + FSC per Car]]/111)</f>
        <v>12.536936936936936</v>
      </c>
      <c r="AH1294" s="6">
        <f>(Table1[[#This Row],[Tariff + FSC per Car]]/111)/Table1[[#This Row],[Route Mileage]]</f>
        <v>0.10447447447447447</v>
      </c>
    </row>
    <row r="1295" spans="1:34" x14ac:dyDescent="0.25">
      <c r="A1295" s="3">
        <v>45366</v>
      </c>
      <c r="B1295" s="1" t="s">
        <v>88</v>
      </c>
      <c r="C1295" s="1" t="s">
        <v>81</v>
      </c>
      <c r="D1295" s="24">
        <v>4444</v>
      </c>
      <c r="E1295" s="24">
        <v>45646</v>
      </c>
      <c r="F1295" s="1" t="s">
        <v>35</v>
      </c>
      <c r="G1295" s="1" t="s">
        <v>36</v>
      </c>
      <c r="H1295" s="1" t="s">
        <v>89</v>
      </c>
      <c r="I1295" t="s">
        <v>75</v>
      </c>
      <c r="J1295" t="str">
        <f>_xlfn.CONCAT(IFERROR(INDEX(Lookup!B:B, MATCH(Table1[[#This Row],[Origin City]], Lookup!A:A, 0)), Table1[[#This Row],[Origin City]]),","," ",Table1[[#This Row],[Origin State]])</f>
        <v>Enderlin, ND</v>
      </c>
      <c r="K1295" t="s">
        <v>90</v>
      </c>
      <c r="L1295" t="s">
        <v>49</v>
      </c>
      <c r="M1295" t="str">
        <f>_xlfn.CONCAT(IFERROR(INDEX(Lookup!B:B, MATCH(Table1[[#This Row],[Destination City]], Lookup!A:A, 0)), Table1[[#This Row],[Destination City]]),","," ",Table1[[#This Row],[Destination State]])</f>
        <v>Kalama, WA</v>
      </c>
      <c r="N1295" s="5">
        <v>1617</v>
      </c>
      <c r="O1295" t="s">
        <v>86</v>
      </c>
      <c r="P1295">
        <v>110</v>
      </c>
      <c r="Q1295">
        <v>110</v>
      </c>
      <c r="R1295" t="s">
        <v>42</v>
      </c>
      <c r="S1295" t="s">
        <v>43</v>
      </c>
      <c r="T1295" t="s">
        <v>52</v>
      </c>
      <c r="U1295" s="26"/>
      <c r="V1295" s="27" t="s">
        <v>87</v>
      </c>
      <c r="W1295" s="4">
        <v>5197</v>
      </c>
      <c r="X1295" s="4">
        <f>IF(Table1[[#This Row],[Commodity]]="corn",Table1[[#This Row],[Tariff per Car]]/(111*2000/56),Table1[[#This Row],[Tariff per Car]]/(111*2000/60))</f>
        <v>1.3109549549549551</v>
      </c>
      <c r="Y1295" s="4">
        <f>Table1[[#This Row],[Tariff per Car]]/100.7</f>
        <v>51.608738828202583</v>
      </c>
      <c r="Z1295" s="4">
        <f>(Table1[[#This Row],[Tariff per Car]]/111)</f>
        <v>46.81981981981982</v>
      </c>
      <c r="AA1295" s="6">
        <f>(Table1[[#This Row],[Tariff per Car]]/111)/Table1[[#This Row],[Route Mileage]]</f>
        <v>2.8954743240457527E-2</v>
      </c>
      <c r="AB1295" s="4">
        <v>0.36749999999999999</v>
      </c>
      <c r="AC1295" s="4">
        <f>Table1[[#This Row],[FSC per Mile]]*Table1[[#This Row],[Route Mileage]]</f>
        <v>594.24749999999995</v>
      </c>
      <c r="AD1295" s="4">
        <f>Table1[[#This Row],[Tariff per Car]]+Table1[[#This Row],[FSC per Car]]</f>
        <v>5791.2474999999995</v>
      </c>
      <c r="AE1295" s="4">
        <f>IF(Table1[[#This Row],[Commodity]]="corn",Table1[[#This Row],[Tariff + FSC per Car]]/(111*2000/56),Table1[[#This Row],[Tariff + FSC per Car]]/(111*2000/60))</f>
        <v>1.4608552252252252</v>
      </c>
      <c r="AF1295" s="4">
        <f>Table1[[#This Row],[Tariff + FSC per Car]]/100.7</f>
        <v>57.509905660377349</v>
      </c>
      <c r="AG1295" s="4">
        <f>(Table1[[#This Row],[Tariff + FSC per Car]]/111)</f>
        <v>52.173400900900894</v>
      </c>
      <c r="AH1295" s="6">
        <f>(Table1[[#This Row],[Tariff + FSC per Car]]/111)/Table1[[#This Row],[Route Mileage]]</f>
        <v>3.2265554051268332E-2</v>
      </c>
    </row>
    <row r="1296" spans="1:34" x14ac:dyDescent="0.25">
      <c r="A1296" s="3">
        <v>45366</v>
      </c>
      <c r="B1296" s="1" t="s">
        <v>88</v>
      </c>
      <c r="C1296" s="1" t="s">
        <v>81</v>
      </c>
      <c r="D1296" s="24">
        <v>4444</v>
      </c>
      <c r="E1296" s="24">
        <v>45558</v>
      </c>
      <c r="F1296" s="1" t="s">
        <v>35</v>
      </c>
      <c r="G1296" s="1" t="s">
        <v>36</v>
      </c>
      <c r="H1296" s="1" t="s">
        <v>91</v>
      </c>
      <c r="I1296" t="s">
        <v>47</v>
      </c>
      <c r="J1296" t="str">
        <f>_xlfn.CONCAT(IFERROR(INDEX(Lookup!B:B, MATCH(Table1[[#This Row],[Origin City]], Lookup!A:A, 0)), Table1[[#This Row],[Origin City]]),","," ",Table1[[#This Row],[Origin State]])</f>
        <v>Glenwood, MN</v>
      </c>
      <c r="K1296" t="s">
        <v>92</v>
      </c>
      <c r="L1296" t="s">
        <v>93</v>
      </c>
      <c r="M1296" t="str">
        <f>_xlfn.CONCAT(IFERROR(INDEX(Lookup!B:B, MATCH(Table1[[#This Row],[Destination City]], Lookup!A:A, 0)), Table1[[#This Row],[Destination City]]),","," ",Table1[[#This Row],[Destination State]])</f>
        <v>Boardman, OR</v>
      </c>
      <c r="N1296" s="5">
        <v>1556</v>
      </c>
      <c r="O1296" t="s">
        <v>86</v>
      </c>
      <c r="P1296">
        <v>110</v>
      </c>
      <c r="Q1296">
        <v>110</v>
      </c>
      <c r="R1296" t="s">
        <v>42</v>
      </c>
      <c r="S1296" t="s">
        <v>43</v>
      </c>
      <c r="T1296" t="s">
        <v>52</v>
      </c>
      <c r="U1296" s="26"/>
      <c r="V1296" s="27" t="s">
        <v>87</v>
      </c>
      <c r="W1296" s="4">
        <v>5363</v>
      </c>
      <c r="X1296" s="4">
        <f>IF(Table1[[#This Row],[Commodity]]="corn",Table1[[#This Row],[Tariff per Car]]/(111*2000/56),Table1[[#This Row],[Tariff per Car]]/(111*2000/60))</f>
        <v>1.3528288288288288</v>
      </c>
      <c r="Y1296" s="4">
        <f>Table1[[#This Row],[Tariff per Car]]/100.7</f>
        <v>53.257199602780531</v>
      </c>
      <c r="Z1296" s="4">
        <f>(Table1[[#This Row],[Tariff per Car]]/111)</f>
        <v>48.315315315315317</v>
      </c>
      <c r="AA1296" s="6">
        <f>(Table1[[#This Row],[Tariff per Car]]/111)/Table1[[#This Row],[Route Mileage]]</f>
        <v>3.1050973853030409E-2</v>
      </c>
      <c r="AB1296" s="4">
        <v>0.36749999999999999</v>
      </c>
      <c r="AC1296" s="4">
        <f>Table1[[#This Row],[FSC per Mile]]*Table1[[#This Row],[Route Mileage]]</f>
        <v>571.83000000000004</v>
      </c>
      <c r="AD1296" s="4">
        <f>Table1[[#This Row],[Tariff per Car]]+Table1[[#This Row],[FSC per Car]]</f>
        <v>5934.83</v>
      </c>
      <c r="AE1296" s="4">
        <f>IF(Table1[[#This Row],[Commodity]]="corn",Table1[[#This Row],[Tariff + FSC per Car]]/(111*2000/56),Table1[[#This Row],[Tariff + FSC per Car]]/(111*2000/60))</f>
        <v>1.4970742342342342</v>
      </c>
      <c r="AF1296" s="4">
        <f>Table1[[#This Row],[Tariff + FSC per Car]]/100.7</f>
        <v>58.935749751737831</v>
      </c>
      <c r="AG1296" s="4">
        <f>(Table1[[#This Row],[Tariff + FSC per Car]]/111)</f>
        <v>53.466936936936939</v>
      </c>
      <c r="AH1296" s="6">
        <f>(Table1[[#This Row],[Tariff + FSC per Car]]/111)/Table1[[#This Row],[Route Mileage]]</f>
        <v>3.4361784663841217E-2</v>
      </c>
    </row>
    <row r="1297" spans="1:34" x14ac:dyDescent="0.25">
      <c r="A1297" s="3">
        <v>45366</v>
      </c>
      <c r="B1297" s="1" t="s">
        <v>94</v>
      </c>
      <c r="C1297" s="1" t="s">
        <v>94</v>
      </c>
      <c r="D1297" s="24">
        <v>4315</v>
      </c>
      <c r="F1297" s="1" t="s">
        <v>35</v>
      </c>
      <c r="G1297" s="1" t="s">
        <v>36</v>
      </c>
      <c r="H1297" s="1" t="s">
        <v>95</v>
      </c>
      <c r="I1297" t="s">
        <v>96</v>
      </c>
      <c r="J1297" t="str">
        <f>_xlfn.CONCAT(IFERROR(INDEX(Lookup!B:B, MATCH(Table1[[#This Row],[Origin City]], Lookup!A:A, 0)), Table1[[#This Row],[Origin City]]),","," ",Table1[[#This Row],[Origin State]])</f>
        <v>Haw Creek (Ladoga), IN</v>
      </c>
      <c r="K1297" t="s">
        <v>97</v>
      </c>
      <c r="L1297" t="s">
        <v>98</v>
      </c>
      <c r="M1297" t="str">
        <f>_xlfn.CONCAT(IFERROR(INDEX(Lookup!B:B, MATCH(Table1[[#This Row],[Destination City]], Lookup!A:A, 0)), Table1[[#This Row],[Destination City]]),","," ",Table1[[#This Row],[Destination State]])</f>
        <v>Ozark, AL</v>
      </c>
      <c r="N1297" s="9">
        <v>707</v>
      </c>
      <c r="O1297" t="s">
        <v>86</v>
      </c>
      <c r="P1297">
        <v>90</v>
      </c>
      <c r="Q1297">
        <v>90</v>
      </c>
      <c r="R1297" t="s">
        <v>42</v>
      </c>
      <c r="S1297" t="s">
        <v>43</v>
      </c>
      <c r="T1297" t="s">
        <v>52</v>
      </c>
      <c r="U1297" s="29"/>
      <c r="V1297" s="30" t="s">
        <v>87</v>
      </c>
      <c r="W1297" s="4">
        <v>5961</v>
      </c>
      <c r="X1297" s="4">
        <f>IF(Table1[[#This Row],[Commodity]]="corn",Table1[[#This Row],[Tariff per Car]]/(111*2000/56),Table1[[#This Row],[Tariff per Car]]/(111*2000/60))</f>
        <v>1.5036756756756757</v>
      </c>
      <c r="Y1297" s="4">
        <f>Table1[[#This Row],[Tariff per Car]]/100.7</f>
        <v>59.195630585898705</v>
      </c>
      <c r="Z1297" s="4">
        <f>(Table1[[#This Row],[Tariff per Car]]/111)</f>
        <v>53.702702702702702</v>
      </c>
      <c r="AA1297" s="6">
        <f>(Table1[[#This Row],[Tariff per Car]]/111)/Table1[[#This Row],[Route Mileage]]</f>
        <v>7.5958561107075953E-2</v>
      </c>
      <c r="AB1297" s="4">
        <v>0</v>
      </c>
      <c r="AC1297" s="4">
        <f>Table1[[#This Row],[FSC per Mile]]*Table1[[#This Row],[Route Mileage]]</f>
        <v>0</v>
      </c>
      <c r="AD1297" s="4">
        <f>Table1[[#This Row],[Tariff per Car]]+Table1[[#This Row],[FSC per Car]]</f>
        <v>5961</v>
      </c>
      <c r="AE1297" s="4">
        <f>IF(Table1[[#This Row],[Commodity]]="corn",Table1[[#This Row],[Tariff + FSC per Car]]/(111*2000/56),Table1[[#This Row],[Tariff + FSC per Car]]/(111*2000/60))</f>
        <v>1.5036756756756757</v>
      </c>
      <c r="AF1297" s="4">
        <f>Table1[[#This Row],[Tariff + FSC per Car]]/100.7</f>
        <v>59.195630585898705</v>
      </c>
      <c r="AG1297" s="4">
        <f>(Table1[[#This Row],[Tariff + FSC per Car]]/111)</f>
        <v>53.702702702702702</v>
      </c>
      <c r="AH1297" s="6">
        <f>(Table1[[#This Row],[Tariff + FSC per Car]]/111)/Table1[[#This Row],[Route Mileage]]</f>
        <v>7.5958561107075953E-2</v>
      </c>
    </row>
    <row r="1298" spans="1:34" x14ac:dyDescent="0.25">
      <c r="A1298" s="3">
        <v>45366</v>
      </c>
      <c r="B1298" s="1" t="s">
        <v>94</v>
      </c>
      <c r="C1298" s="1" t="s">
        <v>94</v>
      </c>
      <c r="D1298" s="24">
        <v>4315</v>
      </c>
      <c r="F1298" s="1" t="s">
        <v>35</v>
      </c>
      <c r="G1298" s="1" t="s">
        <v>36</v>
      </c>
      <c r="H1298" s="1" t="s">
        <v>99</v>
      </c>
      <c r="I1298" t="s">
        <v>100</v>
      </c>
      <c r="J1298" t="str">
        <f>_xlfn.CONCAT(IFERROR(INDEX(Lookup!B:B, MATCH(Table1[[#This Row],[Origin City]], Lookup!A:A, 0)), Table1[[#This Row],[Origin City]]),","," ",Table1[[#This Row],[Origin State]])</f>
        <v>Marysville, OH</v>
      </c>
      <c r="K1298" t="s">
        <v>101</v>
      </c>
      <c r="L1298" t="s">
        <v>102</v>
      </c>
      <c r="M1298" t="str">
        <f>_xlfn.CONCAT(IFERROR(INDEX(Lookup!B:B, MATCH(Table1[[#This Row],[Destination City]], Lookup!A:A, 0)), Table1[[#This Row],[Destination City]]),","," ",Table1[[#This Row],[Destination State]])</f>
        <v>Rose Hill, NC</v>
      </c>
      <c r="N1298" s="9">
        <v>781</v>
      </c>
      <c r="O1298" t="s">
        <v>86</v>
      </c>
      <c r="P1298">
        <v>90</v>
      </c>
      <c r="Q1298">
        <v>90</v>
      </c>
      <c r="R1298" t="s">
        <v>42</v>
      </c>
      <c r="S1298" t="s">
        <v>43</v>
      </c>
      <c r="T1298" t="s">
        <v>52</v>
      </c>
      <c r="U1298" s="45"/>
      <c r="V1298" s="46" t="s">
        <v>87</v>
      </c>
      <c r="W1298" s="4">
        <v>6139</v>
      </c>
      <c r="X1298" s="4">
        <f>IF(Table1[[#This Row],[Commodity]]="corn",Table1[[#This Row],[Tariff per Car]]/(111*2000/56),Table1[[#This Row],[Tariff per Car]]/(111*2000/60))</f>
        <v>1.5485765765765767</v>
      </c>
      <c r="Y1298" s="4">
        <f>Table1[[#This Row],[Tariff per Car]]/100.7</f>
        <v>60.963257199602779</v>
      </c>
      <c r="Z1298" s="4">
        <f>(Table1[[#This Row],[Tariff per Car]]/111)</f>
        <v>55.306306306306304</v>
      </c>
      <c r="AA1298" s="6">
        <f>(Table1[[#This Row],[Tariff per Car]]/111)/Table1[[#This Row],[Route Mileage]]</f>
        <v>7.0814732786563764E-2</v>
      </c>
      <c r="AB1298" s="4">
        <v>0</v>
      </c>
      <c r="AC1298" s="4">
        <f>Table1[[#This Row],[FSC per Mile]]*Table1[[#This Row],[Route Mileage]]</f>
        <v>0</v>
      </c>
      <c r="AD1298" s="4">
        <f>Table1[[#This Row],[Tariff per Car]]+Table1[[#This Row],[FSC per Car]]</f>
        <v>6139</v>
      </c>
      <c r="AE1298" s="4">
        <f>IF(Table1[[#This Row],[Commodity]]="corn",Table1[[#This Row],[Tariff + FSC per Car]]/(111*2000/56),Table1[[#This Row],[Tariff + FSC per Car]]/(111*2000/60))</f>
        <v>1.5485765765765767</v>
      </c>
      <c r="AF1298" s="4">
        <f>Table1[[#This Row],[Tariff + FSC per Car]]/100.7</f>
        <v>60.963257199602779</v>
      </c>
      <c r="AG1298" s="4">
        <f>(Table1[[#This Row],[Tariff + FSC per Car]]/111)</f>
        <v>55.306306306306304</v>
      </c>
      <c r="AH1298" s="6">
        <f>(Table1[[#This Row],[Tariff + FSC per Car]]/111)/Table1[[#This Row],[Route Mileage]]</f>
        <v>7.0814732786563764E-2</v>
      </c>
    </row>
    <row r="1299" spans="1:34" x14ac:dyDescent="0.25">
      <c r="A1299" s="3">
        <v>45366</v>
      </c>
      <c r="B1299" s="1" t="s">
        <v>94</v>
      </c>
      <c r="C1299" s="1" t="s">
        <v>94</v>
      </c>
      <c r="D1299" s="24">
        <v>4315</v>
      </c>
      <c r="F1299" s="1" t="s">
        <v>35</v>
      </c>
      <c r="G1299" s="1" t="s">
        <v>36</v>
      </c>
      <c r="H1299" s="1" t="s">
        <v>103</v>
      </c>
      <c r="I1299" t="s">
        <v>57</v>
      </c>
      <c r="J1299" t="str">
        <f>_xlfn.CONCAT(IFERROR(INDEX(Lookup!B:B, MATCH(Table1[[#This Row],[Origin City]], Lookup!A:A, 0)), Table1[[#This Row],[Origin City]]),","," ",Table1[[#This Row],[Origin State]])</f>
        <v>Olney, IL</v>
      </c>
      <c r="K1299" t="s">
        <v>104</v>
      </c>
      <c r="L1299" t="s">
        <v>105</v>
      </c>
      <c r="M1299" t="str">
        <f>_xlfn.CONCAT(IFERROR(INDEX(Lookup!B:B, MATCH(Table1[[#This Row],[Destination City]], Lookup!A:A, 0)), Table1[[#This Row],[Destination City]]),","," ",Table1[[#This Row],[Destination State]])</f>
        <v>Fairmount, GA</v>
      </c>
      <c r="N1299" s="9">
        <v>496</v>
      </c>
      <c r="O1299" t="s">
        <v>86</v>
      </c>
      <c r="P1299">
        <v>90</v>
      </c>
      <c r="Q1299">
        <v>90</v>
      </c>
      <c r="R1299" t="s">
        <v>42</v>
      </c>
      <c r="S1299" t="s">
        <v>43</v>
      </c>
      <c r="T1299" t="s">
        <v>52</v>
      </c>
      <c r="U1299" s="45"/>
      <c r="V1299" s="46" t="s">
        <v>87</v>
      </c>
      <c r="W1299" s="4">
        <v>4706</v>
      </c>
      <c r="X1299" s="4">
        <f>IF(Table1[[#This Row],[Commodity]]="corn",Table1[[#This Row],[Tariff per Car]]/(111*2000/56),Table1[[#This Row],[Tariff per Car]]/(111*2000/60))</f>
        <v>1.1870990990990991</v>
      </c>
      <c r="Y1299" s="4">
        <f>Table1[[#This Row],[Tariff per Car]]/100.7</f>
        <v>46.732869910625617</v>
      </c>
      <c r="Z1299" s="4">
        <f>(Table1[[#This Row],[Tariff per Car]]/111)</f>
        <v>42.396396396396398</v>
      </c>
      <c r="AA1299" s="6">
        <f>(Table1[[#This Row],[Tariff per Car]]/111)/Table1[[#This Row],[Route Mileage]]</f>
        <v>8.5476605637895969E-2</v>
      </c>
      <c r="AB1299" s="4">
        <v>0</v>
      </c>
      <c r="AC1299" s="4">
        <f>Table1[[#This Row],[FSC per Mile]]*Table1[[#This Row],[Route Mileage]]</f>
        <v>0</v>
      </c>
      <c r="AD1299" s="4">
        <f>Table1[[#This Row],[Tariff per Car]]+Table1[[#This Row],[FSC per Car]]</f>
        <v>4706</v>
      </c>
      <c r="AE1299" s="4">
        <f>IF(Table1[[#This Row],[Commodity]]="corn",Table1[[#This Row],[Tariff + FSC per Car]]/(111*2000/56),Table1[[#This Row],[Tariff + FSC per Car]]/(111*2000/60))</f>
        <v>1.1870990990990991</v>
      </c>
      <c r="AF1299" s="4">
        <f>Table1[[#This Row],[Tariff + FSC per Car]]/100.7</f>
        <v>46.732869910625617</v>
      </c>
      <c r="AG1299" s="4">
        <f>(Table1[[#This Row],[Tariff + FSC per Car]]/111)</f>
        <v>42.396396396396398</v>
      </c>
      <c r="AH1299" s="6">
        <f>(Table1[[#This Row],[Tariff + FSC per Car]]/111)/Table1[[#This Row],[Route Mileage]]</f>
        <v>8.5476605637895969E-2</v>
      </c>
    </row>
    <row r="1300" spans="1:34" x14ac:dyDescent="0.25">
      <c r="A1300" s="3">
        <v>45366</v>
      </c>
      <c r="B1300" s="1" t="s">
        <v>112</v>
      </c>
      <c r="C1300" s="1" t="s">
        <v>112</v>
      </c>
      <c r="D1300" s="24">
        <v>4051</v>
      </c>
      <c r="E1300" s="24">
        <v>2215</v>
      </c>
      <c r="F1300" s="1" t="s">
        <v>35</v>
      </c>
      <c r="G1300" s="1" t="s">
        <v>36</v>
      </c>
      <c r="H1300" s="1" t="s">
        <v>115</v>
      </c>
      <c r="I1300" t="s">
        <v>57</v>
      </c>
      <c r="J1300" t="str">
        <f>_xlfn.CONCAT(IFERROR(INDEX(Lookup!B:B, MATCH(Table1[[#This Row],[Origin City]], Lookup!A:A, 0)), Table1[[#This Row],[Origin City]]),","," ",Table1[[#This Row],[Origin State]])</f>
        <v>Allen Station (San Jose), IL</v>
      </c>
      <c r="K1300" t="s">
        <v>116</v>
      </c>
      <c r="L1300" t="s">
        <v>54</v>
      </c>
      <c r="M1300" t="str">
        <f>_xlfn.CONCAT(IFERROR(INDEX(Lookup!B:B, MATCH(Table1[[#This Row],[Destination City]], Lookup!A:A, 0)), Table1[[#This Row],[Destination City]]),","," ",Table1[[#This Row],[Destination State]])</f>
        <v>Pittsburg, TX</v>
      </c>
      <c r="N1300" s="5">
        <v>691</v>
      </c>
      <c r="O1300" t="s">
        <v>51</v>
      </c>
      <c r="P1300">
        <v>107</v>
      </c>
      <c r="R1300" t="s">
        <v>42</v>
      </c>
      <c r="S1300" t="s">
        <v>43</v>
      </c>
      <c r="T1300" t="s">
        <v>52</v>
      </c>
      <c r="U1300" s="36" t="s">
        <v>44</v>
      </c>
      <c r="V1300" s="28"/>
      <c r="W1300" s="4">
        <v>3805</v>
      </c>
      <c r="X1300" s="4">
        <f>IF(Table1[[#This Row],[Commodity]]="corn",Table1[[#This Row],[Tariff per Car]]/(111*2000/56),Table1[[#This Row],[Tariff per Car]]/(111*2000/60))</f>
        <v>0.95981981981981979</v>
      </c>
      <c r="Y1300" s="4">
        <f>Table1[[#This Row],[Tariff per Car]]/100.7</f>
        <v>37.785501489572987</v>
      </c>
      <c r="Z1300" s="4">
        <f>(Table1[[#This Row],[Tariff per Car]]/111)</f>
        <v>34.27927927927928</v>
      </c>
      <c r="AA1300" s="6">
        <f>(Table1[[#This Row],[Tariff per Car]]/111)/Table1[[#This Row],[Route Mileage]]</f>
        <v>4.9608218928045268E-2</v>
      </c>
      <c r="AB1300" s="4">
        <v>0.36</v>
      </c>
      <c r="AC1300" s="4">
        <f>Table1[[#This Row],[FSC per Mile]]*Table1[[#This Row],[Route Mileage]]</f>
        <v>248.76</v>
      </c>
      <c r="AD1300" s="4">
        <f>Table1[[#This Row],[Tariff per Car]]+Table1[[#This Row],[FSC per Car]]</f>
        <v>4053.76</v>
      </c>
      <c r="AE1300" s="4">
        <f>IF(Table1[[#This Row],[Commodity]]="corn",Table1[[#This Row],[Tariff + FSC per Car]]/(111*2000/56),Table1[[#This Row],[Tariff + FSC per Car]]/(111*2000/60))</f>
        <v>1.0225700900900903</v>
      </c>
      <c r="AF1300" s="4">
        <f>Table1[[#This Row],[Tariff + FSC per Car]]/100.7</f>
        <v>40.2558093346574</v>
      </c>
      <c r="AG1300" s="4">
        <f>(Table1[[#This Row],[Tariff + FSC per Car]]/111)</f>
        <v>36.520360360360364</v>
      </c>
      <c r="AH1300" s="6">
        <f>(Table1[[#This Row],[Tariff + FSC per Car]]/111)/Table1[[#This Row],[Route Mileage]]</f>
        <v>5.2851462171288513E-2</v>
      </c>
    </row>
    <row r="1301" spans="1:34" x14ac:dyDescent="0.25">
      <c r="A1301" s="3">
        <v>45366</v>
      </c>
      <c r="B1301" s="1" t="s">
        <v>112</v>
      </c>
      <c r="C1301" s="1" t="s">
        <v>112</v>
      </c>
      <c r="D1301" s="24">
        <v>4051</v>
      </c>
      <c r="E1301" s="24">
        <v>2310</v>
      </c>
      <c r="F1301" s="1" t="s">
        <v>35</v>
      </c>
      <c r="G1301" s="1" t="s">
        <v>36</v>
      </c>
      <c r="H1301" s="1" t="s">
        <v>120</v>
      </c>
      <c r="I1301" t="s">
        <v>77</v>
      </c>
      <c r="J1301" t="str">
        <f>_xlfn.CONCAT(IFERROR(INDEX(Lookup!B:B, MATCH(Table1[[#This Row],[Origin City]], Lookup!A:A, 0)), Table1[[#This Row],[Origin City]]),","," ",Table1[[#This Row],[Origin State]])</f>
        <v>Frankfort, KS</v>
      </c>
      <c r="K1301" t="s">
        <v>121</v>
      </c>
      <c r="L1301" t="s">
        <v>40</v>
      </c>
      <c r="M1301" t="str">
        <f>_xlfn.CONCAT(IFERROR(INDEX(Lookup!B:B, MATCH(Table1[[#This Row],[Destination City]], Lookup!A:A, 0)), Table1[[#This Row],[Destination City]]),","," ",Table1[[#This Row],[Destination State]])</f>
        <v>Calipatria, CA</v>
      </c>
      <c r="N1301" s="5">
        <v>1572</v>
      </c>
      <c r="O1301" t="s">
        <v>51</v>
      </c>
      <c r="P1301">
        <v>107</v>
      </c>
      <c r="R1301" t="s">
        <v>42</v>
      </c>
      <c r="S1301" t="s">
        <v>43</v>
      </c>
      <c r="T1301" t="s">
        <v>52</v>
      </c>
      <c r="U1301" s="36" t="s">
        <v>44</v>
      </c>
      <c r="V1301" s="28"/>
      <c r="W1301" s="4">
        <v>5725</v>
      </c>
      <c r="X1301" s="4">
        <f>IF(Table1[[#This Row],[Commodity]]="corn",Table1[[#This Row],[Tariff per Car]]/(111*2000/56),Table1[[#This Row],[Tariff per Car]]/(111*2000/60))</f>
        <v>1.4441441441441443</v>
      </c>
      <c r="Y1301" s="4">
        <f>Table1[[#This Row],[Tariff per Car]]/100.7</f>
        <v>56.852035749751735</v>
      </c>
      <c r="Z1301" s="4">
        <f>(Table1[[#This Row],[Tariff per Car]]/111)</f>
        <v>51.576576576576578</v>
      </c>
      <c r="AA1301" s="6">
        <f>(Table1[[#This Row],[Tariff per Car]]/111)/Table1[[#This Row],[Route Mileage]]</f>
        <v>3.2809527084336244E-2</v>
      </c>
      <c r="AB1301" s="4">
        <v>0.36</v>
      </c>
      <c r="AC1301" s="4">
        <f>Table1[[#This Row],[FSC per Mile]]*Table1[[#This Row],[Route Mileage]]</f>
        <v>565.91999999999996</v>
      </c>
      <c r="AD1301" s="4">
        <f>Table1[[#This Row],[Tariff per Car]]+Table1[[#This Row],[FSC per Car]]</f>
        <v>6290.92</v>
      </c>
      <c r="AE1301" s="4">
        <f>IF(Table1[[#This Row],[Commodity]]="corn",Table1[[#This Row],[Tariff + FSC per Car]]/(111*2000/56),Table1[[#This Row],[Tariff + FSC per Car]]/(111*2000/60))</f>
        <v>1.5868987387387388</v>
      </c>
      <c r="AF1301" s="4">
        <f>Table1[[#This Row],[Tariff + FSC per Car]]/100.7</f>
        <v>62.47189672293942</v>
      </c>
      <c r="AG1301" s="4">
        <f>(Table1[[#This Row],[Tariff + FSC per Car]]/111)</f>
        <v>56.674954954954956</v>
      </c>
      <c r="AH1301" s="6">
        <f>(Table1[[#This Row],[Tariff + FSC per Car]]/111)/Table1[[#This Row],[Route Mileage]]</f>
        <v>3.6052770327579489E-2</v>
      </c>
    </row>
    <row r="1302" spans="1:34" x14ac:dyDescent="0.25">
      <c r="A1302" s="3">
        <v>45366</v>
      </c>
      <c r="B1302" s="1" t="s">
        <v>112</v>
      </c>
      <c r="C1302" s="1" t="s">
        <v>112</v>
      </c>
      <c r="D1302" s="24">
        <v>4051</v>
      </c>
      <c r="E1302" s="24">
        <v>2300</v>
      </c>
      <c r="F1302" s="1" t="s">
        <v>35</v>
      </c>
      <c r="G1302" s="1" t="s">
        <v>36</v>
      </c>
      <c r="H1302" s="1" t="s">
        <v>113</v>
      </c>
      <c r="I1302" t="s">
        <v>38</v>
      </c>
      <c r="J1302" t="str">
        <f>_xlfn.CONCAT(IFERROR(INDEX(Lookup!B:B, MATCH(Table1[[#This Row],[Origin City]], Lookup!A:A, 0)), Table1[[#This Row],[Origin City]]),","," ",Table1[[#This Row],[Origin State]])</f>
        <v>Mead, NE</v>
      </c>
      <c r="K1302" t="s">
        <v>114</v>
      </c>
      <c r="L1302" t="s">
        <v>40</v>
      </c>
      <c r="M1302" t="str">
        <f>_xlfn.CONCAT(IFERROR(INDEX(Lookup!B:B, MATCH(Table1[[#This Row],[Destination City]], Lookup!A:A, 0)), Table1[[#This Row],[Destination City]]),","," ",Table1[[#This Row],[Destination State]])</f>
        <v>Keyes, CA</v>
      </c>
      <c r="N1302" s="5">
        <v>1737</v>
      </c>
      <c r="O1302" t="s">
        <v>51</v>
      </c>
      <c r="P1302">
        <v>107</v>
      </c>
      <c r="R1302" t="s">
        <v>42</v>
      </c>
      <c r="S1302" t="s">
        <v>43</v>
      </c>
      <c r="T1302" t="s">
        <v>52</v>
      </c>
      <c r="U1302" s="36" t="s">
        <v>44</v>
      </c>
      <c r="V1302" s="28"/>
      <c r="W1302" s="4">
        <v>5885</v>
      </c>
      <c r="X1302" s="4">
        <f>IF(Table1[[#This Row],[Commodity]]="corn",Table1[[#This Row],[Tariff per Car]]/(111*2000/56),Table1[[#This Row],[Tariff per Car]]/(111*2000/60))</f>
        <v>1.4845045045045044</v>
      </c>
      <c r="Y1302" s="4">
        <f>Table1[[#This Row],[Tariff per Car]]/100.7</f>
        <v>58.440913604766635</v>
      </c>
      <c r="Z1302" s="4">
        <f>(Table1[[#This Row],[Tariff per Car]]/111)</f>
        <v>53.018018018018019</v>
      </c>
      <c r="AA1302" s="6">
        <f>(Table1[[#This Row],[Tariff per Car]]/111)/Table1[[#This Row],[Route Mileage]]</f>
        <v>3.0522750730004617E-2</v>
      </c>
      <c r="AB1302" s="4">
        <v>0.36</v>
      </c>
      <c r="AC1302" s="4">
        <f>Table1[[#This Row],[FSC per Mile]]*Table1[[#This Row],[Route Mileage]]</f>
        <v>625.31999999999994</v>
      </c>
      <c r="AD1302" s="4">
        <f>Table1[[#This Row],[Tariff per Car]]+Table1[[#This Row],[FSC per Car]]</f>
        <v>6510.32</v>
      </c>
      <c r="AE1302" s="4">
        <f>IF(Table1[[#This Row],[Commodity]]="corn",Table1[[#This Row],[Tariff + FSC per Car]]/(111*2000/56),Table1[[#This Row],[Tariff + FSC per Car]]/(111*2000/60))</f>
        <v>1.6422428828828828</v>
      </c>
      <c r="AF1302" s="4">
        <f>Table1[[#This Row],[Tariff + FSC per Car]]/100.7</f>
        <v>64.650645481628601</v>
      </c>
      <c r="AG1302" s="4">
        <f>(Table1[[#This Row],[Tariff + FSC per Car]]/111)</f>
        <v>58.651531531531532</v>
      </c>
      <c r="AH1302" s="6">
        <f>(Table1[[#This Row],[Tariff + FSC per Car]]/111)/Table1[[#This Row],[Route Mileage]]</f>
        <v>3.3765993973247858E-2</v>
      </c>
    </row>
    <row r="1303" spans="1:34" x14ac:dyDescent="0.25">
      <c r="A1303" s="3">
        <v>45366</v>
      </c>
      <c r="B1303" s="1" t="s">
        <v>112</v>
      </c>
      <c r="C1303" s="1" t="s">
        <v>112</v>
      </c>
      <c r="D1303" s="24">
        <v>4051</v>
      </c>
      <c r="E1303" s="24">
        <v>2215</v>
      </c>
      <c r="F1303" s="1" t="s">
        <v>35</v>
      </c>
      <c r="G1303" s="1" t="s">
        <v>36</v>
      </c>
      <c r="H1303" s="1" t="s">
        <v>117</v>
      </c>
      <c r="I1303" t="s">
        <v>38</v>
      </c>
      <c r="J1303" t="str">
        <f>_xlfn.CONCAT(IFERROR(INDEX(Lookup!B:B, MATCH(Table1[[#This Row],[Origin City]], Lookup!A:A, 0)), Table1[[#This Row],[Origin City]]),","," ",Table1[[#This Row],[Origin State]])</f>
        <v>Nebraska City, NE</v>
      </c>
      <c r="K1303" t="s">
        <v>118</v>
      </c>
      <c r="L1303" t="s">
        <v>54</v>
      </c>
      <c r="M1303" t="str">
        <f>_xlfn.CONCAT(IFERROR(INDEX(Lookup!B:B, MATCH(Table1[[#This Row],[Destination City]], Lookup!A:A, 0)), Table1[[#This Row],[Destination City]]),","," ",Table1[[#This Row],[Destination State]])</f>
        <v>Amarillo, TX</v>
      </c>
      <c r="N1303" s="5">
        <v>714</v>
      </c>
      <c r="O1303" t="s">
        <v>51</v>
      </c>
      <c r="P1303">
        <v>107</v>
      </c>
      <c r="R1303" t="s">
        <v>42</v>
      </c>
      <c r="S1303" t="s">
        <v>43</v>
      </c>
      <c r="T1303" t="s">
        <v>52</v>
      </c>
      <c r="U1303" s="36" t="s">
        <v>44</v>
      </c>
      <c r="V1303" s="28"/>
      <c r="W1303" s="4">
        <v>4725</v>
      </c>
      <c r="X1303" s="4">
        <f>IF(Table1[[#This Row],[Commodity]]="corn",Table1[[#This Row],[Tariff per Car]]/(111*2000/56),Table1[[#This Row],[Tariff per Car]]/(111*2000/60))</f>
        <v>1.1918918918918919</v>
      </c>
      <c r="Y1303" s="4">
        <f>Table1[[#This Row],[Tariff per Car]]/100.7</f>
        <v>46.921549155908636</v>
      </c>
      <c r="Z1303" s="4">
        <f>(Table1[[#This Row],[Tariff per Car]]/111)</f>
        <v>42.567567567567565</v>
      </c>
      <c r="AA1303" s="6">
        <f>(Table1[[#This Row],[Tariff per Car]]/111)/Table1[[#This Row],[Route Mileage]]</f>
        <v>5.9618441971383142E-2</v>
      </c>
      <c r="AB1303" s="4">
        <v>0.36</v>
      </c>
      <c r="AC1303" s="4">
        <f>Table1[[#This Row],[FSC per Mile]]*Table1[[#This Row],[Route Mileage]]</f>
        <v>257.03999999999996</v>
      </c>
      <c r="AD1303" s="4">
        <f>Table1[[#This Row],[Tariff per Car]]+Table1[[#This Row],[FSC per Car]]</f>
        <v>4982.04</v>
      </c>
      <c r="AE1303" s="4">
        <f>IF(Table1[[#This Row],[Commodity]]="corn",Table1[[#This Row],[Tariff + FSC per Car]]/(111*2000/56),Table1[[#This Row],[Tariff + FSC per Car]]/(111*2000/60))</f>
        <v>1.2567308108108108</v>
      </c>
      <c r="AF1303" s="4">
        <f>Table1[[#This Row],[Tariff + FSC per Car]]/100.7</f>
        <v>49.474081429990065</v>
      </c>
      <c r="AG1303" s="4">
        <f>(Table1[[#This Row],[Tariff + FSC per Car]]/111)</f>
        <v>44.883243243243243</v>
      </c>
      <c r="AH1303" s="6">
        <f>(Table1[[#This Row],[Tariff + FSC per Car]]/111)/Table1[[#This Row],[Route Mileage]]</f>
        <v>6.2861685214626387E-2</v>
      </c>
    </row>
    <row r="1304" spans="1:34" x14ac:dyDescent="0.25">
      <c r="A1304" s="3">
        <v>45366</v>
      </c>
      <c r="B1304" s="1" t="s">
        <v>112</v>
      </c>
      <c r="C1304" s="1" t="s">
        <v>112</v>
      </c>
      <c r="D1304" s="24">
        <v>4051</v>
      </c>
      <c r="E1304" s="24">
        <v>2100</v>
      </c>
      <c r="F1304" s="1" t="s">
        <v>35</v>
      </c>
      <c r="G1304" s="1" t="s">
        <v>36</v>
      </c>
      <c r="H1304" s="1" t="s">
        <v>122</v>
      </c>
      <c r="I1304" t="s">
        <v>59</v>
      </c>
      <c r="J1304" t="str">
        <f>_xlfn.CONCAT(IFERROR(INDEX(Lookup!B:B, MATCH(Table1[[#This Row],[Origin City]], Lookup!A:A, 0)), Table1[[#This Row],[Origin City]]),","," ",Table1[[#This Row],[Origin State]])</f>
        <v>Sloan, IA</v>
      </c>
      <c r="K1304" t="s">
        <v>123</v>
      </c>
      <c r="L1304" t="s">
        <v>124</v>
      </c>
      <c r="M1304" t="str">
        <f>_xlfn.CONCAT(IFERROR(INDEX(Lookup!B:B, MATCH(Table1[[#This Row],[Destination City]], Lookup!A:A, 0)), Table1[[#This Row],[Destination City]]),","," ",Table1[[#This Row],[Destination State]])</f>
        <v>Burley, ID</v>
      </c>
      <c r="N1304" s="47">
        <v>1176</v>
      </c>
      <c r="O1304" t="s">
        <v>51</v>
      </c>
      <c r="P1304">
        <v>107</v>
      </c>
      <c r="R1304" t="s">
        <v>42</v>
      </c>
      <c r="S1304" t="s">
        <v>43</v>
      </c>
      <c r="T1304" t="s">
        <v>52</v>
      </c>
      <c r="U1304" s="36" t="s">
        <v>44</v>
      </c>
      <c r="V1304" s="28"/>
      <c r="W1304" s="4">
        <v>5405</v>
      </c>
      <c r="X1304" s="4">
        <f>IF(Table1[[#This Row],[Commodity]]="corn",Table1[[#This Row],[Tariff per Car]]/(111*2000/56),Table1[[#This Row],[Tariff per Car]]/(111*2000/60))</f>
        <v>1.3634234234234235</v>
      </c>
      <c r="Y1304" s="4">
        <f>Table1[[#This Row],[Tariff per Car]]/100.7</f>
        <v>53.674280039721943</v>
      </c>
      <c r="Z1304" s="4">
        <f>(Table1[[#This Row],[Tariff per Car]]/111)</f>
        <v>48.693693693693696</v>
      </c>
      <c r="AA1304" s="6">
        <f>(Table1[[#This Row],[Tariff per Car]]/111)/Table1[[#This Row],[Route Mileage]]</f>
        <v>4.1406202120487838E-2</v>
      </c>
      <c r="AB1304" s="4">
        <v>0.36</v>
      </c>
      <c r="AC1304" s="4">
        <f>Table1[[#This Row],[FSC per Mile]]*Table1[[#This Row],[Route Mileage]]</f>
        <v>423.35999999999996</v>
      </c>
      <c r="AD1304" s="4">
        <f>Table1[[#This Row],[Tariff per Car]]+Table1[[#This Row],[FSC per Car]]</f>
        <v>5828.36</v>
      </c>
      <c r="AE1304" s="4">
        <f>IF(Table1[[#This Row],[Commodity]]="corn",Table1[[#This Row],[Tariff + FSC per Car]]/(111*2000/56),Table1[[#This Row],[Tariff + FSC per Car]]/(111*2000/60))</f>
        <v>1.4702169369369369</v>
      </c>
      <c r="AF1304" s="4">
        <f>Table1[[#This Row],[Tariff + FSC per Car]]/100.7</f>
        <v>57.878450844091354</v>
      </c>
      <c r="AG1304" s="4">
        <f>(Table1[[#This Row],[Tariff + FSC per Car]]/111)</f>
        <v>52.507747747747743</v>
      </c>
      <c r="AH1304" s="6">
        <f>(Table1[[#This Row],[Tariff + FSC per Car]]/111)/Table1[[#This Row],[Route Mileage]]</f>
        <v>4.4649445363731076E-2</v>
      </c>
    </row>
    <row r="1305" spans="1:34" x14ac:dyDescent="0.25">
      <c r="A1305" s="3">
        <v>45366</v>
      </c>
      <c r="B1305" s="1" t="s">
        <v>112</v>
      </c>
      <c r="C1305" s="1" t="s">
        <v>112</v>
      </c>
      <c r="D1305" s="24">
        <v>4051</v>
      </c>
      <c r="E1305" s="24">
        <v>2210</v>
      </c>
      <c r="F1305" s="1" t="s">
        <v>35</v>
      </c>
      <c r="G1305" s="1" t="s">
        <v>36</v>
      </c>
      <c r="H1305" s="1" t="s">
        <v>125</v>
      </c>
      <c r="I1305" t="s">
        <v>57</v>
      </c>
      <c r="J1305" t="str">
        <f>_xlfn.CONCAT(IFERROR(INDEX(Lookup!B:B, MATCH(Table1[[#This Row],[Origin City]], Lookup!A:A, 0)), Table1[[#This Row],[Origin City]]),","," ",Table1[[#This Row],[Origin State]])</f>
        <v>Sterling, IL</v>
      </c>
      <c r="K1305" t="s">
        <v>126</v>
      </c>
      <c r="L1305" t="s">
        <v>127</v>
      </c>
      <c r="M1305" t="str">
        <f>_xlfn.CONCAT(IFERROR(INDEX(Lookup!B:B, MATCH(Table1[[#This Row],[Destination City]], Lookup!A:A, 0)), Table1[[#This Row],[Destination City]]),","," ",Table1[[#This Row],[Destination State]])</f>
        <v>Nashville, AR</v>
      </c>
      <c r="N1305" s="47">
        <v>723</v>
      </c>
      <c r="O1305" t="s">
        <v>51</v>
      </c>
      <c r="P1305">
        <v>107</v>
      </c>
      <c r="R1305" t="s">
        <v>42</v>
      </c>
      <c r="S1305" t="s">
        <v>43</v>
      </c>
      <c r="T1305" t="s">
        <v>52</v>
      </c>
      <c r="U1305" s="36" t="s">
        <v>44</v>
      </c>
      <c r="V1305" s="28"/>
      <c r="W1305" s="4">
        <v>3945</v>
      </c>
      <c r="X1305" s="4">
        <f>IF(Table1[[#This Row],[Commodity]]="corn",Table1[[#This Row],[Tariff per Car]]/(111*2000/56),Table1[[#This Row],[Tariff per Car]]/(111*2000/60))</f>
        <v>0.99513513513513518</v>
      </c>
      <c r="Y1305" s="4">
        <f>Table1[[#This Row],[Tariff per Car]]/100.7</f>
        <v>39.175769612711022</v>
      </c>
      <c r="Z1305" s="4">
        <f>(Table1[[#This Row],[Tariff per Car]]/111)</f>
        <v>35.54054054054054</v>
      </c>
      <c r="AA1305" s="6">
        <f>(Table1[[#This Row],[Tariff per Car]]/111)/Table1[[#This Row],[Route Mileage]]</f>
        <v>4.9157040858285671E-2</v>
      </c>
      <c r="AB1305" s="4">
        <v>0.36</v>
      </c>
      <c r="AC1305" s="4">
        <f>Table1[[#This Row],[FSC per Mile]]*Table1[[#This Row],[Route Mileage]]</f>
        <v>260.27999999999997</v>
      </c>
      <c r="AD1305" s="4">
        <f>Table1[[#This Row],[Tariff per Car]]+Table1[[#This Row],[FSC per Car]]</f>
        <v>4205.28</v>
      </c>
      <c r="AE1305" s="4">
        <f>IF(Table1[[#This Row],[Commodity]]="corn",Table1[[#This Row],[Tariff + FSC per Car]]/(111*2000/56),Table1[[#This Row],[Tariff + FSC per Car]]/(111*2000/60))</f>
        <v>1.0607913513513514</v>
      </c>
      <c r="AF1305" s="4">
        <f>Table1[[#This Row],[Tariff + FSC per Car]]/100.7</f>
        <v>41.760476663356499</v>
      </c>
      <c r="AG1305" s="4">
        <f>(Table1[[#This Row],[Tariff + FSC per Car]]/111)</f>
        <v>37.8854054054054</v>
      </c>
      <c r="AH1305" s="6">
        <f>(Table1[[#This Row],[Tariff + FSC per Car]]/111)/Table1[[#This Row],[Route Mileage]]</f>
        <v>5.2400284101528909E-2</v>
      </c>
    </row>
    <row r="1306" spans="1:34" x14ac:dyDescent="0.25">
      <c r="A1306" s="3">
        <v>45366</v>
      </c>
      <c r="B1306" s="1" t="s">
        <v>34</v>
      </c>
      <c r="C1306" s="1" t="s">
        <v>34</v>
      </c>
      <c r="D1306" s="24">
        <v>4022</v>
      </c>
      <c r="E1306" s="24">
        <v>69105</v>
      </c>
      <c r="F1306" s="1" t="s">
        <v>72</v>
      </c>
      <c r="G1306" s="1" t="s">
        <v>36</v>
      </c>
      <c r="H1306" s="1" t="s">
        <v>73</v>
      </c>
      <c r="I1306" t="s">
        <v>47</v>
      </c>
      <c r="J1306" t="str">
        <f>_xlfn.CONCAT(IFERROR(INDEX(Lookup!B:B, MATCH(Table1[[#This Row],[Origin City]], Lookup!A:A, 0)), Table1[[#This Row],[Origin City]]),","," ",Table1[[#This Row],[Origin State]])</f>
        <v>Argyle, MN</v>
      </c>
      <c r="K1306" t="s">
        <v>48</v>
      </c>
      <c r="L1306" t="s">
        <v>49</v>
      </c>
      <c r="M1306" t="s">
        <v>50</v>
      </c>
      <c r="N1306" s="5">
        <v>1528</v>
      </c>
      <c r="O1306" t="s">
        <v>51</v>
      </c>
      <c r="P1306">
        <v>110</v>
      </c>
      <c r="Q1306">
        <v>120</v>
      </c>
      <c r="R1306" t="s">
        <v>2</v>
      </c>
      <c r="S1306" t="s">
        <v>43</v>
      </c>
      <c r="T1306" t="s">
        <v>52</v>
      </c>
      <c r="U1306" s="35" t="s">
        <v>44</v>
      </c>
      <c r="V1306" s="27" t="s">
        <v>45</v>
      </c>
      <c r="W1306" s="4">
        <v>6285</v>
      </c>
      <c r="X1306" s="4">
        <f>IF(Table1[[#This Row],[Commodity]]="corn",Table1[[#This Row],[Tariff per Car]]/(111*2000/56),Table1[[#This Row],[Tariff per Car]]/(111*2000/60))</f>
        <v>1.6986486486486487</v>
      </c>
      <c r="Y1306" s="4">
        <f>Table1[[#This Row],[Tariff per Car]]/100.7</f>
        <v>62.413108242303871</v>
      </c>
      <c r="Z1306" s="4">
        <f>(Table1[[#This Row],[Tariff per Car]]/111)</f>
        <v>56.621621621621621</v>
      </c>
      <c r="AA1306" s="6">
        <f>(Table1[[#This Row],[Tariff per Car]]/111)/Table1[[#This Row],[Route Mileage]]</f>
        <v>3.7056035092684306E-2</v>
      </c>
      <c r="AB1306" s="4">
        <v>0.16</v>
      </c>
      <c r="AC1306" s="4">
        <f>Table1[[#This Row],[FSC per Mile]]*Table1[[#This Row],[Route Mileage]]</f>
        <v>244.48000000000002</v>
      </c>
      <c r="AD1306" s="4">
        <f>Table1[[#This Row],[Tariff per Car]]+Table1[[#This Row],[FSC per Car]]</f>
        <v>6529.48</v>
      </c>
      <c r="AE1306" s="4">
        <f>IF(Table1[[#This Row],[Commodity]]="corn",Table1[[#This Row],[Tariff + FSC per Car]]/(111*2000/56),Table1[[#This Row],[Tariff + FSC per Car]]/(111*2000/60))</f>
        <v>1.7647243243243242</v>
      </c>
      <c r="AF1306" s="4">
        <f>Table1[[#This Row],[Tariff + FSC per Car]]/100.7</f>
        <v>64.840913604766627</v>
      </c>
      <c r="AG1306" s="4">
        <f>(Table1[[#This Row],[Tariff + FSC per Car]]/111)</f>
        <v>58.824144144144142</v>
      </c>
      <c r="AH1306" s="6">
        <f>(Table1[[#This Row],[Tariff + FSC per Car]]/111)/Table1[[#This Row],[Route Mileage]]</f>
        <v>3.8497476534125746E-2</v>
      </c>
    </row>
    <row r="1307" spans="1:34" x14ac:dyDescent="0.25">
      <c r="A1307" s="3">
        <v>45366</v>
      </c>
      <c r="B1307" s="1" t="s">
        <v>34</v>
      </c>
      <c r="C1307" s="1" t="s">
        <v>34</v>
      </c>
      <c r="D1307" s="24">
        <v>4022</v>
      </c>
      <c r="E1307" s="24">
        <v>69105</v>
      </c>
      <c r="F1307" s="1" t="s">
        <v>72</v>
      </c>
      <c r="G1307" s="1" t="s">
        <v>36</v>
      </c>
      <c r="H1307" s="1" t="s">
        <v>73</v>
      </c>
      <c r="I1307" t="s">
        <v>47</v>
      </c>
      <c r="J1307" t="str">
        <f>_xlfn.CONCAT(IFERROR(INDEX(Lookup!B:B, MATCH(Table1[[#This Row],[Origin City]], Lookup!A:A, 0)), Table1[[#This Row],[Origin City]]),","," ",Table1[[#This Row],[Origin State]])</f>
        <v>Argyle, MN</v>
      </c>
      <c r="K1307" t="s">
        <v>65</v>
      </c>
      <c r="L1307" t="s">
        <v>54</v>
      </c>
      <c r="M1307" t="s">
        <v>66</v>
      </c>
      <c r="N1307" s="47">
        <v>1634</v>
      </c>
      <c r="O1307" t="s">
        <v>51</v>
      </c>
      <c r="P1307">
        <v>110</v>
      </c>
      <c r="Q1307">
        <v>120</v>
      </c>
      <c r="R1307" t="s">
        <v>2</v>
      </c>
      <c r="S1307" t="s">
        <v>43</v>
      </c>
      <c r="T1307" t="s">
        <v>52</v>
      </c>
      <c r="U1307" s="36" t="s">
        <v>44</v>
      </c>
      <c r="V1307" s="28" t="s">
        <v>45</v>
      </c>
      <c r="W1307" s="4">
        <v>6685</v>
      </c>
      <c r="X1307" s="4">
        <f>IF(Table1[[#This Row],[Commodity]]="corn",Table1[[#This Row],[Tariff per Car]]/(111*2000/56),Table1[[#This Row],[Tariff per Car]]/(111*2000/60))</f>
        <v>1.8067567567567568</v>
      </c>
      <c r="Y1307" s="4">
        <f>Table1[[#This Row],[Tariff per Car]]/100.7</f>
        <v>66.385302879841106</v>
      </c>
      <c r="Z1307" s="4">
        <f>(Table1[[#This Row],[Tariff per Car]]/111)</f>
        <v>60.225225225225223</v>
      </c>
      <c r="AA1307" s="6">
        <f>(Table1[[#This Row],[Tariff per Car]]/111)/Table1[[#This Row],[Route Mileage]]</f>
        <v>3.6857542977494016E-2</v>
      </c>
      <c r="AB1307" s="4">
        <v>0.16</v>
      </c>
      <c r="AC1307" s="4">
        <f>Table1[[#This Row],[FSC per Mile]]*Table1[[#This Row],[Route Mileage]]</f>
        <v>261.44</v>
      </c>
      <c r="AD1307" s="4">
        <f>Table1[[#This Row],[Tariff per Car]]+Table1[[#This Row],[FSC per Car]]</f>
        <v>6946.44</v>
      </c>
      <c r="AE1307" s="4">
        <f>IF(Table1[[#This Row],[Commodity]]="corn",Table1[[#This Row],[Tariff + FSC per Car]]/(111*2000/56),Table1[[#This Row],[Tariff + FSC per Car]]/(111*2000/60))</f>
        <v>1.877416216216216</v>
      </c>
      <c r="AF1307" s="4">
        <f>Table1[[#This Row],[Tariff + FSC per Car]]/100.7</f>
        <v>68.981529294935441</v>
      </c>
      <c r="AG1307" s="4">
        <f>(Table1[[#This Row],[Tariff + FSC per Car]]/111)</f>
        <v>62.580540540540539</v>
      </c>
      <c r="AH1307" s="6">
        <f>(Table1[[#This Row],[Tariff + FSC per Car]]/111)/Table1[[#This Row],[Route Mileage]]</f>
        <v>3.8298984418935457E-2</v>
      </c>
    </row>
    <row r="1308" spans="1:34" x14ac:dyDescent="0.25">
      <c r="A1308" s="3">
        <v>45366</v>
      </c>
      <c r="B1308" s="1" t="s">
        <v>34</v>
      </c>
      <c r="C1308" s="1" t="s">
        <v>34</v>
      </c>
      <c r="D1308" s="24">
        <v>4022</v>
      </c>
      <c r="E1308" s="24">
        <v>69105</v>
      </c>
      <c r="F1308" s="1" t="s">
        <v>72</v>
      </c>
      <c r="G1308" s="1" t="s">
        <v>36</v>
      </c>
      <c r="H1308" s="1" t="s">
        <v>74</v>
      </c>
      <c r="I1308" t="s">
        <v>75</v>
      </c>
      <c r="J1308" t="str">
        <f>_xlfn.CONCAT(IFERROR(INDEX(Lookup!B:B, MATCH(Table1[[#This Row],[Origin City]], Lookup!A:A, 0)), Table1[[#This Row],[Origin City]]),","," ",Table1[[#This Row],[Origin State]])</f>
        <v>Casselton, ND</v>
      </c>
      <c r="K1308" t="s">
        <v>48</v>
      </c>
      <c r="L1308" t="s">
        <v>49</v>
      </c>
      <c r="M1308" t="s">
        <v>50</v>
      </c>
      <c r="N1308" s="5">
        <v>1469</v>
      </c>
      <c r="O1308" t="s">
        <v>51</v>
      </c>
      <c r="P1308">
        <v>110</v>
      </c>
      <c r="Q1308">
        <v>120</v>
      </c>
      <c r="R1308" t="s">
        <v>2</v>
      </c>
      <c r="S1308" t="s">
        <v>43</v>
      </c>
      <c r="T1308" t="s">
        <v>52</v>
      </c>
      <c r="U1308" s="35" t="s">
        <v>44</v>
      </c>
      <c r="V1308" s="27" t="s">
        <v>45</v>
      </c>
      <c r="W1308" s="4">
        <v>6235</v>
      </c>
      <c r="X1308" s="4">
        <f>IF(Table1[[#This Row],[Commodity]]="corn",Table1[[#This Row],[Tariff per Car]]/(111*2000/56),Table1[[#This Row],[Tariff per Car]]/(111*2000/60))</f>
        <v>1.6851351351351351</v>
      </c>
      <c r="Y1308" s="4">
        <f>Table1[[#This Row],[Tariff per Car]]/100.7</f>
        <v>61.916583912611713</v>
      </c>
      <c r="Z1308" s="4">
        <f>(Table1[[#This Row],[Tariff per Car]]/111)</f>
        <v>56.171171171171174</v>
      </c>
      <c r="AA1308" s="6">
        <f>(Table1[[#This Row],[Tariff per Car]]/111)/Table1[[#This Row],[Route Mileage]]</f>
        <v>3.8237693104949746E-2</v>
      </c>
      <c r="AB1308" s="4">
        <v>0.16</v>
      </c>
      <c r="AC1308" s="4">
        <f>Table1[[#This Row],[FSC per Mile]]*Table1[[#This Row],[Route Mileage]]</f>
        <v>235.04</v>
      </c>
      <c r="AD1308" s="4">
        <f>Table1[[#This Row],[Tariff per Car]]+Table1[[#This Row],[FSC per Car]]</f>
        <v>6470.04</v>
      </c>
      <c r="AE1308" s="4">
        <f>IF(Table1[[#This Row],[Commodity]]="corn",Table1[[#This Row],[Tariff + FSC per Car]]/(111*2000/56),Table1[[#This Row],[Tariff + FSC per Car]]/(111*2000/60))</f>
        <v>1.7486594594594596</v>
      </c>
      <c r="AF1308" s="4">
        <f>Table1[[#This Row],[Tariff + FSC per Car]]/100.7</f>
        <v>64.250645481628595</v>
      </c>
      <c r="AG1308" s="4">
        <f>(Table1[[#This Row],[Tariff + FSC per Car]]/111)</f>
        <v>58.288648648648646</v>
      </c>
      <c r="AH1308" s="6">
        <f>(Table1[[#This Row],[Tariff + FSC per Car]]/111)/Table1[[#This Row],[Route Mileage]]</f>
        <v>3.967913454639118E-2</v>
      </c>
    </row>
    <row r="1309" spans="1:34" x14ac:dyDescent="0.25">
      <c r="A1309" s="3">
        <v>45366</v>
      </c>
      <c r="B1309" s="1" t="s">
        <v>34</v>
      </c>
      <c r="C1309" s="1" t="s">
        <v>34</v>
      </c>
      <c r="D1309" s="24">
        <v>4022</v>
      </c>
      <c r="E1309" s="24">
        <v>69902</v>
      </c>
      <c r="F1309" s="1" t="s">
        <v>72</v>
      </c>
      <c r="G1309" s="1" t="s">
        <v>36</v>
      </c>
      <c r="H1309" s="1" t="s">
        <v>74</v>
      </c>
      <c r="I1309" t="s">
        <v>75</v>
      </c>
      <c r="J1309" t="str">
        <f>_xlfn.CONCAT(IFERROR(INDEX(Lookup!B:B, MATCH(Table1[[#This Row],[Origin City]], Lookup!A:A, 0)), Table1[[#This Row],[Origin City]]),","," ",Table1[[#This Row],[Origin State]])</f>
        <v>Casselton, ND</v>
      </c>
      <c r="K1309" t="s">
        <v>79</v>
      </c>
      <c r="L1309" t="s">
        <v>62</v>
      </c>
      <c r="M1309" t="str">
        <f>_xlfn.CONCAT(IFERROR(INDEX(Lookup!B:B, MATCH(Table1[[#This Row],[Destination City]], Lookup!A:A, 0)), Table1[[#This Row],[Destination City]]),","," ",Table1[[#This Row],[Destination State]])</f>
        <v>St. Louis, MO</v>
      </c>
      <c r="N1309" s="5">
        <v>855</v>
      </c>
      <c r="O1309" t="s">
        <v>51</v>
      </c>
      <c r="P1309">
        <v>110</v>
      </c>
      <c r="Q1309">
        <v>120</v>
      </c>
      <c r="R1309" t="s">
        <v>2</v>
      </c>
      <c r="S1309" t="s">
        <v>43</v>
      </c>
      <c r="T1309" t="s">
        <v>52</v>
      </c>
      <c r="U1309" s="35" t="s">
        <v>44</v>
      </c>
      <c r="V1309" s="27" t="s">
        <v>45</v>
      </c>
      <c r="W1309" s="4">
        <v>4485</v>
      </c>
      <c r="X1309" s="4">
        <f>IF(Table1[[#This Row],[Commodity]]="corn",Table1[[#This Row],[Tariff per Car]]/(111*2000/56),Table1[[#This Row],[Tariff per Car]]/(111*2000/60))</f>
        <v>1.2121621621621621</v>
      </c>
      <c r="Y1309" s="4">
        <f>Table1[[#This Row],[Tariff per Car]]/100.7</f>
        <v>44.538232373386293</v>
      </c>
      <c r="Z1309" s="4">
        <f>(Table1[[#This Row],[Tariff per Car]]/111)</f>
        <v>40.405405405405403</v>
      </c>
      <c r="AA1309" s="6">
        <f>(Table1[[#This Row],[Tariff per Car]]/111)/Table1[[#This Row],[Route Mileage]]</f>
        <v>4.7257784099889358E-2</v>
      </c>
      <c r="AB1309" s="4">
        <v>0.16</v>
      </c>
      <c r="AC1309" s="4">
        <f>Table1[[#This Row],[FSC per Mile]]*Table1[[#This Row],[Route Mileage]]</f>
        <v>136.80000000000001</v>
      </c>
      <c r="AD1309" s="4">
        <f>Table1[[#This Row],[Tariff per Car]]+Table1[[#This Row],[FSC per Car]]</f>
        <v>4621.8</v>
      </c>
      <c r="AE1309" s="4">
        <f>IF(Table1[[#This Row],[Commodity]]="corn",Table1[[#This Row],[Tariff + FSC per Car]]/(111*2000/56),Table1[[#This Row],[Tariff + FSC per Car]]/(111*2000/60))</f>
        <v>1.2491351351351352</v>
      </c>
      <c r="AF1309" s="4">
        <f>Table1[[#This Row],[Tariff + FSC per Car]]/100.7</f>
        <v>45.896722939424031</v>
      </c>
      <c r="AG1309" s="4">
        <f>(Table1[[#This Row],[Tariff + FSC per Car]]/111)</f>
        <v>41.637837837837843</v>
      </c>
      <c r="AH1309" s="6">
        <f>(Table1[[#This Row],[Tariff + FSC per Car]]/111)/Table1[[#This Row],[Route Mileage]]</f>
        <v>4.8699225541330812E-2</v>
      </c>
    </row>
    <row r="1310" spans="1:34" x14ac:dyDescent="0.25">
      <c r="A1310" s="3">
        <v>45366</v>
      </c>
      <c r="B1310" s="1" t="s">
        <v>34</v>
      </c>
      <c r="C1310" s="1" t="s">
        <v>34</v>
      </c>
      <c r="D1310" s="24">
        <v>4022</v>
      </c>
      <c r="E1310" s="24">
        <v>69105</v>
      </c>
      <c r="F1310" s="1" t="s">
        <v>72</v>
      </c>
      <c r="G1310" s="1" t="s">
        <v>36</v>
      </c>
      <c r="H1310" s="1" t="s">
        <v>76</v>
      </c>
      <c r="I1310" t="s">
        <v>77</v>
      </c>
      <c r="J1310" t="str">
        <f>_xlfn.CONCAT(IFERROR(INDEX(Lookup!B:B, MATCH(Table1[[#This Row],[Origin City]], Lookup!A:A, 0)), Table1[[#This Row],[Origin City]]),","," ",Table1[[#This Row],[Origin State]])</f>
        <v>Concordia, KS</v>
      </c>
      <c r="K1310" t="s">
        <v>65</v>
      </c>
      <c r="L1310" t="s">
        <v>54</v>
      </c>
      <c r="M1310" t="s">
        <v>66</v>
      </c>
      <c r="N1310" s="5">
        <v>742</v>
      </c>
      <c r="O1310" t="s">
        <v>51</v>
      </c>
      <c r="P1310">
        <v>110</v>
      </c>
      <c r="Q1310">
        <v>120</v>
      </c>
      <c r="R1310" t="s">
        <v>2</v>
      </c>
      <c r="S1310" t="s">
        <v>43</v>
      </c>
      <c r="T1310" t="s">
        <v>43</v>
      </c>
      <c r="U1310" s="36" t="s">
        <v>44</v>
      </c>
      <c r="V1310" s="28" t="s">
        <v>45</v>
      </c>
      <c r="W1310" s="4">
        <v>4935</v>
      </c>
      <c r="X1310" s="4">
        <f>IF(Table1[[#This Row],[Commodity]]="corn",Table1[[#This Row],[Tariff per Car]]/(111*2000/56),Table1[[#This Row],[Tariff per Car]]/(111*2000/60))</f>
        <v>1.3337837837837838</v>
      </c>
      <c r="Y1310" s="4">
        <f>Table1[[#This Row],[Tariff per Car]]/100.7</f>
        <v>49.006951340615686</v>
      </c>
      <c r="Z1310" s="4">
        <f>(Table1[[#This Row],[Tariff per Car]]/111)</f>
        <v>44.45945945945946</v>
      </c>
      <c r="AA1310" s="6">
        <f>(Table1[[#This Row],[Tariff per Car]]/111)/Table1[[#This Row],[Route Mileage]]</f>
        <v>5.991840897501275E-2</v>
      </c>
      <c r="AB1310" s="4">
        <v>0.16</v>
      </c>
      <c r="AC1310" s="4">
        <f>Table1[[#This Row],[FSC per Mile]]*Table1[[#This Row],[Route Mileage]]</f>
        <v>118.72</v>
      </c>
      <c r="AD1310" s="4">
        <f>Table1[[#This Row],[Tariff per Car]]+Table1[[#This Row],[FSC per Car]]</f>
        <v>5053.72</v>
      </c>
      <c r="AE1310" s="4">
        <f>IF(Table1[[#This Row],[Commodity]]="corn",Table1[[#This Row],[Tariff + FSC per Car]]/(111*2000/56),Table1[[#This Row],[Tariff + FSC per Car]]/(111*2000/60))</f>
        <v>1.3658702702702703</v>
      </c>
      <c r="AF1310" s="4">
        <f>Table1[[#This Row],[Tariff + FSC per Car]]/100.7</f>
        <v>50.185898709036742</v>
      </c>
      <c r="AG1310" s="4">
        <f>(Table1[[#This Row],[Tariff + FSC per Car]]/111)</f>
        <v>45.529009009009009</v>
      </c>
      <c r="AH1310" s="6">
        <f>(Table1[[#This Row],[Tariff + FSC per Car]]/111)/Table1[[#This Row],[Route Mileage]]</f>
        <v>6.1359850416454191E-2</v>
      </c>
    </row>
    <row r="1311" spans="1:34" x14ac:dyDescent="0.25">
      <c r="A1311" s="3">
        <v>45366</v>
      </c>
      <c r="B1311" s="1" t="s">
        <v>34</v>
      </c>
      <c r="C1311" s="1" t="s">
        <v>34</v>
      </c>
      <c r="D1311" s="24">
        <v>4022</v>
      </c>
      <c r="E1311" s="24">
        <v>69105</v>
      </c>
      <c r="F1311" s="1" t="s">
        <v>72</v>
      </c>
      <c r="G1311" s="1" t="s">
        <v>36</v>
      </c>
      <c r="H1311" s="1" t="s">
        <v>78</v>
      </c>
      <c r="I1311" t="s">
        <v>68</v>
      </c>
      <c r="J1311" t="str">
        <f>_xlfn.CONCAT(IFERROR(INDEX(Lookup!B:B, MATCH(Table1[[#This Row],[Origin City]], Lookup!A:A, 0)), Table1[[#This Row],[Origin City]]),","," ",Table1[[#This Row],[Origin State]])</f>
        <v>Mitchell, SD</v>
      </c>
      <c r="K1311" t="s">
        <v>48</v>
      </c>
      <c r="L1311" t="s">
        <v>49</v>
      </c>
      <c r="M1311" t="s">
        <v>50</v>
      </c>
      <c r="N1311" s="5">
        <v>1624</v>
      </c>
      <c r="O1311" t="s">
        <v>51</v>
      </c>
      <c r="P1311">
        <v>110</v>
      </c>
      <c r="Q1311">
        <v>120</v>
      </c>
      <c r="R1311" t="s">
        <v>2</v>
      </c>
      <c r="S1311" t="s">
        <v>43</v>
      </c>
      <c r="T1311" t="s">
        <v>52</v>
      </c>
      <c r="U1311" s="35" t="s">
        <v>44</v>
      </c>
      <c r="V1311" s="27" t="s">
        <v>45</v>
      </c>
      <c r="W1311" s="4">
        <v>6335</v>
      </c>
      <c r="X1311" s="4">
        <f>IF(Table1[[#This Row],[Commodity]]="corn",Table1[[#This Row],[Tariff per Car]]/(111*2000/56),Table1[[#This Row],[Tariff per Car]]/(111*2000/60))</f>
        <v>1.7121621621621621</v>
      </c>
      <c r="Y1311" s="4">
        <f>Table1[[#This Row],[Tariff per Car]]/100.7</f>
        <v>62.909632571996028</v>
      </c>
      <c r="Z1311" s="4">
        <f>(Table1[[#This Row],[Tariff per Car]]/111)</f>
        <v>57.072072072072075</v>
      </c>
      <c r="AA1311" s="6">
        <f>(Table1[[#This Row],[Tariff per Car]]/111)/Table1[[#This Row],[Route Mileage]]</f>
        <v>3.5142901522211868E-2</v>
      </c>
      <c r="AB1311" s="4">
        <v>0.16</v>
      </c>
      <c r="AC1311" s="4">
        <f>Table1[[#This Row],[FSC per Mile]]*Table1[[#This Row],[Route Mileage]]</f>
        <v>259.84000000000003</v>
      </c>
      <c r="AD1311" s="4">
        <f>Table1[[#This Row],[Tariff per Car]]+Table1[[#This Row],[FSC per Car]]</f>
        <v>6594.84</v>
      </c>
      <c r="AE1311" s="4">
        <f>IF(Table1[[#This Row],[Commodity]]="corn",Table1[[#This Row],[Tariff + FSC per Car]]/(111*2000/56),Table1[[#This Row],[Tariff + FSC per Car]]/(111*2000/60))</f>
        <v>1.7823891891891892</v>
      </c>
      <c r="AF1311" s="4">
        <f>Table1[[#This Row],[Tariff + FSC per Car]]/100.7</f>
        <v>65.489970208540214</v>
      </c>
      <c r="AG1311" s="4">
        <f>(Table1[[#This Row],[Tariff + FSC per Car]]/111)</f>
        <v>59.412972972972973</v>
      </c>
      <c r="AH1311" s="6">
        <f>(Table1[[#This Row],[Tariff + FSC per Car]]/111)/Table1[[#This Row],[Route Mileage]]</f>
        <v>3.6584342963653309E-2</v>
      </c>
    </row>
    <row r="1312" spans="1:34" x14ac:dyDescent="0.25">
      <c r="A1312" s="3">
        <v>45366</v>
      </c>
      <c r="B1312" s="1" t="s">
        <v>34</v>
      </c>
      <c r="C1312" s="1" t="s">
        <v>34</v>
      </c>
      <c r="D1312" s="24">
        <v>4022</v>
      </c>
      <c r="E1312" s="24">
        <v>69105</v>
      </c>
      <c r="F1312" s="1" t="s">
        <v>72</v>
      </c>
      <c r="G1312" s="1" t="s">
        <v>36</v>
      </c>
      <c r="H1312" s="1" t="s">
        <v>61</v>
      </c>
      <c r="I1312" t="s">
        <v>62</v>
      </c>
      <c r="J1312" t="str">
        <f>_xlfn.CONCAT(IFERROR(INDEX(Lookup!B:B, MATCH(Table1[[#This Row],[Origin City]], Lookup!A:A, 0)), Table1[[#This Row],[Origin City]]),","," ",Table1[[#This Row],[Origin State]])</f>
        <v>Phelps (Rock Port), MO</v>
      </c>
      <c r="K1312" t="s">
        <v>48</v>
      </c>
      <c r="L1312" t="s">
        <v>49</v>
      </c>
      <c r="M1312" t="s">
        <v>50</v>
      </c>
      <c r="N1312" s="5">
        <v>1881</v>
      </c>
      <c r="O1312" t="s">
        <v>51</v>
      </c>
      <c r="P1312">
        <v>110</v>
      </c>
      <c r="Q1312">
        <v>120</v>
      </c>
      <c r="R1312" t="s">
        <v>2</v>
      </c>
      <c r="S1312" t="s">
        <v>43</v>
      </c>
      <c r="T1312" t="s">
        <v>43</v>
      </c>
      <c r="U1312" s="35" t="s">
        <v>44</v>
      </c>
      <c r="V1312" s="27" t="s">
        <v>45</v>
      </c>
      <c r="W1312" s="4">
        <v>6285</v>
      </c>
      <c r="X1312" s="4">
        <f>IF(Table1[[#This Row],[Commodity]]="corn",Table1[[#This Row],[Tariff per Car]]/(111*2000/56),Table1[[#This Row],[Tariff per Car]]/(111*2000/60))</f>
        <v>1.6986486486486487</v>
      </c>
      <c r="Y1312" s="4">
        <f>Table1[[#This Row],[Tariff per Car]]/100.7</f>
        <v>62.413108242303871</v>
      </c>
      <c r="Z1312" s="4">
        <f>(Table1[[#This Row],[Tariff per Car]]/111)</f>
        <v>56.621621621621621</v>
      </c>
      <c r="AA1312" s="6">
        <f>(Table1[[#This Row],[Tariff per Car]]/111)/Table1[[#This Row],[Route Mileage]]</f>
        <v>3.0101872207135366E-2</v>
      </c>
      <c r="AB1312" s="4">
        <v>0.16</v>
      </c>
      <c r="AC1312" s="4">
        <f>Table1[[#This Row],[FSC per Mile]]*Table1[[#This Row],[Route Mileage]]</f>
        <v>300.95999999999998</v>
      </c>
      <c r="AD1312" s="4">
        <f>Table1[[#This Row],[Tariff per Car]]+Table1[[#This Row],[FSC per Car]]</f>
        <v>6585.96</v>
      </c>
      <c r="AE1312" s="4">
        <f>IF(Table1[[#This Row],[Commodity]]="corn",Table1[[#This Row],[Tariff + FSC per Car]]/(111*2000/56),Table1[[#This Row],[Tariff + FSC per Car]]/(111*2000/60))</f>
        <v>1.7799891891891892</v>
      </c>
      <c r="AF1312" s="4">
        <f>Table1[[#This Row],[Tariff + FSC per Car]]/100.7</f>
        <v>65.401787487586887</v>
      </c>
      <c r="AG1312" s="4">
        <f>(Table1[[#This Row],[Tariff + FSC per Car]]/111)</f>
        <v>59.332972972972975</v>
      </c>
      <c r="AH1312" s="6">
        <f>(Table1[[#This Row],[Tariff + FSC per Car]]/111)/Table1[[#This Row],[Route Mileage]]</f>
        <v>3.1543313648576807E-2</v>
      </c>
    </row>
    <row r="1313" spans="1:34" x14ac:dyDescent="0.25">
      <c r="A1313" s="3">
        <v>45366</v>
      </c>
      <c r="B1313" s="1" t="s">
        <v>34</v>
      </c>
      <c r="C1313" s="1" t="s">
        <v>34</v>
      </c>
      <c r="D1313" s="24">
        <v>4022</v>
      </c>
      <c r="E1313" s="24">
        <v>69105</v>
      </c>
      <c r="F1313" s="1" t="s">
        <v>72</v>
      </c>
      <c r="G1313" s="1" t="s">
        <v>36</v>
      </c>
      <c r="H1313" s="1" t="s">
        <v>69</v>
      </c>
      <c r="I1313" t="s">
        <v>47</v>
      </c>
      <c r="J1313" t="str">
        <f>_xlfn.CONCAT(IFERROR(INDEX(Lookup!B:B, MATCH(Table1[[#This Row],[Origin City]], Lookup!A:A, 0)), Table1[[#This Row],[Origin City]]),","," ",Table1[[#This Row],[Origin State]])</f>
        <v>St. Cloud, MN</v>
      </c>
      <c r="K1313" t="s">
        <v>48</v>
      </c>
      <c r="L1313" t="s">
        <v>49</v>
      </c>
      <c r="M1313" t="s">
        <v>50</v>
      </c>
      <c r="N1313" s="5">
        <v>1666</v>
      </c>
      <c r="O1313" t="s">
        <v>51</v>
      </c>
      <c r="P1313">
        <v>110</v>
      </c>
      <c r="Q1313">
        <v>120</v>
      </c>
      <c r="R1313" t="s">
        <v>2</v>
      </c>
      <c r="S1313" t="s">
        <v>43</v>
      </c>
      <c r="T1313" t="s">
        <v>43</v>
      </c>
      <c r="U1313" s="36" t="s">
        <v>44</v>
      </c>
      <c r="V1313" s="28" t="s">
        <v>45</v>
      </c>
      <c r="W1313" s="4">
        <v>6385</v>
      </c>
      <c r="X1313" s="4">
        <f>IF(Table1[[#This Row],[Commodity]]="corn",Table1[[#This Row],[Tariff per Car]]/(111*2000/56),Table1[[#This Row],[Tariff per Car]]/(111*2000/60))</f>
        <v>1.7256756756756757</v>
      </c>
      <c r="Y1313" s="4">
        <f>Table1[[#This Row],[Tariff per Car]]/100.7</f>
        <v>63.406156901688178</v>
      </c>
      <c r="Z1313" s="4">
        <f>(Table1[[#This Row],[Tariff per Car]]/111)</f>
        <v>57.522522522522522</v>
      </c>
      <c r="AA1313" s="6">
        <f>(Table1[[#This Row],[Tariff per Car]]/111)/Table1[[#This Row],[Route Mileage]]</f>
        <v>3.4527324443290833E-2</v>
      </c>
      <c r="AB1313" s="4">
        <v>0.16</v>
      </c>
      <c r="AC1313" s="4">
        <f>Table1[[#This Row],[FSC per Mile]]*Table1[[#This Row],[Route Mileage]]</f>
        <v>266.56</v>
      </c>
      <c r="AD1313" s="4">
        <f>Table1[[#This Row],[Tariff per Car]]+Table1[[#This Row],[FSC per Car]]</f>
        <v>6651.56</v>
      </c>
      <c r="AE1313" s="4">
        <f>IF(Table1[[#This Row],[Commodity]]="corn",Table1[[#This Row],[Tariff + FSC per Car]]/(111*2000/56),Table1[[#This Row],[Tariff + FSC per Car]]/(111*2000/60))</f>
        <v>1.7977189189189191</v>
      </c>
      <c r="AF1313" s="4">
        <f>Table1[[#This Row],[Tariff + FSC per Car]]/100.7</f>
        <v>66.053227408143002</v>
      </c>
      <c r="AG1313" s="4">
        <f>(Table1[[#This Row],[Tariff + FSC per Car]]/111)</f>
        <v>59.923963963963971</v>
      </c>
      <c r="AH1313" s="6">
        <f>(Table1[[#This Row],[Tariff + FSC per Car]]/111)/Table1[[#This Row],[Route Mileage]]</f>
        <v>3.5968765884732273E-2</v>
      </c>
    </row>
    <row r="1314" spans="1:34" x14ac:dyDescent="0.25">
      <c r="A1314" s="3">
        <v>45366</v>
      </c>
      <c r="B1314" s="1" t="s">
        <v>131</v>
      </c>
      <c r="C1314" s="1" t="s">
        <v>131</v>
      </c>
      <c r="D1314" s="24">
        <v>4050</v>
      </c>
      <c r="E1314" s="24">
        <v>1001000</v>
      </c>
      <c r="F1314" s="1" t="s">
        <v>72</v>
      </c>
      <c r="G1314" s="1" t="s">
        <v>36</v>
      </c>
      <c r="H1314" s="1" t="s">
        <v>132</v>
      </c>
      <c r="I1314" t="s">
        <v>57</v>
      </c>
      <c r="J1314" t="str">
        <f>_xlfn.CONCAT(IFERROR(INDEX(Lookup!B:B, MATCH(Table1[[#This Row],[Origin City]], Lookup!A:A, 0)), Table1[[#This Row],[Origin City]]),","," ",Table1[[#This Row],[Origin State]])</f>
        <v>Gibson City, IL</v>
      </c>
      <c r="K1314" t="s">
        <v>133</v>
      </c>
      <c r="L1314" t="s">
        <v>83</v>
      </c>
      <c r="M1314" t="str">
        <f>_xlfn.CONCAT(IFERROR(INDEX(Lookup!B:B, MATCH(Table1[[#This Row],[Destination City]], Lookup!A:A, 0)), Table1[[#This Row],[Destination City]]),","," ",Table1[[#This Row],[Destination State]])</f>
        <v>Reserve, LA</v>
      </c>
      <c r="N1314" s="5">
        <v>870</v>
      </c>
      <c r="O1314" t="s">
        <v>86</v>
      </c>
      <c r="P1314">
        <v>105</v>
      </c>
      <c r="R1314" t="s">
        <v>108</v>
      </c>
      <c r="S1314" t="s">
        <v>43</v>
      </c>
      <c r="T1314" t="s">
        <v>52</v>
      </c>
      <c r="U1314" s="26"/>
      <c r="V1314" s="27" t="s">
        <v>134</v>
      </c>
      <c r="W1314" s="4">
        <v>1854</v>
      </c>
      <c r="X1314" s="4">
        <f>IF(Table1[[#This Row],[Commodity]]="corn",Table1[[#This Row],[Tariff per Car]]/(111*2000/56),Table1[[#This Row],[Tariff per Car]]/(111*2000/60))</f>
        <v>0.50108108108108107</v>
      </c>
      <c r="Y1314" s="4">
        <f>Table1[[#This Row],[Tariff per Car]]/100.7</f>
        <v>18.411122144985104</v>
      </c>
      <c r="Z1314" s="4">
        <f>(Table1[[#This Row],[Tariff per Car]]/111)</f>
        <v>16.702702702702702</v>
      </c>
      <c r="AA1314" s="6">
        <f>(Table1[[#This Row],[Tariff per Car]]/111)/Table1[[#This Row],[Route Mileage]]</f>
        <v>1.9198508853681268E-2</v>
      </c>
      <c r="AB1314" s="4">
        <v>0.40899999999999997</v>
      </c>
      <c r="AC1314" s="4">
        <f>Table1[[#This Row],[FSC per Mile]]*Table1[[#This Row],[Route Mileage]]</f>
        <v>355.83</v>
      </c>
      <c r="AD1314" s="4">
        <f>Table1[[#This Row],[Tariff per Car]]+Table1[[#This Row],[FSC per Car]]</f>
        <v>2209.83</v>
      </c>
      <c r="AE1314" s="4">
        <f>IF(Table1[[#This Row],[Commodity]]="corn",Table1[[#This Row],[Tariff + FSC per Car]]/(111*2000/56),Table1[[#This Row],[Tariff + FSC per Car]]/(111*2000/60))</f>
        <v>0.59725135135135132</v>
      </c>
      <c r="AF1314" s="4">
        <f>Table1[[#This Row],[Tariff + FSC per Car]]/100.7</f>
        <v>21.944687189672294</v>
      </c>
      <c r="AG1314" s="4">
        <f>(Table1[[#This Row],[Tariff + FSC per Car]]/111)</f>
        <v>19.908378378378377</v>
      </c>
      <c r="AH1314" s="6">
        <f>(Table1[[#This Row],[Tariff + FSC per Car]]/111)/Table1[[#This Row],[Route Mileage]]</f>
        <v>2.2883193538365949E-2</v>
      </c>
    </row>
    <row r="1315" spans="1:34" x14ac:dyDescent="0.25">
      <c r="A1315" s="3">
        <v>45366</v>
      </c>
      <c r="B1315" s="1" t="s">
        <v>131</v>
      </c>
      <c r="C1315" s="1" t="s">
        <v>131</v>
      </c>
      <c r="D1315" s="24">
        <v>4050</v>
      </c>
      <c r="E1315" s="24">
        <v>1001000</v>
      </c>
      <c r="F1315" s="1" t="s">
        <v>72</v>
      </c>
      <c r="G1315" s="1" t="s">
        <v>36</v>
      </c>
      <c r="H1315" s="1" t="s">
        <v>132</v>
      </c>
      <c r="I1315" t="s">
        <v>57</v>
      </c>
      <c r="J1315" t="str">
        <f>_xlfn.CONCAT(IFERROR(INDEX(Lookup!B:B, MATCH(Table1[[#This Row],[Origin City]], Lookup!A:A, 0)), Table1[[#This Row],[Origin City]]),","," ",Table1[[#This Row],[Origin State]])</f>
        <v>Gibson City, IL</v>
      </c>
      <c r="K1315" t="s">
        <v>133</v>
      </c>
      <c r="L1315" t="s">
        <v>83</v>
      </c>
      <c r="M1315" t="str">
        <f>_xlfn.CONCAT(IFERROR(INDEX(Lookup!B:B, MATCH(Table1[[#This Row],[Destination City]], Lookup!A:A, 0)), Table1[[#This Row],[Destination City]]),","," ",Table1[[#This Row],[Destination State]])</f>
        <v>Reserve, LA</v>
      </c>
      <c r="N1315" s="5">
        <v>870</v>
      </c>
      <c r="O1315" t="s">
        <v>86</v>
      </c>
      <c r="P1315">
        <v>105</v>
      </c>
      <c r="R1315" t="s">
        <v>2</v>
      </c>
      <c r="S1315" t="s">
        <v>43</v>
      </c>
      <c r="T1315" t="s">
        <v>52</v>
      </c>
      <c r="U1315" s="26"/>
      <c r="V1315" s="27" t="s">
        <v>134</v>
      </c>
      <c r="W1315" s="4">
        <v>2233</v>
      </c>
      <c r="X1315" s="4">
        <f>IF(Table1[[#This Row],[Commodity]]="corn",Table1[[#This Row],[Tariff per Car]]/(111*2000/56),Table1[[#This Row],[Tariff per Car]]/(111*2000/60))</f>
        <v>0.60351351351351357</v>
      </c>
      <c r="Y1315" s="4">
        <f>Table1[[#This Row],[Tariff per Car]]/100.7</f>
        <v>22.174776564051637</v>
      </c>
      <c r="Z1315" s="4">
        <f>(Table1[[#This Row],[Tariff per Car]]/111)</f>
        <v>20.117117117117118</v>
      </c>
      <c r="AA1315" s="6">
        <f>(Table1[[#This Row],[Tariff per Car]]/111)/Table1[[#This Row],[Route Mileage]]</f>
        <v>2.3123123123123125E-2</v>
      </c>
      <c r="AB1315" s="4">
        <v>0.40899999999999997</v>
      </c>
      <c r="AC1315" s="4">
        <f>Table1[[#This Row],[FSC per Mile]]*Table1[[#This Row],[Route Mileage]]</f>
        <v>355.83</v>
      </c>
      <c r="AD1315" s="4">
        <f>Table1[[#This Row],[Tariff per Car]]+Table1[[#This Row],[FSC per Car]]</f>
        <v>2588.83</v>
      </c>
      <c r="AE1315" s="4">
        <f>IF(Table1[[#This Row],[Commodity]]="corn",Table1[[#This Row],[Tariff + FSC per Car]]/(111*2000/56),Table1[[#This Row],[Tariff + FSC per Car]]/(111*2000/60))</f>
        <v>0.69968378378378382</v>
      </c>
      <c r="AF1315" s="4">
        <f>Table1[[#This Row],[Tariff + FSC per Car]]/100.7</f>
        <v>25.708341608738827</v>
      </c>
      <c r="AG1315" s="4">
        <f>(Table1[[#This Row],[Tariff + FSC per Car]]/111)</f>
        <v>23.322792792792793</v>
      </c>
      <c r="AH1315" s="6">
        <f>(Table1[[#This Row],[Tariff + FSC per Car]]/111)/Table1[[#This Row],[Route Mileage]]</f>
        <v>2.680780780780781E-2</v>
      </c>
    </row>
    <row r="1316" spans="1:34" x14ac:dyDescent="0.25">
      <c r="A1316" s="3">
        <v>45366</v>
      </c>
      <c r="B1316" s="1" t="s">
        <v>131</v>
      </c>
      <c r="C1316" s="1" t="s">
        <v>131</v>
      </c>
      <c r="D1316" s="24">
        <v>4050</v>
      </c>
      <c r="E1316" s="24">
        <v>1001000</v>
      </c>
      <c r="F1316" s="1" t="s">
        <v>72</v>
      </c>
      <c r="G1316" s="1" t="s">
        <v>36</v>
      </c>
      <c r="H1316" s="1" t="s">
        <v>135</v>
      </c>
      <c r="I1316" t="s">
        <v>59</v>
      </c>
      <c r="J1316" t="str">
        <f>_xlfn.CONCAT(IFERROR(INDEX(Lookup!B:B, MATCH(Table1[[#This Row],[Origin City]], Lookup!A:A, 0)), Table1[[#This Row],[Origin City]]),","," ",Table1[[#This Row],[Origin State]])</f>
        <v>Ida Grove, IA</v>
      </c>
      <c r="K1316" t="s">
        <v>136</v>
      </c>
      <c r="L1316" t="s">
        <v>83</v>
      </c>
      <c r="M1316" t="str">
        <f>_xlfn.CONCAT(IFERROR(INDEX(Lookup!B:B, MATCH(Table1[[#This Row],[Destination City]], Lookup!A:A, 0)), Table1[[#This Row],[Destination City]]),","," ",Table1[[#This Row],[Destination State]])</f>
        <v>Convent, LA</v>
      </c>
      <c r="N1316" s="5">
        <v>1376</v>
      </c>
      <c r="O1316" t="s">
        <v>86</v>
      </c>
      <c r="P1316">
        <v>105</v>
      </c>
      <c r="R1316" t="s">
        <v>108</v>
      </c>
      <c r="S1316" t="s">
        <v>43</v>
      </c>
      <c r="T1316" t="s">
        <v>43</v>
      </c>
      <c r="U1316" s="26"/>
      <c r="V1316" s="27" t="s">
        <v>134</v>
      </c>
      <c r="W1316" s="4">
        <v>2981</v>
      </c>
      <c r="X1316" s="4">
        <f>IF(Table1[[#This Row],[Commodity]]="corn",Table1[[#This Row],[Tariff per Car]]/(111*2000/56),Table1[[#This Row],[Tariff per Car]]/(111*2000/60))</f>
        <v>0.80567567567567566</v>
      </c>
      <c r="Y1316" s="4">
        <f>Table1[[#This Row],[Tariff per Car]]/100.7</f>
        <v>29.602780536246275</v>
      </c>
      <c r="Z1316" s="4">
        <f>(Table1[[#This Row],[Tariff per Car]]/111)</f>
        <v>26.855855855855857</v>
      </c>
      <c r="AA1316" s="6">
        <f>(Table1[[#This Row],[Tariff per Car]]/111)/Table1[[#This Row],[Route Mileage]]</f>
        <v>1.9517337104546409E-2</v>
      </c>
      <c r="AB1316" s="4">
        <v>0.40899999999999997</v>
      </c>
      <c r="AC1316" s="4">
        <f>Table1[[#This Row],[FSC per Mile]]*Table1[[#This Row],[Route Mileage]]</f>
        <v>562.78399999999999</v>
      </c>
      <c r="AD1316" s="4">
        <f>Table1[[#This Row],[Tariff per Car]]+Table1[[#This Row],[FSC per Car]]</f>
        <v>3543.7840000000001</v>
      </c>
      <c r="AE1316" s="4">
        <f>IF(Table1[[#This Row],[Commodity]]="corn",Table1[[#This Row],[Tariff + FSC per Car]]/(111*2000/56),Table1[[#This Row],[Tariff + FSC per Car]]/(111*2000/60))</f>
        <v>0.95777945945945953</v>
      </c>
      <c r="AF1316" s="4">
        <f>Table1[[#This Row],[Tariff + FSC per Car]]/100.7</f>
        <v>35.191499503475669</v>
      </c>
      <c r="AG1316" s="4">
        <f>(Table1[[#This Row],[Tariff + FSC per Car]]/111)</f>
        <v>31.925981981981984</v>
      </c>
      <c r="AH1316" s="6">
        <f>(Table1[[#This Row],[Tariff + FSC per Car]]/111)/Table1[[#This Row],[Route Mileage]]</f>
        <v>2.3202021789231093E-2</v>
      </c>
    </row>
    <row r="1317" spans="1:34" x14ac:dyDescent="0.25">
      <c r="A1317" s="3">
        <v>45366</v>
      </c>
      <c r="B1317" s="1" t="s">
        <v>131</v>
      </c>
      <c r="C1317" s="1" t="s">
        <v>131</v>
      </c>
      <c r="D1317" s="24">
        <v>4050</v>
      </c>
      <c r="E1317" s="24">
        <v>1001000</v>
      </c>
      <c r="F1317" s="1" t="s">
        <v>72</v>
      </c>
      <c r="G1317" s="1" t="s">
        <v>36</v>
      </c>
      <c r="H1317" s="1" t="s">
        <v>135</v>
      </c>
      <c r="I1317" t="s">
        <v>59</v>
      </c>
      <c r="J1317" t="str">
        <f>_xlfn.CONCAT(IFERROR(INDEX(Lookup!B:B, MATCH(Table1[[#This Row],[Origin City]], Lookup!A:A, 0)), Table1[[#This Row],[Origin City]]),","," ",Table1[[#This Row],[Origin State]])</f>
        <v>Ida Grove, IA</v>
      </c>
      <c r="K1317" t="s">
        <v>136</v>
      </c>
      <c r="L1317" t="s">
        <v>83</v>
      </c>
      <c r="M1317" t="str">
        <f>_xlfn.CONCAT(IFERROR(INDEX(Lookup!B:B, MATCH(Table1[[#This Row],[Destination City]], Lookup!A:A, 0)), Table1[[#This Row],[Destination City]]),","," ",Table1[[#This Row],[Destination State]])</f>
        <v>Convent, LA</v>
      </c>
      <c r="N1317" s="5">
        <v>1376</v>
      </c>
      <c r="O1317" t="s">
        <v>86</v>
      </c>
      <c r="P1317">
        <v>105</v>
      </c>
      <c r="R1317" t="s">
        <v>2</v>
      </c>
      <c r="S1317" t="s">
        <v>43</v>
      </c>
      <c r="T1317" t="s">
        <v>43</v>
      </c>
      <c r="U1317" s="26"/>
      <c r="V1317" s="27" t="s">
        <v>134</v>
      </c>
      <c r="W1317" s="4">
        <v>3416</v>
      </c>
      <c r="X1317" s="4">
        <f>IF(Table1[[#This Row],[Commodity]]="corn",Table1[[#This Row],[Tariff per Car]]/(111*2000/56),Table1[[#This Row],[Tariff per Car]]/(111*2000/60))</f>
        <v>0.92324324324324325</v>
      </c>
      <c r="Y1317" s="4">
        <f>Table1[[#This Row],[Tariff per Car]]/100.7</f>
        <v>33.922542204568025</v>
      </c>
      <c r="Z1317" s="4">
        <f>(Table1[[#This Row],[Tariff per Car]]/111)</f>
        <v>30.774774774774773</v>
      </c>
      <c r="AA1317" s="6">
        <f>(Table1[[#This Row],[Tariff per Car]]/111)/Table1[[#This Row],[Route Mileage]]</f>
        <v>2.236538864445841E-2</v>
      </c>
      <c r="AB1317" s="4">
        <v>0.40899999999999997</v>
      </c>
      <c r="AC1317" s="4">
        <f>Table1[[#This Row],[FSC per Mile]]*Table1[[#This Row],[Route Mileage]]</f>
        <v>562.78399999999999</v>
      </c>
      <c r="AD1317" s="4">
        <f>Table1[[#This Row],[Tariff per Car]]+Table1[[#This Row],[FSC per Car]]</f>
        <v>3978.7840000000001</v>
      </c>
      <c r="AE1317" s="4">
        <f>IF(Table1[[#This Row],[Commodity]]="corn",Table1[[#This Row],[Tariff + FSC per Car]]/(111*2000/56),Table1[[#This Row],[Tariff + FSC per Car]]/(111*2000/60))</f>
        <v>1.0753470270270271</v>
      </c>
      <c r="AF1317" s="4">
        <f>Table1[[#This Row],[Tariff + FSC per Car]]/100.7</f>
        <v>39.511261171797415</v>
      </c>
      <c r="AG1317" s="4">
        <f>(Table1[[#This Row],[Tariff + FSC per Car]]/111)</f>
        <v>35.844900900900903</v>
      </c>
      <c r="AH1317" s="6">
        <f>(Table1[[#This Row],[Tariff + FSC per Car]]/111)/Table1[[#This Row],[Route Mileage]]</f>
        <v>2.6050073329143098E-2</v>
      </c>
    </row>
    <row r="1318" spans="1:34" x14ac:dyDescent="0.25">
      <c r="A1318" s="3">
        <v>45366</v>
      </c>
      <c r="B1318" s="1" t="s">
        <v>88</v>
      </c>
      <c r="C1318" s="1" t="s">
        <v>81</v>
      </c>
      <c r="D1318" s="24">
        <v>4444</v>
      </c>
      <c r="E1318" s="24">
        <v>47004</v>
      </c>
      <c r="F1318" s="1" t="s">
        <v>72</v>
      </c>
      <c r="G1318" s="1" t="s">
        <v>36</v>
      </c>
      <c r="H1318" s="1" t="s">
        <v>89</v>
      </c>
      <c r="I1318" t="s">
        <v>75</v>
      </c>
      <c r="J1318" t="str">
        <f>_xlfn.CONCAT(IFERROR(INDEX(Lookup!B:B, MATCH(Table1[[#This Row],[Origin City]], Lookup!A:A, 0)), Table1[[#This Row],[Origin City]]),","," ",Table1[[#This Row],[Origin State]])</f>
        <v>Enderlin, ND</v>
      </c>
      <c r="K1318" t="s">
        <v>119</v>
      </c>
      <c r="L1318" t="s">
        <v>57</v>
      </c>
      <c r="M1318" t="str">
        <f>_xlfn.CONCAT(IFERROR(INDEX(Lookup!B:B, MATCH(Table1[[#This Row],[Destination City]], Lookup!A:A, 0)), Table1[[#This Row],[Destination City]]),","," ",Table1[[#This Row],[Destination State]])</f>
        <v>East St. Louis, IL</v>
      </c>
      <c r="N1318" s="5">
        <v>1235.9000000000001</v>
      </c>
      <c r="O1318" t="s">
        <v>86</v>
      </c>
      <c r="P1318">
        <v>110</v>
      </c>
      <c r="Q1318">
        <v>110</v>
      </c>
      <c r="R1318" t="s">
        <v>42</v>
      </c>
      <c r="S1318" t="s">
        <v>43</v>
      </c>
      <c r="T1318" t="s">
        <v>52</v>
      </c>
      <c r="U1318" s="43"/>
      <c r="V1318" s="28" t="s">
        <v>87</v>
      </c>
      <c r="W1318" s="4">
        <v>3526</v>
      </c>
      <c r="X1318" s="4">
        <f>IF(Table1[[#This Row],[Commodity]]="corn",Table1[[#This Row],[Tariff per Car]]/(111*2000/56),Table1[[#This Row],[Tariff per Car]]/(111*2000/60))</f>
        <v>0.95297297297297301</v>
      </c>
      <c r="Y1318" s="4">
        <f>Table1[[#This Row],[Tariff per Car]]/100.7</f>
        <v>35.01489572989076</v>
      </c>
      <c r="Z1318" s="4">
        <f>(Table1[[#This Row],[Tariff per Car]]/111)</f>
        <v>31.765765765765767</v>
      </c>
      <c r="AA1318" s="6">
        <f>(Table1[[#This Row],[Tariff per Car]]/111)/Table1[[#This Row],[Route Mileage]]</f>
        <v>2.5702537232596297E-2</v>
      </c>
      <c r="AB1318" s="4">
        <v>0.36749999999999999</v>
      </c>
      <c r="AC1318" s="4">
        <f>Table1[[#This Row],[FSC per Mile]]*Table1[[#This Row],[Route Mileage]]</f>
        <v>454.19325000000003</v>
      </c>
      <c r="AD1318" s="4">
        <f>Table1[[#This Row],[Tariff per Car]]+Table1[[#This Row],[FSC per Car]]</f>
        <v>3980.1932500000003</v>
      </c>
      <c r="AE1318" s="4">
        <f>IF(Table1[[#This Row],[Commodity]]="corn",Table1[[#This Row],[Tariff + FSC per Car]]/(111*2000/56),Table1[[#This Row],[Tariff + FSC per Car]]/(111*2000/60))</f>
        <v>1.0757279054054054</v>
      </c>
      <c r="AF1318" s="4">
        <f>Table1[[#This Row],[Tariff + FSC per Car]]/100.7</f>
        <v>39.525255710029796</v>
      </c>
      <c r="AG1318" s="4">
        <f>(Table1[[#This Row],[Tariff + FSC per Car]]/111)</f>
        <v>35.857596846846846</v>
      </c>
      <c r="AH1318" s="6">
        <f>(Table1[[#This Row],[Tariff + FSC per Car]]/111)/Table1[[#This Row],[Route Mileage]]</f>
        <v>2.9013348043407106E-2</v>
      </c>
    </row>
    <row r="1319" spans="1:34" x14ac:dyDescent="0.25">
      <c r="A1319" s="3">
        <v>45366</v>
      </c>
      <c r="B1319" s="1" t="s">
        <v>88</v>
      </c>
      <c r="C1319" s="1" t="s">
        <v>81</v>
      </c>
      <c r="D1319" s="24">
        <v>4444</v>
      </c>
      <c r="E1319" s="24">
        <v>45650</v>
      </c>
      <c r="F1319" s="1" t="s">
        <v>72</v>
      </c>
      <c r="G1319" s="1" t="s">
        <v>36</v>
      </c>
      <c r="H1319" s="1" t="s">
        <v>89</v>
      </c>
      <c r="I1319" t="s">
        <v>75</v>
      </c>
      <c r="J1319" t="str">
        <f>_xlfn.CONCAT(IFERROR(INDEX(Lookup!B:B, MATCH(Table1[[#This Row],[Origin City]], Lookup!A:A, 0)), Table1[[#This Row],[Origin City]]),","," ",Table1[[#This Row],[Origin State]])</f>
        <v>Enderlin, ND</v>
      </c>
      <c r="K1319" t="s">
        <v>90</v>
      </c>
      <c r="L1319" t="s">
        <v>49</v>
      </c>
      <c r="M1319" t="str">
        <f>_xlfn.CONCAT(IFERROR(INDEX(Lookup!B:B, MATCH(Table1[[#This Row],[Destination City]], Lookup!A:A, 0)), Table1[[#This Row],[Destination City]]),","," ",Table1[[#This Row],[Destination State]])</f>
        <v>Kalama, WA</v>
      </c>
      <c r="N1319" s="5">
        <v>1617</v>
      </c>
      <c r="O1319" t="s">
        <v>86</v>
      </c>
      <c r="P1319">
        <v>110</v>
      </c>
      <c r="Q1319">
        <v>110</v>
      </c>
      <c r="R1319" t="s">
        <v>42</v>
      </c>
      <c r="S1319" t="s">
        <v>43</v>
      </c>
      <c r="T1319" t="s">
        <v>52</v>
      </c>
      <c r="U1319" s="43"/>
      <c r="V1319" s="28" t="s">
        <v>87</v>
      </c>
      <c r="W1319" s="4">
        <v>5935</v>
      </c>
      <c r="X1319" s="4">
        <f>IF(Table1[[#This Row],[Commodity]]="corn",Table1[[#This Row],[Tariff per Car]]/(111*2000/56),Table1[[#This Row],[Tariff per Car]]/(111*2000/60))</f>
        <v>1.604054054054054</v>
      </c>
      <c r="Y1319" s="4">
        <f>Table1[[#This Row],[Tariff per Car]]/100.7</f>
        <v>58.937437934458785</v>
      </c>
      <c r="Z1319" s="4">
        <f>(Table1[[#This Row],[Tariff per Car]]/111)</f>
        <v>53.468468468468465</v>
      </c>
      <c r="AA1319" s="6">
        <f>(Table1[[#This Row],[Tariff per Car]]/111)/Table1[[#This Row],[Route Mileage]]</f>
        <v>3.3066461637890204E-2</v>
      </c>
      <c r="AB1319" s="4">
        <v>0.36749999999999999</v>
      </c>
      <c r="AC1319" s="4">
        <f>Table1[[#This Row],[FSC per Mile]]*Table1[[#This Row],[Route Mileage]]</f>
        <v>594.24749999999995</v>
      </c>
      <c r="AD1319" s="4">
        <f>Table1[[#This Row],[Tariff per Car]]+Table1[[#This Row],[FSC per Car]]</f>
        <v>6529.2474999999995</v>
      </c>
      <c r="AE1319" s="4">
        <f>IF(Table1[[#This Row],[Commodity]]="corn",Table1[[#This Row],[Tariff + FSC per Car]]/(111*2000/56),Table1[[#This Row],[Tariff + FSC per Car]]/(111*2000/60))</f>
        <v>1.7646614864864862</v>
      </c>
      <c r="AF1319" s="4">
        <f>Table1[[#This Row],[Tariff + FSC per Car]]/100.7</f>
        <v>64.838604766633551</v>
      </c>
      <c r="AG1319" s="4">
        <f>(Table1[[#This Row],[Tariff + FSC per Car]]/111)</f>
        <v>58.822049549549547</v>
      </c>
      <c r="AH1319" s="6">
        <f>(Table1[[#This Row],[Tariff + FSC per Car]]/111)/Table1[[#This Row],[Route Mileage]]</f>
        <v>3.6377272448701016E-2</v>
      </c>
    </row>
    <row r="1320" spans="1:34" x14ac:dyDescent="0.25">
      <c r="A1320" s="3">
        <v>45366</v>
      </c>
      <c r="B1320" s="1" t="s">
        <v>94</v>
      </c>
      <c r="C1320" s="1" t="s">
        <v>94</v>
      </c>
      <c r="D1320" s="24">
        <v>4317</v>
      </c>
      <c r="F1320" s="1" t="s">
        <v>72</v>
      </c>
      <c r="G1320" s="1" t="s">
        <v>36</v>
      </c>
      <c r="H1320" s="1" t="s">
        <v>106</v>
      </c>
      <c r="I1320" t="s">
        <v>57</v>
      </c>
      <c r="J1320" t="str">
        <f>_xlfn.CONCAT(IFERROR(INDEX(Lookup!B:B, MATCH(Table1[[#This Row],[Origin City]], Lookup!A:A, 0)), Table1[[#This Row],[Origin City]]),","," ",Table1[[#This Row],[Origin State]])</f>
        <v>Casey, IL</v>
      </c>
      <c r="K1320" t="s">
        <v>107</v>
      </c>
      <c r="L1320" t="s">
        <v>98</v>
      </c>
      <c r="M1320" t="str">
        <f>_xlfn.CONCAT(IFERROR(INDEX(Lookup!B:B, MATCH(Table1[[#This Row],[Destination City]], Lookup!A:A, 0)), Table1[[#This Row],[Destination City]]),","," ",Table1[[#This Row],[Destination State]])</f>
        <v>Mobile, AL</v>
      </c>
      <c r="N1320" s="5">
        <v>779</v>
      </c>
      <c r="O1320" t="s">
        <v>86</v>
      </c>
      <c r="P1320">
        <v>90</v>
      </c>
      <c r="Q1320">
        <v>90</v>
      </c>
      <c r="R1320" t="s">
        <v>108</v>
      </c>
      <c r="S1320" t="s">
        <v>43</v>
      </c>
      <c r="T1320" t="s">
        <v>52</v>
      </c>
      <c r="U1320" s="43"/>
      <c r="V1320" s="28" t="s">
        <v>87</v>
      </c>
      <c r="W1320" s="4">
        <v>3516</v>
      </c>
      <c r="X1320" s="4">
        <f>IF(Table1[[#This Row],[Commodity]]="corn",Table1[[#This Row],[Tariff per Car]]/(111*2000/56),Table1[[#This Row],[Tariff per Car]]/(111*2000/60))</f>
        <v>0.95027027027027022</v>
      </c>
      <c r="Y1320" s="4">
        <f>Table1[[#This Row],[Tariff per Car]]/100.7</f>
        <v>34.915590863952332</v>
      </c>
      <c r="Z1320" s="4">
        <f>(Table1[[#This Row],[Tariff per Car]]/111)</f>
        <v>31.675675675675677</v>
      </c>
      <c r="AA1320" s="6">
        <f>(Table1[[#This Row],[Tariff per Car]]/111)/Table1[[#This Row],[Route Mileage]]</f>
        <v>4.066197134233078E-2</v>
      </c>
      <c r="AB1320" s="4">
        <v>0</v>
      </c>
      <c r="AC1320" s="4">
        <f>Table1[[#This Row],[FSC per Mile]]*Table1[[#This Row],[Route Mileage]]</f>
        <v>0</v>
      </c>
      <c r="AD1320" s="4">
        <f>Table1[[#This Row],[Tariff per Car]]+Table1[[#This Row],[FSC per Car]]</f>
        <v>3516</v>
      </c>
      <c r="AE1320" s="4">
        <f>IF(Table1[[#This Row],[Commodity]]="corn",Table1[[#This Row],[Tariff + FSC per Car]]/(111*2000/56),Table1[[#This Row],[Tariff + FSC per Car]]/(111*2000/60))</f>
        <v>0.95027027027027022</v>
      </c>
      <c r="AF1320" s="4">
        <f>Table1[[#This Row],[Tariff + FSC per Car]]/100.7</f>
        <v>34.915590863952332</v>
      </c>
      <c r="AG1320" s="4">
        <f>(Table1[[#This Row],[Tariff + FSC per Car]]/111)</f>
        <v>31.675675675675677</v>
      </c>
      <c r="AH1320" s="6">
        <f>(Table1[[#This Row],[Tariff + FSC per Car]]/111)/Table1[[#This Row],[Route Mileage]]</f>
        <v>4.066197134233078E-2</v>
      </c>
    </row>
    <row r="1321" spans="1:34" x14ac:dyDescent="0.25">
      <c r="A1321" s="3">
        <v>45366</v>
      </c>
      <c r="B1321" s="1" t="s">
        <v>94</v>
      </c>
      <c r="C1321" s="1" t="s">
        <v>94</v>
      </c>
      <c r="D1321" s="24">
        <v>4317</v>
      </c>
      <c r="F1321" s="1" t="s">
        <v>72</v>
      </c>
      <c r="G1321" s="1" t="s">
        <v>36</v>
      </c>
      <c r="H1321" s="1" t="s">
        <v>106</v>
      </c>
      <c r="I1321" t="s">
        <v>57</v>
      </c>
      <c r="J1321" t="str">
        <f>_xlfn.CONCAT(IFERROR(INDEX(Lookup!B:B, MATCH(Table1[[#This Row],[Origin City]], Lookup!A:A, 0)), Table1[[#This Row],[Origin City]]),","," ",Table1[[#This Row],[Origin State]])</f>
        <v>Casey, IL</v>
      </c>
      <c r="K1321" t="s">
        <v>107</v>
      </c>
      <c r="L1321" t="s">
        <v>98</v>
      </c>
      <c r="M1321" t="str">
        <f>_xlfn.CONCAT(IFERROR(INDEX(Lookup!B:B, MATCH(Table1[[#This Row],[Destination City]], Lookup!A:A, 0)), Table1[[#This Row],[Destination City]]),","," ",Table1[[#This Row],[Destination State]])</f>
        <v>Mobile, AL</v>
      </c>
      <c r="N1321" s="5">
        <v>779</v>
      </c>
      <c r="O1321" t="s">
        <v>86</v>
      </c>
      <c r="P1321">
        <v>90</v>
      </c>
      <c r="Q1321">
        <v>90</v>
      </c>
      <c r="R1321" t="s">
        <v>2</v>
      </c>
      <c r="S1321" t="s">
        <v>43</v>
      </c>
      <c r="T1321" t="s">
        <v>43</v>
      </c>
      <c r="U1321" s="43"/>
      <c r="V1321" s="28" t="s">
        <v>87</v>
      </c>
      <c r="W1321" s="4">
        <v>3736</v>
      </c>
      <c r="X1321" s="4">
        <f>IF(Table1[[#This Row],[Commodity]]="corn",Table1[[#This Row],[Tariff per Car]]/(111*2000/56),Table1[[#This Row],[Tariff per Car]]/(111*2000/60))</f>
        <v>1.0097297297297296</v>
      </c>
      <c r="Y1321" s="4">
        <f>Table1[[#This Row],[Tariff per Car]]/100.7</f>
        <v>37.100297914597817</v>
      </c>
      <c r="Z1321" s="4">
        <f>(Table1[[#This Row],[Tariff per Car]]/111)</f>
        <v>33.657657657657658</v>
      </c>
      <c r="AA1321" s="6">
        <f>(Table1[[#This Row],[Tariff per Car]]/111)/Table1[[#This Row],[Route Mileage]]</f>
        <v>4.320623576079289E-2</v>
      </c>
      <c r="AB1321" s="4">
        <v>0</v>
      </c>
      <c r="AC1321" s="4">
        <f>Table1[[#This Row],[FSC per Mile]]*Table1[[#This Row],[Route Mileage]]</f>
        <v>0</v>
      </c>
      <c r="AD1321" s="4">
        <f>Table1[[#This Row],[Tariff per Car]]+Table1[[#This Row],[FSC per Car]]</f>
        <v>3736</v>
      </c>
      <c r="AE1321" s="4">
        <f>IF(Table1[[#This Row],[Commodity]]="corn",Table1[[#This Row],[Tariff + FSC per Car]]/(111*2000/56),Table1[[#This Row],[Tariff + FSC per Car]]/(111*2000/60))</f>
        <v>1.0097297297297296</v>
      </c>
      <c r="AF1321" s="4">
        <f>Table1[[#This Row],[Tariff + FSC per Car]]/100.7</f>
        <v>37.100297914597817</v>
      </c>
      <c r="AG1321" s="4">
        <f>(Table1[[#This Row],[Tariff + FSC per Car]]/111)</f>
        <v>33.657657657657658</v>
      </c>
      <c r="AH1321" s="6">
        <f>(Table1[[#This Row],[Tariff + FSC per Car]]/111)/Table1[[#This Row],[Route Mileage]]</f>
        <v>4.320623576079289E-2</v>
      </c>
    </row>
    <row r="1322" spans="1:34" x14ac:dyDescent="0.25">
      <c r="A1322" s="3">
        <v>45366</v>
      </c>
      <c r="B1322" s="1" t="s">
        <v>94</v>
      </c>
      <c r="C1322" s="1" t="s">
        <v>94</v>
      </c>
      <c r="D1322" s="24">
        <v>4317</v>
      </c>
      <c r="F1322" s="1" t="s">
        <v>72</v>
      </c>
      <c r="G1322" s="1" t="s">
        <v>36</v>
      </c>
      <c r="H1322" s="1" t="s">
        <v>109</v>
      </c>
      <c r="I1322" t="s">
        <v>100</v>
      </c>
      <c r="J1322" t="str">
        <f>_xlfn.CONCAT(IFERROR(INDEX(Lookup!B:B, MATCH(Table1[[#This Row],[Origin City]], Lookup!A:A, 0)), Table1[[#This Row],[Origin City]]),","," ",Table1[[#This Row],[Origin State]])</f>
        <v>Marion, OH</v>
      </c>
      <c r="K1322" t="s">
        <v>110</v>
      </c>
      <c r="L1322" t="s">
        <v>111</v>
      </c>
      <c r="M1322" t="str">
        <f>_xlfn.CONCAT(IFERROR(INDEX(Lookup!B:B, MATCH(Table1[[#This Row],[Destination City]], Lookup!A:A, 0)), Table1[[#This Row],[Destination City]]),","," ",Table1[[#This Row],[Destination State]])</f>
        <v>Chesapeake, VA</v>
      </c>
      <c r="N1322" s="5">
        <v>760</v>
      </c>
      <c r="O1322" t="s">
        <v>86</v>
      </c>
      <c r="P1322">
        <v>90</v>
      </c>
      <c r="Q1322">
        <v>90</v>
      </c>
      <c r="R1322" t="s">
        <v>108</v>
      </c>
      <c r="S1322" t="s">
        <v>43</v>
      </c>
      <c r="T1322" t="s">
        <v>52</v>
      </c>
      <c r="U1322" s="43"/>
      <c r="V1322" s="28" t="s">
        <v>87</v>
      </c>
      <c r="W1322" s="4">
        <v>3134</v>
      </c>
      <c r="X1322" s="4">
        <f>IF(Table1[[#This Row],[Commodity]]="corn",Table1[[#This Row],[Tariff per Car]]/(111*2000/56),Table1[[#This Row],[Tariff per Car]]/(111*2000/60))</f>
        <v>0.84702702702702704</v>
      </c>
      <c r="Y1322" s="4">
        <f>Table1[[#This Row],[Tariff per Car]]/100.7</f>
        <v>31.122144985104271</v>
      </c>
      <c r="Z1322" s="4">
        <f>(Table1[[#This Row],[Tariff per Car]]/111)</f>
        <v>28.234234234234233</v>
      </c>
      <c r="AA1322" s="6">
        <f>(Table1[[#This Row],[Tariff per Car]]/111)/Table1[[#This Row],[Route Mileage]]</f>
        <v>3.7150308202939783E-2</v>
      </c>
      <c r="AB1322" s="4">
        <v>0</v>
      </c>
      <c r="AC1322" s="4">
        <f>Table1[[#This Row],[FSC per Mile]]*Table1[[#This Row],[Route Mileage]]</f>
        <v>0</v>
      </c>
      <c r="AD1322" s="4">
        <f>Table1[[#This Row],[Tariff per Car]]+Table1[[#This Row],[FSC per Car]]</f>
        <v>3134</v>
      </c>
      <c r="AE1322" s="4">
        <f>IF(Table1[[#This Row],[Commodity]]="corn",Table1[[#This Row],[Tariff + FSC per Car]]/(111*2000/56),Table1[[#This Row],[Tariff + FSC per Car]]/(111*2000/60))</f>
        <v>0.84702702702702704</v>
      </c>
      <c r="AF1322" s="4">
        <f>Table1[[#This Row],[Tariff + FSC per Car]]/100.7</f>
        <v>31.122144985104271</v>
      </c>
      <c r="AG1322" s="4">
        <f>(Table1[[#This Row],[Tariff + FSC per Car]]/111)</f>
        <v>28.234234234234233</v>
      </c>
      <c r="AH1322" s="6">
        <f>(Table1[[#This Row],[Tariff + FSC per Car]]/111)/Table1[[#This Row],[Route Mileage]]</f>
        <v>3.7150308202939783E-2</v>
      </c>
    </row>
    <row r="1323" spans="1:34" x14ac:dyDescent="0.25">
      <c r="A1323" s="3">
        <v>45366</v>
      </c>
      <c r="B1323" s="1" t="s">
        <v>94</v>
      </c>
      <c r="C1323" s="1" t="s">
        <v>94</v>
      </c>
      <c r="D1323" s="24">
        <v>4317</v>
      </c>
      <c r="F1323" s="1" t="s">
        <v>72</v>
      </c>
      <c r="G1323" s="1" t="s">
        <v>36</v>
      </c>
      <c r="H1323" s="1" t="s">
        <v>109</v>
      </c>
      <c r="I1323" t="s">
        <v>100</v>
      </c>
      <c r="J1323" t="str">
        <f>_xlfn.CONCAT(IFERROR(INDEX(Lookup!B:B, MATCH(Table1[[#This Row],[Origin City]], Lookup!A:A, 0)), Table1[[#This Row],[Origin City]]),","," ",Table1[[#This Row],[Origin State]])</f>
        <v>Marion, OH</v>
      </c>
      <c r="K1323" t="s">
        <v>110</v>
      </c>
      <c r="L1323" t="s">
        <v>111</v>
      </c>
      <c r="M1323" t="str">
        <f>_xlfn.CONCAT(IFERROR(INDEX(Lookup!B:B, MATCH(Table1[[#This Row],[Destination City]], Lookup!A:A, 0)), Table1[[#This Row],[Destination City]]),","," ",Table1[[#This Row],[Destination State]])</f>
        <v>Chesapeake, VA</v>
      </c>
      <c r="N1323" s="5">
        <v>760</v>
      </c>
      <c r="O1323" t="s">
        <v>86</v>
      </c>
      <c r="P1323">
        <v>90</v>
      </c>
      <c r="Q1323">
        <v>90</v>
      </c>
      <c r="R1323" t="s">
        <v>2</v>
      </c>
      <c r="S1323" t="s">
        <v>43</v>
      </c>
      <c r="T1323" t="s">
        <v>43</v>
      </c>
      <c r="U1323" s="43"/>
      <c r="V1323" s="28" t="s">
        <v>87</v>
      </c>
      <c r="W1323" s="4">
        <v>3574</v>
      </c>
      <c r="X1323" s="4">
        <f>IF(Table1[[#This Row],[Commodity]]="corn",Table1[[#This Row],[Tariff per Car]]/(111*2000/56),Table1[[#This Row],[Tariff per Car]]/(111*2000/60))</f>
        <v>0.96594594594594596</v>
      </c>
      <c r="Y1323" s="4">
        <f>Table1[[#This Row],[Tariff per Car]]/100.7</f>
        <v>35.491559086395235</v>
      </c>
      <c r="Z1323" s="4">
        <f>(Table1[[#This Row],[Tariff per Car]]/111)</f>
        <v>32.198198198198199</v>
      </c>
      <c r="AA1323" s="6">
        <f>(Table1[[#This Row],[Tariff per Car]]/111)/Table1[[#This Row],[Route Mileage]]</f>
        <v>4.2366050260787103E-2</v>
      </c>
      <c r="AB1323" s="4">
        <v>0</v>
      </c>
      <c r="AC1323" s="4">
        <f>Table1[[#This Row],[FSC per Mile]]*Table1[[#This Row],[Route Mileage]]</f>
        <v>0</v>
      </c>
      <c r="AD1323" s="4">
        <f>Table1[[#This Row],[Tariff per Car]]+Table1[[#This Row],[FSC per Car]]</f>
        <v>3574</v>
      </c>
      <c r="AE1323" s="4">
        <f>IF(Table1[[#This Row],[Commodity]]="corn",Table1[[#This Row],[Tariff + FSC per Car]]/(111*2000/56),Table1[[#This Row],[Tariff + FSC per Car]]/(111*2000/60))</f>
        <v>0.96594594594594596</v>
      </c>
      <c r="AF1323" s="4">
        <f>Table1[[#This Row],[Tariff + FSC per Car]]/100.7</f>
        <v>35.491559086395235</v>
      </c>
      <c r="AG1323" s="4">
        <f>(Table1[[#This Row],[Tariff + FSC per Car]]/111)</f>
        <v>32.198198198198199</v>
      </c>
      <c r="AH1323" s="6">
        <f>(Table1[[#This Row],[Tariff + FSC per Car]]/111)/Table1[[#This Row],[Route Mileage]]</f>
        <v>4.2366050260787103E-2</v>
      </c>
    </row>
    <row r="1324" spans="1:34" x14ac:dyDescent="0.25">
      <c r="A1324" s="3">
        <v>45366</v>
      </c>
      <c r="B1324" s="1" t="s">
        <v>112</v>
      </c>
      <c r="C1324" s="1" t="s">
        <v>112</v>
      </c>
      <c r="D1324" s="24">
        <v>4051</v>
      </c>
      <c r="E1324" s="24">
        <v>1144</v>
      </c>
      <c r="F1324" s="1" t="s">
        <v>72</v>
      </c>
      <c r="G1324" s="1" t="s">
        <v>36</v>
      </c>
      <c r="H1324" s="1" t="s">
        <v>128</v>
      </c>
      <c r="I1324" t="s">
        <v>77</v>
      </c>
      <c r="J1324" t="str">
        <f>_xlfn.CONCAT(IFERROR(INDEX(Lookup!B:B, MATCH(Table1[[#This Row],[Origin City]], Lookup!A:A, 0)), Table1[[#This Row],[Origin City]]),","," ",Table1[[#This Row],[Origin State]])</f>
        <v>Canton, KS</v>
      </c>
      <c r="K1324" t="s">
        <v>65</v>
      </c>
      <c r="L1324" t="s">
        <v>54</v>
      </c>
      <c r="M1324" t="str">
        <f>_xlfn.CONCAT(IFERROR(INDEX(Lookup!B:B, MATCH(Table1[[#This Row],[Destination City]], Lookup!A:A, 0)), Table1[[#This Row],[Destination City]]),","," ",Table1[[#This Row],[Destination State]])</f>
        <v>Houston, TX</v>
      </c>
      <c r="N1324" s="5">
        <v>747</v>
      </c>
      <c r="O1324" t="s">
        <v>51</v>
      </c>
      <c r="P1324">
        <v>107</v>
      </c>
      <c r="R1324" t="s">
        <v>42</v>
      </c>
      <c r="S1324" t="s">
        <v>43</v>
      </c>
      <c r="T1324" t="s">
        <v>52</v>
      </c>
      <c r="U1324" s="36" t="s">
        <v>44</v>
      </c>
      <c r="V1324" s="28"/>
      <c r="W1324" s="4">
        <v>4870</v>
      </c>
      <c r="X1324" s="4">
        <f>IF(Table1[[#This Row],[Commodity]]="corn",Table1[[#This Row],[Tariff per Car]]/(111*2000/56),Table1[[#This Row],[Tariff per Car]]/(111*2000/60))</f>
        <v>1.3162162162162163</v>
      </c>
      <c r="Y1324" s="4">
        <f>Table1[[#This Row],[Tariff per Car]]/100.7</f>
        <v>48.361469712015889</v>
      </c>
      <c r="Z1324" s="4">
        <f>(Table1[[#This Row],[Tariff per Car]]/111)</f>
        <v>43.873873873873876</v>
      </c>
      <c r="AA1324" s="6">
        <f>(Table1[[#This Row],[Tariff per Car]]/111)/Table1[[#This Row],[Route Mileage]]</f>
        <v>5.8733432227408136E-2</v>
      </c>
      <c r="AB1324" s="4">
        <v>0.36</v>
      </c>
      <c r="AC1324" s="4">
        <f>Table1[[#This Row],[FSC per Mile]]*Table1[[#This Row],[Route Mileage]]</f>
        <v>268.92</v>
      </c>
      <c r="AD1324" s="4">
        <f>Table1[[#This Row],[Tariff per Car]]+Table1[[#This Row],[FSC per Car]]</f>
        <v>5138.92</v>
      </c>
      <c r="AE1324" s="4">
        <f>IF(Table1[[#This Row],[Commodity]]="corn",Table1[[#This Row],[Tariff + FSC per Car]]/(111*2000/56),Table1[[#This Row],[Tariff + FSC per Car]]/(111*2000/60))</f>
        <v>1.3888972972972973</v>
      </c>
      <c r="AF1324" s="4">
        <f>Table1[[#This Row],[Tariff + FSC per Car]]/100.7</f>
        <v>51.031976166832173</v>
      </c>
      <c r="AG1324" s="4">
        <f>(Table1[[#This Row],[Tariff + FSC per Car]]/111)</f>
        <v>46.296576576576577</v>
      </c>
      <c r="AH1324" s="6">
        <f>(Table1[[#This Row],[Tariff + FSC per Car]]/111)/Table1[[#This Row],[Route Mileage]]</f>
        <v>6.1976675470651374E-2</v>
      </c>
    </row>
    <row r="1325" spans="1:34" x14ac:dyDescent="0.25">
      <c r="A1325" s="3">
        <v>45366</v>
      </c>
      <c r="B1325" s="1" t="s">
        <v>112</v>
      </c>
      <c r="C1325" s="1" t="s">
        <v>112</v>
      </c>
      <c r="D1325" s="24">
        <v>4051</v>
      </c>
      <c r="E1325" s="24">
        <v>1301</v>
      </c>
      <c r="F1325" s="1" t="s">
        <v>72</v>
      </c>
      <c r="G1325" s="1" t="s">
        <v>36</v>
      </c>
      <c r="H1325" s="1" t="s">
        <v>129</v>
      </c>
      <c r="I1325" t="s">
        <v>38</v>
      </c>
      <c r="J1325" t="str">
        <f>_xlfn.CONCAT(IFERROR(INDEX(Lookup!B:B, MATCH(Table1[[#This Row],[Origin City]], Lookup!A:A, 0)), Table1[[#This Row],[Origin City]]),","," ",Table1[[#This Row],[Origin State]])</f>
        <v>Cozad, NE</v>
      </c>
      <c r="K1325" t="s">
        <v>90</v>
      </c>
      <c r="L1325" t="s">
        <v>49</v>
      </c>
      <c r="M1325" t="str">
        <f>_xlfn.CONCAT(IFERROR(INDEX(Lookup!B:B, MATCH(Table1[[#This Row],[Destination City]], Lookup!A:A, 0)), Table1[[#This Row],[Destination City]]),","," ",Table1[[#This Row],[Destination State]])</f>
        <v>Kalama, WA</v>
      </c>
      <c r="N1325" s="47">
        <v>1562</v>
      </c>
      <c r="O1325" t="s">
        <v>51</v>
      </c>
      <c r="P1325">
        <v>107</v>
      </c>
      <c r="R1325" t="s">
        <v>42</v>
      </c>
      <c r="S1325" t="s">
        <v>43</v>
      </c>
      <c r="T1325" t="s">
        <v>52</v>
      </c>
      <c r="U1325" s="36" t="s">
        <v>44</v>
      </c>
      <c r="V1325" s="28"/>
      <c r="W1325" s="4">
        <v>5860</v>
      </c>
      <c r="X1325" s="4">
        <f>IF(Table1[[#This Row],[Commodity]]="corn",Table1[[#This Row],[Tariff per Car]]/(111*2000/56),Table1[[#This Row],[Tariff per Car]]/(111*2000/60))</f>
        <v>1.5837837837837838</v>
      </c>
      <c r="Y1325" s="4">
        <f>Table1[[#This Row],[Tariff per Car]]/100.7</f>
        <v>58.192651439920553</v>
      </c>
      <c r="Z1325" s="4">
        <f>(Table1[[#This Row],[Tariff per Car]]/111)</f>
        <v>52.792792792792795</v>
      </c>
      <c r="AA1325" s="6">
        <f>(Table1[[#This Row],[Tariff per Car]]/111)/Table1[[#This Row],[Route Mileage]]</f>
        <v>3.379820281228732E-2</v>
      </c>
      <c r="AB1325" s="4">
        <v>0.36</v>
      </c>
      <c r="AC1325" s="4">
        <f>Table1[[#This Row],[FSC per Mile]]*Table1[[#This Row],[Route Mileage]]</f>
        <v>562.31999999999994</v>
      </c>
      <c r="AD1325" s="4">
        <f>Table1[[#This Row],[Tariff per Car]]+Table1[[#This Row],[FSC per Car]]</f>
        <v>6422.32</v>
      </c>
      <c r="AE1325" s="4">
        <f>IF(Table1[[#This Row],[Commodity]]="corn",Table1[[#This Row],[Tariff + FSC per Car]]/(111*2000/56),Table1[[#This Row],[Tariff + FSC per Car]]/(111*2000/60))</f>
        <v>1.7357621621621622</v>
      </c>
      <c r="AF1325" s="4">
        <f>Table1[[#This Row],[Tariff + FSC per Car]]/100.7</f>
        <v>63.776762661370405</v>
      </c>
      <c r="AG1325" s="4">
        <f>(Table1[[#This Row],[Tariff + FSC per Car]]/111)</f>
        <v>57.858738738738737</v>
      </c>
      <c r="AH1325" s="6">
        <f>(Table1[[#This Row],[Tariff + FSC per Car]]/111)/Table1[[#This Row],[Route Mileage]]</f>
        <v>3.7041446055530558E-2</v>
      </c>
    </row>
    <row r="1326" spans="1:34" x14ac:dyDescent="0.25">
      <c r="A1326" s="3">
        <v>45366</v>
      </c>
      <c r="B1326" s="1" t="s">
        <v>112</v>
      </c>
      <c r="C1326" s="1" t="s">
        <v>112</v>
      </c>
      <c r="D1326" s="24">
        <v>4051</v>
      </c>
      <c r="E1326" s="24">
        <v>1144</v>
      </c>
      <c r="F1326" s="1" t="s">
        <v>72</v>
      </c>
      <c r="G1326" s="1" t="s">
        <v>36</v>
      </c>
      <c r="H1326" s="1" t="s">
        <v>129</v>
      </c>
      <c r="I1326" t="s">
        <v>38</v>
      </c>
      <c r="J1326" t="str">
        <f>_xlfn.CONCAT(IFERROR(INDEX(Lookup!B:B, MATCH(Table1[[#This Row],[Origin City]], Lookup!A:A, 0)), Table1[[#This Row],[Origin City]]),","," ",Table1[[#This Row],[Origin State]])</f>
        <v>Cozad, NE</v>
      </c>
      <c r="K1326" t="s">
        <v>65</v>
      </c>
      <c r="L1326" t="s">
        <v>54</v>
      </c>
      <c r="M1326" t="str">
        <f>_xlfn.CONCAT(IFERROR(INDEX(Lookup!B:B, MATCH(Table1[[#This Row],[Destination City]], Lookup!A:A, 0)), Table1[[#This Row],[Destination City]]),","," ",Table1[[#This Row],[Destination State]])</f>
        <v>Houston, TX</v>
      </c>
      <c r="N1326" s="47">
        <v>1078</v>
      </c>
      <c r="O1326" t="s">
        <v>51</v>
      </c>
      <c r="P1326">
        <v>107</v>
      </c>
      <c r="R1326" t="s">
        <v>42</v>
      </c>
      <c r="S1326" t="s">
        <v>43</v>
      </c>
      <c r="T1326" t="s">
        <v>52</v>
      </c>
      <c r="U1326" s="36" t="s">
        <v>44</v>
      </c>
      <c r="V1326" s="28"/>
      <c r="W1326" s="4">
        <v>5230</v>
      </c>
      <c r="X1326" s="4">
        <f>IF(Table1[[#This Row],[Commodity]]="corn",Table1[[#This Row],[Tariff per Car]]/(111*2000/56),Table1[[#This Row],[Tariff per Car]]/(111*2000/60))</f>
        <v>1.4135135135135135</v>
      </c>
      <c r="Y1326" s="4">
        <f>Table1[[#This Row],[Tariff per Car]]/100.7</f>
        <v>51.936444885799403</v>
      </c>
      <c r="Z1326" s="4">
        <f>(Table1[[#This Row],[Tariff per Car]]/111)</f>
        <v>47.117117117117118</v>
      </c>
      <c r="AA1326" s="6">
        <f>(Table1[[#This Row],[Tariff per Car]]/111)/Table1[[#This Row],[Route Mileage]]</f>
        <v>4.3707900850757993E-2</v>
      </c>
      <c r="AB1326" s="4">
        <v>0.36</v>
      </c>
      <c r="AC1326" s="4">
        <f>Table1[[#This Row],[FSC per Mile]]*Table1[[#This Row],[Route Mileage]]</f>
        <v>388.08</v>
      </c>
      <c r="AD1326" s="4">
        <f>Table1[[#This Row],[Tariff per Car]]+Table1[[#This Row],[FSC per Car]]</f>
        <v>5618.08</v>
      </c>
      <c r="AE1326" s="4">
        <f>IF(Table1[[#This Row],[Commodity]]="corn",Table1[[#This Row],[Tariff + FSC per Car]]/(111*2000/56),Table1[[#This Row],[Tariff + FSC per Car]]/(111*2000/60))</f>
        <v>1.5184</v>
      </c>
      <c r="AF1326" s="4">
        <f>Table1[[#This Row],[Tariff + FSC per Car]]/100.7</f>
        <v>55.790268123138034</v>
      </c>
      <c r="AG1326" s="4">
        <f>(Table1[[#This Row],[Tariff + FSC per Car]]/111)</f>
        <v>50.61333333333333</v>
      </c>
      <c r="AH1326" s="6">
        <f>(Table1[[#This Row],[Tariff + FSC per Car]]/111)/Table1[[#This Row],[Route Mileage]]</f>
        <v>4.6951144094001231E-2</v>
      </c>
    </row>
    <row r="1327" spans="1:34" x14ac:dyDescent="0.25">
      <c r="A1327" s="3">
        <v>45366</v>
      </c>
      <c r="B1327" s="1" t="s">
        <v>112</v>
      </c>
      <c r="C1327" s="1" t="s">
        <v>112</v>
      </c>
      <c r="D1327" s="24">
        <v>4051</v>
      </c>
      <c r="E1327" s="24">
        <v>1144</v>
      </c>
      <c r="F1327" s="1" t="s">
        <v>72</v>
      </c>
      <c r="G1327" s="1" t="s">
        <v>36</v>
      </c>
      <c r="H1327" s="1" t="s">
        <v>122</v>
      </c>
      <c r="I1327" t="s">
        <v>59</v>
      </c>
      <c r="J1327" t="str">
        <f>_xlfn.CONCAT(IFERROR(INDEX(Lookup!B:B, MATCH(Table1[[#This Row],[Origin City]], Lookup!A:A, 0)), Table1[[#This Row],[Origin City]]),","," ",Table1[[#This Row],[Origin State]])</f>
        <v>Sloan, IA</v>
      </c>
      <c r="K1327" t="s">
        <v>130</v>
      </c>
      <c r="L1327" t="s">
        <v>83</v>
      </c>
      <c r="M1327" t="str">
        <f>_xlfn.CONCAT(IFERROR(INDEX(Lookup!B:B, MATCH(Table1[[#This Row],[Destination City]], Lookup!A:A, 0)), Table1[[#This Row],[Destination City]]),","," ",Table1[[#This Row],[Destination State]])</f>
        <v>Ama, LA</v>
      </c>
      <c r="N1327" s="47">
        <v>1231</v>
      </c>
      <c r="O1327" t="s">
        <v>51</v>
      </c>
      <c r="P1327">
        <v>107</v>
      </c>
      <c r="R1327" t="s">
        <v>42</v>
      </c>
      <c r="S1327" t="s">
        <v>43</v>
      </c>
      <c r="T1327" t="s">
        <v>52</v>
      </c>
      <c r="U1327" s="36" t="s">
        <v>44</v>
      </c>
      <c r="V1327" s="28"/>
      <c r="W1327" s="4">
        <v>5310</v>
      </c>
      <c r="X1327" s="4">
        <f>IF(Table1[[#This Row],[Commodity]]="corn",Table1[[#This Row],[Tariff per Car]]/(111*2000/56),Table1[[#This Row],[Tariff per Car]]/(111*2000/60))</f>
        <v>1.4351351351351351</v>
      </c>
      <c r="Y1327" s="4">
        <f>Table1[[#This Row],[Tariff per Car]]/100.7</f>
        <v>52.730883813306853</v>
      </c>
      <c r="Z1327" s="4">
        <f>(Table1[[#This Row],[Tariff per Car]]/111)</f>
        <v>47.837837837837839</v>
      </c>
      <c r="AA1327" s="6">
        <f>(Table1[[#This Row],[Tariff per Car]]/111)/Table1[[#This Row],[Route Mileage]]</f>
        <v>3.886095681384065E-2</v>
      </c>
      <c r="AB1327" s="4">
        <v>0.36</v>
      </c>
      <c r="AC1327" s="4">
        <f>Table1[[#This Row],[FSC per Mile]]*Table1[[#This Row],[Route Mileage]]</f>
        <v>443.15999999999997</v>
      </c>
      <c r="AD1327" s="4">
        <f>Table1[[#This Row],[Tariff per Car]]+Table1[[#This Row],[FSC per Car]]</f>
        <v>5753.16</v>
      </c>
      <c r="AE1327" s="4">
        <f>IF(Table1[[#This Row],[Commodity]]="corn",Table1[[#This Row],[Tariff + FSC per Car]]/(111*2000/56),Table1[[#This Row],[Tariff + FSC per Car]]/(111*2000/60))</f>
        <v>1.554908108108108</v>
      </c>
      <c r="AF1327" s="4">
        <f>Table1[[#This Row],[Tariff + FSC per Car]]/100.7</f>
        <v>57.131678252234359</v>
      </c>
      <c r="AG1327" s="4">
        <f>(Table1[[#This Row],[Tariff + FSC per Car]]/111)</f>
        <v>51.830270270270269</v>
      </c>
      <c r="AH1327" s="6">
        <f>(Table1[[#This Row],[Tariff + FSC per Car]]/111)/Table1[[#This Row],[Route Mileage]]</f>
        <v>4.2104200057083888E-2</v>
      </c>
    </row>
    <row r="1328" spans="1:34" x14ac:dyDescent="0.25">
      <c r="A1328" s="3">
        <v>45397</v>
      </c>
      <c r="B1328" s="1" t="s">
        <v>34</v>
      </c>
      <c r="C1328" s="1" t="s">
        <v>34</v>
      </c>
      <c r="D1328" s="24">
        <v>4022</v>
      </c>
      <c r="E1328" s="24">
        <v>39010</v>
      </c>
      <c r="F1328" s="1" t="s">
        <v>35</v>
      </c>
      <c r="G1328" s="1" t="s">
        <v>36</v>
      </c>
      <c r="H1328" s="1" t="s">
        <v>37</v>
      </c>
      <c r="I1328" t="s">
        <v>38</v>
      </c>
      <c r="J1328" t="str">
        <f>_xlfn.CONCAT(IFERROR(INDEX(Lookup!B:B, MATCH(Table1[[#This Row],[Origin City]], Lookup!A:A, 0)), Table1[[#This Row],[Origin City]]),","," ",Table1[[#This Row],[Origin State]])</f>
        <v>Brunswick, NE</v>
      </c>
      <c r="K1328" t="s">
        <v>39</v>
      </c>
      <c r="L1328" t="s">
        <v>40</v>
      </c>
      <c r="M1328" t="str">
        <f>_xlfn.CONCAT(IFERROR(INDEX(Lookup!B:B, MATCH(Table1[[#This Row],[Destination City]], Lookup!A:A, 0)), Table1[[#This Row],[Destination City]]),","," ",Table1[[#This Row],[Destination State]])</f>
        <v>Hanford, CA</v>
      </c>
      <c r="N1328" s="5">
        <v>2122</v>
      </c>
      <c r="O1328" t="s">
        <v>41</v>
      </c>
      <c r="P1328">
        <v>110</v>
      </c>
      <c r="Q1328">
        <v>120</v>
      </c>
      <c r="R1328" t="s">
        <v>42</v>
      </c>
      <c r="S1328" t="s">
        <v>43</v>
      </c>
      <c r="T1328" t="s">
        <v>43</v>
      </c>
      <c r="U1328" s="35" t="s">
        <v>44</v>
      </c>
      <c r="V1328" s="27" t="s">
        <v>45</v>
      </c>
      <c r="W1328" s="4">
        <v>6020</v>
      </c>
      <c r="X1328" s="4">
        <f>IF(Table1[[#This Row],[Commodity]]="corn",Table1[[#This Row],[Tariff per Car]]/(111*2000/56),Table1[[#This Row],[Tariff per Car]]/(111*2000/60))</f>
        <v>1.5185585585585586</v>
      </c>
      <c r="Y1328" s="4">
        <f>Table1[[#This Row],[Tariff per Car]]/100.7</f>
        <v>59.781529294935453</v>
      </c>
      <c r="Z1328" s="4">
        <f>(Table1[[#This Row],[Tariff per Car]]/111)</f>
        <v>54.234234234234236</v>
      </c>
      <c r="AA1328" s="6">
        <f>(Table1[[#This Row],[Tariff per Car]]/111)/Table1[[#This Row],[Route Mileage]]</f>
        <v>2.5558074568442148E-2</v>
      </c>
      <c r="AB1328" s="4">
        <v>0.2</v>
      </c>
      <c r="AC1328" s="4">
        <f>Table1[[#This Row],[FSC per Mile]]*Table1[[#This Row],[Route Mileage]]</f>
        <v>424.40000000000003</v>
      </c>
      <c r="AD1328" s="4">
        <f>Table1[[#This Row],[Tariff per Car]]+Table1[[#This Row],[FSC per Car]]</f>
        <v>6444.4</v>
      </c>
      <c r="AE1328" s="4">
        <f>IF(Table1[[#This Row],[Commodity]]="corn",Table1[[#This Row],[Tariff + FSC per Car]]/(111*2000/56),Table1[[#This Row],[Tariff + FSC per Car]]/(111*2000/60))</f>
        <v>1.6256144144144145</v>
      </c>
      <c r="AF1328" s="4">
        <f>Table1[[#This Row],[Tariff + FSC per Car]]/100.7</f>
        <v>63.996027805362459</v>
      </c>
      <c r="AG1328" s="4">
        <f>(Table1[[#This Row],[Tariff + FSC per Car]]/111)</f>
        <v>58.057657657657657</v>
      </c>
      <c r="AH1328" s="6">
        <f>(Table1[[#This Row],[Tariff + FSC per Car]]/111)/Table1[[#This Row],[Route Mileage]]</f>
        <v>2.7359876370243948E-2</v>
      </c>
    </row>
    <row r="1329" spans="1:34" x14ac:dyDescent="0.25">
      <c r="A1329" s="3">
        <v>45397</v>
      </c>
      <c r="B1329" s="1" t="s">
        <v>34</v>
      </c>
      <c r="C1329" s="1" t="s">
        <v>34</v>
      </c>
      <c r="D1329" s="24">
        <v>4022</v>
      </c>
      <c r="E1329" s="24">
        <v>39013</v>
      </c>
      <c r="F1329" s="1" t="s">
        <v>35</v>
      </c>
      <c r="G1329" s="1" t="s">
        <v>36</v>
      </c>
      <c r="H1329" s="1" t="s">
        <v>46</v>
      </c>
      <c r="I1329" t="s">
        <v>47</v>
      </c>
      <c r="J1329" t="str">
        <f>_xlfn.CONCAT(IFERROR(INDEX(Lookup!B:B, MATCH(Table1[[#This Row],[Origin City]], Lookup!A:A, 0)), Table1[[#This Row],[Origin City]]),","," ",Table1[[#This Row],[Origin State]])</f>
        <v>Clarkfield, MN</v>
      </c>
      <c r="K1329" t="s">
        <v>48</v>
      </c>
      <c r="L1329" t="s">
        <v>49</v>
      </c>
      <c r="M1329" t="s">
        <v>50</v>
      </c>
      <c r="N1329" s="5">
        <v>1684</v>
      </c>
      <c r="O1329" t="s">
        <v>51</v>
      </c>
      <c r="P1329">
        <v>110</v>
      </c>
      <c r="Q1329">
        <v>120</v>
      </c>
      <c r="R1329" t="s">
        <v>42</v>
      </c>
      <c r="S1329" t="s">
        <v>43</v>
      </c>
      <c r="T1329" t="s">
        <v>52</v>
      </c>
      <c r="U1329" s="35" t="s">
        <v>44</v>
      </c>
      <c r="V1329" s="27" t="s">
        <v>45</v>
      </c>
      <c r="W1329" s="4">
        <v>5620</v>
      </c>
      <c r="X1329" s="4">
        <f>IF(Table1[[#This Row],[Commodity]]="corn",Table1[[#This Row],[Tariff per Car]]/(111*2000/56),Table1[[#This Row],[Tariff per Car]]/(111*2000/60))</f>
        <v>1.4176576576576576</v>
      </c>
      <c r="Y1329" s="4">
        <f>Table1[[#This Row],[Tariff per Car]]/100.7</f>
        <v>55.80933465739821</v>
      </c>
      <c r="Z1329" s="4">
        <f>(Table1[[#This Row],[Tariff per Car]]/111)</f>
        <v>50.630630630630634</v>
      </c>
      <c r="AA1329" s="6">
        <f>(Table1[[#This Row],[Tariff per Car]]/111)/Table1[[#This Row],[Route Mileage]]</f>
        <v>3.0065695148830542E-2</v>
      </c>
      <c r="AB1329" s="4">
        <v>0.2</v>
      </c>
      <c r="AC1329" s="4">
        <f>Table1[[#This Row],[FSC per Mile]]*Table1[[#This Row],[Route Mileage]]</f>
        <v>336.8</v>
      </c>
      <c r="AD1329" s="4">
        <f>Table1[[#This Row],[Tariff per Car]]+Table1[[#This Row],[FSC per Car]]</f>
        <v>5956.8</v>
      </c>
      <c r="AE1329" s="4">
        <f>IF(Table1[[#This Row],[Commodity]]="corn",Table1[[#This Row],[Tariff + FSC per Car]]/(111*2000/56),Table1[[#This Row],[Tariff + FSC per Car]]/(111*2000/60))</f>
        <v>1.5026162162162162</v>
      </c>
      <c r="AF1329" s="4">
        <f>Table1[[#This Row],[Tariff + FSC per Car]]/100.7</f>
        <v>59.153922542204569</v>
      </c>
      <c r="AG1329" s="4">
        <f>(Table1[[#This Row],[Tariff + FSC per Car]]/111)</f>
        <v>53.664864864864867</v>
      </c>
      <c r="AH1329" s="6">
        <f>(Table1[[#This Row],[Tariff + FSC per Car]]/111)/Table1[[#This Row],[Route Mileage]]</f>
        <v>3.1867496950632346E-2</v>
      </c>
    </row>
    <row r="1330" spans="1:34" x14ac:dyDescent="0.25">
      <c r="A1330" s="3">
        <v>45397</v>
      </c>
      <c r="B1330" s="1" t="s">
        <v>34</v>
      </c>
      <c r="C1330" s="1" t="s">
        <v>34</v>
      </c>
      <c r="D1330" s="24">
        <v>4022</v>
      </c>
      <c r="E1330" s="24">
        <v>39010</v>
      </c>
      <c r="F1330" s="1" t="s">
        <v>35</v>
      </c>
      <c r="G1330" s="1" t="s">
        <v>36</v>
      </c>
      <c r="H1330" s="1" t="s">
        <v>46</v>
      </c>
      <c r="I1330" t="s">
        <v>47</v>
      </c>
      <c r="J1330" t="str">
        <f>_xlfn.CONCAT(IFERROR(INDEX(Lookup!B:B, MATCH(Table1[[#This Row],[Origin City]], Lookup!A:A, 0)), Table1[[#This Row],[Origin City]]),","," ",Table1[[#This Row],[Origin State]])</f>
        <v>Clarkfield, MN</v>
      </c>
      <c r="K1330" t="s">
        <v>53</v>
      </c>
      <c r="L1330" t="s">
        <v>54</v>
      </c>
      <c r="M1330" t="str">
        <f>_xlfn.CONCAT(IFERROR(INDEX(Lookup!B:B, MATCH(Table1[[#This Row],[Destination City]], Lookup!A:A, 0)), Table1[[#This Row],[Destination City]]),","," ",Table1[[#This Row],[Destination State]])</f>
        <v>Hereford, TX</v>
      </c>
      <c r="N1330" s="5">
        <v>1066</v>
      </c>
      <c r="O1330" t="s">
        <v>51</v>
      </c>
      <c r="P1330">
        <v>110</v>
      </c>
      <c r="Q1330">
        <v>120</v>
      </c>
      <c r="R1330" t="s">
        <v>42</v>
      </c>
      <c r="S1330" t="s">
        <v>43</v>
      </c>
      <c r="T1330" t="s">
        <v>52</v>
      </c>
      <c r="U1330" s="35" t="s">
        <v>44</v>
      </c>
      <c r="V1330" s="27" t="s">
        <v>45</v>
      </c>
      <c r="W1330" s="4">
        <v>5500</v>
      </c>
      <c r="X1330" s="4">
        <f>IF(Table1[[#This Row],[Commodity]]="corn",Table1[[#This Row],[Tariff per Car]]/(111*2000/56),Table1[[#This Row],[Tariff per Car]]/(111*2000/60))</f>
        <v>1.3873873873873874</v>
      </c>
      <c r="Y1330" s="4">
        <f>Table1[[#This Row],[Tariff per Car]]/100.7</f>
        <v>54.617676266137039</v>
      </c>
      <c r="Z1330" s="4">
        <f>(Table1[[#This Row],[Tariff per Car]]/111)</f>
        <v>49.549549549549546</v>
      </c>
      <c r="AA1330" s="6">
        <f>(Table1[[#This Row],[Tariff per Car]]/111)/Table1[[#This Row],[Route Mileage]]</f>
        <v>4.6481753798826964E-2</v>
      </c>
      <c r="AB1330" s="4">
        <v>0.2</v>
      </c>
      <c r="AC1330" s="4">
        <f>Table1[[#This Row],[FSC per Mile]]*Table1[[#This Row],[Route Mileage]]</f>
        <v>213.20000000000002</v>
      </c>
      <c r="AD1330" s="4">
        <f>Table1[[#This Row],[Tariff per Car]]+Table1[[#This Row],[FSC per Car]]</f>
        <v>5713.2</v>
      </c>
      <c r="AE1330" s="4">
        <f>IF(Table1[[#This Row],[Commodity]]="corn",Table1[[#This Row],[Tariff + FSC per Car]]/(111*2000/56),Table1[[#This Row],[Tariff + FSC per Car]]/(111*2000/60))</f>
        <v>1.4411675675675675</v>
      </c>
      <c r="AF1330" s="4">
        <f>Table1[[#This Row],[Tariff + FSC per Car]]/100.7</f>
        <v>56.734856007944387</v>
      </c>
      <c r="AG1330" s="4">
        <f>(Table1[[#This Row],[Tariff + FSC per Car]]/111)</f>
        <v>51.470270270270269</v>
      </c>
      <c r="AH1330" s="6">
        <f>(Table1[[#This Row],[Tariff + FSC per Car]]/111)/Table1[[#This Row],[Route Mileage]]</f>
        <v>4.8283555600628768E-2</v>
      </c>
    </row>
    <row r="1331" spans="1:34" x14ac:dyDescent="0.25">
      <c r="A1331" s="3">
        <v>45397</v>
      </c>
      <c r="B1331" s="1" t="s">
        <v>34</v>
      </c>
      <c r="C1331" s="1" t="s">
        <v>34</v>
      </c>
      <c r="D1331" s="24">
        <v>4022</v>
      </c>
      <c r="E1331" s="24">
        <v>39010</v>
      </c>
      <c r="F1331" s="1" t="s">
        <v>35</v>
      </c>
      <c r="G1331" s="1" t="s">
        <v>36</v>
      </c>
      <c r="H1331" s="1" t="s">
        <v>55</v>
      </c>
      <c r="I1331" t="s">
        <v>38</v>
      </c>
      <c r="J1331" t="str">
        <f>_xlfn.CONCAT(IFERROR(INDEX(Lookup!B:B, MATCH(Table1[[#This Row],[Origin City]], Lookup!A:A, 0)), Table1[[#This Row],[Origin City]]),","," ",Table1[[#This Row],[Origin State]])</f>
        <v>Edison, NE</v>
      </c>
      <c r="K1331" t="s">
        <v>53</v>
      </c>
      <c r="L1331" t="s">
        <v>54</v>
      </c>
      <c r="M1331" t="str">
        <f>_xlfn.CONCAT(IFERROR(INDEX(Lookup!B:B, MATCH(Table1[[#This Row],[Destination City]], Lookup!A:A, 0)), Table1[[#This Row],[Destination City]]),","," ",Table1[[#This Row],[Destination State]])</f>
        <v>Hereford, TX</v>
      </c>
      <c r="N1331" s="9">
        <v>728</v>
      </c>
      <c r="O1331" t="s">
        <v>51</v>
      </c>
      <c r="P1331">
        <v>110</v>
      </c>
      <c r="Q1331">
        <v>120</v>
      </c>
      <c r="R1331" t="s">
        <v>42</v>
      </c>
      <c r="S1331" t="s">
        <v>43</v>
      </c>
      <c r="T1331" t="s">
        <v>52</v>
      </c>
      <c r="U1331" s="35" t="s">
        <v>44</v>
      </c>
      <c r="V1331" s="27" t="s">
        <v>45</v>
      </c>
      <c r="W1331" s="4">
        <v>4740</v>
      </c>
      <c r="X1331" s="4">
        <f>IF(Table1[[#This Row],[Commodity]]="corn",Table1[[#This Row],[Tariff per Car]]/(111*2000/56),Table1[[#This Row],[Tariff per Car]]/(111*2000/60))</f>
        <v>1.1956756756756757</v>
      </c>
      <c r="Y1331" s="4">
        <f>Table1[[#This Row],[Tariff per Car]]/100.7</f>
        <v>47.070506454816282</v>
      </c>
      <c r="Z1331" s="4">
        <f>(Table1[[#This Row],[Tariff per Car]]/111)</f>
        <v>42.702702702702702</v>
      </c>
      <c r="AA1331" s="6">
        <f>(Table1[[#This Row],[Tariff per Car]]/111)/Table1[[#This Row],[Route Mileage]]</f>
        <v>5.8657558657558659E-2</v>
      </c>
      <c r="AB1331" s="4">
        <v>0.2</v>
      </c>
      <c r="AC1331" s="4">
        <f>Table1[[#This Row],[FSC per Mile]]*Table1[[#This Row],[Route Mileage]]</f>
        <v>145.6</v>
      </c>
      <c r="AD1331" s="4">
        <f>Table1[[#This Row],[Tariff per Car]]+Table1[[#This Row],[FSC per Car]]</f>
        <v>4885.6000000000004</v>
      </c>
      <c r="AE1331" s="4">
        <f>IF(Table1[[#This Row],[Commodity]]="corn",Table1[[#This Row],[Tariff + FSC per Car]]/(111*2000/56),Table1[[#This Row],[Tariff + FSC per Car]]/(111*2000/60))</f>
        <v>1.2324036036036037</v>
      </c>
      <c r="AF1331" s="4">
        <f>Table1[[#This Row],[Tariff + FSC per Car]]/100.7</f>
        <v>48.51638530287984</v>
      </c>
      <c r="AG1331" s="4">
        <f>(Table1[[#This Row],[Tariff + FSC per Car]]/111)</f>
        <v>44.014414414414418</v>
      </c>
      <c r="AH1331" s="6">
        <f>(Table1[[#This Row],[Tariff + FSC per Car]]/111)/Table1[[#This Row],[Route Mileage]]</f>
        <v>6.0459360459360463E-2</v>
      </c>
    </row>
    <row r="1332" spans="1:34" x14ac:dyDescent="0.25">
      <c r="A1332" s="3">
        <v>45397</v>
      </c>
      <c r="B1332" s="1" t="s">
        <v>34</v>
      </c>
      <c r="C1332" s="1" t="s">
        <v>34</v>
      </c>
      <c r="D1332" s="24">
        <v>4022</v>
      </c>
      <c r="E1332" s="24">
        <v>39013</v>
      </c>
      <c r="F1332" s="1" t="s">
        <v>35</v>
      </c>
      <c r="G1332" s="1" t="s">
        <v>36</v>
      </c>
      <c r="H1332" s="1" t="s">
        <v>55</v>
      </c>
      <c r="I1332" t="s">
        <v>38</v>
      </c>
      <c r="J1332" t="str">
        <f>_xlfn.CONCAT(IFERROR(INDEX(Lookup!B:B, MATCH(Table1[[#This Row],[Origin City]], Lookup!A:A, 0)), Table1[[#This Row],[Origin City]]),","," ",Table1[[#This Row],[Origin State]])</f>
        <v>Edison, NE</v>
      </c>
      <c r="K1332" t="s">
        <v>48</v>
      </c>
      <c r="L1332" t="s">
        <v>49</v>
      </c>
      <c r="M1332" t="s">
        <v>50</v>
      </c>
      <c r="N1332" s="5">
        <v>1759</v>
      </c>
      <c r="O1332" t="s">
        <v>51</v>
      </c>
      <c r="P1332">
        <v>110</v>
      </c>
      <c r="Q1332">
        <v>120</v>
      </c>
      <c r="R1332" t="s">
        <v>42</v>
      </c>
      <c r="S1332" t="s">
        <v>43</v>
      </c>
      <c r="T1332" t="s">
        <v>52</v>
      </c>
      <c r="U1332" s="35" t="s">
        <v>44</v>
      </c>
      <c r="V1332" s="27" t="s">
        <v>45</v>
      </c>
      <c r="W1332" s="4">
        <v>5500</v>
      </c>
      <c r="X1332" s="4">
        <f>IF(Table1[[#This Row],[Commodity]]="corn",Table1[[#This Row],[Tariff per Car]]/(111*2000/56),Table1[[#This Row],[Tariff per Car]]/(111*2000/60))</f>
        <v>1.3873873873873874</v>
      </c>
      <c r="Y1332" s="4">
        <f>Table1[[#This Row],[Tariff per Car]]/100.7</f>
        <v>54.617676266137039</v>
      </c>
      <c r="Z1332" s="4">
        <f>(Table1[[#This Row],[Tariff per Car]]/111)</f>
        <v>49.549549549549546</v>
      </c>
      <c r="AA1332" s="6">
        <f>(Table1[[#This Row],[Tariff per Car]]/111)/Table1[[#This Row],[Route Mileage]]</f>
        <v>2.8169158356764951E-2</v>
      </c>
      <c r="AB1332" s="4">
        <v>0.2</v>
      </c>
      <c r="AC1332" s="4">
        <f>Table1[[#This Row],[FSC per Mile]]*Table1[[#This Row],[Route Mileage]]</f>
        <v>351.8</v>
      </c>
      <c r="AD1332" s="4">
        <f>Table1[[#This Row],[Tariff per Car]]+Table1[[#This Row],[FSC per Car]]</f>
        <v>5851.8</v>
      </c>
      <c r="AE1332" s="4">
        <f>IF(Table1[[#This Row],[Commodity]]="corn",Table1[[#This Row],[Tariff + FSC per Car]]/(111*2000/56),Table1[[#This Row],[Tariff + FSC per Car]]/(111*2000/60))</f>
        <v>1.4761297297297298</v>
      </c>
      <c r="AF1332" s="4">
        <f>Table1[[#This Row],[Tariff + FSC per Car]]/100.7</f>
        <v>58.111221449851044</v>
      </c>
      <c r="AG1332" s="4">
        <f>(Table1[[#This Row],[Tariff + FSC per Car]]/111)</f>
        <v>52.718918918918924</v>
      </c>
      <c r="AH1332" s="6">
        <f>(Table1[[#This Row],[Tariff + FSC per Car]]/111)/Table1[[#This Row],[Route Mileage]]</f>
        <v>2.9970960158566755E-2</v>
      </c>
    </row>
    <row r="1333" spans="1:34" x14ac:dyDescent="0.25">
      <c r="A1333" s="3">
        <v>45397</v>
      </c>
      <c r="B1333" s="1" t="s">
        <v>34</v>
      </c>
      <c r="C1333" s="1" t="s">
        <v>34</v>
      </c>
      <c r="D1333" s="24">
        <v>4022</v>
      </c>
      <c r="E1333" s="24">
        <v>39010</v>
      </c>
      <c r="F1333" s="1" t="s">
        <v>35</v>
      </c>
      <c r="G1333" s="1" t="s">
        <v>36</v>
      </c>
      <c r="H1333" s="1" t="s">
        <v>55</v>
      </c>
      <c r="I1333" t="s">
        <v>38</v>
      </c>
      <c r="J1333" t="str">
        <f>_xlfn.CONCAT(IFERROR(INDEX(Lookup!B:B, MATCH(Table1[[#This Row],[Origin City]], Lookup!A:A, 0)), Table1[[#This Row],[Origin City]]),","," ",Table1[[#This Row],[Origin State]])</f>
        <v>Edison, NE</v>
      </c>
      <c r="K1333" t="s">
        <v>39</v>
      </c>
      <c r="L1333" t="s">
        <v>40</v>
      </c>
      <c r="M1333" t="str">
        <f>_xlfn.CONCAT(IFERROR(INDEX(Lookup!B:B, MATCH(Table1[[#This Row],[Destination City]], Lookup!A:A, 0)), Table1[[#This Row],[Destination City]]),","," ",Table1[[#This Row],[Destination State]])</f>
        <v>Hanford, CA</v>
      </c>
      <c r="N1333" s="5">
        <v>1776</v>
      </c>
      <c r="O1333" t="s">
        <v>41</v>
      </c>
      <c r="P1333">
        <v>110</v>
      </c>
      <c r="Q1333">
        <v>120</v>
      </c>
      <c r="R1333" t="s">
        <v>42</v>
      </c>
      <c r="S1333" t="s">
        <v>43</v>
      </c>
      <c r="T1333" t="s">
        <v>52</v>
      </c>
      <c r="U1333" s="36" t="s">
        <v>44</v>
      </c>
      <c r="V1333" s="28" t="s">
        <v>45</v>
      </c>
      <c r="W1333" s="4">
        <v>5700</v>
      </c>
      <c r="X1333" s="4">
        <f>IF(Table1[[#This Row],[Commodity]]="corn",Table1[[#This Row],[Tariff per Car]]/(111*2000/56),Table1[[#This Row],[Tariff per Car]]/(111*2000/60))</f>
        <v>1.4378378378378378</v>
      </c>
      <c r="Y1333" s="4">
        <f>Table1[[#This Row],[Tariff per Car]]/100.7</f>
        <v>56.60377358490566</v>
      </c>
      <c r="Z1333" s="4">
        <f>(Table1[[#This Row],[Tariff per Car]]/111)</f>
        <v>51.351351351351354</v>
      </c>
      <c r="AA1333" s="6">
        <f>(Table1[[#This Row],[Tariff per Car]]/111)/Table1[[#This Row],[Route Mileage]]</f>
        <v>2.8914049184319456E-2</v>
      </c>
      <c r="AB1333" s="4">
        <v>0.2</v>
      </c>
      <c r="AC1333" s="4">
        <f>Table1[[#This Row],[FSC per Mile]]*Table1[[#This Row],[Route Mileage]]</f>
        <v>355.20000000000005</v>
      </c>
      <c r="AD1333" s="4">
        <f>Table1[[#This Row],[Tariff per Car]]+Table1[[#This Row],[FSC per Car]]</f>
        <v>6055.2</v>
      </c>
      <c r="AE1333" s="4">
        <f>IF(Table1[[#This Row],[Commodity]]="corn",Table1[[#This Row],[Tariff + FSC per Car]]/(111*2000/56),Table1[[#This Row],[Tariff + FSC per Car]]/(111*2000/60))</f>
        <v>1.5274378378378377</v>
      </c>
      <c r="AF1333" s="4">
        <f>Table1[[#This Row],[Tariff + FSC per Car]]/100.7</f>
        <v>60.131082423038727</v>
      </c>
      <c r="AG1333" s="4">
        <f>(Table1[[#This Row],[Tariff + FSC per Car]]/111)</f>
        <v>54.55135135135135</v>
      </c>
      <c r="AH1333" s="6">
        <f>(Table1[[#This Row],[Tariff + FSC per Car]]/111)/Table1[[#This Row],[Route Mileage]]</f>
        <v>3.0715850986121257E-2</v>
      </c>
    </row>
    <row r="1334" spans="1:34" x14ac:dyDescent="0.25">
      <c r="A1334" s="3">
        <v>45397</v>
      </c>
      <c r="B1334" t="s">
        <v>34</v>
      </c>
      <c r="C1334" t="s">
        <v>34</v>
      </c>
      <c r="D1334" s="24">
        <v>4022</v>
      </c>
      <c r="E1334" s="24">
        <v>39010</v>
      </c>
      <c r="F1334" s="1" t="s">
        <v>35</v>
      </c>
      <c r="G1334" s="1" t="s">
        <v>36</v>
      </c>
      <c r="H1334" s="1" t="s">
        <v>56</v>
      </c>
      <c r="I1334" t="s">
        <v>57</v>
      </c>
      <c r="J1334" t="str">
        <f>_xlfn.CONCAT(IFERROR(INDEX(Lookup!B:B, MATCH(Table1[[#This Row],[Origin City]], Lookup!A:A, 0)), Table1[[#This Row],[Origin City]]),","," ",Table1[[#This Row],[Origin State]])</f>
        <v>Greenwood (Mendota), IL</v>
      </c>
      <c r="K1334" t="s">
        <v>53</v>
      </c>
      <c r="L1334" t="s">
        <v>54</v>
      </c>
      <c r="M1334" t="str">
        <f>_xlfn.CONCAT(IFERROR(INDEX(Lookup!B:B, MATCH(Table1[[#This Row],[Destination City]], Lookup!A:A, 0)), Table1[[#This Row],[Destination City]]),","," ",Table1[[#This Row],[Destination State]])</f>
        <v>Hereford, TX</v>
      </c>
      <c r="N1334" s="5">
        <v>935</v>
      </c>
      <c r="O1334" t="s">
        <v>41</v>
      </c>
      <c r="P1334">
        <v>110</v>
      </c>
      <c r="Q1334">
        <v>120</v>
      </c>
      <c r="R1334" t="s">
        <v>42</v>
      </c>
      <c r="S1334" t="s">
        <v>43</v>
      </c>
      <c r="T1334" t="s">
        <v>52</v>
      </c>
      <c r="U1334" s="35" t="s">
        <v>44</v>
      </c>
      <c r="V1334" s="27" t="s">
        <v>45</v>
      </c>
      <c r="W1334" s="4">
        <v>4260</v>
      </c>
      <c r="X1334" s="4">
        <f>IF(Table1[[#This Row],[Commodity]]="corn",Table1[[#This Row],[Tariff per Car]]/(111*2000/56),Table1[[#This Row],[Tariff per Car]]/(111*2000/60))</f>
        <v>1.0745945945945947</v>
      </c>
      <c r="Y1334" s="4">
        <f>Table1[[#This Row],[Tariff per Car]]/100.7</f>
        <v>42.303872889771597</v>
      </c>
      <c r="Z1334" s="4">
        <f>(Table1[[#This Row],[Tariff per Car]]/111)</f>
        <v>38.378378378378379</v>
      </c>
      <c r="AA1334" s="6">
        <f>(Table1[[#This Row],[Tariff per Car]]/111)/Table1[[#This Row],[Route Mileage]]</f>
        <v>4.1046393987570456E-2</v>
      </c>
      <c r="AB1334" s="4">
        <v>0.2</v>
      </c>
      <c r="AC1334" s="4">
        <f>Table1[[#This Row],[FSC per Mile]]*Table1[[#This Row],[Route Mileage]]</f>
        <v>187</v>
      </c>
      <c r="AD1334" s="4">
        <f>Table1[[#This Row],[Tariff per Car]]+Table1[[#This Row],[FSC per Car]]</f>
        <v>4447</v>
      </c>
      <c r="AE1334" s="4">
        <f>IF(Table1[[#This Row],[Commodity]]="corn",Table1[[#This Row],[Tariff + FSC per Car]]/(111*2000/56),Table1[[#This Row],[Tariff + FSC per Car]]/(111*2000/60))</f>
        <v>1.1217657657657658</v>
      </c>
      <c r="AF1334" s="4">
        <f>Table1[[#This Row],[Tariff + FSC per Car]]/100.7</f>
        <v>44.160873882820255</v>
      </c>
      <c r="AG1334" s="4">
        <f>(Table1[[#This Row],[Tariff + FSC per Car]]/111)</f>
        <v>40.063063063063062</v>
      </c>
      <c r="AH1334" s="6">
        <f>(Table1[[#This Row],[Tariff + FSC per Car]]/111)/Table1[[#This Row],[Route Mileage]]</f>
        <v>4.2848195789372261E-2</v>
      </c>
    </row>
    <row r="1335" spans="1:34" x14ac:dyDescent="0.25">
      <c r="A1335" s="3">
        <v>45397</v>
      </c>
      <c r="B1335" s="1" t="s">
        <v>34</v>
      </c>
      <c r="C1335" s="1" t="s">
        <v>34</v>
      </c>
      <c r="D1335" s="24">
        <v>4022</v>
      </c>
      <c r="E1335" s="24">
        <v>39010</v>
      </c>
      <c r="F1335" s="1" t="s">
        <v>35</v>
      </c>
      <c r="G1335" s="1" t="s">
        <v>36</v>
      </c>
      <c r="H1335" s="1" t="s">
        <v>58</v>
      </c>
      <c r="I1335" t="s">
        <v>59</v>
      </c>
      <c r="J1335" t="str">
        <f>_xlfn.CONCAT(IFERROR(INDEX(Lookup!B:B, MATCH(Table1[[#This Row],[Origin City]], Lookup!A:A, 0)), Table1[[#This Row],[Origin City]]),","," ",Table1[[#This Row],[Origin State]])</f>
        <v>Hancock, IA</v>
      </c>
      <c r="K1335" t="s">
        <v>60</v>
      </c>
      <c r="L1335" t="s">
        <v>54</v>
      </c>
      <c r="M1335" t="str">
        <f>_xlfn.CONCAT(IFERROR(INDEX(Lookup!B:B, MATCH(Table1[[#This Row],[Destination City]], Lookup!A:A, 0)), Table1[[#This Row],[Destination City]]),","," ",Table1[[#This Row],[Destination State]])</f>
        <v>Plainview, TX</v>
      </c>
      <c r="N1335" s="5">
        <v>832</v>
      </c>
      <c r="O1335" t="s">
        <v>41</v>
      </c>
      <c r="P1335">
        <v>110</v>
      </c>
      <c r="Q1335">
        <v>120</v>
      </c>
      <c r="R1335" t="s">
        <v>42</v>
      </c>
      <c r="S1335" t="s">
        <v>43</v>
      </c>
      <c r="T1335" t="s">
        <v>43</v>
      </c>
      <c r="U1335" s="35" t="s">
        <v>44</v>
      </c>
      <c r="V1335" s="27" t="s">
        <v>45</v>
      </c>
      <c r="W1335" s="4">
        <v>4860</v>
      </c>
      <c r="X1335" s="4">
        <f>IF(Table1[[#This Row],[Commodity]]="corn",Table1[[#This Row],[Tariff per Car]]/(111*2000/56),Table1[[#This Row],[Tariff per Car]]/(111*2000/60))</f>
        <v>1.2259459459459459</v>
      </c>
      <c r="Y1335" s="4">
        <f>Table1[[#This Row],[Tariff per Car]]/100.7</f>
        <v>48.262164846077454</v>
      </c>
      <c r="Z1335" s="4">
        <f>(Table1[[#This Row],[Tariff per Car]]/111)</f>
        <v>43.783783783783782</v>
      </c>
      <c r="AA1335" s="6">
        <f>(Table1[[#This Row],[Tariff per Car]]/111)/Table1[[#This Row],[Route Mileage]]</f>
        <v>5.2624740124740124E-2</v>
      </c>
      <c r="AB1335" s="4">
        <v>0.2</v>
      </c>
      <c r="AC1335" s="4">
        <f>Table1[[#This Row],[FSC per Mile]]*Table1[[#This Row],[Route Mileage]]</f>
        <v>166.4</v>
      </c>
      <c r="AD1335" s="4">
        <f>Table1[[#This Row],[Tariff per Car]]+Table1[[#This Row],[FSC per Car]]</f>
        <v>5026.3999999999996</v>
      </c>
      <c r="AE1335" s="4">
        <f>IF(Table1[[#This Row],[Commodity]]="corn",Table1[[#This Row],[Tariff + FSC per Car]]/(111*2000/56),Table1[[#This Row],[Tariff + FSC per Car]]/(111*2000/60))</f>
        <v>1.2679207207207206</v>
      </c>
      <c r="AF1335" s="4">
        <f>Table1[[#This Row],[Tariff + FSC per Car]]/100.7</f>
        <v>49.914597815292943</v>
      </c>
      <c r="AG1335" s="4">
        <f>(Table1[[#This Row],[Tariff + FSC per Car]]/111)</f>
        <v>45.28288288288288</v>
      </c>
      <c r="AH1335" s="6">
        <f>(Table1[[#This Row],[Tariff + FSC per Car]]/111)/Table1[[#This Row],[Route Mileage]]</f>
        <v>5.4426541926541921E-2</v>
      </c>
    </row>
    <row r="1336" spans="1:34" x14ac:dyDescent="0.25">
      <c r="A1336" s="3">
        <v>45397</v>
      </c>
      <c r="B1336" s="1" t="s">
        <v>34</v>
      </c>
      <c r="C1336" s="1" t="s">
        <v>34</v>
      </c>
      <c r="D1336" s="24">
        <v>4022</v>
      </c>
      <c r="E1336" s="24">
        <v>39010</v>
      </c>
      <c r="F1336" s="1" t="s">
        <v>35</v>
      </c>
      <c r="G1336" s="1" t="s">
        <v>36</v>
      </c>
      <c r="H1336" s="1" t="s">
        <v>61</v>
      </c>
      <c r="I1336" t="s">
        <v>62</v>
      </c>
      <c r="J1336" t="str">
        <f>_xlfn.CONCAT(IFERROR(INDEX(Lookup!B:B, MATCH(Table1[[#This Row],[Origin City]], Lookup!A:A, 0)), Table1[[#This Row],[Origin City]]),","," ",Table1[[#This Row],[Origin State]])</f>
        <v>Phelps (Rock Port), MO</v>
      </c>
      <c r="K1336" t="s">
        <v>63</v>
      </c>
      <c r="L1336" t="s">
        <v>64</v>
      </c>
      <c r="M1336" t="str">
        <f>_xlfn.CONCAT(IFERROR(INDEX(Lookup!B:B, MATCH(Table1[[#This Row],[Destination City]], Lookup!A:A, 0)), Table1[[#This Row],[Destination City]]),","," ",Table1[[#This Row],[Destination State]])</f>
        <v>Clovis, NM</v>
      </c>
      <c r="N1336" s="5">
        <v>764</v>
      </c>
      <c r="O1336" t="s">
        <v>41</v>
      </c>
      <c r="P1336">
        <v>110</v>
      </c>
      <c r="Q1336">
        <v>120</v>
      </c>
      <c r="R1336" t="s">
        <v>42</v>
      </c>
      <c r="S1336" t="s">
        <v>43</v>
      </c>
      <c r="T1336" t="s">
        <v>52</v>
      </c>
      <c r="U1336" s="35" t="s">
        <v>44</v>
      </c>
      <c r="V1336" s="27" t="s">
        <v>45</v>
      </c>
      <c r="W1336" s="4">
        <v>4500</v>
      </c>
      <c r="X1336" s="4">
        <f>IF(Table1[[#This Row],[Commodity]]="corn",Table1[[#This Row],[Tariff per Car]]/(111*2000/56),Table1[[#This Row],[Tariff per Car]]/(111*2000/60))</f>
        <v>1.1351351351351351</v>
      </c>
      <c r="Y1336" s="4">
        <f>Table1[[#This Row],[Tariff per Car]]/100.7</f>
        <v>44.68718967229394</v>
      </c>
      <c r="Z1336" s="4">
        <f>(Table1[[#This Row],[Tariff per Car]]/111)</f>
        <v>40.54054054054054</v>
      </c>
      <c r="AA1336" s="6">
        <f>(Table1[[#This Row],[Tariff per Car]]/111)/Table1[[#This Row],[Route Mileage]]</f>
        <v>5.3063534738927408E-2</v>
      </c>
      <c r="AB1336" s="4">
        <v>0.2</v>
      </c>
      <c r="AC1336" s="4">
        <f>Table1[[#This Row],[FSC per Mile]]*Table1[[#This Row],[Route Mileage]]</f>
        <v>152.80000000000001</v>
      </c>
      <c r="AD1336" s="4">
        <f>Table1[[#This Row],[Tariff per Car]]+Table1[[#This Row],[FSC per Car]]</f>
        <v>4652.8</v>
      </c>
      <c r="AE1336" s="4">
        <f>IF(Table1[[#This Row],[Commodity]]="corn",Table1[[#This Row],[Tariff + FSC per Car]]/(111*2000/56),Table1[[#This Row],[Tariff + FSC per Car]]/(111*2000/60))</f>
        <v>1.1736792792792794</v>
      </c>
      <c r="AF1336" s="4">
        <f>Table1[[#This Row],[Tariff + FSC per Car]]/100.7</f>
        <v>46.204568023833168</v>
      </c>
      <c r="AG1336" s="4">
        <f>(Table1[[#This Row],[Tariff + FSC per Car]]/111)</f>
        <v>41.917117117117115</v>
      </c>
      <c r="AH1336" s="6">
        <f>(Table1[[#This Row],[Tariff + FSC per Car]]/111)/Table1[[#This Row],[Route Mileage]]</f>
        <v>5.4865336540729205E-2</v>
      </c>
    </row>
    <row r="1337" spans="1:34" x14ac:dyDescent="0.25">
      <c r="A1337" s="3">
        <v>45397</v>
      </c>
      <c r="B1337" s="1" t="s">
        <v>34</v>
      </c>
      <c r="C1337" s="1" t="s">
        <v>34</v>
      </c>
      <c r="D1337" s="24">
        <v>4022</v>
      </c>
      <c r="E1337" s="24">
        <v>39010</v>
      </c>
      <c r="F1337" s="1" t="s">
        <v>35</v>
      </c>
      <c r="G1337" s="1" t="s">
        <v>36</v>
      </c>
      <c r="H1337" s="1" t="s">
        <v>61</v>
      </c>
      <c r="I1337" t="s">
        <v>62</v>
      </c>
      <c r="J1337" t="str">
        <f>_xlfn.CONCAT(IFERROR(INDEX(Lookup!B:B, MATCH(Table1[[#This Row],[Origin City]], Lookup!A:A, 0)), Table1[[#This Row],[Origin City]]),","," ",Table1[[#This Row],[Origin State]])</f>
        <v>Phelps (Rock Port), MO</v>
      </c>
      <c r="K1337" t="s">
        <v>65</v>
      </c>
      <c r="L1337" t="s">
        <v>54</v>
      </c>
      <c r="M1337" t="s">
        <v>66</v>
      </c>
      <c r="N1337" s="5">
        <v>937</v>
      </c>
      <c r="O1337" t="s">
        <v>41</v>
      </c>
      <c r="P1337">
        <v>110</v>
      </c>
      <c r="Q1337">
        <v>120</v>
      </c>
      <c r="R1337" t="s">
        <v>42</v>
      </c>
      <c r="S1337" t="s">
        <v>43</v>
      </c>
      <c r="T1337" t="s">
        <v>52</v>
      </c>
      <c r="U1337" s="35" t="s">
        <v>44</v>
      </c>
      <c r="V1337" s="27" t="s">
        <v>45</v>
      </c>
      <c r="W1337" s="4">
        <v>4240</v>
      </c>
      <c r="X1337" s="4">
        <f>IF(Table1[[#This Row],[Commodity]]="corn",Table1[[#This Row],[Tariff per Car]]/(111*2000/56),Table1[[#This Row],[Tariff per Car]]/(111*2000/60))</f>
        <v>1.0695495495495495</v>
      </c>
      <c r="Y1337" s="4">
        <f>Table1[[#This Row],[Tariff per Car]]/100.7</f>
        <v>42.105263157894733</v>
      </c>
      <c r="Z1337" s="4">
        <f>(Table1[[#This Row],[Tariff per Car]]/111)</f>
        <v>38.198198198198199</v>
      </c>
      <c r="AA1337" s="6">
        <f>(Table1[[#This Row],[Tariff per Car]]/111)/Table1[[#This Row],[Route Mileage]]</f>
        <v>4.0766486871075987E-2</v>
      </c>
      <c r="AB1337" s="4">
        <v>0.2</v>
      </c>
      <c r="AC1337" s="4">
        <f>Table1[[#This Row],[FSC per Mile]]*Table1[[#This Row],[Route Mileage]]</f>
        <v>187.4</v>
      </c>
      <c r="AD1337" s="4">
        <f>Table1[[#This Row],[Tariff per Car]]+Table1[[#This Row],[FSC per Car]]</f>
        <v>4427.3999999999996</v>
      </c>
      <c r="AE1337" s="4">
        <f>IF(Table1[[#This Row],[Commodity]]="corn",Table1[[#This Row],[Tariff + FSC per Car]]/(111*2000/56),Table1[[#This Row],[Tariff + FSC per Car]]/(111*2000/60))</f>
        <v>1.1168216216216216</v>
      </c>
      <c r="AF1337" s="4">
        <f>Table1[[#This Row],[Tariff + FSC per Car]]/100.7</f>
        <v>43.966236345580931</v>
      </c>
      <c r="AG1337" s="4">
        <f>(Table1[[#This Row],[Tariff + FSC per Car]]/111)</f>
        <v>39.886486486486483</v>
      </c>
      <c r="AH1337" s="6">
        <f>(Table1[[#This Row],[Tariff + FSC per Car]]/111)/Table1[[#This Row],[Route Mileage]]</f>
        <v>4.2568288672877784E-2</v>
      </c>
    </row>
    <row r="1338" spans="1:34" x14ac:dyDescent="0.25">
      <c r="A1338" s="3">
        <v>45397</v>
      </c>
      <c r="B1338" s="1" t="s">
        <v>34</v>
      </c>
      <c r="C1338" s="1" t="s">
        <v>34</v>
      </c>
      <c r="D1338" s="24">
        <v>4022</v>
      </c>
      <c r="E1338" s="24">
        <v>39013</v>
      </c>
      <c r="F1338" s="1" t="s">
        <v>35</v>
      </c>
      <c r="G1338" s="1" t="s">
        <v>36</v>
      </c>
      <c r="H1338" s="1" t="s">
        <v>67</v>
      </c>
      <c r="I1338" t="s">
        <v>68</v>
      </c>
      <c r="J1338" t="str">
        <f>_xlfn.CONCAT(IFERROR(INDEX(Lookup!B:B, MATCH(Table1[[#This Row],[Origin City]], Lookup!A:A, 0)), Table1[[#This Row],[Origin City]]),","," ",Table1[[#This Row],[Origin State]])</f>
        <v>Selby, SD</v>
      </c>
      <c r="K1338" t="s">
        <v>48</v>
      </c>
      <c r="L1338" t="s">
        <v>49</v>
      </c>
      <c r="M1338" t="s">
        <v>50</v>
      </c>
      <c r="N1338" s="5">
        <v>1419</v>
      </c>
      <c r="O1338" t="s">
        <v>51</v>
      </c>
      <c r="P1338">
        <v>110</v>
      </c>
      <c r="Q1338">
        <v>120</v>
      </c>
      <c r="R1338" t="s">
        <v>42</v>
      </c>
      <c r="S1338" t="s">
        <v>43</v>
      </c>
      <c r="T1338" t="s">
        <v>52</v>
      </c>
      <c r="U1338" s="36" t="s">
        <v>44</v>
      </c>
      <c r="V1338" s="28" t="s">
        <v>45</v>
      </c>
      <c r="W1338" s="4">
        <v>5580</v>
      </c>
      <c r="X1338" s="4">
        <f>IF(Table1[[#This Row],[Commodity]]="corn",Table1[[#This Row],[Tariff per Car]]/(111*2000/56),Table1[[#This Row],[Tariff per Car]]/(111*2000/60))</f>
        <v>1.4075675675675676</v>
      </c>
      <c r="Y1338" s="4">
        <f>Table1[[#This Row],[Tariff per Car]]/100.7</f>
        <v>55.412115193644489</v>
      </c>
      <c r="Z1338" s="4">
        <f>(Table1[[#This Row],[Tariff per Car]]/111)</f>
        <v>50.270270270270274</v>
      </c>
      <c r="AA1338" s="6">
        <f>(Table1[[#This Row],[Tariff per Car]]/111)/Table1[[#This Row],[Route Mileage]]</f>
        <v>3.5426547054454034E-2</v>
      </c>
      <c r="AB1338" s="4">
        <v>0.2</v>
      </c>
      <c r="AC1338" s="4">
        <f>Table1[[#This Row],[FSC per Mile]]*Table1[[#This Row],[Route Mileage]]</f>
        <v>283.8</v>
      </c>
      <c r="AD1338" s="4">
        <f>Table1[[#This Row],[Tariff per Car]]+Table1[[#This Row],[FSC per Car]]</f>
        <v>5863.8</v>
      </c>
      <c r="AE1338" s="4">
        <f>IF(Table1[[#This Row],[Commodity]]="corn",Table1[[#This Row],[Tariff + FSC per Car]]/(111*2000/56),Table1[[#This Row],[Tariff + FSC per Car]]/(111*2000/60))</f>
        <v>1.4791567567567567</v>
      </c>
      <c r="AF1338" s="4">
        <f>Table1[[#This Row],[Tariff + FSC per Car]]/100.7</f>
        <v>58.230387288977163</v>
      </c>
      <c r="AG1338" s="4">
        <f>(Table1[[#This Row],[Tariff + FSC per Car]]/111)</f>
        <v>52.827027027027029</v>
      </c>
      <c r="AH1338" s="6">
        <f>(Table1[[#This Row],[Tariff + FSC per Car]]/111)/Table1[[#This Row],[Route Mileage]]</f>
        <v>3.7228348856255832E-2</v>
      </c>
    </row>
    <row r="1339" spans="1:34" x14ac:dyDescent="0.25">
      <c r="A1339" s="3">
        <v>45397</v>
      </c>
      <c r="B1339" s="1" t="s">
        <v>34</v>
      </c>
      <c r="C1339" s="1" t="s">
        <v>34</v>
      </c>
      <c r="D1339" s="24">
        <v>4022</v>
      </c>
      <c r="E1339" s="24">
        <v>39013</v>
      </c>
      <c r="F1339" s="1" t="s">
        <v>35</v>
      </c>
      <c r="G1339" s="1" t="s">
        <v>36</v>
      </c>
      <c r="H1339" s="1" t="s">
        <v>69</v>
      </c>
      <c r="I1339" t="s">
        <v>47</v>
      </c>
      <c r="J1339" t="str">
        <f>_xlfn.CONCAT(IFERROR(INDEX(Lookup!B:B, MATCH(Table1[[#This Row],[Origin City]], Lookup!A:A, 0)), Table1[[#This Row],[Origin City]]),","," ",Table1[[#This Row],[Origin State]])</f>
        <v>St. Cloud, MN</v>
      </c>
      <c r="K1339" t="s">
        <v>48</v>
      </c>
      <c r="L1339" t="s">
        <v>49</v>
      </c>
      <c r="M1339" t="s">
        <v>50</v>
      </c>
      <c r="N1339" s="5">
        <v>1666</v>
      </c>
      <c r="O1339" t="s">
        <v>51</v>
      </c>
      <c r="P1339">
        <v>110</v>
      </c>
      <c r="Q1339">
        <v>120</v>
      </c>
      <c r="R1339" t="s">
        <v>42</v>
      </c>
      <c r="S1339" t="s">
        <v>43</v>
      </c>
      <c r="T1339" t="s">
        <v>52</v>
      </c>
      <c r="U1339" s="36" t="s">
        <v>44</v>
      </c>
      <c r="V1339" s="28" t="s">
        <v>45</v>
      </c>
      <c r="W1339" s="4">
        <v>5580</v>
      </c>
      <c r="X1339" s="4">
        <f>IF(Table1[[#This Row],[Commodity]]="corn",Table1[[#This Row],[Tariff per Car]]/(111*2000/56),Table1[[#This Row],[Tariff per Car]]/(111*2000/60))</f>
        <v>1.4075675675675676</v>
      </c>
      <c r="Y1339" s="4">
        <f>Table1[[#This Row],[Tariff per Car]]/100.7</f>
        <v>55.412115193644489</v>
      </c>
      <c r="Z1339" s="4">
        <f>(Table1[[#This Row],[Tariff per Car]]/111)</f>
        <v>50.270270270270274</v>
      </c>
      <c r="AA1339" s="6">
        <f>(Table1[[#This Row],[Tariff per Car]]/111)/Table1[[#This Row],[Route Mileage]]</f>
        <v>3.0174231854904126E-2</v>
      </c>
      <c r="AB1339" s="4">
        <v>0.2</v>
      </c>
      <c r="AC1339" s="4">
        <f>Table1[[#This Row],[FSC per Mile]]*Table1[[#This Row],[Route Mileage]]</f>
        <v>333.20000000000005</v>
      </c>
      <c r="AD1339" s="4">
        <f>Table1[[#This Row],[Tariff per Car]]+Table1[[#This Row],[FSC per Car]]</f>
        <v>5913.2</v>
      </c>
      <c r="AE1339" s="4">
        <f>IF(Table1[[#This Row],[Commodity]]="corn",Table1[[#This Row],[Tariff + FSC per Car]]/(111*2000/56),Table1[[#This Row],[Tariff + FSC per Car]]/(111*2000/60))</f>
        <v>1.4916180180180181</v>
      </c>
      <c r="AF1339" s="4">
        <f>Table1[[#This Row],[Tariff + FSC per Car]]/100.7</f>
        <v>58.720953326713008</v>
      </c>
      <c r="AG1339" s="4">
        <f>(Table1[[#This Row],[Tariff + FSC per Car]]/111)</f>
        <v>53.272072072072071</v>
      </c>
      <c r="AH1339" s="6">
        <f>(Table1[[#This Row],[Tariff + FSC per Car]]/111)/Table1[[#This Row],[Route Mileage]]</f>
        <v>3.1976033656705927E-2</v>
      </c>
    </row>
    <row r="1340" spans="1:34" x14ac:dyDescent="0.25">
      <c r="A1340" s="3">
        <v>45397</v>
      </c>
      <c r="B1340" s="1" t="s">
        <v>34</v>
      </c>
      <c r="C1340" s="1" t="s">
        <v>34</v>
      </c>
      <c r="D1340" s="24">
        <v>4022</v>
      </c>
      <c r="E1340" s="24">
        <v>39010</v>
      </c>
      <c r="F1340" s="1" t="s">
        <v>35</v>
      </c>
      <c r="G1340" s="1" t="s">
        <v>36</v>
      </c>
      <c r="H1340" s="1" t="s">
        <v>70</v>
      </c>
      <c r="I1340" t="s">
        <v>57</v>
      </c>
      <c r="J1340" t="str">
        <f>_xlfn.CONCAT(IFERROR(INDEX(Lookup!B:B, MATCH(Table1[[#This Row],[Origin City]], Lookup!A:A, 0)), Table1[[#This Row],[Origin City]]),","," ",Table1[[#This Row],[Origin State]])</f>
        <v>Waverly, IL</v>
      </c>
      <c r="K1340" t="s">
        <v>71</v>
      </c>
      <c r="L1340" t="s">
        <v>64</v>
      </c>
      <c r="M1340" t="str">
        <f>_xlfn.CONCAT(IFERROR(INDEX(Lookup!B:B, MATCH(Table1[[#This Row],[Destination City]], Lookup!A:A, 0)), Table1[[#This Row],[Destination City]]),","," ",Table1[[#This Row],[Destination State]])</f>
        <v>Dexter, NM</v>
      </c>
      <c r="N1340" s="47">
        <v>1058</v>
      </c>
      <c r="O1340" t="s">
        <v>41</v>
      </c>
      <c r="P1340">
        <v>110</v>
      </c>
      <c r="Q1340">
        <v>120</v>
      </c>
      <c r="R1340" t="s">
        <v>42</v>
      </c>
      <c r="S1340" t="s">
        <v>43</v>
      </c>
      <c r="T1340" t="s">
        <v>43</v>
      </c>
      <c r="U1340" s="36" t="s">
        <v>44</v>
      </c>
      <c r="V1340" s="28" t="s">
        <v>45</v>
      </c>
      <c r="W1340" s="4">
        <v>4380</v>
      </c>
      <c r="X1340" s="4">
        <f>IF(Table1[[#This Row],[Commodity]]="corn",Table1[[#This Row],[Tariff per Car]]/(111*2000/56),Table1[[#This Row],[Tariff per Car]]/(111*2000/60))</f>
        <v>1.1048648648648649</v>
      </c>
      <c r="Y1340" s="4">
        <f>Table1[[#This Row],[Tariff per Car]]/100.7</f>
        <v>43.495531281032768</v>
      </c>
      <c r="Z1340" s="4">
        <f>(Table1[[#This Row],[Tariff per Car]]/111)</f>
        <v>39.45945945945946</v>
      </c>
      <c r="AA1340" s="6">
        <f>(Table1[[#This Row],[Tariff per Car]]/111)/Table1[[#This Row],[Route Mileage]]</f>
        <v>3.729627548153068E-2</v>
      </c>
      <c r="AB1340" s="4">
        <v>0.2</v>
      </c>
      <c r="AC1340" s="4">
        <f>Table1[[#This Row],[FSC per Mile]]*Table1[[#This Row],[Route Mileage]]</f>
        <v>211.60000000000002</v>
      </c>
      <c r="AD1340" s="4">
        <f>Table1[[#This Row],[Tariff per Car]]+Table1[[#This Row],[FSC per Car]]</f>
        <v>4591.6000000000004</v>
      </c>
      <c r="AE1340" s="4">
        <f>IF(Table1[[#This Row],[Commodity]]="corn",Table1[[#This Row],[Tariff + FSC per Car]]/(111*2000/56),Table1[[#This Row],[Tariff + FSC per Car]]/(111*2000/60))</f>
        <v>1.1582414414414415</v>
      </c>
      <c r="AF1340" s="4">
        <f>Table1[[#This Row],[Tariff + FSC per Car]]/100.7</f>
        <v>45.596822244289974</v>
      </c>
      <c r="AG1340" s="4">
        <f>(Table1[[#This Row],[Tariff + FSC per Car]]/111)</f>
        <v>41.365765765765772</v>
      </c>
      <c r="AH1340" s="6">
        <f>(Table1[[#This Row],[Tariff + FSC per Car]]/111)/Table1[[#This Row],[Route Mileage]]</f>
        <v>3.9098077283332491E-2</v>
      </c>
    </row>
    <row r="1341" spans="1:34" x14ac:dyDescent="0.25">
      <c r="A1341" s="3">
        <v>45397</v>
      </c>
      <c r="B1341" s="1" t="s">
        <v>131</v>
      </c>
      <c r="C1341" s="1" t="s">
        <v>131</v>
      </c>
      <c r="D1341" s="24">
        <v>4050</v>
      </c>
      <c r="E1341" s="24">
        <v>1001000</v>
      </c>
      <c r="F1341" s="1" t="s">
        <v>35</v>
      </c>
      <c r="G1341" s="1" t="s">
        <v>36</v>
      </c>
      <c r="H1341" s="1" t="s">
        <v>132</v>
      </c>
      <c r="I1341" t="s">
        <v>57</v>
      </c>
      <c r="J1341" t="str">
        <f>_xlfn.CONCAT(IFERROR(INDEX(Lookup!B:B, MATCH(Table1[[#This Row],[Origin City]], Lookup!A:A, 0)), Table1[[#This Row],[Origin City]]),","," ",Table1[[#This Row],[Origin State]])</f>
        <v>Gibson City, IL</v>
      </c>
      <c r="K1341" t="s">
        <v>133</v>
      </c>
      <c r="L1341" t="s">
        <v>83</v>
      </c>
      <c r="M1341" t="str">
        <f>_xlfn.CONCAT(IFERROR(INDEX(Lookup!B:B, MATCH(Table1[[#This Row],[Destination City]], Lookup!A:A, 0)), Table1[[#This Row],[Destination City]]),","," ",Table1[[#This Row],[Destination State]])</f>
        <v>Reserve, LA</v>
      </c>
      <c r="N1341" s="5">
        <v>870</v>
      </c>
      <c r="O1341" t="s">
        <v>86</v>
      </c>
      <c r="P1341">
        <v>105</v>
      </c>
      <c r="R1341" t="s">
        <v>108</v>
      </c>
      <c r="S1341" t="s">
        <v>43</v>
      </c>
      <c r="T1341" t="s">
        <v>52</v>
      </c>
      <c r="U1341" s="26"/>
      <c r="V1341" s="27" t="s">
        <v>134</v>
      </c>
      <c r="W1341" s="4">
        <v>1861</v>
      </c>
      <c r="X1341" s="4">
        <f>IF(Table1[[#This Row],[Commodity]]="corn",Table1[[#This Row],[Tariff per Car]]/(111*2000/56),Table1[[#This Row],[Tariff per Car]]/(111*2000/60))</f>
        <v>0.46944144144144145</v>
      </c>
      <c r="Y1341" s="4">
        <f>Table1[[#This Row],[Tariff per Car]]/100.7</f>
        <v>18.480635551142004</v>
      </c>
      <c r="Z1341" s="4">
        <f>(Table1[[#This Row],[Tariff per Car]]/111)</f>
        <v>16.765765765765767</v>
      </c>
      <c r="AA1341" s="6">
        <f>(Table1[[#This Row],[Tariff per Car]]/111)/Table1[[#This Row],[Route Mileage]]</f>
        <v>1.9270995133064101E-2</v>
      </c>
      <c r="AB1341" s="4">
        <v>0.45450000000000002</v>
      </c>
      <c r="AC1341" s="4">
        <f>Table1[[#This Row],[FSC per Mile]]*Table1[[#This Row],[Route Mileage]]</f>
        <v>395.41500000000002</v>
      </c>
      <c r="AD1341" s="4">
        <f>Table1[[#This Row],[Tariff per Car]]+Table1[[#This Row],[FSC per Car]]</f>
        <v>2256.415</v>
      </c>
      <c r="AE1341" s="4">
        <f>IF(Table1[[#This Row],[Commodity]]="corn",Table1[[#This Row],[Tariff + FSC per Car]]/(111*2000/56),Table1[[#This Row],[Tariff + FSC per Car]]/(111*2000/60))</f>
        <v>0.56918576576576574</v>
      </c>
      <c r="AF1341" s="4">
        <f>Table1[[#This Row],[Tariff + FSC per Car]]/100.7</f>
        <v>22.407298907646474</v>
      </c>
      <c r="AG1341" s="4">
        <f>(Table1[[#This Row],[Tariff + FSC per Car]]/111)</f>
        <v>20.328063063063063</v>
      </c>
      <c r="AH1341" s="6">
        <f>(Table1[[#This Row],[Tariff + FSC per Car]]/111)/Table1[[#This Row],[Route Mileage]]</f>
        <v>2.3365589727658693E-2</v>
      </c>
    </row>
    <row r="1342" spans="1:34" x14ac:dyDescent="0.25">
      <c r="A1342" s="3">
        <v>45397</v>
      </c>
      <c r="B1342" s="1" t="s">
        <v>131</v>
      </c>
      <c r="C1342" s="1" t="s">
        <v>131</v>
      </c>
      <c r="D1342" s="24">
        <v>4050</v>
      </c>
      <c r="E1342" s="24">
        <v>1001000</v>
      </c>
      <c r="F1342" s="1" t="s">
        <v>35</v>
      </c>
      <c r="G1342" s="1" t="s">
        <v>36</v>
      </c>
      <c r="H1342" s="1" t="s">
        <v>132</v>
      </c>
      <c r="I1342" t="s">
        <v>57</v>
      </c>
      <c r="J1342" t="str">
        <f>_xlfn.CONCAT(IFERROR(INDEX(Lookup!B:B, MATCH(Table1[[#This Row],[Origin City]], Lookup!A:A, 0)), Table1[[#This Row],[Origin City]]),","," ",Table1[[#This Row],[Origin State]])</f>
        <v>Gibson City, IL</v>
      </c>
      <c r="K1342" t="s">
        <v>133</v>
      </c>
      <c r="L1342" t="s">
        <v>83</v>
      </c>
      <c r="M1342" t="str">
        <f>_xlfn.CONCAT(IFERROR(INDEX(Lookup!B:B, MATCH(Table1[[#This Row],[Destination City]], Lookup!A:A, 0)), Table1[[#This Row],[Destination City]]),","," ",Table1[[#This Row],[Destination State]])</f>
        <v>Reserve, LA</v>
      </c>
      <c r="N1342" s="5">
        <v>870</v>
      </c>
      <c r="O1342" t="s">
        <v>86</v>
      </c>
      <c r="P1342">
        <v>105</v>
      </c>
      <c r="R1342" t="s">
        <v>2</v>
      </c>
      <c r="S1342" t="s">
        <v>43</v>
      </c>
      <c r="T1342" t="s">
        <v>52</v>
      </c>
      <c r="U1342" s="26"/>
      <c r="V1342" s="27" t="s">
        <v>134</v>
      </c>
      <c r="W1342" s="4">
        <v>2241</v>
      </c>
      <c r="X1342" s="4">
        <f>IF(Table1[[#This Row],[Commodity]]="corn",Table1[[#This Row],[Tariff per Car]]/(111*2000/56),Table1[[#This Row],[Tariff per Car]]/(111*2000/60))</f>
        <v>0.56529729729729727</v>
      </c>
      <c r="Y1342" s="4">
        <f>Table1[[#This Row],[Tariff per Car]]/100.7</f>
        <v>22.254220456802383</v>
      </c>
      <c r="Z1342" s="4">
        <f>(Table1[[#This Row],[Tariff per Car]]/111)</f>
        <v>20.189189189189189</v>
      </c>
      <c r="AA1342" s="6">
        <f>(Table1[[#This Row],[Tariff per Car]]/111)/Table1[[#This Row],[Route Mileage]]</f>
        <v>2.3205964585274932E-2</v>
      </c>
      <c r="AB1342" s="4">
        <v>0.45450000000000002</v>
      </c>
      <c r="AC1342" s="4">
        <f>Table1[[#This Row],[FSC per Mile]]*Table1[[#This Row],[Route Mileage]]</f>
        <v>395.41500000000002</v>
      </c>
      <c r="AD1342" s="4">
        <f>Table1[[#This Row],[Tariff per Car]]+Table1[[#This Row],[FSC per Car]]</f>
        <v>2636.415</v>
      </c>
      <c r="AE1342" s="4">
        <f>IF(Table1[[#This Row],[Commodity]]="corn",Table1[[#This Row],[Tariff + FSC per Car]]/(111*2000/56),Table1[[#This Row],[Tariff + FSC per Car]]/(111*2000/60))</f>
        <v>0.66504162162162161</v>
      </c>
      <c r="AF1342" s="4">
        <f>Table1[[#This Row],[Tariff + FSC per Car]]/100.7</f>
        <v>26.180883813306853</v>
      </c>
      <c r="AG1342" s="4">
        <f>(Table1[[#This Row],[Tariff + FSC per Car]]/111)</f>
        <v>23.751486486486485</v>
      </c>
      <c r="AH1342" s="6">
        <f>(Table1[[#This Row],[Tariff + FSC per Car]]/111)/Table1[[#This Row],[Route Mileage]]</f>
        <v>2.7300559179869524E-2</v>
      </c>
    </row>
    <row r="1343" spans="1:34" x14ac:dyDescent="0.25">
      <c r="A1343" s="3">
        <v>45397</v>
      </c>
      <c r="B1343" s="1" t="s">
        <v>80</v>
      </c>
      <c r="C1343" s="1" t="s">
        <v>81</v>
      </c>
      <c r="D1343" s="24">
        <v>4032</v>
      </c>
      <c r="E1343" s="24">
        <v>1182</v>
      </c>
      <c r="F1343" s="1" t="s">
        <v>35</v>
      </c>
      <c r="G1343" s="1" t="s">
        <v>36</v>
      </c>
      <c r="H1343" s="1" t="s">
        <v>82</v>
      </c>
      <c r="I1343" t="s">
        <v>83</v>
      </c>
      <c r="J1343" t="str">
        <f>_xlfn.CONCAT(IFERROR(INDEX(Lookup!B:B, MATCH(Table1[[#This Row],[Origin City]], Lookup!A:A, 0)), Table1[[#This Row],[Origin City]]),","," ",Table1[[#This Row],[Origin State]])</f>
        <v>Delhi, LA</v>
      </c>
      <c r="K1343" t="s">
        <v>84</v>
      </c>
      <c r="L1343" t="s">
        <v>85</v>
      </c>
      <c r="M1343" t="str">
        <f>_xlfn.CONCAT(IFERROR(INDEX(Lookup!B:B, MATCH(Table1[[#This Row],[Destination City]], Lookup!A:A, 0)), Table1[[#This Row],[Destination City]]),","," ",Table1[[#This Row],[Destination State]])</f>
        <v>Morton, MS</v>
      </c>
      <c r="N1343" s="5">
        <v>120</v>
      </c>
      <c r="O1343" t="s">
        <v>86</v>
      </c>
      <c r="P1343">
        <v>100</v>
      </c>
      <c r="R1343" t="s">
        <v>42</v>
      </c>
      <c r="S1343" t="s">
        <v>43</v>
      </c>
      <c r="T1343" t="s">
        <v>52</v>
      </c>
      <c r="U1343" s="26"/>
      <c r="V1343" s="27" t="s">
        <v>87</v>
      </c>
      <c r="W1343" s="4">
        <v>1340</v>
      </c>
      <c r="X1343" s="4">
        <f>IF(Table1[[#This Row],[Commodity]]="corn",Table1[[#This Row],[Tariff per Car]]/(111*2000/56),Table1[[#This Row],[Tariff per Car]]/(111*2000/60))</f>
        <v>0.33801801801801801</v>
      </c>
      <c r="Y1343" s="4">
        <f>Table1[[#This Row],[Tariff per Car]]/100.7</f>
        <v>13.306852035749751</v>
      </c>
      <c r="Z1343" s="4">
        <f>(Table1[[#This Row],[Tariff per Car]]/111)</f>
        <v>12.072072072072071</v>
      </c>
      <c r="AA1343" s="6">
        <f>(Table1[[#This Row],[Tariff per Car]]/111)/Table1[[#This Row],[Route Mileage]]</f>
        <v>0.1006006006006006</v>
      </c>
      <c r="AB1343" s="4">
        <v>0.48</v>
      </c>
      <c r="AC1343" s="4">
        <f>Table1[[#This Row],[FSC per Mile]]*Table1[[#This Row],[Route Mileage]]</f>
        <v>57.599999999999994</v>
      </c>
      <c r="AD1343" s="4">
        <f>Table1[[#This Row],[Tariff per Car]]+Table1[[#This Row],[FSC per Car]]</f>
        <v>1397.6</v>
      </c>
      <c r="AE1343" s="4">
        <f>IF(Table1[[#This Row],[Commodity]]="corn",Table1[[#This Row],[Tariff + FSC per Car]]/(111*2000/56),Table1[[#This Row],[Tariff + FSC per Car]]/(111*2000/60))</f>
        <v>0.35254774774774772</v>
      </c>
      <c r="AF1343" s="4">
        <f>Table1[[#This Row],[Tariff + FSC per Car]]/100.7</f>
        <v>13.878848063555113</v>
      </c>
      <c r="AG1343" s="4">
        <f>(Table1[[#This Row],[Tariff + FSC per Car]]/111)</f>
        <v>12.59099099099099</v>
      </c>
      <c r="AH1343" s="6">
        <f>(Table1[[#This Row],[Tariff + FSC per Car]]/111)/Table1[[#This Row],[Route Mileage]]</f>
        <v>0.10492492492492492</v>
      </c>
    </row>
    <row r="1344" spans="1:34" x14ac:dyDescent="0.25">
      <c r="A1344" s="3">
        <v>45397</v>
      </c>
      <c r="B1344" s="1" t="s">
        <v>88</v>
      </c>
      <c r="C1344" s="1" t="s">
        <v>81</v>
      </c>
      <c r="D1344" s="24">
        <v>4444</v>
      </c>
      <c r="E1344" s="24">
        <v>45646</v>
      </c>
      <c r="F1344" s="1" t="s">
        <v>35</v>
      </c>
      <c r="G1344" s="1" t="s">
        <v>36</v>
      </c>
      <c r="H1344" s="1" t="s">
        <v>89</v>
      </c>
      <c r="I1344" t="s">
        <v>75</v>
      </c>
      <c r="J1344" t="str">
        <f>_xlfn.CONCAT(IFERROR(INDEX(Lookup!B:B, MATCH(Table1[[#This Row],[Origin City]], Lookup!A:A, 0)), Table1[[#This Row],[Origin City]]),","," ",Table1[[#This Row],[Origin State]])</f>
        <v>Enderlin, ND</v>
      </c>
      <c r="K1344" t="s">
        <v>90</v>
      </c>
      <c r="L1344" t="s">
        <v>49</v>
      </c>
      <c r="M1344" t="str">
        <f>_xlfn.CONCAT(IFERROR(INDEX(Lookup!B:B, MATCH(Table1[[#This Row],[Destination City]], Lookup!A:A, 0)), Table1[[#This Row],[Destination City]]),","," ",Table1[[#This Row],[Destination State]])</f>
        <v>Kalama, WA</v>
      </c>
      <c r="N1344" s="5">
        <v>1617</v>
      </c>
      <c r="O1344" t="s">
        <v>86</v>
      </c>
      <c r="P1344">
        <v>110</v>
      </c>
      <c r="Q1344">
        <v>110</v>
      </c>
      <c r="R1344" t="s">
        <v>42</v>
      </c>
      <c r="S1344" t="s">
        <v>43</v>
      </c>
      <c r="T1344" t="s">
        <v>52</v>
      </c>
      <c r="U1344" s="26"/>
      <c r="V1344" s="27" t="s">
        <v>87</v>
      </c>
      <c r="W1344" s="4">
        <v>5197</v>
      </c>
      <c r="X1344" s="4">
        <f>IF(Table1[[#This Row],[Commodity]]="corn",Table1[[#This Row],[Tariff per Car]]/(111*2000/56),Table1[[#This Row],[Tariff per Car]]/(111*2000/60))</f>
        <v>1.3109549549549551</v>
      </c>
      <c r="Y1344" s="4">
        <f>Table1[[#This Row],[Tariff per Car]]/100.7</f>
        <v>51.608738828202583</v>
      </c>
      <c r="Z1344" s="4">
        <f>(Table1[[#This Row],[Tariff per Car]]/111)</f>
        <v>46.81981981981982</v>
      </c>
      <c r="AA1344" s="6">
        <f>(Table1[[#This Row],[Tariff per Car]]/111)/Table1[[#This Row],[Route Mileage]]</f>
        <v>2.8954743240457527E-2</v>
      </c>
      <c r="AB1344" s="4">
        <v>0.375</v>
      </c>
      <c r="AC1344" s="4">
        <f>Table1[[#This Row],[FSC per Mile]]*Table1[[#This Row],[Route Mileage]]</f>
        <v>606.375</v>
      </c>
      <c r="AD1344" s="4">
        <f>Table1[[#This Row],[Tariff per Car]]+Table1[[#This Row],[FSC per Car]]</f>
        <v>5803.375</v>
      </c>
      <c r="AE1344" s="4">
        <f>IF(Table1[[#This Row],[Commodity]]="corn",Table1[[#This Row],[Tariff + FSC per Car]]/(111*2000/56),Table1[[#This Row],[Tariff + FSC per Car]]/(111*2000/60))</f>
        <v>1.4639144144144145</v>
      </c>
      <c r="AF1344" s="4">
        <f>Table1[[#This Row],[Tariff + FSC per Car]]/100.7</f>
        <v>57.630337636544191</v>
      </c>
      <c r="AG1344" s="4">
        <f>(Table1[[#This Row],[Tariff + FSC per Car]]/111)</f>
        <v>52.282657657657658</v>
      </c>
      <c r="AH1344" s="6">
        <f>(Table1[[#This Row],[Tariff + FSC per Car]]/111)/Table1[[#This Row],[Route Mileage]]</f>
        <v>3.2333121618835906E-2</v>
      </c>
    </row>
    <row r="1345" spans="1:34" x14ac:dyDescent="0.25">
      <c r="A1345" s="3">
        <v>45397</v>
      </c>
      <c r="B1345" s="1" t="s">
        <v>88</v>
      </c>
      <c r="C1345" s="1" t="s">
        <v>81</v>
      </c>
      <c r="D1345" s="24">
        <v>4444</v>
      </c>
      <c r="E1345" s="24">
        <v>45558</v>
      </c>
      <c r="F1345" s="1" t="s">
        <v>35</v>
      </c>
      <c r="G1345" s="1" t="s">
        <v>36</v>
      </c>
      <c r="H1345" s="1" t="s">
        <v>91</v>
      </c>
      <c r="I1345" t="s">
        <v>47</v>
      </c>
      <c r="J1345" t="str">
        <f>_xlfn.CONCAT(IFERROR(INDEX(Lookup!B:B, MATCH(Table1[[#This Row],[Origin City]], Lookup!A:A, 0)), Table1[[#This Row],[Origin City]]),","," ",Table1[[#This Row],[Origin State]])</f>
        <v>Glenwood, MN</v>
      </c>
      <c r="K1345" t="s">
        <v>92</v>
      </c>
      <c r="L1345" t="s">
        <v>93</v>
      </c>
      <c r="M1345" t="str">
        <f>_xlfn.CONCAT(IFERROR(INDEX(Lookup!B:B, MATCH(Table1[[#This Row],[Destination City]], Lookup!A:A, 0)), Table1[[#This Row],[Destination City]]),","," ",Table1[[#This Row],[Destination State]])</f>
        <v>Boardman, OR</v>
      </c>
      <c r="N1345" s="5">
        <v>1556</v>
      </c>
      <c r="O1345" t="s">
        <v>86</v>
      </c>
      <c r="P1345">
        <v>110</v>
      </c>
      <c r="Q1345">
        <v>110</v>
      </c>
      <c r="R1345" t="s">
        <v>42</v>
      </c>
      <c r="S1345" t="s">
        <v>43</v>
      </c>
      <c r="T1345" t="s">
        <v>52</v>
      </c>
      <c r="U1345" s="26"/>
      <c r="V1345" s="27" t="s">
        <v>87</v>
      </c>
      <c r="W1345" s="4">
        <v>5363</v>
      </c>
      <c r="X1345" s="4">
        <f>IF(Table1[[#This Row],[Commodity]]="corn",Table1[[#This Row],[Tariff per Car]]/(111*2000/56),Table1[[#This Row],[Tariff per Car]]/(111*2000/60))</f>
        <v>1.3528288288288288</v>
      </c>
      <c r="Y1345" s="4">
        <f>Table1[[#This Row],[Tariff per Car]]/100.7</f>
        <v>53.257199602780531</v>
      </c>
      <c r="Z1345" s="4">
        <f>(Table1[[#This Row],[Tariff per Car]]/111)</f>
        <v>48.315315315315317</v>
      </c>
      <c r="AA1345" s="6">
        <f>(Table1[[#This Row],[Tariff per Car]]/111)/Table1[[#This Row],[Route Mileage]]</f>
        <v>3.1050973853030409E-2</v>
      </c>
      <c r="AB1345" s="4">
        <v>0.375</v>
      </c>
      <c r="AC1345" s="4">
        <f>Table1[[#This Row],[FSC per Mile]]*Table1[[#This Row],[Route Mileage]]</f>
        <v>583.5</v>
      </c>
      <c r="AD1345" s="4">
        <f>Table1[[#This Row],[Tariff per Car]]+Table1[[#This Row],[FSC per Car]]</f>
        <v>5946.5</v>
      </c>
      <c r="AE1345" s="4">
        <f>IF(Table1[[#This Row],[Commodity]]="corn",Table1[[#This Row],[Tariff + FSC per Car]]/(111*2000/56),Table1[[#This Row],[Tariff + FSC per Car]]/(111*2000/60))</f>
        <v>1.500018018018018</v>
      </c>
      <c r="AF1345" s="4">
        <f>Table1[[#This Row],[Tariff + FSC per Car]]/100.7</f>
        <v>59.051638530287981</v>
      </c>
      <c r="AG1345" s="4">
        <f>(Table1[[#This Row],[Tariff + FSC per Car]]/111)</f>
        <v>53.572072072072075</v>
      </c>
      <c r="AH1345" s="6">
        <f>(Table1[[#This Row],[Tariff + FSC per Car]]/111)/Table1[[#This Row],[Route Mileage]]</f>
        <v>3.4429352231408791E-2</v>
      </c>
    </row>
    <row r="1346" spans="1:34" x14ac:dyDescent="0.25">
      <c r="A1346" s="3">
        <v>45397</v>
      </c>
      <c r="B1346" s="1" t="s">
        <v>94</v>
      </c>
      <c r="C1346" s="1" t="s">
        <v>94</v>
      </c>
      <c r="D1346" s="24">
        <v>4315</v>
      </c>
      <c r="F1346" s="1" t="s">
        <v>35</v>
      </c>
      <c r="G1346" s="1" t="s">
        <v>36</v>
      </c>
      <c r="H1346" s="1" t="s">
        <v>95</v>
      </c>
      <c r="I1346" t="s">
        <v>96</v>
      </c>
      <c r="J1346" t="str">
        <f>_xlfn.CONCAT(IFERROR(INDEX(Lookup!B:B, MATCH(Table1[[#This Row],[Origin City]], Lookup!A:A, 0)), Table1[[#This Row],[Origin City]]),","," ",Table1[[#This Row],[Origin State]])</f>
        <v>Haw Creek (Ladoga), IN</v>
      </c>
      <c r="K1346" t="s">
        <v>97</v>
      </c>
      <c r="L1346" t="s">
        <v>98</v>
      </c>
      <c r="M1346" t="str">
        <f>_xlfn.CONCAT(IFERROR(INDEX(Lookup!B:B, MATCH(Table1[[#This Row],[Destination City]], Lookup!A:A, 0)), Table1[[#This Row],[Destination City]]),","," ",Table1[[#This Row],[Destination State]])</f>
        <v>Ozark, AL</v>
      </c>
      <c r="N1346" s="9">
        <v>707</v>
      </c>
      <c r="O1346" t="s">
        <v>86</v>
      </c>
      <c r="P1346">
        <v>90</v>
      </c>
      <c r="Q1346">
        <v>90</v>
      </c>
      <c r="R1346" t="s">
        <v>42</v>
      </c>
      <c r="S1346" t="s">
        <v>43</v>
      </c>
      <c r="T1346" t="s">
        <v>52</v>
      </c>
      <c r="U1346" s="29"/>
      <c r="V1346" s="30" t="s">
        <v>87</v>
      </c>
      <c r="W1346" s="4">
        <v>5961</v>
      </c>
      <c r="X1346" s="4">
        <f>IF(Table1[[#This Row],[Commodity]]="corn",Table1[[#This Row],[Tariff per Car]]/(111*2000/56),Table1[[#This Row],[Tariff per Car]]/(111*2000/60))</f>
        <v>1.5036756756756757</v>
      </c>
      <c r="Y1346" s="4">
        <f>Table1[[#This Row],[Tariff per Car]]/100.7</f>
        <v>59.195630585898705</v>
      </c>
      <c r="Z1346" s="4">
        <f>(Table1[[#This Row],[Tariff per Car]]/111)</f>
        <v>53.702702702702702</v>
      </c>
      <c r="AA1346" s="6">
        <f>(Table1[[#This Row],[Tariff per Car]]/111)/Table1[[#This Row],[Route Mileage]]</f>
        <v>7.5958561107075953E-2</v>
      </c>
      <c r="AB1346" s="4">
        <v>0</v>
      </c>
      <c r="AC1346" s="4">
        <f>Table1[[#This Row],[FSC per Mile]]*Table1[[#This Row],[Route Mileage]]</f>
        <v>0</v>
      </c>
      <c r="AD1346" s="4">
        <f>Table1[[#This Row],[Tariff per Car]]+Table1[[#This Row],[FSC per Car]]</f>
        <v>5961</v>
      </c>
      <c r="AE1346" s="4">
        <f>IF(Table1[[#This Row],[Commodity]]="corn",Table1[[#This Row],[Tariff + FSC per Car]]/(111*2000/56),Table1[[#This Row],[Tariff + FSC per Car]]/(111*2000/60))</f>
        <v>1.5036756756756757</v>
      </c>
      <c r="AF1346" s="4">
        <f>Table1[[#This Row],[Tariff + FSC per Car]]/100.7</f>
        <v>59.195630585898705</v>
      </c>
      <c r="AG1346" s="4">
        <f>(Table1[[#This Row],[Tariff + FSC per Car]]/111)</f>
        <v>53.702702702702702</v>
      </c>
      <c r="AH1346" s="6">
        <f>(Table1[[#This Row],[Tariff + FSC per Car]]/111)/Table1[[#This Row],[Route Mileage]]</f>
        <v>7.5958561107075953E-2</v>
      </c>
    </row>
    <row r="1347" spans="1:34" x14ac:dyDescent="0.25">
      <c r="A1347" s="3">
        <v>45397</v>
      </c>
      <c r="B1347" s="1" t="s">
        <v>94</v>
      </c>
      <c r="C1347" s="1" t="s">
        <v>94</v>
      </c>
      <c r="D1347" s="24">
        <v>4315</v>
      </c>
      <c r="F1347" s="1" t="s">
        <v>35</v>
      </c>
      <c r="G1347" s="1" t="s">
        <v>36</v>
      </c>
      <c r="H1347" s="1" t="s">
        <v>99</v>
      </c>
      <c r="I1347" t="s">
        <v>100</v>
      </c>
      <c r="J1347" t="str">
        <f>_xlfn.CONCAT(IFERROR(INDEX(Lookup!B:B, MATCH(Table1[[#This Row],[Origin City]], Lookup!A:A, 0)), Table1[[#This Row],[Origin City]]),","," ",Table1[[#This Row],[Origin State]])</f>
        <v>Marysville, OH</v>
      </c>
      <c r="K1347" t="s">
        <v>101</v>
      </c>
      <c r="L1347" t="s">
        <v>102</v>
      </c>
      <c r="M1347" t="str">
        <f>_xlfn.CONCAT(IFERROR(INDEX(Lookup!B:B, MATCH(Table1[[#This Row],[Destination City]], Lookup!A:A, 0)), Table1[[#This Row],[Destination City]]),","," ",Table1[[#This Row],[Destination State]])</f>
        <v>Rose Hill, NC</v>
      </c>
      <c r="N1347" s="9">
        <v>781</v>
      </c>
      <c r="O1347" t="s">
        <v>86</v>
      </c>
      <c r="P1347">
        <v>90</v>
      </c>
      <c r="Q1347">
        <v>90</v>
      </c>
      <c r="R1347" t="s">
        <v>42</v>
      </c>
      <c r="S1347" t="s">
        <v>43</v>
      </c>
      <c r="T1347" t="s">
        <v>52</v>
      </c>
      <c r="U1347" s="45"/>
      <c r="V1347" s="46" t="s">
        <v>87</v>
      </c>
      <c r="W1347" s="4">
        <v>6139</v>
      </c>
      <c r="X1347" s="4">
        <f>IF(Table1[[#This Row],[Commodity]]="corn",Table1[[#This Row],[Tariff per Car]]/(111*2000/56),Table1[[#This Row],[Tariff per Car]]/(111*2000/60))</f>
        <v>1.5485765765765767</v>
      </c>
      <c r="Y1347" s="4">
        <f>Table1[[#This Row],[Tariff per Car]]/100.7</f>
        <v>60.963257199602779</v>
      </c>
      <c r="Z1347" s="4">
        <f>(Table1[[#This Row],[Tariff per Car]]/111)</f>
        <v>55.306306306306304</v>
      </c>
      <c r="AA1347" s="6">
        <f>(Table1[[#This Row],[Tariff per Car]]/111)/Table1[[#This Row],[Route Mileage]]</f>
        <v>7.0814732786563764E-2</v>
      </c>
      <c r="AB1347" s="4">
        <v>0</v>
      </c>
      <c r="AC1347" s="4">
        <f>Table1[[#This Row],[FSC per Mile]]*Table1[[#This Row],[Route Mileage]]</f>
        <v>0</v>
      </c>
      <c r="AD1347" s="4">
        <f>Table1[[#This Row],[Tariff per Car]]+Table1[[#This Row],[FSC per Car]]</f>
        <v>6139</v>
      </c>
      <c r="AE1347" s="4">
        <f>IF(Table1[[#This Row],[Commodity]]="corn",Table1[[#This Row],[Tariff + FSC per Car]]/(111*2000/56),Table1[[#This Row],[Tariff + FSC per Car]]/(111*2000/60))</f>
        <v>1.5485765765765767</v>
      </c>
      <c r="AF1347" s="4">
        <f>Table1[[#This Row],[Tariff + FSC per Car]]/100.7</f>
        <v>60.963257199602779</v>
      </c>
      <c r="AG1347" s="4">
        <f>(Table1[[#This Row],[Tariff + FSC per Car]]/111)</f>
        <v>55.306306306306304</v>
      </c>
      <c r="AH1347" s="6">
        <f>(Table1[[#This Row],[Tariff + FSC per Car]]/111)/Table1[[#This Row],[Route Mileage]]</f>
        <v>7.0814732786563764E-2</v>
      </c>
    </row>
    <row r="1348" spans="1:34" x14ac:dyDescent="0.25">
      <c r="A1348" s="3">
        <v>45397</v>
      </c>
      <c r="B1348" s="1" t="s">
        <v>94</v>
      </c>
      <c r="C1348" s="1" t="s">
        <v>94</v>
      </c>
      <c r="D1348" s="24">
        <v>4315</v>
      </c>
      <c r="F1348" s="1" t="s">
        <v>35</v>
      </c>
      <c r="G1348" s="1" t="s">
        <v>36</v>
      </c>
      <c r="H1348" s="1" t="s">
        <v>103</v>
      </c>
      <c r="I1348" t="s">
        <v>57</v>
      </c>
      <c r="J1348" t="str">
        <f>_xlfn.CONCAT(IFERROR(INDEX(Lookup!B:B, MATCH(Table1[[#This Row],[Origin City]], Lookup!A:A, 0)), Table1[[#This Row],[Origin City]]),","," ",Table1[[#This Row],[Origin State]])</f>
        <v>Olney, IL</v>
      </c>
      <c r="K1348" t="s">
        <v>104</v>
      </c>
      <c r="L1348" t="s">
        <v>105</v>
      </c>
      <c r="M1348" t="str">
        <f>_xlfn.CONCAT(IFERROR(INDEX(Lookup!B:B, MATCH(Table1[[#This Row],[Destination City]], Lookup!A:A, 0)), Table1[[#This Row],[Destination City]]),","," ",Table1[[#This Row],[Destination State]])</f>
        <v>Fairmount, GA</v>
      </c>
      <c r="N1348" s="9">
        <v>496</v>
      </c>
      <c r="O1348" t="s">
        <v>86</v>
      </c>
      <c r="P1348">
        <v>90</v>
      </c>
      <c r="Q1348">
        <v>90</v>
      </c>
      <c r="R1348" t="s">
        <v>42</v>
      </c>
      <c r="S1348" t="s">
        <v>43</v>
      </c>
      <c r="T1348" t="s">
        <v>52</v>
      </c>
      <c r="U1348" s="45"/>
      <c r="V1348" s="46" t="s">
        <v>87</v>
      </c>
      <c r="W1348" s="4">
        <v>4706</v>
      </c>
      <c r="X1348" s="4">
        <f>IF(Table1[[#This Row],[Commodity]]="corn",Table1[[#This Row],[Tariff per Car]]/(111*2000/56),Table1[[#This Row],[Tariff per Car]]/(111*2000/60))</f>
        <v>1.1870990990990991</v>
      </c>
      <c r="Y1348" s="4">
        <f>Table1[[#This Row],[Tariff per Car]]/100.7</f>
        <v>46.732869910625617</v>
      </c>
      <c r="Z1348" s="4">
        <f>(Table1[[#This Row],[Tariff per Car]]/111)</f>
        <v>42.396396396396398</v>
      </c>
      <c r="AA1348" s="6">
        <f>(Table1[[#This Row],[Tariff per Car]]/111)/Table1[[#This Row],[Route Mileage]]</f>
        <v>8.5476605637895969E-2</v>
      </c>
      <c r="AB1348" s="4">
        <v>0</v>
      </c>
      <c r="AC1348" s="4">
        <f>Table1[[#This Row],[FSC per Mile]]*Table1[[#This Row],[Route Mileage]]</f>
        <v>0</v>
      </c>
      <c r="AD1348" s="4">
        <f>Table1[[#This Row],[Tariff per Car]]+Table1[[#This Row],[FSC per Car]]</f>
        <v>4706</v>
      </c>
      <c r="AE1348" s="4">
        <f>IF(Table1[[#This Row],[Commodity]]="corn",Table1[[#This Row],[Tariff + FSC per Car]]/(111*2000/56),Table1[[#This Row],[Tariff + FSC per Car]]/(111*2000/60))</f>
        <v>1.1870990990990991</v>
      </c>
      <c r="AF1348" s="4">
        <f>Table1[[#This Row],[Tariff + FSC per Car]]/100.7</f>
        <v>46.732869910625617</v>
      </c>
      <c r="AG1348" s="4">
        <f>(Table1[[#This Row],[Tariff + FSC per Car]]/111)</f>
        <v>42.396396396396398</v>
      </c>
      <c r="AH1348" s="6">
        <f>(Table1[[#This Row],[Tariff + FSC per Car]]/111)/Table1[[#This Row],[Route Mileage]]</f>
        <v>8.5476605637895969E-2</v>
      </c>
    </row>
    <row r="1349" spans="1:34" x14ac:dyDescent="0.25">
      <c r="A1349" s="3">
        <v>45397</v>
      </c>
      <c r="B1349" s="1" t="s">
        <v>112</v>
      </c>
      <c r="C1349" s="1" t="s">
        <v>112</v>
      </c>
      <c r="D1349" s="24">
        <v>4051</v>
      </c>
      <c r="E1349" s="24">
        <v>2215</v>
      </c>
      <c r="F1349" s="1" t="s">
        <v>35</v>
      </c>
      <c r="G1349" s="1" t="s">
        <v>36</v>
      </c>
      <c r="H1349" s="1" t="s">
        <v>115</v>
      </c>
      <c r="I1349" t="s">
        <v>57</v>
      </c>
      <c r="J1349" t="str">
        <f>_xlfn.CONCAT(IFERROR(INDEX(Lookup!B:B, MATCH(Table1[[#This Row],[Origin City]], Lookup!A:A, 0)), Table1[[#This Row],[Origin City]]),","," ",Table1[[#This Row],[Origin State]])</f>
        <v>Allen Station (San Jose), IL</v>
      </c>
      <c r="K1349" t="s">
        <v>116</v>
      </c>
      <c r="L1349" t="s">
        <v>54</v>
      </c>
      <c r="M1349" t="str">
        <f>_xlfn.CONCAT(IFERROR(INDEX(Lookup!B:B, MATCH(Table1[[#This Row],[Destination City]], Lookup!A:A, 0)), Table1[[#This Row],[Destination City]]),","," ",Table1[[#This Row],[Destination State]])</f>
        <v>Pittsburg, TX</v>
      </c>
      <c r="N1349" s="5">
        <v>691</v>
      </c>
      <c r="O1349" t="s">
        <v>51</v>
      </c>
      <c r="P1349">
        <v>107</v>
      </c>
      <c r="R1349" t="s">
        <v>42</v>
      </c>
      <c r="S1349" t="s">
        <v>43</v>
      </c>
      <c r="T1349" t="s">
        <v>52</v>
      </c>
      <c r="U1349" s="36" t="s">
        <v>44</v>
      </c>
      <c r="V1349" s="28"/>
      <c r="W1349" s="4">
        <v>3805</v>
      </c>
      <c r="X1349" s="4">
        <f>IF(Table1[[#This Row],[Commodity]]="corn",Table1[[#This Row],[Tariff per Car]]/(111*2000/56),Table1[[#This Row],[Tariff per Car]]/(111*2000/60))</f>
        <v>0.95981981981981979</v>
      </c>
      <c r="Y1349" s="4">
        <f>Table1[[#This Row],[Tariff per Car]]/100.7</f>
        <v>37.785501489572987</v>
      </c>
      <c r="Z1349" s="4">
        <f>(Table1[[#This Row],[Tariff per Car]]/111)</f>
        <v>34.27927927927928</v>
      </c>
      <c r="AA1349" s="6">
        <f>(Table1[[#This Row],[Tariff per Car]]/111)/Table1[[#This Row],[Route Mileage]]</f>
        <v>4.9608218928045268E-2</v>
      </c>
      <c r="AB1349" s="4">
        <v>0.39</v>
      </c>
      <c r="AC1349" s="4">
        <f>Table1[[#This Row],[FSC per Mile]]*Table1[[#This Row],[Route Mileage]]</f>
        <v>269.49</v>
      </c>
      <c r="AD1349" s="4">
        <f>Table1[[#This Row],[Tariff per Car]]+Table1[[#This Row],[FSC per Car]]</f>
        <v>4074.49</v>
      </c>
      <c r="AE1349" s="4">
        <f>IF(Table1[[#This Row],[Commodity]]="corn",Table1[[#This Row],[Tariff + FSC per Car]]/(111*2000/56),Table1[[#This Row],[Tariff + FSC per Car]]/(111*2000/60))</f>
        <v>1.0277992792792792</v>
      </c>
      <c r="AF1349" s="4">
        <f>Table1[[#This Row],[Tariff + FSC per Car]]/100.7</f>
        <v>40.461668321747766</v>
      </c>
      <c r="AG1349" s="4">
        <f>(Table1[[#This Row],[Tariff + FSC per Car]]/111)</f>
        <v>36.707117117117114</v>
      </c>
      <c r="AH1349" s="6">
        <f>(Table1[[#This Row],[Tariff + FSC per Car]]/111)/Table1[[#This Row],[Route Mileage]]</f>
        <v>5.3121732441558774E-2</v>
      </c>
    </row>
    <row r="1350" spans="1:34" x14ac:dyDescent="0.25">
      <c r="A1350" s="3">
        <v>45397</v>
      </c>
      <c r="B1350" s="1" t="s">
        <v>112</v>
      </c>
      <c r="C1350" s="1" t="s">
        <v>112</v>
      </c>
      <c r="D1350" s="24">
        <v>4051</v>
      </c>
      <c r="E1350" s="24">
        <v>2310</v>
      </c>
      <c r="F1350" s="1" t="s">
        <v>35</v>
      </c>
      <c r="G1350" s="1" t="s">
        <v>36</v>
      </c>
      <c r="H1350" s="1" t="s">
        <v>120</v>
      </c>
      <c r="I1350" t="s">
        <v>77</v>
      </c>
      <c r="J1350" t="str">
        <f>_xlfn.CONCAT(IFERROR(INDEX(Lookup!B:B, MATCH(Table1[[#This Row],[Origin City]], Lookup!A:A, 0)), Table1[[#This Row],[Origin City]]),","," ",Table1[[#This Row],[Origin State]])</f>
        <v>Frankfort, KS</v>
      </c>
      <c r="K1350" t="s">
        <v>121</v>
      </c>
      <c r="L1350" t="s">
        <v>40</v>
      </c>
      <c r="M1350" t="str">
        <f>_xlfn.CONCAT(IFERROR(INDEX(Lookup!B:B, MATCH(Table1[[#This Row],[Destination City]], Lookup!A:A, 0)), Table1[[#This Row],[Destination City]]),","," ",Table1[[#This Row],[Destination State]])</f>
        <v>Calipatria, CA</v>
      </c>
      <c r="N1350" s="5">
        <v>1572</v>
      </c>
      <c r="O1350" t="s">
        <v>51</v>
      </c>
      <c r="P1350">
        <v>107</v>
      </c>
      <c r="R1350" t="s">
        <v>42</v>
      </c>
      <c r="S1350" t="s">
        <v>43</v>
      </c>
      <c r="T1350" t="s">
        <v>52</v>
      </c>
      <c r="U1350" s="36" t="s">
        <v>44</v>
      </c>
      <c r="V1350" s="28"/>
      <c r="W1350" s="4">
        <v>5725</v>
      </c>
      <c r="X1350" s="4">
        <f>IF(Table1[[#This Row],[Commodity]]="corn",Table1[[#This Row],[Tariff per Car]]/(111*2000/56),Table1[[#This Row],[Tariff per Car]]/(111*2000/60))</f>
        <v>1.4441441441441443</v>
      </c>
      <c r="Y1350" s="4">
        <f>Table1[[#This Row],[Tariff per Car]]/100.7</f>
        <v>56.852035749751735</v>
      </c>
      <c r="Z1350" s="4">
        <f>(Table1[[#This Row],[Tariff per Car]]/111)</f>
        <v>51.576576576576578</v>
      </c>
      <c r="AA1350" s="6">
        <f>(Table1[[#This Row],[Tariff per Car]]/111)/Table1[[#This Row],[Route Mileage]]</f>
        <v>3.2809527084336244E-2</v>
      </c>
      <c r="AB1350" s="4">
        <v>0.39</v>
      </c>
      <c r="AC1350" s="4">
        <f>Table1[[#This Row],[FSC per Mile]]*Table1[[#This Row],[Route Mileage]]</f>
        <v>613.08000000000004</v>
      </c>
      <c r="AD1350" s="4">
        <f>Table1[[#This Row],[Tariff per Car]]+Table1[[#This Row],[FSC per Car]]</f>
        <v>6338.08</v>
      </c>
      <c r="AE1350" s="4">
        <f>IF(Table1[[#This Row],[Commodity]]="corn",Table1[[#This Row],[Tariff + FSC per Car]]/(111*2000/56),Table1[[#This Row],[Tariff + FSC per Car]]/(111*2000/60))</f>
        <v>1.5987949549549549</v>
      </c>
      <c r="AF1350" s="4">
        <f>Table1[[#This Row],[Tariff + FSC per Car]]/100.7</f>
        <v>62.940218470705062</v>
      </c>
      <c r="AG1350" s="4">
        <f>(Table1[[#This Row],[Tariff + FSC per Car]]/111)</f>
        <v>57.099819819819821</v>
      </c>
      <c r="AH1350" s="6">
        <f>(Table1[[#This Row],[Tariff + FSC per Car]]/111)/Table1[[#This Row],[Route Mileage]]</f>
        <v>3.6323040597849757E-2</v>
      </c>
    </row>
    <row r="1351" spans="1:34" x14ac:dyDescent="0.25">
      <c r="A1351" s="3">
        <v>45397</v>
      </c>
      <c r="B1351" s="1" t="s">
        <v>112</v>
      </c>
      <c r="C1351" s="1" t="s">
        <v>112</v>
      </c>
      <c r="D1351" s="24">
        <v>4051</v>
      </c>
      <c r="E1351" s="24">
        <v>2300</v>
      </c>
      <c r="F1351" s="1" t="s">
        <v>35</v>
      </c>
      <c r="G1351" s="1" t="s">
        <v>36</v>
      </c>
      <c r="H1351" s="1" t="s">
        <v>113</v>
      </c>
      <c r="I1351" t="s">
        <v>38</v>
      </c>
      <c r="J1351" t="str">
        <f>_xlfn.CONCAT(IFERROR(INDEX(Lookup!B:B, MATCH(Table1[[#This Row],[Origin City]], Lookup!A:A, 0)), Table1[[#This Row],[Origin City]]),","," ",Table1[[#This Row],[Origin State]])</f>
        <v>Mead, NE</v>
      </c>
      <c r="K1351" t="s">
        <v>114</v>
      </c>
      <c r="L1351" t="s">
        <v>40</v>
      </c>
      <c r="M1351" t="str">
        <f>_xlfn.CONCAT(IFERROR(INDEX(Lookup!B:B, MATCH(Table1[[#This Row],[Destination City]], Lookup!A:A, 0)), Table1[[#This Row],[Destination City]]),","," ",Table1[[#This Row],[Destination State]])</f>
        <v>Keyes, CA</v>
      </c>
      <c r="N1351" s="5">
        <v>1737</v>
      </c>
      <c r="O1351" t="s">
        <v>51</v>
      </c>
      <c r="P1351">
        <v>107</v>
      </c>
      <c r="R1351" t="s">
        <v>42</v>
      </c>
      <c r="S1351" t="s">
        <v>43</v>
      </c>
      <c r="T1351" t="s">
        <v>52</v>
      </c>
      <c r="U1351" s="36" t="s">
        <v>44</v>
      </c>
      <c r="V1351" s="28"/>
      <c r="W1351" s="4">
        <v>5885</v>
      </c>
      <c r="X1351" s="4">
        <f>IF(Table1[[#This Row],[Commodity]]="corn",Table1[[#This Row],[Tariff per Car]]/(111*2000/56),Table1[[#This Row],[Tariff per Car]]/(111*2000/60))</f>
        <v>1.4845045045045044</v>
      </c>
      <c r="Y1351" s="4">
        <f>Table1[[#This Row],[Tariff per Car]]/100.7</f>
        <v>58.440913604766635</v>
      </c>
      <c r="Z1351" s="4">
        <f>(Table1[[#This Row],[Tariff per Car]]/111)</f>
        <v>53.018018018018019</v>
      </c>
      <c r="AA1351" s="6">
        <f>(Table1[[#This Row],[Tariff per Car]]/111)/Table1[[#This Row],[Route Mileage]]</f>
        <v>3.0522750730004617E-2</v>
      </c>
      <c r="AB1351" s="4">
        <v>0.39</v>
      </c>
      <c r="AC1351" s="4">
        <f>Table1[[#This Row],[FSC per Mile]]*Table1[[#This Row],[Route Mileage]]</f>
        <v>677.43000000000006</v>
      </c>
      <c r="AD1351" s="4">
        <f>Table1[[#This Row],[Tariff per Car]]+Table1[[#This Row],[FSC per Car]]</f>
        <v>6562.43</v>
      </c>
      <c r="AE1351" s="4">
        <f>IF(Table1[[#This Row],[Commodity]]="corn",Table1[[#This Row],[Tariff + FSC per Car]]/(111*2000/56),Table1[[#This Row],[Tariff + FSC per Car]]/(111*2000/60))</f>
        <v>1.6553877477477479</v>
      </c>
      <c r="AF1351" s="4">
        <f>Table1[[#This Row],[Tariff + FSC per Car]]/100.7</f>
        <v>65.168123138033764</v>
      </c>
      <c r="AG1351" s="4">
        <f>(Table1[[#This Row],[Tariff + FSC per Car]]/111)</f>
        <v>59.120990990990997</v>
      </c>
      <c r="AH1351" s="6">
        <f>(Table1[[#This Row],[Tariff + FSC per Car]]/111)/Table1[[#This Row],[Route Mileage]]</f>
        <v>3.4036264243518133E-2</v>
      </c>
    </row>
    <row r="1352" spans="1:34" x14ac:dyDescent="0.25">
      <c r="A1352" s="3">
        <v>45397</v>
      </c>
      <c r="B1352" s="1" t="s">
        <v>112</v>
      </c>
      <c r="C1352" s="1" t="s">
        <v>112</v>
      </c>
      <c r="D1352" s="24">
        <v>4051</v>
      </c>
      <c r="E1352" s="24">
        <v>2215</v>
      </c>
      <c r="F1352" s="1" t="s">
        <v>35</v>
      </c>
      <c r="G1352" s="1" t="s">
        <v>36</v>
      </c>
      <c r="H1352" s="1" t="s">
        <v>117</v>
      </c>
      <c r="I1352" t="s">
        <v>38</v>
      </c>
      <c r="J1352" t="str">
        <f>_xlfn.CONCAT(IFERROR(INDEX(Lookup!B:B, MATCH(Table1[[#This Row],[Origin City]], Lookup!A:A, 0)), Table1[[#This Row],[Origin City]]),","," ",Table1[[#This Row],[Origin State]])</f>
        <v>Nebraska City, NE</v>
      </c>
      <c r="K1352" t="s">
        <v>118</v>
      </c>
      <c r="L1352" t="s">
        <v>54</v>
      </c>
      <c r="M1352" t="str">
        <f>_xlfn.CONCAT(IFERROR(INDEX(Lookup!B:B, MATCH(Table1[[#This Row],[Destination City]], Lookup!A:A, 0)), Table1[[#This Row],[Destination City]]),","," ",Table1[[#This Row],[Destination State]])</f>
        <v>Amarillo, TX</v>
      </c>
      <c r="N1352" s="5">
        <v>714</v>
      </c>
      <c r="O1352" t="s">
        <v>51</v>
      </c>
      <c r="P1352">
        <v>107</v>
      </c>
      <c r="R1352" t="s">
        <v>42</v>
      </c>
      <c r="S1352" t="s">
        <v>43</v>
      </c>
      <c r="T1352" t="s">
        <v>52</v>
      </c>
      <c r="U1352" s="36" t="s">
        <v>44</v>
      </c>
      <c r="V1352" s="28"/>
      <c r="W1352" s="4">
        <v>4725</v>
      </c>
      <c r="X1352" s="4">
        <f>IF(Table1[[#This Row],[Commodity]]="corn",Table1[[#This Row],[Tariff per Car]]/(111*2000/56),Table1[[#This Row],[Tariff per Car]]/(111*2000/60))</f>
        <v>1.1918918918918919</v>
      </c>
      <c r="Y1352" s="4">
        <f>Table1[[#This Row],[Tariff per Car]]/100.7</f>
        <v>46.921549155908636</v>
      </c>
      <c r="Z1352" s="4">
        <f>(Table1[[#This Row],[Tariff per Car]]/111)</f>
        <v>42.567567567567565</v>
      </c>
      <c r="AA1352" s="6">
        <f>(Table1[[#This Row],[Tariff per Car]]/111)/Table1[[#This Row],[Route Mileage]]</f>
        <v>5.9618441971383142E-2</v>
      </c>
      <c r="AB1352" s="4">
        <v>0.39</v>
      </c>
      <c r="AC1352" s="4">
        <f>Table1[[#This Row],[FSC per Mile]]*Table1[[#This Row],[Route Mileage]]</f>
        <v>278.46000000000004</v>
      </c>
      <c r="AD1352" s="4">
        <f>Table1[[#This Row],[Tariff per Car]]+Table1[[#This Row],[FSC per Car]]</f>
        <v>5003.46</v>
      </c>
      <c r="AE1352" s="4">
        <f>IF(Table1[[#This Row],[Commodity]]="corn",Table1[[#This Row],[Tariff + FSC per Car]]/(111*2000/56),Table1[[#This Row],[Tariff + FSC per Car]]/(111*2000/60))</f>
        <v>1.262134054054054</v>
      </c>
      <c r="AF1352" s="4">
        <f>Table1[[#This Row],[Tariff + FSC per Car]]/100.7</f>
        <v>49.68679245283019</v>
      </c>
      <c r="AG1352" s="4">
        <f>(Table1[[#This Row],[Tariff + FSC per Car]]/111)</f>
        <v>45.076216216216217</v>
      </c>
      <c r="AH1352" s="6">
        <f>(Table1[[#This Row],[Tariff + FSC per Car]]/111)/Table1[[#This Row],[Route Mileage]]</f>
        <v>6.3131955484896668E-2</v>
      </c>
    </row>
    <row r="1353" spans="1:34" x14ac:dyDescent="0.25">
      <c r="A1353" s="3">
        <v>45397</v>
      </c>
      <c r="B1353" s="1" t="s">
        <v>112</v>
      </c>
      <c r="C1353" s="1" t="s">
        <v>112</v>
      </c>
      <c r="D1353" s="24">
        <v>4051</v>
      </c>
      <c r="E1353" s="24">
        <v>2100</v>
      </c>
      <c r="F1353" s="1" t="s">
        <v>35</v>
      </c>
      <c r="G1353" s="1" t="s">
        <v>36</v>
      </c>
      <c r="H1353" s="1" t="s">
        <v>122</v>
      </c>
      <c r="I1353" t="s">
        <v>59</v>
      </c>
      <c r="J1353" t="str">
        <f>_xlfn.CONCAT(IFERROR(INDEX(Lookup!B:B, MATCH(Table1[[#This Row],[Origin City]], Lookup!A:A, 0)), Table1[[#This Row],[Origin City]]),","," ",Table1[[#This Row],[Origin State]])</f>
        <v>Sloan, IA</v>
      </c>
      <c r="K1353" t="s">
        <v>123</v>
      </c>
      <c r="L1353" t="s">
        <v>124</v>
      </c>
      <c r="M1353" t="str">
        <f>_xlfn.CONCAT(IFERROR(INDEX(Lookup!B:B, MATCH(Table1[[#This Row],[Destination City]], Lookup!A:A, 0)), Table1[[#This Row],[Destination City]]),","," ",Table1[[#This Row],[Destination State]])</f>
        <v>Burley, ID</v>
      </c>
      <c r="N1353" s="47">
        <v>1176</v>
      </c>
      <c r="O1353" t="s">
        <v>51</v>
      </c>
      <c r="P1353">
        <v>107</v>
      </c>
      <c r="R1353" t="s">
        <v>42</v>
      </c>
      <c r="S1353" t="s">
        <v>43</v>
      </c>
      <c r="T1353" t="s">
        <v>52</v>
      </c>
      <c r="U1353" s="36" t="s">
        <v>44</v>
      </c>
      <c r="V1353" s="28"/>
      <c r="W1353" s="4">
        <v>5405</v>
      </c>
      <c r="X1353" s="4">
        <f>IF(Table1[[#This Row],[Commodity]]="corn",Table1[[#This Row],[Tariff per Car]]/(111*2000/56),Table1[[#This Row],[Tariff per Car]]/(111*2000/60))</f>
        <v>1.3634234234234235</v>
      </c>
      <c r="Y1353" s="4">
        <f>Table1[[#This Row],[Tariff per Car]]/100.7</f>
        <v>53.674280039721943</v>
      </c>
      <c r="Z1353" s="4">
        <f>(Table1[[#This Row],[Tariff per Car]]/111)</f>
        <v>48.693693693693696</v>
      </c>
      <c r="AA1353" s="6">
        <f>(Table1[[#This Row],[Tariff per Car]]/111)/Table1[[#This Row],[Route Mileage]]</f>
        <v>4.1406202120487838E-2</v>
      </c>
      <c r="AB1353" s="4">
        <v>0.39</v>
      </c>
      <c r="AC1353" s="4">
        <f>Table1[[#This Row],[FSC per Mile]]*Table1[[#This Row],[Route Mileage]]</f>
        <v>458.64000000000004</v>
      </c>
      <c r="AD1353" s="4">
        <f>Table1[[#This Row],[Tariff per Car]]+Table1[[#This Row],[FSC per Car]]</f>
        <v>5863.64</v>
      </c>
      <c r="AE1353" s="4">
        <f>IF(Table1[[#This Row],[Commodity]]="corn",Table1[[#This Row],[Tariff + FSC per Car]]/(111*2000/56),Table1[[#This Row],[Tariff + FSC per Car]]/(111*2000/60))</f>
        <v>1.4791163963963965</v>
      </c>
      <c r="AF1353" s="4">
        <f>Table1[[#This Row],[Tariff + FSC per Car]]/100.7</f>
        <v>58.228798411122149</v>
      </c>
      <c r="AG1353" s="4">
        <f>(Table1[[#This Row],[Tariff + FSC per Car]]/111)</f>
        <v>52.825585585585586</v>
      </c>
      <c r="AH1353" s="6">
        <f>(Table1[[#This Row],[Tariff + FSC per Car]]/111)/Table1[[#This Row],[Route Mileage]]</f>
        <v>4.491971563400135E-2</v>
      </c>
    </row>
    <row r="1354" spans="1:34" x14ac:dyDescent="0.25">
      <c r="A1354" s="3">
        <v>45397</v>
      </c>
      <c r="B1354" s="1" t="s">
        <v>112</v>
      </c>
      <c r="C1354" s="1" t="s">
        <v>112</v>
      </c>
      <c r="D1354" s="24">
        <v>4051</v>
      </c>
      <c r="E1354" s="24">
        <v>2210</v>
      </c>
      <c r="F1354" s="1" t="s">
        <v>35</v>
      </c>
      <c r="G1354" s="1" t="s">
        <v>36</v>
      </c>
      <c r="H1354" s="1" t="s">
        <v>125</v>
      </c>
      <c r="I1354" t="s">
        <v>57</v>
      </c>
      <c r="J1354" t="str">
        <f>_xlfn.CONCAT(IFERROR(INDEX(Lookup!B:B, MATCH(Table1[[#This Row],[Origin City]], Lookup!A:A, 0)), Table1[[#This Row],[Origin City]]),","," ",Table1[[#This Row],[Origin State]])</f>
        <v>Sterling, IL</v>
      </c>
      <c r="K1354" t="s">
        <v>126</v>
      </c>
      <c r="L1354" t="s">
        <v>127</v>
      </c>
      <c r="M1354" t="str">
        <f>_xlfn.CONCAT(IFERROR(INDEX(Lookup!B:B, MATCH(Table1[[#This Row],[Destination City]], Lookup!A:A, 0)), Table1[[#This Row],[Destination City]]),","," ",Table1[[#This Row],[Destination State]])</f>
        <v>Nashville, AR</v>
      </c>
      <c r="N1354" s="47">
        <v>723</v>
      </c>
      <c r="O1354" t="s">
        <v>51</v>
      </c>
      <c r="P1354">
        <v>107</v>
      </c>
      <c r="R1354" t="s">
        <v>42</v>
      </c>
      <c r="S1354" t="s">
        <v>43</v>
      </c>
      <c r="T1354" t="s">
        <v>52</v>
      </c>
      <c r="U1354" s="36" t="s">
        <v>44</v>
      </c>
      <c r="V1354" s="28"/>
      <c r="W1354" s="4">
        <v>3945</v>
      </c>
      <c r="X1354" s="4">
        <f>IF(Table1[[#This Row],[Commodity]]="corn",Table1[[#This Row],[Tariff per Car]]/(111*2000/56),Table1[[#This Row],[Tariff per Car]]/(111*2000/60))</f>
        <v>0.99513513513513518</v>
      </c>
      <c r="Y1354" s="4">
        <f>Table1[[#This Row],[Tariff per Car]]/100.7</f>
        <v>39.175769612711022</v>
      </c>
      <c r="Z1354" s="4">
        <f>(Table1[[#This Row],[Tariff per Car]]/111)</f>
        <v>35.54054054054054</v>
      </c>
      <c r="AA1354" s="6">
        <f>(Table1[[#This Row],[Tariff per Car]]/111)/Table1[[#This Row],[Route Mileage]]</f>
        <v>4.9157040858285671E-2</v>
      </c>
      <c r="AB1354" s="4">
        <v>0.39</v>
      </c>
      <c r="AC1354" s="4">
        <f>Table1[[#This Row],[FSC per Mile]]*Table1[[#This Row],[Route Mileage]]</f>
        <v>281.97000000000003</v>
      </c>
      <c r="AD1354" s="4">
        <f>Table1[[#This Row],[Tariff per Car]]+Table1[[#This Row],[FSC per Car]]</f>
        <v>4226.97</v>
      </c>
      <c r="AE1354" s="4">
        <f>IF(Table1[[#This Row],[Commodity]]="corn",Table1[[#This Row],[Tariff + FSC per Car]]/(111*2000/56),Table1[[#This Row],[Tariff + FSC per Car]]/(111*2000/60))</f>
        <v>1.0662627027027027</v>
      </c>
      <c r="AF1354" s="4">
        <f>Table1[[#This Row],[Tariff + FSC per Car]]/100.7</f>
        <v>41.97586891757696</v>
      </c>
      <c r="AG1354" s="4">
        <f>(Table1[[#This Row],[Tariff + FSC per Car]]/111)</f>
        <v>38.08081081081081</v>
      </c>
      <c r="AH1354" s="6">
        <f>(Table1[[#This Row],[Tariff + FSC per Car]]/111)/Table1[[#This Row],[Route Mileage]]</f>
        <v>5.2670554371799183E-2</v>
      </c>
    </row>
    <row r="1355" spans="1:34" x14ac:dyDescent="0.25">
      <c r="A1355" s="3">
        <v>45397</v>
      </c>
      <c r="B1355" s="1" t="s">
        <v>34</v>
      </c>
      <c r="C1355" s="1" t="s">
        <v>34</v>
      </c>
      <c r="D1355" s="24">
        <v>4022</v>
      </c>
      <c r="E1355" s="24">
        <v>69105</v>
      </c>
      <c r="F1355" s="1" t="s">
        <v>72</v>
      </c>
      <c r="G1355" s="1" t="s">
        <v>36</v>
      </c>
      <c r="H1355" s="1" t="s">
        <v>73</v>
      </c>
      <c r="I1355" t="s">
        <v>47</v>
      </c>
      <c r="J1355" t="str">
        <f>_xlfn.CONCAT(IFERROR(INDEX(Lookup!B:B, MATCH(Table1[[#This Row],[Origin City]], Lookup!A:A, 0)), Table1[[#This Row],[Origin City]]),","," ",Table1[[#This Row],[Origin State]])</f>
        <v>Argyle, MN</v>
      </c>
      <c r="K1355" t="s">
        <v>48</v>
      </c>
      <c r="L1355" t="s">
        <v>49</v>
      </c>
      <c r="M1355" t="s">
        <v>50</v>
      </c>
      <c r="N1355" s="5">
        <v>1528</v>
      </c>
      <c r="O1355" t="s">
        <v>51</v>
      </c>
      <c r="P1355">
        <v>110</v>
      </c>
      <c r="Q1355">
        <v>120</v>
      </c>
      <c r="R1355" t="s">
        <v>2</v>
      </c>
      <c r="S1355" t="s">
        <v>43</v>
      </c>
      <c r="T1355" t="s">
        <v>52</v>
      </c>
      <c r="U1355" s="35" t="s">
        <v>44</v>
      </c>
      <c r="V1355" s="27" t="s">
        <v>45</v>
      </c>
      <c r="W1355" s="4">
        <v>6285</v>
      </c>
      <c r="X1355" s="4">
        <f>IF(Table1[[#This Row],[Commodity]]="corn",Table1[[#This Row],[Tariff per Car]]/(111*2000/56),Table1[[#This Row],[Tariff per Car]]/(111*2000/60))</f>
        <v>1.6986486486486487</v>
      </c>
      <c r="Y1355" s="4">
        <f>Table1[[#This Row],[Tariff per Car]]/100.7</f>
        <v>62.413108242303871</v>
      </c>
      <c r="Z1355" s="4">
        <f>(Table1[[#This Row],[Tariff per Car]]/111)</f>
        <v>56.621621621621621</v>
      </c>
      <c r="AA1355" s="6">
        <f>(Table1[[#This Row],[Tariff per Car]]/111)/Table1[[#This Row],[Route Mileage]]</f>
        <v>3.7056035092684306E-2</v>
      </c>
      <c r="AB1355" s="4">
        <v>0.2</v>
      </c>
      <c r="AC1355" s="4">
        <f>Table1[[#This Row],[FSC per Mile]]*Table1[[#This Row],[Route Mileage]]</f>
        <v>305.60000000000002</v>
      </c>
      <c r="AD1355" s="4">
        <f>Table1[[#This Row],[Tariff per Car]]+Table1[[#This Row],[FSC per Car]]</f>
        <v>6590.6</v>
      </c>
      <c r="AE1355" s="4">
        <f>IF(Table1[[#This Row],[Commodity]]="corn",Table1[[#This Row],[Tariff + FSC per Car]]/(111*2000/56),Table1[[#This Row],[Tariff + FSC per Car]]/(111*2000/60))</f>
        <v>1.7812432432432432</v>
      </c>
      <c r="AF1355" s="4">
        <f>Table1[[#This Row],[Tariff + FSC per Car]]/100.7</f>
        <v>65.447864945382321</v>
      </c>
      <c r="AG1355" s="4">
        <f>(Table1[[#This Row],[Tariff + FSC per Car]]/111)</f>
        <v>59.374774774774778</v>
      </c>
      <c r="AH1355" s="6">
        <f>(Table1[[#This Row],[Tariff + FSC per Car]]/111)/Table1[[#This Row],[Route Mileage]]</f>
        <v>3.885783689448611E-2</v>
      </c>
    </row>
    <row r="1356" spans="1:34" x14ac:dyDescent="0.25">
      <c r="A1356" s="3">
        <v>45397</v>
      </c>
      <c r="B1356" s="1" t="s">
        <v>34</v>
      </c>
      <c r="C1356" s="1" t="s">
        <v>34</v>
      </c>
      <c r="D1356" s="24">
        <v>4022</v>
      </c>
      <c r="E1356" s="24">
        <v>69105</v>
      </c>
      <c r="F1356" s="1" t="s">
        <v>72</v>
      </c>
      <c r="G1356" s="1" t="s">
        <v>36</v>
      </c>
      <c r="H1356" s="1" t="s">
        <v>73</v>
      </c>
      <c r="I1356" t="s">
        <v>47</v>
      </c>
      <c r="J1356" t="str">
        <f>_xlfn.CONCAT(IFERROR(INDEX(Lookup!B:B, MATCH(Table1[[#This Row],[Origin City]], Lookup!A:A, 0)), Table1[[#This Row],[Origin City]]),","," ",Table1[[#This Row],[Origin State]])</f>
        <v>Argyle, MN</v>
      </c>
      <c r="K1356" t="s">
        <v>65</v>
      </c>
      <c r="L1356" t="s">
        <v>54</v>
      </c>
      <c r="M1356" t="s">
        <v>66</v>
      </c>
      <c r="N1356" s="47">
        <v>1634</v>
      </c>
      <c r="O1356" t="s">
        <v>51</v>
      </c>
      <c r="P1356">
        <v>110</v>
      </c>
      <c r="Q1356">
        <v>120</v>
      </c>
      <c r="R1356" t="s">
        <v>2</v>
      </c>
      <c r="S1356" t="s">
        <v>43</v>
      </c>
      <c r="T1356" t="s">
        <v>52</v>
      </c>
      <c r="U1356" s="36" t="s">
        <v>44</v>
      </c>
      <c r="V1356" s="28" t="s">
        <v>45</v>
      </c>
      <c r="W1356" s="4">
        <v>6685</v>
      </c>
      <c r="X1356" s="4">
        <f>IF(Table1[[#This Row],[Commodity]]="corn",Table1[[#This Row],[Tariff per Car]]/(111*2000/56),Table1[[#This Row],[Tariff per Car]]/(111*2000/60))</f>
        <v>1.8067567567567568</v>
      </c>
      <c r="Y1356" s="4">
        <f>Table1[[#This Row],[Tariff per Car]]/100.7</f>
        <v>66.385302879841106</v>
      </c>
      <c r="Z1356" s="4">
        <f>(Table1[[#This Row],[Tariff per Car]]/111)</f>
        <v>60.225225225225223</v>
      </c>
      <c r="AA1356" s="6">
        <f>(Table1[[#This Row],[Tariff per Car]]/111)/Table1[[#This Row],[Route Mileage]]</f>
        <v>3.6857542977494016E-2</v>
      </c>
      <c r="AB1356" s="4">
        <v>0.2</v>
      </c>
      <c r="AC1356" s="4">
        <f>Table1[[#This Row],[FSC per Mile]]*Table1[[#This Row],[Route Mileage]]</f>
        <v>326.8</v>
      </c>
      <c r="AD1356" s="4">
        <f>Table1[[#This Row],[Tariff per Car]]+Table1[[#This Row],[FSC per Car]]</f>
        <v>7011.8</v>
      </c>
      <c r="AE1356" s="4">
        <f>IF(Table1[[#This Row],[Commodity]]="corn",Table1[[#This Row],[Tariff + FSC per Car]]/(111*2000/56),Table1[[#This Row],[Tariff + FSC per Car]]/(111*2000/60))</f>
        <v>1.8950810810810812</v>
      </c>
      <c r="AF1356" s="4">
        <f>Table1[[#This Row],[Tariff + FSC per Car]]/100.7</f>
        <v>69.630585898709043</v>
      </c>
      <c r="AG1356" s="4">
        <f>(Table1[[#This Row],[Tariff + FSC per Car]]/111)</f>
        <v>63.16936936936937</v>
      </c>
      <c r="AH1356" s="6">
        <f>(Table1[[#This Row],[Tariff + FSC per Car]]/111)/Table1[[#This Row],[Route Mileage]]</f>
        <v>3.8659344779295821E-2</v>
      </c>
    </row>
    <row r="1357" spans="1:34" x14ac:dyDescent="0.25">
      <c r="A1357" s="3">
        <v>45397</v>
      </c>
      <c r="B1357" s="1" t="s">
        <v>34</v>
      </c>
      <c r="C1357" s="1" t="s">
        <v>34</v>
      </c>
      <c r="D1357" s="24">
        <v>4022</v>
      </c>
      <c r="E1357" s="24">
        <v>69105</v>
      </c>
      <c r="F1357" s="1" t="s">
        <v>72</v>
      </c>
      <c r="G1357" s="1" t="s">
        <v>36</v>
      </c>
      <c r="H1357" s="1" t="s">
        <v>74</v>
      </c>
      <c r="I1357" t="s">
        <v>75</v>
      </c>
      <c r="J1357" t="str">
        <f>_xlfn.CONCAT(IFERROR(INDEX(Lookup!B:B, MATCH(Table1[[#This Row],[Origin City]], Lookup!A:A, 0)), Table1[[#This Row],[Origin City]]),","," ",Table1[[#This Row],[Origin State]])</f>
        <v>Casselton, ND</v>
      </c>
      <c r="K1357" t="s">
        <v>48</v>
      </c>
      <c r="L1357" t="s">
        <v>49</v>
      </c>
      <c r="M1357" t="s">
        <v>50</v>
      </c>
      <c r="N1357" s="5">
        <v>1469</v>
      </c>
      <c r="O1357" t="s">
        <v>51</v>
      </c>
      <c r="P1357">
        <v>110</v>
      </c>
      <c r="Q1357">
        <v>120</v>
      </c>
      <c r="R1357" t="s">
        <v>2</v>
      </c>
      <c r="S1357" t="s">
        <v>43</v>
      </c>
      <c r="T1357" t="s">
        <v>52</v>
      </c>
      <c r="U1357" s="35" t="s">
        <v>44</v>
      </c>
      <c r="V1357" s="27" t="s">
        <v>45</v>
      </c>
      <c r="W1357" s="4">
        <v>6235</v>
      </c>
      <c r="X1357" s="4">
        <f>IF(Table1[[#This Row],[Commodity]]="corn",Table1[[#This Row],[Tariff per Car]]/(111*2000/56),Table1[[#This Row],[Tariff per Car]]/(111*2000/60))</f>
        <v>1.6851351351351351</v>
      </c>
      <c r="Y1357" s="4">
        <f>Table1[[#This Row],[Tariff per Car]]/100.7</f>
        <v>61.916583912611713</v>
      </c>
      <c r="Z1357" s="4">
        <f>(Table1[[#This Row],[Tariff per Car]]/111)</f>
        <v>56.171171171171174</v>
      </c>
      <c r="AA1357" s="6">
        <f>(Table1[[#This Row],[Tariff per Car]]/111)/Table1[[#This Row],[Route Mileage]]</f>
        <v>3.8237693104949746E-2</v>
      </c>
      <c r="AB1357" s="4">
        <v>0.2</v>
      </c>
      <c r="AC1357" s="4">
        <f>Table1[[#This Row],[FSC per Mile]]*Table1[[#This Row],[Route Mileage]]</f>
        <v>293.8</v>
      </c>
      <c r="AD1357" s="4">
        <f>Table1[[#This Row],[Tariff per Car]]+Table1[[#This Row],[FSC per Car]]</f>
        <v>6528.8</v>
      </c>
      <c r="AE1357" s="4">
        <f>IF(Table1[[#This Row],[Commodity]]="corn",Table1[[#This Row],[Tariff + FSC per Car]]/(111*2000/56),Table1[[#This Row],[Tariff + FSC per Car]]/(111*2000/60))</f>
        <v>1.7645405405405405</v>
      </c>
      <c r="AF1357" s="4">
        <f>Table1[[#This Row],[Tariff + FSC per Car]]/100.7</f>
        <v>64.834160873882823</v>
      </c>
      <c r="AG1357" s="4">
        <f>(Table1[[#This Row],[Tariff + FSC per Car]]/111)</f>
        <v>58.818018018018023</v>
      </c>
      <c r="AH1357" s="6">
        <f>(Table1[[#This Row],[Tariff + FSC per Car]]/111)/Table1[[#This Row],[Route Mileage]]</f>
        <v>4.0039494906751551E-2</v>
      </c>
    </row>
    <row r="1358" spans="1:34" x14ac:dyDescent="0.25">
      <c r="A1358" s="3">
        <v>45397</v>
      </c>
      <c r="B1358" s="1" t="s">
        <v>34</v>
      </c>
      <c r="C1358" s="1" t="s">
        <v>34</v>
      </c>
      <c r="D1358" s="24">
        <v>4022</v>
      </c>
      <c r="E1358" s="24">
        <v>69902</v>
      </c>
      <c r="F1358" s="1" t="s">
        <v>72</v>
      </c>
      <c r="G1358" s="1" t="s">
        <v>36</v>
      </c>
      <c r="H1358" s="1" t="s">
        <v>74</v>
      </c>
      <c r="I1358" t="s">
        <v>75</v>
      </c>
      <c r="J1358" t="str">
        <f>_xlfn.CONCAT(IFERROR(INDEX(Lookup!B:B, MATCH(Table1[[#This Row],[Origin City]], Lookup!A:A, 0)), Table1[[#This Row],[Origin City]]),","," ",Table1[[#This Row],[Origin State]])</f>
        <v>Casselton, ND</v>
      </c>
      <c r="K1358" t="s">
        <v>79</v>
      </c>
      <c r="L1358" t="s">
        <v>62</v>
      </c>
      <c r="M1358" t="str">
        <f>_xlfn.CONCAT(IFERROR(INDEX(Lookup!B:B, MATCH(Table1[[#This Row],[Destination City]], Lookup!A:A, 0)), Table1[[#This Row],[Destination City]]),","," ",Table1[[#This Row],[Destination State]])</f>
        <v>St. Louis, MO</v>
      </c>
      <c r="N1358" s="5">
        <v>855</v>
      </c>
      <c r="O1358" t="s">
        <v>51</v>
      </c>
      <c r="P1358">
        <v>110</v>
      </c>
      <c r="Q1358">
        <v>120</v>
      </c>
      <c r="R1358" t="s">
        <v>2</v>
      </c>
      <c r="S1358" t="s">
        <v>43</v>
      </c>
      <c r="T1358" t="s">
        <v>52</v>
      </c>
      <c r="U1358" s="35" t="s">
        <v>44</v>
      </c>
      <c r="V1358" s="27" t="s">
        <v>45</v>
      </c>
      <c r="W1358" s="4">
        <v>4485</v>
      </c>
      <c r="X1358" s="4">
        <f>IF(Table1[[#This Row],[Commodity]]="corn",Table1[[#This Row],[Tariff per Car]]/(111*2000/56),Table1[[#This Row],[Tariff per Car]]/(111*2000/60))</f>
        <v>1.2121621621621621</v>
      </c>
      <c r="Y1358" s="4">
        <f>Table1[[#This Row],[Tariff per Car]]/100.7</f>
        <v>44.538232373386293</v>
      </c>
      <c r="Z1358" s="4">
        <f>(Table1[[#This Row],[Tariff per Car]]/111)</f>
        <v>40.405405405405403</v>
      </c>
      <c r="AA1358" s="6">
        <f>(Table1[[#This Row],[Tariff per Car]]/111)/Table1[[#This Row],[Route Mileage]]</f>
        <v>4.7257784099889358E-2</v>
      </c>
      <c r="AB1358" s="4">
        <v>0.2</v>
      </c>
      <c r="AC1358" s="4">
        <f>Table1[[#This Row],[FSC per Mile]]*Table1[[#This Row],[Route Mileage]]</f>
        <v>171</v>
      </c>
      <c r="AD1358" s="4">
        <f>Table1[[#This Row],[Tariff per Car]]+Table1[[#This Row],[FSC per Car]]</f>
        <v>4656</v>
      </c>
      <c r="AE1358" s="4">
        <f>IF(Table1[[#This Row],[Commodity]]="corn",Table1[[#This Row],[Tariff + FSC per Car]]/(111*2000/56),Table1[[#This Row],[Tariff + FSC per Car]]/(111*2000/60))</f>
        <v>1.2583783783783784</v>
      </c>
      <c r="AF1358" s="4">
        <f>Table1[[#This Row],[Tariff + FSC per Car]]/100.7</f>
        <v>46.236345580933467</v>
      </c>
      <c r="AG1358" s="4">
        <f>(Table1[[#This Row],[Tariff + FSC per Car]]/111)</f>
        <v>41.945945945945944</v>
      </c>
      <c r="AH1358" s="6">
        <f>(Table1[[#This Row],[Tariff + FSC per Car]]/111)/Table1[[#This Row],[Route Mileage]]</f>
        <v>4.9059585901691162E-2</v>
      </c>
    </row>
    <row r="1359" spans="1:34" x14ac:dyDescent="0.25">
      <c r="A1359" s="3">
        <v>45397</v>
      </c>
      <c r="B1359" s="1" t="s">
        <v>34</v>
      </c>
      <c r="C1359" s="1" t="s">
        <v>34</v>
      </c>
      <c r="D1359" s="24">
        <v>4022</v>
      </c>
      <c r="E1359" s="24">
        <v>69105</v>
      </c>
      <c r="F1359" s="1" t="s">
        <v>72</v>
      </c>
      <c r="G1359" s="1" t="s">
        <v>36</v>
      </c>
      <c r="H1359" s="1" t="s">
        <v>76</v>
      </c>
      <c r="I1359" t="s">
        <v>77</v>
      </c>
      <c r="J1359" t="str">
        <f>_xlfn.CONCAT(IFERROR(INDEX(Lookup!B:B, MATCH(Table1[[#This Row],[Origin City]], Lookup!A:A, 0)), Table1[[#This Row],[Origin City]]),","," ",Table1[[#This Row],[Origin State]])</f>
        <v>Concordia, KS</v>
      </c>
      <c r="K1359" t="s">
        <v>65</v>
      </c>
      <c r="L1359" t="s">
        <v>54</v>
      </c>
      <c r="M1359" t="s">
        <v>66</v>
      </c>
      <c r="N1359" s="5">
        <v>742</v>
      </c>
      <c r="O1359" t="s">
        <v>51</v>
      </c>
      <c r="P1359">
        <v>110</v>
      </c>
      <c r="Q1359">
        <v>120</v>
      </c>
      <c r="R1359" t="s">
        <v>2</v>
      </c>
      <c r="S1359" t="s">
        <v>43</v>
      </c>
      <c r="T1359" t="s">
        <v>43</v>
      </c>
      <c r="U1359" s="36" t="s">
        <v>44</v>
      </c>
      <c r="V1359" s="28" t="s">
        <v>45</v>
      </c>
      <c r="W1359" s="4">
        <v>4935</v>
      </c>
      <c r="X1359" s="4">
        <f>IF(Table1[[#This Row],[Commodity]]="corn",Table1[[#This Row],[Tariff per Car]]/(111*2000/56),Table1[[#This Row],[Tariff per Car]]/(111*2000/60))</f>
        <v>1.3337837837837838</v>
      </c>
      <c r="Y1359" s="4">
        <f>Table1[[#This Row],[Tariff per Car]]/100.7</f>
        <v>49.006951340615686</v>
      </c>
      <c r="Z1359" s="4">
        <f>(Table1[[#This Row],[Tariff per Car]]/111)</f>
        <v>44.45945945945946</v>
      </c>
      <c r="AA1359" s="6">
        <f>(Table1[[#This Row],[Tariff per Car]]/111)/Table1[[#This Row],[Route Mileage]]</f>
        <v>5.991840897501275E-2</v>
      </c>
      <c r="AB1359" s="4">
        <v>0.2</v>
      </c>
      <c r="AC1359" s="4">
        <f>Table1[[#This Row],[FSC per Mile]]*Table1[[#This Row],[Route Mileage]]</f>
        <v>148.4</v>
      </c>
      <c r="AD1359" s="4">
        <f>Table1[[#This Row],[Tariff per Car]]+Table1[[#This Row],[FSC per Car]]</f>
        <v>5083.3999999999996</v>
      </c>
      <c r="AE1359" s="4">
        <f>IF(Table1[[#This Row],[Commodity]]="corn",Table1[[#This Row],[Tariff + FSC per Car]]/(111*2000/56),Table1[[#This Row],[Tariff + FSC per Car]]/(111*2000/60))</f>
        <v>1.3738918918918919</v>
      </c>
      <c r="AF1359" s="4">
        <f>Table1[[#This Row],[Tariff + FSC per Car]]/100.7</f>
        <v>50.480635551142001</v>
      </c>
      <c r="AG1359" s="4">
        <f>(Table1[[#This Row],[Tariff + FSC per Car]]/111)</f>
        <v>45.796396396396396</v>
      </c>
      <c r="AH1359" s="6">
        <f>(Table1[[#This Row],[Tariff + FSC per Car]]/111)/Table1[[#This Row],[Route Mileage]]</f>
        <v>6.1720210776814548E-2</v>
      </c>
    </row>
    <row r="1360" spans="1:34" x14ac:dyDescent="0.25">
      <c r="A1360" s="3">
        <v>45397</v>
      </c>
      <c r="B1360" s="1" t="s">
        <v>34</v>
      </c>
      <c r="C1360" s="1" t="s">
        <v>34</v>
      </c>
      <c r="D1360" s="24">
        <v>4022</v>
      </c>
      <c r="E1360" s="24">
        <v>69105</v>
      </c>
      <c r="F1360" s="1" t="s">
        <v>72</v>
      </c>
      <c r="G1360" s="1" t="s">
        <v>36</v>
      </c>
      <c r="H1360" s="1" t="s">
        <v>78</v>
      </c>
      <c r="I1360" t="s">
        <v>68</v>
      </c>
      <c r="J1360" t="str">
        <f>_xlfn.CONCAT(IFERROR(INDEX(Lookup!B:B, MATCH(Table1[[#This Row],[Origin City]], Lookup!A:A, 0)), Table1[[#This Row],[Origin City]]),","," ",Table1[[#This Row],[Origin State]])</f>
        <v>Mitchell, SD</v>
      </c>
      <c r="K1360" t="s">
        <v>48</v>
      </c>
      <c r="L1360" t="s">
        <v>49</v>
      </c>
      <c r="M1360" t="s">
        <v>50</v>
      </c>
      <c r="N1360" s="5">
        <v>1624</v>
      </c>
      <c r="O1360" t="s">
        <v>51</v>
      </c>
      <c r="P1360">
        <v>110</v>
      </c>
      <c r="Q1360">
        <v>120</v>
      </c>
      <c r="R1360" t="s">
        <v>2</v>
      </c>
      <c r="S1360" t="s">
        <v>43</v>
      </c>
      <c r="T1360" t="s">
        <v>52</v>
      </c>
      <c r="U1360" s="35" t="s">
        <v>44</v>
      </c>
      <c r="V1360" s="27" t="s">
        <v>45</v>
      </c>
      <c r="W1360" s="4">
        <v>6335</v>
      </c>
      <c r="X1360" s="4">
        <f>IF(Table1[[#This Row],[Commodity]]="corn",Table1[[#This Row],[Tariff per Car]]/(111*2000/56),Table1[[#This Row],[Tariff per Car]]/(111*2000/60))</f>
        <v>1.7121621621621621</v>
      </c>
      <c r="Y1360" s="4">
        <f>Table1[[#This Row],[Tariff per Car]]/100.7</f>
        <v>62.909632571996028</v>
      </c>
      <c r="Z1360" s="4">
        <f>(Table1[[#This Row],[Tariff per Car]]/111)</f>
        <v>57.072072072072075</v>
      </c>
      <c r="AA1360" s="6">
        <f>(Table1[[#This Row],[Tariff per Car]]/111)/Table1[[#This Row],[Route Mileage]]</f>
        <v>3.5142901522211868E-2</v>
      </c>
      <c r="AB1360" s="4">
        <v>0.2</v>
      </c>
      <c r="AC1360" s="4">
        <f>Table1[[#This Row],[FSC per Mile]]*Table1[[#This Row],[Route Mileage]]</f>
        <v>324.8</v>
      </c>
      <c r="AD1360" s="4">
        <f>Table1[[#This Row],[Tariff per Car]]+Table1[[#This Row],[FSC per Car]]</f>
        <v>6659.8</v>
      </c>
      <c r="AE1360" s="4">
        <f>IF(Table1[[#This Row],[Commodity]]="corn",Table1[[#This Row],[Tariff + FSC per Car]]/(111*2000/56),Table1[[#This Row],[Tariff + FSC per Car]]/(111*2000/60))</f>
        <v>1.7999459459459459</v>
      </c>
      <c r="AF1360" s="4">
        <f>Table1[[#This Row],[Tariff + FSC per Car]]/100.7</f>
        <v>66.135054617676261</v>
      </c>
      <c r="AG1360" s="4">
        <f>(Table1[[#This Row],[Tariff + FSC per Car]]/111)</f>
        <v>59.998198198198203</v>
      </c>
      <c r="AH1360" s="6">
        <f>(Table1[[#This Row],[Tariff + FSC per Car]]/111)/Table1[[#This Row],[Route Mileage]]</f>
        <v>3.6944703324013672E-2</v>
      </c>
    </row>
    <row r="1361" spans="1:34" x14ac:dyDescent="0.25">
      <c r="A1361" s="3">
        <v>45397</v>
      </c>
      <c r="B1361" s="1" t="s">
        <v>34</v>
      </c>
      <c r="C1361" s="1" t="s">
        <v>34</v>
      </c>
      <c r="D1361" s="24">
        <v>4022</v>
      </c>
      <c r="E1361" s="24">
        <v>69105</v>
      </c>
      <c r="F1361" s="1" t="s">
        <v>72</v>
      </c>
      <c r="G1361" s="1" t="s">
        <v>36</v>
      </c>
      <c r="H1361" s="1" t="s">
        <v>61</v>
      </c>
      <c r="I1361" t="s">
        <v>62</v>
      </c>
      <c r="J1361" t="str">
        <f>_xlfn.CONCAT(IFERROR(INDEX(Lookup!B:B, MATCH(Table1[[#This Row],[Origin City]], Lookup!A:A, 0)), Table1[[#This Row],[Origin City]]),","," ",Table1[[#This Row],[Origin State]])</f>
        <v>Phelps (Rock Port), MO</v>
      </c>
      <c r="K1361" t="s">
        <v>48</v>
      </c>
      <c r="L1361" t="s">
        <v>49</v>
      </c>
      <c r="M1361" t="s">
        <v>50</v>
      </c>
      <c r="N1361" s="5">
        <v>1881</v>
      </c>
      <c r="O1361" t="s">
        <v>51</v>
      </c>
      <c r="P1361">
        <v>110</v>
      </c>
      <c r="Q1361">
        <v>120</v>
      </c>
      <c r="R1361" t="s">
        <v>2</v>
      </c>
      <c r="S1361" t="s">
        <v>43</v>
      </c>
      <c r="T1361" t="s">
        <v>43</v>
      </c>
      <c r="U1361" s="35" t="s">
        <v>44</v>
      </c>
      <c r="V1361" s="27" t="s">
        <v>45</v>
      </c>
      <c r="W1361" s="4">
        <v>6285</v>
      </c>
      <c r="X1361" s="4">
        <f>IF(Table1[[#This Row],[Commodity]]="corn",Table1[[#This Row],[Tariff per Car]]/(111*2000/56),Table1[[#This Row],[Tariff per Car]]/(111*2000/60))</f>
        <v>1.6986486486486487</v>
      </c>
      <c r="Y1361" s="4">
        <f>Table1[[#This Row],[Tariff per Car]]/100.7</f>
        <v>62.413108242303871</v>
      </c>
      <c r="Z1361" s="4">
        <f>(Table1[[#This Row],[Tariff per Car]]/111)</f>
        <v>56.621621621621621</v>
      </c>
      <c r="AA1361" s="6">
        <f>(Table1[[#This Row],[Tariff per Car]]/111)/Table1[[#This Row],[Route Mileage]]</f>
        <v>3.0101872207135366E-2</v>
      </c>
      <c r="AB1361" s="4">
        <v>0.2</v>
      </c>
      <c r="AC1361" s="4">
        <f>Table1[[#This Row],[FSC per Mile]]*Table1[[#This Row],[Route Mileage]]</f>
        <v>376.20000000000005</v>
      </c>
      <c r="AD1361" s="4">
        <f>Table1[[#This Row],[Tariff per Car]]+Table1[[#This Row],[FSC per Car]]</f>
        <v>6661.2</v>
      </c>
      <c r="AE1361" s="4">
        <f>IF(Table1[[#This Row],[Commodity]]="corn",Table1[[#This Row],[Tariff + FSC per Car]]/(111*2000/56),Table1[[#This Row],[Tariff + FSC per Car]]/(111*2000/60))</f>
        <v>1.8003243243243243</v>
      </c>
      <c r="AF1361" s="4">
        <f>Table1[[#This Row],[Tariff + FSC per Car]]/100.7</f>
        <v>66.148957298907646</v>
      </c>
      <c r="AG1361" s="4">
        <f>(Table1[[#This Row],[Tariff + FSC per Car]]/111)</f>
        <v>60.01081081081081</v>
      </c>
      <c r="AH1361" s="6">
        <f>(Table1[[#This Row],[Tariff + FSC per Car]]/111)/Table1[[#This Row],[Route Mileage]]</f>
        <v>3.1903674008937163E-2</v>
      </c>
    </row>
    <row r="1362" spans="1:34" x14ac:dyDescent="0.25">
      <c r="A1362" s="3">
        <v>45397</v>
      </c>
      <c r="B1362" s="1" t="s">
        <v>34</v>
      </c>
      <c r="C1362" s="1" t="s">
        <v>34</v>
      </c>
      <c r="D1362" s="24">
        <v>4022</v>
      </c>
      <c r="E1362" s="24">
        <v>69105</v>
      </c>
      <c r="F1362" s="1" t="s">
        <v>72</v>
      </c>
      <c r="G1362" s="1" t="s">
        <v>36</v>
      </c>
      <c r="H1362" s="1" t="s">
        <v>69</v>
      </c>
      <c r="I1362" t="s">
        <v>47</v>
      </c>
      <c r="J1362" t="str">
        <f>_xlfn.CONCAT(IFERROR(INDEX(Lookup!B:B, MATCH(Table1[[#This Row],[Origin City]], Lookup!A:A, 0)), Table1[[#This Row],[Origin City]]),","," ",Table1[[#This Row],[Origin State]])</f>
        <v>St. Cloud, MN</v>
      </c>
      <c r="K1362" t="s">
        <v>48</v>
      </c>
      <c r="L1362" t="s">
        <v>49</v>
      </c>
      <c r="M1362" t="s">
        <v>50</v>
      </c>
      <c r="N1362" s="5">
        <v>1666</v>
      </c>
      <c r="O1362" t="s">
        <v>51</v>
      </c>
      <c r="P1362">
        <v>110</v>
      </c>
      <c r="Q1362">
        <v>120</v>
      </c>
      <c r="R1362" t="s">
        <v>2</v>
      </c>
      <c r="S1362" t="s">
        <v>43</v>
      </c>
      <c r="T1362" t="s">
        <v>43</v>
      </c>
      <c r="U1362" s="36" t="s">
        <v>44</v>
      </c>
      <c r="V1362" s="28" t="s">
        <v>45</v>
      </c>
      <c r="W1362" s="4">
        <v>6385</v>
      </c>
      <c r="X1362" s="4">
        <f>IF(Table1[[#This Row],[Commodity]]="corn",Table1[[#This Row],[Tariff per Car]]/(111*2000/56),Table1[[#This Row],[Tariff per Car]]/(111*2000/60))</f>
        <v>1.7256756756756757</v>
      </c>
      <c r="Y1362" s="4">
        <f>Table1[[#This Row],[Tariff per Car]]/100.7</f>
        <v>63.406156901688178</v>
      </c>
      <c r="Z1362" s="4">
        <f>(Table1[[#This Row],[Tariff per Car]]/111)</f>
        <v>57.522522522522522</v>
      </c>
      <c r="AA1362" s="6">
        <f>(Table1[[#This Row],[Tariff per Car]]/111)/Table1[[#This Row],[Route Mileage]]</f>
        <v>3.4527324443290833E-2</v>
      </c>
      <c r="AB1362" s="4">
        <v>0.2</v>
      </c>
      <c r="AC1362" s="4">
        <f>Table1[[#This Row],[FSC per Mile]]*Table1[[#This Row],[Route Mileage]]</f>
        <v>333.20000000000005</v>
      </c>
      <c r="AD1362" s="4">
        <f>Table1[[#This Row],[Tariff per Car]]+Table1[[#This Row],[FSC per Car]]</f>
        <v>6718.2</v>
      </c>
      <c r="AE1362" s="4">
        <f>IF(Table1[[#This Row],[Commodity]]="corn",Table1[[#This Row],[Tariff + FSC per Car]]/(111*2000/56),Table1[[#This Row],[Tariff + FSC per Car]]/(111*2000/60))</f>
        <v>1.8157297297297297</v>
      </c>
      <c r="AF1362" s="4">
        <f>Table1[[#This Row],[Tariff + FSC per Car]]/100.7</f>
        <v>66.714995034756697</v>
      </c>
      <c r="AG1362" s="4">
        <f>(Table1[[#This Row],[Tariff + FSC per Car]]/111)</f>
        <v>60.524324324324326</v>
      </c>
      <c r="AH1362" s="6">
        <f>(Table1[[#This Row],[Tariff + FSC per Car]]/111)/Table1[[#This Row],[Route Mileage]]</f>
        <v>3.632912624509263E-2</v>
      </c>
    </row>
    <row r="1363" spans="1:34" x14ac:dyDescent="0.25">
      <c r="A1363" s="3">
        <v>45397</v>
      </c>
      <c r="B1363" s="1" t="s">
        <v>131</v>
      </c>
      <c r="C1363" s="1" t="s">
        <v>131</v>
      </c>
      <c r="D1363" s="24">
        <v>4050</v>
      </c>
      <c r="E1363" s="24">
        <v>1001000</v>
      </c>
      <c r="F1363" s="1" t="s">
        <v>72</v>
      </c>
      <c r="G1363" s="1" t="s">
        <v>36</v>
      </c>
      <c r="H1363" s="1" t="s">
        <v>132</v>
      </c>
      <c r="I1363" t="s">
        <v>57</v>
      </c>
      <c r="J1363" t="str">
        <f>_xlfn.CONCAT(IFERROR(INDEX(Lookup!B:B, MATCH(Table1[[#This Row],[Origin City]], Lookup!A:A, 0)), Table1[[#This Row],[Origin City]]),","," ",Table1[[#This Row],[Origin State]])</f>
        <v>Gibson City, IL</v>
      </c>
      <c r="K1363" t="s">
        <v>133</v>
      </c>
      <c r="L1363" t="s">
        <v>83</v>
      </c>
      <c r="M1363" t="str">
        <f>_xlfn.CONCAT(IFERROR(INDEX(Lookup!B:B, MATCH(Table1[[#This Row],[Destination City]], Lookup!A:A, 0)), Table1[[#This Row],[Destination City]]),","," ",Table1[[#This Row],[Destination State]])</f>
        <v>Reserve, LA</v>
      </c>
      <c r="N1363" s="5">
        <v>870</v>
      </c>
      <c r="O1363" t="s">
        <v>86</v>
      </c>
      <c r="P1363">
        <v>105</v>
      </c>
      <c r="R1363" t="s">
        <v>108</v>
      </c>
      <c r="S1363" t="s">
        <v>43</v>
      </c>
      <c r="T1363" t="s">
        <v>52</v>
      </c>
      <c r="U1363" s="26"/>
      <c r="V1363" s="27" t="s">
        <v>134</v>
      </c>
      <c r="W1363" s="4">
        <v>1854</v>
      </c>
      <c r="X1363" s="4">
        <f>IF(Table1[[#This Row],[Commodity]]="corn",Table1[[#This Row],[Tariff per Car]]/(111*2000/56),Table1[[#This Row],[Tariff per Car]]/(111*2000/60))</f>
        <v>0.50108108108108107</v>
      </c>
      <c r="Y1363" s="4">
        <f>Table1[[#This Row],[Tariff per Car]]/100.7</f>
        <v>18.411122144985104</v>
      </c>
      <c r="Z1363" s="4">
        <f>(Table1[[#This Row],[Tariff per Car]]/111)</f>
        <v>16.702702702702702</v>
      </c>
      <c r="AA1363" s="6">
        <f>(Table1[[#This Row],[Tariff per Car]]/111)/Table1[[#This Row],[Route Mileage]]</f>
        <v>1.9198508853681268E-2</v>
      </c>
      <c r="AB1363" s="4">
        <v>0.45450000000000002</v>
      </c>
      <c r="AC1363" s="4">
        <f>Table1[[#This Row],[FSC per Mile]]*Table1[[#This Row],[Route Mileage]]</f>
        <v>395.41500000000002</v>
      </c>
      <c r="AD1363" s="4">
        <f>Table1[[#This Row],[Tariff per Car]]+Table1[[#This Row],[FSC per Car]]</f>
        <v>2249.415</v>
      </c>
      <c r="AE1363" s="4">
        <f>IF(Table1[[#This Row],[Commodity]]="corn",Table1[[#This Row],[Tariff + FSC per Car]]/(111*2000/56),Table1[[#This Row],[Tariff + FSC per Car]]/(111*2000/60))</f>
        <v>0.60794999999999999</v>
      </c>
      <c r="AF1363" s="4">
        <f>Table1[[#This Row],[Tariff + FSC per Car]]/100.7</f>
        <v>22.337785501489574</v>
      </c>
      <c r="AG1363" s="4">
        <f>(Table1[[#This Row],[Tariff + FSC per Car]]/111)</f>
        <v>20.265000000000001</v>
      </c>
      <c r="AH1363" s="6">
        <f>(Table1[[#This Row],[Tariff + FSC per Car]]/111)/Table1[[#This Row],[Route Mileage]]</f>
        <v>2.3293103448275863E-2</v>
      </c>
    </row>
    <row r="1364" spans="1:34" x14ac:dyDescent="0.25">
      <c r="A1364" s="3">
        <v>45397</v>
      </c>
      <c r="B1364" s="1" t="s">
        <v>131</v>
      </c>
      <c r="C1364" s="1" t="s">
        <v>131</v>
      </c>
      <c r="D1364" s="24">
        <v>4050</v>
      </c>
      <c r="E1364" s="24">
        <v>1001000</v>
      </c>
      <c r="F1364" s="1" t="s">
        <v>72</v>
      </c>
      <c r="G1364" s="1" t="s">
        <v>36</v>
      </c>
      <c r="H1364" s="1" t="s">
        <v>132</v>
      </c>
      <c r="I1364" t="s">
        <v>57</v>
      </c>
      <c r="J1364" t="str">
        <f>_xlfn.CONCAT(IFERROR(INDEX(Lookup!B:B, MATCH(Table1[[#This Row],[Origin City]], Lookup!A:A, 0)), Table1[[#This Row],[Origin City]]),","," ",Table1[[#This Row],[Origin State]])</f>
        <v>Gibson City, IL</v>
      </c>
      <c r="K1364" t="s">
        <v>133</v>
      </c>
      <c r="L1364" t="s">
        <v>83</v>
      </c>
      <c r="M1364" t="str">
        <f>_xlfn.CONCAT(IFERROR(INDEX(Lookup!B:B, MATCH(Table1[[#This Row],[Destination City]], Lookup!A:A, 0)), Table1[[#This Row],[Destination City]]),","," ",Table1[[#This Row],[Destination State]])</f>
        <v>Reserve, LA</v>
      </c>
      <c r="N1364" s="5">
        <v>870</v>
      </c>
      <c r="O1364" t="s">
        <v>86</v>
      </c>
      <c r="P1364">
        <v>105</v>
      </c>
      <c r="R1364" t="s">
        <v>2</v>
      </c>
      <c r="S1364" t="s">
        <v>43</v>
      </c>
      <c r="T1364" t="s">
        <v>52</v>
      </c>
      <c r="U1364" s="26"/>
      <c r="V1364" s="27" t="s">
        <v>134</v>
      </c>
      <c r="W1364" s="4">
        <v>2233</v>
      </c>
      <c r="X1364" s="4">
        <f>IF(Table1[[#This Row],[Commodity]]="corn",Table1[[#This Row],[Tariff per Car]]/(111*2000/56),Table1[[#This Row],[Tariff per Car]]/(111*2000/60))</f>
        <v>0.60351351351351357</v>
      </c>
      <c r="Y1364" s="4">
        <f>Table1[[#This Row],[Tariff per Car]]/100.7</f>
        <v>22.174776564051637</v>
      </c>
      <c r="Z1364" s="4">
        <f>(Table1[[#This Row],[Tariff per Car]]/111)</f>
        <v>20.117117117117118</v>
      </c>
      <c r="AA1364" s="6">
        <f>(Table1[[#This Row],[Tariff per Car]]/111)/Table1[[#This Row],[Route Mileage]]</f>
        <v>2.3123123123123125E-2</v>
      </c>
      <c r="AB1364" s="4">
        <v>0.45450000000000002</v>
      </c>
      <c r="AC1364" s="4">
        <f>Table1[[#This Row],[FSC per Mile]]*Table1[[#This Row],[Route Mileage]]</f>
        <v>395.41500000000002</v>
      </c>
      <c r="AD1364" s="4">
        <f>Table1[[#This Row],[Tariff per Car]]+Table1[[#This Row],[FSC per Car]]</f>
        <v>2628.415</v>
      </c>
      <c r="AE1364" s="4">
        <f>IF(Table1[[#This Row],[Commodity]]="corn",Table1[[#This Row],[Tariff + FSC per Car]]/(111*2000/56),Table1[[#This Row],[Tariff + FSC per Car]]/(111*2000/60))</f>
        <v>0.71038243243243238</v>
      </c>
      <c r="AF1364" s="4">
        <f>Table1[[#This Row],[Tariff + FSC per Car]]/100.7</f>
        <v>26.101439920556107</v>
      </c>
      <c r="AG1364" s="4">
        <f>(Table1[[#This Row],[Tariff + FSC per Car]]/111)</f>
        <v>23.679414414414413</v>
      </c>
      <c r="AH1364" s="6">
        <f>(Table1[[#This Row],[Tariff + FSC per Car]]/111)/Table1[[#This Row],[Route Mileage]]</f>
        <v>2.7217717717717718E-2</v>
      </c>
    </row>
    <row r="1365" spans="1:34" x14ac:dyDescent="0.25">
      <c r="A1365" s="3">
        <v>45397</v>
      </c>
      <c r="B1365" s="1" t="s">
        <v>131</v>
      </c>
      <c r="C1365" s="1" t="s">
        <v>131</v>
      </c>
      <c r="D1365" s="24">
        <v>4050</v>
      </c>
      <c r="E1365" s="24">
        <v>1001000</v>
      </c>
      <c r="F1365" s="1" t="s">
        <v>72</v>
      </c>
      <c r="G1365" s="1" t="s">
        <v>36</v>
      </c>
      <c r="H1365" s="1" t="s">
        <v>135</v>
      </c>
      <c r="I1365" t="s">
        <v>59</v>
      </c>
      <c r="J1365" t="str">
        <f>_xlfn.CONCAT(IFERROR(INDEX(Lookup!B:B, MATCH(Table1[[#This Row],[Origin City]], Lookup!A:A, 0)), Table1[[#This Row],[Origin City]]),","," ",Table1[[#This Row],[Origin State]])</f>
        <v>Ida Grove, IA</v>
      </c>
      <c r="K1365" t="s">
        <v>136</v>
      </c>
      <c r="L1365" t="s">
        <v>83</v>
      </c>
      <c r="M1365" t="str">
        <f>_xlfn.CONCAT(IFERROR(INDEX(Lookup!B:B, MATCH(Table1[[#This Row],[Destination City]], Lookup!A:A, 0)), Table1[[#This Row],[Destination City]]),","," ",Table1[[#This Row],[Destination State]])</f>
        <v>Convent, LA</v>
      </c>
      <c r="N1365" s="5">
        <v>1376</v>
      </c>
      <c r="O1365" t="s">
        <v>86</v>
      </c>
      <c r="P1365">
        <v>105</v>
      </c>
      <c r="R1365" t="s">
        <v>108</v>
      </c>
      <c r="S1365" t="s">
        <v>43</v>
      </c>
      <c r="T1365" t="s">
        <v>43</v>
      </c>
      <c r="U1365" s="26"/>
      <c r="V1365" s="27" t="s">
        <v>134</v>
      </c>
      <c r="W1365" s="4">
        <v>2981</v>
      </c>
      <c r="X1365" s="4">
        <f>IF(Table1[[#This Row],[Commodity]]="corn",Table1[[#This Row],[Tariff per Car]]/(111*2000/56),Table1[[#This Row],[Tariff per Car]]/(111*2000/60))</f>
        <v>0.80567567567567566</v>
      </c>
      <c r="Y1365" s="4">
        <f>Table1[[#This Row],[Tariff per Car]]/100.7</f>
        <v>29.602780536246275</v>
      </c>
      <c r="Z1365" s="4">
        <f>(Table1[[#This Row],[Tariff per Car]]/111)</f>
        <v>26.855855855855857</v>
      </c>
      <c r="AA1365" s="6">
        <f>(Table1[[#This Row],[Tariff per Car]]/111)/Table1[[#This Row],[Route Mileage]]</f>
        <v>1.9517337104546409E-2</v>
      </c>
      <c r="AB1365" s="4">
        <v>0.45450000000000002</v>
      </c>
      <c r="AC1365" s="4">
        <f>Table1[[#This Row],[FSC per Mile]]*Table1[[#This Row],[Route Mileage]]</f>
        <v>625.39200000000005</v>
      </c>
      <c r="AD1365" s="4">
        <f>Table1[[#This Row],[Tariff per Car]]+Table1[[#This Row],[FSC per Car]]</f>
        <v>3606.3919999999998</v>
      </c>
      <c r="AE1365" s="4">
        <f>IF(Table1[[#This Row],[Commodity]]="corn",Table1[[#This Row],[Tariff + FSC per Car]]/(111*2000/56),Table1[[#This Row],[Tariff + FSC per Car]]/(111*2000/60))</f>
        <v>0.97470054054054045</v>
      </c>
      <c r="AF1365" s="4">
        <f>Table1[[#This Row],[Tariff + FSC per Car]]/100.7</f>
        <v>35.813227408143</v>
      </c>
      <c r="AG1365" s="4">
        <f>(Table1[[#This Row],[Tariff + FSC per Car]]/111)</f>
        <v>32.490018018018013</v>
      </c>
      <c r="AH1365" s="6">
        <f>(Table1[[#This Row],[Tariff + FSC per Car]]/111)/Table1[[#This Row],[Route Mileage]]</f>
        <v>2.3611931699140998E-2</v>
      </c>
    </row>
    <row r="1366" spans="1:34" x14ac:dyDescent="0.25">
      <c r="A1366" s="3">
        <v>45397</v>
      </c>
      <c r="B1366" s="1" t="s">
        <v>131</v>
      </c>
      <c r="C1366" s="1" t="s">
        <v>131</v>
      </c>
      <c r="D1366" s="24">
        <v>4050</v>
      </c>
      <c r="E1366" s="24">
        <v>1001000</v>
      </c>
      <c r="F1366" s="1" t="s">
        <v>72</v>
      </c>
      <c r="G1366" s="1" t="s">
        <v>36</v>
      </c>
      <c r="H1366" s="1" t="s">
        <v>135</v>
      </c>
      <c r="I1366" t="s">
        <v>59</v>
      </c>
      <c r="J1366" t="str">
        <f>_xlfn.CONCAT(IFERROR(INDEX(Lookup!B:B, MATCH(Table1[[#This Row],[Origin City]], Lookup!A:A, 0)), Table1[[#This Row],[Origin City]]),","," ",Table1[[#This Row],[Origin State]])</f>
        <v>Ida Grove, IA</v>
      </c>
      <c r="K1366" t="s">
        <v>136</v>
      </c>
      <c r="L1366" t="s">
        <v>83</v>
      </c>
      <c r="M1366" t="str">
        <f>_xlfn.CONCAT(IFERROR(INDEX(Lookup!B:B, MATCH(Table1[[#This Row],[Destination City]], Lookup!A:A, 0)), Table1[[#This Row],[Destination City]]),","," ",Table1[[#This Row],[Destination State]])</f>
        <v>Convent, LA</v>
      </c>
      <c r="N1366" s="5">
        <v>1376</v>
      </c>
      <c r="O1366" t="s">
        <v>86</v>
      </c>
      <c r="P1366">
        <v>105</v>
      </c>
      <c r="R1366" t="s">
        <v>2</v>
      </c>
      <c r="S1366" t="s">
        <v>43</v>
      </c>
      <c r="T1366" t="s">
        <v>43</v>
      </c>
      <c r="U1366" s="26"/>
      <c r="V1366" s="27" t="s">
        <v>134</v>
      </c>
      <c r="W1366" s="4">
        <v>3416</v>
      </c>
      <c r="X1366" s="4">
        <f>IF(Table1[[#This Row],[Commodity]]="corn",Table1[[#This Row],[Tariff per Car]]/(111*2000/56),Table1[[#This Row],[Tariff per Car]]/(111*2000/60))</f>
        <v>0.92324324324324325</v>
      </c>
      <c r="Y1366" s="4">
        <f>Table1[[#This Row],[Tariff per Car]]/100.7</f>
        <v>33.922542204568025</v>
      </c>
      <c r="Z1366" s="4">
        <f>(Table1[[#This Row],[Tariff per Car]]/111)</f>
        <v>30.774774774774773</v>
      </c>
      <c r="AA1366" s="6">
        <f>(Table1[[#This Row],[Tariff per Car]]/111)/Table1[[#This Row],[Route Mileage]]</f>
        <v>2.236538864445841E-2</v>
      </c>
      <c r="AB1366" s="4">
        <v>0.45450000000000002</v>
      </c>
      <c r="AC1366" s="4">
        <f>Table1[[#This Row],[FSC per Mile]]*Table1[[#This Row],[Route Mileage]]</f>
        <v>625.39200000000005</v>
      </c>
      <c r="AD1366" s="4">
        <f>Table1[[#This Row],[Tariff per Car]]+Table1[[#This Row],[FSC per Car]]</f>
        <v>4041.3919999999998</v>
      </c>
      <c r="AE1366" s="4">
        <f>IF(Table1[[#This Row],[Commodity]]="corn",Table1[[#This Row],[Tariff + FSC per Car]]/(111*2000/56),Table1[[#This Row],[Tariff + FSC per Car]]/(111*2000/60))</f>
        <v>1.092268108108108</v>
      </c>
      <c r="AF1366" s="4">
        <f>Table1[[#This Row],[Tariff + FSC per Car]]/100.7</f>
        <v>40.132989076464746</v>
      </c>
      <c r="AG1366" s="4">
        <f>(Table1[[#This Row],[Tariff + FSC per Car]]/111)</f>
        <v>36.408936936936932</v>
      </c>
      <c r="AH1366" s="6">
        <f>(Table1[[#This Row],[Tariff + FSC per Car]]/111)/Table1[[#This Row],[Route Mileage]]</f>
        <v>2.6459983239053003E-2</v>
      </c>
    </row>
    <row r="1367" spans="1:34" x14ac:dyDescent="0.25">
      <c r="A1367" s="3">
        <v>45397</v>
      </c>
      <c r="B1367" s="1" t="s">
        <v>88</v>
      </c>
      <c r="C1367" s="1" t="s">
        <v>81</v>
      </c>
      <c r="D1367" s="24">
        <v>4444</v>
      </c>
      <c r="E1367" s="24">
        <v>47004</v>
      </c>
      <c r="F1367" s="1" t="s">
        <v>72</v>
      </c>
      <c r="G1367" s="1" t="s">
        <v>36</v>
      </c>
      <c r="H1367" s="1" t="s">
        <v>89</v>
      </c>
      <c r="I1367" t="s">
        <v>75</v>
      </c>
      <c r="J1367" t="str">
        <f>_xlfn.CONCAT(IFERROR(INDEX(Lookup!B:B, MATCH(Table1[[#This Row],[Origin City]], Lookup!A:A, 0)), Table1[[#This Row],[Origin City]]),","," ",Table1[[#This Row],[Origin State]])</f>
        <v>Enderlin, ND</v>
      </c>
      <c r="K1367" t="s">
        <v>119</v>
      </c>
      <c r="L1367" t="s">
        <v>57</v>
      </c>
      <c r="M1367" t="str">
        <f>_xlfn.CONCAT(IFERROR(INDEX(Lookup!B:B, MATCH(Table1[[#This Row],[Destination City]], Lookup!A:A, 0)), Table1[[#This Row],[Destination City]]),","," ",Table1[[#This Row],[Destination State]])</f>
        <v>East St. Louis, IL</v>
      </c>
      <c r="N1367" s="5">
        <v>1235.9000000000001</v>
      </c>
      <c r="O1367" t="s">
        <v>86</v>
      </c>
      <c r="P1367">
        <v>110</v>
      </c>
      <c r="Q1367">
        <v>110</v>
      </c>
      <c r="R1367" t="s">
        <v>42</v>
      </c>
      <c r="S1367" t="s">
        <v>43</v>
      </c>
      <c r="T1367" t="s">
        <v>52</v>
      </c>
      <c r="U1367" s="43"/>
      <c r="V1367" s="28" t="s">
        <v>87</v>
      </c>
      <c r="W1367" s="4">
        <v>3526</v>
      </c>
      <c r="X1367" s="4">
        <f>IF(Table1[[#This Row],[Commodity]]="corn",Table1[[#This Row],[Tariff per Car]]/(111*2000/56),Table1[[#This Row],[Tariff per Car]]/(111*2000/60))</f>
        <v>0.95297297297297301</v>
      </c>
      <c r="Y1367" s="4">
        <f>Table1[[#This Row],[Tariff per Car]]/100.7</f>
        <v>35.01489572989076</v>
      </c>
      <c r="Z1367" s="4">
        <f>(Table1[[#This Row],[Tariff per Car]]/111)</f>
        <v>31.765765765765767</v>
      </c>
      <c r="AA1367" s="6">
        <f>(Table1[[#This Row],[Tariff per Car]]/111)/Table1[[#This Row],[Route Mileage]]</f>
        <v>2.5702537232596297E-2</v>
      </c>
      <c r="AB1367" s="4">
        <v>0.375</v>
      </c>
      <c r="AC1367" s="4">
        <f>Table1[[#This Row],[FSC per Mile]]*Table1[[#This Row],[Route Mileage]]</f>
        <v>463.46250000000003</v>
      </c>
      <c r="AD1367" s="4">
        <f>Table1[[#This Row],[Tariff per Car]]+Table1[[#This Row],[FSC per Car]]</f>
        <v>3989.4625000000001</v>
      </c>
      <c r="AE1367" s="4">
        <f>IF(Table1[[#This Row],[Commodity]]="corn",Table1[[#This Row],[Tariff + FSC per Car]]/(111*2000/56),Table1[[#This Row],[Tariff + FSC per Car]]/(111*2000/60))</f>
        <v>1.0782331081081082</v>
      </c>
      <c r="AF1367" s="4">
        <f>Table1[[#This Row],[Tariff + FSC per Car]]/100.7</f>
        <v>39.617303872889771</v>
      </c>
      <c r="AG1367" s="4">
        <f>(Table1[[#This Row],[Tariff + FSC per Car]]/111)</f>
        <v>35.941103603603601</v>
      </c>
      <c r="AH1367" s="6">
        <f>(Table1[[#This Row],[Tariff + FSC per Car]]/111)/Table1[[#This Row],[Route Mileage]]</f>
        <v>2.9080915610974672E-2</v>
      </c>
    </row>
    <row r="1368" spans="1:34" x14ac:dyDescent="0.25">
      <c r="A1368" s="3">
        <v>45397</v>
      </c>
      <c r="B1368" s="1" t="s">
        <v>88</v>
      </c>
      <c r="C1368" s="1" t="s">
        <v>81</v>
      </c>
      <c r="D1368" s="24">
        <v>4444</v>
      </c>
      <c r="E1368" s="24">
        <v>45650</v>
      </c>
      <c r="F1368" s="1" t="s">
        <v>72</v>
      </c>
      <c r="G1368" s="1" t="s">
        <v>36</v>
      </c>
      <c r="H1368" s="1" t="s">
        <v>89</v>
      </c>
      <c r="I1368" t="s">
        <v>75</v>
      </c>
      <c r="J1368" t="str">
        <f>_xlfn.CONCAT(IFERROR(INDEX(Lookup!B:B, MATCH(Table1[[#This Row],[Origin City]], Lookup!A:A, 0)), Table1[[#This Row],[Origin City]]),","," ",Table1[[#This Row],[Origin State]])</f>
        <v>Enderlin, ND</v>
      </c>
      <c r="K1368" t="s">
        <v>90</v>
      </c>
      <c r="L1368" t="s">
        <v>49</v>
      </c>
      <c r="M1368" t="str">
        <f>_xlfn.CONCAT(IFERROR(INDEX(Lookup!B:B, MATCH(Table1[[#This Row],[Destination City]], Lookup!A:A, 0)), Table1[[#This Row],[Destination City]]),","," ",Table1[[#This Row],[Destination State]])</f>
        <v>Kalama, WA</v>
      </c>
      <c r="N1368" s="5">
        <v>1617</v>
      </c>
      <c r="O1368" t="s">
        <v>86</v>
      </c>
      <c r="P1368">
        <v>110</v>
      </c>
      <c r="Q1368">
        <v>110</v>
      </c>
      <c r="R1368" t="s">
        <v>42</v>
      </c>
      <c r="S1368" t="s">
        <v>43</v>
      </c>
      <c r="T1368" t="s">
        <v>52</v>
      </c>
      <c r="U1368" s="43"/>
      <c r="V1368" s="28" t="s">
        <v>87</v>
      </c>
      <c r="W1368" s="4">
        <v>5935</v>
      </c>
      <c r="X1368" s="4">
        <f>IF(Table1[[#This Row],[Commodity]]="corn",Table1[[#This Row],[Tariff per Car]]/(111*2000/56),Table1[[#This Row],[Tariff per Car]]/(111*2000/60))</f>
        <v>1.604054054054054</v>
      </c>
      <c r="Y1368" s="4">
        <f>Table1[[#This Row],[Tariff per Car]]/100.7</f>
        <v>58.937437934458785</v>
      </c>
      <c r="Z1368" s="4">
        <f>(Table1[[#This Row],[Tariff per Car]]/111)</f>
        <v>53.468468468468465</v>
      </c>
      <c r="AA1368" s="6">
        <f>(Table1[[#This Row],[Tariff per Car]]/111)/Table1[[#This Row],[Route Mileage]]</f>
        <v>3.3066461637890204E-2</v>
      </c>
      <c r="AB1368" s="4">
        <v>0.375</v>
      </c>
      <c r="AC1368" s="4">
        <f>Table1[[#This Row],[FSC per Mile]]*Table1[[#This Row],[Route Mileage]]</f>
        <v>606.375</v>
      </c>
      <c r="AD1368" s="4">
        <f>Table1[[#This Row],[Tariff per Car]]+Table1[[#This Row],[FSC per Car]]</f>
        <v>6541.375</v>
      </c>
      <c r="AE1368" s="4">
        <f>IF(Table1[[#This Row],[Commodity]]="corn",Table1[[#This Row],[Tariff + FSC per Car]]/(111*2000/56),Table1[[#This Row],[Tariff + FSC per Car]]/(111*2000/60))</f>
        <v>1.7679391891891891</v>
      </c>
      <c r="AF1368" s="4">
        <f>Table1[[#This Row],[Tariff + FSC per Car]]/100.7</f>
        <v>64.959036742800393</v>
      </c>
      <c r="AG1368" s="4">
        <f>(Table1[[#This Row],[Tariff + FSC per Car]]/111)</f>
        <v>58.931306306306304</v>
      </c>
      <c r="AH1368" s="6">
        <f>(Table1[[#This Row],[Tariff + FSC per Car]]/111)/Table1[[#This Row],[Route Mileage]]</f>
        <v>3.6444840016268583E-2</v>
      </c>
    </row>
    <row r="1369" spans="1:34" x14ac:dyDescent="0.25">
      <c r="A1369" s="3">
        <v>45397</v>
      </c>
      <c r="B1369" s="1" t="s">
        <v>94</v>
      </c>
      <c r="C1369" s="1" t="s">
        <v>94</v>
      </c>
      <c r="D1369" s="24">
        <v>4317</v>
      </c>
      <c r="F1369" s="1" t="s">
        <v>72</v>
      </c>
      <c r="G1369" s="1" t="s">
        <v>36</v>
      </c>
      <c r="H1369" s="1" t="s">
        <v>106</v>
      </c>
      <c r="I1369" t="s">
        <v>57</v>
      </c>
      <c r="J1369" t="str">
        <f>_xlfn.CONCAT(IFERROR(INDEX(Lookup!B:B, MATCH(Table1[[#This Row],[Origin City]], Lookup!A:A, 0)), Table1[[#This Row],[Origin City]]),","," ",Table1[[#This Row],[Origin State]])</f>
        <v>Casey, IL</v>
      </c>
      <c r="K1369" t="s">
        <v>107</v>
      </c>
      <c r="L1369" t="s">
        <v>98</v>
      </c>
      <c r="M1369" t="str">
        <f>_xlfn.CONCAT(IFERROR(INDEX(Lookup!B:B, MATCH(Table1[[#This Row],[Destination City]], Lookup!A:A, 0)), Table1[[#This Row],[Destination City]]),","," ",Table1[[#This Row],[Destination State]])</f>
        <v>Mobile, AL</v>
      </c>
      <c r="N1369" s="5">
        <v>779</v>
      </c>
      <c r="O1369" t="s">
        <v>86</v>
      </c>
      <c r="P1369">
        <v>90</v>
      </c>
      <c r="Q1369">
        <v>90</v>
      </c>
      <c r="R1369" t="s">
        <v>108</v>
      </c>
      <c r="S1369" t="s">
        <v>43</v>
      </c>
      <c r="T1369" t="s">
        <v>52</v>
      </c>
      <c r="U1369" s="43"/>
      <c r="V1369" s="28" t="s">
        <v>87</v>
      </c>
      <c r="W1369" s="4">
        <v>3516</v>
      </c>
      <c r="X1369" s="4">
        <f>IF(Table1[[#This Row],[Commodity]]="corn",Table1[[#This Row],[Tariff per Car]]/(111*2000/56),Table1[[#This Row],[Tariff per Car]]/(111*2000/60))</f>
        <v>0.95027027027027022</v>
      </c>
      <c r="Y1369" s="4">
        <f>Table1[[#This Row],[Tariff per Car]]/100.7</f>
        <v>34.915590863952332</v>
      </c>
      <c r="Z1369" s="4">
        <f>(Table1[[#This Row],[Tariff per Car]]/111)</f>
        <v>31.675675675675677</v>
      </c>
      <c r="AA1369" s="6">
        <f>(Table1[[#This Row],[Tariff per Car]]/111)/Table1[[#This Row],[Route Mileage]]</f>
        <v>4.066197134233078E-2</v>
      </c>
      <c r="AB1369" s="4">
        <v>0</v>
      </c>
      <c r="AC1369" s="4">
        <f>Table1[[#This Row],[FSC per Mile]]*Table1[[#This Row],[Route Mileage]]</f>
        <v>0</v>
      </c>
      <c r="AD1369" s="4">
        <f>Table1[[#This Row],[Tariff per Car]]+Table1[[#This Row],[FSC per Car]]</f>
        <v>3516</v>
      </c>
      <c r="AE1369" s="4">
        <f>IF(Table1[[#This Row],[Commodity]]="corn",Table1[[#This Row],[Tariff + FSC per Car]]/(111*2000/56),Table1[[#This Row],[Tariff + FSC per Car]]/(111*2000/60))</f>
        <v>0.95027027027027022</v>
      </c>
      <c r="AF1369" s="4">
        <f>Table1[[#This Row],[Tariff + FSC per Car]]/100.7</f>
        <v>34.915590863952332</v>
      </c>
      <c r="AG1369" s="4">
        <f>(Table1[[#This Row],[Tariff + FSC per Car]]/111)</f>
        <v>31.675675675675677</v>
      </c>
      <c r="AH1369" s="6">
        <f>(Table1[[#This Row],[Tariff + FSC per Car]]/111)/Table1[[#This Row],[Route Mileage]]</f>
        <v>4.066197134233078E-2</v>
      </c>
    </row>
    <row r="1370" spans="1:34" x14ac:dyDescent="0.25">
      <c r="A1370" s="3">
        <v>45397</v>
      </c>
      <c r="B1370" s="1" t="s">
        <v>94</v>
      </c>
      <c r="C1370" s="1" t="s">
        <v>94</v>
      </c>
      <c r="D1370" s="24">
        <v>4317</v>
      </c>
      <c r="F1370" s="1" t="s">
        <v>72</v>
      </c>
      <c r="G1370" s="1" t="s">
        <v>36</v>
      </c>
      <c r="H1370" s="1" t="s">
        <v>106</v>
      </c>
      <c r="I1370" t="s">
        <v>57</v>
      </c>
      <c r="J1370" t="str">
        <f>_xlfn.CONCAT(IFERROR(INDEX(Lookup!B:B, MATCH(Table1[[#This Row],[Origin City]], Lookup!A:A, 0)), Table1[[#This Row],[Origin City]]),","," ",Table1[[#This Row],[Origin State]])</f>
        <v>Casey, IL</v>
      </c>
      <c r="K1370" t="s">
        <v>107</v>
      </c>
      <c r="L1370" t="s">
        <v>98</v>
      </c>
      <c r="M1370" t="str">
        <f>_xlfn.CONCAT(IFERROR(INDEX(Lookup!B:B, MATCH(Table1[[#This Row],[Destination City]], Lookup!A:A, 0)), Table1[[#This Row],[Destination City]]),","," ",Table1[[#This Row],[Destination State]])</f>
        <v>Mobile, AL</v>
      </c>
      <c r="N1370" s="5">
        <v>779</v>
      </c>
      <c r="O1370" t="s">
        <v>86</v>
      </c>
      <c r="P1370">
        <v>90</v>
      </c>
      <c r="Q1370">
        <v>90</v>
      </c>
      <c r="R1370" t="s">
        <v>2</v>
      </c>
      <c r="S1370" t="s">
        <v>43</v>
      </c>
      <c r="T1370" t="s">
        <v>43</v>
      </c>
      <c r="U1370" s="43"/>
      <c r="V1370" s="28" t="s">
        <v>87</v>
      </c>
      <c r="W1370" s="4">
        <v>3736</v>
      </c>
      <c r="X1370" s="4">
        <f>IF(Table1[[#This Row],[Commodity]]="corn",Table1[[#This Row],[Tariff per Car]]/(111*2000/56),Table1[[#This Row],[Tariff per Car]]/(111*2000/60))</f>
        <v>1.0097297297297296</v>
      </c>
      <c r="Y1370" s="4">
        <f>Table1[[#This Row],[Tariff per Car]]/100.7</f>
        <v>37.100297914597817</v>
      </c>
      <c r="Z1370" s="4">
        <f>(Table1[[#This Row],[Tariff per Car]]/111)</f>
        <v>33.657657657657658</v>
      </c>
      <c r="AA1370" s="6">
        <f>(Table1[[#This Row],[Tariff per Car]]/111)/Table1[[#This Row],[Route Mileage]]</f>
        <v>4.320623576079289E-2</v>
      </c>
      <c r="AB1370" s="4">
        <v>0</v>
      </c>
      <c r="AC1370" s="4">
        <f>Table1[[#This Row],[FSC per Mile]]*Table1[[#This Row],[Route Mileage]]</f>
        <v>0</v>
      </c>
      <c r="AD1370" s="4">
        <f>Table1[[#This Row],[Tariff per Car]]+Table1[[#This Row],[FSC per Car]]</f>
        <v>3736</v>
      </c>
      <c r="AE1370" s="4">
        <f>IF(Table1[[#This Row],[Commodity]]="corn",Table1[[#This Row],[Tariff + FSC per Car]]/(111*2000/56),Table1[[#This Row],[Tariff + FSC per Car]]/(111*2000/60))</f>
        <v>1.0097297297297296</v>
      </c>
      <c r="AF1370" s="4">
        <f>Table1[[#This Row],[Tariff + FSC per Car]]/100.7</f>
        <v>37.100297914597817</v>
      </c>
      <c r="AG1370" s="4">
        <f>(Table1[[#This Row],[Tariff + FSC per Car]]/111)</f>
        <v>33.657657657657658</v>
      </c>
      <c r="AH1370" s="6">
        <f>(Table1[[#This Row],[Tariff + FSC per Car]]/111)/Table1[[#This Row],[Route Mileage]]</f>
        <v>4.320623576079289E-2</v>
      </c>
    </row>
    <row r="1371" spans="1:34" x14ac:dyDescent="0.25">
      <c r="A1371" s="3">
        <v>45397</v>
      </c>
      <c r="B1371" s="1" t="s">
        <v>94</v>
      </c>
      <c r="C1371" s="1" t="s">
        <v>94</v>
      </c>
      <c r="D1371" s="24">
        <v>4317</v>
      </c>
      <c r="F1371" s="1" t="s">
        <v>72</v>
      </c>
      <c r="G1371" s="1" t="s">
        <v>36</v>
      </c>
      <c r="H1371" s="1" t="s">
        <v>109</v>
      </c>
      <c r="I1371" t="s">
        <v>100</v>
      </c>
      <c r="J1371" t="str">
        <f>_xlfn.CONCAT(IFERROR(INDEX(Lookup!B:B, MATCH(Table1[[#This Row],[Origin City]], Lookup!A:A, 0)), Table1[[#This Row],[Origin City]]),","," ",Table1[[#This Row],[Origin State]])</f>
        <v>Marion, OH</v>
      </c>
      <c r="K1371" t="s">
        <v>110</v>
      </c>
      <c r="L1371" t="s">
        <v>111</v>
      </c>
      <c r="M1371" t="str">
        <f>_xlfn.CONCAT(IFERROR(INDEX(Lookup!B:B, MATCH(Table1[[#This Row],[Destination City]], Lookup!A:A, 0)), Table1[[#This Row],[Destination City]]),","," ",Table1[[#This Row],[Destination State]])</f>
        <v>Chesapeake, VA</v>
      </c>
      <c r="N1371" s="5">
        <v>760</v>
      </c>
      <c r="O1371" t="s">
        <v>86</v>
      </c>
      <c r="P1371">
        <v>90</v>
      </c>
      <c r="Q1371">
        <v>90</v>
      </c>
      <c r="R1371" t="s">
        <v>108</v>
      </c>
      <c r="S1371" t="s">
        <v>43</v>
      </c>
      <c r="T1371" t="s">
        <v>52</v>
      </c>
      <c r="U1371" s="43"/>
      <c r="V1371" s="28" t="s">
        <v>87</v>
      </c>
      <c r="W1371" s="4">
        <v>3134</v>
      </c>
      <c r="X1371" s="4">
        <f>IF(Table1[[#This Row],[Commodity]]="corn",Table1[[#This Row],[Tariff per Car]]/(111*2000/56),Table1[[#This Row],[Tariff per Car]]/(111*2000/60))</f>
        <v>0.84702702702702704</v>
      </c>
      <c r="Y1371" s="4">
        <f>Table1[[#This Row],[Tariff per Car]]/100.7</f>
        <v>31.122144985104271</v>
      </c>
      <c r="Z1371" s="4">
        <f>(Table1[[#This Row],[Tariff per Car]]/111)</f>
        <v>28.234234234234233</v>
      </c>
      <c r="AA1371" s="6">
        <f>(Table1[[#This Row],[Tariff per Car]]/111)/Table1[[#This Row],[Route Mileage]]</f>
        <v>3.7150308202939783E-2</v>
      </c>
      <c r="AB1371" s="4">
        <v>0</v>
      </c>
      <c r="AC1371" s="4">
        <f>Table1[[#This Row],[FSC per Mile]]*Table1[[#This Row],[Route Mileage]]</f>
        <v>0</v>
      </c>
      <c r="AD1371" s="4">
        <f>Table1[[#This Row],[Tariff per Car]]+Table1[[#This Row],[FSC per Car]]</f>
        <v>3134</v>
      </c>
      <c r="AE1371" s="4">
        <f>IF(Table1[[#This Row],[Commodity]]="corn",Table1[[#This Row],[Tariff + FSC per Car]]/(111*2000/56),Table1[[#This Row],[Tariff + FSC per Car]]/(111*2000/60))</f>
        <v>0.84702702702702704</v>
      </c>
      <c r="AF1371" s="4">
        <f>Table1[[#This Row],[Tariff + FSC per Car]]/100.7</f>
        <v>31.122144985104271</v>
      </c>
      <c r="AG1371" s="4">
        <f>(Table1[[#This Row],[Tariff + FSC per Car]]/111)</f>
        <v>28.234234234234233</v>
      </c>
      <c r="AH1371" s="6">
        <f>(Table1[[#This Row],[Tariff + FSC per Car]]/111)/Table1[[#This Row],[Route Mileage]]</f>
        <v>3.7150308202939783E-2</v>
      </c>
    </row>
    <row r="1372" spans="1:34" x14ac:dyDescent="0.25">
      <c r="A1372" s="3">
        <v>45397</v>
      </c>
      <c r="B1372" s="1" t="s">
        <v>94</v>
      </c>
      <c r="C1372" s="1" t="s">
        <v>94</v>
      </c>
      <c r="D1372" s="24">
        <v>4317</v>
      </c>
      <c r="F1372" s="1" t="s">
        <v>72</v>
      </c>
      <c r="G1372" s="1" t="s">
        <v>36</v>
      </c>
      <c r="H1372" s="1" t="s">
        <v>109</v>
      </c>
      <c r="I1372" t="s">
        <v>100</v>
      </c>
      <c r="J1372" t="str">
        <f>_xlfn.CONCAT(IFERROR(INDEX(Lookup!B:B, MATCH(Table1[[#This Row],[Origin City]], Lookup!A:A, 0)), Table1[[#This Row],[Origin City]]),","," ",Table1[[#This Row],[Origin State]])</f>
        <v>Marion, OH</v>
      </c>
      <c r="K1372" t="s">
        <v>110</v>
      </c>
      <c r="L1372" t="s">
        <v>111</v>
      </c>
      <c r="M1372" t="str">
        <f>_xlfn.CONCAT(IFERROR(INDEX(Lookup!B:B, MATCH(Table1[[#This Row],[Destination City]], Lookup!A:A, 0)), Table1[[#This Row],[Destination City]]),","," ",Table1[[#This Row],[Destination State]])</f>
        <v>Chesapeake, VA</v>
      </c>
      <c r="N1372" s="5">
        <v>760</v>
      </c>
      <c r="O1372" t="s">
        <v>86</v>
      </c>
      <c r="P1372">
        <v>90</v>
      </c>
      <c r="Q1372">
        <v>90</v>
      </c>
      <c r="R1372" t="s">
        <v>2</v>
      </c>
      <c r="S1372" t="s">
        <v>43</v>
      </c>
      <c r="T1372" t="s">
        <v>43</v>
      </c>
      <c r="U1372" s="43"/>
      <c r="V1372" s="28" t="s">
        <v>87</v>
      </c>
      <c r="W1372" s="4">
        <v>3574</v>
      </c>
      <c r="X1372" s="4">
        <f>IF(Table1[[#This Row],[Commodity]]="corn",Table1[[#This Row],[Tariff per Car]]/(111*2000/56),Table1[[#This Row],[Tariff per Car]]/(111*2000/60))</f>
        <v>0.96594594594594596</v>
      </c>
      <c r="Y1372" s="4">
        <f>Table1[[#This Row],[Tariff per Car]]/100.7</f>
        <v>35.491559086395235</v>
      </c>
      <c r="Z1372" s="4">
        <f>(Table1[[#This Row],[Tariff per Car]]/111)</f>
        <v>32.198198198198199</v>
      </c>
      <c r="AA1372" s="6">
        <f>(Table1[[#This Row],[Tariff per Car]]/111)/Table1[[#This Row],[Route Mileage]]</f>
        <v>4.2366050260787103E-2</v>
      </c>
      <c r="AB1372" s="4">
        <v>0</v>
      </c>
      <c r="AC1372" s="4">
        <f>Table1[[#This Row],[FSC per Mile]]*Table1[[#This Row],[Route Mileage]]</f>
        <v>0</v>
      </c>
      <c r="AD1372" s="4">
        <f>Table1[[#This Row],[Tariff per Car]]+Table1[[#This Row],[FSC per Car]]</f>
        <v>3574</v>
      </c>
      <c r="AE1372" s="4">
        <f>IF(Table1[[#This Row],[Commodity]]="corn",Table1[[#This Row],[Tariff + FSC per Car]]/(111*2000/56),Table1[[#This Row],[Tariff + FSC per Car]]/(111*2000/60))</f>
        <v>0.96594594594594596</v>
      </c>
      <c r="AF1372" s="4">
        <f>Table1[[#This Row],[Tariff + FSC per Car]]/100.7</f>
        <v>35.491559086395235</v>
      </c>
      <c r="AG1372" s="4">
        <f>(Table1[[#This Row],[Tariff + FSC per Car]]/111)</f>
        <v>32.198198198198199</v>
      </c>
      <c r="AH1372" s="6">
        <f>(Table1[[#This Row],[Tariff + FSC per Car]]/111)/Table1[[#This Row],[Route Mileage]]</f>
        <v>4.2366050260787103E-2</v>
      </c>
    </row>
    <row r="1373" spans="1:34" x14ac:dyDescent="0.25">
      <c r="A1373" s="3">
        <v>45397</v>
      </c>
      <c r="B1373" s="1" t="s">
        <v>112</v>
      </c>
      <c r="C1373" s="1" t="s">
        <v>112</v>
      </c>
      <c r="D1373" s="24">
        <v>4051</v>
      </c>
      <c r="E1373" s="24">
        <v>1144</v>
      </c>
      <c r="F1373" s="1" t="s">
        <v>72</v>
      </c>
      <c r="G1373" s="1" t="s">
        <v>36</v>
      </c>
      <c r="H1373" s="1" t="s">
        <v>128</v>
      </c>
      <c r="I1373" t="s">
        <v>77</v>
      </c>
      <c r="J1373" t="str">
        <f>_xlfn.CONCAT(IFERROR(INDEX(Lookup!B:B, MATCH(Table1[[#This Row],[Origin City]], Lookup!A:A, 0)), Table1[[#This Row],[Origin City]]),","," ",Table1[[#This Row],[Origin State]])</f>
        <v>Canton, KS</v>
      </c>
      <c r="K1373" t="s">
        <v>65</v>
      </c>
      <c r="L1373" t="s">
        <v>54</v>
      </c>
      <c r="M1373" t="str">
        <f>_xlfn.CONCAT(IFERROR(INDEX(Lookup!B:B, MATCH(Table1[[#This Row],[Destination City]], Lookup!A:A, 0)), Table1[[#This Row],[Destination City]]),","," ",Table1[[#This Row],[Destination State]])</f>
        <v>Houston, TX</v>
      </c>
      <c r="N1373" s="5">
        <v>747</v>
      </c>
      <c r="O1373" t="s">
        <v>51</v>
      </c>
      <c r="P1373">
        <v>107</v>
      </c>
      <c r="R1373" t="s">
        <v>42</v>
      </c>
      <c r="S1373" t="s">
        <v>43</v>
      </c>
      <c r="T1373" t="s">
        <v>52</v>
      </c>
      <c r="U1373" s="36" t="s">
        <v>44</v>
      </c>
      <c r="V1373" s="28"/>
      <c r="W1373" s="4">
        <v>4870</v>
      </c>
      <c r="X1373" s="4">
        <f>IF(Table1[[#This Row],[Commodity]]="corn",Table1[[#This Row],[Tariff per Car]]/(111*2000/56),Table1[[#This Row],[Tariff per Car]]/(111*2000/60))</f>
        <v>1.3162162162162163</v>
      </c>
      <c r="Y1373" s="4">
        <f>Table1[[#This Row],[Tariff per Car]]/100.7</f>
        <v>48.361469712015889</v>
      </c>
      <c r="Z1373" s="4">
        <f>(Table1[[#This Row],[Tariff per Car]]/111)</f>
        <v>43.873873873873876</v>
      </c>
      <c r="AA1373" s="6">
        <f>(Table1[[#This Row],[Tariff per Car]]/111)/Table1[[#This Row],[Route Mileage]]</f>
        <v>5.8733432227408136E-2</v>
      </c>
      <c r="AB1373" s="4">
        <v>0.39</v>
      </c>
      <c r="AC1373" s="4">
        <f>Table1[[#This Row],[FSC per Mile]]*Table1[[#This Row],[Route Mileage]]</f>
        <v>291.33</v>
      </c>
      <c r="AD1373" s="4">
        <f>Table1[[#This Row],[Tariff per Car]]+Table1[[#This Row],[FSC per Car]]</f>
        <v>5161.33</v>
      </c>
      <c r="AE1373" s="4">
        <f>IF(Table1[[#This Row],[Commodity]]="corn",Table1[[#This Row],[Tariff + FSC per Car]]/(111*2000/56),Table1[[#This Row],[Tariff + FSC per Car]]/(111*2000/60))</f>
        <v>1.3949540540540539</v>
      </c>
      <c r="AF1373" s="4">
        <f>Table1[[#This Row],[Tariff + FSC per Car]]/100.7</f>
        <v>51.254518371400195</v>
      </c>
      <c r="AG1373" s="4">
        <f>(Table1[[#This Row],[Tariff + FSC per Car]]/111)</f>
        <v>46.498468468468467</v>
      </c>
      <c r="AH1373" s="6">
        <f>(Table1[[#This Row],[Tariff + FSC per Car]]/111)/Table1[[#This Row],[Route Mileage]]</f>
        <v>6.2246945740921641E-2</v>
      </c>
    </row>
    <row r="1374" spans="1:34" x14ac:dyDescent="0.25">
      <c r="A1374" s="3">
        <v>45397</v>
      </c>
      <c r="B1374" s="1" t="s">
        <v>112</v>
      </c>
      <c r="C1374" s="1" t="s">
        <v>112</v>
      </c>
      <c r="D1374" s="24">
        <v>4051</v>
      </c>
      <c r="E1374" s="24">
        <v>1301</v>
      </c>
      <c r="F1374" s="1" t="s">
        <v>72</v>
      </c>
      <c r="G1374" s="1" t="s">
        <v>36</v>
      </c>
      <c r="H1374" s="1" t="s">
        <v>129</v>
      </c>
      <c r="I1374" t="s">
        <v>38</v>
      </c>
      <c r="J1374" t="str">
        <f>_xlfn.CONCAT(IFERROR(INDEX(Lookup!B:B, MATCH(Table1[[#This Row],[Origin City]], Lookup!A:A, 0)), Table1[[#This Row],[Origin City]]),","," ",Table1[[#This Row],[Origin State]])</f>
        <v>Cozad, NE</v>
      </c>
      <c r="K1374" t="s">
        <v>90</v>
      </c>
      <c r="L1374" t="s">
        <v>49</v>
      </c>
      <c r="M1374" t="str">
        <f>_xlfn.CONCAT(IFERROR(INDEX(Lookup!B:B, MATCH(Table1[[#This Row],[Destination City]], Lookup!A:A, 0)), Table1[[#This Row],[Destination City]]),","," ",Table1[[#This Row],[Destination State]])</f>
        <v>Kalama, WA</v>
      </c>
      <c r="N1374" s="47">
        <v>1562</v>
      </c>
      <c r="O1374" t="s">
        <v>51</v>
      </c>
      <c r="P1374">
        <v>107</v>
      </c>
      <c r="R1374" t="s">
        <v>42</v>
      </c>
      <c r="S1374" t="s">
        <v>43</v>
      </c>
      <c r="T1374" t="s">
        <v>52</v>
      </c>
      <c r="U1374" s="36" t="s">
        <v>44</v>
      </c>
      <c r="V1374" s="28"/>
      <c r="W1374" s="4">
        <v>5860</v>
      </c>
      <c r="X1374" s="4">
        <f>IF(Table1[[#This Row],[Commodity]]="corn",Table1[[#This Row],[Tariff per Car]]/(111*2000/56),Table1[[#This Row],[Tariff per Car]]/(111*2000/60))</f>
        <v>1.5837837837837838</v>
      </c>
      <c r="Y1374" s="4">
        <f>Table1[[#This Row],[Tariff per Car]]/100.7</f>
        <v>58.192651439920553</v>
      </c>
      <c r="Z1374" s="4">
        <f>(Table1[[#This Row],[Tariff per Car]]/111)</f>
        <v>52.792792792792795</v>
      </c>
      <c r="AA1374" s="6">
        <f>(Table1[[#This Row],[Tariff per Car]]/111)/Table1[[#This Row],[Route Mileage]]</f>
        <v>3.379820281228732E-2</v>
      </c>
      <c r="AB1374" s="4">
        <v>0.39</v>
      </c>
      <c r="AC1374" s="4">
        <f>Table1[[#This Row],[FSC per Mile]]*Table1[[#This Row],[Route Mileage]]</f>
        <v>609.18000000000006</v>
      </c>
      <c r="AD1374" s="4">
        <f>Table1[[#This Row],[Tariff per Car]]+Table1[[#This Row],[FSC per Car]]</f>
        <v>6469.18</v>
      </c>
      <c r="AE1374" s="4">
        <f>IF(Table1[[#This Row],[Commodity]]="corn",Table1[[#This Row],[Tariff + FSC per Car]]/(111*2000/56),Table1[[#This Row],[Tariff + FSC per Car]]/(111*2000/60))</f>
        <v>1.748427027027027</v>
      </c>
      <c r="AF1374" s="4">
        <f>Table1[[#This Row],[Tariff + FSC per Car]]/100.7</f>
        <v>64.242105263157896</v>
      </c>
      <c r="AG1374" s="4">
        <f>(Table1[[#This Row],[Tariff + FSC per Car]]/111)</f>
        <v>58.280900900900903</v>
      </c>
      <c r="AH1374" s="6">
        <f>(Table1[[#This Row],[Tariff + FSC per Car]]/111)/Table1[[#This Row],[Route Mileage]]</f>
        <v>3.7311716325800832E-2</v>
      </c>
    </row>
    <row r="1375" spans="1:34" x14ac:dyDescent="0.25">
      <c r="A1375" s="3">
        <v>45397</v>
      </c>
      <c r="B1375" s="1" t="s">
        <v>112</v>
      </c>
      <c r="C1375" s="1" t="s">
        <v>112</v>
      </c>
      <c r="D1375" s="24">
        <v>4051</v>
      </c>
      <c r="E1375" s="24">
        <v>1144</v>
      </c>
      <c r="F1375" s="1" t="s">
        <v>72</v>
      </c>
      <c r="G1375" s="1" t="s">
        <v>36</v>
      </c>
      <c r="H1375" s="1" t="s">
        <v>129</v>
      </c>
      <c r="I1375" t="s">
        <v>38</v>
      </c>
      <c r="J1375" t="str">
        <f>_xlfn.CONCAT(IFERROR(INDEX(Lookup!B:B, MATCH(Table1[[#This Row],[Origin City]], Lookup!A:A, 0)), Table1[[#This Row],[Origin City]]),","," ",Table1[[#This Row],[Origin State]])</f>
        <v>Cozad, NE</v>
      </c>
      <c r="K1375" t="s">
        <v>65</v>
      </c>
      <c r="L1375" t="s">
        <v>54</v>
      </c>
      <c r="M1375" t="str">
        <f>_xlfn.CONCAT(IFERROR(INDEX(Lookup!B:B, MATCH(Table1[[#This Row],[Destination City]], Lookup!A:A, 0)), Table1[[#This Row],[Destination City]]),","," ",Table1[[#This Row],[Destination State]])</f>
        <v>Houston, TX</v>
      </c>
      <c r="N1375" s="47">
        <v>1078</v>
      </c>
      <c r="O1375" t="s">
        <v>51</v>
      </c>
      <c r="P1375">
        <v>107</v>
      </c>
      <c r="R1375" t="s">
        <v>42</v>
      </c>
      <c r="S1375" t="s">
        <v>43</v>
      </c>
      <c r="T1375" t="s">
        <v>52</v>
      </c>
      <c r="U1375" s="36" t="s">
        <v>44</v>
      </c>
      <c r="V1375" s="28"/>
      <c r="W1375" s="4">
        <v>5230</v>
      </c>
      <c r="X1375" s="4">
        <f>IF(Table1[[#This Row],[Commodity]]="corn",Table1[[#This Row],[Tariff per Car]]/(111*2000/56),Table1[[#This Row],[Tariff per Car]]/(111*2000/60))</f>
        <v>1.4135135135135135</v>
      </c>
      <c r="Y1375" s="4">
        <f>Table1[[#This Row],[Tariff per Car]]/100.7</f>
        <v>51.936444885799403</v>
      </c>
      <c r="Z1375" s="4">
        <f>(Table1[[#This Row],[Tariff per Car]]/111)</f>
        <v>47.117117117117118</v>
      </c>
      <c r="AA1375" s="6">
        <f>(Table1[[#This Row],[Tariff per Car]]/111)/Table1[[#This Row],[Route Mileage]]</f>
        <v>4.3707900850757993E-2</v>
      </c>
      <c r="AB1375" s="4">
        <v>0.39</v>
      </c>
      <c r="AC1375" s="4">
        <f>Table1[[#This Row],[FSC per Mile]]*Table1[[#This Row],[Route Mileage]]</f>
        <v>420.42</v>
      </c>
      <c r="AD1375" s="4">
        <f>Table1[[#This Row],[Tariff per Car]]+Table1[[#This Row],[FSC per Car]]</f>
        <v>5650.42</v>
      </c>
      <c r="AE1375" s="4">
        <f>IF(Table1[[#This Row],[Commodity]]="corn",Table1[[#This Row],[Tariff + FSC per Car]]/(111*2000/56),Table1[[#This Row],[Tariff + FSC per Car]]/(111*2000/60))</f>
        <v>1.5271405405405405</v>
      </c>
      <c r="AF1375" s="4">
        <f>Table1[[#This Row],[Tariff + FSC per Car]]/100.7</f>
        <v>56.111420059582919</v>
      </c>
      <c r="AG1375" s="4">
        <f>(Table1[[#This Row],[Tariff + FSC per Car]]/111)</f>
        <v>50.904684684684682</v>
      </c>
      <c r="AH1375" s="6">
        <f>(Table1[[#This Row],[Tariff + FSC per Car]]/111)/Table1[[#This Row],[Route Mileage]]</f>
        <v>4.7221414364271505E-2</v>
      </c>
    </row>
    <row r="1376" spans="1:34" x14ac:dyDescent="0.25">
      <c r="A1376" s="3">
        <v>45397</v>
      </c>
      <c r="B1376" s="1" t="s">
        <v>112</v>
      </c>
      <c r="C1376" s="1" t="s">
        <v>112</v>
      </c>
      <c r="D1376" s="24">
        <v>4051</v>
      </c>
      <c r="E1376" s="24">
        <v>1144</v>
      </c>
      <c r="F1376" s="1" t="s">
        <v>72</v>
      </c>
      <c r="G1376" s="1" t="s">
        <v>36</v>
      </c>
      <c r="H1376" s="1" t="s">
        <v>122</v>
      </c>
      <c r="I1376" t="s">
        <v>59</v>
      </c>
      <c r="J1376" t="str">
        <f>_xlfn.CONCAT(IFERROR(INDEX(Lookup!B:B, MATCH(Table1[[#This Row],[Origin City]], Lookup!A:A, 0)), Table1[[#This Row],[Origin City]]),","," ",Table1[[#This Row],[Origin State]])</f>
        <v>Sloan, IA</v>
      </c>
      <c r="K1376" t="s">
        <v>130</v>
      </c>
      <c r="L1376" t="s">
        <v>83</v>
      </c>
      <c r="M1376" t="str">
        <f>_xlfn.CONCAT(IFERROR(INDEX(Lookup!B:B, MATCH(Table1[[#This Row],[Destination City]], Lookup!A:A, 0)), Table1[[#This Row],[Destination City]]),","," ",Table1[[#This Row],[Destination State]])</f>
        <v>Ama, LA</v>
      </c>
      <c r="N1376" s="47">
        <v>1231</v>
      </c>
      <c r="O1376" t="s">
        <v>51</v>
      </c>
      <c r="P1376">
        <v>107</v>
      </c>
      <c r="R1376" t="s">
        <v>42</v>
      </c>
      <c r="S1376" t="s">
        <v>43</v>
      </c>
      <c r="T1376" t="s">
        <v>52</v>
      </c>
      <c r="U1376" s="36" t="s">
        <v>44</v>
      </c>
      <c r="V1376" s="28"/>
      <c r="W1376" s="4">
        <v>5310</v>
      </c>
      <c r="X1376" s="4">
        <f>IF(Table1[[#This Row],[Commodity]]="corn",Table1[[#This Row],[Tariff per Car]]/(111*2000/56),Table1[[#This Row],[Tariff per Car]]/(111*2000/60))</f>
        <v>1.4351351351351351</v>
      </c>
      <c r="Y1376" s="4">
        <f>Table1[[#This Row],[Tariff per Car]]/100.7</f>
        <v>52.730883813306853</v>
      </c>
      <c r="Z1376" s="4">
        <f>(Table1[[#This Row],[Tariff per Car]]/111)</f>
        <v>47.837837837837839</v>
      </c>
      <c r="AA1376" s="6">
        <f>(Table1[[#This Row],[Tariff per Car]]/111)/Table1[[#This Row],[Route Mileage]]</f>
        <v>3.886095681384065E-2</v>
      </c>
      <c r="AB1376" s="4">
        <v>0.39</v>
      </c>
      <c r="AC1376" s="4">
        <f>Table1[[#This Row],[FSC per Mile]]*Table1[[#This Row],[Route Mileage]]</f>
        <v>480.09000000000003</v>
      </c>
      <c r="AD1376" s="4">
        <f>Table1[[#This Row],[Tariff per Car]]+Table1[[#This Row],[FSC per Car]]</f>
        <v>5790.09</v>
      </c>
      <c r="AE1376" s="4">
        <f>IF(Table1[[#This Row],[Commodity]]="corn",Table1[[#This Row],[Tariff + FSC per Car]]/(111*2000/56),Table1[[#This Row],[Tariff + FSC per Car]]/(111*2000/60))</f>
        <v>1.5648891891891892</v>
      </c>
      <c r="AF1376" s="4">
        <f>Table1[[#This Row],[Tariff + FSC per Car]]/100.7</f>
        <v>57.498411122144987</v>
      </c>
      <c r="AG1376" s="4">
        <f>(Table1[[#This Row],[Tariff + FSC per Car]]/111)</f>
        <v>52.162972972972973</v>
      </c>
      <c r="AH1376" s="6">
        <f>(Table1[[#This Row],[Tariff + FSC per Car]]/111)/Table1[[#This Row],[Route Mileage]]</f>
        <v>4.2374470327354162E-2</v>
      </c>
    </row>
    <row r="1377" spans="1:34" x14ac:dyDescent="0.25">
      <c r="A1377" s="3">
        <v>45427</v>
      </c>
      <c r="B1377" s="1" t="s">
        <v>34</v>
      </c>
      <c r="C1377" s="1" t="s">
        <v>34</v>
      </c>
      <c r="D1377" s="24">
        <v>4022</v>
      </c>
      <c r="E1377" s="24">
        <v>39010</v>
      </c>
      <c r="F1377" s="1" t="s">
        <v>35</v>
      </c>
      <c r="G1377" s="1" t="s">
        <v>36</v>
      </c>
      <c r="H1377" s="1" t="s">
        <v>37</v>
      </c>
      <c r="I1377" t="s">
        <v>38</v>
      </c>
      <c r="J1377" t="str">
        <f>_xlfn.CONCAT(IFERROR(INDEX(Lookup!B:B, MATCH(Table1[[#This Row],[Origin City]], Lookup!A:A, 0)), Table1[[#This Row],[Origin City]]),","," ",Table1[[#This Row],[Origin State]])</f>
        <v>Brunswick, NE</v>
      </c>
      <c r="K1377" t="s">
        <v>39</v>
      </c>
      <c r="L1377" t="s">
        <v>40</v>
      </c>
      <c r="M1377" t="str">
        <f>_xlfn.CONCAT(IFERROR(INDEX(Lookup!B:B, MATCH(Table1[[#This Row],[Destination City]], Lookup!A:A, 0)), Table1[[#This Row],[Destination City]]),","," ",Table1[[#This Row],[Destination State]])</f>
        <v>Hanford, CA</v>
      </c>
      <c r="N1377" s="5">
        <v>2122</v>
      </c>
      <c r="O1377" t="s">
        <v>41</v>
      </c>
      <c r="P1377">
        <v>110</v>
      </c>
      <c r="Q1377">
        <v>120</v>
      </c>
      <c r="R1377" t="s">
        <v>42</v>
      </c>
      <c r="S1377" t="s">
        <v>43</v>
      </c>
      <c r="T1377" t="s">
        <v>43</v>
      </c>
      <c r="U1377" s="35" t="s">
        <v>44</v>
      </c>
      <c r="V1377" s="27" t="s">
        <v>45</v>
      </c>
      <c r="W1377" s="4">
        <v>6020</v>
      </c>
      <c r="X1377" s="4">
        <f>IF(Table1[[#This Row],[Commodity]]="corn",Table1[[#This Row],[Tariff per Car]]/(111*2000/56),Table1[[#This Row],[Tariff per Car]]/(111*2000/60))</f>
        <v>1.5185585585585586</v>
      </c>
      <c r="Y1377" s="4">
        <f>Table1[[#This Row],[Tariff per Car]]/100.7</f>
        <v>59.781529294935453</v>
      </c>
      <c r="Z1377" s="4">
        <f>(Table1[[#This Row],[Tariff per Car]]/111)</f>
        <v>54.234234234234236</v>
      </c>
      <c r="AA1377" s="6">
        <f>(Table1[[#This Row],[Tariff per Car]]/111)/Table1[[#This Row],[Route Mileage]]</f>
        <v>2.5558074568442148E-2</v>
      </c>
      <c r="AB1377" s="4">
        <v>0.2</v>
      </c>
      <c r="AC1377" s="4">
        <f>Table1[[#This Row],[FSC per Mile]]*Table1[[#This Row],[Route Mileage]]</f>
        <v>424.40000000000003</v>
      </c>
      <c r="AD1377" s="4">
        <f>Table1[[#This Row],[Tariff per Car]]+Table1[[#This Row],[FSC per Car]]</f>
        <v>6444.4</v>
      </c>
      <c r="AE1377" s="4">
        <f>IF(Table1[[#This Row],[Commodity]]="corn",Table1[[#This Row],[Tariff + FSC per Car]]/(111*2000/56),Table1[[#This Row],[Tariff + FSC per Car]]/(111*2000/60))</f>
        <v>1.6256144144144145</v>
      </c>
      <c r="AF1377" s="4">
        <f>Table1[[#This Row],[Tariff + FSC per Car]]/100.7</f>
        <v>63.996027805362459</v>
      </c>
      <c r="AG1377" s="4">
        <f>(Table1[[#This Row],[Tariff + FSC per Car]]/111)</f>
        <v>58.057657657657657</v>
      </c>
      <c r="AH1377" s="6">
        <f>(Table1[[#This Row],[Tariff + FSC per Car]]/111)/Table1[[#This Row],[Route Mileage]]</f>
        <v>2.7359876370243948E-2</v>
      </c>
    </row>
    <row r="1378" spans="1:34" x14ac:dyDescent="0.25">
      <c r="A1378" s="3">
        <v>45427</v>
      </c>
      <c r="B1378" s="1" t="s">
        <v>34</v>
      </c>
      <c r="C1378" s="1" t="s">
        <v>34</v>
      </c>
      <c r="D1378" s="24">
        <v>4022</v>
      </c>
      <c r="E1378" s="24">
        <v>39013</v>
      </c>
      <c r="F1378" s="1" t="s">
        <v>35</v>
      </c>
      <c r="G1378" s="1" t="s">
        <v>36</v>
      </c>
      <c r="H1378" s="1" t="s">
        <v>46</v>
      </c>
      <c r="I1378" t="s">
        <v>47</v>
      </c>
      <c r="J1378" t="str">
        <f>_xlfn.CONCAT(IFERROR(INDEX(Lookup!B:B, MATCH(Table1[[#This Row],[Origin City]], Lookup!A:A, 0)), Table1[[#This Row],[Origin City]]),","," ",Table1[[#This Row],[Origin State]])</f>
        <v>Clarkfield, MN</v>
      </c>
      <c r="K1378" t="s">
        <v>48</v>
      </c>
      <c r="L1378" t="s">
        <v>49</v>
      </c>
      <c r="M1378" t="s">
        <v>50</v>
      </c>
      <c r="N1378" s="5">
        <v>1684</v>
      </c>
      <c r="O1378" t="s">
        <v>51</v>
      </c>
      <c r="P1378">
        <v>110</v>
      </c>
      <c r="Q1378">
        <v>120</v>
      </c>
      <c r="R1378" t="s">
        <v>42</v>
      </c>
      <c r="S1378" t="s">
        <v>43</v>
      </c>
      <c r="T1378" t="s">
        <v>52</v>
      </c>
      <c r="U1378" s="35" t="s">
        <v>44</v>
      </c>
      <c r="V1378" s="27" t="s">
        <v>45</v>
      </c>
      <c r="W1378" s="4">
        <v>5620</v>
      </c>
      <c r="X1378" s="4">
        <f>IF(Table1[[#This Row],[Commodity]]="corn",Table1[[#This Row],[Tariff per Car]]/(111*2000/56),Table1[[#This Row],[Tariff per Car]]/(111*2000/60))</f>
        <v>1.4176576576576576</v>
      </c>
      <c r="Y1378" s="4">
        <f>Table1[[#This Row],[Tariff per Car]]/100.7</f>
        <v>55.80933465739821</v>
      </c>
      <c r="Z1378" s="4">
        <f>(Table1[[#This Row],[Tariff per Car]]/111)</f>
        <v>50.630630630630634</v>
      </c>
      <c r="AA1378" s="6">
        <f>(Table1[[#This Row],[Tariff per Car]]/111)/Table1[[#This Row],[Route Mileage]]</f>
        <v>3.0065695148830542E-2</v>
      </c>
      <c r="AB1378" s="4">
        <v>0.2</v>
      </c>
      <c r="AC1378" s="4">
        <f>Table1[[#This Row],[FSC per Mile]]*Table1[[#This Row],[Route Mileage]]</f>
        <v>336.8</v>
      </c>
      <c r="AD1378" s="4">
        <f>Table1[[#This Row],[Tariff per Car]]+Table1[[#This Row],[FSC per Car]]</f>
        <v>5956.8</v>
      </c>
      <c r="AE1378" s="4">
        <f>IF(Table1[[#This Row],[Commodity]]="corn",Table1[[#This Row],[Tariff + FSC per Car]]/(111*2000/56),Table1[[#This Row],[Tariff + FSC per Car]]/(111*2000/60))</f>
        <v>1.5026162162162162</v>
      </c>
      <c r="AF1378" s="4">
        <f>Table1[[#This Row],[Tariff + FSC per Car]]/100.7</f>
        <v>59.153922542204569</v>
      </c>
      <c r="AG1378" s="4">
        <f>(Table1[[#This Row],[Tariff + FSC per Car]]/111)</f>
        <v>53.664864864864867</v>
      </c>
      <c r="AH1378" s="6">
        <f>(Table1[[#This Row],[Tariff + FSC per Car]]/111)/Table1[[#This Row],[Route Mileage]]</f>
        <v>3.1867496950632346E-2</v>
      </c>
    </row>
    <row r="1379" spans="1:34" x14ac:dyDescent="0.25">
      <c r="A1379" s="3">
        <v>45427</v>
      </c>
      <c r="B1379" s="1" t="s">
        <v>34</v>
      </c>
      <c r="C1379" s="1" t="s">
        <v>34</v>
      </c>
      <c r="D1379" s="24">
        <v>4022</v>
      </c>
      <c r="E1379" s="24">
        <v>39010</v>
      </c>
      <c r="F1379" s="1" t="s">
        <v>35</v>
      </c>
      <c r="G1379" s="1" t="s">
        <v>36</v>
      </c>
      <c r="H1379" s="1" t="s">
        <v>46</v>
      </c>
      <c r="I1379" t="s">
        <v>47</v>
      </c>
      <c r="J1379" t="str">
        <f>_xlfn.CONCAT(IFERROR(INDEX(Lookup!B:B, MATCH(Table1[[#This Row],[Origin City]], Lookup!A:A, 0)), Table1[[#This Row],[Origin City]]),","," ",Table1[[#This Row],[Origin State]])</f>
        <v>Clarkfield, MN</v>
      </c>
      <c r="K1379" t="s">
        <v>53</v>
      </c>
      <c r="L1379" t="s">
        <v>54</v>
      </c>
      <c r="M1379" t="str">
        <f>_xlfn.CONCAT(IFERROR(INDEX(Lookup!B:B, MATCH(Table1[[#This Row],[Destination City]], Lookup!A:A, 0)), Table1[[#This Row],[Destination City]]),","," ",Table1[[#This Row],[Destination State]])</f>
        <v>Hereford, TX</v>
      </c>
      <c r="N1379" s="5">
        <v>1066</v>
      </c>
      <c r="O1379" t="s">
        <v>51</v>
      </c>
      <c r="P1379">
        <v>110</v>
      </c>
      <c r="Q1379">
        <v>120</v>
      </c>
      <c r="R1379" t="s">
        <v>42</v>
      </c>
      <c r="S1379" t="s">
        <v>43</v>
      </c>
      <c r="T1379" t="s">
        <v>52</v>
      </c>
      <c r="U1379" s="35" t="s">
        <v>44</v>
      </c>
      <c r="V1379" s="27" t="s">
        <v>45</v>
      </c>
      <c r="W1379" s="4">
        <v>5500</v>
      </c>
      <c r="X1379" s="4">
        <f>IF(Table1[[#This Row],[Commodity]]="corn",Table1[[#This Row],[Tariff per Car]]/(111*2000/56),Table1[[#This Row],[Tariff per Car]]/(111*2000/60))</f>
        <v>1.3873873873873874</v>
      </c>
      <c r="Y1379" s="4">
        <f>Table1[[#This Row],[Tariff per Car]]/100.7</f>
        <v>54.617676266137039</v>
      </c>
      <c r="Z1379" s="4">
        <f>(Table1[[#This Row],[Tariff per Car]]/111)</f>
        <v>49.549549549549546</v>
      </c>
      <c r="AA1379" s="6">
        <f>(Table1[[#This Row],[Tariff per Car]]/111)/Table1[[#This Row],[Route Mileage]]</f>
        <v>4.6481753798826964E-2</v>
      </c>
      <c r="AB1379" s="4">
        <v>0.2</v>
      </c>
      <c r="AC1379" s="4">
        <f>Table1[[#This Row],[FSC per Mile]]*Table1[[#This Row],[Route Mileage]]</f>
        <v>213.20000000000002</v>
      </c>
      <c r="AD1379" s="4">
        <f>Table1[[#This Row],[Tariff per Car]]+Table1[[#This Row],[FSC per Car]]</f>
        <v>5713.2</v>
      </c>
      <c r="AE1379" s="4">
        <f>IF(Table1[[#This Row],[Commodity]]="corn",Table1[[#This Row],[Tariff + FSC per Car]]/(111*2000/56),Table1[[#This Row],[Tariff + FSC per Car]]/(111*2000/60))</f>
        <v>1.4411675675675675</v>
      </c>
      <c r="AF1379" s="4">
        <f>Table1[[#This Row],[Tariff + FSC per Car]]/100.7</f>
        <v>56.734856007944387</v>
      </c>
      <c r="AG1379" s="4">
        <f>(Table1[[#This Row],[Tariff + FSC per Car]]/111)</f>
        <v>51.470270270270269</v>
      </c>
      <c r="AH1379" s="6">
        <f>(Table1[[#This Row],[Tariff + FSC per Car]]/111)/Table1[[#This Row],[Route Mileage]]</f>
        <v>4.8283555600628768E-2</v>
      </c>
    </row>
    <row r="1380" spans="1:34" x14ac:dyDescent="0.25">
      <c r="A1380" s="3">
        <v>45427</v>
      </c>
      <c r="B1380" s="1" t="s">
        <v>34</v>
      </c>
      <c r="C1380" s="1" t="s">
        <v>34</v>
      </c>
      <c r="D1380" s="24">
        <v>4022</v>
      </c>
      <c r="E1380" s="24">
        <v>39010</v>
      </c>
      <c r="F1380" s="1" t="s">
        <v>35</v>
      </c>
      <c r="G1380" s="1" t="s">
        <v>36</v>
      </c>
      <c r="H1380" s="1" t="s">
        <v>55</v>
      </c>
      <c r="I1380" t="s">
        <v>38</v>
      </c>
      <c r="J1380" t="str">
        <f>_xlfn.CONCAT(IFERROR(INDEX(Lookup!B:B, MATCH(Table1[[#This Row],[Origin City]], Lookup!A:A, 0)), Table1[[#This Row],[Origin City]]),","," ",Table1[[#This Row],[Origin State]])</f>
        <v>Edison, NE</v>
      </c>
      <c r="K1380" t="s">
        <v>53</v>
      </c>
      <c r="L1380" t="s">
        <v>54</v>
      </c>
      <c r="M1380" t="str">
        <f>_xlfn.CONCAT(IFERROR(INDEX(Lookup!B:B, MATCH(Table1[[#This Row],[Destination City]], Lookup!A:A, 0)), Table1[[#This Row],[Destination City]]),","," ",Table1[[#This Row],[Destination State]])</f>
        <v>Hereford, TX</v>
      </c>
      <c r="N1380" s="9">
        <v>728</v>
      </c>
      <c r="O1380" t="s">
        <v>51</v>
      </c>
      <c r="P1380">
        <v>110</v>
      </c>
      <c r="Q1380">
        <v>120</v>
      </c>
      <c r="R1380" t="s">
        <v>42</v>
      </c>
      <c r="S1380" t="s">
        <v>43</v>
      </c>
      <c r="T1380" t="s">
        <v>52</v>
      </c>
      <c r="U1380" s="35" t="s">
        <v>44</v>
      </c>
      <c r="V1380" s="27" t="s">
        <v>45</v>
      </c>
      <c r="W1380" s="4">
        <v>4740</v>
      </c>
      <c r="X1380" s="4">
        <f>IF(Table1[[#This Row],[Commodity]]="corn",Table1[[#This Row],[Tariff per Car]]/(111*2000/56),Table1[[#This Row],[Tariff per Car]]/(111*2000/60))</f>
        <v>1.1956756756756757</v>
      </c>
      <c r="Y1380" s="4">
        <f>Table1[[#This Row],[Tariff per Car]]/100.7</f>
        <v>47.070506454816282</v>
      </c>
      <c r="Z1380" s="4">
        <f>(Table1[[#This Row],[Tariff per Car]]/111)</f>
        <v>42.702702702702702</v>
      </c>
      <c r="AA1380" s="6">
        <f>(Table1[[#This Row],[Tariff per Car]]/111)/Table1[[#This Row],[Route Mileage]]</f>
        <v>5.8657558657558659E-2</v>
      </c>
      <c r="AB1380" s="4">
        <v>0.2</v>
      </c>
      <c r="AC1380" s="4">
        <f>Table1[[#This Row],[FSC per Mile]]*Table1[[#This Row],[Route Mileage]]</f>
        <v>145.6</v>
      </c>
      <c r="AD1380" s="4">
        <f>Table1[[#This Row],[Tariff per Car]]+Table1[[#This Row],[FSC per Car]]</f>
        <v>4885.6000000000004</v>
      </c>
      <c r="AE1380" s="4">
        <f>IF(Table1[[#This Row],[Commodity]]="corn",Table1[[#This Row],[Tariff + FSC per Car]]/(111*2000/56),Table1[[#This Row],[Tariff + FSC per Car]]/(111*2000/60))</f>
        <v>1.2324036036036037</v>
      </c>
      <c r="AF1380" s="4">
        <f>Table1[[#This Row],[Tariff + FSC per Car]]/100.7</f>
        <v>48.51638530287984</v>
      </c>
      <c r="AG1380" s="4">
        <f>(Table1[[#This Row],[Tariff + FSC per Car]]/111)</f>
        <v>44.014414414414418</v>
      </c>
      <c r="AH1380" s="6">
        <f>(Table1[[#This Row],[Tariff + FSC per Car]]/111)/Table1[[#This Row],[Route Mileage]]</f>
        <v>6.0459360459360463E-2</v>
      </c>
    </row>
    <row r="1381" spans="1:34" x14ac:dyDescent="0.25">
      <c r="A1381" s="3">
        <v>45427</v>
      </c>
      <c r="B1381" s="1" t="s">
        <v>34</v>
      </c>
      <c r="C1381" s="1" t="s">
        <v>34</v>
      </c>
      <c r="D1381" s="24">
        <v>4022</v>
      </c>
      <c r="E1381" s="24">
        <v>39013</v>
      </c>
      <c r="F1381" s="1" t="s">
        <v>35</v>
      </c>
      <c r="G1381" s="1" t="s">
        <v>36</v>
      </c>
      <c r="H1381" s="1" t="s">
        <v>55</v>
      </c>
      <c r="I1381" t="s">
        <v>38</v>
      </c>
      <c r="J1381" t="str">
        <f>_xlfn.CONCAT(IFERROR(INDEX(Lookup!B:B, MATCH(Table1[[#This Row],[Origin City]], Lookup!A:A, 0)), Table1[[#This Row],[Origin City]]),","," ",Table1[[#This Row],[Origin State]])</f>
        <v>Edison, NE</v>
      </c>
      <c r="K1381" t="s">
        <v>48</v>
      </c>
      <c r="L1381" t="s">
        <v>49</v>
      </c>
      <c r="M1381" t="s">
        <v>50</v>
      </c>
      <c r="N1381" s="5">
        <v>1759</v>
      </c>
      <c r="O1381" t="s">
        <v>51</v>
      </c>
      <c r="P1381">
        <v>110</v>
      </c>
      <c r="Q1381">
        <v>120</v>
      </c>
      <c r="R1381" t="s">
        <v>42</v>
      </c>
      <c r="S1381" t="s">
        <v>43</v>
      </c>
      <c r="T1381" t="s">
        <v>52</v>
      </c>
      <c r="U1381" s="35" t="s">
        <v>44</v>
      </c>
      <c r="V1381" s="27" t="s">
        <v>45</v>
      </c>
      <c r="W1381" s="4">
        <v>5500</v>
      </c>
      <c r="X1381" s="4">
        <f>IF(Table1[[#This Row],[Commodity]]="corn",Table1[[#This Row],[Tariff per Car]]/(111*2000/56),Table1[[#This Row],[Tariff per Car]]/(111*2000/60))</f>
        <v>1.3873873873873874</v>
      </c>
      <c r="Y1381" s="4">
        <f>Table1[[#This Row],[Tariff per Car]]/100.7</f>
        <v>54.617676266137039</v>
      </c>
      <c r="Z1381" s="4">
        <f>(Table1[[#This Row],[Tariff per Car]]/111)</f>
        <v>49.549549549549546</v>
      </c>
      <c r="AA1381" s="6">
        <f>(Table1[[#This Row],[Tariff per Car]]/111)/Table1[[#This Row],[Route Mileage]]</f>
        <v>2.8169158356764951E-2</v>
      </c>
      <c r="AB1381" s="4">
        <v>0.2</v>
      </c>
      <c r="AC1381" s="4">
        <f>Table1[[#This Row],[FSC per Mile]]*Table1[[#This Row],[Route Mileage]]</f>
        <v>351.8</v>
      </c>
      <c r="AD1381" s="4">
        <f>Table1[[#This Row],[Tariff per Car]]+Table1[[#This Row],[FSC per Car]]</f>
        <v>5851.8</v>
      </c>
      <c r="AE1381" s="4">
        <f>IF(Table1[[#This Row],[Commodity]]="corn",Table1[[#This Row],[Tariff + FSC per Car]]/(111*2000/56),Table1[[#This Row],[Tariff + FSC per Car]]/(111*2000/60))</f>
        <v>1.4761297297297298</v>
      </c>
      <c r="AF1381" s="4">
        <f>Table1[[#This Row],[Tariff + FSC per Car]]/100.7</f>
        <v>58.111221449851044</v>
      </c>
      <c r="AG1381" s="4">
        <f>(Table1[[#This Row],[Tariff + FSC per Car]]/111)</f>
        <v>52.718918918918924</v>
      </c>
      <c r="AH1381" s="6">
        <f>(Table1[[#This Row],[Tariff + FSC per Car]]/111)/Table1[[#This Row],[Route Mileage]]</f>
        <v>2.9970960158566755E-2</v>
      </c>
    </row>
    <row r="1382" spans="1:34" x14ac:dyDescent="0.25">
      <c r="A1382" s="3">
        <v>45427</v>
      </c>
      <c r="B1382" s="1" t="s">
        <v>34</v>
      </c>
      <c r="C1382" s="1" t="s">
        <v>34</v>
      </c>
      <c r="D1382" s="24">
        <v>4022</v>
      </c>
      <c r="E1382" s="24">
        <v>39010</v>
      </c>
      <c r="F1382" s="1" t="s">
        <v>35</v>
      </c>
      <c r="G1382" s="1" t="s">
        <v>36</v>
      </c>
      <c r="H1382" s="1" t="s">
        <v>55</v>
      </c>
      <c r="I1382" t="s">
        <v>38</v>
      </c>
      <c r="J1382" t="str">
        <f>_xlfn.CONCAT(IFERROR(INDEX(Lookup!B:B, MATCH(Table1[[#This Row],[Origin City]], Lookup!A:A, 0)), Table1[[#This Row],[Origin City]]),","," ",Table1[[#This Row],[Origin State]])</f>
        <v>Edison, NE</v>
      </c>
      <c r="K1382" t="s">
        <v>39</v>
      </c>
      <c r="L1382" t="s">
        <v>40</v>
      </c>
      <c r="M1382" t="str">
        <f>_xlfn.CONCAT(IFERROR(INDEX(Lookup!B:B, MATCH(Table1[[#This Row],[Destination City]], Lookup!A:A, 0)), Table1[[#This Row],[Destination City]]),","," ",Table1[[#This Row],[Destination State]])</f>
        <v>Hanford, CA</v>
      </c>
      <c r="N1382" s="5">
        <v>1776</v>
      </c>
      <c r="O1382" t="s">
        <v>41</v>
      </c>
      <c r="P1382">
        <v>110</v>
      </c>
      <c r="Q1382">
        <v>120</v>
      </c>
      <c r="R1382" t="s">
        <v>42</v>
      </c>
      <c r="S1382" t="s">
        <v>43</v>
      </c>
      <c r="T1382" t="s">
        <v>52</v>
      </c>
      <c r="U1382" s="36" t="s">
        <v>44</v>
      </c>
      <c r="V1382" s="28" t="s">
        <v>45</v>
      </c>
      <c r="W1382" s="4">
        <v>5700</v>
      </c>
      <c r="X1382" s="4">
        <f>IF(Table1[[#This Row],[Commodity]]="corn",Table1[[#This Row],[Tariff per Car]]/(111*2000/56),Table1[[#This Row],[Tariff per Car]]/(111*2000/60))</f>
        <v>1.4378378378378378</v>
      </c>
      <c r="Y1382" s="4">
        <f>Table1[[#This Row],[Tariff per Car]]/100.7</f>
        <v>56.60377358490566</v>
      </c>
      <c r="Z1382" s="4">
        <f>(Table1[[#This Row],[Tariff per Car]]/111)</f>
        <v>51.351351351351354</v>
      </c>
      <c r="AA1382" s="6">
        <f>(Table1[[#This Row],[Tariff per Car]]/111)/Table1[[#This Row],[Route Mileage]]</f>
        <v>2.8914049184319456E-2</v>
      </c>
      <c r="AB1382" s="4">
        <v>0.2</v>
      </c>
      <c r="AC1382" s="4">
        <f>Table1[[#This Row],[FSC per Mile]]*Table1[[#This Row],[Route Mileage]]</f>
        <v>355.20000000000005</v>
      </c>
      <c r="AD1382" s="4">
        <f>Table1[[#This Row],[Tariff per Car]]+Table1[[#This Row],[FSC per Car]]</f>
        <v>6055.2</v>
      </c>
      <c r="AE1382" s="4">
        <f>IF(Table1[[#This Row],[Commodity]]="corn",Table1[[#This Row],[Tariff + FSC per Car]]/(111*2000/56),Table1[[#This Row],[Tariff + FSC per Car]]/(111*2000/60))</f>
        <v>1.5274378378378377</v>
      </c>
      <c r="AF1382" s="4">
        <f>Table1[[#This Row],[Tariff + FSC per Car]]/100.7</f>
        <v>60.131082423038727</v>
      </c>
      <c r="AG1382" s="4">
        <f>(Table1[[#This Row],[Tariff + FSC per Car]]/111)</f>
        <v>54.55135135135135</v>
      </c>
      <c r="AH1382" s="6">
        <f>(Table1[[#This Row],[Tariff + FSC per Car]]/111)/Table1[[#This Row],[Route Mileage]]</f>
        <v>3.0715850986121257E-2</v>
      </c>
    </row>
    <row r="1383" spans="1:34" x14ac:dyDescent="0.25">
      <c r="A1383" s="3">
        <v>45427</v>
      </c>
      <c r="B1383" t="s">
        <v>34</v>
      </c>
      <c r="C1383" t="s">
        <v>34</v>
      </c>
      <c r="D1383" s="24">
        <v>4022</v>
      </c>
      <c r="E1383" s="24">
        <v>39010</v>
      </c>
      <c r="F1383" s="1" t="s">
        <v>35</v>
      </c>
      <c r="G1383" s="1" t="s">
        <v>36</v>
      </c>
      <c r="H1383" s="1" t="s">
        <v>56</v>
      </c>
      <c r="I1383" t="s">
        <v>57</v>
      </c>
      <c r="J1383" t="str">
        <f>_xlfn.CONCAT(IFERROR(INDEX(Lookup!B:B, MATCH(Table1[[#This Row],[Origin City]], Lookup!A:A, 0)), Table1[[#This Row],[Origin City]]),","," ",Table1[[#This Row],[Origin State]])</f>
        <v>Greenwood (Mendota), IL</v>
      </c>
      <c r="K1383" t="s">
        <v>53</v>
      </c>
      <c r="L1383" t="s">
        <v>54</v>
      </c>
      <c r="M1383" t="str">
        <f>_xlfn.CONCAT(IFERROR(INDEX(Lookup!B:B, MATCH(Table1[[#This Row],[Destination City]], Lookup!A:A, 0)), Table1[[#This Row],[Destination City]]),","," ",Table1[[#This Row],[Destination State]])</f>
        <v>Hereford, TX</v>
      </c>
      <c r="N1383" s="5">
        <v>935</v>
      </c>
      <c r="O1383" t="s">
        <v>41</v>
      </c>
      <c r="P1383">
        <v>110</v>
      </c>
      <c r="Q1383">
        <v>120</v>
      </c>
      <c r="R1383" t="s">
        <v>42</v>
      </c>
      <c r="S1383" t="s">
        <v>43</v>
      </c>
      <c r="T1383" t="s">
        <v>52</v>
      </c>
      <c r="U1383" s="35" t="s">
        <v>44</v>
      </c>
      <c r="V1383" s="27" t="s">
        <v>45</v>
      </c>
      <c r="W1383" s="4">
        <v>4260</v>
      </c>
      <c r="X1383" s="4">
        <f>IF(Table1[[#This Row],[Commodity]]="corn",Table1[[#This Row],[Tariff per Car]]/(111*2000/56),Table1[[#This Row],[Tariff per Car]]/(111*2000/60))</f>
        <v>1.0745945945945947</v>
      </c>
      <c r="Y1383" s="4">
        <f>Table1[[#This Row],[Tariff per Car]]/100.7</f>
        <v>42.303872889771597</v>
      </c>
      <c r="Z1383" s="4">
        <f>(Table1[[#This Row],[Tariff per Car]]/111)</f>
        <v>38.378378378378379</v>
      </c>
      <c r="AA1383" s="6">
        <f>(Table1[[#This Row],[Tariff per Car]]/111)/Table1[[#This Row],[Route Mileage]]</f>
        <v>4.1046393987570456E-2</v>
      </c>
      <c r="AB1383" s="4">
        <v>0.2</v>
      </c>
      <c r="AC1383" s="4">
        <f>Table1[[#This Row],[FSC per Mile]]*Table1[[#This Row],[Route Mileage]]</f>
        <v>187</v>
      </c>
      <c r="AD1383" s="4">
        <f>Table1[[#This Row],[Tariff per Car]]+Table1[[#This Row],[FSC per Car]]</f>
        <v>4447</v>
      </c>
      <c r="AE1383" s="4">
        <f>IF(Table1[[#This Row],[Commodity]]="corn",Table1[[#This Row],[Tariff + FSC per Car]]/(111*2000/56),Table1[[#This Row],[Tariff + FSC per Car]]/(111*2000/60))</f>
        <v>1.1217657657657658</v>
      </c>
      <c r="AF1383" s="4">
        <f>Table1[[#This Row],[Tariff + FSC per Car]]/100.7</f>
        <v>44.160873882820255</v>
      </c>
      <c r="AG1383" s="4">
        <f>(Table1[[#This Row],[Tariff + FSC per Car]]/111)</f>
        <v>40.063063063063062</v>
      </c>
      <c r="AH1383" s="6">
        <f>(Table1[[#This Row],[Tariff + FSC per Car]]/111)/Table1[[#This Row],[Route Mileage]]</f>
        <v>4.2848195789372261E-2</v>
      </c>
    </row>
    <row r="1384" spans="1:34" x14ac:dyDescent="0.25">
      <c r="A1384" s="3">
        <v>45427</v>
      </c>
      <c r="B1384" s="1" t="s">
        <v>34</v>
      </c>
      <c r="C1384" s="1" t="s">
        <v>34</v>
      </c>
      <c r="D1384" s="24">
        <v>4022</v>
      </c>
      <c r="E1384" s="24">
        <v>39010</v>
      </c>
      <c r="F1384" s="1" t="s">
        <v>35</v>
      </c>
      <c r="G1384" s="1" t="s">
        <v>36</v>
      </c>
      <c r="H1384" s="1" t="s">
        <v>58</v>
      </c>
      <c r="I1384" t="s">
        <v>59</v>
      </c>
      <c r="J1384" t="str">
        <f>_xlfn.CONCAT(IFERROR(INDEX(Lookup!B:B, MATCH(Table1[[#This Row],[Origin City]], Lookup!A:A, 0)), Table1[[#This Row],[Origin City]]),","," ",Table1[[#This Row],[Origin State]])</f>
        <v>Hancock, IA</v>
      </c>
      <c r="K1384" t="s">
        <v>60</v>
      </c>
      <c r="L1384" t="s">
        <v>54</v>
      </c>
      <c r="M1384" t="str">
        <f>_xlfn.CONCAT(IFERROR(INDEX(Lookup!B:B, MATCH(Table1[[#This Row],[Destination City]], Lookup!A:A, 0)), Table1[[#This Row],[Destination City]]),","," ",Table1[[#This Row],[Destination State]])</f>
        <v>Plainview, TX</v>
      </c>
      <c r="N1384" s="5">
        <v>832</v>
      </c>
      <c r="O1384" t="s">
        <v>41</v>
      </c>
      <c r="P1384">
        <v>110</v>
      </c>
      <c r="Q1384">
        <v>120</v>
      </c>
      <c r="R1384" t="s">
        <v>42</v>
      </c>
      <c r="S1384" t="s">
        <v>43</v>
      </c>
      <c r="T1384" t="s">
        <v>43</v>
      </c>
      <c r="U1384" s="35" t="s">
        <v>44</v>
      </c>
      <c r="V1384" s="27" t="s">
        <v>45</v>
      </c>
      <c r="W1384" s="4">
        <v>4860</v>
      </c>
      <c r="X1384" s="4">
        <f>IF(Table1[[#This Row],[Commodity]]="corn",Table1[[#This Row],[Tariff per Car]]/(111*2000/56),Table1[[#This Row],[Tariff per Car]]/(111*2000/60))</f>
        <v>1.2259459459459459</v>
      </c>
      <c r="Y1384" s="4">
        <f>Table1[[#This Row],[Tariff per Car]]/100.7</f>
        <v>48.262164846077454</v>
      </c>
      <c r="Z1384" s="4">
        <f>(Table1[[#This Row],[Tariff per Car]]/111)</f>
        <v>43.783783783783782</v>
      </c>
      <c r="AA1384" s="6">
        <f>(Table1[[#This Row],[Tariff per Car]]/111)/Table1[[#This Row],[Route Mileage]]</f>
        <v>5.2624740124740124E-2</v>
      </c>
      <c r="AB1384" s="4">
        <v>0.2</v>
      </c>
      <c r="AC1384" s="4">
        <f>Table1[[#This Row],[FSC per Mile]]*Table1[[#This Row],[Route Mileage]]</f>
        <v>166.4</v>
      </c>
      <c r="AD1384" s="4">
        <f>Table1[[#This Row],[Tariff per Car]]+Table1[[#This Row],[FSC per Car]]</f>
        <v>5026.3999999999996</v>
      </c>
      <c r="AE1384" s="4">
        <f>IF(Table1[[#This Row],[Commodity]]="corn",Table1[[#This Row],[Tariff + FSC per Car]]/(111*2000/56),Table1[[#This Row],[Tariff + FSC per Car]]/(111*2000/60))</f>
        <v>1.2679207207207206</v>
      </c>
      <c r="AF1384" s="4">
        <f>Table1[[#This Row],[Tariff + FSC per Car]]/100.7</f>
        <v>49.914597815292943</v>
      </c>
      <c r="AG1384" s="4">
        <f>(Table1[[#This Row],[Tariff + FSC per Car]]/111)</f>
        <v>45.28288288288288</v>
      </c>
      <c r="AH1384" s="6">
        <f>(Table1[[#This Row],[Tariff + FSC per Car]]/111)/Table1[[#This Row],[Route Mileage]]</f>
        <v>5.4426541926541921E-2</v>
      </c>
    </row>
    <row r="1385" spans="1:34" x14ac:dyDescent="0.25">
      <c r="A1385" s="3">
        <v>45427</v>
      </c>
      <c r="B1385" s="1" t="s">
        <v>34</v>
      </c>
      <c r="C1385" s="1" t="s">
        <v>34</v>
      </c>
      <c r="D1385" s="24">
        <v>4022</v>
      </c>
      <c r="E1385" s="24">
        <v>39010</v>
      </c>
      <c r="F1385" s="1" t="s">
        <v>35</v>
      </c>
      <c r="G1385" s="1" t="s">
        <v>36</v>
      </c>
      <c r="H1385" s="1" t="s">
        <v>61</v>
      </c>
      <c r="I1385" t="s">
        <v>62</v>
      </c>
      <c r="J1385" t="str">
        <f>_xlfn.CONCAT(IFERROR(INDEX(Lookup!B:B, MATCH(Table1[[#This Row],[Origin City]], Lookup!A:A, 0)), Table1[[#This Row],[Origin City]]),","," ",Table1[[#This Row],[Origin State]])</f>
        <v>Phelps (Rock Port), MO</v>
      </c>
      <c r="K1385" t="s">
        <v>63</v>
      </c>
      <c r="L1385" t="s">
        <v>64</v>
      </c>
      <c r="M1385" t="str">
        <f>_xlfn.CONCAT(IFERROR(INDEX(Lookup!B:B, MATCH(Table1[[#This Row],[Destination City]], Lookup!A:A, 0)), Table1[[#This Row],[Destination City]]),","," ",Table1[[#This Row],[Destination State]])</f>
        <v>Clovis, NM</v>
      </c>
      <c r="N1385" s="5">
        <v>764</v>
      </c>
      <c r="O1385" t="s">
        <v>41</v>
      </c>
      <c r="P1385">
        <v>110</v>
      </c>
      <c r="Q1385">
        <v>120</v>
      </c>
      <c r="R1385" t="s">
        <v>42</v>
      </c>
      <c r="S1385" t="s">
        <v>43</v>
      </c>
      <c r="T1385" t="s">
        <v>52</v>
      </c>
      <c r="U1385" s="35" t="s">
        <v>44</v>
      </c>
      <c r="V1385" s="27" t="s">
        <v>45</v>
      </c>
      <c r="W1385" s="4">
        <v>4500</v>
      </c>
      <c r="X1385" s="4">
        <f>IF(Table1[[#This Row],[Commodity]]="corn",Table1[[#This Row],[Tariff per Car]]/(111*2000/56),Table1[[#This Row],[Tariff per Car]]/(111*2000/60))</f>
        <v>1.1351351351351351</v>
      </c>
      <c r="Y1385" s="4">
        <f>Table1[[#This Row],[Tariff per Car]]/100.7</f>
        <v>44.68718967229394</v>
      </c>
      <c r="Z1385" s="4">
        <f>(Table1[[#This Row],[Tariff per Car]]/111)</f>
        <v>40.54054054054054</v>
      </c>
      <c r="AA1385" s="6">
        <f>(Table1[[#This Row],[Tariff per Car]]/111)/Table1[[#This Row],[Route Mileage]]</f>
        <v>5.3063534738927408E-2</v>
      </c>
      <c r="AB1385" s="4">
        <v>0.2</v>
      </c>
      <c r="AC1385" s="4">
        <f>Table1[[#This Row],[FSC per Mile]]*Table1[[#This Row],[Route Mileage]]</f>
        <v>152.80000000000001</v>
      </c>
      <c r="AD1385" s="4">
        <f>Table1[[#This Row],[Tariff per Car]]+Table1[[#This Row],[FSC per Car]]</f>
        <v>4652.8</v>
      </c>
      <c r="AE1385" s="4">
        <f>IF(Table1[[#This Row],[Commodity]]="corn",Table1[[#This Row],[Tariff + FSC per Car]]/(111*2000/56),Table1[[#This Row],[Tariff + FSC per Car]]/(111*2000/60))</f>
        <v>1.1736792792792794</v>
      </c>
      <c r="AF1385" s="4">
        <f>Table1[[#This Row],[Tariff + FSC per Car]]/100.7</f>
        <v>46.204568023833168</v>
      </c>
      <c r="AG1385" s="4">
        <f>(Table1[[#This Row],[Tariff + FSC per Car]]/111)</f>
        <v>41.917117117117115</v>
      </c>
      <c r="AH1385" s="6">
        <f>(Table1[[#This Row],[Tariff + FSC per Car]]/111)/Table1[[#This Row],[Route Mileage]]</f>
        <v>5.4865336540729205E-2</v>
      </c>
    </row>
    <row r="1386" spans="1:34" x14ac:dyDescent="0.25">
      <c r="A1386" s="3">
        <v>45427</v>
      </c>
      <c r="B1386" s="1" t="s">
        <v>34</v>
      </c>
      <c r="C1386" s="1" t="s">
        <v>34</v>
      </c>
      <c r="D1386" s="24">
        <v>4022</v>
      </c>
      <c r="E1386" s="24">
        <v>39010</v>
      </c>
      <c r="F1386" s="1" t="s">
        <v>35</v>
      </c>
      <c r="G1386" s="1" t="s">
        <v>36</v>
      </c>
      <c r="H1386" s="1" t="s">
        <v>61</v>
      </c>
      <c r="I1386" t="s">
        <v>62</v>
      </c>
      <c r="J1386" t="str">
        <f>_xlfn.CONCAT(IFERROR(INDEX(Lookup!B:B, MATCH(Table1[[#This Row],[Origin City]], Lookup!A:A, 0)), Table1[[#This Row],[Origin City]]),","," ",Table1[[#This Row],[Origin State]])</f>
        <v>Phelps (Rock Port), MO</v>
      </c>
      <c r="K1386" t="s">
        <v>65</v>
      </c>
      <c r="L1386" t="s">
        <v>54</v>
      </c>
      <c r="M1386" t="s">
        <v>66</v>
      </c>
      <c r="N1386" s="5">
        <v>937</v>
      </c>
      <c r="O1386" t="s">
        <v>41</v>
      </c>
      <c r="P1386">
        <v>110</v>
      </c>
      <c r="Q1386">
        <v>120</v>
      </c>
      <c r="R1386" t="s">
        <v>42</v>
      </c>
      <c r="S1386" t="s">
        <v>43</v>
      </c>
      <c r="T1386" t="s">
        <v>52</v>
      </c>
      <c r="U1386" s="35" t="s">
        <v>44</v>
      </c>
      <c r="V1386" s="27" t="s">
        <v>45</v>
      </c>
      <c r="W1386" s="4">
        <v>4240</v>
      </c>
      <c r="X1386" s="4">
        <f>IF(Table1[[#This Row],[Commodity]]="corn",Table1[[#This Row],[Tariff per Car]]/(111*2000/56),Table1[[#This Row],[Tariff per Car]]/(111*2000/60))</f>
        <v>1.0695495495495495</v>
      </c>
      <c r="Y1386" s="4">
        <f>Table1[[#This Row],[Tariff per Car]]/100.7</f>
        <v>42.105263157894733</v>
      </c>
      <c r="Z1386" s="4">
        <f>(Table1[[#This Row],[Tariff per Car]]/111)</f>
        <v>38.198198198198199</v>
      </c>
      <c r="AA1386" s="6">
        <f>(Table1[[#This Row],[Tariff per Car]]/111)/Table1[[#This Row],[Route Mileage]]</f>
        <v>4.0766486871075987E-2</v>
      </c>
      <c r="AB1386" s="4">
        <v>0.2</v>
      </c>
      <c r="AC1386" s="4">
        <f>Table1[[#This Row],[FSC per Mile]]*Table1[[#This Row],[Route Mileage]]</f>
        <v>187.4</v>
      </c>
      <c r="AD1386" s="4">
        <f>Table1[[#This Row],[Tariff per Car]]+Table1[[#This Row],[FSC per Car]]</f>
        <v>4427.3999999999996</v>
      </c>
      <c r="AE1386" s="4">
        <f>IF(Table1[[#This Row],[Commodity]]="corn",Table1[[#This Row],[Tariff + FSC per Car]]/(111*2000/56),Table1[[#This Row],[Tariff + FSC per Car]]/(111*2000/60))</f>
        <v>1.1168216216216216</v>
      </c>
      <c r="AF1386" s="4">
        <f>Table1[[#This Row],[Tariff + FSC per Car]]/100.7</f>
        <v>43.966236345580931</v>
      </c>
      <c r="AG1386" s="4">
        <f>(Table1[[#This Row],[Tariff + FSC per Car]]/111)</f>
        <v>39.886486486486483</v>
      </c>
      <c r="AH1386" s="6">
        <f>(Table1[[#This Row],[Tariff + FSC per Car]]/111)/Table1[[#This Row],[Route Mileage]]</f>
        <v>4.2568288672877784E-2</v>
      </c>
    </row>
    <row r="1387" spans="1:34" x14ac:dyDescent="0.25">
      <c r="A1387" s="3">
        <v>45427</v>
      </c>
      <c r="B1387" s="1" t="s">
        <v>34</v>
      </c>
      <c r="C1387" s="1" t="s">
        <v>34</v>
      </c>
      <c r="D1387" s="24">
        <v>4022</v>
      </c>
      <c r="E1387" s="24">
        <v>39013</v>
      </c>
      <c r="F1387" s="1" t="s">
        <v>35</v>
      </c>
      <c r="G1387" s="1" t="s">
        <v>36</v>
      </c>
      <c r="H1387" s="1" t="s">
        <v>67</v>
      </c>
      <c r="I1387" t="s">
        <v>68</v>
      </c>
      <c r="J1387" t="str">
        <f>_xlfn.CONCAT(IFERROR(INDEX(Lookup!B:B, MATCH(Table1[[#This Row],[Origin City]], Lookup!A:A, 0)), Table1[[#This Row],[Origin City]]),","," ",Table1[[#This Row],[Origin State]])</f>
        <v>Selby, SD</v>
      </c>
      <c r="K1387" t="s">
        <v>48</v>
      </c>
      <c r="L1387" t="s">
        <v>49</v>
      </c>
      <c r="M1387" t="s">
        <v>50</v>
      </c>
      <c r="N1387" s="5">
        <v>1419</v>
      </c>
      <c r="O1387" t="s">
        <v>51</v>
      </c>
      <c r="P1387">
        <v>110</v>
      </c>
      <c r="Q1387">
        <v>120</v>
      </c>
      <c r="R1387" t="s">
        <v>42</v>
      </c>
      <c r="S1387" t="s">
        <v>43</v>
      </c>
      <c r="T1387" t="s">
        <v>52</v>
      </c>
      <c r="U1387" s="36" t="s">
        <v>44</v>
      </c>
      <c r="V1387" s="28" t="s">
        <v>45</v>
      </c>
      <c r="W1387" s="4">
        <v>5580</v>
      </c>
      <c r="X1387" s="4">
        <f>IF(Table1[[#This Row],[Commodity]]="corn",Table1[[#This Row],[Tariff per Car]]/(111*2000/56),Table1[[#This Row],[Tariff per Car]]/(111*2000/60))</f>
        <v>1.4075675675675676</v>
      </c>
      <c r="Y1387" s="4">
        <f>Table1[[#This Row],[Tariff per Car]]/100.7</f>
        <v>55.412115193644489</v>
      </c>
      <c r="Z1387" s="4">
        <f>(Table1[[#This Row],[Tariff per Car]]/111)</f>
        <v>50.270270270270274</v>
      </c>
      <c r="AA1387" s="6">
        <f>(Table1[[#This Row],[Tariff per Car]]/111)/Table1[[#This Row],[Route Mileage]]</f>
        <v>3.5426547054454034E-2</v>
      </c>
      <c r="AB1387" s="4">
        <v>0.2</v>
      </c>
      <c r="AC1387" s="4">
        <f>Table1[[#This Row],[FSC per Mile]]*Table1[[#This Row],[Route Mileage]]</f>
        <v>283.8</v>
      </c>
      <c r="AD1387" s="4">
        <f>Table1[[#This Row],[Tariff per Car]]+Table1[[#This Row],[FSC per Car]]</f>
        <v>5863.8</v>
      </c>
      <c r="AE1387" s="4">
        <f>IF(Table1[[#This Row],[Commodity]]="corn",Table1[[#This Row],[Tariff + FSC per Car]]/(111*2000/56),Table1[[#This Row],[Tariff + FSC per Car]]/(111*2000/60))</f>
        <v>1.4791567567567567</v>
      </c>
      <c r="AF1387" s="4">
        <f>Table1[[#This Row],[Tariff + FSC per Car]]/100.7</f>
        <v>58.230387288977163</v>
      </c>
      <c r="AG1387" s="4">
        <f>(Table1[[#This Row],[Tariff + FSC per Car]]/111)</f>
        <v>52.827027027027029</v>
      </c>
      <c r="AH1387" s="6">
        <f>(Table1[[#This Row],[Tariff + FSC per Car]]/111)/Table1[[#This Row],[Route Mileage]]</f>
        <v>3.7228348856255832E-2</v>
      </c>
    </row>
    <row r="1388" spans="1:34" x14ac:dyDescent="0.25">
      <c r="A1388" s="3">
        <v>45427</v>
      </c>
      <c r="B1388" s="1" t="s">
        <v>34</v>
      </c>
      <c r="C1388" s="1" t="s">
        <v>34</v>
      </c>
      <c r="D1388" s="24">
        <v>4022</v>
      </c>
      <c r="E1388" s="24">
        <v>39013</v>
      </c>
      <c r="F1388" s="1" t="s">
        <v>35</v>
      </c>
      <c r="G1388" s="1" t="s">
        <v>36</v>
      </c>
      <c r="H1388" s="1" t="s">
        <v>69</v>
      </c>
      <c r="I1388" t="s">
        <v>47</v>
      </c>
      <c r="J1388" t="str">
        <f>_xlfn.CONCAT(IFERROR(INDEX(Lookup!B:B, MATCH(Table1[[#This Row],[Origin City]], Lookup!A:A, 0)), Table1[[#This Row],[Origin City]]),","," ",Table1[[#This Row],[Origin State]])</f>
        <v>St. Cloud, MN</v>
      </c>
      <c r="K1388" t="s">
        <v>48</v>
      </c>
      <c r="L1388" t="s">
        <v>49</v>
      </c>
      <c r="M1388" t="s">
        <v>50</v>
      </c>
      <c r="N1388" s="5">
        <v>1666</v>
      </c>
      <c r="O1388" t="s">
        <v>51</v>
      </c>
      <c r="P1388">
        <v>110</v>
      </c>
      <c r="Q1388">
        <v>120</v>
      </c>
      <c r="R1388" t="s">
        <v>42</v>
      </c>
      <c r="S1388" t="s">
        <v>43</v>
      </c>
      <c r="T1388" t="s">
        <v>52</v>
      </c>
      <c r="U1388" s="36" t="s">
        <v>44</v>
      </c>
      <c r="V1388" s="28" t="s">
        <v>45</v>
      </c>
      <c r="W1388" s="4">
        <v>5580</v>
      </c>
      <c r="X1388" s="4">
        <f>IF(Table1[[#This Row],[Commodity]]="corn",Table1[[#This Row],[Tariff per Car]]/(111*2000/56),Table1[[#This Row],[Tariff per Car]]/(111*2000/60))</f>
        <v>1.4075675675675676</v>
      </c>
      <c r="Y1388" s="4">
        <f>Table1[[#This Row],[Tariff per Car]]/100.7</f>
        <v>55.412115193644489</v>
      </c>
      <c r="Z1388" s="4">
        <f>(Table1[[#This Row],[Tariff per Car]]/111)</f>
        <v>50.270270270270274</v>
      </c>
      <c r="AA1388" s="6">
        <f>(Table1[[#This Row],[Tariff per Car]]/111)/Table1[[#This Row],[Route Mileage]]</f>
        <v>3.0174231854904126E-2</v>
      </c>
      <c r="AB1388" s="4">
        <v>0.2</v>
      </c>
      <c r="AC1388" s="4">
        <f>Table1[[#This Row],[FSC per Mile]]*Table1[[#This Row],[Route Mileage]]</f>
        <v>333.20000000000005</v>
      </c>
      <c r="AD1388" s="4">
        <f>Table1[[#This Row],[Tariff per Car]]+Table1[[#This Row],[FSC per Car]]</f>
        <v>5913.2</v>
      </c>
      <c r="AE1388" s="4">
        <f>IF(Table1[[#This Row],[Commodity]]="corn",Table1[[#This Row],[Tariff + FSC per Car]]/(111*2000/56),Table1[[#This Row],[Tariff + FSC per Car]]/(111*2000/60))</f>
        <v>1.4916180180180181</v>
      </c>
      <c r="AF1388" s="4">
        <f>Table1[[#This Row],[Tariff + FSC per Car]]/100.7</f>
        <v>58.720953326713008</v>
      </c>
      <c r="AG1388" s="4">
        <f>(Table1[[#This Row],[Tariff + FSC per Car]]/111)</f>
        <v>53.272072072072071</v>
      </c>
      <c r="AH1388" s="6">
        <f>(Table1[[#This Row],[Tariff + FSC per Car]]/111)/Table1[[#This Row],[Route Mileage]]</f>
        <v>3.1976033656705927E-2</v>
      </c>
    </row>
    <row r="1389" spans="1:34" x14ac:dyDescent="0.25">
      <c r="A1389" s="3">
        <v>45427</v>
      </c>
      <c r="B1389" s="1" t="s">
        <v>34</v>
      </c>
      <c r="C1389" s="1" t="s">
        <v>34</v>
      </c>
      <c r="D1389" s="24">
        <v>4022</v>
      </c>
      <c r="E1389" s="24">
        <v>39010</v>
      </c>
      <c r="F1389" s="1" t="s">
        <v>35</v>
      </c>
      <c r="G1389" s="1" t="s">
        <v>36</v>
      </c>
      <c r="H1389" s="1" t="s">
        <v>70</v>
      </c>
      <c r="I1389" t="s">
        <v>57</v>
      </c>
      <c r="J1389" t="str">
        <f>_xlfn.CONCAT(IFERROR(INDEX(Lookup!B:B, MATCH(Table1[[#This Row],[Origin City]], Lookup!A:A, 0)), Table1[[#This Row],[Origin City]]),","," ",Table1[[#This Row],[Origin State]])</f>
        <v>Waverly, IL</v>
      </c>
      <c r="K1389" t="s">
        <v>71</v>
      </c>
      <c r="L1389" t="s">
        <v>64</v>
      </c>
      <c r="M1389" t="str">
        <f>_xlfn.CONCAT(IFERROR(INDEX(Lookup!B:B, MATCH(Table1[[#This Row],[Destination City]], Lookup!A:A, 0)), Table1[[#This Row],[Destination City]]),","," ",Table1[[#This Row],[Destination State]])</f>
        <v>Dexter, NM</v>
      </c>
      <c r="N1389" s="47">
        <v>1058</v>
      </c>
      <c r="O1389" t="s">
        <v>41</v>
      </c>
      <c r="P1389">
        <v>110</v>
      </c>
      <c r="Q1389">
        <v>120</v>
      </c>
      <c r="R1389" t="s">
        <v>42</v>
      </c>
      <c r="S1389" t="s">
        <v>43</v>
      </c>
      <c r="T1389" t="s">
        <v>43</v>
      </c>
      <c r="U1389" s="36" t="s">
        <v>44</v>
      </c>
      <c r="V1389" s="28" t="s">
        <v>45</v>
      </c>
      <c r="W1389" s="4">
        <v>4380</v>
      </c>
      <c r="X1389" s="4">
        <f>IF(Table1[[#This Row],[Commodity]]="corn",Table1[[#This Row],[Tariff per Car]]/(111*2000/56),Table1[[#This Row],[Tariff per Car]]/(111*2000/60))</f>
        <v>1.1048648648648649</v>
      </c>
      <c r="Y1389" s="4">
        <f>Table1[[#This Row],[Tariff per Car]]/100.7</f>
        <v>43.495531281032768</v>
      </c>
      <c r="Z1389" s="4">
        <f>(Table1[[#This Row],[Tariff per Car]]/111)</f>
        <v>39.45945945945946</v>
      </c>
      <c r="AA1389" s="6">
        <f>(Table1[[#This Row],[Tariff per Car]]/111)/Table1[[#This Row],[Route Mileage]]</f>
        <v>3.729627548153068E-2</v>
      </c>
      <c r="AB1389" s="4">
        <v>0.2</v>
      </c>
      <c r="AC1389" s="4">
        <f>Table1[[#This Row],[FSC per Mile]]*Table1[[#This Row],[Route Mileage]]</f>
        <v>211.60000000000002</v>
      </c>
      <c r="AD1389" s="4">
        <f>Table1[[#This Row],[Tariff per Car]]+Table1[[#This Row],[FSC per Car]]</f>
        <v>4591.6000000000004</v>
      </c>
      <c r="AE1389" s="4">
        <f>IF(Table1[[#This Row],[Commodity]]="corn",Table1[[#This Row],[Tariff + FSC per Car]]/(111*2000/56),Table1[[#This Row],[Tariff + FSC per Car]]/(111*2000/60))</f>
        <v>1.1582414414414415</v>
      </c>
      <c r="AF1389" s="4">
        <f>Table1[[#This Row],[Tariff + FSC per Car]]/100.7</f>
        <v>45.596822244289974</v>
      </c>
      <c r="AG1389" s="4">
        <f>(Table1[[#This Row],[Tariff + FSC per Car]]/111)</f>
        <v>41.365765765765772</v>
      </c>
      <c r="AH1389" s="6">
        <f>(Table1[[#This Row],[Tariff + FSC per Car]]/111)/Table1[[#This Row],[Route Mileage]]</f>
        <v>3.9098077283332491E-2</v>
      </c>
    </row>
    <row r="1390" spans="1:34" x14ac:dyDescent="0.25">
      <c r="A1390" s="3">
        <v>45427</v>
      </c>
      <c r="B1390" s="1" t="s">
        <v>131</v>
      </c>
      <c r="C1390" s="1" t="s">
        <v>131</v>
      </c>
      <c r="D1390" s="24">
        <v>4050</v>
      </c>
      <c r="E1390" s="24">
        <v>1001000</v>
      </c>
      <c r="F1390" s="1" t="s">
        <v>35</v>
      </c>
      <c r="G1390" s="1" t="s">
        <v>36</v>
      </c>
      <c r="H1390" s="1" t="s">
        <v>132</v>
      </c>
      <c r="I1390" t="s">
        <v>57</v>
      </c>
      <c r="J1390" t="str">
        <f>_xlfn.CONCAT(IFERROR(INDEX(Lookup!B:B, MATCH(Table1[[#This Row],[Origin City]], Lookup!A:A, 0)), Table1[[#This Row],[Origin City]]),","," ",Table1[[#This Row],[Origin State]])</f>
        <v>Gibson City, IL</v>
      </c>
      <c r="K1390" t="s">
        <v>133</v>
      </c>
      <c r="L1390" t="s">
        <v>83</v>
      </c>
      <c r="M1390" t="str">
        <f>_xlfn.CONCAT(IFERROR(INDEX(Lookup!B:B, MATCH(Table1[[#This Row],[Destination City]], Lookup!A:A, 0)), Table1[[#This Row],[Destination City]]),","," ",Table1[[#This Row],[Destination State]])</f>
        <v>Reserve, LA</v>
      </c>
      <c r="N1390" s="5">
        <v>870</v>
      </c>
      <c r="O1390" t="s">
        <v>86</v>
      </c>
      <c r="P1390">
        <v>105</v>
      </c>
      <c r="R1390" t="s">
        <v>108</v>
      </c>
      <c r="S1390" t="s">
        <v>43</v>
      </c>
      <c r="T1390" t="s">
        <v>52</v>
      </c>
      <c r="U1390" s="26"/>
      <c r="V1390" s="27" t="s">
        <v>134</v>
      </c>
      <c r="W1390" s="4">
        <v>1861</v>
      </c>
      <c r="X1390" s="4">
        <f>IF(Table1[[#This Row],[Commodity]]="corn",Table1[[#This Row],[Tariff per Car]]/(111*2000/56),Table1[[#This Row],[Tariff per Car]]/(111*2000/60))</f>
        <v>0.46944144144144145</v>
      </c>
      <c r="Y1390" s="4">
        <f>Table1[[#This Row],[Tariff per Car]]/100.7</f>
        <v>18.480635551142004</v>
      </c>
      <c r="Z1390" s="4">
        <f>(Table1[[#This Row],[Tariff per Car]]/111)</f>
        <v>16.765765765765767</v>
      </c>
      <c r="AA1390" s="6">
        <f>(Table1[[#This Row],[Tariff per Car]]/111)/Table1[[#This Row],[Route Mileage]]</f>
        <v>1.9270995133064101E-2</v>
      </c>
      <c r="AB1390" s="4">
        <v>0.44800000000000001</v>
      </c>
      <c r="AC1390" s="4">
        <f>Table1[[#This Row],[FSC per Mile]]*Table1[[#This Row],[Route Mileage]]</f>
        <v>389.76</v>
      </c>
      <c r="AD1390" s="4">
        <f>Table1[[#This Row],[Tariff per Car]]+Table1[[#This Row],[FSC per Car]]</f>
        <v>2250.7600000000002</v>
      </c>
      <c r="AE1390" s="4">
        <f>IF(Table1[[#This Row],[Commodity]]="corn",Table1[[#This Row],[Tariff + FSC per Car]]/(111*2000/56),Table1[[#This Row],[Tariff + FSC per Car]]/(111*2000/60))</f>
        <v>0.56775927927927938</v>
      </c>
      <c r="AF1390" s="4">
        <f>Table1[[#This Row],[Tariff + FSC per Car]]/100.7</f>
        <v>22.351142005958295</v>
      </c>
      <c r="AG1390" s="4">
        <f>(Table1[[#This Row],[Tariff + FSC per Car]]/111)</f>
        <v>20.277117117117118</v>
      </c>
      <c r="AH1390" s="6">
        <f>(Table1[[#This Row],[Tariff + FSC per Car]]/111)/Table1[[#This Row],[Route Mileage]]</f>
        <v>2.3307031169100136E-2</v>
      </c>
    </row>
    <row r="1391" spans="1:34" x14ac:dyDescent="0.25">
      <c r="A1391" s="3">
        <v>45427</v>
      </c>
      <c r="B1391" s="1" t="s">
        <v>131</v>
      </c>
      <c r="C1391" s="1" t="s">
        <v>131</v>
      </c>
      <c r="D1391" s="24">
        <v>4050</v>
      </c>
      <c r="E1391" s="24">
        <v>1001000</v>
      </c>
      <c r="F1391" s="1" t="s">
        <v>35</v>
      </c>
      <c r="G1391" s="1" t="s">
        <v>36</v>
      </c>
      <c r="H1391" s="1" t="s">
        <v>132</v>
      </c>
      <c r="I1391" t="s">
        <v>57</v>
      </c>
      <c r="J1391" t="str">
        <f>_xlfn.CONCAT(IFERROR(INDEX(Lookup!B:B, MATCH(Table1[[#This Row],[Origin City]], Lookup!A:A, 0)), Table1[[#This Row],[Origin City]]),","," ",Table1[[#This Row],[Origin State]])</f>
        <v>Gibson City, IL</v>
      </c>
      <c r="K1391" t="s">
        <v>133</v>
      </c>
      <c r="L1391" t="s">
        <v>83</v>
      </c>
      <c r="M1391" t="str">
        <f>_xlfn.CONCAT(IFERROR(INDEX(Lookup!B:B, MATCH(Table1[[#This Row],[Destination City]], Lookup!A:A, 0)), Table1[[#This Row],[Destination City]]),","," ",Table1[[#This Row],[Destination State]])</f>
        <v>Reserve, LA</v>
      </c>
      <c r="N1391" s="5">
        <v>870</v>
      </c>
      <c r="O1391" t="s">
        <v>86</v>
      </c>
      <c r="P1391">
        <v>105</v>
      </c>
      <c r="R1391" t="s">
        <v>2</v>
      </c>
      <c r="S1391" t="s">
        <v>43</v>
      </c>
      <c r="T1391" t="s">
        <v>52</v>
      </c>
      <c r="U1391" s="26"/>
      <c r="V1391" s="27" t="s">
        <v>134</v>
      </c>
      <c r="W1391" s="4">
        <v>2241</v>
      </c>
      <c r="X1391" s="4">
        <f>IF(Table1[[#This Row],[Commodity]]="corn",Table1[[#This Row],[Tariff per Car]]/(111*2000/56),Table1[[#This Row],[Tariff per Car]]/(111*2000/60))</f>
        <v>0.56529729729729727</v>
      </c>
      <c r="Y1391" s="4">
        <f>Table1[[#This Row],[Tariff per Car]]/100.7</f>
        <v>22.254220456802383</v>
      </c>
      <c r="Z1391" s="4">
        <f>(Table1[[#This Row],[Tariff per Car]]/111)</f>
        <v>20.189189189189189</v>
      </c>
      <c r="AA1391" s="6">
        <f>(Table1[[#This Row],[Tariff per Car]]/111)/Table1[[#This Row],[Route Mileage]]</f>
        <v>2.3205964585274932E-2</v>
      </c>
      <c r="AB1391" s="4">
        <v>0.44800000000000001</v>
      </c>
      <c r="AC1391" s="4">
        <f>Table1[[#This Row],[FSC per Mile]]*Table1[[#This Row],[Route Mileage]]</f>
        <v>389.76</v>
      </c>
      <c r="AD1391" s="4">
        <f>Table1[[#This Row],[Tariff per Car]]+Table1[[#This Row],[FSC per Car]]</f>
        <v>2630.76</v>
      </c>
      <c r="AE1391" s="4">
        <f>IF(Table1[[#This Row],[Commodity]]="corn",Table1[[#This Row],[Tariff + FSC per Car]]/(111*2000/56),Table1[[#This Row],[Tariff + FSC per Car]]/(111*2000/60))</f>
        <v>0.66361513513513515</v>
      </c>
      <c r="AF1391" s="4">
        <f>Table1[[#This Row],[Tariff + FSC per Car]]/100.7</f>
        <v>26.124726911618669</v>
      </c>
      <c r="AG1391" s="4">
        <f>(Table1[[#This Row],[Tariff + FSC per Car]]/111)</f>
        <v>23.700540540540544</v>
      </c>
      <c r="AH1391" s="6">
        <f>(Table1[[#This Row],[Tariff + FSC per Car]]/111)/Table1[[#This Row],[Route Mileage]]</f>
        <v>2.724200062131097E-2</v>
      </c>
    </row>
    <row r="1392" spans="1:34" x14ac:dyDescent="0.25">
      <c r="A1392" s="3">
        <v>45427</v>
      </c>
      <c r="B1392" s="1" t="s">
        <v>80</v>
      </c>
      <c r="C1392" s="1" t="s">
        <v>81</v>
      </c>
      <c r="D1392" s="24">
        <v>4032</v>
      </c>
      <c r="E1392" s="24">
        <v>1182</v>
      </c>
      <c r="F1392" s="1" t="s">
        <v>35</v>
      </c>
      <c r="G1392" s="1" t="s">
        <v>36</v>
      </c>
      <c r="H1392" s="1" t="s">
        <v>82</v>
      </c>
      <c r="I1392" t="s">
        <v>83</v>
      </c>
      <c r="J1392" t="str">
        <f>_xlfn.CONCAT(IFERROR(INDEX(Lookup!B:B, MATCH(Table1[[#This Row],[Origin City]], Lookup!A:A, 0)), Table1[[#This Row],[Origin City]]),","," ",Table1[[#This Row],[Origin State]])</f>
        <v>Delhi, LA</v>
      </c>
      <c r="K1392" t="s">
        <v>84</v>
      </c>
      <c r="L1392" t="s">
        <v>85</v>
      </c>
      <c r="M1392" t="str">
        <f>_xlfn.CONCAT(IFERROR(INDEX(Lookup!B:B, MATCH(Table1[[#This Row],[Destination City]], Lookup!A:A, 0)), Table1[[#This Row],[Destination City]]),","," ",Table1[[#This Row],[Destination State]])</f>
        <v>Morton, MS</v>
      </c>
      <c r="N1392" s="5">
        <v>120</v>
      </c>
      <c r="O1392" t="s">
        <v>86</v>
      </c>
      <c r="P1392">
        <v>100</v>
      </c>
      <c r="R1392" t="s">
        <v>42</v>
      </c>
      <c r="S1392" t="s">
        <v>43</v>
      </c>
      <c r="T1392" t="s">
        <v>52</v>
      </c>
      <c r="U1392" s="26"/>
      <c r="V1392" s="27" t="s">
        <v>87</v>
      </c>
      <c r="W1392" s="4">
        <v>1340</v>
      </c>
      <c r="X1392" s="4">
        <f>IF(Table1[[#This Row],[Commodity]]="corn",Table1[[#This Row],[Tariff per Car]]/(111*2000/56),Table1[[#This Row],[Tariff per Car]]/(111*2000/60))</f>
        <v>0.33801801801801801</v>
      </c>
      <c r="Y1392" s="4">
        <f>Table1[[#This Row],[Tariff per Car]]/100.7</f>
        <v>13.306852035749751</v>
      </c>
      <c r="Z1392" s="4">
        <f>(Table1[[#This Row],[Tariff per Car]]/111)</f>
        <v>12.072072072072071</v>
      </c>
      <c r="AA1392" s="6">
        <f>(Table1[[#This Row],[Tariff per Car]]/111)/Table1[[#This Row],[Route Mileage]]</f>
        <v>0.1006006006006006</v>
      </c>
      <c r="AB1392" s="4">
        <v>0.48</v>
      </c>
      <c r="AC1392" s="4">
        <f>Table1[[#This Row],[FSC per Mile]]*Table1[[#This Row],[Route Mileage]]</f>
        <v>57.599999999999994</v>
      </c>
      <c r="AD1392" s="4">
        <f>Table1[[#This Row],[Tariff per Car]]+Table1[[#This Row],[FSC per Car]]</f>
        <v>1397.6</v>
      </c>
      <c r="AE1392" s="4">
        <f>IF(Table1[[#This Row],[Commodity]]="corn",Table1[[#This Row],[Tariff + FSC per Car]]/(111*2000/56),Table1[[#This Row],[Tariff + FSC per Car]]/(111*2000/60))</f>
        <v>0.35254774774774772</v>
      </c>
      <c r="AF1392" s="4">
        <f>Table1[[#This Row],[Tariff + FSC per Car]]/100.7</f>
        <v>13.878848063555113</v>
      </c>
      <c r="AG1392" s="4">
        <f>(Table1[[#This Row],[Tariff + FSC per Car]]/111)</f>
        <v>12.59099099099099</v>
      </c>
      <c r="AH1392" s="6">
        <f>(Table1[[#This Row],[Tariff + FSC per Car]]/111)/Table1[[#This Row],[Route Mileage]]</f>
        <v>0.10492492492492492</v>
      </c>
    </row>
    <row r="1393" spans="1:34" x14ac:dyDescent="0.25">
      <c r="A1393" s="3">
        <v>45427</v>
      </c>
      <c r="B1393" s="1" t="s">
        <v>88</v>
      </c>
      <c r="C1393" s="1" t="s">
        <v>81</v>
      </c>
      <c r="D1393" s="24">
        <v>4444</v>
      </c>
      <c r="E1393" s="24">
        <v>45646</v>
      </c>
      <c r="F1393" s="1" t="s">
        <v>35</v>
      </c>
      <c r="G1393" s="1" t="s">
        <v>36</v>
      </c>
      <c r="H1393" s="1" t="s">
        <v>89</v>
      </c>
      <c r="I1393" t="s">
        <v>75</v>
      </c>
      <c r="J1393" t="str">
        <f>_xlfn.CONCAT(IFERROR(INDEX(Lookup!B:B, MATCH(Table1[[#This Row],[Origin City]], Lookup!A:A, 0)), Table1[[#This Row],[Origin City]]),","," ",Table1[[#This Row],[Origin State]])</f>
        <v>Enderlin, ND</v>
      </c>
      <c r="K1393" t="s">
        <v>90</v>
      </c>
      <c r="L1393" t="s">
        <v>49</v>
      </c>
      <c r="M1393" t="str">
        <f>_xlfn.CONCAT(IFERROR(INDEX(Lookup!B:B, MATCH(Table1[[#This Row],[Destination City]], Lookup!A:A, 0)), Table1[[#This Row],[Destination City]]),","," ",Table1[[#This Row],[Destination State]])</f>
        <v>Kalama, WA</v>
      </c>
      <c r="N1393" s="5">
        <v>1617</v>
      </c>
      <c r="O1393" t="s">
        <v>86</v>
      </c>
      <c r="P1393">
        <v>110</v>
      </c>
      <c r="Q1393">
        <v>110</v>
      </c>
      <c r="R1393" t="s">
        <v>42</v>
      </c>
      <c r="S1393" t="s">
        <v>43</v>
      </c>
      <c r="T1393" t="s">
        <v>52</v>
      </c>
      <c r="U1393" s="26"/>
      <c r="V1393" s="27" t="s">
        <v>87</v>
      </c>
      <c r="W1393" s="4">
        <v>5197</v>
      </c>
      <c r="X1393" s="4">
        <f>IF(Table1[[#This Row],[Commodity]]="corn",Table1[[#This Row],[Tariff per Car]]/(111*2000/56),Table1[[#This Row],[Tariff per Car]]/(111*2000/60))</f>
        <v>1.3109549549549551</v>
      </c>
      <c r="Y1393" s="4">
        <f>Table1[[#This Row],[Tariff per Car]]/100.7</f>
        <v>51.608738828202583</v>
      </c>
      <c r="Z1393" s="4">
        <f>(Table1[[#This Row],[Tariff per Car]]/111)</f>
        <v>46.81981981981982</v>
      </c>
      <c r="AA1393" s="6">
        <f>(Table1[[#This Row],[Tariff per Car]]/111)/Table1[[#This Row],[Route Mileage]]</f>
        <v>2.8954743240457527E-2</v>
      </c>
      <c r="AB1393" s="4">
        <v>0.3725</v>
      </c>
      <c r="AC1393" s="4">
        <f>Table1[[#This Row],[FSC per Mile]]*Table1[[#This Row],[Route Mileage]]</f>
        <v>602.33249999999998</v>
      </c>
      <c r="AD1393" s="4">
        <f>Table1[[#This Row],[Tariff per Car]]+Table1[[#This Row],[FSC per Car]]</f>
        <v>5799.3325000000004</v>
      </c>
      <c r="AE1393" s="4">
        <f>IF(Table1[[#This Row],[Commodity]]="corn",Table1[[#This Row],[Tariff + FSC per Car]]/(111*2000/56),Table1[[#This Row],[Tariff + FSC per Car]]/(111*2000/60))</f>
        <v>1.4628946846846849</v>
      </c>
      <c r="AF1393" s="4">
        <f>Table1[[#This Row],[Tariff + FSC per Car]]/100.7</f>
        <v>57.590193644488579</v>
      </c>
      <c r="AG1393" s="4">
        <f>(Table1[[#This Row],[Tariff + FSC per Car]]/111)</f>
        <v>52.246238738738739</v>
      </c>
      <c r="AH1393" s="6">
        <f>(Table1[[#This Row],[Tariff + FSC per Car]]/111)/Table1[[#This Row],[Route Mileage]]</f>
        <v>3.2310599096313383E-2</v>
      </c>
    </row>
    <row r="1394" spans="1:34" x14ac:dyDescent="0.25">
      <c r="A1394" s="3">
        <v>45427</v>
      </c>
      <c r="B1394" s="1" t="s">
        <v>88</v>
      </c>
      <c r="C1394" s="1" t="s">
        <v>81</v>
      </c>
      <c r="D1394" s="24">
        <v>4444</v>
      </c>
      <c r="E1394" s="24">
        <v>45558</v>
      </c>
      <c r="F1394" s="1" t="s">
        <v>35</v>
      </c>
      <c r="G1394" s="1" t="s">
        <v>36</v>
      </c>
      <c r="H1394" s="1" t="s">
        <v>91</v>
      </c>
      <c r="I1394" t="s">
        <v>47</v>
      </c>
      <c r="J1394" t="str">
        <f>_xlfn.CONCAT(IFERROR(INDEX(Lookup!B:B, MATCH(Table1[[#This Row],[Origin City]], Lookup!A:A, 0)), Table1[[#This Row],[Origin City]]),","," ",Table1[[#This Row],[Origin State]])</f>
        <v>Glenwood, MN</v>
      </c>
      <c r="K1394" t="s">
        <v>92</v>
      </c>
      <c r="L1394" t="s">
        <v>93</v>
      </c>
      <c r="M1394" t="str">
        <f>_xlfn.CONCAT(IFERROR(INDEX(Lookup!B:B, MATCH(Table1[[#This Row],[Destination City]], Lookup!A:A, 0)), Table1[[#This Row],[Destination City]]),","," ",Table1[[#This Row],[Destination State]])</f>
        <v>Boardman, OR</v>
      </c>
      <c r="N1394" s="5">
        <v>1556</v>
      </c>
      <c r="O1394" t="s">
        <v>86</v>
      </c>
      <c r="P1394">
        <v>110</v>
      </c>
      <c r="Q1394">
        <v>110</v>
      </c>
      <c r="R1394" t="s">
        <v>42</v>
      </c>
      <c r="S1394" t="s">
        <v>43</v>
      </c>
      <c r="T1394" t="s">
        <v>52</v>
      </c>
      <c r="U1394" s="26"/>
      <c r="V1394" s="27" t="s">
        <v>87</v>
      </c>
      <c r="W1394" s="4">
        <v>5363</v>
      </c>
      <c r="X1394" s="4">
        <f>IF(Table1[[#This Row],[Commodity]]="corn",Table1[[#This Row],[Tariff per Car]]/(111*2000/56),Table1[[#This Row],[Tariff per Car]]/(111*2000/60))</f>
        <v>1.3528288288288288</v>
      </c>
      <c r="Y1394" s="4">
        <f>Table1[[#This Row],[Tariff per Car]]/100.7</f>
        <v>53.257199602780531</v>
      </c>
      <c r="Z1394" s="4">
        <f>(Table1[[#This Row],[Tariff per Car]]/111)</f>
        <v>48.315315315315317</v>
      </c>
      <c r="AA1394" s="6">
        <f>(Table1[[#This Row],[Tariff per Car]]/111)/Table1[[#This Row],[Route Mileage]]</f>
        <v>3.1050973853030409E-2</v>
      </c>
      <c r="AB1394" s="4">
        <v>0.3725</v>
      </c>
      <c r="AC1394" s="4">
        <f>Table1[[#This Row],[FSC per Mile]]*Table1[[#This Row],[Route Mileage]]</f>
        <v>579.61</v>
      </c>
      <c r="AD1394" s="4">
        <f>Table1[[#This Row],[Tariff per Car]]+Table1[[#This Row],[FSC per Car]]</f>
        <v>5942.61</v>
      </c>
      <c r="AE1394" s="4">
        <f>IF(Table1[[#This Row],[Commodity]]="corn",Table1[[#This Row],[Tariff + FSC per Car]]/(111*2000/56),Table1[[#This Row],[Tariff + FSC per Car]]/(111*2000/60))</f>
        <v>1.4990367567567566</v>
      </c>
      <c r="AF1394" s="4">
        <f>Table1[[#This Row],[Tariff + FSC per Car]]/100.7</f>
        <v>59.013008937437931</v>
      </c>
      <c r="AG1394" s="4">
        <f>(Table1[[#This Row],[Tariff + FSC per Car]]/111)</f>
        <v>53.537027027027023</v>
      </c>
      <c r="AH1394" s="6">
        <f>(Table1[[#This Row],[Tariff + FSC per Car]]/111)/Table1[[#This Row],[Route Mileage]]</f>
        <v>3.4406829708886262E-2</v>
      </c>
    </row>
    <row r="1395" spans="1:34" x14ac:dyDescent="0.25">
      <c r="A1395" s="3">
        <v>45427</v>
      </c>
      <c r="B1395" s="1" t="s">
        <v>94</v>
      </c>
      <c r="C1395" s="1" t="s">
        <v>94</v>
      </c>
      <c r="D1395" s="24">
        <v>4315</v>
      </c>
      <c r="F1395" s="1" t="s">
        <v>35</v>
      </c>
      <c r="G1395" s="1" t="s">
        <v>36</v>
      </c>
      <c r="H1395" s="1" t="s">
        <v>95</v>
      </c>
      <c r="I1395" t="s">
        <v>96</v>
      </c>
      <c r="J1395" t="str">
        <f>_xlfn.CONCAT(IFERROR(INDEX(Lookup!B:B, MATCH(Table1[[#This Row],[Origin City]], Lookup!A:A, 0)), Table1[[#This Row],[Origin City]]),","," ",Table1[[#This Row],[Origin State]])</f>
        <v>Haw Creek (Ladoga), IN</v>
      </c>
      <c r="K1395" t="s">
        <v>97</v>
      </c>
      <c r="L1395" t="s">
        <v>98</v>
      </c>
      <c r="M1395" t="str">
        <f>_xlfn.CONCAT(IFERROR(INDEX(Lookup!B:B, MATCH(Table1[[#This Row],[Destination City]], Lookup!A:A, 0)), Table1[[#This Row],[Destination City]]),","," ",Table1[[#This Row],[Destination State]])</f>
        <v>Ozark, AL</v>
      </c>
      <c r="N1395" s="9">
        <v>707</v>
      </c>
      <c r="O1395" t="s">
        <v>86</v>
      </c>
      <c r="P1395">
        <v>90</v>
      </c>
      <c r="Q1395">
        <v>90</v>
      </c>
      <c r="R1395" t="s">
        <v>42</v>
      </c>
      <c r="S1395" t="s">
        <v>43</v>
      </c>
      <c r="T1395" t="s">
        <v>52</v>
      </c>
      <c r="U1395" s="29"/>
      <c r="V1395" s="30" t="s">
        <v>87</v>
      </c>
      <c r="W1395" s="4">
        <v>5961</v>
      </c>
      <c r="X1395" s="4">
        <f>IF(Table1[[#This Row],[Commodity]]="corn",Table1[[#This Row],[Tariff per Car]]/(111*2000/56),Table1[[#This Row],[Tariff per Car]]/(111*2000/60))</f>
        <v>1.5036756756756757</v>
      </c>
      <c r="Y1395" s="4">
        <f>Table1[[#This Row],[Tariff per Car]]/100.7</f>
        <v>59.195630585898705</v>
      </c>
      <c r="Z1395" s="4">
        <f>(Table1[[#This Row],[Tariff per Car]]/111)</f>
        <v>53.702702702702702</v>
      </c>
      <c r="AA1395" s="6">
        <f>(Table1[[#This Row],[Tariff per Car]]/111)/Table1[[#This Row],[Route Mileage]]</f>
        <v>7.5958561107075953E-2</v>
      </c>
      <c r="AB1395" s="4">
        <v>0</v>
      </c>
      <c r="AC1395" s="4">
        <f>Table1[[#This Row],[FSC per Mile]]*Table1[[#This Row],[Route Mileage]]</f>
        <v>0</v>
      </c>
      <c r="AD1395" s="4">
        <f>Table1[[#This Row],[Tariff per Car]]+Table1[[#This Row],[FSC per Car]]</f>
        <v>5961</v>
      </c>
      <c r="AE1395" s="4">
        <f>IF(Table1[[#This Row],[Commodity]]="corn",Table1[[#This Row],[Tariff + FSC per Car]]/(111*2000/56),Table1[[#This Row],[Tariff + FSC per Car]]/(111*2000/60))</f>
        <v>1.5036756756756757</v>
      </c>
      <c r="AF1395" s="4">
        <f>Table1[[#This Row],[Tariff + FSC per Car]]/100.7</f>
        <v>59.195630585898705</v>
      </c>
      <c r="AG1395" s="4">
        <f>(Table1[[#This Row],[Tariff + FSC per Car]]/111)</f>
        <v>53.702702702702702</v>
      </c>
      <c r="AH1395" s="6">
        <f>(Table1[[#This Row],[Tariff + FSC per Car]]/111)/Table1[[#This Row],[Route Mileage]]</f>
        <v>7.5958561107075953E-2</v>
      </c>
    </row>
    <row r="1396" spans="1:34" x14ac:dyDescent="0.25">
      <c r="A1396" s="3">
        <v>45427</v>
      </c>
      <c r="B1396" s="1" t="s">
        <v>94</v>
      </c>
      <c r="C1396" s="1" t="s">
        <v>94</v>
      </c>
      <c r="D1396" s="24">
        <v>4315</v>
      </c>
      <c r="F1396" s="1" t="s">
        <v>35</v>
      </c>
      <c r="G1396" s="1" t="s">
        <v>36</v>
      </c>
      <c r="H1396" s="1" t="s">
        <v>99</v>
      </c>
      <c r="I1396" t="s">
        <v>100</v>
      </c>
      <c r="J1396" t="str">
        <f>_xlfn.CONCAT(IFERROR(INDEX(Lookup!B:B, MATCH(Table1[[#This Row],[Origin City]], Lookup!A:A, 0)), Table1[[#This Row],[Origin City]]),","," ",Table1[[#This Row],[Origin State]])</f>
        <v>Marysville, OH</v>
      </c>
      <c r="K1396" t="s">
        <v>101</v>
      </c>
      <c r="L1396" t="s">
        <v>102</v>
      </c>
      <c r="M1396" t="str">
        <f>_xlfn.CONCAT(IFERROR(INDEX(Lookup!B:B, MATCH(Table1[[#This Row],[Destination City]], Lookup!A:A, 0)), Table1[[#This Row],[Destination City]]),","," ",Table1[[#This Row],[Destination State]])</f>
        <v>Rose Hill, NC</v>
      </c>
      <c r="N1396" s="9">
        <v>781</v>
      </c>
      <c r="O1396" t="s">
        <v>86</v>
      </c>
      <c r="P1396">
        <v>90</v>
      </c>
      <c r="Q1396">
        <v>90</v>
      </c>
      <c r="R1396" t="s">
        <v>42</v>
      </c>
      <c r="S1396" t="s">
        <v>43</v>
      </c>
      <c r="T1396" t="s">
        <v>52</v>
      </c>
      <c r="U1396" s="45"/>
      <c r="V1396" s="46" t="s">
        <v>87</v>
      </c>
      <c r="W1396" s="4">
        <v>6139</v>
      </c>
      <c r="X1396" s="4">
        <f>IF(Table1[[#This Row],[Commodity]]="corn",Table1[[#This Row],[Tariff per Car]]/(111*2000/56),Table1[[#This Row],[Tariff per Car]]/(111*2000/60))</f>
        <v>1.5485765765765767</v>
      </c>
      <c r="Y1396" s="4">
        <f>Table1[[#This Row],[Tariff per Car]]/100.7</f>
        <v>60.963257199602779</v>
      </c>
      <c r="Z1396" s="4">
        <f>(Table1[[#This Row],[Tariff per Car]]/111)</f>
        <v>55.306306306306304</v>
      </c>
      <c r="AA1396" s="6">
        <f>(Table1[[#This Row],[Tariff per Car]]/111)/Table1[[#This Row],[Route Mileage]]</f>
        <v>7.0814732786563764E-2</v>
      </c>
      <c r="AB1396" s="4">
        <v>0</v>
      </c>
      <c r="AC1396" s="4">
        <f>Table1[[#This Row],[FSC per Mile]]*Table1[[#This Row],[Route Mileage]]</f>
        <v>0</v>
      </c>
      <c r="AD1396" s="4">
        <f>Table1[[#This Row],[Tariff per Car]]+Table1[[#This Row],[FSC per Car]]</f>
        <v>6139</v>
      </c>
      <c r="AE1396" s="4">
        <f>IF(Table1[[#This Row],[Commodity]]="corn",Table1[[#This Row],[Tariff + FSC per Car]]/(111*2000/56),Table1[[#This Row],[Tariff + FSC per Car]]/(111*2000/60))</f>
        <v>1.5485765765765767</v>
      </c>
      <c r="AF1396" s="4">
        <f>Table1[[#This Row],[Tariff + FSC per Car]]/100.7</f>
        <v>60.963257199602779</v>
      </c>
      <c r="AG1396" s="4">
        <f>(Table1[[#This Row],[Tariff + FSC per Car]]/111)</f>
        <v>55.306306306306304</v>
      </c>
      <c r="AH1396" s="6">
        <f>(Table1[[#This Row],[Tariff + FSC per Car]]/111)/Table1[[#This Row],[Route Mileage]]</f>
        <v>7.0814732786563764E-2</v>
      </c>
    </row>
    <row r="1397" spans="1:34" x14ac:dyDescent="0.25">
      <c r="A1397" s="3">
        <v>45427</v>
      </c>
      <c r="B1397" s="1" t="s">
        <v>94</v>
      </c>
      <c r="C1397" s="1" t="s">
        <v>94</v>
      </c>
      <c r="D1397" s="24">
        <v>4315</v>
      </c>
      <c r="F1397" s="1" t="s">
        <v>35</v>
      </c>
      <c r="G1397" s="1" t="s">
        <v>36</v>
      </c>
      <c r="H1397" s="1" t="s">
        <v>103</v>
      </c>
      <c r="I1397" t="s">
        <v>57</v>
      </c>
      <c r="J1397" t="str">
        <f>_xlfn.CONCAT(IFERROR(INDEX(Lookup!B:B, MATCH(Table1[[#This Row],[Origin City]], Lookup!A:A, 0)), Table1[[#This Row],[Origin City]]),","," ",Table1[[#This Row],[Origin State]])</f>
        <v>Olney, IL</v>
      </c>
      <c r="K1397" t="s">
        <v>104</v>
      </c>
      <c r="L1397" t="s">
        <v>105</v>
      </c>
      <c r="M1397" t="str">
        <f>_xlfn.CONCAT(IFERROR(INDEX(Lookup!B:B, MATCH(Table1[[#This Row],[Destination City]], Lookup!A:A, 0)), Table1[[#This Row],[Destination City]]),","," ",Table1[[#This Row],[Destination State]])</f>
        <v>Fairmount, GA</v>
      </c>
      <c r="N1397" s="9">
        <v>496</v>
      </c>
      <c r="O1397" t="s">
        <v>86</v>
      </c>
      <c r="P1397">
        <v>90</v>
      </c>
      <c r="Q1397">
        <v>90</v>
      </c>
      <c r="R1397" t="s">
        <v>42</v>
      </c>
      <c r="S1397" t="s">
        <v>43</v>
      </c>
      <c r="T1397" t="s">
        <v>52</v>
      </c>
      <c r="U1397" s="45"/>
      <c r="V1397" s="46" t="s">
        <v>87</v>
      </c>
      <c r="W1397" s="4">
        <v>4706</v>
      </c>
      <c r="X1397" s="4">
        <f>IF(Table1[[#This Row],[Commodity]]="corn",Table1[[#This Row],[Tariff per Car]]/(111*2000/56),Table1[[#This Row],[Tariff per Car]]/(111*2000/60))</f>
        <v>1.1870990990990991</v>
      </c>
      <c r="Y1397" s="4">
        <f>Table1[[#This Row],[Tariff per Car]]/100.7</f>
        <v>46.732869910625617</v>
      </c>
      <c r="Z1397" s="4">
        <f>(Table1[[#This Row],[Tariff per Car]]/111)</f>
        <v>42.396396396396398</v>
      </c>
      <c r="AA1397" s="6">
        <f>(Table1[[#This Row],[Tariff per Car]]/111)/Table1[[#This Row],[Route Mileage]]</f>
        <v>8.5476605637895969E-2</v>
      </c>
      <c r="AB1397" s="4">
        <v>0</v>
      </c>
      <c r="AC1397" s="4">
        <f>Table1[[#This Row],[FSC per Mile]]*Table1[[#This Row],[Route Mileage]]</f>
        <v>0</v>
      </c>
      <c r="AD1397" s="4">
        <f>Table1[[#This Row],[Tariff per Car]]+Table1[[#This Row],[FSC per Car]]</f>
        <v>4706</v>
      </c>
      <c r="AE1397" s="4">
        <f>IF(Table1[[#This Row],[Commodity]]="corn",Table1[[#This Row],[Tariff + FSC per Car]]/(111*2000/56),Table1[[#This Row],[Tariff + FSC per Car]]/(111*2000/60))</f>
        <v>1.1870990990990991</v>
      </c>
      <c r="AF1397" s="4">
        <f>Table1[[#This Row],[Tariff + FSC per Car]]/100.7</f>
        <v>46.732869910625617</v>
      </c>
      <c r="AG1397" s="4">
        <f>(Table1[[#This Row],[Tariff + FSC per Car]]/111)</f>
        <v>42.396396396396398</v>
      </c>
      <c r="AH1397" s="6">
        <f>(Table1[[#This Row],[Tariff + FSC per Car]]/111)/Table1[[#This Row],[Route Mileage]]</f>
        <v>8.5476605637895969E-2</v>
      </c>
    </row>
    <row r="1398" spans="1:34" x14ac:dyDescent="0.25">
      <c r="A1398" s="3">
        <v>45427</v>
      </c>
      <c r="B1398" s="1" t="s">
        <v>112</v>
      </c>
      <c r="C1398" s="1" t="s">
        <v>112</v>
      </c>
      <c r="D1398" s="24">
        <v>4051</v>
      </c>
      <c r="E1398" s="24">
        <v>2215</v>
      </c>
      <c r="F1398" s="1" t="s">
        <v>35</v>
      </c>
      <c r="G1398" s="1" t="s">
        <v>36</v>
      </c>
      <c r="H1398" s="1" t="s">
        <v>115</v>
      </c>
      <c r="I1398" t="s">
        <v>57</v>
      </c>
      <c r="J1398" t="str">
        <f>_xlfn.CONCAT(IFERROR(INDEX(Lookup!B:B, MATCH(Table1[[#This Row],[Origin City]], Lookup!A:A, 0)), Table1[[#This Row],[Origin City]]),","," ",Table1[[#This Row],[Origin State]])</f>
        <v>Allen Station (San Jose), IL</v>
      </c>
      <c r="K1398" t="s">
        <v>116</v>
      </c>
      <c r="L1398" t="s">
        <v>54</v>
      </c>
      <c r="M1398" t="str">
        <f>_xlfn.CONCAT(IFERROR(INDEX(Lookup!B:B, MATCH(Table1[[#This Row],[Destination City]], Lookup!A:A, 0)), Table1[[#This Row],[Destination City]]),","," ",Table1[[#This Row],[Destination State]])</f>
        <v>Pittsburg, TX</v>
      </c>
      <c r="N1398" s="5">
        <v>691</v>
      </c>
      <c r="O1398" t="s">
        <v>51</v>
      </c>
      <c r="P1398">
        <v>107</v>
      </c>
      <c r="R1398" t="s">
        <v>42</v>
      </c>
      <c r="S1398" t="s">
        <v>43</v>
      </c>
      <c r="T1398" t="s">
        <v>52</v>
      </c>
      <c r="U1398" s="36" t="s">
        <v>44</v>
      </c>
      <c r="V1398" s="28"/>
      <c r="W1398" s="4">
        <v>3805</v>
      </c>
      <c r="X1398" s="4">
        <f>IF(Table1[[#This Row],[Commodity]]="corn",Table1[[#This Row],[Tariff per Car]]/(111*2000/56),Table1[[#This Row],[Tariff per Car]]/(111*2000/60))</f>
        <v>0.95981981981981979</v>
      </c>
      <c r="Y1398" s="4">
        <f>Table1[[#This Row],[Tariff per Car]]/100.7</f>
        <v>37.785501489572987</v>
      </c>
      <c r="Z1398" s="4">
        <f>(Table1[[#This Row],[Tariff per Car]]/111)</f>
        <v>34.27927927927928</v>
      </c>
      <c r="AA1398" s="6">
        <f>(Table1[[#This Row],[Tariff per Car]]/111)/Table1[[#This Row],[Route Mileage]]</f>
        <v>4.9608218928045268E-2</v>
      </c>
      <c r="AB1398" s="4">
        <v>0.39</v>
      </c>
      <c r="AC1398" s="4">
        <f>Table1[[#This Row],[FSC per Mile]]*Table1[[#This Row],[Route Mileage]]</f>
        <v>269.49</v>
      </c>
      <c r="AD1398" s="4">
        <f>Table1[[#This Row],[Tariff per Car]]+Table1[[#This Row],[FSC per Car]]</f>
        <v>4074.49</v>
      </c>
      <c r="AE1398" s="4">
        <f>IF(Table1[[#This Row],[Commodity]]="corn",Table1[[#This Row],[Tariff + FSC per Car]]/(111*2000/56),Table1[[#This Row],[Tariff + FSC per Car]]/(111*2000/60))</f>
        <v>1.0277992792792792</v>
      </c>
      <c r="AF1398" s="4">
        <f>Table1[[#This Row],[Tariff + FSC per Car]]/100.7</f>
        <v>40.461668321747766</v>
      </c>
      <c r="AG1398" s="4">
        <f>(Table1[[#This Row],[Tariff + FSC per Car]]/111)</f>
        <v>36.707117117117114</v>
      </c>
      <c r="AH1398" s="6">
        <f>(Table1[[#This Row],[Tariff + FSC per Car]]/111)/Table1[[#This Row],[Route Mileage]]</f>
        <v>5.3121732441558774E-2</v>
      </c>
    </row>
    <row r="1399" spans="1:34" x14ac:dyDescent="0.25">
      <c r="A1399" s="3">
        <v>45427</v>
      </c>
      <c r="B1399" s="1" t="s">
        <v>112</v>
      </c>
      <c r="C1399" s="1" t="s">
        <v>112</v>
      </c>
      <c r="D1399" s="24">
        <v>4051</v>
      </c>
      <c r="E1399" s="24">
        <v>2310</v>
      </c>
      <c r="F1399" s="1" t="s">
        <v>35</v>
      </c>
      <c r="G1399" s="1" t="s">
        <v>36</v>
      </c>
      <c r="H1399" s="1" t="s">
        <v>120</v>
      </c>
      <c r="I1399" t="s">
        <v>77</v>
      </c>
      <c r="J1399" t="str">
        <f>_xlfn.CONCAT(IFERROR(INDEX(Lookup!B:B, MATCH(Table1[[#This Row],[Origin City]], Lookup!A:A, 0)), Table1[[#This Row],[Origin City]]),","," ",Table1[[#This Row],[Origin State]])</f>
        <v>Frankfort, KS</v>
      </c>
      <c r="K1399" t="s">
        <v>121</v>
      </c>
      <c r="L1399" t="s">
        <v>40</v>
      </c>
      <c r="M1399" t="str">
        <f>_xlfn.CONCAT(IFERROR(INDEX(Lookup!B:B, MATCH(Table1[[#This Row],[Destination City]], Lookup!A:A, 0)), Table1[[#This Row],[Destination City]]),","," ",Table1[[#This Row],[Destination State]])</f>
        <v>Calipatria, CA</v>
      </c>
      <c r="N1399" s="5">
        <v>1572</v>
      </c>
      <c r="O1399" t="s">
        <v>51</v>
      </c>
      <c r="P1399">
        <v>107</v>
      </c>
      <c r="R1399" t="s">
        <v>42</v>
      </c>
      <c r="S1399" t="s">
        <v>43</v>
      </c>
      <c r="T1399" t="s">
        <v>52</v>
      </c>
      <c r="U1399" s="36" t="s">
        <v>44</v>
      </c>
      <c r="V1399" s="28"/>
      <c r="W1399" s="4">
        <v>5725</v>
      </c>
      <c r="X1399" s="4">
        <f>IF(Table1[[#This Row],[Commodity]]="corn",Table1[[#This Row],[Tariff per Car]]/(111*2000/56),Table1[[#This Row],[Tariff per Car]]/(111*2000/60))</f>
        <v>1.4441441441441443</v>
      </c>
      <c r="Y1399" s="4">
        <f>Table1[[#This Row],[Tariff per Car]]/100.7</f>
        <v>56.852035749751735</v>
      </c>
      <c r="Z1399" s="4">
        <f>(Table1[[#This Row],[Tariff per Car]]/111)</f>
        <v>51.576576576576578</v>
      </c>
      <c r="AA1399" s="6">
        <f>(Table1[[#This Row],[Tariff per Car]]/111)/Table1[[#This Row],[Route Mileage]]</f>
        <v>3.2809527084336244E-2</v>
      </c>
      <c r="AB1399" s="4">
        <v>0.39</v>
      </c>
      <c r="AC1399" s="4">
        <f>Table1[[#This Row],[FSC per Mile]]*Table1[[#This Row],[Route Mileage]]</f>
        <v>613.08000000000004</v>
      </c>
      <c r="AD1399" s="4">
        <f>Table1[[#This Row],[Tariff per Car]]+Table1[[#This Row],[FSC per Car]]</f>
        <v>6338.08</v>
      </c>
      <c r="AE1399" s="4">
        <f>IF(Table1[[#This Row],[Commodity]]="corn",Table1[[#This Row],[Tariff + FSC per Car]]/(111*2000/56),Table1[[#This Row],[Tariff + FSC per Car]]/(111*2000/60))</f>
        <v>1.5987949549549549</v>
      </c>
      <c r="AF1399" s="4">
        <f>Table1[[#This Row],[Tariff + FSC per Car]]/100.7</f>
        <v>62.940218470705062</v>
      </c>
      <c r="AG1399" s="4">
        <f>(Table1[[#This Row],[Tariff + FSC per Car]]/111)</f>
        <v>57.099819819819821</v>
      </c>
      <c r="AH1399" s="6">
        <f>(Table1[[#This Row],[Tariff + FSC per Car]]/111)/Table1[[#This Row],[Route Mileage]]</f>
        <v>3.6323040597849757E-2</v>
      </c>
    </row>
    <row r="1400" spans="1:34" x14ac:dyDescent="0.25">
      <c r="A1400" s="3">
        <v>45427</v>
      </c>
      <c r="B1400" s="1" t="s">
        <v>112</v>
      </c>
      <c r="C1400" s="1" t="s">
        <v>112</v>
      </c>
      <c r="D1400" s="24">
        <v>4051</v>
      </c>
      <c r="E1400" s="24">
        <v>2300</v>
      </c>
      <c r="F1400" s="1" t="s">
        <v>35</v>
      </c>
      <c r="G1400" s="1" t="s">
        <v>36</v>
      </c>
      <c r="H1400" s="1" t="s">
        <v>113</v>
      </c>
      <c r="I1400" t="s">
        <v>38</v>
      </c>
      <c r="J1400" t="str">
        <f>_xlfn.CONCAT(IFERROR(INDEX(Lookup!B:B, MATCH(Table1[[#This Row],[Origin City]], Lookup!A:A, 0)), Table1[[#This Row],[Origin City]]),","," ",Table1[[#This Row],[Origin State]])</f>
        <v>Mead, NE</v>
      </c>
      <c r="K1400" t="s">
        <v>114</v>
      </c>
      <c r="L1400" t="s">
        <v>40</v>
      </c>
      <c r="M1400" t="str">
        <f>_xlfn.CONCAT(IFERROR(INDEX(Lookup!B:B, MATCH(Table1[[#This Row],[Destination City]], Lookup!A:A, 0)), Table1[[#This Row],[Destination City]]),","," ",Table1[[#This Row],[Destination State]])</f>
        <v>Keyes, CA</v>
      </c>
      <c r="N1400" s="5">
        <v>1737</v>
      </c>
      <c r="O1400" t="s">
        <v>51</v>
      </c>
      <c r="P1400">
        <v>107</v>
      </c>
      <c r="R1400" t="s">
        <v>42</v>
      </c>
      <c r="S1400" t="s">
        <v>43</v>
      </c>
      <c r="T1400" t="s">
        <v>52</v>
      </c>
      <c r="U1400" s="36" t="s">
        <v>44</v>
      </c>
      <c r="V1400" s="28"/>
      <c r="W1400" s="4">
        <v>5885</v>
      </c>
      <c r="X1400" s="4">
        <f>IF(Table1[[#This Row],[Commodity]]="corn",Table1[[#This Row],[Tariff per Car]]/(111*2000/56),Table1[[#This Row],[Tariff per Car]]/(111*2000/60))</f>
        <v>1.4845045045045044</v>
      </c>
      <c r="Y1400" s="4">
        <f>Table1[[#This Row],[Tariff per Car]]/100.7</f>
        <v>58.440913604766635</v>
      </c>
      <c r="Z1400" s="4">
        <f>(Table1[[#This Row],[Tariff per Car]]/111)</f>
        <v>53.018018018018019</v>
      </c>
      <c r="AA1400" s="6">
        <f>(Table1[[#This Row],[Tariff per Car]]/111)/Table1[[#This Row],[Route Mileage]]</f>
        <v>3.0522750730004617E-2</v>
      </c>
      <c r="AB1400" s="4">
        <v>0.39</v>
      </c>
      <c r="AC1400" s="4">
        <f>Table1[[#This Row],[FSC per Mile]]*Table1[[#This Row],[Route Mileage]]</f>
        <v>677.43000000000006</v>
      </c>
      <c r="AD1400" s="4">
        <f>Table1[[#This Row],[Tariff per Car]]+Table1[[#This Row],[FSC per Car]]</f>
        <v>6562.43</v>
      </c>
      <c r="AE1400" s="4">
        <f>IF(Table1[[#This Row],[Commodity]]="corn",Table1[[#This Row],[Tariff + FSC per Car]]/(111*2000/56),Table1[[#This Row],[Tariff + FSC per Car]]/(111*2000/60))</f>
        <v>1.6553877477477479</v>
      </c>
      <c r="AF1400" s="4">
        <f>Table1[[#This Row],[Tariff + FSC per Car]]/100.7</f>
        <v>65.168123138033764</v>
      </c>
      <c r="AG1400" s="4">
        <f>(Table1[[#This Row],[Tariff + FSC per Car]]/111)</f>
        <v>59.120990990990997</v>
      </c>
      <c r="AH1400" s="6">
        <f>(Table1[[#This Row],[Tariff + FSC per Car]]/111)/Table1[[#This Row],[Route Mileage]]</f>
        <v>3.4036264243518133E-2</v>
      </c>
    </row>
    <row r="1401" spans="1:34" x14ac:dyDescent="0.25">
      <c r="A1401" s="3">
        <v>45427</v>
      </c>
      <c r="B1401" s="1" t="s">
        <v>112</v>
      </c>
      <c r="C1401" s="1" t="s">
        <v>112</v>
      </c>
      <c r="D1401" s="24">
        <v>4051</v>
      </c>
      <c r="E1401" s="24">
        <v>2215</v>
      </c>
      <c r="F1401" s="1" t="s">
        <v>35</v>
      </c>
      <c r="G1401" s="1" t="s">
        <v>36</v>
      </c>
      <c r="H1401" s="1" t="s">
        <v>117</v>
      </c>
      <c r="I1401" t="s">
        <v>38</v>
      </c>
      <c r="J1401" t="str">
        <f>_xlfn.CONCAT(IFERROR(INDEX(Lookup!B:B, MATCH(Table1[[#This Row],[Origin City]], Lookup!A:A, 0)), Table1[[#This Row],[Origin City]]),","," ",Table1[[#This Row],[Origin State]])</f>
        <v>Nebraska City, NE</v>
      </c>
      <c r="K1401" t="s">
        <v>118</v>
      </c>
      <c r="L1401" t="s">
        <v>54</v>
      </c>
      <c r="M1401" t="str">
        <f>_xlfn.CONCAT(IFERROR(INDEX(Lookup!B:B, MATCH(Table1[[#This Row],[Destination City]], Lookup!A:A, 0)), Table1[[#This Row],[Destination City]]),","," ",Table1[[#This Row],[Destination State]])</f>
        <v>Amarillo, TX</v>
      </c>
      <c r="N1401" s="5">
        <v>714</v>
      </c>
      <c r="O1401" t="s">
        <v>51</v>
      </c>
      <c r="P1401">
        <v>107</v>
      </c>
      <c r="R1401" t="s">
        <v>42</v>
      </c>
      <c r="S1401" t="s">
        <v>43</v>
      </c>
      <c r="T1401" t="s">
        <v>52</v>
      </c>
      <c r="U1401" s="36" t="s">
        <v>44</v>
      </c>
      <c r="V1401" s="28"/>
      <c r="W1401" s="4">
        <v>4725</v>
      </c>
      <c r="X1401" s="4">
        <f>IF(Table1[[#This Row],[Commodity]]="corn",Table1[[#This Row],[Tariff per Car]]/(111*2000/56),Table1[[#This Row],[Tariff per Car]]/(111*2000/60))</f>
        <v>1.1918918918918919</v>
      </c>
      <c r="Y1401" s="4">
        <f>Table1[[#This Row],[Tariff per Car]]/100.7</f>
        <v>46.921549155908636</v>
      </c>
      <c r="Z1401" s="4">
        <f>(Table1[[#This Row],[Tariff per Car]]/111)</f>
        <v>42.567567567567565</v>
      </c>
      <c r="AA1401" s="6">
        <f>(Table1[[#This Row],[Tariff per Car]]/111)/Table1[[#This Row],[Route Mileage]]</f>
        <v>5.9618441971383142E-2</v>
      </c>
      <c r="AB1401" s="4">
        <v>0.39</v>
      </c>
      <c r="AC1401" s="4">
        <f>Table1[[#This Row],[FSC per Mile]]*Table1[[#This Row],[Route Mileage]]</f>
        <v>278.46000000000004</v>
      </c>
      <c r="AD1401" s="4">
        <f>Table1[[#This Row],[Tariff per Car]]+Table1[[#This Row],[FSC per Car]]</f>
        <v>5003.46</v>
      </c>
      <c r="AE1401" s="4">
        <f>IF(Table1[[#This Row],[Commodity]]="corn",Table1[[#This Row],[Tariff + FSC per Car]]/(111*2000/56),Table1[[#This Row],[Tariff + FSC per Car]]/(111*2000/60))</f>
        <v>1.262134054054054</v>
      </c>
      <c r="AF1401" s="4">
        <f>Table1[[#This Row],[Tariff + FSC per Car]]/100.7</f>
        <v>49.68679245283019</v>
      </c>
      <c r="AG1401" s="4">
        <f>(Table1[[#This Row],[Tariff + FSC per Car]]/111)</f>
        <v>45.076216216216217</v>
      </c>
      <c r="AH1401" s="6">
        <f>(Table1[[#This Row],[Tariff + FSC per Car]]/111)/Table1[[#This Row],[Route Mileage]]</f>
        <v>6.3131955484896668E-2</v>
      </c>
    </row>
    <row r="1402" spans="1:34" x14ac:dyDescent="0.25">
      <c r="A1402" s="3">
        <v>45427</v>
      </c>
      <c r="B1402" s="1" t="s">
        <v>112</v>
      </c>
      <c r="C1402" s="1" t="s">
        <v>112</v>
      </c>
      <c r="D1402" s="24">
        <v>4051</v>
      </c>
      <c r="E1402" s="24">
        <v>2100</v>
      </c>
      <c r="F1402" s="1" t="s">
        <v>35</v>
      </c>
      <c r="G1402" s="1" t="s">
        <v>36</v>
      </c>
      <c r="H1402" s="1" t="s">
        <v>122</v>
      </c>
      <c r="I1402" t="s">
        <v>59</v>
      </c>
      <c r="J1402" t="str">
        <f>_xlfn.CONCAT(IFERROR(INDEX(Lookup!B:B, MATCH(Table1[[#This Row],[Origin City]], Lookup!A:A, 0)), Table1[[#This Row],[Origin City]]),","," ",Table1[[#This Row],[Origin State]])</f>
        <v>Sloan, IA</v>
      </c>
      <c r="K1402" t="s">
        <v>123</v>
      </c>
      <c r="L1402" t="s">
        <v>124</v>
      </c>
      <c r="M1402" t="str">
        <f>_xlfn.CONCAT(IFERROR(INDEX(Lookup!B:B, MATCH(Table1[[#This Row],[Destination City]], Lookup!A:A, 0)), Table1[[#This Row],[Destination City]]),","," ",Table1[[#This Row],[Destination State]])</f>
        <v>Burley, ID</v>
      </c>
      <c r="N1402" s="47">
        <v>1176</v>
      </c>
      <c r="O1402" t="s">
        <v>51</v>
      </c>
      <c r="P1402">
        <v>107</v>
      </c>
      <c r="R1402" t="s">
        <v>42</v>
      </c>
      <c r="S1402" t="s">
        <v>43</v>
      </c>
      <c r="T1402" t="s">
        <v>52</v>
      </c>
      <c r="U1402" s="36" t="s">
        <v>44</v>
      </c>
      <c r="V1402" s="28"/>
      <c r="W1402" s="4">
        <v>5405</v>
      </c>
      <c r="X1402" s="4">
        <f>IF(Table1[[#This Row],[Commodity]]="corn",Table1[[#This Row],[Tariff per Car]]/(111*2000/56),Table1[[#This Row],[Tariff per Car]]/(111*2000/60))</f>
        <v>1.3634234234234235</v>
      </c>
      <c r="Y1402" s="4">
        <f>Table1[[#This Row],[Tariff per Car]]/100.7</f>
        <v>53.674280039721943</v>
      </c>
      <c r="Z1402" s="4">
        <f>(Table1[[#This Row],[Tariff per Car]]/111)</f>
        <v>48.693693693693696</v>
      </c>
      <c r="AA1402" s="6">
        <f>(Table1[[#This Row],[Tariff per Car]]/111)/Table1[[#This Row],[Route Mileage]]</f>
        <v>4.1406202120487838E-2</v>
      </c>
      <c r="AB1402" s="4">
        <v>0.39</v>
      </c>
      <c r="AC1402" s="4">
        <f>Table1[[#This Row],[FSC per Mile]]*Table1[[#This Row],[Route Mileage]]</f>
        <v>458.64000000000004</v>
      </c>
      <c r="AD1402" s="4">
        <f>Table1[[#This Row],[Tariff per Car]]+Table1[[#This Row],[FSC per Car]]</f>
        <v>5863.64</v>
      </c>
      <c r="AE1402" s="4">
        <f>IF(Table1[[#This Row],[Commodity]]="corn",Table1[[#This Row],[Tariff + FSC per Car]]/(111*2000/56),Table1[[#This Row],[Tariff + FSC per Car]]/(111*2000/60))</f>
        <v>1.4791163963963965</v>
      </c>
      <c r="AF1402" s="4">
        <f>Table1[[#This Row],[Tariff + FSC per Car]]/100.7</f>
        <v>58.228798411122149</v>
      </c>
      <c r="AG1402" s="4">
        <f>(Table1[[#This Row],[Tariff + FSC per Car]]/111)</f>
        <v>52.825585585585586</v>
      </c>
      <c r="AH1402" s="6">
        <f>(Table1[[#This Row],[Tariff + FSC per Car]]/111)/Table1[[#This Row],[Route Mileage]]</f>
        <v>4.491971563400135E-2</v>
      </c>
    </row>
    <row r="1403" spans="1:34" x14ac:dyDescent="0.25">
      <c r="A1403" s="3">
        <v>45427</v>
      </c>
      <c r="B1403" s="1" t="s">
        <v>112</v>
      </c>
      <c r="C1403" s="1" t="s">
        <v>112</v>
      </c>
      <c r="D1403" s="24">
        <v>4051</v>
      </c>
      <c r="E1403" s="24">
        <v>2210</v>
      </c>
      <c r="F1403" s="1" t="s">
        <v>35</v>
      </c>
      <c r="G1403" s="1" t="s">
        <v>36</v>
      </c>
      <c r="H1403" s="1" t="s">
        <v>125</v>
      </c>
      <c r="I1403" t="s">
        <v>57</v>
      </c>
      <c r="J1403" t="str">
        <f>_xlfn.CONCAT(IFERROR(INDEX(Lookup!B:B, MATCH(Table1[[#This Row],[Origin City]], Lookup!A:A, 0)), Table1[[#This Row],[Origin City]]),","," ",Table1[[#This Row],[Origin State]])</f>
        <v>Sterling, IL</v>
      </c>
      <c r="K1403" t="s">
        <v>126</v>
      </c>
      <c r="L1403" t="s">
        <v>127</v>
      </c>
      <c r="M1403" t="str">
        <f>_xlfn.CONCAT(IFERROR(INDEX(Lookup!B:B, MATCH(Table1[[#This Row],[Destination City]], Lookup!A:A, 0)), Table1[[#This Row],[Destination City]]),","," ",Table1[[#This Row],[Destination State]])</f>
        <v>Nashville, AR</v>
      </c>
      <c r="N1403" s="47">
        <v>723</v>
      </c>
      <c r="O1403" t="s">
        <v>51</v>
      </c>
      <c r="P1403">
        <v>107</v>
      </c>
      <c r="R1403" t="s">
        <v>42</v>
      </c>
      <c r="S1403" t="s">
        <v>43</v>
      </c>
      <c r="T1403" t="s">
        <v>52</v>
      </c>
      <c r="U1403" s="36" t="s">
        <v>44</v>
      </c>
      <c r="V1403" s="28"/>
      <c r="W1403" s="4">
        <v>3945</v>
      </c>
      <c r="X1403" s="4">
        <f>IF(Table1[[#This Row],[Commodity]]="corn",Table1[[#This Row],[Tariff per Car]]/(111*2000/56),Table1[[#This Row],[Tariff per Car]]/(111*2000/60))</f>
        <v>0.99513513513513518</v>
      </c>
      <c r="Y1403" s="4">
        <f>Table1[[#This Row],[Tariff per Car]]/100.7</f>
        <v>39.175769612711022</v>
      </c>
      <c r="Z1403" s="4">
        <f>(Table1[[#This Row],[Tariff per Car]]/111)</f>
        <v>35.54054054054054</v>
      </c>
      <c r="AA1403" s="6">
        <f>(Table1[[#This Row],[Tariff per Car]]/111)/Table1[[#This Row],[Route Mileage]]</f>
        <v>4.9157040858285671E-2</v>
      </c>
      <c r="AB1403" s="4">
        <v>0.39</v>
      </c>
      <c r="AC1403" s="4">
        <f>Table1[[#This Row],[FSC per Mile]]*Table1[[#This Row],[Route Mileage]]</f>
        <v>281.97000000000003</v>
      </c>
      <c r="AD1403" s="4">
        <f>Table1[[#This Row],[Tariff per Car]]+Table1[[#This Row],[FSC per Car]]</f>
        <v>4226.97</v>
      </c>
      <c r="AE1403" s="4">
        <f>IF(Table1[[#This Row],[Commodity]]="corn",Table1[[#This Row],[Tariff + FSC per Car]]/(111*2000/56),Table1[[#This Row],[Tariff + FSC per Car]]/(111*2000/60))</f>
        <v>1.0662627027027027</v>
      </c>
      <c r="AF1403" s="4">
        <f>Table1[[#This Row],[Tariff + FSC per Car]]/100.7</f>
        <v>41.97586891757696</v>
      </c>
      <c r="AG1403" s="4">
        <f>(Table1[[#This Row],[Tariff + FSC per Car]]/111)</f>
        <v>38.08081081081081</v>
      </c>
      <c r="AH1403" s="6">
        <f>(Table1[[#This Row],[Tariff + FSC per Car]]/111)/Table1[[#This Row],[Route Mileage]]</f>
        <v>5.2670554371799183E-2</v>
      </c>
    </row>
    <row r="1404" spans="1:34" x14ac:dyDescent="0.25">
      <c r="A1404" s="3">
        <v>45427</v>
      </c>
      <c r="B1404" s="1" t="s">
        <v>34</v>
      </c>
      <c r="C1404" s="1" t="s">
        <v>34</v>
      </c>
      <c r="D1404" s="24">
        <v>4022</v>
      </c>
      <c r="E1404" s="24">
        <v>69105</v>
      </c>
      <c r="F1404" s="1" t="s">
        <v>72</v>
      </c>
      <c r="G1404" s="1" t="s">
        <v>36</v>
      </c>
      <c r="H1404" s="1" t="s">
        <v>73</v>
      </c>
      <c r="I1404" t="s">
        <v>47</v>
      </c>
      <c r="J1404" t="str">
        <f>_xlfn.CONCAT(IFERROR(INDEX(Lookup!B:B, MATCH(Table1[[#This Row],[Origin City]], Lookup!A:A, 0)), Table1[[#This Row],[Origin City]]),","," ",Table1[[#This Row],[Origin State]])</f>
        <v>Argyle, MN</v>
      </c>
      <c r="K1404" t="s">
        <v>48</v>
      </c>
      <c r="L1404" t="s">
        <v>49</v>
      </c>
      <c r="M1404" t="s">
        <v>50</v>
      </c>
      <c r="N1404" s="5">
        <v>1528</v>
      </c>
      <c r="O1404" t="s">
        <v>51</v>
      </c>
      <c r="P1404">
        <v>110</v>
      </c>
      <c r="Q1404">
        <v>120</v>
      </c>
      <c r="R1404" t="s">
        <v>2</v>
      </c>
      <c r="S1404" t="s">
        <v>43</v>
      </c>
      <c r="T1404" t="s">
        <v>52</v>
      </c>
      <c r="U1404" s="35" t="s">
        <v>44</v>
      </c>
      <c r="V1404" s="27" t="s">
        <v>45</v>
      </c>
      <c r="W1404" s="4">
        <v>6285</v>
      </c>
      <c r="X1404" s="4">
        <f>IF(Table1[[#This Row],[Commodity]]="corn",Table1[[#This Row],[Tariff per Car]]/(111*2000/56),Table1[[#This Row],[Tariff per Car]]/(111*2000/60))</f>
        <v>1.6986486486486487</v>
      </c>
      <c r="Y1404" s="4">
        <f>Table1[[#This Row],[Tariff per Car]]/100.7</f>
        <v>62.413108242303871</v>
      </c>
      <c r="Z1404" s="4">
        <f>(Table1[[#This Row],[Tariff per Car]]/111)</f>
        <v>56.621621621621621</v>
      </c>
      <c r="AA1404" s="6">
        <f>(Table1[[#This Row],[Tariff per Car]]/111)/Table1[[#This Row],[Route Mileage]]</f>
        <v>3.7056035092684306E-2</v>
      </c>
      <c r="AB1404" s="4">
        <v>0.2</v>
      </c>
      <c r="AC1404" s="4">
        <f>Table1[[#This Row],[FSC per Mile]]*Table1[[#This Row],[Route Mileage]]</f>
        <v>305.60000000000002</v>
      </c>
      <c r="AD1404" s="4">
        <f>Table1[[#This Row],[Tariff per Car]]+Table1[[#This Row],[FSC per Car]]</f>
        <v>6590.6</v>
      </c>
      <c r="AE1404" s="4">
        <f>IF(Table1[[#This Row],[Commodity]]="corn",Table1[[#This Row],[Tariff + FSC per Car]]/(111*2000/56),Table1[[#This Row],[Tariff + FSC per Car]]/(111*2000/60))</f>
        <v>1.7812432432432432</v>
      </c>
      <c r="AF1404" s="4">
        <f>Table1[[#This Row],[Tariff + FSC per Car]]/100.7</f>
        <v>65.447864945382321</v>
      </c>
      <c r="AG1404" s="4">
        <f>(Table1[[#This Row],[Tariff + FSC per Car]]/111)</f>
        <v>59.374774774774778</v>
      </c>
      <c r="AH1404" s="6">
        <f>(Table1[[#This Row],[Tariff + FSC per Car]]/111)/Table1[[#This Row],[Route Mileage]]</f>
        <v>3.885783689448611E-2</v>
      </c>
    </row>
    <row r="1405" spans="1:34" x14ac:dyDescent="0.25">
      <c r="A1405" s="3">
        <v>45427</v>
      </c>
      <c r="B1405" s="1" t="s">
        <v>34</v>
      </c>
      <c r="C1405" s="1" t="s">
        <v>34</v>
      </c>
      <c r="D1405" s="24">
        <v>4022</v>
      </c>
      <c r="E1405" s="24">
        <v>69105</v>
      </c>
      <c r="F1405" s="1" t="s">
        <v>72</v>
      </c>
      <c r="G1405" s="1" t="s">
        <v>36</v>
      </c>
      <c r="H1405" s="1" t="s">
        <v>73</v>
      </c>
      <c r="I1405" t="s">
        <v>47</v>
      </c>
      <c r="J1405" t="str">
        <f>_xlfn.CONCAT(IFERROR(INDEX(Lookup!B:B, MATCH(Table1[[#This Row],[Origin City]], Lookup!A:A, 0)), Table1[[#This Row],[Origin City]]),","," ",Table1[[#This Row],[Origin State]])</f>
        <v>Argyle, MN</v>
      </c>
      <c r="K1405" t="s">
        <v>65</v>
      </c>
      <c r="L1405" t="s">
        <v>54</v>
      </c>
      <c r="M1405" t="s">
        <v>66</v>
      </c>
      <c r="N1405" s="47">
        <v>1634</v>
      </c>
      <c r="O1405" t="s">
        <v>51</v>
      </c>
      <c r="P1405">
        <v>110</v>
      </c>
      <c r="Q1405">
        <v>120</v>
      </c>
      <c r="R1405" t="s">
        <v>2</v>
      </c>
      <c r="S1405" t="s">
        <v>43</v>
      </c>
      <c r="T1405" t="s">
        <v>52</v>
      </c>
      <c r="U1405" s="36" t="s">
        <v>44</v>
      </c>
      <c r="V1405" s="28" t="s">
        <v>45</v>
      </c>
      <c r="W1405" s="4">
        <v>6685</v>
      </c>
      <c r="X1405" s="4">
        <f>IF(Table1[[#This Row],[Commodity]]="corn",Table1[[#This Row],[Tariff per Car]]/(111*2000/56),Table1[[#This Row],[Tariff per Car]]/(111*2000/60))</f>
        <v>1.8067567567567568</v>
      </c>
      <c r="Y1405" s="4">
        <f>Table1[[#This Row],[Tariff per Car]]/100.7</f>
        <v>66.385302879841106</v>
      </c>
      <c r="Z1405" s="4">
        <f>(Table1[[#This Row],[Tariff per Car]]/111)</f>
        <v>60.225225225225223</v>
      </c>
      <c r="AA1405" s="6">
        <f>(Table1[[#This Row],[Tariff per Car]]/111)/Table1[[#This Row],[Route Mileage]]</f>
        <v>3.6857542977494016E-2</v>
      </c>
      <c r="AB1405" s="4">
        <v>0.2</v>
      </c>
      <c r="AC1405" s="4">
        <f>Table1[[#This Row],[FSC per Mile]]*Table1[[#This Row],[Route Mileage]]</f>
        <v>326.8</v>
      </c>
      <c r="AD1405" s="4">
        <f>Table1[[#This Row],[Tariff per Car]]+Table1[[#This Row],[FSC per Car]]</f>
        <v>7011.8</v>
      </c>
      <c r="AE1405" s="4">
        <f>IF(Table1[[#This Row],[Commodity]]="corn",Table1[[#This Row],[Tariff + FSC per Car]]/(111*2000/56),Table1[[#This Row],[Tariff + FSC per Car]]/(111*2000/60))</f>
        <v>1.8950810810810812</v>
      </c>
      <c r="AF1405" s="4">
        <f>Table1[[#This Row],[Tariff + FSC per Car]]/100.7</f>
        <v>69.630585898709043</v>
      </c>
      <c r="AG1405" s="4">
        <f>(Table1[[#This Row],[Tariff + FSC per Car]]/111)</f>
        <v>63.16936936936937</v>
      </c>
      <c r="AH1405" s="6">
        <f>(Table1[[#This Row],[Tariff + FSC per Car]]/111)/Table1[[#This Row],[Route Mileage]]</f>
        <v>3.8659344779295821E-2</v>
      </c>
    </row>
    <row r="1406" spans="1:34" x14ac:dyDescent="0.25">
      <c r="A1406" s="3">
        <v>45427</v>
      </c>
      <c r="B1406" s="1" t="s">
        <v>34</v>
      </c>
      <c r="C1406" s="1" t="s">
        <v>34</v>
      </c>
      <c r="D1406" s="24">
        <v>4022</v>
      </c>
      <c r="E1406" s="24">
        <v>69105</v>
      </c>
      <c r="F1406" s="1" t="s">
        <v>72</v>
      </c>
      <c r="G1406" s="1" t="s">
        <v>36</v>
      </c>
      <c r="H1406" s="1" t="s">
        <v>74</v>
      </c>
      <c r="I1406" t="s">
        <v>75</v>
      </c>
      <c r="J1406" t="str">
        <f>_xlfn.CONCAT(IFERROR(INDEX(Lookup!B:B, MATCH(Table1[[#This Row],[Origin City]], Lookup!A:A, 0)), Table1[[#This Row],[Origin City]]),","," ",Table1[[#This Row],[Origin State]])</f>
        <v>Casselton, ND</v>
      </c>
      <c r="K1406" t="s">
        <v>48</v>
      </c>
      <c r="L1406" t="s">
        <v>49</v>
      </c>
      <c r="M1406" t="s">
        <v>50</v>
      </c>
      <c r="N1406" s="5">
        <v>1469</v>
      </c>
      <c r="O1406" t="s">
        <v>51</v>
      </c>
      <c r="P1406">
        <v>110</v>
      </c>
      <c r="Q1406">
        <v>120</v>
      </c>
      <c r="R1406" t="s">
        <v>2</v>
      </c>
      <c r="S1406" t="s">
        <v>43</v>
      </c>
      <c r="T1406" t="s">
        <v>52</v>
      </c>
      <c r="U1406" s="35" t="s">
        <v>44</v>
      </c>
      <c r="V1406" s="27" t="s">
        <v>45</v>
      </c>
      <c r="W1406" s="4">
        <v>6235</v>
      </c>
      <c r="X1406" s="4">
        <f>IF(Table1[[#This Row],[Commodity]]="corn",Table1[[#This Row],[Tariff per Car]]/(111*2000/56),Table1[[#This Row],[Tariff per Car]]/(111*2000/60))</f>
        <v>1.6851351351351351</v>
      </c>
      <c r="Y1406" s="4">
        <f>Table1[[#This Row],[Tariff per Car]]/100.7</f>
        <v>61.916583912611713</v>
      </c>
      <c r="Z1406" s="4">
        <f>(Table1[[#This Row],[Tariff per Car]]/111)</f>
        <v>56.171171171171174</v>
      </c>
      <c r="AA1406" s="6">
        <f>(Table1[[#This Row],[Tariff per Car]]/111)/Table1[[#This Row],[Route Mileage]]</f>
        <v>3.8237693104949746E-2</v>
      </c>
      <c r="AB1406" s="4">
        <v>0.2</v>
      </c>
      <c r="AC1406" s="4">
        <f>Table1[[#This Row],[FSC per Mile]]*Table1[[#This Row],[Route Mileage]]</f>
        <v>293.8</v>
      </c>
      <c r="AD1406" s="4">
        <f>Table1[[#This Row],[Tariff per Car]]+Table1[[#This Row],[FSC per Car]]</f>
        <v>6528.8</v>
      </c>
      <c r="AE1406" s="4">
        <f>IF(Table1[[#This Row],[Commodity]]="corn",Table1[[#This Row],[Tariff + FSC per Car]]/(111*2000/56),Table1[[#This Row],[Tariff + FSC per Car]]/(111*2000/60))</f>
        <v>1.7645405405405405</v>
      </c>
      <c r="AF1406" s="4">
        <f>Table1[[#This Row],[Tariff + FSC per Car]]/100.7</f>
        <v>64.834160873882823</v>
      </c>
      <c r="AG1406" s="4">
        <f>(Table1[[#This Row],[Tariff + FSC per Car]]/111)</f>
        <v>58.818018018018023</v>
      </c>
      <c r="AH1406" s="6">
        <f>(Table1[[#This Row],[Tariff + FSC per Car]]/111)/Table1[[#This Row],[Route Mileage]]</f>
        <v>4.0039494906751551E-2</v>
      </c>
    </row>
    <row r="1407" spans="1:34" x14ac:dyDescent="0.25">
      <c r="A1407" s="3">
        <v>45427</v>
      </c>
      <c r="B1407" s="1" t="s">
        <v>34</v>
      </c>
      <c r="C1407" s="1" t="s">
        <v>34</v>
      </c>
      <c r="D1407" s="24">
        <v>4022</v>
      </c>
      <c r="E1407" s="24">
        <v>69902</v>
      </c>
      <c r="F1407" s="1" t="s">
        <v>72</v>
      </c>
      <c r="G1407" s="1" t="s">
        <v>36</v>
      </c>
      <c r="H1407" s="1" t="s">
        <v>74</v>
      </c>
      <c r="I1407" t="s">
        <v>75</v>
      </c>
      <c r="J1407" t="str">
        <f>_xlfn.CONCAT(IFERROR(INDEX(Lookup!B:B, MATCH(Table1[[#This Row],[Origin City]], Lookup!A:A, 0)), Table1[[#This Row],[Origin City]]),","," ",Table1[[#This Row],[Origin State]])</f>
        <v>Casselton, ND</v>
      </c>
      <c r="K1407" t="s">
        <v>79</v>
      </c>
      <c r="L1407" t="s">
        <v>62</v>
      </c>
      <c r="M1407" t="str">
        <f>_xlfn.CONCAT(IFERROR(INDEX(Lookup!B:B, MATCH(Table1[[#This Row],[Destination City]], Lookup!A:A, 0)), Table1[[#This Row],[Destination City]]),","," ",Table1[[#This Row],[Destination State]])</f>
        <v>St. Louis, MO</v>
      </c>
      <c r="N1407" s="5">
        <v>855</v>
      </c>
      <c r="O1407" t="s">
        <v>51</v>
      </c>
      <c r="P1407">
        <v>110</v>
      </c>
      <c r="Q1407">
        <v>120</v>
      </c>
      <c r="R1407" t="s">
        <v>2</v>
      </c>
      <c r="S1407" t="s">
        <v>43</v>
      </c>
      <c r="T1407" t="s">
        <v>52</v>
      </c>
      <c r="U1407" s="35" t="s">
        <v>44</v>
      </c>
      <c r="V1407" s="27" t="s">
        <v>45</v>
      </c>
      <c r="W1407" s="4">
        <v>4485</v>
      </c>
      <c r="X1407" s="4">
        <f>IF(Table1[[#This Row],[Commodity]]="corn",Table1[[#This Row],[Tariff per Car]]/(111*2000/56),Table1[[#This Row],[Tariff per Car]]/(111*2000/60))</f>
        <v>1.2121621621621621</v>
      </c>
      <c r="Y1407" s="4">
        <f>Table1[[#This Row],[Tariff per Car]]/100.7</f>
        <v>44.538232373386293</v>
      </c>
      <c r="Z1407" s="4">
        <f>(Table1[[#This Row],[Tariff per Car]]/111)</f>
        <v>40.405405405405403</v>
      </c>
      <c r="AA1407" s="6">
        <f>(Table1[[#This Row],[Tariff per Car]]/111)/Table1[[#This Row],[Route Mileage]]</f>
        <v>4.7257784099889358E-2</v>
      </c>
      <c r="AB1407" s="4">
        <v>0.2</v>
      </c>
      <c r="AC1407" s="4">
        <f>Table1[[#This Row],[FSC per Mile]]*Table1[[#This Row],[Route Mileage]]</f>
        <v>171</v>
      </c>
      <c r="AD1407" s="4">
        <f>Table1[[#This Row],[Tariff per Car]]+Table1[[#This Row],[FSC per Car]]</f>
        <v>4656</v>
      </c>
      <c r="AE1407" s="4">
        <f>IF(Table1[[#This Row],[Commodity]]="corn",Table1[[#This Row],[Tariff + FSC per Car]]/(111*2000/56),Table1[[#This Row],[Tariff + FSC per Car]]/(111*2000/60))</f>
        <v>1.2583783783783784</v>
      </c>
      <c r="AF1407" s="4">
        <f>Table1[[#This Row],[Tariff + FSC per Car]]/100.7</f>
        <v>46.236345580933467</v>
      </c>
      <c r="AG1407" s="4">
        <f>(Table1[[#This Row],[Tariff + FSC per Car]]/111)</f>
        <v>41.945945945945944</v>
      </c>
      <c r="AH1407" s="6">
        <f>(Table1[[#This Row],[Tariff + FSC per Car]]/111)/Table1[[#This Row],[Route Mileage]]</f>
        <v>4.9059585901691162E-2</v>
      </c>
    </row>
    <row r="1408" spans="1:34" x14ac:dyDescent="0.25">
      <c r="A1408" s="3">
        <v>45427</v>
      </c>
      <c r="B1408" s="1" t="s">
        <v>34</v>
      </c>
      <c r="C1408" s="1" t="s">
        <v>34</v>
      </c>
      <c r="D1408" s="24">
        <v>4022</v>
      </c>
      <c r="E1408" s="24">
        <v>69105</v>
      </c>
      <c r="F1408" s="1" t="s">
        <v>72</v>
      </c>
      <c r="G1408" s="1" t="s">
        <v>36</v>
      </c>
      <c r="H1408" s="1" t="s">
        <v>76</v>
      </c>
      <c r="I1408" t="s">
        <v>77</v>
      </c>
      <c r="J1408" t="str">
        <f>_xlfn.CONCAT(IFERROR(INDEX(Lookup!B:B, MATCH(Table1[[#This Row],[Origin City]], Lookup!A:A, 0)), Table1[[#This Row],[Origin City]]),","," ",Table1[[#This Row],[Origin State]])</f>
        <v>Concordia, KS</v>
      </c>
      <c r="K1408" t="s">
        <v>65</v>
      </c>
      <c r="L1408" t="s">
        <v>54</v>
      </c>
      <c r="M1408" t="s">
        <v>66</v>
      </c>
      <c r="N1408" s="5">
        <v>742</v>
      </c>
      <c r="O1408" t="s">
        <v>51</v>
      </c>
      <c r="P1408">
        <v>110</v>
      </c>
      <c r="Q1408">
        <v>120</v>
      </c>
      <c r="R1408" t="s">
        <v>2</v>
      </c>
      <c r="S1408" t="s">
        <v>43</v>
      </c>
      <c r="T1408" t="s">
        <v>43</v>
      </c>
      <c r="U1408" s="36" t="s">
        <v>44</v>
      </c>
      <c r="V1408" s="28" t="s">
        <v>45</v>
      </c>
      <c r="W1408" s="4">
        <v>4935</v>
      </c>
      <c r="X1408" s="4">
        <f>IF(Table1[[#This Row],[Commodity]]="corn",Table1[[#This Row],[Tariff per Car]]/(111*2000/56),Table1[[#This Row],[Tariff per Car]]/(111*2000/60))</f>
        <v>1.3337837837837838</v>
      </c>
      <c r="Y1408" s="4">
        <f>Table1[[#This Row],[Tariff per Car]]/100.7</f>
        <v>49.006951340615686</v>
      </c>
      <c r="Z1408" s="4">
        <f>(Table1[[#This Row],[Tariff per Car]]/111)</f>
        <v>44.45945945945946</v>
      </c>
      <c r="AA1408" s="6">
        <f>(Table1[[#This Row],[Tariff per Car]]/111)/Table1[[#This Row],[Route Mileage]]</f>
        <v>5.991840897501275E-2</v>
      </c>
      <c r="AB1408" s="4">
        <v>0.2</v>
      </c>
      <c r="AC1408" s="4">
        <f>Table1[[#This Row],[FSC per Mile]]*Table1[[#This Row],[Route Mileage]]</f>
        <v>148.4</v>
      </c>
      <c r="AD1408" s="4">
        <f>Table1[[#This Row],[Tariff per Car]]+Table1[[#This Row],[FSC per Car]]</f>
        <v>5083.3999999999996</v>
      </c>
      <c r="AE1408" s="4">
        <f>IF(Table1[[#This Row],[Commodity]]="corn",Table1[[#This Row],[Tariff + FSC per Car]]/(111*2000/56),Table1[[#This Row],[Tariff + FSC per Car]]/(111*2000/60))</f>
        <v>1.3738918918918919</v>
      </c>
      <c r="AF1408" s="4">
        <f>Table1[[#This Row],[Tariff + FSC per Car]]/100.7</f>
        <v>50.480635551142001</v>
      </c>
      <c r="AG1408" s="4">
        <f>(Table1[[#This Row],[Tariff + FSC per Car]]/111)</f>
        <v>45.796396396396396</v>
      </c>
      <c r="AH1408" s="6">
        <f>(Table1[[#This Row],[Tariff + FSC per Car]]/111)/Table1[[#This Row],[Route Mileage]]</f>
        <v>6.1720210776814548E-2</v>
      </c>
    </row>
    <row r="1409" spans="1:34" x14ac:dyDescent="0.25">
      <c r="A1409" s="3">
        <v>45427</v>
      </c>
      <c r="B1409" s="1" t="s">
        <v>34</v>
      </c>
      <c r="C1409" s="1" t="s">
        <v>34</v>
      </c>
      <c r="D1409" s="24">
        <v>4022</v>
      </c>
      <c r="E1409" s="24">
        <v>69105</v>
      </c>
      <c r="F1409" s="1" t="s">
        <v>72</v>
      </c>
      <c r="G1409" s="1" t="s">
        <v>36</v>
      </c>
      <c r="H1409" s="1" t="s">
        <v>78</v>
      </c>
      <c r="I1409" t="s">
        <v>68</v>
      </c>
      <c r="J1409" t="str">
        <f>_xlfn.CONCAT(IFERROR(INDEX(Lookup!B:B, MATCH(Table1[[#This Row],[Origin City]], Lookup!A:A, 0)), Table1[[#This Row],[Origin City]]),","," ",Table1[[#This Row],[Origin State]])</f>
        <v>Mitchell, SD</v>
      </c>
      <c r="K1409" t="s">
        <v>48</v>
      </c>
      <c r="L1409" t="s">
        <v>49</v>
      </c>
      <c r="M1409" t="s">
        <v>50</v>
      </c>
      <c r="N1409" s="5">
        <v>1624</v>
      </c>
      <c r="O1409" t="s">
        <v>51</v>
      </c>
      <c r="P1409">
        <v>110</v>
      </c>
      <c r="Q1409">
        <v>120</v>
      </c>
      <c r="R1409" t="s">
        <v>2</v>
      </c>
      <c r="S1409" t="s">
        <v>43</v>
      </c>
      <c r="T1409" t="s">
        <v>52</v>
      </c>
      <c r="U1409" s="35" t="s">
        <v>44</v>
      </c>
      <c r="V1409" s="27" t="s">
        <v>45</v>
      </c>
      <c r="W1409" s="4">
        <v>6335</v>
      </c>
      <c r="X1409" s="4">
        <f>IF(Table1[[#This Row],[Commodity]]="corn",Table1[[#This Row],[Tariff per Car]]/(111*2000/56),Table1[[#This Row],[Tariff per Car]]/(111*2000/60))</f>
        <v>1.7121621621621621</v>
      </c>
      <c r="Y1409" s="4">
        <f>Table1[[#This Row],[Tariff per Car]]/100.7</f>
        <v>62.909632571996028</v>
      </c>
      <c r="Z1409" s="4">
        <f>(Table1[[#This Row],[Tariff per Car]]/111)</f>
        <v>57.072072072072075</v>
      </c>
      <c r="AA1409" s="6">
        <f>(Table1[[#This Row],[Tariff per Car]]/111)/Table1[[#This Row],[Route Mileage]]</f>
        <v>3.5142901522211868E-2</v>
      </c>
      <c r="AB1409" s="4">
        <v>0.2</v>
      </c>
      <c r="AC1409" s="4">
        <f>Table1[[#This Row],[FSC per Mile]]*Table1[[#This Row],[Route Mileage]]</f>
        <v>324.8</v>
      </c>
      <c r="AD1409" s="4">
        <f>Table1[[#This Row],[Tariff per Car]]+Table1[[#This Row],[FSC per Car]]</f>
        <v>6659.8</v>
      </c>
      <c r="AE1409" s="4">
        <f>IF(Table1[[#This Row],[Commodity]]="corn",Table1[[#This Row],[Tariff + FSC per Car]]/(111*2000/56),Table1[[#This Row],[Tariff + FSC per Car]]/(111*2000/60))</f>
        <v>1.7999459459459459</v>
      </c>
      <c r="AF1409" s="4">
        <f>Table1[[#This Row],[Tariff + FSC per Car]]/100.7</f>
        <v>66.135054617676261</v>
      </c>
      <c r="AG1409" s="4">
        <f>(Table1[[#This Row],[Tariff + FSC per Car]]/111)</f>
        <v>59.998198198198203</v>
      </c>
      <c r="AH1409" s="6">
        <f>(Table1[[#This Row],[Tariff + FSC per Car]]/111)/Table1[[#This Row],[Route Mileage]]</f>
        <v>3.6944703324013672E-2</v>
      </c>
    </row>
    <row r="1410" spans="1:34" x14ac:dyDescent="0.25">
      <c r="A1410" s="3">
        <v>45427</v>
      </c>
      <c r="B1410" s="1" t="s">
        <v>34</v>
      </c>
      <c r="C1410" s="1" t="s">
        <v>34</v>
      </c>
      <c r="D1410" s="24">
        <v>4022</v>
      </c>
      <c r="E1410" s="24">
        <v>69105</v>
      </c>
      <c r="F1410" s="1" t="s">
        <v>72</v>
      </c>
      <c r="G1410" s="1" t="s">
        <v>36</v>
      </c>
      <c r="H1410" s="1" t="s">
        <v>61</v>
      </c>
      <c r="I1410" t="s">
        <v>62</v>
      </c>
      <c r="J1410" t="str">
        <f>_xlfn.CONCAT(IFERROR(INDEX(Lookup!B:B, MATCH(Table1[[#This Row],[Origin City]], Lookup!A:A, 0)), Table1[[#This Row],[Origin City]]),","," ",Table1[[#This Row],[Origin State]])</f>
        <v>Phelps (Rock Port), MO</v>
      </c>
      <c r="K1410" t="s">
        <v>48</v>
      </c>
      <c r="L1410" t="s">
        <v>49</v>
      </c>
      <c r="M1410" t="s">
        <v>50</v>
      </c>
      <c r="N1410" s="5">
        <v>1881</v>
      </c>
      <c r="O1410" t="s">
        <v>51</v>
      </c>
      <c r="P1410">
        <v>110</v>
      </c>
      <c r="Q1410">
        <v>120</v>
      </c>
      <c r="R1410" t="s">
        <v>2</v>
      </c>
      <c r="S1410" t="s">
        <v>43</v>
      </c>
      <c r="T1410" t="s">
        <v>43</v>
      </c>
      <c r="U1410" s="35" t="s">
        <v>44</v>
      </c>
      <c r="V1410" s="27" t="s">
        <v>45</v>
      </c>
      <c r="W1410" s="4">
        <v>6285</v>
      </c>
      <c r="X1410" s="4">
        <f>IF(Table1[[#This Row],[Commodity]]="corn",Table1[[#This Row],[Tariff per Car]]/(111*2000/56),Table1[[#This Row],[Tariff per Car]]/(111*2000/60))</f>
        <v>1.6986486486486487</v>
      </c>
      <c r="Y1410" s="4">
        <f>Table1[[#This Row],[Tariff per Car]]/100.7</f>
        <v>62.413108242303871</v>
      </c>
      <c r="Z1410" s="4">
        <f>(Table1[[#This Row],[Tariff per Car]]/111)</f>
        <v>56.621621621621621</v>
      </c>
      <c r="AA1410" s="6">
        <f>(Table1[[#This Row],[Tariff per Car]]/111)/Table1[[#This Row],[Route Mileage]]</f>
        <v>3.0101872207135366E-2</v>
      </c>
      <c r="AB1410" s="4">
        <v>0.2</v>
      </c>
      <c r="AC1410" s="4">
        <f>Table1[[#This Row],[FSC per Mile]]*Table1[[#This Row],[Route Mileage]]</f>
        <v>376.20000000000005</v>
      </c>
      <c r="AD1410" s="4">
        <f>Table1[[#This Row],[Tariff per Car]]+Table1[[#This Row],[FSC per Car]]</f>
        <v>6661.2</v>
      </c>
      <c r="AE1410" s="4">
        <f>IF(Table1[[#This Row],[Commodity]]="corn",Table1[[#This Row],[Tariff + FSC per Car]]/(111*2000/56),Table1[[#This Row],[Tariff + FSC per Car]]/(111*2000/60))</f>
        <v>1.8003243243243243</v>
      </c>
      <c r="AF1410" s="4">
        <f>Table1[[#This Row],[Tariff + FSC per Car]]/100.7</f>
        <v>66.148957298907646</v>
      </c>
      <c r="AG1410" s="4">
        <f>(Table1[[#This Row],[Tariff + FSC per Car]]/111)</f>
        <v>60.01081081081081</v>
      </c>
      <c r="AH1410" s="6">
        <f>(Table1[[#This Row],[Tariff + FSC per Car]]/111)/Table1[[#This Row],[Route Mileage]]</f>
        <v>3.1903674008937163E-2</v>
      </c>
    </row>
    <row r="1411" spans="1:34" x14ac:dyDescent="0.25">
      <c r="A1411" s="3">
        <v>45427</v>
      </c>
      <c r="B1411" s="1" t="s">
        <v>34</v>
      </c>
      <c r="C1411" s="1" t="s">
        <v>34</v>
      </c>
      <c r="D1411" s="24">
        <v>4022</v>
      </c>
      <c r="E1411" s="24">
        <v>69105</v>
      </c>
      <c r="F1411" s="1" t="s">
        <v>72</v>
      </c>
      <c r="G1411" s="1" t="s">
        <v>36</v>
      </c>
      <c r="H1411" s="1" t="s">
        <v>69</v>
      </c>
      <c r="I1411" t="s">
        <v>47</v>
      </c>
      <c r="J1411" t="str">
        <f>_xlfn.CONCAT(IFERROR(INDEX(Lookup!B:B, MATCH(Table1[[#This Row],[Origin City]], Lookup!A:A, 0)), Table1[[#This Row],[Origin City]]),","," ",Table1[[#This Row],[Origin State]])</f>
        <v>St. Cloud, MN</v>
      </c>
      <c r="K1411" t="s">
        <v>48</v>
      </c>
      <c r="L1411" t="s">
        <v>49</v>
      </c>
      <c r="M1411" t="s">
        <v>50</v>
      </c>
      <c r="N1411" s="5">
        <v>1666</v>
      </c>
      <c r="O1411" t="s">
        <v>51</v>
      </c>
      <c r="P1411">
        <v>110</v>
      </c>
      <c r="Q1411">
        <v>120</v>
      </c>
      <c r="R1411" t="s">
        <v>2</v>
      </c>
      <c r="S1411" t="s">
        <v>43</v>
      </c>
      <c r="T1411" t="s">
        <v>43</v>
      </c>
      <c r="U1411" s="36" t="s">
        <v>44</v>
      </c>
      <c r="V1411" s="28" t="s">
        <v>45</v>
      </c>
      <c r="W1411" s="4">
        <v>6385</v>
      </c>
      <c r="X1411" s="4">
        <f>IF(Table1[[#This Row],[Commodity]]="corn",Table1[[#This Row],[Tariff per Car]]/(111*2000/56),Table1[[#This Row],[Tariff per Car]]/(111*2000/60))</f>
        <v>1.7256756756756757</v>
      </c>
      <c r="Y1411" s="4">
        <f>Table1[[#This Row],[Tariff per Car]]/100.7</f>
        <v>63.406156901688178</v>
      </c>
      <c r="Z1411" s="4">
        <f>(Table1[[#This Row],[Tariff per Car]]/111)</f>
        <v>57.522522522522522</v>
      </c>
      <c r="AA1411" s="6">
        <f>(Table1[[#This Row],[Tariff per Car]]/111)/Table1[[#This Row],[Route Mileage]]</f>
        <v>3.4527324443290833E-2</v>
      </c>
      <c r="AB1411" s="4">
        <v>0.2</v>
      </c>
      <c r="AC1411" s="4">
        <f>Table1[[#This Row],[FSC per Mile]]*Table1[[#This Row],[Route Mileage]]</f>
        <v>333.20000000000005</v>
      </c>
      <c r="AD1411" s="4">
        <f>Table1[[#This Row],[Tariff per Car]]+Table1[[#This Row],[FSC per Car]]</f>
        <v>6718.2</v>
      </c>
      <c r="AE1411" s="4">
        <f>IF(Table1[[#This Row],[Commodity]]="corn",Table1[[#This Row],[Tariff + FSC per Car]]/(111*2000/56),Table1[[#This Row],[Tariff + FSC per Car]]/(111*2000/60))</f>
        <v>1.8157297297297297</v>
      </c>
      <c r="AF1411" s="4">
        <f>Table1[[#This Row],[Tariff + FSC per Car]]/100.7</f>
        <v>66.714995034756697</v>
      </c>
      <c r="AG1411" s="4">
        <f>(Table1[[#This Row],[Tariff + FSC per Car]]/111)</f>
        <v>60.524324324324326</v>
      </c>
      <c r="AH1411" s="6">
        <f>(Table1[[#This Row],[Tariff + FSC per Car]]/111)/Table1[[#This Row],[Route Mileage]]</f>
        <v>3.632912624509263E-2</v>
      </c>
    </row>
    <row r="1412" spans="1:34" x14ac:dyDescent="0.25">
      <c r="A1412" s="3">
        <v>45427</v>
      </c>
      <c r="B1412" s="1" t="s">
        <v>131</v>
      </c>
      <c r="C1412" s="1" t="s">
        <v>131</v>
      </c>
      <c r="D1412" s="24">
        <v>4050</v>
      </c>
      <c r="E1412" s="24">
        <v>1001000</v>
      </c>
      <c r="F1412" s="1" t="s">
        <v>72</v>
      </c>
      <c r="G1412" s="1" t="s">
        <v>36</v>
      </c>
      <c r="H1412" s="1" t="s">
        <v>132</v>
      </c>
      <c r="I1412" t="s">
        <v>57</v>
      </c>
      <c r="J1412" t="str">
        <f>_xlfn.CONCAT(IFERROR(INDEX(Lookup!B:B, MATCH(Table1[[#This Row],[Origin City]], Lookup!A:A, 0)), Table1[[#This Row],[Origin City]]),","," ",Table1[[#This Row],[Origin State]])</f>
        <v>Gibson City, IL</v>
      </c>
      <c r="K1412" t="s">
        <v>133</v>
      </c>
      <c r="L1412" t="s">
        <v>83</v>
      </c>
      <c r="M1412" t="str">
        <f>_xlfn.CONCAT(IFERROR(INDEX(Lookup!B:B, MATCH(Table1[[#This Row],[Destination City]], Lookup!A:A, 0)), Table1[[#This Row],[Destination City]]),","," ",Table1[[#This Row],[Destination State]])</f>
        <v>Reserve, LA</v>
      </c>
      <c r="N1412" s="5">
        <v>870</v>
      </c>
      <c r="O1412" t="s">
        <v>86</v>
      </c>
      <c r="P1412">
        <v>105</v>
      </c>
      <c r="R1412" t="s">
        <v>108</v>
      </c>
      <c r="S1412" t="s">
        <v>43</v>
      </c>
      <c r="T1412" t="s">
        <v>52</v>
      </c>
      <c r="U1412" s="26"/>
      <c r="V1412" s="27" t="s">
        <v>134</v>
      </c>
      <c r="W1412" s="4">
        <v>1854</v>
      </c>
      <c r="X1412" s="4">
        <f>IF(Table1[[#This Row],[Commodity]]="corn",Table1[[#This Row],[Tariff per Car]]/(111*2000/56),Table1[[#This Row],[Tariff per Car]]/(111*2000/60))</f>
        <v>0.50108108108108107</v>
      </c>
      <c r="Y1412" s="4">
        <f>Table1[[#This Row],[Tariff per Car]]/100.7</f>
        <v>18.411122144985104</v>
      </c>
      <c r="Z1412" s="4">
        <f>(Table1[[#This Row],[Tariff per Car]]/111)</f>
        <v>16.702702702702702</v>
      </c>
      <c r="AA1412" s="6">
        <f>(Table1[[#This Row],[Tariff per Car]]/111)/Table1[[#This Row],[Route Mileage]]</f>
        <v>1.9198508853681268E-2</v>
      </c>
      <c r="AB1412" s="4">
        <v>0.44800000000000001</v>
      </c>
      <c r="AC1412" s="4">
        <f>Table1[[#This Row],[FSC per Mile]]*Table1[[#This Row],[Route Mileage]]</f>
        <v>389.76</v>
      </c>
      <c r="AD1412" s="4">
        <f>Table1[[#This Row],[Tariff per Car]]+Table1[[#This Row],[FSC per Car]]</f>
        <v>2243.7600000000002</v>
      </c>
      <c r="AE1412" s="4">
        <f>IF(Table1[[#This Row],[Commodity]]="corn",Table1[[#This Row],[Tariff + FSC per Car]]/(111*2000/56),Table1[[#This Row],[Tariff + FSC per Car]]/(111*2000/60))</f>
        <v>0.60642162162162172</v>
      </c>
      <c r="AF1412" s="4">
        <f>Table1[[#This Row],[Tariff + FSC per Car]]/100.7</f>
        <v>22.28162859980139</v>
      </c>
      <c r="AG1412" s="4">
        <f>(Table1[[#This Row],[Tariff + FSC per Car]]/111)</f>
        <v>20.214054054054056</v>
      </c>
      <c r="AH1412" s="6">
        <f>(Table1[[#This Row],[Tariff + FSC per Car]]/111)/Table1[[#This Row],[Route Mileage]]</f>
        <v>2.3234544889717306E-2</v>
      </c>
    </row>
    <row r="1413" spans="1:34" x14ac:dyDescent="0.25">
      <c r="A1413" s="3">
        <v>45427</v>
      </c>
      <c r="B1413" s="1" t="s">
        <v>131</v>
      </c>
      <c r="C1413" s="1" t="s">
        <v>131</v>
      </c>
      <c r="D1413" s="24">
        <v>4050</v>
      </c>
      <c r="E1413" s="24">
        <v>1001000</v>
      </c>
      <c r="F1413" s="1" t="s">
        <v>72</v>
      </c>
      <c r="G1413" s="1" t="s">
        <v>36</v>
      </c>
      <c r="H1413" s="1" t="s">
        <v>132</v>
      </c>
      <c r="I1413" t="s">
        <v>57</v>
      </c>
      <c r="J1413" t="str">
        <f>_xlfn.CONCAT(IFERROR(INDEX(Lookup!B:B, MATCH(Table1[[#This Row],[Origin City]], Lookup!A:A, 0)), Table1[[#This Row],[Origin City]]),","," ",Table1[[#This Row],[Origin State]])</f>
        <v>Gibson City, IL</v>
      </c>
      <c r="K1413" t="s">
        <v>133</v>
      </c>
      <c r="L1413" t="s">
        <v>83</v>
      </c>
      <c r="M1413" t="str">
        <f>_xlfn.CONCAT(IFERROR(INDEX(Lookup!B:B, MATCH(Table1[[#This Row],[Destination City]], Lookup!A:A, 0)), Table1[[#This Row],[Destination City]]),","," ",Table1[[#This Row],[Destination State]])</f>
        <v>Reserve, LA</v>
      </c>
      <c r="N1413" s="5">
        <v>870</v>
      </c>
      <c r="O1413" t="s">
        <v>86</v>
      </c>
      <c r="P1413">
        <v>105</v>
      </c>
      <c r="R1413" t="s">
        <v>2</v>
      </c>
      <c r="S1413" t="s">
        <v>43</v>
      </c>
      <c r="T1413" t="s">
        <v>52</v>
      </c>
      <c r="U1413" s="26"/>
      <c r="V1413" s="27" t="s">
        <v>134</v>
      </c>
      <c r="W1413" s="4">
        <v>2233</v>
      </c>
      <c r="X1413" s="4">
        <f>IF(Table1[[#This Row],[Commodity]]="corn",Table1[[#This Row],[Tariff per Car]]/(111*2000/56),Table1[[#This Row],[Tariff per Car]]/(111*2000/60))</f>
        <v>0.60351351351351357</v>
      </c>
      <c r="Y1413" s="4">
        <f>Table1[[#This Row],[Tariff per Car]]/100.7</f>
        <v>22.174776564051637</v>
      </c>
      <c r="Z1413" s="4">
        <f>(Table1[[#This Row],[Tariff per Car]]/111)</f>
        <v>20.117117117117118</v>
      </c>
      <c r="AA1413" s="6">
        <f>(Table1[[#This Row],[Tariff per Car]]/111)/Table1[[#This Row],[Route Mileage]]</f>
        <v>2.3123123123123125E-2</v>
      </c>
      <c r="AB1413" s="4">
        <v>0.44800000000000001</v>
      </c>
      <c r="AC1413" s="4">
        <f>Table1[[#This Row],[FSC per Mile]]*Table1[[#This Row],[Route Mileage]]</f>
        <v>389.76</v>
      </c>
      <c r="AD1413" s="4">
        <f>Table1[[#This Row],[Tariff per Car]]+Table1[[#This Row],[FSC per Car]]</f>
        <v>2622.76</v>
      </c>
      <c r="AE1413" s="4">
        <f>IF(Table1[[#This Row],[Commodity]]="corn",Table1[[#This Row],[Tariff + FSC per Car]]/(111*2000/56),Table1[[#This Row],[Tariff + FSC per Car]]/(111*2000/60))</f>
        <v>0.70885405405405411</v>
      </c>
      <c r="AF1413" s="4">
        <f>Table1[[#This Row],[Tariff + FSC per Car]]/100.7</f>
        <v>26.045283018867927</v>
      </c>
      <c r="AG1413" s="4">
        <f>(Table1[[#This Row],[Tariff + FSC per Car]]/111)</f>
        <v>23.628468468468469</v>
      </c>
      <c r="AH1413" s="6">
        <f>(Table1[[#This Row],[Tariff + FSC per Car]]/111)/Table1[[#This Row],[Route Mileage]]</f>
        <v>2.715915915915916E-2</v>
      </c>
    </row>
    <row r="1414" spans="1:34" x14ac:dyDescent="0.25">
      <c r="A1414" s="3">
        <v>45427</v>
      </c>
      <c r="B1414" s="1" t="s">
        <v>131</v>
      </c>
      <c r="C1414" s="1" t="s">
        <v>131</v>
      </c>
      <c r="D1414" s="24">
        <v>4050</v>
      </c>
      <c r="E1414" s="24">
        <v>1001000</v>
      </c>
      <c r="F1414" s="1" t="s">
        <v>72</v>
      </c>
      <c r="G1414" s="1" t="s">
        <v>36</v>
      </c>
      <c r="H1414" s="1" t="s">
        <v>135</v>
      </c>
      <c r="I1414" t="s">
        <v>59</v>
      </c>
      <c r="J1414" t="str">
        <f>_xlfn.CONCAT(IFERROR(INDEX(Lookup!B:B, MATCH(Table1[[#This Row],[Origin City]], Lookup!A:A, 0)), Table1[[#This Row],[Origin City]]),","," ",Table1[[#This Row],[Origin State]])</f>
        <v>Ida Grove, IA</v>
      </c>
      <c r="K1414" t="s">
        <v>136</v>
      </c>
      <c r="L1414" t="s">
        <v>83</v>
      </c>
      <c r="M1414" t="str">
        <f>_xlfn.CONCAT(IFERROR(INDEX(Lookup!B:B, MATCH(Table1[[#This Row],[Destination City]], Lookup!A:A, 0)), Table1[[#This Row],[Destination City]]),","," ",Table1[[#This Row],[Destination State]])</f>
        <v>Convent, LA</v>
      </c>
      <c r="N1414" s="5">
        <v>1376</v>
      </c>
      <c r="O1414" t="s">
        <v>86</v>
      </c>
      <c r="P1414">
        <v>105</v>
      </c>
      <c r="R1414" t="s">
        <v>108</v>
      </c>
      <c r="S1414" t="s">
        <v>43</v>
      </c>
      <c r="T1414" t="s">
        <v>43</v>
      </c>
      <c r="U1414" s="26"/>
      <c r="V1414" s="27" t="s">
        <v>134</v>
      </c>
      <c r="W1414" s="4">
        <v>2981</v>
      </c>
      <c r="X1414" s="4">
        <f>IF(Table1[[#This Row],[Commodity]]="corn",Table1[[#This Row],[Tariff per Car]]/(111*2000/56),Table1[[#This Row],[Tariff per Car]]/(111*2000/60))</f>
        <v>0.80567567567567566</v>
      </c>
      <c r="Y1414" s="4">
        <f>Table1[[#This Row],[Tariff per Car]]/100.7</f>
        <v>29.602780536246275</v>
      </c>
      <c r="Z1414" s="4">
        <f>(Table1[[#This Row],[Tariff per Car]]/111)</f>
        <v>26.855855855855857</v>
      </c>
      <c r="AA1414" s="6">
        <f>(Table1[[#This Row],[Tariff per Car]]/111)/Table1[[#This Row],[Route Mileage]]</f>
        <v>1.9517337104546409E-2</v>
      </c>
      <c r="AB1414" s="4">
        <v>0.44800000000000001</v>
      </c>
      <c r="AC1414" s="4">
        <f>Table1[[#This Row],[FSC per Mile]]*Table1[[#This Row],[Route Mileage]]</f>
        <v>616.44799999999998</v>
      </c>
      <c r="AD1414" s="4">
        <f>Table1[[#This Row],[Tariff per Car]]+Table1[[#This Row],[FSC per Car]]</f>
        <v>3597.4479999999999</v>
      </c>
      <c r="AE1414" s="4">
        <f>IF(Table1[[#This Row],[Commodity]]="corn",Table1[[#This Row],[Tariff + FSC per Car]]/(111*2000/56),Table1[[#This Row],[Tariff + FSC per Car]]/(111*2000/60))</f>
        <v>0.97228324324324322</v>
      </c>
      <c r="AF1414" s="4">
        <f>Table1[[#This Row],[Tariff + FSC per Car]]/100.7</f>
        <v>35.724409136047662</v>
      </c>
      <c r="AG1414" s="4">
        <f>(Table1[[#This Row],[Tariff + FSC per Car]]/111)</f>
        <v>32.409441441441437</v>
      </c>
      <c r="AH1414" s="6">
        <f>(Table1[[#This Row],[Tariff + FSC per Car]]/111)/Table1[[#This Row],[Route Mileage]]</f>
        <v>2.355337314058244E-2</v>
      </c>
    </row>
    <row r="1415" spans="1:34" x14ac:dyDescent="0.25">
      <c r="A1415" s="3">
        <v>45427</v>
      </c>
      <c r="B1415" s="1" t="s">
        <v>131</v>
      </c>
      <c r="C1415" s="1" t="s">
        <v>131</v>
      </c>
      <c r="D1415" s="24">
        <v>4050</v>
      </c>
      <c r="E1415" s="24">
        <v>1001000</v>
      </c>
      <c r="F1415" s="1" t="s">
        <v>72</v>
      </c>
      <c r="G1415" s="1" t="s">
        <v>36</v>
      </c>
      <c r="H1415" s="1" t="s">
        <v>135</v>
      </c>
      <c r="I1415" t="s">
        <v>59</v>
      </c>
      <c r="J1415" t="str">
        <f>_xlfn.CONCAT(IFERROR(INDEX(Lookup!B:B, MATCH(Table1[[#This Row],[Origin City]], Lookup!A:A, 0)), Table1[[#This Row],[Origin City]]),","," ",Table1[[#This Row],[Origin State]])</f>
        <v>Ida Grove, IA</v>
      </c>
      <c r="K1415" t="s">
        <v>136</v>
      </c>
      <c r="L1415" t="s">
        <v>83</v>
      </c>
      <c r="M1415" t="str">
        <f>_xlfn.CONCAT(IFERROR(INDEX(Lookup!B:B, MATCH(Table1[[#This Row],[Destination City]], Lookup!A:A, 0)), Table1[[#This Row],[Destination City]]),","," ",Table1[[#This Row],[Destination State]])</f>
        <v>Convent, LA</v>
      </c>
      <c r="N1415" s="5">
        <v>1376</v>
      </c>
      <c r="O1415" t="s">
        <v>86</v>
      </c>
      <c r="P1415">
        <v>105</v>
      </c>
      <c r="R1415" t="s">
        <v>2</v>
      </c>
      <c r="S1415" t="s">
        <v>43</v>
      </c>
      <c r="T1415" t="s">
        <v>43</v>
      </c>
      <c r="U1415" s="26"/>
      <c r="V1415" s="27" t="s">
        <v>134</v>
      </c>
      <c r="W1415" s="4">
        <v>3416</v>
      </c>
      <c r="X1415" s="4">
        <f>IF(Table1[[#This Row],[Commodity]]="corn",Table1[[#This Row],[Tariff per Car]]/(111*2000/56),Table1[[#This Row],[Tariff per Car]]/(111*2000/60))</f>
        <v>0.92324324324324325</v>
      </c>
      <c r="Y1415" s="4">
        <f>Table1[[#This Row],[Tariff per Car]]/100.7</f>
        <v>33.922542204568025</v>
      </c>
      <c r="Z1415" s="4">
        <f>(Table1[[#This Row],[Tariff per Car]]/111)</f>
        <v>30.774774774774773</v>
      </c>
      <c r="AA1415" s="6">
        <f>(Table1[[#This Row],[Tariff per Car]]/111)/Table1[[#This Row],[Route Mileage]]</f>
        <v>2.236538864445841E-2</v>
      </c>
      <c r="AB1415" s="4">
        <v>0.44800000000000001</v>
      </c>
      <c r="AC1415" s="4">
        <f>Table1[[#This Row],[FSC per Mile]]*Table1[[#This Row],[Route Mileage]]</f>
        <v>616.44799999999998</v>
      </c>
      <c r="AD1415" s="4">
        <f>Table1[[#This Row],[Tariff per Car]]+Table1[[#This Row],[FSC per Car]]</f>
        <v>4032.4479999999999</v>
      </c>
      <c r="AE1415" s="4">
        <f>IF(Table1[[#This Row],[Commodity]]="corn",Table1[[#This Row],[Tariff + FSC per Car]]/(111*2000/56),Table1[[#This Row],[Tariff + FSC per Car]]/(111*2000/60))</f>
        <v>1.0898508108108107</v>
      </c>
      <c r="AF1415" s="4">
        <f>Table1[[#This Row],[Tariff + FSC per Car]]/100.7</f>
        <v>40.044170804369415</v>
      </c>
      <c r="AG1415" s="4">
        <f>(Table1[[#This Row],[Tariff + FSC per Car]]/111)</f>
        <v>36.328360360360357</v>
      </c>
      <c r="AH1415" s="6">
        <f>(Table1[[#This Row],[Tariff + FSC per Car]]/111)/Table1[[#This Row],[Route Mileage]]</f>
        <v>2.6401424680494445E-2</v>
      </c>
    </row>
    <row r="1416" spans="1:34" x14ac:dyDescent="0.25">
      <c r="A1416" s="3">
        <v>45427</v>
      </c>
      <c r="B1416" s="1" t="s">
        <v>88</v>
      </c>
      <c r="C1416" s="1" t="s">
        <v>81</v>
      </c>
      <c r="D1416" s="24">
        <v>4444</v>
      </c>
      <c r="E1416" s="24">
        <v>47004</v>
      </c>
      <c r="F1416" s="1" t="s">
        <v>72</v>
      </c>
      <c r="G1416" s="1" t="s">
        <v>36</v>
      </c>
      <c r="H1416" s="1" t="s">
        <v>89</v>
      </c>
      <c r="I1416" t="s">
        <v>75</v>
      </c>
      <c r="J1416" t="str">
        <f>_xlfn.CONCAT(IFERROR(INDEX(Lookup!B:B, MATCH(Table1[[#This Row],[Origin City]], Lookup!A:A, 0)), Table1[[#This Row],[Origin City]]),","," ",Table1[[#This Row],[Origin State]])</f>
        <v>Enderlin, ND</v>
      </c>
      <c r="K1416" t="s">
        <v>119</v>
      </c>
      <c r="L1416" t="s">
        <v>57</v>
      </c>
      <c r="M1416" t="str">
        <f>_xlfn.CONCAT(IFERROR(INDEX(Lookup!B:B, MATCH(Table1[[#This Row],[Destination City]], Lookup!A:A, 0)), Table1[[#This Row],[Destination City]]),","," ",Table1[[#This Row],[Destination State]])</f>
        <v>East St. Louis, IL</v>
      </c>
      <c r="N1416" s="5">
        <v>1235.9000000000001</v>
      </c>
      <c r="O1416" t="s">
        <v>86</v>
      </c>
      <c r="P1416">
        <v>110</v>
      </c>
      <c r="Q1416">
        <v>110</v>
      </c>
      <c r="R1416" t="s">
        <v>42</v>
      </c>
      <c r="S1416" t="s">
        <v>43</v>
      </c>
      <c r="T1416" t="s">
        <v>52</v>
      </c>
      <c r="U1416" s="43"/>
      <c r="V1416" s="28" t="s">
        <v>87</v>
      </c>
      <c r="W1416" s="4">
        <v>3526</v>
      </c>
      <c r="X1416" s="4">
        <f>IF(Table1[[#This Row],[Commodity]]="corn",Table1[[#This Row],[Tariff per Car]]/(111*2000/56),Table1[[#This Row],[Tariff per Car]]/(111*2000/60))</f>
        <v>0.95297297297297301</v>
      </c>
      <c r="Y1416" s="4">
        <f>Table1[[#This Row],[Tariff per Car]]/100.7</f>
        <v>35.01489572989076</v>
      </c>
      <c r="Z1416" s="4">
        <f>(Table1[[#This Row],[Tariff per Car]]/111)</f>
        <v>31.765765765765767</v>
      </c>
      <c r="AA1416" s="6">
        <f>(Table1[[#This Row],[Tariff per Car]]/111)/Table1[[#This Row],[Route Mileage]]</f>
        <v>2.5702537232596297E-2</v>
      </c>
      <c r="AB1416" s="4">
        <v>0.3725</v>
      </c>
      <c r="AC1416" s="4">
        <f>Table1[[#This Row],[FSC per Mile]]*Table1[[#This Row],[Route Mileage]]</f>
        <v>460.37275000000005</v>
      </c>
      <c r="AD1416" s="4">
        <f>Table1[[#This Row],[Tariff per Car]]+Table1[[#This Row],[FSC per Car]]</f>
        <v>3986.37275</v>
      </c>
      <c r="AE1416" s="4">
        <f>IF(Table1[[#This Row],[Commodity]]="corn",Table1[[#This Row],[Tariff + FSC per Car]]/(111*2000/56),Table1[[#This Row],[Tariff + FSC per Car]]/(111*2000/60))</f>
        <v>1.0773980405405406</v>
      </c>
      <c r="AF1416" s="4">
        <f>Table1[[#This Row],[Tariff + FSC per Car]]/100.7</f>
        <v>39.586621151936441</v>
      </c>
      <c r="AG1416" s="4">
        <f>(Table1[[#This Row],[Tariff + FSC per Car]]/111)</f>
        <v>35.913268018018016</v>
      </c>
      <c r="AH1416" s="6">
        <f>(Table1[[#This Row],[Tariff + FSC per Car]]/111)/Table1[[#This Row],[Route Mileage]]</f>
        <v>2.905839308845215E-2</v>
      </c>
    </row>
    <row r="1417" spans="1:34" x14ac:dyDescent="0.25">
      <c r="A1417" s="3">
        <v>45427</v>
      </c>
      <c r="B1417" s="1" t="s">
        <v>88</v>
      </c>
      <c r="C1417" s="1" t="s">
        <v>81</v>
      </c>
      <c r="D1417" s="24">
        <v>4444</v>
      </c>
      <c r="E1417" s="24">
        <v>45650</v>
      </c>
      <c r="F1417" s="1" t="s">
        <v>72</v>
      </c>
      <c r="G1417" s="1" t="s">
        <v>36</v>
      </c>
      <c r="H1417" s="1" t="s">
        <v>89</v>
      </c>
      <c r="I1417" t="s">
        <v>75</v>
      </c>
      <c r="J1417" t="str">
        <f>_xlfn.CONCAT(IFERROR(INDEX(Lookup!B:B, MATCH(Table1[[#This Row],[Origin City]], Lookup!A:A, 0)), Table1[[#This Row],[Origin City]]),","," ",Table1[[#This Row],[Origin State]])</f>
        <v>Enderlin, ND</v>
      </c>
      <c r="K1417" t="s">
        <v>90</v>
      </c>
      <c r="L1417" t="s">
        <v>49</v>
      </c>
      <c r="M1417" t="str">
        <f>_xlfn.CONCAT(IFERROR(INDEX(Lookup!B:B, MATCH(Table1[[#This Row],[Destination City]], Lookup!A:A, 0)), Table1[[#This Row],[Destination City]]),","," ",Table1[[#This Row],[Destination State]])</f>
        <v>Kalama, WA</v>
      </c>
      <c r="N1417" s="5">
        <v>1617</v>
      </c>
      <c r="O1417" t="s">
        <v>86</v>
      </c>
      <c r="P1417">
        <v>110</v>
      </c>
      <c r="Q1417">
        <v>110</v>
      </c>
      <c r="R1417" t="s">
        <v>42</v>
      </c>
      <c r="S1417" t="s">
        <v>43</v>
      </c>
      <c r="T1417" t="s">
        <v>52</v>
      </c>
      <c r="U1417" s="43"/>
      <c r="V1417" s="28" t="s">
        <v>87</v>
      </c>
      <c r="W1417" s="4">
        <v>5935</v>
      </c>
      <c r="X1417" s="4">
        <f>IF(Table1[[#This Row],[Commodity]]="corn",Table1[[#This Row],[Tariff per Car]]/(111*2000/56),Table1[[#This Row],[Tariff per Car]]/(111*2000/60))</f>
        <v>1.604054054054054</v>
      </c>
      <c r="Y1417" s="4">
        <f>Table1[[#This Row],[Tariff per Car]]/100.7</f>
        <v>58.937437934458785</v>
      </c>
      <c r="Z1417" s="4">
        <f>(Table1[[#This Row],[Tariff per Car]]/111)</f>
        <v>53.468468468468465</v>
      </c>
      <c r="AA1417" s="6">
        <f>(Table1[[#This Row],[Tariff per Car]]/111)/Table1[[#This Row],[Route Mileage]]</f>
        <v>3.3066461637890204E-2</v>
      </c>
      <c r="AB1417" s="4">
        <v>0.3725</v>
      </c>
      <c r="AC1417" s="4">
        <f>Table1[[#This Row],[FSC per Mile]]*Table1[[#This Row],[Route Mileage]]</f>
        <v>602.33249999999998</v>
      </c>
      <c r="AD1417" s="4">
        <f>Table1[[#This Row],[Tariff per Car]]+Table1[[#This Row],[FSC per Car]]</f>
        <v>6537.3325000000004</v>
      </c>
      <c r="AE1417" s="4">
        <f>IF(Table1[[#This Row],[Commodity]]="corn",Table1[[#This Row],[Tariff + FSC per Car]]/(111*2000/56),Table1[[#This Row],[Tariff + FSC per Car]]/(111*2000/60))</f>
        <v>1.7668466216216216</v>
      </c>
      <c r="AF1417" s="4">
        <f>Table1[[#This Row],[Tariff + FSC per Car]]/100.7</f>
        <v>64.918892750744789</v>
      </c>
      <c r="AG1417" s="4">
        <f>(Table1[[#This Row],[Tariff + FSC per Car]]/111)</f>
        <v>58.894887387387392</v>
      </c>
      <c r="AH1417" s="6">
        <f>(Table1[[#This Row],[Tariff + FSC per Car]]/111)/Table1[[#This Row],[Route Mileage]]</f>
        <v>3.6422317493746068E-2</v>
      </c>
    </row>
    <row r="1418" spans="1:34" x14ac:dyDescent="0.25">
      <c r="A1418" s="3">
        <v>45427</v>
      </c>
      <c r="B1418" s="1" t="s">
        <v>94</v>
      </c>
      <c r="C1418" s="1" t="s">
        <v>94</v>
      </c>
      <c r="D1418" s="24">
        <v>4317</v>
      </c>
      <c r="F1418" s="1" t="s">
        <v>72</v>
      </c>
      <c r="G1418" s="1" t="s">
        <v>36</v>
      </c>
      <c r="H1418" s="1" t="s">
        <v>106</v>
      </c>
      <c r="I1418" t="s">
        <v>57</v>
      </c>
      <c r="J1418" t="str">
        <f>_xlfn.CONCAT(IFERROR(INDEX(Lookup!B:B, MATCH(Table1[[#This Row],[Origin City]], Lookup!A:A, 0)), Table1[[#This Row],[Origin City]]),","," ",Table1[[#This Row],[Origin State]])</f>
        <v>Casey, IL</v>
      </c>
      <c r="K1418" t="s">
        <v>107</v>
      </c>
      <c r="L1418" t="s">
        <v>98</v>
      </c>
      <c r="M1418" t="str">
        <f>_xlfn.CONCAT(IFERROR(INDEX(Lookup!B:B, MATCH(Table1[[#This Row],[Destination City]], Lookup!A:A, 0)), Table1[[#This Row],[Destination City]]),","," ",Table1[[#This Row],[Destination State]])</f>
        <v>Mobile, AL</v>
      </c>
      <c r="N1418" s="5">
        <v>779</v>
      </c>
      <c r="O1418" t="s">
        <v>86</v>
      </c>
      <c r="P1418">
        <v>90</v>
      </c>
      <c r="Q1418">
        <v>90</v>
      </c>
      <c r="R1418" t="s">
        <v>108</v>
      </c>
      <c r="S1418" t="s">
        <v>43</v>
      </c>
      <c r="T1418" t="s">
        <v>52</v>
      </c>
      <c r="U1418" s="43"/>
      <c r="V1418" s="28" t="s">
        <v>87</v>
      </c>
      <c r="W1418" s="4">
        <v>3516</v>
      </c>
      <c r="X1418" s="4">
        <f>IF(Table1[[#This Row],[Commodity]]="corn",Table1[[#This Row],[Tariff per Car]]/(111*2000/56),Table1[[#This Row],[Tariff per Car]]/(111*2000/60))</f>
        <v>0.95027027027027022</v>
      </c>
      <c r="Y1418" s="4">
        <f>Table1[[#This Row],[Tariff per Car]]/100.7</f>
        <v>34.915590863952332</v>
      </c>
      <c r="Z1418" s="4">
        <f>(Table1[[#This Row],[Tariff per Car]]/111)</f>
        <v>31.675675675675677</v>
      </c>
      <c r="AA1418" s="6">
        <f>(Table1[[#This Row],[Tariff per Car]]/111)/Table1[[#This Row],[Route Mileage]]</f>
        <v>4.066197134233078E-2</v>
      </c>
      <c r="AB1418" s="4">
        <v>0</v>
      </c>
      <c r="AC1418" s="4">
        <f>Table1[[#This Row],[FSC per Mile]]*Table1[[#This Row],[Route Mileage]]</f>
        <v>0</v>
      </c>
      <c r="AD1418" s="4">
        <f>Table1[[#This Row],[Tariff per Car]]+Table1[[#This Row],[FSC per Car]]</f>
        <v>3516</v>
      </c>
      <c r="AE1418" s="4">
        <f>IF(Table1[[#This Row],[Commodity]]="corn",Table1[[#This Row],[Tariff + FSC per Car]]/(111*2000/56),Table1[[#This Row],[Tariff + FSC per Car]]/(111*2000/60))</f>
        <v>0.95027027027027022</v>
      </c>
      <c r="AF1418" s="4">
        <f>Table1[[#This Row],[Tariff + FSC per Car]]/100.7</f>
        <v>34.915590863952332</v>
      </c>
      <c r="AG1418" s="4">
        <f>(Table1[[#This Row],[Tariff + FSC per Car]]/111)</f>
        <v>31.675675675675677</v>
      </c>
      <c r="AH1418" s="6">
        <f>(Table1[[#This Row],[Tariff + FSC per Car]]/111)/Table1[[#This Row],[Route Mileage]]</f>
        <v>4.066197134233078E-2</v>
      </c>
    </row>
    <row r="1419" spans="1:34" x14ac:dyDescent="0.25">
      <c r="A1419" s="3">
        <v>45427</v>
      </c>
      <c r="B1419" s="1" t="s">
        <v>94</v>
      </c>
      <c r="C1419" s="1" t="s">
        <v>94</v>
      </c>
      <c r="D1419" s="24">
        <v>4317</v>
      </c>
      <c r="F1419" s="1" t="s">
        <v>72</v>
      </c>
      <c r="G1419" s="1" t="s">
        <v>36</v>
      </c>
      <c r="H1419" s="1" t="s">
        <v>106</v>
      </c>
      <c r="I1419" t="s">
        <v>57</v>
      </c>
      <c r="J1419" t="str">
        <f>_xlfn.CONCAT(IFERROR(INDEX(Lookup!B:B, MATCH(Table1[[#This Row],[Origin City]], Lookup!A:A, 0)), Table1[[#This Row],[Origin City]]),","," ",Table1[[#This Row],[Origin State]])</f>
        <v>Casey, IL</v>
      </c>
      <c r="K1419" t="s">
        <v>107</v>
      </c>
      <c r="L1419" t="s">
        <v>98</v>
      </c>
      <c r="M1419" t="str">
        <f>_xlfn.CONCAT(IFERROR(INDEX(Lookup!B:B, MATCH(Table1[[#This Row],[Destination City]], Lookup!A:A, 0)), Table1[[#This Row],[Destination City]]),","," ",Table1[[#This Row],[Destination State]])</f>
        <v>Mobile, AL</v>
      </c>
      <c r="N1419" s="5">
        <v>779</v>
      </c>
      <c r="O1419" t="s">
        <v>86</v>
      </c>
      <c r="P1419">
        <v>90</v>
      </c>
      <c r="Q1419">
        <v>90</v>
      </c>
      <c r="R1419" t="s">
        <v>2</v>
      </c>
      <c r="S1419" t="s">
        <v>43</v>
      </c>
      <c r="T1419" t="s">
        <v>43</v>
      </c>
      <c r="U1419" s="43"/>
      <c r="V1419" s="28" t="s">
        <v>87</v>
      </c>
      <c r="W1419" s="4">
        <v>3736</v>
      </c>
      <c r="X1419" s="4">
        <f>IF(Table1[[#This Row],[Commodity]]="corn",Table1[[#This Row],[Tariff per Car]]/(111*2000/56),Table1[[#This Row],[Tariff per Car]]/(111*2000/60))</f>
        <v>1.0097297297297296</v>
      </c>
      <c r="Y1419" s="4">
        <f>Table1[[#This Row],[Tariff per Car]]/100.7</f>
        <v>37.100297914597817</v>
      </c>
      <c r="Z1419" s="4">
        <f>(Table1[[#This Row],[Tariff per Car]]/111)</f>
        <v>33.657657657657658</v>
      </c>
      <c r="AA1419" s="6">
        <f>(Table1[[#This Row],[Tariff per Car]]/111)/Table1[[#This Row],[Route Mileage]]</f>
        <v>4.320623576079289E-2</v>
      </c>
      <c r="AB1419" s="4">
        <v>0</v>
      </c>
      <c r="AC1419" s="4">
        <f>Table1[[#This Row],[FSC per Mile]]*Table1[[#This Row],[Route Mileage]]</f>
        <v>0</v>
      </c>
      <c r="AD1419" s="4">
        <f>Table1[[#This Row],[Tariff per Car]]+Table1[[#This Row],[FSC per Car]]</f>
        <v>3736</v>
      </c>
      <c r="AE1419" s="4">
        <f>IF(Table1[[#This Row],[Commodity]]="corn",Table1[[#This Row],[Tariff + FSC per Car]]/(111*2000/56),Table1[[#This Row],[Tariff + FSC per Car]]/(111*2000/60))</f>
        <v>1.0097297297297296</v>
      </c>
      <c r="AF1419" s="4">
        <f>Table1[[#This Row],[Tariff + FSC per Car]]/100.7</f>
        <v>37.100297914597817</v>
      </c>
      <c r="AG1419" s="4">
        <f>(Table1[[#This Row],[Tariff + FSC per Car]]/111)</f>
        <v>33.657657657657658</v>
      </c>
      <c r="AH1419" s="6">
        <f>(Table1[[#This Row],[Tariff + FSC per Car]]/111)/Table1[[#This Row],[Route Mileage]]</f>
        <v>4.320623576079289E-2</v>
      </c>
    </row>
    <row r="1420" spans="1:34" x14ac:dyDescent="0.25">
      <c r="A1420" s="3">
        <v>45427</v>
      </c>
      <c r="B1420" s="1" t="s">
        <v>94</v>
      </c>
      <c r="C1420" s="1" t="s">
        <v>94</v>
      </c>
      <c r="D1420" s="24">
        <v>4317</v>
      </c>
      <c r="F1420" s="1" t="s">
        <v>72</v>
      </c>
      <c r="G1420" s="1" t="s">
        <v>36</v>
      </c>
      <c r="H1420" s="1" t="s">
        <v>109</v>
      </c>
      <c r="I1420" t="s">
        <v>100</v>
      </c>
      <c r="J1420" t="str">
        <f>_xlfn.CONCAT(IFERROR(INDEX(Lookup!B:B, MATCH(Table1[[#This Row],[Origin City]], Lookup!A:A, 0)), Table1[[#This Row],[Origin City]]),","," ",Table1[[#This Row],[Origin State]])</f>
        <v>Marion, OH</v>
      </c>
      <c r="K1420" t="s">
        <v>110</v>
      </c>
      <c r="L1420" t="s">
        <v>111</v>
      </c>
      <c r="M1420" t="str">
        <f>_xlfn.CONCAT(IFERROR(INDEX(Lookup!B:B, MATCH(Table1[[#This Row],[Destination City]], Lookup!A:A, 0)), Table1[[#This Row],[Destination City]]),","," ",Table1[[#This Row],[Destination State]])</f>
        <v>Chesapeake, VA</v>
      </c>
      <c r="N1420" s="5">
        <v>760</v>
      </c>
      <c r="O1420" t="s">
        <v>86</v>
      </c>
      <c r="P1420">
        <v>90</v>
      </c>
      <c r="Q1420">
        <v>90</v>
      </c>
      <c r="R1420" t="s">
        <v>108</v>
      </c>
      <c r="S1420" t="s">
        <v>43</v>
      </c>
      <c r="T1420" t="s">
        <v>52</v>
      </c>
      <c r="U1420" s="43"/>
      <c r="V1420" s="28" t="s">
        <v>87</v>
      </c>
      <c r="W1420" s="4">
        <v>3134</v>
      </c>
      <c r="X1420" s="4">
        <f>IF(Table1[[#This Row],[Commodity]]="corn",Table1[[#This Row],[Tariff per Car]]/(111*2000/56),Table1[[#This Row],[Tariff per Car]]/(111*2000/60))</f>
        <v>0.84702702702702704</v>
      </c>
      <c r="Y1420" s="4">
        <f>Table1[[#This Row],[Tariff per Car]]/100.7</f>
        <v>31.122144985104271</v>
      </c>
      <c r="Z1420" s="4">
        <f>(Table1[[#This Row],[Tariff per Car]]/111)</f>
        <v>28.234234234234233</v>
      </c>
      <c r="AA1420" s="6">
        <f>(Table1[[#This Row],[Tariff per Car]]/111)/Table1[[#This Row],[Route Mileage]]</f>
        <v>3.7150308202939783E-2</v>
      </c>
      <c r="AB1420" s="4">
        <v>0</v>
      </c>
      <c r="AC1420" s="4">
        <f>Table1[[#This Row],[FSC per Mile]]*Table1[[#This Row],[Route Mileage]]</f>
        <v>0</v>
      </c>
      <c r="AD1420" s="4">
        <f>Table1[[#This Row],[Tariff per Car]]+Table1[[#This Row],[FSC per Car]]</f>
        <v>3134</v>
      </c>
      <c r="AE1420" s="4">
        <f>IF(Table1[[#This Row],[Commodity]]="corn",Table1[[#This Row],[Tariff + FSC per Car]]/(111*2000/56),Table1[[#This Row],[Tariff + FSC per Car]]/(111*2000/60))</f>
        <v>0.84702702702702704</v>
      </c>
      <c r="AF1420" s="4">
        <f>Table1[[#This Row],[Tariff + FSC per Car]]/100.7</f>
        <v>31.122144985104271</v>
      </c>
      <c r="AG1420" s="4">
        <f>(Table1[[#This Row],[Tariff + FSC per Car]]/111)</f>
        <v>28.234234234234233</v>
      </c>
      <c r="AH1420" s="6">
        <f>(Table1[[#This Row],[Tariff + FSC per Car]]/111)/Table1[[#This Row],[Route Mileage]]</f>
        <v>3.7150308202939783E-2</v>
      </c>
    </row>
    <row r="1421" spans="1:34" x14ac:dyDescent="0.25">
      <c r="A1421" s="3">
        <v>45427</v>
      </c>
      <c r="B1421" s="1" t="s">
        <v>94</v>
      </c>
      <c r="C1421" s="1" t="s">
        <v>94</v>
      </c>
      <c r="D1421" s="24">
        <v>4317</v>
      </c>
      <c r="F1421" s="1" t="s">
        <v>72</v>
      </c>
      <c r="G1421" s="1" t="s">
        <v>36</v>
      </c>
      <c r="H1421" s="1" t="s">
        <v>109</v>
      </c>
      <c r="I1421" t="s">
        <v>100</v>
      </c>
      <c r="J1421" t="str">
        <f>_xlfn.CONCAT(IFERROR(INDEX(Lookup!B:B, MATCH(Table1[[#This Row],[Origin City]], Lookup!A:A, 0)), Table1[[#This Row],[Origin City]]),","," ",Table1[[#This Row],[Origin State]])</f>
        <v>Marion, OH</v>
      </c>
      <c r="K1421" t="s">
        <v>110</v>
      </c>
      <c r="L1421" t="s">
        <v>111</v>
      </c>
      <c r="M1421" t="str">
        <f>_xlfn.CONCAT(IFERROR(INDEX(Lookup!B:B, MATCH(Table1[[#This Row],[Destination City]], Lookup!A:A, 0)), Table1[[#This Row],[Destination City]]),","," ",Table1[[#This Row],[Destination State]])</f>
        <v>Chesapeake, VA</v>
      </c>
      <c r="N1421" s="5">
        <v>760</v>
      </c>
      <c r="O1421" t="s">
        <v>86</v>
      </c>
      <c r="P1421">
        <v>90</v>
      </c>
      <c r="Q1421">
        <v>90</v>
      </c>
      <c r="R1421" t="s">
        <v>2</v>
      </c>
      <c r="S1421" t="s">
        <v>43</v>
      </c>
      <c r="T1421" t="s">
        <v>43</v>
      </c>
      <c r="U1421" s="43"/>
      <c r="V1421" s="28" t="s">
        <v>87</v>
      </c>
      <c r="W1421" s="4">
        <v>3574</v>
      </c>
      <c r="X1421" s="4">
        <f>IF(Table1[[#This Row],[Commodity]]="corn",Table1[[#This Row],[Tariff per Car]]/(111*2000/56),Table1[[#This Row],[Tariff per Car]]/(111*2000/60))</f>
        <v>0.96594594594594596</v>
      </c>
      <c r="Y1421" s="4">
        <f>Table1[[#This Row],[Tariff per Car]]/100.7</f>
        <v>35.491559086395235</v>
      </c>
      <c r="Z1421" s="4">
        <f>(Table1[[#This Row],[Tariff per Car]]/111)</f>
        <v>32.198198198198199</v>
      </c>
      <c r="AA1421" s="6">
        <f>(Table1[[#This Row],[Tariff per Car]]/111)/Table1[[#This Row],[Route Mileage]]</f>
        <v>4.2366050260787103E-2</v>
      </c>
      <c r="AB1421" s="4">
        <v>0</v>
      </c>
      <c r="AC1421" s="4">
        <f>Table1[[#This Row],[FSC per Mile]]*Table1[[#This Row],[Route Mileage]]</f>
        <v>0</v>
      </c>
      <c r="AD1421" s="4">
        <f>Table1[[#This Row],[Tariff per Car]]+Table1[[#This Row],[FSC per Car]]</f>
        <v>3574</v>
      </c>
      <c r="AE1421" s="4">
        <f>IF(Table1[[#This Row],[Commodity]]="corn",Table1[[#This Row],[Tariff + FSC per Car]]/(111*2000/56),Table1[[#This Row],[Tariff + FSC per Car]]/(111*2000/60))</f>
        <v>0.96594594594594596</v>
      </c>
      <c r="AF1421" s="4">
        <f>Table1[[#This Row],[Tariff + FSC per Car]]/100.7</f>
        <v>35.491559086395235</v>
      </c>
      <c r="AG1421" s="4">
        <f>(Table1[[#This Row],[Tariff + FSC per Car]]/111)</f>
        <v>32.198198198198199</v>
      </c>
      <c r="AH1421" s="6">
        <f>(Table1[[#This Row],[Tariff + FSC per Car]]/111)/Table1[[#This Row],[Route Mileage]]</f>
        <v>4.2366050260787103E-2</v>
      </c>
    </row>
    <row r="1422" spans="1:34" x14ac:dyDescent="0.25">
      <c r="A1422" s="3">
        <v>45427</v>
      </c>
      <c r="B1422" s="1" t="s">
        <v>112</v>
      </c>
      <c r="C1422" s="1" t="s">
        <v>112</v>
      </c>
      <c r="D1422" s="24">
        <v>4051</v>
      </c>
      <c r="E1422" s="24">
        <v>1144</v>
      </c>
      <c r="F1422" s="1" t="s">
        <v>72</v>
      </c>
      <c r="G1422" s="1" t="s">
        <v>36</v>
      </c>
      <c r="H1422" s="1" t="s">
        <v>128</v>
      </c>
      <c r="I1422" t="s">
        <v>77</v>
      </c>
      <c r="J1422" t="str">
        <f>_xlfn.CONCAT(IFERROR(INDEX(Lookup!B:B, MATCH(Table1[[#This Row],[Origin City]], Lookup!A:A, 0)), Table1[[#This Row],[Origin City]]),","," ",Table1[[#This Row],[Origin State]])</f>
        <v>Canton, KS</v>
      </c>
      <c r="K1422" t="s">
        <v>65</v>
      </c>
      <c r="L1422" t="s">
        <v>54</v>
      </c>
      <c r="M1422" t="str">
        <f>_xlfn.CONCAT(IFERROR(INDEX(Lookup!B:B, MATCH(Table1[[#This Row],[Destination City]], Lookup!A:A, 0)), Table1[[#This Row],[Destination City]]),","," ",Table1[[#This Row],[Destination State]])</f>
        <v>Houston, TX</v>
      </c>
      <c r="N1422" s="5">
        <v>747</v>
      </c>
      <c r="O1422" t="s">
        <v>51</v>
      </c>
      <c r="P1422">
        <v>107</v>
      </c>
      <c r="R1422" t="s">
        <v>42</v>
      </c>
      <c r="S1422" t="s">
        <v>43</v>
      </c>
      <c r="T1422" t="s">
        <v>52</v>
      </c>
      <c r="U1422" s="36" t="s">
        <v>44</v>
      </c>
      <c r="V1422" s="28"/>
      <c r="W1422" s="4">
        <v>4870</v>
      </c>
      <c r="X1422" s="4">
        <f>IF(Table1[[#This Row],[Commodity]]="corn",Table1[[#This Row],[Tariff per Car]]/(111*2000/56),Table1[[#This Row],[Tariff per Car]]/(111*2000/60))</f>
        <v>1.3162162162162163</v>
      </c>
      <c r="Y1422" s="4">
        <f>Table1[[#This Row],[Tariff per Car]]/100.7</f>
        <v>48.361469712015889</v>
      </c>
      <c r="Z1422" s="4">
        <f>(Table1[[#This Row],[Tariff per Car]]/111)</f>
        <v>43.873873873873876</v>
      </c>
      <c r="AA1422" s="6">
        <f>(Table1[[#This Row],[Tariff per Car]]/111)/Table1[[#This Row],[Route Mileage]]</f>
        <v>5.8733432227408136E-2</v>
      </c>
      <c r="AB1422" s="4">
        <v>0.39</v>
      </c>
      <c r="AC1422" s="4">
        <f>Table1[[#This Row],[FSC per Mile]]*Table1[[#This Row],[Route Mileage]]</f>
        <v>291.33</v>
      </c>
      <c r="AD1422" s="4">
        <f>Table1[[#This Row],[Tariff per Car]]+Table1[[#This Row],[FSC per Car]]</f>
        <v>5161.33</v>
      </c>
      <c r="AE1422" s="4">
        <f>IF(Table1[[#This Row],[Commodity]]="corn",Table1[[#This Row],[Tariff + FSC per Car]]/(111*2000/56),Table1[[#This Row],[Tariff + FSC per Car]]/(111*2000/60))</f>
        <v>1.3949540540540539</v>
      </c>
      <c r="AF1422" s="4">
        <f>Table1[[#This Row],[Tariff + FSC per Car]]/100.7</f>
        <v>51.254518371400195</v>
      </c>
      <c r="AG1422" s="4">
        <f>(Table1[[#This Row],[Tariff + FSC per Car]]/111)</f>
        <v>46.498468468468467</v>
      </c>
      <c r="AH1422" s="6">
        <f>(Table1[[#This Row],[Tariff + FSC per Car]]/111)/Table1[[#This Row],[Route Mileage]]</f>
        <v>6.2246945740921641E-2</v>
      </c>
    </row>
    <row r="1423" spans="1:34" x14ac:dyDescent="0.25">
      <c r="A1423" s="3">
        <v>45427</v>
      </c>
      <c r="B1423" s="1" t="s">
        <v>112</v>
      </c>
      <c r="C1423" s="1" t="s">
        <v>112</v>
      </c>
      <c r="D1423" s="24">
        <v>4051</v>
      </c>
      <c r="E1423" s="24">
        <v>1301</v>
      </c>
      <c r="F1423" s="1" t="s">
        <v>72</v>
      </c>
      <c r="G1423" s="1" t="s">
        <v>36</v>
      </c>
      <c r="H1423" s="1" t="s">
        <v>129</v>
      </c>
      <c r="I1423" t="s">
        <v>38</v>
      </c>
      <c r="J1423" t="str">
        <f>_xlfn.CONCAT(IFERROR(INDEX(Lookup!B:B, MATCH(Table1[[#This Row],[Origin City]], Lookup!A:A, 0)), Table1[[#This Row],[Origin City]]),","," ",Table1[[#This Row],[Origin State]])</f>
        <v>Cozad, NE</v>
      </c>
      <c r="K1423" t="s">
        <v>90</v>
      </c>
      <c r="L1423" t="s">
        <v>49</v>
      </c>
      <c r="M1423" t="str">
        <f>_xlfn.CONCAT(IFERROR(INDEX(Lookup!B:B, MATCH(Table1[[#This Row],[Destination City]], Lookup!A:A, 0)), Table1[[#This Row],[Destination City]]),","," ",Table1[[#This Row],[Destination State]])</f>
        <v>Kalama, WA</v>
      </c>
      <c r="N1423" s="47">
        <v>1562</v>
      </c>
      <c r="O1423" t="s">
        <v>51</v>
      </c>
      <c r="P1423">
        <v>107</v>
      </c>
      <c r="R1423" t="s">
        <v>42</v>
      </c>
      <c r="S1423" t="s">
        <v>43</v>
      </c>
      <c r="T1423" t="s">
        <v>52</v>
      </c>
      <c r="U1423" s="36" t="s">
        <v>44</v>
      </c>
      <c r="V1423" s="28"/>
      <c r="W1423" s="4">
        <v>5860</v>
      </c>
      <c r="X1423" s="4">
        <f>IF(Table1[[#This Row],[Commodity]]="corn",Table1[[#This Row],[Tariff per Car]]/(111*2000/56),Table1[[#This Row],[Tariff per Car]]/(111*2000/60))</f>
        <v>1.5837837837837838</v>
      </c>
      <c r="Y1423" s="4">
        <f>Table1[[#This Row],[Tariff per Car]]/100.7</f>
        <v>58.192651439920553</v>
      </c>
      <c r="Z1423" s="4">
        <f>(Table1[[#This Row],[Tariff per Car]]/111)</f>
        <v>52.792792792792795</v>
      </c>
      <c r="AA1423" s="6">
        <f>(Table1[[#This Row],[Tariff per Car]]/111)/Table1[[#This Row],[Route Mileage]]</f>
        <v>3.379820281228732E-2</v>
      </c>
      <c r="AB1423" s="4">
        <v>0.39</v>
      </c>
      <c r="AC1423" s="4">
        <f>Table1[[#This Row],[FSC per Mile]]*Table1[[#This Row],[Route Mileage]]</f>
        <v>609.18000000000006</v>
      </c>
      <c r="AD1423" s="4">
        <f>Table1[[#This Row],[Tariff per Car]]+Table1[[#This Row],[FSC per Car]]</f>
        <v>6469.18</v>
      </c>
      <c r="AE1423" s="4">
        <f>IF(Table1[[#This Row],[Commodity]]="corn",Table1[[#This Row],[Tariff + FSC per Car]]/(111*2000/56),Table1[[#This Row],[Tariff + FSC per Car]]/(111*2000/60))</f>
        <v>1.748427027027027</v>
      </c>
      <c r="AF1423" s="4">
        <f>Table1[[#This Row],[Tariff + FSC per Car]]/100.7</f>
        <v>64.242105263157896</v>
      </c>
      <c r="AG1423" s="4">
        <f>(Table1[[#This Row],[Tariff + FSC per Car]]/111)</f>
        <v>58.280900900900903</v>
      </c>
      <c r="AH1423" s="6">
        <f>(Table1[[#This Row],[Tariff + FSC per Car]]/111)/Table1[[#This Row],[Route Mileage]]</f>
        <v>3.7311716325800832E-2</v>
      </c>
    </row>
    <row r="1424" spans="1:34" x14ac:dyDescent="0.25">
      <c r="A1424" s="3">
        <v>45427</v>
      </c>
      <c r="B1424" s="1" t="s">
        <v>112</v>
      </c>
      <c r="C1424" s="1" t="s">
        <v>112</v>
      </c>
      <c r="D1424" s="24">
        <v>4051</v>
      </c>
      <c r="E1424" s="24">
        <v>1144</v>
      </c>
      <c r="F1424" s="1" t="s">
        <v>72</v>
      </c>
      <c r="G1424" s="1" t="s">
        <v>36</v>
      </c>
      <c r="H1424" s="1" t="s">
        <v>129</v>
      </c>
      <c r="I1424" t="s">
        <v>38</v>
      </c>
      <c r="J1424" t="str">
        <f>_xlfn.CONCAT(IFERROR(INDEX(Lookup!B:B, MATCH(Table1[[#This Row],[Origin City]], Lookup!A:A, 0)), Table1[[#This Row],[Origin City]]),","," ",Table1[[#This Row],[Origin State]])</f>
        <v>Cozad, NE</v>
      </c>
      <c r="K1424" t="s">
        <v>65</v>
      </c>
      <c r="L1424" t="s">
        <v>54</v>
      </c>
      <c r="M1424" t="str">
        <f>_xlfn.CONCAT(IFERROR(INDEX(Lookup!B:B, MATCH(Table1[[#This Row],[Destination City]], Lookup!A:A, 0)), Table1[[#This Row],[Destination City]]),","," ",Table1[[#This Row],[Destination State]])</f>
        <v>Houston, TX</v>
      </c>
      <c r="N1424" s="47">
        <v>1078</v>
      </c>
      <c r="O1424" t="s">
        <v>51</v>
      </c>
      <c r="P1424">
        <v>107</v>
      </c>
      <c r="R1424" t="s">
        <v>42</v>
      </c>
      <c r="S1424" t="s">
        <v>43</v>
      </c>
      <c r="T1424" t="s">
        <v>52</v>
      </c>
      <c r="U1424" s="36" t="s">
        <v>44</v>
      </c>
      <c r="V1424" s="28"/>
      <c r="W1424" s="4">
        <v>5230</v>
      </c>
      <c r="X1424" s="4">
        <f>IF(Table1[[#This Row],[Commodity]]="corn",Table1[[#This Row],[Tariff per Car]]/(111*2000/56),Table1[[#This Row],[Tariff per Car]]/(111*2000/60))</f>
        <v>1.4135135135135135</v>
      </c>
      <c r="Y1424" s="4">
        <f>Table1[[#This Row],[Tariff per Car]]/100.7</f>
        <v>51.936444885799403</v>
      </c>
      <c r="Z1424" s="4">
        <f>(Table1[[#This Row],[Tariff per Car]]/111)</f>
        <v>47.117117117117118</v>
      </c>
      <c r="AA1424" s="6">
        <f>(Table1[[#This Row],[Tariff per Car]]/111)/Table1[[#This Row],[Route Mileage]]</f>
        <v>4.3707900850757993E-2</v>
      </c>
      <c r="AB1424" s="4">
        <v>0.39</v>
      </c>
      <c r="AC1424" s="4">
        <f>Table1[[#This Row],[FSC per Mile]]*Table1[[#This Row],[Route Mileage]]</f>
        <v>420.42</v>
      </c>
      <c r="AD1424" s="4">
        <f>Table1[[#This Row],[Tariff per Car]]+Table1[[#This Row],[FSC per Car]]</f>
        <v>5650.42</v>
      </c>
      <c r="AE1424" s="4">
        <f>IF(Table1[[#This Row],[Commodity]]="corn",Table1[[#This Row],[Tariff + FSC per Car]]/(111*2000/56),Table1[[#This Row],[Tariff + FSC per Car]]/(111*2000/60))</f>
        <v>1.5271405405405405</v>
      </c>
      <c r="AF1424" s="4">
        <f>Table1[[#This Row],[Tariff + FSC per Car]]/100.7</f>
        <v>56.111420059582919</v>
      </c>
      <c r="AG1424" s="4">
        <f>(Table1[[#This Row],[Tariff + FSC per Car]]/111)</f>
        <v>50.904684684684682</v>
      </c>
      <c r="AH1424" s="6">
        <f>(Table1[[#This Row],[Tariff + FSC per Car]]/111)/Table1[[#This Row],[Route Mileage]]</f>
        <v>4.7221414364271505E-2</v>
      </c>
    </row>
    <row r="1425" spans="1:34" x14ac:dyDescent="0.25">
      <c r="A1425" s="3">
        <v>45427</v>
      </c>
      <c r="B1425" s="1" t="s">
        <v>112</v>
      </c>
      <c r="C1425" s="1" t="s">
        <v>112</v>
      </c>
      <c r="D1425" s="24">
        <v>4051</v>
      </c>
      <c r="E1425" s="24">
        <v>1144</v>
      </c>
      <c r="F1425" s="1" t="s">
        <v>72</v>
      </c>
      <c r="G1425" s="1" t="s">
        <v>36</v>
      </c>
      <c r="H1425" s="1" t="s">
        <v>122</v>
      </c>
      <c r="I1425" t="s">
        <v>59</v>
      </c>
      <c r="J1425" t="str">
        <f>_xlfn.CONCAT(IFERROR(INDEX(Lookup!B:B, MATCH(Table1[[#This Row],[Origin City]], Lookup!A:A, 0)), Table1[[#This Row],[Origin City]]),","," ",Table1[[#This Row],[Origin State]])</f>
        <v>Sloan, IA</v>
      </c>
      <c r="K1425" t="s">
        <v>130</v>
      </c>
      <c r="L1425" t="s">
        <v>83</v>
      </c>
      <c r="M1425" t="str">
        <f>_xlfn.CONCAT(IFERROR(INDEX(Lookup!B:B, MATCH(Table1[[#This Row],[Destination City]], Lookup!A:A, 0)), Table1[[#This Row],[Destination City]]),","," ",Table1[[#This Row],[Destination State]])</f>
        <v>Ama, LA</v>
      </c>
      <c r="N1425" s="47">
        <v>1231</v>
      </c>
      <c r="O1425" t="s">
        <v>51</v>
      </c>
      <c r="P1425">
        <v>107</v>
      </c>
      <c r="R1425" t="s">
        <v>42</v>
      </c>
      <c r="S1425" t="s">
        <v>43</v>
      </c>
      <c r="T1425" t="s">
        <v>52</v>
      </c>
      <c r="U1425" s="36" t="s">
        <v>44</v>
      </c>
      <c r="V1425" s="28"/>
      <c r="W1425" s="4">
        <v>5310</v>
      </c>
      <c r="X1425" s="4">
        <f>IF(Table1[[#This Row],[Commodity]]="corn",Table1[[#This Row],[Tariff per Car]]/(111*2000/56),Table1[[#This Row],[Tariff per Car]]/(111*2000/60))</f>
        <v>1.4351351351351351</v>
      </c>
      <c r="Y1425" s="4">
        <f>Table1[[#This Row],[Tariff per Car]]/100.7</f>
        <v>52.730883813306853</v>
      </c>
      <c r="Z1425" s="4">
        <f>(Table1[[#This Row],[Tariff per Car]]/111)</f>
        <v>47.837837837837839</v>
      </c>
      <c r="AA1425" s="6">
        <f>(Table1[[#This Row],[Tariff per Car]]/111)/Table1[[#This Row],[Route Mileage]]</f>
        <v>3.886095681384065E-2</v>
      </c>
      <c r="AB1425" s="4">
        <v>0.39</v>
      </c>
      <c r="AC1425" s="4">
        <f>Table1[[#This Row],[FSC per Mile]]*Table1[[#This Row],[Route Mileage]]</f>
        <v>480.09000000000003</v>
      </c>
      <c r="AD1425" s="4">
        <f>Table1[[#This Row],[Tariff per Car]]+Table1[[#This Row],[FSC per Car]]</f>
        <v>5790.09</v>
      </c>
      <c r="AE1425" s="4">
        <f>IF(Table1[[#This Row],[Commodity]]="corn",Table1[[#This Row],[Tariff + FSC per Car]]/(111*2000/56),Table1[[#This Row],[Tariff + FSC per Car]]/(111*2000/60))</f>
        <v>1.5648891891891892</v>
      </c>
      <c r="AF1425" s="4">
        <f>Table1[[#This Row],[Tariff + FSC per Car]]/100.7</f>
        <v>57.498411122144987</v>
      </c>
      <c r="AG1425" s="4">
        <f>(Table1[[#This Row],[Tariff + FSC per Car]]/111)</f>
        <v>52.162972972972973</v>
      </c>
      <c r="AH1425" s="6">
        <f>(Table1[[#This Row],[Tariff + FSC per Car]]/111)/Table1[[#This Row],[Route Mileage]]</f>
        <v>4.2374470327354162E-2</v>
      </c>
    </row>
    <row r="1426" spans="1:34" x14ac:dyDescent="0.25">
      <c r="A1426" s="3">
        <v>45458</v>
      </c>
      <c r="B1426" s="1" t="s">
        <v>34</v>
      </c>
      <c r="C1426" s="1" t="s">
        <v>34</v>
      </c>
      <c r="D1426" s="24">
        <v>4022</v>
      </c>
      <c r="E1426" s="24">
        <v>39010</v>
      </c>
      <c r="F1426" s="1" t="s">
        <v>35</v>
      </c>
      <c r="G1426" s="1" t="s">
        <v>36</v>
      </c>
      <c r="H1426" s="1" t="s">
        <v>37</v>
      </c>
      <c r="I1426" t="s">
        <v>38</v>
      </c>
      <c r="J1426" t="str">
        <f>_xlfn.CONCAT(IFERROR(INDEX(Lookup!B:B, MATCH(Table1[[#This Row],[Origin City]], Lookup!A:A, 0)), Table1[[#This Row],[Origin City]]),","," ",Table1[[#This Row],[Origin State]])</f>
        <v>Brunswick, NE</v>
      </c>
      <c r="K1426" t="s">
        <v>39</v>
      </c>
      <c r="L1426" t="s">
        <v>40</v>
      </c>
      <c r="M1426" t="str">
        <f>_xlfn.CONCAT(IFERROR(INDEX(Lookup!B:B, MATCH(Table1[[#This Row],[Destination City]], Lookup!A:A, 0)), Table1[[#This Row],[Destination City]]),","," ",Table1[[#This Row],[Destination State]])</f>
        <v>Hanford, CA</v>
      </c>
      <c r="N1426" s="5">
        <v>2122</v>
      </c>
      <c r="O1426" t="s">
        <v>41</v>
      </c>
      <c r="P1426">
        <v>110</v>
      </c>
      <c r="Q1426">
        <v>120</v>
      </c>
      <c r="R1426" t="s">
        <v>42</v>
      </c>
      <c r="S1426" t="s">
        <v>43</v>
      </c>
      <c r="T1426" t="s">
        <v>43</v>
      </c>
      <c r="U1426" s="35" t="s">
        <v>44</v>
      </c>
      <c r="V1426" s="27" t="s">
        <v>45</v>
      </c>
      <c r="W1426" s="4">
        <v>6020</v>
      </c>
      <c r="X1426" s="4">
        <f>IF(Table1[[#This Row],[Commodity]]="corn",Table1[[#This Row],[Tariff per Car]]/(111*2000/56),Table1[[#This Row],[Tariff per Car]]/(111*2000/60))</f>
        <v>1.5185585585585586</v>
      </c>
      <c r="Y1426" s="4">
        <f>Table1[[#This Row],[Tariff per Car]]/100.7</f>
        <v>59.781529294935453</v>
      </c>
      <c r="Z1426" s="4">
        <f>(Table1[[#This Row],[Tariff per Car]]/111)</f>
        <v>54.234234234234236</v>
      </c>
      <c r="AA1426" s="6">
        <f>(Table1[[#This Row],[Tariff per Car]]/111)/Table1[[#This Row],[Route Mileage]]</f>
        <v>2.5558074568442148E-2</v>
      </c>
      <c r="AB1426" s="4">
        <v>0.19</v>
      </c>
      <c r="AC1426" s="4">
        <f>Table1[[#This Row],[FSC per Mile]]*Table1[[#This Row],[Route Mileage]]</f>
        <v>403.18</v>
      </c>
      <c r="AD1426" s="4">
        <f>Table1[[#This Row],[Tariff per Car]]+Table1[[#This Row],[FSC per Car]]</f>
        <v>6423.18</v>
      </c>
      <c r="AE1426" s="4">
        <f>IF(Table1[[#This Row],[Commodity]]="corn",Table1[[#This Row],[Tariff + FSC per Car]]/(111*2000/56),Table1[[#This Row],[Tariff + FSC per Car]]/(111*2000/60))</f>
        <v>1.6202616216216217</v>
      </c>
      <c r="AF1426" s="4">
        <f>Table1[[#This Row],[Tariff + FSC per Car]]/100.7</f>
        <v>63.785302879841112</v>
      </c>
      <c r="AG1426" s="4">
        <f>(Table1[[#This Row],[Tariff + FSC per Car]]/111)</f>
        <v>57.866486486486487</v>
      </c>
      <c r="AH1426" s="6">
        <f>(Table1[[#This Row],[Tariff + FSC per Car]]/111)/Table1[[#This Row],[Route Mileage]]</f>
        <v>2.7269786280153859E-2</v>
      </c>
    </row>
    <row r="1427" spans="1:34" x14ac:dyDescent="0.25">
      <c r="A1427" s="3">
        <v>45458</v>
      </c>
      <c r="B1427" s="1" t="s">
        <v>34</v>
      </c>
      <c r="C1427" s="1" t="s">
        <v>34</v>
      </c>
      <c r="D1427" s="24">
        <v>4022</v>
      </c>
      <c r="E1427" s="24">
        <v>39013</v>
      </c>
      <c r="F1427" s="1" t="s">
        <v>35</v>
      </c>
      <c r="G1427" s="1" t="s">
        <v>36</v>
      </c>
      <c r="H1427" s="1" t="s">
        <v>46</v>
      </c>
      <c r="I1427" t="s">
        <v>47</v>
      </c>
      <c r="J1427" t="str">
        <f>_xlfn.CONCAT(IFERROR(INDEX(Lookup!B:B, MATCH(Table1[[#This Row],[Origin City]], Lookup!A:A, 0)), Table1[[#This Row],[Origin City]]),","," ",Table1[[#This Row],[Origin State]])</f>
        <v>Clarkfield, MN</v>
      </c>
      <c r="K1427" t="s">
        <v>48</v>
      </c>
      <c r="L1427" t="s">
        <v>49</v>
      </c>
      <c r="M1427" t="s">
        <v>50</v>
      </c>
      <c r="N1427" s="5">
        <v>1684</v>
      </c>
      <c r="O1427" t="s">
        <v>51</v>
      </c>
      <c r="P1427">
        <v>110</v>
      </c>
      <c r="Q1427">
        <v>120</v>
      </c>
      <c r="R1427" t="s">
        <v>42</v>
      </c>
      <c r="S1427" t="s">
        <v>43</v>
      </c>
      <c r="T1427" t="s">
        <v>52</v>
      </c>
      <c r="U1427" s="35" t="s">
        <v>44</v>
      </c>
      <c r="V1427" s="27" t="s">
        <v>45</v>
      </c>
      <c r="W1427" s="4">
        <v>5620</v>
      </c>
      <c r="X1427" s="4">
        <f>IF(Table1[[#This Row],[Commodity]]="corn",Table1[[#This Row],[Tariff per Car]]/(111*2000/56),Table1[[#This Row],[Tariff per Car]]/(111*2000/60))</f>
        <v>1.4176576576576576</v>
      </c>
      <c r="Y1427" s="4">
        <f>Table1[[#This Row],[Tariff per Car]]/100.7</f>
        <v>55.80933465739821</v>
      </c>
      <c r="Z1427" s="4">
        <f>(Table1[[#This Row],[Tariff per Car]]/111)</f>
        <v>50.630630630630634</v>
      </c>
      <c r="AA1427" s="6">
        <f>(Table1[[#This Row],[Tariff per Car]]/111)/Table1[[#This Row],[Route Mileage]]</f>
        <v>3.0065695148830542E-2</v>
      </c>
      <c r="AB1427" s="4">
        <v>0.19</v>
      </c>
      <c r="AC1427" s="4">
        <f>Table1[[#This Row],[FSC per Mile]]*Table1[[#This Row],[Route Mileage]]</f>
        <v>319.95999999999998</v>
      </c>
      <c r="AD1427" s="4">
        <f>Table1[[#This Row],[Tariff per Car]]+Table1[[#This Row],[FSC per Car]]</f>
        <v>5939.96</v>
      </c>
      <c r="AE1427" s="4">
        <f>IF(Table1[[#This Row],[Commodity]]="corn",Table1[[#This Row],[Tariff + FSC per Car]]/(111*2000/56),Table1[[#This Row],[Tariff + FSC per Car]]/(111*2000/60))</f>
        <v>1.4983682882882883</v>
      </c>
      <c r="AF1427" s="4">
        <f>Table1[[#This Row],[Tariff + FSC per Car]]/100.7</f>
        <v>58.986693147964246</v>
      </c>
      <c r="AG1427" s="4">
        <f>(Table1[[#This Row],[Tariff + FSC per Car]]/111)</f>
        <v>53.513153153153155</v>
      </c>
      <c r="AH1427" s="6">
        <f>(Table1[[#This Row],[Tariff + FSC per Car]]/111)/Table1[[#This Row],[Route Mileage]]</f>
        <v>3.1777406860542257E-2</v>
      </c>
    </row>
    <row r="1428" spans="1:34" x14ac:dyDescent="0.25">
      <c r="A1428" s="3">
        <v>45458</v>
      </c>
      <c r="B1428" s="1" t="s">
        <v>34</v>
      </c>
      <c r="C1428" s="1" t="s">
        <v>34</v>
      </c>
      <c r="D1428" s="24">
        <v>4022</v>
      </c>
      <c r="E1428" s="24">
        <v>39010</v>
      </c>
      <c r="F1428" s="1" t="s">
        <v>35</v>
      </c>
      <c r="G1428" s="1" t="s">
        <v>36</v>
      </c>
      <c r="H1428" s="1" t="s">
        <v>46</v>
      </c>
      <c r="I1428" t="s">
        <v>47</v>
      </c>
      <c r="J1428" t="str">
        <f>_xlfn.CONCAT(IFERROR(INDEX(Lookup!B:B, MATCH(Table1[[#This Row],[Origin City]], Lookup!A:A, 0)), Table1[[#This Row],[Origin City]]),","," ",Table1[[#This Row],[Origin State]])</f>
        <v>Clarkfield, MN</v>
      </c>
      <c r="K1428" t="s">
        <v>53</v>
      </c>
      <c r="L1428" t="s">
        <v>54</v>
      </c>
      <c r="M1428" t="str">
        <f>_xlfn.CONCAT(IFERROR(INDEX(Lookup!B:B, MATCH(Table1[[#This Row],[Destination City]], Lookup!A:A, 0)), Table1[[#This Row],[Destination City]]),","," ",Table1[[#This Row],[Destination State]])</f>
        <v>Hereford, TX</v>
      </c>
      <c r="N1428" s="5">
        <v>1066</v>
      </c>
      <c r="O1428" t="s">
        <v>51</v>
      </c>
      <c r="P1428">
        <v>110</v>
      </c>
      <c r="Q1428">
        <v>120</v>
      </c>
      <c r="R1428" t="s">
        <v>42</v>
      </c>
      <c r="S1428" t="s">
        <v>43</v>
      </c>
      <c r="T1428" t="s">
        <v>52</v>
      </c>
      <c r="U1428" s="35" t="s">
        <v>44</v>
      </c>
      <c r="V1428" s="27" t="s">
        <v>45</v>
      </c>
      <c r="W1428" s="4">
        <v>5500</v>
      </c>
      <c r="X1428" s="4">
        <f>IF(Table1[[#This Row],[Commodity]]="corn",Table1[[#This Row],[Tariff per Car]]/(111*2000/56),Table1[[#This Row],[Tariff per Car]]/(111*2000/60))</f>
        <v>1.3873873873873874</v>
      </c>
      <c r="Y1428" s="4">
        <f>Table1[[#This Row],[Tariff per Car]]/100.7</f>
        <v>54.617676266137039</v>
      </c>
      <c r="Z1428" s="4">
        <f>(Table1[[#This Row],[Tariff per Car]]/111)</f>
        <v>49.549549549549546</v>
      </c>
      <c r="AA1428" s="6">
        <f>(Table1[[#This Row],[Tariff per Car]]/111)/Table1[[#This Row],[Route Mileage]]</f>
        <v>4.6481753798826964E-2</v>
      </c>
      <c r="AB1428" s="4">
        <v>0.19</v>
      </c>
      <c r="AC1428" s="4">
        <f>Table1[[#This Row],[FSC per Mile]]*Table1[[#This Row],[Route Mileage]]</f>
        <v>202.54</v>
      </c>
      <c r="AD1428" s="4">
        <f>Table1[[#This Row],[Tariff per Car]]+Table1[[#This Row],[FSC per Car]]</f>
        <v>5702.54</v>
      </c>
      <c r="AE1428" s="4">
        <f>IF(Table1[[#This Row],[Commodity]]="corn",Table1[[#This Row],[Tariff + FSC per Car]]/(111*2000/56),Table1[[#This Row],[Tariff + FSC per Car]]/(111*2000/60))</f>
        <v>1.4384785585585587</v>
      </c>
      <c r="AF1428" s="4">
        <f>Table1[[#This Row],[Tariff + FSC per Car]]/100.7</f>
        <v>56.628997020854023</v>
      </c>
      <c r="AG1428" s="4">
        <f>(Table1[[#This Row],[Tariff + FSC per Car]]/111)</f>
        <v>51.374234234234237</v>
      </c>
      <c r="AH1428" s="6">
        <f>(Table1[[#This Row],[Tariff + FSC per Car]]/111)/Table1[[#This Row],[Route Mileage]]</f>
        <v>4.8193465510538686E-2</v>
      </c>
    </row>
    <row r="1429" spans="1:34" x14ac:dyDescent="0.25">
      <c r="A1429" s="3">
        <v>45458</v>
      </c>
      <c r="B1429" s="1" t="s">
        <v>34</v>
      </c>
      <c r="C1429" s="1" t="s">
        <v>34</v>
      </c>
      <c r="D1429" s="24">
        <v>4022</v>
      </c>
      <c r="E1429" s="24">
        <v>39010</v>
      </c>
      <c r="F1429" s="1" t="s">
        <v>35</v>
      </c>
      <c r="G1429" s="1" t="s">
        <v>36</v>
      </c>
      <c r="H1429" s="1" t="s">
        <v>55</v>
      </c>
      <c r="I1429" t="s">
        <v>38</v>
      </c>
      <c r="J1429" t="str">
        <f>_xlfn.CONCAT(IFERROR(INDEX(Lookup!B:B, MATCH(Table1[[#This Row],[Origin City]], Lookup!A:A, 0)), Table1[[#This Row],[Origin City]]),","," ",Table1[[#This Row],[Origin State]])</f>
        <v>Edison, NE</v>
      </c>
      <c r="K1429" t="s">
        <v>53</v>
      </c>
      <c r="L1429" t="s">
        <v>54</v>
      </c>
      <c r="M1429" t="str">
        <f>_xlfn.CONCAT(IFERROR(INDEX(Lookup!B:B, MATCH(Table1[[#This Row],[Destination City]], Lookup!A:A, 0)), Table1[[#This Row],[Destination City]]),","," ",Table1[[#This Row],[Destination State]])</f>
        <v>Hereford, TX</v>
      </c>
      <c r="N1429" s="9">
        <v>728</v>
      </c>
      <c r="O1429" t="s">
        <v>51</v>
      </c>
      <c r="P1429">
        <v>110</v>
      </c>
      <c r="Q1429">
        <v>120</v>
      </c>
      <c r="R1429" t="s">
        <v>42</v>
      </c>
      <c r="S1429" t="s">
        <v>43</v>
      </c>
      <c r="T1429" t="s">
        <v>52</v>
      </c>
      <c r="U1429" s="35" t="s">
        <v>44</v>
      </c>
      <c r="V1429" s="27" t="s">
        <v>45</v>
      </c>
      <c r="W1429" s="4">
        <v>4740</v>
      </c>
      <c r="X1429" s="4">
        <f>IF(Table1[[#This Row],[Commodity]]="corn",Table1[[#This Row],[Tariff per Car]]/(111*2000/56),Table1[[#This Row],[Tariff per Car]]/(111*2000/60))</f>
        <v>1.1956756756756757</v>
      </c>
      <c r="Y1429" s="4">
        <f>Table1[[#This Row],[Tariff per Car]]/100.7</f>
        <v>47.070506454816282</v>
      </c>
      <c r="Z1429" s="4">
        <f>(Table1[[#This Row],[Tariff per Car]]/111)</f>
        <v>42.702702702702702</v>
      </c>
      <c r="AA1429" s="6">
        <f>(Table1[[#This Row],[Tariff per Car]]/111)/Table1[[#This Row],[Route Mileage]]</f>
        <v>5.8657558657558659E-2</v>
      </c>
      <c r="AB1429" s="4">
        <v>0.19</v>
      </c>
      <c r="AC1429" s="4">
        <f>Table1[[#This Row],[FSC per Mile]]*Table1[[#This Row],[Route Mileage]]</f>
        <v>138.32</v>
      </c>
      <c r="AD1429" s="4">
        <f>Table1[[#This Row],[Tariff per Car]]+Table1[[#This Row],[FSC per Car]]</f>
        <v>4878.32</v>
      </c>
      <c r="AE1429" s="4">
        <f>IF(Table1[[#This Row],[Commodity]]="corn",Table1[[#This Row],[Tariff + FSC per Car]]/(111*2000/56),Table1[[#This Row],[Tariff + FSC per Car]]/(111*2000/60))</f>
        <v>1.2305672072072071</v>
      </c>
      <c r="AF1429" s="4">
        <f>Table1[[#This Row],[Tariff + FSC per Car]]/100.7</f>
        <v>48.444091360476662</v>
      </c>
      <c r="AG1429" s="4">
        <f>(Table1[[#This Row],[Tariff + FSC per Car]]/111)</f>
        <v>43.948828828828823</v>
      </c>
      <c r="AH1429" s="6">
        <f>(Table1[[#This Row],[Tariff + FSC per Car]]/111)/Table1[[#This Row],[Route Mileage]]</f>
        <v>6.036927036927036E-2</v>
      </c>
    </row>
    <row r="1430" spans="1:34" x14ac:dyDescent="0.25">
      <c r="A1430" s="3">
        <v>45458</v>
      </c>
      <c r="B1430" s="1" t="s">
        <v>34</v>
      </c>
      <c r="C1430" s="1" t="s">
        <v>34</v>
      </c>
      <c r="D1430" s="24">
        <v>4022</v>
      </c>
      <c r="E1430" s="24">
        <v>39013</v>
      </c>
      <c r="F1430" s="1" t="s">
        <v>35</v>
      </c>
      <c r="G1430" s="1" t="s">
        <v>36</v>
      </c>
      <c r="H1430" s="1" t="s">
        <v>55</v>
      </c>
      <c r="I1430" t="s">
        <v>38</v>
      </c>
      <c r="J1430" t="str">
        <f>_xlfn.CONCAT(IFERROR(INDEX(Lookup!B:B, MATCH(Table1[[#This Row],[Origin City]], Lookup!A:A, 0)), Table1[[#This Row],[Origin City]]),","," ",Table1[[#This Row],[Origin State]])</f>
        <v>Edison, NE</v>
      </c>
      <c r="K1430" t="s">
        <v>48</v>
      </c>
      <c r="L1430" t="s">
        <v>49</v>
      </c>
      <c r="M1430" t="s">
        <v>50</v>
      </c>
      <c r="N1430" s="5">
        <v>1759</v>
      </c>
      <c r="O1430" t="s">
        <v>51</v>
      </c>
      <c r="P1430">
        <v>110</v>
      </c>
      <c r="Q1430">
        <v>120</v>
      </c>
      <c r="R1430" t="s">
        <v>42</v>
      </c>
      <c r="S1430" t="s">
        <v>43</v>
      </c>
      <c r="T1430" t="s">
        <v>52</v>
      </c>
      <c r="U1430" s="35" t="s">
        <v>44</v>
      </c>
      <c r="V1430" s="27" t="s">
        <v>45</v>
      </c>
      <c r="W1430" s="4">
        <v>5500</v>
      </c>
      <c r="X1430" s="4">
        <f>IF(Table1[[#This Row],[Commodity]]="corn",Table1[[#This Row],[Tariff per Car]]/(111*2000/56),Table1[[#This Row],[Tariff per Car]]/(111*2000/60))</f>
        <v>1.3873873873873874</v>
      </c>
      <c r="Y1430" s="4">
        <f>Table1[[#This Row],[Tariff per Car]]/100.7</f>
        <v>54.617676266137039</v>
      </c>
      <c r="Z1430" s="4">
        <f>(Table1[[#This Row],[Tariff per Car]]/111)</f>
        <v>49.549549549549546</v>
      </c>
      <c r="AA1430" s="6">
        <f>(Table1[[#This Row],[Tariff per Car]]/111)/Table1[[#This Row],[Route Mileage]]</f>
        <v>2.8169158356764951E-2</v>
      </c>
      <c r="AB1430" s="4">
        <v>0.19</v>
      </c>
      <c r="AC1430" s="4">
        <f>Table1[[#This Row],[FSC per Mile]]*Table1[[#This Row],[Route Mileage]]</f>
        <v>334.21</v>
      </c>
      <c r="AD1430" s="4">
        <f>Table1[[#This Row],[Tariff per Car]]+Table1[[#This Row],[FSC per Car]]</f>
        <v>5834.21</v>
      </c>
      <c r="AE1430" s="4">
        <f>IF(Table1[[#This Row],[Commodity]]="corn",Table1[[#This Row],[Tariff + FSC per Car]]/(111*2000/56),Table1[[#This Row],[Tariff + FSC per Car]]/(111*2000/60))</f>
        <v>1.4716926126126126</v>
      </c>
      <c r="AF1430" s="4">
        <f>Table1[[#This Row],[Tariff + FSC per Car]]/100.7</f>
        <v>57.936544190665344</v>
      </c>
      <c r="AG1430" s="4">
        <f>(Table1[[#This Row],[Tariff + FSC per Car]]/111)</f>
        <v>52.560450450450453</v>
      </c>
      <c r="AH1430" s="6">
        <f>(Table1[[#This Row],[Tariff + FSC per Car]]/111)/Table1[[#This Row],[Route Mileage]]</f>
        <v>2.9880870068476666E-2</v>
      </c>
    </row>
    <row r="1431" spans="1:34" x14ac:dyDescent="0.25">
      <c r="A1431" s="3">
        <v>45458</v>
      </c>
      <c r="B1431" s="1" t="s">
        <v>34</v>
      </c>
      <c r="C1431" s="1" t="s">
        <v>34</v>
      </c>
      <c r="D1431" s="24">
        <v>4022</v>
      </c>
      <c r="E1431" s="24">
        <v>39010</v>
      </c>
      <c r="F1431" s="1" t="s">
        <v>35</v>
      </c>
      <c r="G1431" s="1" t="s">
        <v>36</v>
      </c>
      <c r="H1431" s="1" t="s">
        <v>55</v>
      </c>
      <c r="I1431" t="s">
        <v>38</v>
      </c>
      <c r="J1431" t="str">
        <f>_xlfn.CONCAT(IFERROR(INDEX(Lookup!B:B, MATCH(Table1[[#This Row],[Origin City]], Lookup!A:A, 0)), Table1[[#This Row],[Origin City]]),","," ",Table1[[#This Row],[Origin State]])</f>
        <v>Edison, NE</v>
      </c>
      <c r="K1431" t="s">
        <v>39</v>
      </c>
      <c r="L1431" t="s">
        <v>40</v>
      </c>
      <c r="M1431" t="str">
        <f>_xlfn.CONCAT(IFERROR(INDEX(Lookup!B:B, MATCH(Table1[[#This Row],[Destination City]], Lookup!A:A, 0)), Table1[[#This Row],[Destination City]]),","," ",Table1[[#This Row],[Destination State]])</f>
        <v>Hanford, CA</v>
      </c>
      <c r="N1431" s="5">
        <v>1776</v>
      </c>
      <c r="O1431" t="s">
        <v>41</v>
      </c>
      <c r="P1431">
        <v>110</v>
      </c>
      <c r="Q1431">
        <v>120</v>
      </c>
      <c r="R1431" t="s">
        <v>42</v>
      </c>
      <c r="S1431" t="s">
        <v>43</v>
      </c>
      <c r="T1431" t="s">
        <v>52</v>
      </c>
      <c r="U1431" s="36" t="s">
        <v>44</v>
      </c>
      <c r="V1431" s="28" t="s">
        <v>45</v>
      </c>
      <c r="W1431" s="4">
        <v>5700</v>
      </c>
      <c r="X1431" s="4">
        <f>IF(Table1[[#This Row],[Commodity]]="corn",Table1[[#This Row],[Tariff per Car]]/(111*2000/56),Table1[[#This Row],[Tariff per Car]]/(111*2000/60))</f>
        <v>1.4378378378378378</v>
      </c>
      <c r="Y1431" s="4">
        <f>Table1[[#This Row],[Tariff per Car]]/100.7</f>
        <v>56.60377358490566</v>
      </c>
      <c r="Z1431" s="4">
        <f>(Table1[[#This Row],[Tariff per Car]]/111)</f>
        <v>51.351351351351354</v>
      </c>
      <c r="AA1431" s="6">
        <f>(Table1[[#This Row],[Tariff per Car]]/111)/Table1[[#This Row],[Route Mileage]]</f>
        <v>2.8914049184319456E-2</v>
      </c>
      <c r="AB1431" s="4">
        <v>0.19</v>
      </c>
      <c r="AC1431" s="4">
        <f>Table1[[#This Row],[FSC per Mile]]*Table1[[#This Row],[Route Mileage]]</f>
        <v>337.44</v>
      </c>
      <c r="AD1431" s="4">
        <f>Table1[[#This Row],[Tariff per Car]]+Table1[[#This Row],[FSC per Car]]</f>
        <v>6037.44</v>
      </c>
      <c r="AE1431" s="4">
        <f>IF(Table1[[#This Row],[Commodity]]="corn",Table1[[#This Row],[Tariff + FSC per Car]]/(111*2000/56),Table1[[#This Row],[Tariff + FSC per Car]]/(111*2000/60))</f>
        <v>1.5229578378378377</v>
      </c>
      <c r="AF1431" s="4">
        <f>Table1[[#This Row],[Tariff + FSC per Car]]/100.7</f>
        <v>59.954716981132073</v>
      </c>
      <c r="AG1431" s="4">
        <f>(Table1[[#This Row],[Tariff + FSC per Car]]/111)</f>
        <v>54.391351351351346</v>
      </c>
      <c r="AH1431" s="6">
        <f>(Table1[[#This Row],[Tariff + FSC per Car]]/111)/Table1[[#This Row],[Route Mileage]]</f>
        <v>3.0625760896031164E-2</v>
      </c>
    </row>
    <row r="1432" spans="1:34" x14ac:dyDescent="0.25">
      <c r="A1432" s="3">
        <v>45458</v>
      </c>
      <c r="B1432" t="s">
        <v>34</v>
      </c>
      <c r="C1432" t="s">
        <v>34</v>
      </c>
      <c r="D1432" s="24">
        <v>4022</v>
      </c>
      <c r="E1432" s="24">
        <v>39010</v>
      </c>
      <c r="F1432" s="1" t="s">
        <v>35</v>
      </c>
      <c r="G1432" s="1" t="s">
        <v>36</v>
      </c>
      <c r="H1432" s="1" t="s">
        <v>56</v>
      </c>
      <c r="I1432" t="s">
        <v>57</v>
      </c>
      <c r="J1432" t="str">
        <f>_xlfn.CONCAT(IFERROR(INDEX(Lookup!B:B, MATCH(Table1[[#This Row],[Origin City]], Lookup!A:A, 0)), Table1[[#This Row],[Origin City]]),","," ",Table1[[#This Row],[Origin State]])</f>
        <v>Greenwood (Mendota), IL</v>
      </c>
      <c r="K1432" t="s">
        <v>53</v>
      </c>
      <c r="L1432" t="s">
        <v>54</v>
      </c>
      <c r="M1432" t="str">
        <f>_xlfn.CONCAT(IFERROR(INDEX(Lookup!B:B, MATCH(Table1[[#This Row],[Destination City]], Lookup!A:A, 0)), Table1[[#This Row],[Destination City]]),","," ",Table1[[#This Row],[Destination State]])</f>
        <v>Hereford, TX</v>
      </c>
      <c r="N1432" s="5">
        <v>935</v>
      </c>
      <c r="O1432" t="s">
        <v>41</v>
      </c>
      <c r="P1432">
        <v>110</v>
      </c>
      <c r="Q1432">
        <v>120</v>
      </c>
      <c r="R1432" t="s">
        <v>42</v>
      </c>
      <c r="S1432" t="s">
        <v>43</v>
      </c>
      <c r="T1432" t="s">
        <v>52</v>
      </c>
      <c r="U1432" s="35" t="s">
        <v>44</v>
      </c>
      <c r="V1432" s="27" t="s">
        <v>45</v>
      </c>
      <c r="W1432" s="4">
        <v>4260</v>
      </c>
      <c r="X1432" s="4">
        <f>IF(Table1[[#This Row],[Commodity]]="corn",Table1[[#This Row],[Tariff per Car]]/(111*2000/56),Table1[[#This Row],[Tariff per Car]]/(111*2000/60))</f>
        <v>1.0745945945945947</v>
      </c>
      <c r="Y1432" s="4">
        <f>Table1[[#This Row],[Tariff per Car]]/100.7</f>
        <v>42.303872889771597</v>
      </c>
      <c r="Z1432" s="4">
        <f>(Table1[[#This Row],[Tariff per Car]]/111)</f>
        <v>38.378378378378379</v>
      </c>
      <c r="AA1432" s="6">
        <f>(Table1[[#This Row],[Tariff per Car]]/111)/Table1[[#This Row],[Route Mileage]]</f>
        <v>4.1046393987570456E-2</v>
      </c>
      <c r="AB1432" s="4">
        <v>0.19</v>
      </c>
      <c r="AC1432" s="4">
        <f>Table1[[#This Row],[FSC per Mile]]*Table1[[#This Row],[Route Mileage]]</f>
        <v>177.65</v>
      </c>
      <c r="AD1432" s="4">
        <f>Table1[[#This Row],[Tariff per Car]]+Table1[[#This Row],[FSC per Car]]</f>
        <v>4437.6499999999996</v>
      </c>
      <c r="AE1432" s="4">
        <f>IF(Table1[[#This Row],[Commodity]]="corn",Table1[[#This Row],[Tariff + FSC per Car]]/(111*2000/56),Table1[[#This Row],[Tariff + FSC per Car]]/(111*2000/60))</f>
        <v>1.1194072072072072</v>
      </c>
      <c r="AF1432" s="4">
        <f>Table1[[#This Row],[Tariff + FSC per Car]]/100.7</f>
        <v>44.068023833167821</v>
      </c>
      <c r="AG1432" s="4">
        <f>(Table1[[#This Row],[Tariff + FSC per Car]]/111)</f>
        <v>39.978828828828824</v>
      </c>
      <c r="AH1432" s="6">
        <f>(Table1[[#This Row],[Tariff + FSC per Car]]/111)/Table1[[#This Row],[Route Mileage]]</f>
        <v>4.2758105699282165E-2</v>
      </c>
    </row>
    <row r="1433" spans="1:34" x14ac:dyDescent="0.25">
      <c r="A1433" s="3">
        <v>45458</v>
      </c>
      <c r="B1433" s="1" t="s">
        <v>34</v>
      </c>
      <c r="C1433" s="1" t="s">
        <v>34</v>
      </c>
      <c r="D1433" s="24">
        <v>4022</v>
      </c>
      <c r="E1433" s="24">
        <v>39010</v>
      </c>
      <c r="F1433" s="1" t="s">
        <v>35</v>
      </c>
      <c r="G1433" s="1" t="s">
        <v>36</v>
      </c>
      <c r="H1433" s="1" t="s">
        <v>58</v>
      </c>
      <c r="I1433" t="s">
        <v>59</v>
      </c>
      <c r="J1433" t="str">
        <f>_xlfn.CONCAT(IFERROR(INDEX(Lookup!B:B, MATCH(Table1[[#This Row],[Origin City]], Lookup!A:A, 0)), Table1[[#This Row],[Origin City]]),","," ",Table1[[#This Row],[Origin State]])</f>
        <v>Hancock, IA</v>
      </c>
      <c r="K1433" t="s">
        <v>60</v>
      </c>
      <c r="L1433" t="s">
        <v>54</v>
      </c>
      <c r="M1433" t="str">
        <f>_xlfn.CONCAT(IFERROR(INDEX(Lookup!B:B, MATCH(Table1[[#This Row],[Destination City]], Lookup!A:A, 0)), Table1[[#This Row],[Destination City]]),","," ",Table1[[#This Row],[Destination State]])</f>
        <v>Plainview, TX</v>
      </c>
      <c r="N1433" s="5">
        <v>832</v>
      </c>
      <c r="O1433" t="s">
        <v>41</v>
      </c>
      <c r="P1433">
        <v>110</v>
      </c>
      <c r="Q1433">
        <v>120</v>
      </c>
      <c r="R1433" t="s">
        <v>42</v>
      </c>
      <c r="S1433" t="s">
        <v>43</v>
      </c>
      <c r="T1433" t="s">
        <v>43</v>
      </c>
      <c r="U1433" s="35" t="s">
        <v>44</v>
      </c>
      <c r="V1433" s="27" t="s">
        <v>45</v>
      </c>
      <c r="W1433" s="4">
        <v>4860</v>
      </c>
      <c r="X1433" s="4">
        <f>IF(Table1[[#This Row],[Commodity]]="corn",Table1[[#This Row],[Tariff per Car]]/(111*2000/56),Table1[[#This Row],[Tariff per Car]]/(111*2000/60))</f>
        <v>1.2259459459459459</v>
      </c>
      <c r="Y1433" s="4">
        <f>Table1[[#This Row],[Tariff per Car]]/100.7</f>
        <v>48.262164846077454</v>
      </c>
      <c r="Z1433" s="4">
        <f>(Table1[[#This Row],[Tariff per Car]]/111)</f>
        <v>43.783783783783782</v>
      </c>
      <c r="AA1433" s="6">
        <f>(Table1[[#This Row],[Tariff per Car]]/111)/Table1[[#This Row],[Route Mileage]]</f>
        <v>5.2624740124740124E-2</v>
      </c>
      <c r="AB1433" s="4">
        <v>0.19</v>
      </c>
      <c r="AC1433" s="4">
        <f>Table1[[#This Row],[FSC per Mile]]*Table1[[#This Row],[Route Mileage]]</f>
        <v>158.08000000000001</v>
      </c>
      <c r="AD1433" s="4">
        <f>Table1[[#This Row],[Tariff per Car]]+Table1[[#This Row],[FSC per Car]]</f>
        <v>5018.08</v>
      </c>
      <c r="AE1433" s="4">
        <f>IF(Table1[[#This Row],[Commodity]]="corn",Table1[[#This Row],[Tariff + FSC per Car]]/(111*2000/56),Table1[[#This Row],[Tariff + FSC per Car]]/(111*2000/60))</f>
        <v>1.265821981981982</v>
      </c>
      <c r="AF1433" s="4">
        <f>Table1[[#This Row],[Tariff + FSC per Car]]/100.7</f>
        <v>49.83197616683217</v>
      </c>
      <c r="AG1433" s="4">
        <f>(Table1[[#This Row],[Tariff + FSC per Car]]/111)</f>
        <v>45.207927927927926</v>
      </c>
      <c r="AH1433" s="6">
        <f>(Table1[[#This Row],[Tariff + FSC per Car]]/111)/Table1[[#This Row],[Route Mileage]]</f>
        <v>5.4336451836451832E-2</v>
      </c>
    </row>
    <row r="1434" spans="1:34" x14ac:dyDescent="0.25">
      <c r="A1434" s="3">
        <v>45458</v>
      </c>
      <c r="B1434" s="1" t="s">
        <v>34</v>
      </c>
      <c r="C1434" s="1" t="s">
        <v>34</v>
      </c>
      <c r="D1434" s="24">
        <v>4022</v>
      </c>
      <c r="E1434" s="24">
        <v>39010</v>
      </c>
      <c r="F1434" s="1" t="s">
        <v>35</v>
      </c>
      <c r="G1434" s="1" t="s">
        <v>36</v>
      </c>
      <c r="H1434" s="1" t="s">
        <v>61</v>
      </c>
      <c r="I1434" t="s">
        <v>62</v>
      </c>
      <c r="J1434" t="str">
        <f>_xlfn.CONCAT(IFERROR(INDEX(Lookup!B:B, MATCH(Table1[[#This Row],[Origin City]], Lookup!A:A, 0)), Table1[[#This Row],[Origin City]]),","," ",Table1[[#This Row],[Origin State]])</f>
        <v>Phelps (Rock Port), MO</v>
      </c>
      <c r="K1434" t="s">
        <v>63</v>
      </c>
      <c r="L1434" t="s">
        <v>64</v>
      </c>
      <c r="M1434" t="str">
        <f>_xlfn.CONCAT(IFERROR(INDEX(Lookup!B:B, MATCH(Table1[[#This Row],[Destination City]], Lookup!A:A, 0)), Table1[[#This Row],[Destination City]]),","," ",Table1[[#This Row],[Destination State]])</f>
        <v>Clovis, NM</v>
      </c>
      <c r="N1434" s="5">
        <v>764</v>
      </c>
      <c r="O1434" t="s">
        <v>41</v>
      </c>
      <c r="P1434">
        <v>110</v>
      </c>
      <c r="Q1434">
        <v>120</v>
      </c>
      <c r="R1434" t="s">
        <v>42</v>
      </c>
      <c r="S1434" t="s">
        <v>43</v>
      </c>
      <c r="T1434" t="s">
        <v>52</v>
      </c>
      <c r="U1434" s="35" t="s">
        <v>44</v>
      </c>
      <c r="V1434" s="27" t="s">
        <v>45</v>
      </c>
      <c r="W1434" s="4">
        <v>4500</v>
      </c>
      <c r="X1434" s="4">
        <f>IF(Table1[[#This Row],[Commodity]]="corn",Table1[[#This Row],[Tariff per Car]]/(111*2000/56),Table1[[#This Row],[Tariff per Car]]/(111*2000/60))</f>
        <v>1.1351351351351351</v>
      </c>
      <c r="Y1434" s="4">
        <f>Table1[[#This Row],[Tariff per Car]]/100.7</f>
        <v>44.68718967229394</v>
      </c>
      <c r="Z1434" s="4">
        <f>(Table1[[#This Row],[Tariff per Car]]/111)</f>
        <v>40.54054054054054</v>
      </c>
      <c r="AA1434" s="6">
        <f>(Table1[[#This Row],[Tariff per Car]]/111)/Table1[[#This Row],[Route Mileage]]</f>
        <v>5.3063534738927408E-2</v>
      </c>
      <c r="AB1434" s="4">
        <v>0.19</v>
      </c>
      <c r="AC1434" s="4">
        <f>Table1[[#This Row],[FSC per Mile]]*Table1[[#This Row],[Route Mileage]]</f>
        <v>145.16</v>
      </c>
      <c r="AD1434" s="4">
        <f>Table1[[#This Row],[Tariff per Car]]+Table1[[#This Row],[FSC per Car]]</f>
        <v>4645.16</v>
      </c>
      <c r="AE1434" s="4">
        <f>IF(Table1[[#This Row],[Commodity]]="corn",Table1[[#This Row],[Tariff + FSC per Car]]/(111*2000/56),Table1[[#This Row],[Tariff + FSC per Car]]/(111*2000/60))</f>
        <v>1.171752072072072</v>
      </c>
      <c r="AF1434" s="4">
        <f>Table1[[#This Row],[Tariff + FSC per Car]]/100.7</f>
        <v>46.128699106256207</v>
      </c>
      <c r="AG1434" s="4">
        <f>(Table1[[#This Row],[Tariff + FSC per Car]]/111)</f>
        <v>41.848288288288288</v>
      </c>
      <c r="AH1434" s="6">
        <f>(Table1[[#This Row],[Tariff + FSC per Car]]/111)/Table1[[#This Row],[Route Mileage]]</f>
        <v>5.4775246450639123E-2</v>
      </c>
    </row>
    <row r="1435" spans="1:34" x14ac:dyDescent="0.25">
      <c r="A1435" s="3">
        <v>45458</v>
      </c>
      <c r="B1435" s="1" t="s">
        <v>34</v>
      </c>
      <c r="C1435" s="1" t="s">
        <v>34</v>
      </c>
      <c r="D1435" s="24">
        <v>4022</v>
      </c>
      <c r="E1435" s="24">
        <v>39010</v>
      </c>
      <c r="F1435" s="1" t="s">
        <v>35</v>
      </c>
      <c r="G1435" s="1" t="s">
        <v>36</v>
      </c>
      <c r="H1435" s="1" t="s">
        <v>61</v>
      </c>
      <c r="I1435" t="s">
        <v>62</v>
      </c>
      <c r="J1435" t="str">
        <f>_xlfn.CONCAT(IFERROR(INDEX(Lookup!B:B, MATCH(Table1[[#This Row],[Origin City]], Lookup!A:A, 0)), Table1[[#This Row],[Origin City]]),","," ",Table1[[#This Row],[Origin State]])</f>
        <v>Phelps (Rock Port), MO</v>
      </c>
      <c r="K1435" t="s">
        <v>65</v>
      </c>
      <c r="L1435" t="s">
        <v>54</v>
      </c>
      <c r="M1435" t="s">
        <v>66</v>
      </c>
      <c r="N1435" s="5">
        <v>937</v>
      </c>
      <c r="O1435" t="s">
        <v>41</v>
      </c>
      <c r="P1435">
        <v>110</v>
      </c>
      <c r="Q1435">
        <v>120</v>
      </c>
      <c r="R1435" t="s">
        <v>42</v>
      </c>
      <c r="S1435" t="s">
        <v>43</v>
      </c>
      <c r="T1435" t="s">
        <v>52</v>
      </c>
      <c r="U1435" s="35" t="s">
        <v>44</v>
      </c>
      <c r="V1435" s="27" t="s">
        <v>45</v>
      </c>
      <c r="W1435" s="4">
        <v>4240</v>
      </c>
      <c r="X1435" s="4">
        <f>IF(Table1[[#This Row],[Commodity]]="corn",Table1[[#This Row],[Tariff per Car]]/(111*2000/56),Table1[[#This Row],[Tariff per Car]]/(111*2000/60))</f>
        <v>1.0695495495495495</v>
      </c>
      <c r="Y1435" s="4">
        <f>Table1[[#This Row],[Tariff per Car]]/100.7</f>
        <v>42.105263157894733</v>
      </c>
      <c r="Z1435" s="4">
        <f>(Table1[[#This Row],[Tariff per Car]]/111)</f>
        <v>38.198198198198199</v>
      </c>
      <c r="AA1435" s="6">
        <f>(Table1[[#This Row],[Tariff per Car]]/111)/Table1[[#This Row],[Route Mileage]]</f>
        <v>4.0766486871075987E-2</v>
      </c>
      <c r="AB1435" s="4">
        <v>0.19</v>
      </c>
      <c r="AC1435" s="4">
        <f>Table1[[#This Row],[FSC per Mile]]*Table1[[#This Row],[Route Mileage]]</f>
        <v>178.03</v>
      </c>
      <c r="AD1435" s="4">
        <f>Table1[[#This Row],[Tariff per Car]]+Table1[[#This Row],[FSC per Car]]</f>
        <v>4418.03</v>
      </c>
      <c r="AE1435" s="4">
        <f>IF(Table1[[#This Row],[Commodity]]="corn",Table1[[#This Row],[Tariff + FSC per Car]]/(111*2000/56),Table1[[#This Row],[Tariff + FSC per Car]]/(111*2000/60))</f>
        <v>1.1144580180180179</v>
      </c>
      <c r="AF1435" s="4">
        <f>Table1[[#This Row],[Tariff + FSC per Car]]/100.7</f>
        <v>43.873187686196623</v>
      </c>
      <c r="AG1435" s="4">
        <f>(Table1[[#This Row],[Tariff + FSC per Car]]/111)</f>
        <v>39.802072072072072</v>
      </c>
      <c r="AH1435" s="6">
        <f>(Table1[[#This Row],[Tariff + FSC per Car]]/111)/Table1[[#This Row],[Route Mileage]]</f>
        <v>4.2478198582787695E-2</v>
      </c>
    </row>
    <row r="1436" spans="1:34" x14ac:dyDescent="0.25">
      <c r="A1436" s="3">
        <v>45458</v>
      </c>
      <c r="B1436" s="1" t="s">
        <v>34</v>
      </c>
      <c r="C1436" s="1" t="s">
        <v>34</v>
      </c>
      <c r="D1436" s="24">
        <v>4022</v>
      </c>
      <c r="E1436" s="24">
        <v>39013</v>
      </c>
      <c r="F1436" s="1" t="s">
        <v>35</v>
      </c>
      <c r="G1436" s="1" t="s">
        <v>36</v>
      </c>
      <c r="H1436" s="1" t="s">
        <v>67</v>
      </c>
      <c r="I1436" t="s">
        <v>68</v>
      </c>
      <c r="J1436" t="str">
        <f>_xlfn.CONCAT(IFERROR(INDEX(Lookup!B:B, MATCH(Table1[[#This Row],[Origin City]], Lookup!A:A, 0)), Table1[[#This Row],[Origin City]]),","," ",Table1[[#This Row],[Origin State]])</f>
        <v>Selby, SD</v>
      </c>
      <c r="K1436" t="s">
        <v>48</v>
      </c>
      <c r="L1436" t="s">
        <v>49</v>
      </c>
      <c r="M1436" t="s">
        <v>50</v>
      </c>
      <c r="N1436" s="5">
        <v>1419</v>
      </c>
      <c r="O1436" t="s">
        <v>51</v>
      </c>
      <c r="P1436">
        <v>110</v>
      </c>
      <c r="Q1436">
        <v>120</v>
      </c>
      <c r="R1436" t="s">
        <v>42</v>
      </c>
      <c r="S1436" t="s">
        <v>43</v>
      </c>
      <c r="T1436" t="s">
        <v>52</v>
      </c>
      <c r="U1436" s="36" t="s">
        <v>44</v>
      </c>
      <c r="V1436" s="28" t="s">
        <v>45</v>
      </c>
      <c r="W1436" s="4">
        <v>5580</v>
      </c>
      <c r="X1436" s="4">
        <f>IF(Table1[[#This Row],[Commodity]]="corn",Table1[[#This Row],[Tariff per Car]]/(111*2000/56),Table1[[#This Row],[Tariff per Car]]/(111*2000/60))</f>
        <v>1.4075675675675676</v>
      </c>
      <c r="Y1436" s="4">
        <f>Table1[[#This Row],[Tariff per Car]]/100.7</f>
        <v>55.412115193644489</v>
      </c>
      <c r="Z1436" s="4">
        <f>(Table1[[#This Row],[Tariff per Car]]/111)</f>
        <v>50.270270270270274</v>
      </c>
      <c r="AA1436" s="6">
        <f>(Table1[[#This Row],[Tariff per Car]]/111)/Table1[[#This Row],[Route Mileage]]</f>
        <v>3.5426547054454034E-2</v>
      </c>
      <c r="AB1436" s="4">
        <v>0.19</v>
      </c>
      <c r="AC1436" s="4">
        <f>Table1[[#This Row],[FSC per Mile]]*Table1[[#This Row],[Route Mileage]]</f>
        <v>269.61</v>
      </c>
      <c r="AD1436" s="4">
        <f>Table1[[#This Row],[Tariff per Car]]+Table1[[#This Row],[FSC per Car]]</f>
        <v>5849.61</v>
      </c>
      <c r="AE1436" s="4">
        <f>IF(Table1[[#This Row],[Commodity]]="corn",Table1[[#This Row],[Tariff + FSC per Car]]/(111*2000/56),Table1[[#This Row],[Tariff + FSC per Car]]/(111*2000/60))</f>
        <v>1.4755772972972971</v>
      </c>
      <c r="AF1436" s="4">
        <f>Table1[[#This Row],[Tariff + FSC per Car]]/100.7</f>
        <v>58.089473684210525</v>
      </c>
      <c r="AG1436" s="4">
        <f>(Table1[[#This Row],[Tariff + FSC per Car]]/111)</f>
        <v>52.699189189189184</v>
      </c>
      <c r="AH1436" s="6">
        <f>(Table1[[#This Row],[Tariff + FSC per Car]]/111)/Table1[[#This Row],[Route Mileage]]</f>
        <v>3.7138258766165742E-2</v>
      </c>
    </row>
    <row r="1437" spans="1:34" x14ac:dyDescent="0.25">
      <c r="A1437" s="3">
        <v>45458</v>
      </c>
      <c r="B1437" s="1" t="s">
        <v>34</v>
      </c>
      <c r="C1437" s="1" t="s">
        <v>34</v>
      </c>
      <c r="D1437" s="24">
        <v>4022</v>
      </c>
      <c r="E1437" s="24">
        <v>39013</v>
      </c>
      <c r="F1437" s="1" t="s">
        <v>35</v>
      </c>
      <c r="G1437" s="1" t="s">
        <v>36</v>
      </c>
      <c r="H1437" s="1" t="s">
        <v>69</v>
      </c>
      <c r="I1437" t="s">
        <v>47</v>
      </c>
      <c r="J1437" t="str">
        <f>_xlfn.CONCAT(IFERROR(INDEX(Lookup!B:B, MATCH(Table1[[#This Row],[Origin City]], Lookup!A:A, 0)), Table1[[#This Row],[Origin City]]),","," ",Table1[[#This Row],[Origin State]])</f>
        <v>St. Cloud, MN</v>
      </c>
      <c r="K1437" t="s">
        <v>48</v>
      </c>
      <c r="L1437" t="s">
        <v>49</v>
      </c>
      <c r="M1437" t="s">
        <v>50</v>
      </c>
      <c r="N1437" s="5">
        <v>1666</v>
      </c>
      <c r="O1437" t="s">
        <v>51</v>
      </c>
      <c r="P1437">
        <v>110</v>
      </c>
      <c r="Q1437">
        <v>120</v>
      </c>
      <c r="R1437" t="s">
        <v>42</v>
      </c>
      <c r="S1437" t="s">
        <v>43</v>
      </c>
      <c r="T1437" t="s">
        <v>52</v>
      </c>
      <c r="U1437" s="36" t="s">
        <v>44</v>
      </c>
      <c r="V1437" s="28" t="s">
        <v>45</v>
      </c>
      <c r="W1437" s="4">
        <v>5580</v>
      </c>
      <c r="X1437" s="4">
        <f>IF(Table1[[#This Row],[Commodity]]="corn",Table1[[#This Row],[Tariff per Car]]/(111*2000/56),Table1[[#This Row],[Tariff per Car]]/(111*2000/60))</f>
        <v>1.4075675675675676</v>
      </c>
      <c r="Y1437" s="4">
        <f>Table1[[#This Row],[Tariff per Car]]/100.7</f>
        <v>55.412115193644489</v>
      </c>
      <c r="Z1437" s="4">
        <f>(Table1[[#This Row],[Tariff per Car]]/111)</f>
        <v>50.270270270270274</v>
      </c>
      <c r="AA1437" s="6">
        <f>(Table1[[#This Row],[Tariff per Car]]/111)/Table1[[#This Row],[Route Mileage]]</f>
        <v>3.0174231854904126E-2</v>
      </c>
      <c r="AB1437" s="4">
        <v>0.19</v>
      </c>
      <c r="AC1437" s="4">
        <f>Table1[[#This Row],[FSC per Mile]]*Table1[[#This Row],[Route Mileage]]</f>
        <v>316.54000000000002</v>
      </c>
      <c r="AD1437" s="4">
        <f>Table1[[#This Row],[Tariff per Car]]+Table1[[#This Row],[FSC per Car]]</f>
        <v>5896.54</v>
      </c>
      <c r="AE1437" s="4">
        <f>IF(Table1[[#This Row],[Commodity]]="corn",Table1[[#This Row],[Tariff + FSC per Car]]/(111*2000/56),Table1[[#This Row],[Tariff + FSC per Car]]/(111*2000/60))</f>
        <v>1.4874154954954955</v>
      </c>
      <c r="AF1437" s="4">
        <f>Table1[[#This Row],[Tariff + FSC per Car]]/100.7</f>
        <v>58.555511420059581</v>
      </c>
      <c r="AG1437" s="4">
        <f>(Table1[[#This Row],[Tariff + FSC per Car]]/111)</f>
        <v>53.121981981981982</v>
      </c>
      <c r="AH1437" s="6">
        <f>(Table1[[#This Row],[Tariff + FSC per Car]]/111)/Table1[[#This Row],[Route Mileage]]</f>
        <v>3.1885943566615838E-2</v>
      </c>
    </row>
    <row r="1438" spans="1:34" x14ac:dyDescent="0.25">
      <c r="A1438" s="3">
        <v>45458</v>
      </c>
      <c r="B1438" s="1" t="s">
        <v>34</v>
      </c>
      <c r="C1438" s="1" t="s">
        <v>34</v>
      </c>
      <c r="D1438" s="24">
        <v>4022</v>
      </c>
      <c r="E1438" s="24">
        <v>39010</v>
      </c>
      <c r="F1438" s="1" t="s">
        <v>35</v>
      </c>
      <c r="G1438" s="1" t="s">
        <v>36</v>
      </c>
      <c r="H1438" s="1" t="s">
        <v>70</v>
      </c>
      <c r="I1438" t="s">
        <v>57</v>
      </c>
      <c r="J1438" t="str">
        <f>_xlfn.CONCAT(IFERROR(INDEX(Lookup!B:B, MATCH(Table1[[#This Row],[Origin City]], Lookup!A:A, 0)), Table1[[#This Row],[Origin City]]),","," ",Table1[[#This Row],[Origin State]])</f>
        <v>Waverly, IL</v>
      </c>
      <c r="K1438" t="s">
        <v>71</v>
      </c>
      <c r="L1438" t="s">
        <v>64</v>
      </c>
      <c r="M1438" t="str">
        <f>_xlfn.CONCAT(IFERROR(INDEX(Lookup!B:B, MATCH(Table1[[#This Row],[Destination City]], Lookup!A:A, 0)), Table1[[#This Row],[Destination City]]),","," ",Table1[[#This Row],[Destination State]])</f>
        <v>Dexter, NM</v>
      </c>
      <c r="N1438" s="47">
        <v>1058</v>
      </c>
      <c r="O1438" t="s">
        <v>41</v>
      </c>
      <c r="P1438">
        <v>110</v>
      </c>
      <c r="Q1438">
        <v>120</v>
      </c>
      <c r="R1438" t="s">
        <v>42</v>
      </c>
      <c r="S1438" t="s">
        <v>43</v>
      </c>
      <c r="T1438" t="s">
        <v>43</v>
      </c>
      <c r="U1438" s="36" t="s">
        <v>44</v>
      </c>
      <c r="V1438" s="28" t="s">
        <v>45</v>
      </c>
      <c r="W1438" s="4">
        <v>4380</v>
      </c>
      <c r="X1438" s="4">
        <f>IF(Table1[[#This Row],[Commodity]]="corn",Table1[[#This Row],[Tariff per Car]]/(111*2000/56),Table1[[#This Row],[Tariff per Car]]/(111*2000/60))</f>
        <v>1.1048648648648649</v>
      </c>
      <c r="Y1438" s="4">
        <f>Table1[[#This Row],[Tariff per Car]]/100.7</f>
        <v>43.495531281032768</v>
      </c>
      <c r="Z1438" s="4">
        <f>(Table1[[#This Row],[Tariff per Car]]/111)</f>
        <v>39.45945945945946</v>
      </c>
      <c r="AA1438" s="6">
        <f>(Table1[[#This Row],[Tariff per Car]]/111)/Table1[[#This Row],[Route Mileage]]</f>
        <v>3.729627548153068E-2</v>
      </c>
      <c r="AB1438" s="4">
        <v>0.19</v>
      </c>
      <c r="AC1438" s="4">
        <f>Table1[[#This Row],[FSC per Mile]]*Table1[[#This Row],[Route Mileage]]</f>
        <v>201.02</v>
      </c>
      <c r="AD1438" s="4">
        <f>Table1[[#This Row],[Tariff per Car]]+Table1[[#This Row],[FSC per Car]]</f>
        <v>4581.0200000000004</v>
      </c>
      <c r="AE1438" s="4">
        <f>IF(Table1[[#This Row],[Commodity]]="corn",Table1[[#This Row],[Tariff + FSC per Car]]/(111*2000/56),Table1[[#This Row],[Tariff + FSC per Car]]/(111*2000/60))</f>
        <v>1.1555726126126127</v>
      </c>
      <c r="AF1438" s="4">
        <f>Table1[[#This Row],[Tariff + FSC per Car]]/100.7</f>
        <v>45.491757696127117</v>
      </c>
      <c r="AG1438" s="4">
        <f>(Table1[[#This Row],[Tariff + FSC per Car]]/111)</f>
        <v>41.270450450450454</v>
      </c>
      <c r="AH1438" s="6">
        <f>(Table1[[#This Row],[Tariff + FSC per Car]]/111)/Table1[[#This Row],[Route Mileage]]</f>
        <v>3.9007987193242395E-2</v>
      </c>
    </row>
    <row r="1439" spans="1:34" x14ac:dyDescent="0.25">
      <c r="A1439" s="3">
        <v>45458</v>
      </c>
      <c r="B1439" s="1" t="s">
        <v>131</v>
      </c>
      <c r="C1439" s="1" t="s">
        <v>131</v>
      </c>
      <c r="D1439" s="24">
        <v>4050</v>
      </c>
      <c r="E1439" s="24">
        <v>1001000</v>
      </c>
      <c r="F1439" s="1" t="s">
        <v>35</v>
      </c>
      <c r="G1439" s="1" t="s">
        <v>36</v>
      </c>
      <c r="H1439" s="1" t="s">
        <v>132</v>
      </c>
      <c r="I1439" t="s">
        <v>57</v>
      </c>
      <c r="J1439" t="str">
        <f>_xlfn.CONCAT(IFERROR(INDEX(Lookup!B:B, MATCH(Table1[[#This Row],[Origin City]], Lookup!A:A, 0)), Table1[[#This Row],[Origin City]]),","," ",Table1[[#This Row],[Origin State]])</f>
        <v>Gibson City, IL</v>
      </c>
      <c r="K1439" t="s">
        <v>133</v>
      </c>
      <c r="L1439" t="s">
        <v>83</v>
      </c>
      <c r="M1439" t="str">
        <f>_xlfn.CONCAT(IFERROR(INDEX(Lookup!B:B, MATCH(Table1[[#This Row],[Destination City]], Lookup!A:A, 0)), Table1[[#This Row],[Destination City]]),","," ",Table1[[#This Row],[Destination State]])</f>
        <v>Reserve, LA</v>
      </c>
      <c r="N1439" s="5">
        <v>870</v>
      </c>
      <c r="O1439" t="s">
        <v>86</v>
      </c>
      <c r="P1439">
        <v>105</v>
      </c>
      <c r="R1439" t="s">
        <v>108</v>
      </c>
      <c r="S1439" t="s">
        <v>43</v>
      </c>
      <c r="T1439" t="s">
        <v>52</v>
      </c>
      <c r="U1439" s="26"/>
      <c r="V1439" s="27" t="s">
        <v>134</v>
      </c>
      <c r="W1439" s="4">
        <v>1861</v>
      </c>
      <c r="X1439" s="4">
        <f>IF(Table1[[#This Row],[Commodity]]="corn",Table1[[#This Row],[Tariff per Car]]/(111*2000/56),Table1[[#This Row],[Tariff per Car]]/(111*2000/60))</f>
        <v>0.46944144144144145</v>
      </c>
      <c r="Y1439" s="4">
        <f>Table1[[#This Row],[Tariff per Car]]/100.7</f>
        <v>18.480635551142004</v>
      </c>
      <c r="Z1439" s="4">
        <f>(Table1[[#This Row],[Tariff per Car]]/111)</f>
        <v>16.765765765765767</v>
      </c>
      <c r="AA1439" s="6">
        <f>(Table1[[#This Row],[Tariff per Car]]/111)/Table1[[#This Row],[Route Mileage]]</f>
        <v>1.9270995133064101E-2</v>
      </c>
      <c r="AB1439" s="4">
        <v>0.44800000000000001</v>
      </c>
      <c r="AC1439" s="4">
        <f>Table1[[#This Row],[FSC per Mile]]*Table1[[#This Row],[Route Mileage]]</f>
        <v>389.76</v>
      </c>
      <c r="AD1439" s="4">
        <f>Table1[[#This Row],[Tariff per Car]]+Table1[[#This Row],[FSC per Car]]</f>
        <v>2250.7600000000002</v>
      </c>
      <c r="AE1439" s="4">
        <f>IF(Table1[[#This Row],[Commodity]]="corn",Table1[[#This Row],[Tariff + FSC per Car]]/(111*2000/56),Table1[[#This Row],[Tariff + FSC per Car]]/(111*2000/60))</f>
        <v>0.56775927927927938</v>
      </c>
      <c r="AF1439" s="4">
        <f>Table1[[#This Row],[Tariff + FSC per Car]]/100.7</f>
        <v>22.351142005958295</v>
      </c>
      <c r="AG1439" s="4">
        <f>(Table1[[#This Row],[Tariff + FSC per Car]]/111)</f>
        <v>20.277117117117118</v>
      </c>
      <c r="AH1439" s="6">
        <f>(Table1[[#This Row],[Tariff + FSC per Car]]/111)/Table1[[#This Row],[Route Mileage]]</f>
        <v>2.3307031169100136E-2</v>
      </c>
    </row>
    <row r="1440" spans="1:34" x14ac:dyDescent="0.25">
      <c r="A1440" s="3">
        <v>45458</v>
      </c>
      <c r="B1440" s="1" t="s">
        <v>131</v>
      </c>
      <c r="C1440" s="1" t="s">
        <v>131</v>
      </c>
      <c r="D1440" s="24">
        <v>4050</v>
      </c>
      <c r="E1440" s="24">
        <v>1001000</v>
      </c>
      <c r="F1440" s="1" t="s">
        <v>35</v>
      </c>
      <c r="G1440" s="1" t="s">
        <v>36</v>
      </c>
      <c r="H1440" s="1" t="s">
        <v>132</v>
      </c>
      <c r="I1440" t="s">
        <v>57</v>
      </c>
      <c r="J1440" t="str">
        <f>_xlfn.CONCAT(IFERROR(INDEX(Lookup!B:B, MATCH(Table1[[#This Row],[Origin City]], Lookup!A:A, 0)), Table1[[#This Row],[Origin City]]),","," ",Table1[[#This Row],[Origin State]])</f>
        <v>Gibson City, IL</v>
      </c>
      <c r="K1440" t="s">
        <v>133</v>
      </c>
      <c r="L1440" t="s">
        <v>83</v>
      </c>
      <c r="M1440" t="str">
        <f>_xlfn.CONCAT(IFERROR(INDEX(Lookup!B:B, MATCH(Table1[[#This Row],[Destination City]], Lookup!A:A, 0)), Table1[[#This Row],[Destination City]]),","," ",Table1[[#This Row],[Destination State]])</f>
        <v>Reserve, LA</v>
      </c>
      <c r="N1440" s="5">
        <v>870</v>
      </c>
      <c r="O1440" t="s">
        <v>86</v>
      </c>
      <c r="P1440">
        <v>105</v>
      </c>
      <c r="R1440" t="s">
        <v>2</v>
      </c>
      <c r="S1440" t="s">
        <v>43</v>
      </c>
      <c r="T1440" t="s">
        <v>52</v>
      </c>
      <c r="U1440" s="26"/>
      <c r="V1440" s="27" t="s">
        <v>134</v>
      </c>
      <c r="W1440" s="4">
        <v>2241</v>
      </c>
      <c r="X1440" s="4">
        <f>IF(Table1[[#This Row],[Commodity]]="corn",Table1[[#This Row],[Tariff per Car]]/(111*2000/56),Table1[[#This Row],[Tariff per Car]]/(111*2000/60))</f>
        <v>0.56529729729729727</v>
      </c>
      <c r="Y1440" s="4">
        <f>Table1[[#This Row],[Tariff per Car]]/100.7</f>
        <v>22.254220456802383</v>
      </c>
      <c r="Z1440" s="4">
        <f>(Table1[[#This Row],[Tariff per Car]]/111)</f>
        <v>20.189189189189189</v>
      </c>
      <c r="AA1440" s="6">
        <f>(Table1[[#This Row],[Tariff per Car]]/111)/Table1[[#This Row],[Route Mileage]]</f>
        <v>2.3205964585274932E-2</v>
      </c>
      <c r="AB1440" s="4">
        <v>0.44800000000000001</v>
      </c>
      <c r="AC1440" s="4">
        <f>Table1[[#This Row],[FSC per Mile]]*Table1[[#This Row],[Route Mileage]]</f>
        <v>389.76</v>
      </c>
      <c r="AD1440" s="4">
        <f>Table1[[#This Row],[Tariff per Car]]+Table1[[#This Row],[FSC per Car]]</f>
        <v>2630.76</v>
      </c>
      <c r="AE1440" s="4">
        <f>IF(Table1[[#This Row],[Commodity]]="corn",Table1[[#This Row],[Tariff + FSC per Car]]/(111*2000/56),Table1[[#This Row],[Tariff + FSC per Car]]/(111*2000/60))</f>
        <v>0.66361513513513515</v>
      </c>
      <c r="AF1440" s="4">
        <f>Table1[[#This Row],[Tariff + FSC per Car]]/100.7</f>
        <v>26.124726911618669</v>
      </c>
      <c r="AG1440" s="4">
        <f>(Table1[[#This Row],[Tariff + FSC per Car]]/111)</f>
        <v>23.700540540540544</v>
      </c>
      <c r="AH1440" s="6">
        <f>(Table1[[#This Row],[Tariff + FSC per Car]]/111)/Table1[[#This Row],[Route Mileage]]</f>
        <v>2.724200062131097E-2</v>
      </c>
    </row>
    <row r="1441" spans="1:34" x14ac:dyDescent="0.25">
      <c r="A1441" s="3">
        <v>45458</v>
      </c>
      <c r="B1441" s="1" t="s">
        <v>80</v>
      </c>
      <c r="C1441" s="1" t="s">
        <v>81</v>
      </c>
      <c r="D1441" s="24">
        <v>4032</v>
      </c>
      <c r="E1441" s="24">
        <v>1182</v>
      </c>
      <c r="F1441" s="1" t="s">
        <v>35</v>
      </c>
      <c r="G1441" s="1" t="s">
        <v>36</v>
      </c>
      <c r="H1441" s="1" t="s">
        <v>82</v>
      </c>
      <c r="I1441" t="s">
        <v>83</v>
      </c>
      <c r="J1441" t="str">
        <f>_xlfn.CONCAT(IFERROR(INDEX(Lookup!B:B, MATCH(Table1[[#This Row],[Origin City]], Lookup!A:A, 0)), Table1[[#This Row],[Origin City]]),","," ",Table1[[#This Row],[Origin State]])</f>
        <v>Delhi, LA</v>
      </c>
      <c r="K1441" t="s">
        <v>84</v>
      </c>
      <c r="L1441" t="s">
        <v>85</v>
      </c>
      <c r="M1441" t="str">
        <f>_xlfn.CONCAT(IFERROR(INDEX(Lookup!B:B, MATCH(Table1[[#This Row],[Destination City]], Lookup!A:A, 0)), Table1[[#This Row],[Destination City]]),","," ",Table1[[#This Row],[Destination State]])</f>
        <v>Morton, MS</v>
      </c>
      <c r="N1441" s="5">
        <v>120</v>
      </c>
      <c r="O1441" t="s">
        <v>86</v>
      </c>
      <c r="P1441">
        <v>100</v>
      </c>
      <c r="R1441" t="s">
        <v>42</v>
      </c>
      <c r="S1441" t="s">
        <v>43</v>
      </c>
      <c r="T1441" t="s">
        <v>52</v>
      </c>
      <c r="U1441" s="26"/>
      <c r="V1441" s="27" t="s">
        <v>87</v>
      </c>
      <c r="W1441" s="4">
        <v>1340</v>
      </c>
      <c r="X1441" s="4">
        <f>IF(Table1[[#This Row],[Commodity]]="corn",Table1[[#This Row],[Tariff per Car]]/(111*2000/56),Table1[[#This Row],[Tariff per Car]]/(111*2000/60))</f>
        <v>0.33801801801801801</v>
      </c>
      <c r="Y1441" s="4">
        <f>Table1[[#This Row],[Tariff per Car]]/100.7</f>
        <v>13.306852035749751</v>
      </c>
      <c r="Z1441" s="4">
        <f>(Table1[[#This Row],[Tariff per Car]]/111)</f>
        <v>12.072072072072071</v>
      </c>
      <c r="AA1441" s="6">
        <f>(Table1[[#This Row],[Tariff per Car]]/111)/Table1[[#This Row],[Route Mileage]]</f>
        <v>0.1006006006006006</v>
      </c>
      <c r="AB1441" s="4">
        <v>0.47</v>
      </c>
      <c r="AC1441" s="4">
        <f>Table1[[#This Row],[FSC per Mile]]*Table1[[#This Row],[Route Mileage]]</f>
        <v>56.4</v>
      </c>
      <c r="AD1441" s="4">
        <f>Table1[[#This Row],[Tariff per Car]]+Table1[[#This Row],[FSC per Car]]</f>
        <v>1396.4</v>
      </c>
      <c r="AE1441" s="4">
        <f>IF(Table1[[#This Row],[Commodity]]="corn",Table1[[#This Row],[Tariff + FSC per Car]]/(111*2000/56),Table1[[#This Row],[Tariff + FSC per Car]]/(111*2000/60))</f>
        <v>0.35224504504504506</v>
      </c>
      <c r="AF1441" s="4">
        <f>Table1[[#This Row],[Tariff + FSC per Car]]/100.7</f>
        <v>13.866931479642503</v>
      </c>
      <c r="AG1441" s="4">
        <f>(Table1[[#This Row],[Tariff + FSC per Car]]/111)</f>
        <v>12.58018018018018</v>
      </c>
      <c r="AH1441" s="6">
        <f>(Table1[[#This Row],[Tariff + FSC per Car]]/111)/Table1[[#This Row],[Route Mileage]]</f>
        <v>0.10483483483483484</v>
      </c>
    </row>
    <row r="1442" spans="1:34" x14ac:dyDescent="0.25">
      <c r="A1442" s="3">
        <v>45458</v>
      </c>
      <c r="B1442" s="1" t="s">
        <v>88</v>
      </c>
      <c r="C1442" s="1" t="s">
        <v>81</v>
      </c>
      <c r="D1442" s="24">
        <v>4444</v>
      </c>
      <c r="E1442" s="24">
        <v>45646</v>
      </c>
      <c r="F1442" s="1" t="s">
        <v>35</v>
      </c>
      <c r="G1442" s="1" t="s">
        <v>36</v>
      </c>
      <c r="H1442" s="1" t="s">
        <v>89</v>
      </c>
      <c r="I1442" t="s">
        <v>75</v>
      </c>
      <c r="J1442" t="str">
        <f>_xlfn.CONCAT(IFERROR(INDEX(Lookup!B:B, MATCH(Table1[[#This Row],[Origin City]], Lookup!A:A, 0)), Table1[[#This Row],[Origin City]]),","," ",Table1[[#This Row],[Origin State]])</f>
        <v>Enderlin, ND</v>
      </c>
      <c r="K1442" t="s">
        <v>90</v>
      </c>
      <c r="L1442" t="s">
        <v>49</v>
      </c>
      <c r="M1442" t="str">
        <f>_xlfn.CONCAT(IFERROR(INDEX(Lookup!B:B, MATCH(Table1[[#This Row],[Destination City]], Lookup!A:A, 0)), Table1[[#This Row],[Destination City]]),","," ",Table1[[#This Row],[Destination State]])</f>
        <v>Kalama, WA</v>
      </c>
      <c r="N1442" s="5">
        <v>1617</v>
      </c>
      <c r="O1442" t="s">
        <v>86</v>
      </c>
      <c r="P1442">
        <v>110</v>
      </c>
      <c r="Q1442">
        <v>110</v>
      </c>
      <c r="R1442" t="s">
        <v>42</v>
      </c>
      <c r="S1442" t="s">
        <v>43</v>
      </c>
      <c r="T1442" t="s">
        <v>52</v>
      </c>
      <c r="U1442" s="26"/>
      <c r="V1442" s="27" t="s">
        <v>87</v>
      </c>
      <c r="W1442" s="4">
        <v>5197</v>
      </c>
      <c r="X1442" s="4">
        <f>IF(Table1[[#This Row],[Commodity]]="corn",Table1[[#This Row],[Tariff per Car]]/(111*2000/56),Table1[[#This Row],[Tariff per Car]]/(111*2000/60))</f>
        <v>1.3109549549549551</v>
      </c>
      <c r="Y1442" s="4">
        <f>Table1[[#This Row],[Tariff per Car]]/100.7</f>
        <v>51.608738828202583</v>
      </c>
      <c r="Z1442" s="4">
        <f>(Table1[[#This Row],[Tariff per Car]]/111)</f>
        <v>46.81981981981982</v>
      </c>
      <c r="AA1442" s="6">
        <f>(Table1[[#This Row],[Tariff per Car]]/111)/Table1[[#This Row],[Route Mileage]]</f>
        <v>2.8954743240457527E-2</v>
      </c>
      <c r="AB1442" s="4">
        <v>0.33999999999999997</v>
      </c>
      <c r="AC1442" s="4">
        <f>Table1[[#This Row],[FSC per Mile]]*Table1[[#This Row],[Route Mileage]]</f>
        <v>549.78</v>
      </c>
      <c r="AD1442" s="4">
        <f>Table1[[#This Row],[Tariff per Car]]+Table1[[#This Row],[FSC per Car]]</f>
        <v>5746.78</v>
      </c>
      <c r="AE1442" s="4">
        <f>IF(Table1[[#This Row],[Commodity]]="corn",Table1[[#This Row],[Tariff + FSC per Car]]/(111*2000/56),Table1[[#This Row],[Tariff + FSC per Car]]/(111*2000/60))</f>
        <v>1.4496381981981981</v>
      </c>
      <c r="AF1442" s="4">
        <f>Table1[[#This Row],[Tariff + FSC per Car]]/100.7</f>
        <v>57.068321747765637</v>
      </c>
      <c r="AG1442" s="4">
        <f>(Table1[[#This Row],[Tariff + FSC per Car]]/111)</f>
        <v>51.772792792792792</v>
      </c>
      <c r="AH1442" s="6">
        <f>(Table1[[#This Row],[Tariff + FSC per Car]]/111)/Table1[[#This Row],[Route Mileage]]</f>
        <v>3.2017806303520586E-2</v>
      </c>
    </row>
    <row r="1443" spans="1:34" x14ac:dyDescent="0.25">
      <c r="A1443" s="3">
        <v>45458</v>
      </c>
      <c r="B1443" s="1" t="s">
        <v>88</v>
      </c>
      <c r="C1443" s="1" t="s">
        <v>81</v>
      </c>
      <c r="D1443" s="24">
        <v>4444</v>
      </c>
      <c r="E1443" s="24">
        <v>45558</v>
      </c>
      <c r="F1443" s="1" t="s">
        <v>35</v>
      </c>
      <c r="G1443" s="1" t="s">
        <v>36</v>
      </c>
      <c r="H1443" s="1" t="s">
        <v>91</v>
      </c>
      <c r="I1443" t="s">
        <v>47</v>
      </c>
      <c r="J1443" t="str">
        <f>_xlfn.CONCAT(IFERROR(INDEX(Lookup!B:B, MATCH(Table1[[#This Row],[Origin City]], Lookup!A:A, 0)), Table1[[#This Row],[Origin City]]),","," ",Table1[[#This Row],[Origin State]])</f>
        <v>Glenwood, MN</v>
      </c>
      <c r="K1443" t="s">
        <v>92</v>
      </c>
      <c r="L1443" t="s">
        <v>93</v>
      </c>
      <c r="M1443" t="str">
        <f>_xlfn.CONCAT(IFERROR(INDEX(Lookup!B:B, MATCH(Table1[[#This Row],[Destination City]], Lookup!A:A, 0)), Table1[[#This Row],[Destination City]]),","," ",Table1[[#This Row],[Destination State]])</f>
        <v>Boardman, OR</v>
      </c>
      <c r="N1443" s="5">
        <v>1556</v>
      </c>
      <c r="O1443" t="s">
        <v>86</v>
      </c>
      <c r="P1443">
        <v>110</v>
      </c>
      <c r="Q1443">
        <v>110</v>
      </c>
      <c r="R1443" t="s">
        <v>42</v>
      </c>
      <c r="S1443" t="s">
        <v>43</v>
      </c>
      <c r="T1443" t="s">
        <v>52</v>
      </c>
      <c r="U1443" s="26"/>
      <c r="V1443" s="27" t="s">
        <v>87</v>
      </c>
      <c r="W1443" s="4">
        <v>5363</v>
      </c>
      <c r="X1443" s="4">
        <f>IF(Table1[[#This Row],[Commodity]]="corn",Table1[[#This Row],[Tariff per Car]]/(111*2000/56),Table1[[#This Row],[Tariff per Car]]/(111*2000/60))</f>
        <v>1.3528288288288288</v>
      </c>
      <c r="Y1443" s="4">
        <f>Table1[[#This Row],[Tariff per Car]]/100.7</f>
        <v>53.257199602780531</v>
      </c>
      <c r="Z1443" s="4">
        <f>(Table1[[#This Row],[Tariff per Car]]/111)</f>
        <v>48.315315315315317</v>
      </c>
      <c r="AA1443" s="6">
        <f>(Table1[[#This Row],[Tariff per Car]]/111)/Table1[[#This Row],[Route Mileage]]</f>
        <v>3.1050973853030409E-2</v>
      </c>
      <c r="AB1443" s="4">
        <v>0.33999999999999997</v>
      </c>
      <c r="AC1443" s="4">
        <f>Table1[[#This Row],[FSC per Mile]]*Table1[[#This Row],[Route Mileage]]</f>
        <v>529.04</v>
      </c>
      <c r="AD1443" s="4">
        <f>Table1[[#This Row],[Tariff per Car]]+Table1[[#This Row],[FSC per Car]]</f>
        <v>5892.04</v>
      </c>
      <c r="AE1443" s="4">
        <f>IF(Table1[[#This Row],[Commodity]]="corn",Table1[[#This Row],[Tariff + FSC per Car]]/(111*2000/56),Table1[[#This Row],[Tariff + FSC per Car]]/(111*2000/60))</f>
        <v>1.4862803603603605</v>
      </c>
      <c r="AF1443" s="4">
        <f>Table1[[#This Row],[Tariff + FSC per Car]]/100.7</f>
        <v>58.510824230387286</v>
      </c>
      <c r="AG1443" s="4">
        <f>(Table1[[#This Row],[Tariff + FSC per Car]]/111)</f>
        <v>53.081441441441441</v>
      </c>
      <c r="AH1443" s="6">
        <f>(Table1[[#This Row],[Tariff + FSC per Car]]/111)/Table1[[#This Row],[Route Mileage]]</f>
        <v>3.4114036916093472E-2</v>
      </c>
    </row>
    <row r="1444" spans="1:34" x14ac:dyDescent="0.25">
      <c r="A1444" s="3">
        <v>45458</v>
      </c>
      <c r="B1444" s="1" t="s">
        <v>94</v>
      </c>
      <c r="C1444" s="1" t="s">
        <v>94</v>
      </c>
      <c r="D1444" s="24">
        <v>4315</v>
      </c>
      <c r="F1444" s="1" t="s">
        <v>35</v>
      </c>
      <c r="G1444" s="1" t="s">
        <v>36</v>
      </c>
      <c r="H1444" s="1" t="s">
        <v>95</v>
      </c>
      <c r="I1444" t="s">
        <v>96</v>
      </c>
      <c r="J1444" t="str">
        <f>_xlfn.CONCAT(IFERROR(INDEX(Lookup!B:B, MATCH(Table1[[#This Row],[Origin City]], Lookup!A:A, 0)), Table1[[#This Row],[Origin City]]),","," ",Table1[[#This Row],[Origin State]])</f>
        <v>Haw Creek (Ladoga), IN</v>
      </c>
      <c r="K1444" t="s">
        <v>97</v>
      </c>
      <c r="L1444" t="s">
        <v>98</v>
      </c>
      <c r="M1444" t="str">
        <f>_xlfn.CONCAT(IFERROR(INDEX(Lookup!B:B, MATCH(Table1[[#This Row],[Destination City]], Lookup!A:A, 0)), Table1[[#This Row],[Destination City]]),","," ",Table1[[#This Row],[Destination State]])</f>
        <v>Ozark, AL</v>
      </c>
      <c r="N1444" s="9">
        <v>707</v>
      </c>
      <c r="O1444" t="s">
        <v>86</v>
      </c>
      <c r="P1444">
        <v>90</v>
      </c>
      <c r="Q1444">
        <v>90</v>
      </c>
      <c r="R1444" t="s">
        <v>42</v>
      </c>
      <c r="S1444" t="s">
        <v>43</v>
      </c>
      <c r="T1444" t="s">
        <v>52</v>
      </c>
      <c r="U1444" s="29"/>
      <c r="V1444" s="30" t="s">
        <v>87</v>
      </c>
      <c r="W1444" s="4">
        <v>5961</v>
      </c>
      <c r="X1444" s="4">
        <f>IF(Table1[[#This Row],[Commodity]]="corn",Table1[[#This Row],[Tariff per Car]]/(111*2000/56),Table1[[#This Row],[Tariff per Car]]/(111*2000/60))</f>
        <v>1.5036756756756757</v>
      </c>
      <c r="Y1444" s="4">
        <f>Table1[[#This Row],[Tariff per Car]]/100.7</f>
        <v>59.195630585898705</v>
      </c>
      <c r="Z1444" s="4">
        <f>(Table1[[#This Row],[Tariff per Car]]/111)</f>
        <v>53.702702702702702</v>
      </c>
      <c r="AA1444" s="6">
        <f>(Table1[[#This Row],[Tariff per Car]]/111)/Table1[[#This Row],[Route Mileage]]</f>
        <v>7.5958561107075953E-2</v>
      </c>
      <c r="AB1444" s="4">
        <v>0</v>
      </c>
      <c r="AC1444" s="4">
        <f>Table1[[#This Row],[FSC per Mile]]*Table1[[#This Row],[Route Mileage]]</f>
        <v>0</v>
      </c>
      <c r="AD1444" s="4">
        <f>Table1[[#This Row],[Tariff per Car]]+Table1[[#This Row],[FSC per Car]]</f>
        <v>5961</v>
      </c>
      <c r="AE1444" s="4">
        <f>IF(Table1[[#This Row],[Commodity]]="corn",Table1[[#This Row],[Tariff + FSC per Car]]/(111*2000/56),Table1[[#This Row],[Tariff + FSC per Car]]/(111*2000/60))</f>
        <v>1.5036756756756757</v>
      </c>
      <c r="AF1444" s="4">
        <f>Table1[[#This Row],[Tariff + FSC per Car]]/100.7</f>
        <v>59.195630585898705</v>
      </c>
      <c r="AG1444" s="4">
        <f>(Table1[[#This Row],[Tariff + FSC per Car]]/111)</f>
        <v>53.702702702702702</v>
      </c>
      <c r="AH1444" s="6">
        <f>(Table1[[#This Row],[Tariff + FSC per Car]]/111)/Table1[[#This Row],[Route Mileage]]</f>
        <v>7.5958561107075953E-2</v>
      </c>
    </row>
    <row r="1445" spans="1:34" x14ac:dyDescent="0.25">
      <c r="A1445" s="3">
        <v>45458</v>
      </c>
      <c r="B1445" s="1" t="s">
        <v>94</v>
      </c>
      <c r="C1445" s="1" t="s">
        <v>94</v>
      </c>
      <c r="D1445" s="24">
        <v>4315</v>
      </c>
      <c r="F1445" s="1" t="s">
        <v>35</v>
      </c>
      <c r="G1445" s="1" t="s">
        <v>36</v>
      </c>
      <c r="H1445" s="1" t="s">
        <v>99</v>
      </c>
      <c r="I1445" t="s">
        <v>100</v>
      </c>
      <c r="J1445" t="str">
        <f>_xlfn.CONCAT(IFERROR(INDEX(Lookup!B:B, MATCH(Table1[[#This Row],[Origin City]], Lookup!A:A, 0)), Table1[[#This Row],[Origin City]]),","," ",Table1[[#This Row],[Origin State]])</f>
        <v>Marysville, OH</v>
      </c>
      <c r="K1445" t="s">
        <v>101</v>
      </c>
      <c r="L1445" t="s">
        <v>102</v>
      </c>
      <c r="M1445" t="str">
        <f>_xlfn.CONCAT(IFERROR(INDEX(Lookup!B:B, MATCH(Table1[[#This Row],[Destination City]], Lookup!A:A, 0)), Table1[[#This Row],[Destination City]]),","," ",Table1[[#This Row],[Destination State]])</f>
        <v>Rose Hill, NC</v>
      </c>
      <c r="N1445" s="9">
        <v>781</v>
      </c>
      <c r="O1445" t="s">
        <v>86</v>
      </c>
      <c r="P1445">
        <v>90</v>
      </c>
      <c r="Q1445">
        <v>90</v>
      </c>
      <c r="R1445" t="s">
        <v>42</v>
      </c>
      <c r="S1445" t="s">
        <v>43</v>
      </c>
      <c r="T1445" t="s">
        <v>52</v>
      </c>
      <c r="U1445" s="45"/>
      <c r="V1445" s="46" t="s">
        <v>87</v>
      </c>
      <c r="W1445" s="4">
        <v>6139</v>
      </c>
      <c r="X1445" s="4">
        <f>IF(Table1[[#This Row],[Commodity]]="corn",Table1[[#This Row],[Tariff per Car]]/(111*2000/56),Table1[[#This Row],[Tariff per Car]]/(111*2000/60))</f>
        <v>1.5485765765765767</v>
      </c>
      <c r="Y1445" s="4">
        <f>Table1[[#This Row],[Tariff per Car]]/100.7</f>
        <v>60.963257199602779</v>
      </c>
      <c r="Z1445" s="4">
        <f>(Table1[[#This Row],[Tariff per Car]]/111)</f>
        <v>55.306306306306304</v>
      </c>
      <c r="AA1445" s="6">
        <f>(Table1[[#This Row],[Tariff per Car]]/111)/Table1[[#This Row],[Route Mileage]]</f>
        <v>7.0814732786563764E-2</v>
      </c>
      <c r="AB1445" s="4">
        <v>0</v>
      </c>
      <c r="AC1445" s="4">
        <f>Table1[[#This Row],[FSC per Mile]]*Table1[[#This Row],[Route Mileage]]</f>
        <v>0</v>
      </c>
      <c r="AD1445" s="4">
        <f>Table1[[#This Row],[Tariff per Car]]+Table1[[#This Row],[FSC per Car]]</f>
        <v>6139</v>
      </c>
      <c r="AE1445" s="4">
        <f>IF(Table1[[#This Row],[Commodity]]="corn",Table1[[#This Row],[Tariff + FSC per Car]]/(111*2000/56),Table1[[#This Row],[Tariff + FSC per Car]]/(111*2000/60))</f>
        <v>1.5485765765765767</v>
      </c>
      <c r="AF1445" s="4">
        <f>Table1[[#This Row],[Tariff + FSC per Car]]/100.7</f>
        <v>60.963257199602779</v>
      </c>
      <c r="AG1445" s="4">
        <f>(Table1[[#This Row],[Tariff + FSC per Car]]/111)</f>
        <v>55.306306306306304</v>
      </c>
      <c r="AH1445" s="6">
        <f>(Table1[[#This Row],[Tariff + FSC per Car]]/111)/Table1[[#This Row],[Route Mileage]]</f>
        <v>7.0814732786563764E-2</v>
      </c>
    </row>
    <row r="1446" spans="1:34" x14ac:dyDescent="0.25">
      <c r="A1446" s="3">
        <v>45458</v>
      </c>
      <c r="B1446" s="1" t="s">
        <v>94</v>
      </c>
      <c r="C1446" s="1" t="s">
        <v>94</v>
      </c>
      <c r="D1446" s="24">
        <v>4315</v>
      </c>
      <c r="F1446" s="1" t="s">
        <v>35</v>
      </c>
      <c r="G1446" s="1" t="s">
        <v>36</v>
      </c>
      <c r="H1446" s="1" t="s">
        <v>103</v>
      </c>
      <c r="I1446" t="s">
        <v>57</v>
      </c>
      <c r="J1446" t="str">
        <f>_xlfn.CONCAT(IFERROR(INDEX(Lookup!B:B, MATCH(Table1[[#This Row],[Origin City]], Lookup!A:A, 0)), Table1[[#This Row],[Origin City]]),","," ",Table1[[#This Row],[Origin State]])</f>
        <v>Olney, IL</v>
      </c>
      <c r="K1446" t="s">
        <v>104</v>
      </c>
      <c r="L1446" t="s">
        <v>105</v>
      </c>
      <c r="M1446" t="str">
        <f>_xlfn.CONCAT(IFERROR(INDEX(Lookup!B:B, MATCH(Table1[[#This Row],[Destination City]], Lookup!A:A, 0)), Table1[[#This Row],[Destination City]]),","," ",Table1[[#This Row],[Destination State]])</f>
        <v>Fairmount, GA</v>
      </c>
      <c r="N1446" s="9">
        <v>496</v>
      </c>
      <c r="O1446" t="s">
        <v>86</v>
      </c>
      <c r="P1446">
        <v>90</v>
      </c>
      <c r="Q1446">
        <v>90</v>
      </c>
      <c r="R1446" t="s">
        <v>42</v>
      </c>
      <c r="S1446" t="s">
        <v>43</v>
      </c>
      <c r="T1446" t="s">
        <v>52</v>
      </c>
      <c r="U1446" s="45"/>
      <c r="V1446" s="46" t="s">
        <v>87</v>
      </c>
      <c r="W1446" s="4">
        <v>4706</v>
      </c>
      <c r="X1446" s="4">
        <f>IF(Table1[[#This Row],[Commodity]]="corn",Table1[[#This Row],[Tariff per Car]]/(111*2000/56),Table1[[#This Row],[Tariff per Car]]/(111*2000/60))</f>
        <v>1.1870990990990991</v>
      </c>
      <c r="Y1446" s="4">
        <f>Table1[[#This Row],[Tariff per Car]]/100.7</f>
        <v>46.732869910625617</v>
      </c>
      <c r="Z1446" s="4">
        <f>(Table1[[#This Row],[Tariff per Car]]/111)</f>
        <v>42.396396396396398</v>
      </c>
      <c r="AA1446" s="6">
        <f>(Table1[[#This Row],[Tariff per Car]]/111)/Table1[[#This Row],[Route Mileage]]</f>
        <v>8.5476605637895969E-2</v>
      </c>
      <c r="AB1446" s="4">
        <v>0</v>
      </c>
      <c r="AC1446" s="4">
        <f>Table1[[#This Row],[FSC per Mile]]*Table1[[#This Row],[Route Mileage]]</f>
        <v>0</v>
      </c>
      <c r="AD1446" s="4">
        <f>Table1[[#This Row],[Tariff per Car]]+Table1[[#This Row],[FSC per Car]]</f>
        <v>4706</v>
      </c>
      <c r="AE1446" s="4">
        <f>IF(Table1[[#This Row],[Commodity]]="corn",Table1[[#This Row],[Tariff + FSC per Car]]/(111*2000/56),Table1[[#This Row],[Tariff + FSC per Car]]/(111*2000/60))</f>
        <v>1.1870990990990991</v>
      </c>
      <c r="AF1446" s="4">
        <f>Table1[[#This Row],[Tariff + FSC per Car]]/100.7</f>
        <v>46.732869910625617</v>
      </c>
      <c r="AG1446" s="4">
        <f>(Table1[[#This Row],[Tariff + FSC per Car]]/111)</f>
        <v>42.396396396396398</v>
      </c>
      <c r="AH1446" s="6">
        <f>(Table1[[#This Row],[Tariff + FSC per Car]]/111)/Table1[[#This Row],[Route Mileage]]</f>
        <v>8.5476605637895969E-2</v>
      </c>
    </row>
    <row r="1447" spans="1:34" x14ac:dyDescent="0.25">
      <c r="A1447" s="3">
        <v>45458</v>
      </c>
      <c r="B1447" s="1" t="s">
        <v>112</v>
      </c>
      <c r="C1447" s="1" t="s">
        <v>112</v>
      </c>
      <c r="D1447" s="24">
        <v>4051</v>
      </c>
      <c r="E1447" s="24">
        <v>2215</v>
      </c>
      <c r="F1447" s="1" t="s">
        <v>35</v>
      </c>
      <c r="G1447" s="1" t="s">
        <v>36</v>
      </c>
      <c r="H1447" s="1" t="s">
        <v>115</v>
      </c>
      <c r="I1447" t="s">
        <v>57</v>
      </c>
      <c r="J1447" t="str">
        <f>_xlfn.CONCAT(IFERROR(INDEX(Lookup!B:B, MATCH(Table1[[#This Row],[Origin City]], Lookup!A:A, 0)), Table1[[#This Row],[Origin City]]),","," ",Table1[[#This Row],[Origin State]])</f>
        <v>Allen Station (San Jose), IL</v>
      </c>
      <c r="K1447" t="s">
        <v>116</v>
      </c>
      <c r="L1447" t="s">
        <v>54</v>
      </c>
      <c r="M1447" t="str">
        <f>_xlfn.CONCAT(IFERROR(INDEX(Lookup!B:B, MATCH(Table1[[#This Row],[Destination City]], Lookup!A:A, 0)), Table1[[#This Row],[Destination City]]),","," ",Table1[[#This Row],[Destination State]])</f>
        <v>Pittsburg, TX</v>
      </c>
      <c r="N1447" s="5">
        <v>691</v>
      </c>
      <c r="O1447" t="s">
        <v>51</v>
      </c>
      <c r="P1447">
        <v>107</v>
      </c>
      <c r="R1447" t="s">
        <v>42</v>
      </c>
      <c r="S1447" t="s">
        <v>43</v>
      </c>
      <c r="T1447" t="s">
        <v>52</v>
      </c>
      <c r="U1447" s="36" t="s">
        <v>44</v>
      </c>
      <c r="V1447" s="28"/>
      <c r="W1447" s="4">
        <v>3805</v>
      </c>
      <c r="X1447" s="4">
        <f>IF(Table1[[#This Row],[Commodity]]="corn",Table1[[#This Row],[Tariff per Car]]/(111*2000/56),Table1[[#This Row],[Tariff per Car]]/(111*2000/60))</f>
        <v>0.95981981981981979</v>
      </c>
      <c r="Y1447" s="4">
        <f>Table1[[#This Row],[Tariff per Car]]/100.7</f>
        <v>37.785501489572987</v>
      </c>
      <c r="Z1447" s="4">
        <f>(Table1[[#This Row],[Tariff per Car]]/111)</f>
        <v>34.27927927927928</v>
      </c>
      <c r="AA1447" s="6">
        <f>(Table1[[#This Row],[Tariff per Car]]/111)/Table1[[#This Row],[Route Mileage]]</f>
        <v>4.9608218928045268E-2</v>
      </c>
      <c r="AB1447" s="4">
        <v>0.39</v>
      </c>
      <c r="AC1447" s="4">
        <f>Table1[[#This Row],[FSC per Mile]]*Table1[[#This Row],[Route Mileage]]</f>
        <v>269.49</v>
      </c>
      <c r="AD1447" s="4">
        <f>Table1[[#This Row],[Tariff per Car]]+Table1[[#This Row],[FSC per Car]]</f>
        <v>4074.49</v>
      </c>
      <c r="AE1447" s="4">
        <f>IF(Table1[[#This Row],[Commodity]]="corn",Table1[[#This Row],[Tariff + FSC per Car]]/(111*2000/56),Table1[[#This Row],[Tariff + FSC per Car]]/(111*2000/60))</f>
        <v>1.0277992792792792</v>
      </c>
      <c r="AF1447" s="4">
        <f>Table1[[#This Row],[Tariff + FSC per Car]]/100.7</f>
        <v>40.461668321747766</v>
      </c>
      <c r="AG1447" s="4">
        <f>(Table1[[#This Row],[Tariff + FSC per Car]]/111)</f>
        <v>36.707117117117114</v>
      </c>
      <c r="AH1447" s="6">
        <f>(Table1[[#This Row],[Tariff + FSC per Car]]/111)/Table1[[#This Row],[Route Mileage]]</f>
        <v>5.3121732441558774E-2</v>
      </c>
    </row>
    <row r="1448" spans="1:34" x14ac:dyDescent="0.25">
      <c r="A1448" s="3">
        <v>45458</v>
      </c>
      <c r="B1448" s="1" t="s">
        <v>112</v>
      </c>
      <c r="C1448" s="1" t="s">
        <v>112</v>
      </c>
      <c r="D1448" s="24">
        <v>4051</v>
      </c>
      <c r="E1448" s="24">
        <v>2310</v>
      </c>
      <c r="F1448" s="1" t="s">
        <v>35</v>
      </c>
      <c r="G1448" s="1" t="s">
        <v>36</v>
      </c>
      <c r="H1448" s="1" t="s">
        <v>120</v>
      </c>
      <c r="I1448" t="s">
        <v>77</v>
      </c>
      <c r="J1448" t="str">
        <f>_xlfn.CONCAT(IFERROR(INDEX(Lookup!B:B, MATCH(Table1[[#This Row],[Origin City]], Lookup!A:A, 0)), Table1[[#This Row],[Origin City]]),","," ",Table1[[#This Row],[Origin State]])</f>
        <v>Frankfort, KS</v>
      </c>
      <c r="K1448" t="s">
        <v>121</v>
      </c>
      <c r="L1448" t="s">
        <v>40</v>
      </c>
      <c r="M1448" t="str">
        <f>_xlfn.CONCAT(IFERROR(INDEX(Lookup!B:B, MATCH(Table1[[#This Row],[Destination City]], Lookup!A:A, 0)), Table1[[#This Row],[Destination City]]),","," ",Table1[[#This Row],[Destination State]])</f>
        <v>Calipatria, CA</v>
      </c>
      <c r="N1448" s="5">
        <v>1572</v>
      </c>
      <c r="O1448" t="s">
        <v>51</v>
      </c>
      <c r="P1448">
        <v>107</v>
      </c>
      <c r="R1448" t="s">
        <v>42</v>
      </c>
      <c r="S1448" t="s">
        <v>43</v>
      </c>
      <c r="T1448" t="s">
        <v>52</v>
      </c>
      <c r="U1448" s="36" t="s">
        <v>44</v>
      </c>
      <c r="V1448" s="28"/>
      <c r="W1448" s="4">
        <v>5725</v>
      </c>
      <c r="X1448" s="4">
        <f>IF(Table1[[#This Row],[Commodity]]="corn",Table1[[#This Row],[Tariff per Car]]/(111*2000/56),Table1[[#This Row],[Tariff per Car]]/(111*2000/60))</f>
        <v>1.4441441441441443</v>
      </c>
      <c r="Y1448" s="4">
        <f>Table1[[#This Row],[Tariff per Car]]/100.7</f>
        <v>56.852035749751735</v>
      </c>
      <c r="Z1448" s="4">
        <f>(Table1[[#This Row],[Tariff per Car]]/111)</f>
        <v>51.576576576576578</v>
      </c>
      <c r="AA1448" s="6">
        <f>(Table1[[#This Row],[Tariff per Car]]/111)/Table1[[#This Row],[Route Mileage]]</f>
        <v>3.2809527084336244E-2</v>
      </c>
      <c r="AB1448" s="4">
        <v>0.39</v>
      </c>
      <c r="AC1448" s="4">
        <f>Table1[[#This Row],[FSC per Mile]]*Table1[[#This Row],[Route Mileage]]</f>
        <v>613.08000000000004</v>
      </c>
      <c r="AD1448" s="4">
        <f>Table1[[#This Row],[Tariff per Car]]+Table1[[#This Row],[FSC per Car]]</f>
        <v>6338.08</v>
      </c>
      <c r="AE1448" s="4">
        <f>IF(Table1[[#This Row],[Commodity]]="corn",Table1[[#This Row],[Tariff + FSC per Car]]/(111*2000/56),Table1[[#This Row],[Tariff + FSC per Car]]/(111*2000/60))</f>
        <v>1.5987949549549549</v>
      </c>
      <c r="AF1448" s="4">
        <f>Table1[[#This Row],[Tariff + FSC per Car]]/100.7</f>
        <v>62.940218470705062</v>
      </c>
      <c r="AG1448" s="4">
        <f>(Table1[[#This Row],[Tariff + FSC per Car]]/111)</f>
        <v>57.099819819819821</v>
      </c>
      <c r="AH1448" s="6">
        <f>(Table1[[#This Row],[Tariff + FSC per Car]]/111)/Table1[[#This Row],[Route Mileage]]</f>
        <v>3.6323040597849757E-2</v>
      </c>
    </row>
    <row r="1449" spans="1:34" x14ac:dyDescent="0.25">
      <c r="A1449" s="3">
        <v>45458</v>
      </c>
      <c r="B1449" s="1" t="s">
        <v>112</v>
      </c>
      <c r="C1449" s="1" t="s">
        <v>112</v>
      </c>
      <c r="D1449" s="24">
        <v>4051</v>
      </c>
      <c r="E1449" s="24">
        <v>2300</v>
      </c>
      <c r="F1449" s="1" t="s">
        <v>35</v>
      </c>
      <c r="G1449" s="1" t="s">
        <v>36</v>
      </c>
      <c r="H1449" s="1" t="s">
        <v>113</v>
      </c>
      <c r="I1449" t="s">
        <v>38</v>
      </c>
      <c r="J1449" t="str">
        <f>_xlfn.CONCAT(IFERROR(INDEX(Lookup!B:B, MATCH(Table1[[#This Row],[Origin City]], Lookup!A:A, 0)), Table1[[#This Row],[Origin City]]),","," ",Table1[[#This Row],[Origin State]])</f>
        <v>Mead, NE</v>
      </c>
      <c r="K1449" t="s">
        <v>114</v>
      </c>
      <c r="L1449" t="s">
        <v>40</v>
      </c>
      <c r="M1449" t="str">
        <f>_xlfn.CONCAT(IFERROR(INDEX(Lookup!B:B, MATCH(Table1[[#This Row],[Destination City]], Lookup!A:A, 0)), Table1[[#This Row],[Destination City]]),","," ",Table1[[#This Row],[Destination State]])</f>
        <v>Keyes, CA</v>
      </c>
      <c r="N1449" s="5">
        <v>1737</v>
      </c>
      <c r="O1449" t="s">
        <v>51</v>
      </c>
      <c r="P1449">
        <v>107</v>
      </c>
      <c r="R1449" t="s">
        <v>42</v>
      </c>
      <c r="S1449" t="s">
        <v>43</v>
      </c>
      <c r="T1449" t="s">
        <v>52</v>
      </c>
      <c r="U1449" s="36" t="s">
        <v>44</v>
      </c>
      <c r="V1449" s="28"/>
      <c r="W1449" s="4">
        <v>5885</v>
      </c>
      <c r="X1449" s="4">
        <f>IF(Table1[[#This Row],[Commodity]]="corn",Table1[[#This Row],[Tariff per Car]]/(111*2000/56),Table1[[#This Row],[Tariff per Car]]/(111*2000/60))</f>
        <v>1.4845045045045044</v>
      </c>
      <c r="Y1449" s="4">
        <f>Table1[[#This Row],[Tariff per Car]]/100.7</f>
        <v>58.440913604766635</v>
      </c>
      <c r="Z1449" s="4">
        <f>(Table1[[#This Row],[Tariff per Car]]/111)</f>
        <v>53.018018018018019</v>
      </c>
      <c r="AA1449" s="6">
        <f>(Table1[[#This Row],[Tariff per Car]]/111)/Table1[[#This Row],[Route Mileage]]</f>
        <v>3.0522750730004617E-2</v>
      </c>
      <c r="AB1449" s="4">
        <v>0.39</v>
      </c>
      <c r="AC1449" s="4">
        <f>Table1[[#This Row],[FSC per Mile]]*Table1[[#This Row],[Route Mileage]]</f>
        <v>677.43000000000006</v>
      </c>
      <c r="AD1449" s="4">
        <f>Table1[[#This Row],[Tariff per Car]]+Table1[[#This Row],[FSC per Car]]</f>
        <v>6562.43</v>
      </c>
      <c r="AE1449" s="4">
        <f>IF(Table1[[#This Row],[Commodity]]="corn",Table1[[#This Row],[Tariff + FSC per Car]]/(111*2000/56),Table1[[#This Row],[Tariff + FSC per Car]]/(111*2000/60))</f>
        <v>1.6553877477477479</v>
      </c>
      <c r="AF1449" s="4">
        <f>Table1[[#This Row],[Tariff + FSC per Car]]/100.7</f>
        <v>65.168123138033764</v>
      </c>
      <c r="AG1449" s="4">
        <f>(Table1[[#This Row],[Tariff + FSC per Car]]/111)</f>
        <v>59.120990990990997</v>
      </c>
      <c r="AH1449" s="6">
        <f>(Table1[[#This Row],[Tariff + FSC per Car]]/111)/Table1[[#This Row],[Route Mileage]]</f>
        <v>3.4036264243518133E-2</v>
      </c>
    </row>
    <row r="1450" spans="1:34" x14ac:dyDescent="0.25">
      <c r="A1450" s="3">
        <v>45458</v>
      </c>
      <c r="B1450" s="1" t="s">
        <v>112</v>
      </c>
      <c r="C1450" s="1" t="s">
        <v>112</v>
      </c>
      <c r="D1450" s="24">
        <v>4051</v>
      </c>
      <c r="E1450" s="24">
        <v>2215</v>
      </c>
      <c r="F1450" s="1" t="s">
        <v>35</v>
      </c>
      <c r="G1450" s="1" t="s">
        <v>36</v>
      </c>
      <c r="H1450" s="1" t="s">
        <v>117</v>
      </c>
      <c r="I1450" t="s">
        <v>38</v>
      </c>
      <c r="J1450" t="str">
        <f>_xlfn.CONCAT(IFERROR(INDEX(Lookup!B:B, MATCH(Table1[[#This Row],[Origin City]], Lookup!A:A, 0)), Table1[[#This Row],[Origin City]]),","," ",Table1[[#This Row],[Origin State]])</f>
        <v>Nebraska City, NE</v>
      </c>
      <c r="K1450" t="s">
        <v>118</v>
      </c>
      <c r="L1450" t="s">
        <v>54</v>
      </c>
      <c r="M1450" t="str">
        <f>_xlfn.CONCAT(IFERROR(INDEX(Lookup!B:B, MATCH(Table1[[#This Row],[Destination City]], Lookup!A:A, 0)), Table1[[#This Row],[Destination City]]),","," ",Table1[[#This Row],[Destination State]])</f>
        <v>Amarillo, TX</v>
      </c>
      <c r="N1450" s="5">
        <v>714</v>
      </c>
      <c r="O1450" t="s">
        <v>51</v>
      </c>
      <c r="P1450">
        <v>107</v>
      </c>
      <c r="R1450" t="s">
        <v>42</v>
      </c>
      <c r="S1450" t="s">
        <v>43</v>
      </c>
      <c r="T1450" t="s">
        <v>52</v>
      </c>
      <c r="U1450" s="36" t="s">
        <v>44</v>
      </c>
      <c r="V1450" s="28"/>
      <c r="W1450" s="4">
        <v>4725</v>
      </c>
      <c r="X1450" s="4">
        <f>IF(Table1[[#This Row],[Commodity]]="corn",Table1[[#This Row],[Tariff per Car]]/(111*2000/56),Table1[[#This Row],[Tariff per Car]]/(111*2000/60))</f>
        <v>1.1918918918918919</v>
      </c>
      <c r="Y1450" s="4">
        <f>Table1[[#This Row],[Tariff per Car]]/100.7</f>
        <v>46.921549155908636</v>
      </c>
      <c r="Z1450" s="4">
        <f>(Table1[[#This Row],[Tariff per Car]]/111)</f>
        <v>42.567567567567565</v>
      </c>
      <c r="AA1450" s="6">
        <f>(Table1[[#This Row],[Tariff per Car]]/111)/Table1[[#This Row],[Route Mileage]]</f>
        <v>5.9618441971383142E-2</v>
      </c>
      <c r="AB1450" s="4">
        <v>0.39</v>
      </c>
      <c r="AC1450" s="4">
        <f>Table1[[#This Row],[FSC per Mile]]*Table1[[#This Row],[Route Mileage]]</f>
        <v>278.46000000000004</v>
      </c>
      <c r="AD1450" s="4">
        <f>Table1[[#This Row],[Tariff per Car]]+Table1[[#This Row],[FSC per Car]]</f>
        <v>5003.46</v>
      </c>
      <c r="AE1450" s="4">
        <f>IF(Table1[[#This Row],[Commodity]]="corn",Table1[[#This Row],[Tariff + FSC per Car]]/(111*2000/56),Table1[[#This Row],[Tariff + FSC per Car]]/(111*2000/60))</f>
        <v>1.262134054054054</v>
      </c>
      <c r="AF1450" s="4">
        <f>Table1[[#This Row],[Tariff + FSC per Car]]/100.7</f>
        <v>49.68679245283019</v>
      </c>
      <c r="AG1450" s="4">
        <f>(Table1[[#This Row],[Tariff + FSC per Car]]/111)</f>
        <v>45.076216216216217</v>
      </c>
      <c r="AH1450" s="6">
        <f>(Table1[[#This Row],[Tariff + FSC per Car]]/111)/Table1[[#This Row],[Route Mileage]]</f>
        <v>6.3131955484896668E-2</v>
      </c>
    </row>
    <row r="1451" spans="1:34" x14ac:dyDescent="0.25">
      <c r="A1451" s="3">
        <v>45458</v>
      </c>
      <c r="B1451" s="1" t="s">
        <v>112</v>
      </c>
      <c r="C1451" s="1" t="s">
        <v>112</v>
      </c>
      <c r="D1451" s="24">
        <v>4051</v>
      </c>
      <c r="E1451" s="24">
        <v>2100</v>
      </c>
      <c r="F1451" s="1" t="s">
        <v>35</v>
      </c>
      <c r="G1451" s="1" t="s">
        <v>36</v>
      </c>
      <c r="H1451" s="1" t="s">
        <v>122</v>
      </c>
      <c r="I1451" t="s">
        <v>59</v>
      </c>
      <c r="J1451" t="str">
        <f>_xlfn.CONCAT(IFERROR(INDEX(Lookup!B:B, MATCH(Table1[[#This Row],[Origin City]], Lookup!A:A, 0)), Table1[[#This Row],[Origin City]]),","," ",Table1[[#This Row],[Origin State]])</f>
        <v>Sloan, IA</v>
      </c>
      <c r="K1451" t="s">
        <v>123</v>
      </c>
      <c r="L1451" t="s">
        <v>124</v>
      </c>
      <c r="M1451" t="str">
        <f>_xlfn.CONCAT(IFERROR(INDEX(Lookup!B:B, MATCH(Table1[[#This Row],[Destination City]], Lookup!A:A, 0)), Table1[[#This Row],[Destination City]]),","," ",Table1[[#This Row],[Destination State]])</f>
        <v>Burley, ID</v>
      </c>
      <c r="N1451" s="47">
        <v>1176</v>
      </c>
      <c r="O1451" t="s">
        <v>51</v>
      </c>
      <c r="P1451">
        <v>107</v>
      </c>
      <c r="R1451" t="s">
        <v>42</v>
      </c>
      <c r="S1451" t="s">
        <v>43</v>
      </c>
      <c r="T1451" t="s">
        <v>52</v>
      </c>
      <c r="U1451" s="36" t="s">
        <v>44</v>
      </c>
      <c r="V1451" s="28"/>
      <c r="W1451" s="4">
        <v>5405</v>
      </c>
      <c r="X1451" s="4">
        <f>IF(Table1[[#This Row],[Commodity]]="corn",Table1[[#This Row],[Tariff per Car]]/(111*2000/56),Table1[[#This Row],[Tariff per Car]]/(111*2000/60))</f>
        <v>1.3634234234234235</v>
      </c>
      <c r="Y1451" s="4">
        <f>Table1[[#This Row],[Tariff per Car]]/100.7</f>
        <v>53.674280039721943</v>
      </c>
      <c r="Z1451" s="4">
        <f>(Table1[[#This Row],[Tariff per Car]]/111)</f>
        <v>48.693693693693696</v>
      </c>
      <c r="AA1451" s="6">
        <f>(Table1[[#This Row],[Tariff per Car]]/111)/Table1[[#This Row],[Route Mileage]]</f>
        <v>4.1406202120487838E-2</v>
      </c>
      <c r="AB1451" s="4">
        <v>0.39</v>
      </c>
      <c r="AC1451" s="4">
        <f>Table1[[#This Row],[FSC per Mile]]*Table1[[#This Row],[Route Mileage]]</f>
        <v>458.64000000000004</v>
      </c>
      <c r="AD1451" s="4">
        <f>Table1[[#This Row],[Tariff per Car]]+Table1[[#This Row],[FSC per Car]]</f>
        <v>5863.64</v>
      </c>
      <c r="AE1451" s="4">
        <f>IF(Table1[[#This Row],[Commodity]]="corn",Table1[[#This Row],[Tariff + FSC per Car]]/(111*2000/56),Table1[[#This Row],[Tariff + FSC per Car]]/(111*2000/60))</f>
        <v>1.4791163963963965</v>
      </c>
      <c r="AF1451" s="4">
        <f>Table1[[#This Row],[Tariff + FSC per Car]]/100.7</f>
        <v>58.228798411122149</v>
      </c>
      <c r="AG1451" s="4">
        <f>(Table1[[#This Row],[Tariff + FSC per Car]]/111)</f>
        <v>52.825585585585586</v>
      </c>
      <c r="AH1451" s="6">
        <f>(Table1[[#This Row],[Tariff + FSC per Car]]/111)/Table1[[#This Row],[Route Mileage]]</f>
        <v>4.491971563400135E-2</v>
      </c>
    </row>
    <row r="1452" spans="1:34" x14ac:dyDescent="0.25">
      <c r="A1452" s="3">
        <v>45458</v>
      </c>
      <c r="B1452" s="1" t="s">
        <v>112</v>
      </c>
      <c r="C1452" s="1" t="s">
        <v>112</v>
      </c>
      <c r="D1452" s="24">
        <v>4051</v>
      </c>
      <c r="E1452" s="24">
        <v>2210</v>
      </c>
      <c r="F1452" s="1" t="s">
        <v>35</v>
      </c>
      <c r="G1452" s="1" t="s">
        <v>36</v>
      </c>
      <c r="H1452" s="1" t="s">
        <v>125</v>
      </c>
      <c r="I1452" t="s">
        <v>57</v>
      </c>
      <c r="J1452" t="str">
        <f>_xlfn.CONCAT(IFERROR(INDEX(Lookup!B:B, MATCH(Table1[[#This Row],[Origin City]], Lookup!A:A, 0)), Table1[[#This Row],[Origin City]]),","," ",Table1[[#This Row],[Origin State]])</f>
        <v>Sterling, IL</v>
      </c>
      <c r="K1452" t="s">
        <v>126</v>
      </c>
      <c r="L1452" t="s">
        <v>127</v>
      </c>
      <c r="M1452" t="str">
        <f>_xlfn.CONCAT(IFERROR(INDEX(Lookup!B:B, MATCH(Table1[[#This Row],[Destination City]], Lookup!A:A, 0)), Table1[[#This Row],[Destination City]]),","," ",Table1[[#This Row],[Destination State]])</f>
        <v>Nashville, AR</v>
      </c>
      <c r="N1452" s="47">
        <v>723</v>
      </c>
      <c r="O1452" t="s">
        <v>51</v>
      </c>
      <c r="P1452">
        <v>107</v>
      </c>
      <c r="R1452" t="s">
        <v>42</v>
      </c>
      <c r="S1452" t="s">
        <v>43</v>
      </c>
      <c r="T1452" t="s">
        <v>52</v>
      </c>
      <c r="U1452" s="36" t="s">
        <v>44</v>
      </c>
      <c r="V1452" s="28"/>
      <c r="W1452" s="4">
        <v>3945</v>
      </c>
      <c r="X1452" s="4">
        <f>IF(Table1[[#This Row],[Commodity]]="corn",Table1[[#This Row],[Tariff per Car]]/(111*2000/56),Table1[[#This Row],[Tariff per Car]]/(111*2000/60))</f>
        <v>0.99513513513513518</v>
      </c>
      <c r="Y1452" s="4">
        <f>Table1[[#This Row],[Tariff per Car]]/100.7</f>
        <v>39.175769612711022</v>
      </c>
      <c r="Z1452" s="4">
        <f>(Table1[[#This Row],[Tariff per Car]]/111)</f>
        <v>35.54054054054054</v>
      </c>
      <c r="AA1452" s="6">
        <f>(Table1[[#This Row],[Tariff per Car]]/111)/Table1[[#This Row],[Route Mileage]]</f>
        <v>4.9157040858285671E-2</v>
      </c>
      <c r="AB1452" s="4">
        <v>0.39</v>
      </c>
      <c r="AC1452" s="4">
        <f>Table1[[#This Row],[FSC per Mile]]*Table1[[#This Row],[Route Mileage]]</f>
        <v>281.97000000000003</v>
      </c>
      <c r="AD1452" s="4">
        <f>Table1[[#This Row],[Tariff per Car]]+Table1[[#This Row],[FSC per Car]]</f>
        <v>4226.97</v>
      </c>
      <c r="AE1452" s="4">
        <f>IF(Table1[[#This Row],[Commodity]]="corn",Table1[[#This Row],[Tariff + FSC per Car]]/(111*2000/56),Table1[[#This Row],[Tariff + FSC per Car]]/(111*2000/60))</f>
        <v>1.0662627027027027</v>
      </c>
      <c r="AF1452" s="4">
        <f>Table1[[#This Row],[Tariff + FSC per Car]]/100.7</f>
        <v>41.97586891757696</v>
      </c>
      <c r="AG1452" s="4">
        <f>(Table1[[#This Row],[Tariff + FSC per Car]]/111)</f>
        <v>38.08081081081081</v>
      </c>
      <c r="AH1452" s="6">
        <f>(Table1[[#This Row],[Tariff + FSC per Car]]/111)/Table1[[#This Row],[Route Mileage]]</f>
        <v>5.2670554371799183E-2</v>
      </c>
    </row>
    <row r="1453" spans="1:34" x14ac:dyDescent="0.25">
      <c r="A1453" s="3">
        <v>45458</v>
      </c>
      <c r="B1453" s="1" t="s">
        <v>34</v>
      </c>
      <c r="C1453" s="1" t="s">
        <v>34</v>
      </c>
      <c r="D1453" s="24">
        <v>4022</v>
      </c>
      <c r="E1453" s="24">
        <v>69105</v>
      </c>
      <c r="F1453" s="1" t="s">
        <v>72</v>
      </c>
      <c r="G1453" s="1" t="s">
        <v>36</v>
      </c>
      <c r="H1453" s="1" t="s">
        <v>73</v>
      </c>
      <c r="I1453" t="s">
        <v>47</v>
      </c>
      <c r="J1453" t="str">
        <f>_xlfn.CONCAT(IFERROR(INDEX(Lookup!B:B, MATCH(Table1[[#This Row],[Origin City]], Lookup!A:A, 0)), Table1[[#This Row],[Origin City]]),","," ",Table1[[#This Row],[Origin State]])</f>
        <v>Argyle, MN</v>
      </c>
      <c r="K1453" t="s">
        <v>48</v>
      </c>
      <c r="L1453" t="s">
        <v>49</v>
      </c>
      <c r="M1453" t="s">
        <v>50</v>
      </c>
      <c r="N1453" s="5">
        <v>1528</v>
      </c>
      <c r="O1453" t="s">
        <v>51</v>
      </c>
      <c r="P1453">
        <v>110</v>
      </c>
      <c r="Q1453">
        <v>120</v>
      </c>
      <c r="R1453" t="s">
        <v>2</v>
      </c>
      <c r="S1453" t="s">
        <v>43</v>
      </c>
      <c r="T1453" t="s">
        <v>52</v>
      </c>
      <c r="U1453" s="35" t="s">
        <v>44</v>
      </c>
      <c r="V1453" s="27" t="s">
        <v>45</v>
      </c>
      <c r="W1453" s="4">
        <v>6285</v>
      </c>
      <c r="X1453" s="4">
        <f>IF(Table1[[#This Row],[Commodity]]="corn",Table1[[#This Row],[Tariff per Car]]/(111*2000/56),Table1[[#This Row],[Tariff per Car]]/(111*2000/60))</f>
        <v>1.6986486486486487</v>
      </c>
      <c r="Y1453" s="4">
        <f>Table1[[#This Row],[Tariff per Car]]/100.7</f>
        <v>62.413108242303871</v>
      </c>
      <c r="Z1453" s="4">
        <f>(Table1[[#This Row],[Tariff per Car]]/111)</f>
        <v>56.621621621621621</v>
      </c>
      <c r="AA1453" s="6">
        <f>(Table1[[#This Row],[Tariff per Car]]/111)/Table1[[#This Row],[Route Mileage]]</f>
        <v>3.7056035092684306E-2</v>
      </c>
      <c r="AB1453" s="4">
        <v>0.19</v>
      </c>
      <c r="AC1453" s="4">
        <f>Table1[[#This Row],[FSC per Mile]]*Table1[[#This Row],[Route Mileage]]</f>
        <v>290.32</v>
      </c>
      <c r="AD1453" s="4">
        <f>Table1[[#This Row],[Tariff per Car]]+Table1[[#This Row],[FSC per Car]]</f>
        <v>6575.32</v>
      </c>
      <c r="AE1453" s="4">
        <f>IF(Table1[[#This Row],[Commodity]]="corn",Table1[[#This Row],[Tariff + FSC per Car]]/(111*2000/56),Table1[[#This Row],[Tariff + FSC per Car]]/(111*2000/60))</f>
        <v>1.7771135135135134</v>
      </c>
      <c r="AF1453" s="4">
        <f>Table1[[#This Row],[Tariff + FSC per Car]]/100.7</f>
        <v>65.296127110228397</v>
      </c>
      <c r="AG1453" s="4">
        <f>(Table1[[#This Row],[Tariff + FSC per Car]]/111)</f>
        <v>59.237117117117116</v>
      </c>
      <c r="AH1453" s="6">
        <f>(Table1[[#This Row],[Tariff + FSC per Car]]/111)/Table1[[#This Row],[Route Mileage]]</f>
        <v>3.8767746804396021E-2</v>
      </c>
    </row>
    <row r="1454" spans="1:34" x14ac:dyDescent="0.25">
      <c r="A1454" s="3">
        <v>45458</v>
      </c>
      <c r="B1454" s="1" t="s">
        <v>34</v>
      </c>
      <c r="C1454" s="1" t="s">
        <v>34</v>
      </c>
      <c r="D1454" s="24">
        <v>4022</v>
      </c>
      <c r="E1454" s="24">
        <v>69105</v>
      </c>
      <c r="F1454" s="1" t="s">
        <v>72</v>
      </c>
      <c r="G1454" s="1" t="s">
        <v>36</v>
      </c>
      <c r="H1454" s="1" t="s">
        <v>73</v>
      </c>
      <c r="I1454" t="s">
        <v>47</v>
      </c>
      <c r="J1454" t="str">
        <f>_xlfn.CONCAT(IFERROR(INDEX(Lookup!B:B, MATCH(Table1[[#This Row],[Origin City]], Lookup!A:A, 0)), Table1[[#This Row],[Origin City]]),","," ",Table1[[#This Row],[Origin State]])</f>
        <v>Argyle, MN</v>
      </c>
      <c r="K1454" t="s">
        <v>65</v>
      </c>
      <c r="L1454" t="s">
        <v>54</v>
      </c>
      <c r="M1454" t="s">
        <v>66</v>
      </c>
      <c r="N1454" s="47">
        <v>1634</v>
      </c>
      <c r="O1454" t="s">
        <v>51</v>
      </c>
      <c r="P1454">
        <v>110</v>
      </c>
      <c r="Q1454">
        <v>120</v>
      </c>
      <c r="R1454" t="s">
        <v>2</v>
      </c>
      <c r="S1454" t="s">
        <v>43</v>
      </c>
      <c r="T1454" t="s">
        <v>52</v>
      </c>
      <c r="U1454" s="36" t="s">
        <v>44</v>
      </c>
      <c r="V1454" s="28" t="s">
        <v>45</v>
      </c>
      <c r="W1454" s="4">
        <v>6685</v>
      </c>
      <c r="X1454" s="4">
        <f>IF(Table1[[#This Row],[Commodity]]="corn",Table1[[#This Row],[Tariff per Car]]/(111*2000/56),Table1[[#This Row],[Tariff per Car]]/(111*2000/60))</f>
        <v>1.8067567567567568</v>
      </c>
      <c r="Y1454" s="4">
        <f>Table1[[#This Row],[Tariff per Car]]/100.7</f>
        <v>66.385302879841106</v>
      </c>
      <c r="Z1454" s="4">
        <f>(Table1[[#This Row],[Tariff per Car]]/111)</f>
        <v>60.225225225225223</v>
      </c>
      <c r="AA1454" s="6">
        <f>(Table1[[#This Row],[Tariff per Car]]/111)/Table1[[#This Row],[Route Mileage]]</f>
        <v>3.6857542977494016E-2</v>
      </c>
      <c r="AB1454" s="4">
        <v>0.19</v>
      </c>
      <c r="AC1454" s="4">
        <f>Table1[[#This Row],[FSC per Mile]]*Table1[[#This Row],[Route Mileage]]</f>
        <v>310.45999999999998</v>
      </c>
      <c r="AD1454" s="4">
        <f>Table1[[#This Row],[Tariff per Car]]+Table1[[#This Row],[FSC per Car]]</f>
        <v>6995.46</v>
      </c>
      <c r="AE1454" s="4">
        <f>IF(Table1[[#This Row],[Commodity]]="corn",Table1[[#This Row],[Tariff + FSC per Car]]/(111*2000/56),Table1[[#This Row],[Tariff + FSC per Car]]/(111*2000/60))</f>
        <v>1.890664864864865</v>
      </c>
      <c r="AF1454" s="4">
        <f>Table1[[#This Row],[Tariff + FSC per Car]]/100.7</f>
        <v>69.468321747765643</v>
      </c>
      <c r="AG1454" s="4">
        <f>(Table1[[#This Row],[Tariff + FSC per Car]]/111)</f>
        <v>63.022162162162161</v>
      </c>
      <c r="AH1454" s="6">
        <f>(Table1[[#This Row],[Tariff + FSC per Car]]/111)/Table1[[#This Row],[Route Mileage]]</f>
        <v>3.8569254689205731E-2</v>
      </c>
    </row>
    <row r="1455" spans="1:34" x14ac:dyDescent="0.25">
      <c r="A1455" s="3">
        <v>45458</v>
      </c>
      <c r="B1455" s="1" t="s">
        <v>34</v>
      </c>
      <c r="C1455" s="1" t="s">
        <v>34</v>
      </c>
      <c r="D1455" s="24">
        <v>4022</v>
      </c>
      <c r="E1455" s="24">
        <v>69105</v>
      </c>
      <c r="F1455" s="1" t="s">
        <v>72</v>
      </c>
      <c r="G1455" s="1" t="s">
        <v>36</v>
      </c>
      <c r="H1455" s="1" t="s">
        <v>74</v>
      </c>
      <c r="I1455" t="s">
        <v>75</v>
      </c>
      <c r="J1455" t="str">
        <f>_xlfn.CONCAT(IFERROR(INDEX(Lookup!B:B, MATCH(Table1[[#This Row],[Origin City]], Lookup!A:A, 0)), Table1[[#This Row],[Origin City]]),","," ",Table1[[#This Row],[Origin State]])</f>
        <v>Casselton, ND</v>
      </c>
      <c r="K1455" t="s">
        <v>48</v>
      </c>
      <c r="L1455" t="s">
        <v>49</v>
      </c>
      <c r="M1455" t="s">
        <v>50</v>
      </c>
      <c r="N1455" s="5">
        <v>1469</v>
      </c>
      <c r="O1455" t="s">
        <v>51</v>
      </c>
      <c r="P1455">
        <v>110</v>
      </c>
      <c r="Q1455">
        <v>120</v>
      </c>
      <c r="R1455" t="s">
        <v>2</v>
      </c>
      <c r="S1455" t="s">
        <v>43</v>
      </c>
      <c r="T1455" t="s">
        <v>52</v>
      </c>
      <c r="U1455" s="35" t="s">
        <v>44</v>
      </c>
      <c r="V1455" s="27" t="s">
        <v>45</v>
      </c>
      <c r="W1455" s="4">
        <v>6235</v>
      </c>
      <c r="X1455" s="4">
        <f>IF(Table1[[#This Row],[Commodity]]="corn",Table1[[#This Row],[Tariff per Car]]/(111*2000/56),Table1[[#This Row],[Tariff per Car]]/(111*2000/60))</f>
        <v>1.6851351351351351</v>
      </c>
      <c r="Y1455" s="4">
        <f>Table1[[#This Row],[Tariff per Car]]/100.7</f>
        <v>61.916583912611713</v>
      </c>
      <c r="Z1455" s="4">
        <f>(Table1[[#This Row],[Tariff per Car]]/111)</f>
        <v>56.171171171171174</v>
      </c>
      <c r="AA1455" s="6">
        <f>(Table1[[#This Row],[Tariff per Car]]/111)/Table1[[#This Row],[Route Mileage]]</f>
        <v>3.8237693104949746E-2</v>
      </c>
      <c r="AB1455" s="4">
        <v>0.19</v>
      </c>
      <c r="AC1455" s="4">
        <f>Table1[[#This Row],[FSC per Mile]]*Table1[[#This Row],[Route Mileage]]</f>
        <v>279.11</v>
      </c>
      <c r="AD1455" s="4">
        <f>Table1[[#This Row],[Tariff per Car]]+Table1[[#This Row],[FSC per Car]]</f>
        <v>6514.11</v>
      </c>
      <c r="AE1455" s="4">
        <f>IF(Table1[[#This Row],[Commodity]]="corn",Table1[[#This Row],[Tariff + FSC per Car]]/(111*2000/56),Table1[[#This Row],[Tariff + FSC per Car]]/(111*2000/60))</f>
        <v>1.7605702702702701</v>
      </c>
      <c r="AF1455" s="4">
        <f>Table1[[#This Row],[Tariff + FSC per Car]]/100.7</f>
        <v>64.688282025819262</v>
      </c>
      <c r="AG1455" s="4">
        <f>(Table1[[#This Row],[Tariff + FSC per Car]]/111)</f>
        <v>58.685675675675675</v>
      </c>
      <c r="AH1455" s="6">
        <f>(Table1[[#This Row],[Tariff + FSC per Car]]/111)/Table1[[#This Row],[Route Mileage]]</f>
        <v>3.9949404816661455E-2</v>
      </c>
    </row>
    <row r="1456" spans="1:34" x14ac:dyDescent="0.25">
      <c r="A1456" s="3">
        <v>45458</v>
      </c>
      <c r="B1456" s="1" t="s">
        <v>34</v>
      </c>
      <c r="C1456" s="1" t="s">
        <v>34</v>
      </c>
      <c r="D1456" s="24">
        <v>4022</v>
      </c>
      <c r="E1456" s="24">
        <v>69902</v>
      </c>
      <c r="F1456" s="1" t="s">
        <v>72</v>
      </c>
      <c r="G1456" s="1" t="s">
        <v>36</v>
      </c>
      <c r="H1456" s="1" t="s">
        <v>74</v>
      </c>
      <c r="I1456" t="s">
        <v>75</v>
      </c>
      <c r="J1456" t="str">
        <f>_xlfn.CONCAT(IFERROR(INDEX(Lookup!B:B, MATCH(Table1[[#This Row],[Origin City]], Lookup!A:A, 0)), Table1[[#This Row],[Origin City]]),","," ",Table1[[#This Row],[Origin State]])</f>
        <v>Casselton, ND</v>
      </c>
      <c r="K1456" t="s">
        <v>79</v>
      </c>
      <c r="L1456" t="s">
        <v>62</v>
      </c>
      <c r="M1456" t="str">
        <f>_xlfn.CONCAT(IFERROR(INDEX(Lookup!B:B, MATCH(Table1[[#This Row],[Destination City]], Lookup!A:A, 0)), Table1[[#This Row],[Destination City]]),","," ",Table1[[#This Row],[Destination State]])</f>
        <v>St. Louis, MO</v>
      </c>
      <c r="N1456" s="5">
        <v>855</v>
      </c>
      <c r="O1456" t="s">
        <v>51</v>
      </c>
      <c r="P1456">
        <v>110</v>
      </c>
      <c r="Q1456">
        <v>120</v>
      </c>
      <c r="R1456" t="s">
        <v>2</v>
      </c>
      <c r="S1456" t="s">
        <v>43</v>
      </c>
      <c r="T1456" t="s">
        <v>52</v>
      </c>
      <c r="U1456" s="35" t="s">
        <v>44</v>
      </c>
      <c r="V1456" s="27" t="s">
        <v>45</v>
      </c>
      <c r="W1456" s="4">
        <v>4485</v>
      </c>
      <c r="X1456" s="4">
        <f>IF(Table1[[#This Row],[Commodity]]="corn",Table1[[#This Row],[Tariff per Car]]/(111*2000/56),Table1[[#This Row],[Tariff per Car]]/(111*2000/60))</f>
        <v>1.2121621621621621</v>
      </c>
      <c r="Y1456" s="4">
        <f>Table1[[#This Row],[Tariff per Car]]/100.7</f>
        <v>44.538232373386293</v>
      </c>
      <c r="Z1456" s="4">
        <f>(Table1[[#This Row],[Tariff per Car]]/111)</f>
        <v>40.405405405405403</v>
      </c>
      <c r="AA1456" s="6">
        <f>(Table1[[#This Row],[Tariff per Car]]/111)/Table1[[#This Row],[Route Mileage]]</f>
        <v>4.7257784099889358E-2</v>
      </c>
      <c r="AB1456" s="4">
        <v>0.19</v>
      </c>
      <c r="AC1456" s="4">
        <f>Table1[[#This Row],[FSC per Mile]]*Table1[[#This Row],[Route Mileage]]</f>
        <v>162.44999999999999</v>
      </c>
      <c r="AD1456" s="4">
        <f>Table1[[#This Row],[Tariff per Car]]+Table1[[#This Row],[FSC per Car]]</f>
        <v>4647.45</v>
      </c>
      <c r="AE1456" s="4">
        <f>IF(Table1[[#This Row],[Commodity]]="corn",Table1[[#This Row],[Tariff + FSC per Car]]/(111*2000/56),Table1[[#This Row],[Tariff + FSC per Car]]/(111*2000/60))</f>
        <v>1.2560675675675674</v>
      </c>
      <c r="AF1456" s="4">
        <f>Table1[[#This Row],[Tariff + FSC per Car]]/100.7</f>
        <v>46.151439920556108</v>
      </c>
      <c r="AG1456" s="4">
        <f>(Table1[[#This Row],[Tariff + FSC per Car]]/111)</f>
        <v>41.868918918918915</v>
      </c>
      <c r="AH1456" s="6">
        <f>(Table1[[#This Row],[Tariff + FSC per Car]]/111)/Table1[[#This Row],[Route Mileage]]</f>
        <v>4.8969495811601073E-2</v>
      </c>
    </row>
    <row r="1457" spans="1:34" x14ac:dyDescent="0.25">
      <c r="A1457" s="3">
        <v>45458</v>
      </c>
      <c r="B1457" s="1" t="s">
        <v>34</v>
      </c>
      <c r="C1457" s="1" t="s">
        <v>34</v>
      </c>
      <c r="D1457" s="24">
        <v>4022</v>
      </c>
      <c r="E1457" s="24">
        <v>69105</v>
      </c>
      <c r="F1457" s="1" t="s">
        <v>72</v>
      </c>
      <c r="G1457" s="1" t="s">
        <v>36</v>
      </c>
      <c r="H1457" s="1" t="s">
        <v>76</v>
      </c>
      <c r="I1457" t="s">
        <v>77</v>
      </c>
      <c r="J1457" t="str">
        <f>_xlfn.CONCAT(IFERROR(INDEX(Lookup!B:B, MATCH(Table1[[#This Row],[Origin City]], Lookup!A:A, 0)), Table1[[#This Row],[Origin City]]),","," ",Table1[[#This Row],[Origin State]])</f>
        <v>Concordia, KS</v>
      </c>
      <c r="K1457" t="s">
        <v>65</v>
      </c>
      <c r="L1457" t="s">
        <v>54</v>
      </c>
      <c r="M1457" t="s">
        <v>66</v>
      </c>
      <c r="N1457" s="5">
        <v>742</v>
      </c>
      <c r="O1457" t="s">
        <v>51</v>
      </c>
      <c r="P1457">
        <v>110</v>
      </c>
      <c r="Q1457">
        <v>120</v>
      </c>
      <c r="R1457" t="s">
        <v>2</v>
      </c>
      <c r="S1457" t="s">
        <v>43</v>
      </c>
      <c r="T1457" t="s">
        <v>43</v>
      </c>
      <c r="U1457" s="36" t="s">
        <v>44</v>
      </c>
      <c r="V1457" s="28" t="s">
        <v>45</v>
      </c>
      <c r="W1457" s="4">
        <v>4935</v>
      </c>
      <c r="X1457" s="4">
        <f>IF(Table1[[#This Row],[Commodity]]="corn",Table1[[#This Row],[Tariff per Car]]/(111*2000/56),Table1[[#This Row],[Tariff per Car]]/(111*2000/60))</f>
        <v>1.3337837837837838</v>
      </c>
      <c r="Y1457" s="4">
        <f>Table1[[#This Row],[Tariff per Car]]/100.7</f>
        <v>49.006951340615686</v>
      </c>
      <c r="Z1457" s="4">
        <f>(Table1[[#This Row],[Tariff per Car]]/111)</f>
        <v>44.45945945945946</v>
      </c>
      <c r="AA1457" s="6">
        <f>(Table1[[#This Row],[Tariff per Car]]/111)/Table1[[#This Row],[Route Mileage]]</f>
        <v>5.991840897501275E-2</v>
      </c>
      <c r="AB1457" s="4">
        <v>0.19</v>
      </c>
      <c r="AC1457" s="4">
        <f>Table1[[#This Row],[FSC per Mile]]*Table1[[#This Row],[Route Mileage]]</f>
        <v>140.97999999999999</v>
      </c>
      <c r="AD1457" s="4">
        <f>Table1[[#This Row],[Tariff per Car]]+Table1[[#This Row],[FSC per Car]]</f>
        <v>5075.9799999999996</v>
      </c>
      <c r="AE1457" s="4">
        <f>IF(Table1[[#This Row],[Commodity]]="corn",Table1[[#This Row],[Tariff + FSC per Car]]/(111*2000/56),Table1[[#This Row],[Tariff + FSC per Car]]/(111*2000/60))</f>
        <v>1.3718864864864864</v>
      </c>
      <c r="AF1457" s="4">
        <f>Table1[[#This Row],[Tariff + FSC per Car]]/100.7</f>
        <v>50.406951340615684</v>
      </c>
      <c r="AG1457" s="4">
        <f>(Table1[[#This Row],[Tariff + FSC per Car]]/111)</f>
        <v>45.729549549549546</v>
      </c>
      <c r="AH1457" s="6">
        <f>(Table1[[#This Row],[Tariff + FSC per Car]]/111)/Table1[[#This Row],[Route Mileage]]</f>
        <v>6.1630120686724459E-2</v>
      </c>
    </row>
    <row r="1458" spans="1:34" x14ac:dyDescent="0.25">
      <c r="A1458" s="3">
        <v>45458</v>
      </c>
      <c r="B1458" s="1" t="s">
        <v>34</v>
      </c>
      <c r="C1458" s="1" t="s">
        <v>34</v>
      </c>
      <c r="D1458" s="24">
        <v>4022</v>
      </c>
      <c r="E1458" s="24">
        <v>69105</v>
      </c>
      <c r="F1458" s="1" t="s">
        <v>72</v>
      </c>
      <c r="G1458" s="1" t="s">
        <v>36</v>
      </c>
      <c r="H1458" s="1" t="s">
        <v>78</v>
      </c>
      <c r="I1458" t="s">
        <v>68</v>
      </c>
      <c r="J1458" t="str">
        <f>_xlfn.CONCAT(IFERROR(INDEX(Lookup!B:B, MATCH(Table1[[#This Row],[Origin City]], Lookup!A:A, 0)), Table1[[#This Row],[Origin City]]),","," ",Table1[[#This Row],[Origin State]])</f>
        <v>Mitchell, SD</v>
      </c>
      <c r="K1458" t="s">
        <v>48</v>
      </c>
      <c r="L1458" t="s">
        <v>49</v>
      </c>
      <c r="M1458" t="s">
        <v>50</v>
      </c>
      <c r="N1458" s="5">
        <v>1624</v>
      </c>
      <c r="O1458" t="s">
        <v>51</v>
      </c>
      <c r="P1458">
        <v>110</v>
      </c>
      <c r="Q1458">
        <v>120</v>
      </c>
      <c r="R1458" t="s">
        <v>2</v>
      </c>
      <c r="S1458" t="s">
        <v>43</v>
      </c>
      <c r="T1458" t="s">
        <v>52</v>
      </c>
      <c r="U1458" s="35" t="s">
        <v>44</v>
      </c>
      <c r="V1458" s="27" t="s">
        <v>45</v>
      </c>
      <c r="W1458" s="4">
        <v>6335</v>
      </c>
      <c r="X1458" s="4">
        <f>IF(Table1[[#This Row],[Commodity]]="corn",Table1[[#This Row],[Tariff per Car]]/(111*2000/56),Table1[[#This Row],[Tariff per Car]]/(111*2000/60))</f>
        <v>1.7121621621621621</v>
      </c>
      <c r="Y1458" s="4">
        <f>Table1[[#This Row],[Tariff per Car]]/100.7</f>
        <v>62.909632571996028</v>
      </c>
      <c r="Z1458" s="4">
        <f>(Table1[[#This Row],[Tariff per Car]]/111)</f>
        <v>57.072072072072075</v>
      </c>
      <c r="AA1458" s="6">
        <f>(Table1[[#This Row],[Tariff per Car]]/111)/Table1[[#This Row],[Route Mileage]]</f>
        <v>3.5142901522211868E-2</v>
      </c>
      <c r="AB1458" s="4">
        <v>0.19</v>
      </c>
      <c r="AC1458" s="4">
        <f>Table1[[#This Row],[FSC per Mile]]*Table1[[#This Row],[Route Mileage]]</f>
        <v>308.56</v>
      </c>
      <c r="AD1458" s="4">
        <f>Table1[[#This Row],[Tariff per Car]]+Table1[[#This Row],[FSC per Car]]</f>
        <v>6643.56</v>
      </c>
      <c r="AE1458" s="4">
        <f>IF(Table1[[#This Row],[Commodity]]="corn",Table1[[#This Row],[Tariff + FSC per Car]]/(111*2000/56),Table1[[#This Row],[Tariff + FSC per Car]]/(111*2000/60))</f>
        <v>1.795556756756757</v>
      </c>
      <c r="AF1458" s="4">
        <f>Table1[[#This Row],[Tariff + FSC per Car]]/100.7</f>
        <v>65.973783515392256</v>
      </c>
      <c r="AG1458" s="4">
        <f>(Table1[[#This Row],[Tariff + FSC per Car]]/111)</f>
        <v>59.851891891891896</v>
      </c>
      <c r="AH1458" s="6">
        <f>(Table1[[#This Row],[Tariff + FSC per Car]]/111)/Table1[[#This Row],[Route Mileage]]</f>
        <v>3.6854613233923583E-2</v>
      </c>
    </row>
    <row r="1459" spans="1:34" x14ac:dyDescent="0.25">
      <c r="A1459" s="3">
        <v>45458</v>
      </c>
      <c r="B1459" s="1" t="s">
        <v>34</v>
      </c>
      <c r="C1459" s="1" t="s">
        <v>34</v>
      </c>
      <c r="D1459" s="24">
        <v>4022</v>
      </c>
      <c r="E1459" s="24">
        <v>69105</v>
      </c>
      <c r="F1459" s="1" t="s">
        <v>72</v>
      </c>
      <c r="G1459" s="1" t="s">
        <v>36</v>
      </c>
      <c r="H1459" s="1" t="s">
        <v>61</v>
      </c>
      <c r="I1459" t="s">
        <v>62</v>
      </c>
      <c r="J1459" t="str">
        <f>_xlfn.CONCAT(IFERROR(INDEX(Lookup!B:B, MATCH(Table1[[#This Row],[Origin City]], Lookup!A:A, 0)), Table1[[#This Row],[Origin City]]),","," ",Table1[[#This Row],[Origin State]])</f>
        <v>Phelps (Rock Port), MO</v>
      </c>
      <c r="K1459" t="s">
        <v>48</v>
      </c>
      <c r="L1459" t="s">
        <v>49</v>
      </c>
      <c r="M1459" t="s">
        <v>50</v>
      </c>
      <c r="N1459" s="5">
        <v>1881</v>
      </c>
      <c r="O1459" t="s">
        <v>51</v>
      </c>
      <c r="P1459">
        <v>110</v>
      </c>
      <c r="Q1459">
        <v>120</v>
      </c>
      <c r="R1459" t="s">
        <v>2</v>
      </c>
      <c r="S1459" t="s">
        <v>43</v>
      </c>
      <c r="T1459" t="s">
        <v>43</v>
      </c>
      <c r="U1459" s="35" t="s">
        <v>44</v>
      </c>
      <c r="V1459" s="27" t="s">
        <v>45</v>
      </c>
      <c r="W1459" s="4">
        <v>6285</v>
      </c>
      <c r="X1459" s="4">
        <f>IF(Table1[[#This Row],[Commodity]]="corn",Table1[[#This Row],[Tariff per Car]]/(111*2000/56),Table1[[#This Row],[Tariff per Car]]/(111*2000/60))</f>
        <v>1.6986486486486487</v>
      </c>
      <c r="Y1459" s="4">
        <f>Table1[[#This Row],[Tariff per Car]]/100.7</f>
        <v>62.413108242303871</v>
      </c>
      <c r="Z1459" s="4">
        <f>(Table1[[#This Row],[Tariff per Car]]/111)</f>
        <v>56.621621621621621</v>
      </c>
      <c r="AA1459" s="6">
        <f>(Table1[[#This Row],[Tariff per Car]]/111)/Table1[[#This Row],[Route Mileage]]</f>
        <v>3.0101872207135366E-2</v>
      </c>
      <c r="AB1459" s="4">
        <v>0.19</v>
      </c>
      <c r="AC1459" s="4">
        <f>Table1[[#This Row],[FSC per Mile]]*Table1[[#This Row],[Route Mileage]]</f>
        <v>357.39</v>
      </c>
      <c r="AD1459" s="4">
        <f>Table1[[#This Row],[Tariff per Car]]+Table1[[#This Row],[FSC per Car]]</f>
        <v>6642.39</v>
      </c>
      <c r="AE1459" s="4">
        <f>IF(Table1[[#This Row],[Commodity]]="corn",Table1[[#This Row],[Tariff + FSC per Car]]/(111*2000/56),Table1[[#This Row],[Tariff + FSC per Car]]/(111*2000/60))</f>
        <v>1.7952405405405407</v>
      </c>
      <c r="AF1459" s="4">
        <f>Table1[[#This Row],[Tariff + FSC per Car]]/100.7</f>
        <v>65.962164846077457</v>
      </c>
      <c r="AG1459" s="4">
        <f>(Table1[[#This Row],[Tariff + FSC per Car]]/111)</f>
        <v>59.841351351351356</v>
      </c>
      <c r="AH1459" s="6">
        <f>(Table1[[#This Row],[Tariff + FSC per Car]]/111)/Table1[[#This Row],[Route Mileage]]</f>
        <v>3.1813583918847081E-2</v>
      </c>
    </row>
    <row r="1460" spans="1:34" x14ac:dyDescent="0.25">
      <c r="A1460" s="3">
        <v>45458</v>
      </c>
      <c r="B1460" s="1" t="s">
        <v>34</v>
      </c>
      <c r="C1460" s="1" t="s">
        <v>34</v>
      </c>
      <c r="D1460" s="24">
        <v>4022</v>
      </c>
      <c r="E1460" s="24">
        <v>69105</v>
      </c>
      <c r="F1460" s="1" t="s">
        <v>72</v>
      </c>
      <c r="G1460" s="1" t="s">
        <v>36</v>
      </c>
      <c r="H1460" s="1" t="s">
        <v>69</v>
      </c>
      <c r="I1460" t="s">
        <v>47</v>
      </c>
      <c r="J1460" t="str">
        <f>_xlfn.CONCAT(IFERROR(INDEX(Lookup!B:B, MATCH(Table1[[#This Row],[Origin City]], Lookup!A:A, 0)), Table1[[#This Row],[Origin City]]),","," ",Table1[[#This Row],[Origin State]])</f>
        <v>St. Cloud, MN</v>
      </c>
      <c r="K1460" t="s">
        <v>48</v>
      </c>
      <c r="L1460" t="s">
        <v>49</v>
      </c>
      <c r="M1460" t="s">
        <v>50</v>
      </c>
      <c r="N1460" s="5">
        <v>1666</v>
      </c>
      <c r="O1460" t="s">
        <v>51</v>
      </c>
      <c r="P1460">
        <v>110</v>
      </c>
      <c r="Q1460">
        <v>120</v>
      </c>
      <c r="R1460" t="s">
        <v>2</v>
      </c>
      <c r="S1460" t="s">
        <v>43</v>
      </c>
      <c r="T1460" t="s">
        <v>43</v>
      </c>
      <c r="U1460" s="36" t="s">
        <v>44</v>
      </c>
      <c r="V1460" s="28" t="s">
        <v>45</v>
      </c>
      <c r="W1460" s="4">
        <v>6385</v>
      </c>
      <c r="X1460" s="4">
        <f>IF(Table1[[#This Row],[Commodity]]="corn",Table1[[#This Row],[Tariff per Car]]/(111*2000/56),Table1[[#This Row],[Tariff per Car]]/(111*2000/60))</f>
        <v>1.7256756756756757</v>
      </c>
      <c r="Y1460" s="4">
        <f>Table1[[#This Row],[Tariff per Car]]/100.7</f>
        <v>63.406156901688178</v>
      </c>
      <c r="Z1460" s="4">
        <f>(Table1[[#This Row],[Tariff per Car]]/111)</f>
        <v>57.522522522522522</v>
      </c>
      <c r="AA1460" s="6">
        <f>(Table1[[#This Row],[Tariff per Car]]/111)/Table1[[#This Row],[Route Mileage]]</f>
        <v>3.4527324443290833E-2</v>
      </c>
      <c r="AB1460" s="4">
        <v>0.19</v>
      </c>
      <c r="AC1460" s="4">
        <f>Table1[[#This Row],[FSC per Mile]]*Table1[[#This Row],[Route Mileage]]</f>
        <v>316.54000000000002</v>
      </c>
      <c r="AD1460" s="4">
        <f>Table1[[#This Row],[Tariff per Car]]+Table1[[#This Row],[FSC per Car]]</f>
        <v>6701.54</v>
      </c>
      <c r="AE1460" s="4">
        <f>IF(Table1[[#This Row],[Commodity]]="corn",Table1[[#This Row],[Tariff + FSC per Car]]/(111*2000/56),Table1[[#This Row],[Tariff + FSC per Car]]/(111*2000/60))</f>
        <v>1.811227027027027</v>
      </c>
      <c r="AF1460" s="4">
        <f>Table1[[#This Row],[Tariff + FSC per Car]]/100.7</f>
        <v>66.54955312810327</v>
      </c>
      <c r="AG1460" s="4">
        <f>(Table1[[#This Row],[Tariff + FSC per Car]]/111)</f>
        <v>60.374234234234237</v>
      </c>
      <c r="AH1460" s="6">
        <f>(Table1[[#This Row],[Tariff + FSC per Car]]/111)/Table1[[#This Row],[Route Mileage]]</f>
        <v>3.6239036155002541E-2</v>
      </c>
    </row>
    <row r="1461" spans="1:34" x14ac:dyDescent="0.25">
      <c r="A1461" s="3">
        <v>45458</v>
      </c>
      <c r="B1461" s="1" t="s">
        <v>131</v>
      </c>
      <c r="C1461" s="1" t="s">
        <v>131</v>
      </c>
      <c r="D1461" s="24">
        <v>4050</v>
      </c>
      <c r="E1461" s="24">
        <v>1001000</v>
      </c>
      <c r="F1461" s="1" t="s">
        <v>72</v>
      </c>
      <c r="G1461" s="1" t="s">
        <v>36</v>
      </c>
      <c r="H1461" s="1" t="s">
        <v>132</v>
      </c>
      <c r="I1461" t="s">
        <v>57</v>
      </c>
      <c r="J1461" t="str">
        <f>_xlfn.CONCAT(IFERROR(INDEX(Lookup!B:B, MATCH(Table1[[#This Row],[Origin City]], Lookup!A:A, 0)), Table1[[#This Row],[Origin City]]),","," ",Table1[[#This Row],[Origin State]])</f>
        <v>Gibson City, IL</v>
      </c>
      <c r="K1461" t="s">
        <v>133</v>
      </c>
      <c r="L1461" t="s">
        <v>83</v>
      </c>
      <c r="M1461" t="str">
        <f>_xlfn.CONCAT(IFERROR(INDEX(Lookup!B:B, MATCH(Table1[[#This Row],[Destination City]], Lookup!A:A, 0)), Table1[[#This Row],[Destination City]]),","," ",Table1[[#This Row],[Destination State]])</f>
        <v>Reserve, LA</v>
      </c>
      <c r="N1461" s="5">
        <v>870</v>
      </c>
      <c r="O1461" t="s">
        <v>86</v>
      </c>
      <c r="P1461">
        <v>105</v>
      </c>
      <c r="R1461" t="s">
        <v>108</v>
      </c>
      <c r="S1461" t="s">
        <v>43</v>
      </c>
      <c r="T1461" t="s">
        <v>52</v>
      </c>
      <c r="U1461" s="26"/>
      <c r="V1461" s="27" t="s">
        <v>134</v>
      </c>
      <c r="W1461" s="4">
        <v>1854</v>
      </c>
      <c r="X1461" s="4">
        <f>IF(Table1[[#This Row],[Commodity]]="corn",Table1[[#This Row],[Tariff per Car]]/(111*2000/56),Table1[[#This Row],[Tariff per Car]]/(111*2000/60))</f>
        <v>0.50108108108108107</v>
      </c>
      <c r="Y1461" s="4">
        <f>Table1[[#This Row],[Tariff per Car]]/100.7</f>
        <v>18.411122144985104</v>
      </c>
      <c r="Z1461" s="4">
        <f>(Table1[[#This Row],[Tariff per Car]]/111)</f>
        <v>16.702702702702702</v>
      </c>
      <c r="AA1461" s="6">
        <f>(Table1[[#This Row],[Tariff per Car]]/111)/Table1[[#This Row],[Route Mileage]]</f>
        <v>1.9198508853681268E-2</v>
      </c>
      <c r="AB1461" s="4">
        <v>0.44800000000000001</v>
      </c>
      <c r="AC1461" s="4">
        <f>Table1[[#This Row],[FSC per Mile]]*Table1[[#This Row],[Route Mileage]]</f>
        <v>389.76</v>
      </c>
      <c r="AD1461" s="4">
        <f>Table1[[#This Row],[Tariff per Car]]+Table1[[#This Row],[FSC per Car]]</f>
        <v>2243.7600000000002</v>
      </c>
      <c r="AE1461" s="4">
        <f>IF(Table1[[#This Row],[Commodity]]="corn",Table1[[#This Row],[Tariff + FSC per Car]]/(111*2000/56),Table1[[#This Row],[Tariff + FSC per Car]]/(111*2000/60))</f>
        <v>0.60642162162162172</v>
      </c>
      <c r="AF1461" s="4">
        <f>Table1[[#This Row],[Tariff + FSC per Car]]/100.7</f>
        <v>22.28162859980139</v>
      </c>
      <c r="AG1461" s="4">
        <f>(Table1[[#This Row],[Tariff + FSC per Car]]/111)</f>
        <v>20.214054054054056</v>
      </c>
      <c r="AH1461" s="6">
        <f>(Table1[[#This Row],[Tariff + FSC per Car]]/111)/Table1[[#This Row],[Route Mileage]]</f>
        <v>2.3234544889717306E-2</v>
      </c>
    </row>
    <row r="1462" spans="1:34" x14ac:dyDescent="0.25">
      <c r="A1462" s="3">
        <v>45458</v>
      </c>
      <c r="B1462" s="1" t="s">
        <v>131</v>
      </c>
      <c r="C1462" s="1" t="s">
        <v>131</v>
      </c>
      <c r="D1462" s="24">
        <v>4050</v>
      </c>
      <c r="E1462" s="24">
        <v>1001000</v>
      </c>
      <c r="F1462" s="1" t="s">
        <v>72</v>
      </c>
      <c r="G1462" s="1" t="s">
        <v>36</v>
      </c>
      <c r="H1462" s="1" t="s">
        <v>132</v>
      </c>
      <c r="I1462" t="s">
        <v>57</v>
      </c>
      <c r="J1462" t="str">
        <f>_xlfn.CONCAT(IFERROR(INDEX(Lookup!B:B, MATCH(Table1[[#This Row],[Origin City]], Lookup!A:A, 0)), Table1[[#This Row],[Origin City]]),","," ",Table1[[#This Row],[Origin State]])</f>
        <v>Gibson City, IL</v>
      </c>
      <c r="K1462" t="s">
        <v>133</v>
      </c>
      <c r="L1462" t="s">
        <v>83</v>
      </c>
      <c r="M1462" t="str">
        <f>_xlfn.CONCAT(IFERROR(INDEX(Lookup!B:B, MATCH(Table1[[#This Row],[Destination City]], Lookup!A:A, 0)), Table1[[#This Row],[Destination City]]),","," ",Table1[[#This Row],[Destination State]])</f>
        <v>Reserve, LA</v>
      </c>
      <c r="N1462" s="5">
        <v>870</v>
      </c>
      <c r="O1462" t="s">
        <v>86</v>
      </c>
      <c r="P1462">
        <v>105</v>
      </c>
      <c r="R1462" t="s">
        <v>2</v>
      </c>
      <c r="S1462" t="s">
        <v>43</v>
      </c>
      <c r="T1462" t="s">
        <v>52</v>
      </c>
      <c r="U1462" s="26"/>
      <c r="V1462" s="27" t="s">
        <v>134</v>
      </c>
      <c r="W1462" s="4">
        <v>2233</v>
      </c>
      <c r="X1462" s="4">
        <f>IF(Table1[[#This Row],[Commodity]]="corn",Table1[[#This Row],[Tariff per Car]]/(111*2000/56),Table1[[#This Row],[Tariff per Car]]/(111*2000/60))</f>
        <v>0.60351351351351357</v>
      </c>
      <c r="Y1462" s="4">
        <f>Table1[[#This Row],[Tariff per Car]]/100.7</f>
        <v>22.174776564051637</v>
      </c>
      <c r="Z1462" s="4">
        <f>(Table1[[#This Row],[Tariff per Car]]/111)</f>
        <v>20.117117117117118</v>
      </c>
      <c r="AA1462" s="6">
        <f>(Table1[[#This Row],[Tariff per Car]]/111)/Table1[[#This Row],[Route Mileage]]</f>
        <v>2.3123123123123125E-2</v>
      </c>
      <c r="AB1462" s="4">
        <v>0.44800000000000001</v>
      </c>
      <c r="AC1462" s="4">
        <f>Table1[[#This Row],[FSC per Mile]]*Table1[[#This Row],[Route Mileage]]</f>
        <v>389.76</v>
      </c>
      <c r="AD1462" s="4">
        <f>Table1[[#This Row],[Tariff per Car]]+Table1[[#This Row],[FSC per Car]]</f>
        <v>2622.76</v>
      </c>
      <c r="AE1462" s="4">
        <f>IF(Table1[[#This Row],[Commodity]]="corn",Table1[[#This Row],[Tariff + FSC per Car]]/(111*2000/56),Table1[[#This Row],[Tariff + FSC per Car]]/(111*2000/60))</f>
        <v>0.70885405405405411</v>
      </c>
      <c r="AF1462" s="4">
        <f>Table1[[#This Row],[Tariff + FSC per Car]]/100.7</f>
        <v>26.045283018867927</v>
      </c>
      <c r="AG1462" s="4">
        <f>(Table1[[#This Row],[Tariff + FSC per Car]]/111)</f>
        <v>23.628468468468469</v>
      </c>
      <c r="AH1462" s="6">
        <f>(Table1[[#This Row],[Tariff + FSC per Car]]/111)/Table1[[#This Row],[Route Mileage]]</f>
        <v>2.715915915915916E-2</v>
      </c>
    </row>
    <row r="1463" spans="1:34" x14ac:dyDescent="0.25">
      <c r="A1463" s="3">
        <v>45458</v>
      </c>
      <c r="B1463" s="1" t="s">
        <v>131</v>
      </c>
      <c r="C1463" s="1" t="s">
        <v>131</v>
      </c>
      <c r="D1463" s="24">
        <v>4050</v>
      </c>
      <c r="E1463" s="24">
        <v>1001000</v>
      </c>
      <c r="F1463" s="1" t="s">
        <v>72</v>
      </c>
      <c r="G1463" s="1" t="s">
        <v>36</v>
      </c>
      <c r="H1463" s="1" t="s">
        <v>135</v>
      </c>
      <c r="I1463" t="s">
        <v>59</v>
      </c>
      <c r="J1463" t="str">
        <f>_xlfn.CONCAT(IFERROR(INDEX(Lookup!B:B, MATCH(Table1[[#This Row],[Origin City]], Lookup!A:A, 0)), Table1[[#This Row],[Origin City]]),","," ",Table1[[#This Row],[Origin State]])</f>
        <v>Ida Grove, IA</v>
      </c>
      <c r="K1463" t="s">
        <v>136</v>
      </c>
      <c r="L1463" t="s">
        <v>83</v>
      </c>
      <c r="M1463" t="str">
        <f>_xlfn.CONCAT(IFERROR(INDEX(Lookup!B:B, MATCH(Table1[[#This Row],[Destination City]], Lookup!A:A, 0)), Table1[[#This Row],[Destination City]]),","," ",Table1[[#This Row],[Destination State]])</f>
        <v>Convent, LA</v>
      </c>
      <c r="N1463" s="5">
        <v>1376</v>
      </c>
      <c r="O1463" t="s">
        <v>86</v>
      </c>
      <c r="P1463">
        <v>105</v>
      </c>
      <c r="R1463" t="s">
        <v>108</v>
      </c>
      <c r="S1463" t="s">
        <v>43</v>
      </c>
      <c r="T1463" t="s">
        <v>43</v>
      </c>
      <c r="U1463" s="26"/>
      <c r="V1463" s="27" t="s">
        <v>134</v>
      </c>
      <c r="W1463" s="4">
        <v>2981</v>
      </c>
      <c r="X1463" s="4">
        <f>IF(Table1[[#This Row],[Commodity]]="corn",Table1[[#This Row],[Tariff per Car]]/(111*2000/56),Table1[[#This Row],[Tariff per Car]]/(111*2000/60))</f>
        <v>0.80567567567567566</v>
      </c>
      <c r="Y1463" s="4">
        <f>Table1[[#This Row],[Tariff per Car]]/100.7</f>
        <v>29.602780536246275</v>
      </c>
      <c r="Z1463" s="4">
        <f>(Table1[[#This Row],[Tariff per Car]]/111)</f>
        <v>26.855855855855857</v>
      </c>
      <c r="AA1463" s="6">
        <f>(Table1[[#This Row],[Tariff per Car]]/111)/Table1[[#This Row],[Route Mileage]]</f>
        <v>1.9517337104546409E-2</v>
      </c>
      <c r="AB1463" s="4">
        <v>0.44800000000000001</v>
      </c>
      <c r="AC1463" s="4">
        <f>Table1[[#This Row],[FSC per Mile]]*Table1[[#This Row],[Route Mileage]]</f>
        <v>616.44799999999998</v>
      </c>
      <c r="AD1463" s="4">
        <f>Table1[[#This Row],[Tariff per Car]]+Table1[[#This Row],[FSC per Car]]</f>
        <v>3597.4479999999999</v>
      </c>
      <c r="AE1463" s="4">
        <f>IF(Table1[[#This Row],[Commodity]]="corn",Table1[[#This Row],[Tariff + FSC per Car]]/(111*2000/56),Table1[[#This Row],[Tariff + FSC per Car]]/(111*2000/60))</f>
        <v>0.97228324324324322</v>
      </c>
      <c r="AF1463" s="4">
        <f>Table1[[#This Row],[Tariff + FSC per Car]]/100.7</f>
        <v>35.724409136047662</v>
      </c>
      <c r="AG1463" s="4">
        <f>(Table1[[#This Row],[Tariff + FSC per Car]]/111)</f>
        <v>32.409441441441437</v>
      </c>
      <c r="AH1463" s="6">
        <f>(Table1[[#This Row],[Tariff + FSC per Car]]/111)/Table1[[#This Row],[Route Mileage]]</f>
        <v>2.355337314058244E-2</v>
      </c>
    </row>
    <row r="1464" spans="1:34" x14ac:dyDescent="0.25">
      <c r="A1464" s="3">
        <v>45458</v>
      </c>
      <c r="B1464" s="1" t="s">
        <v>131</v>
      </c>
      <c r="C1464" s="1" t="s">
        <v>131</v>
      </c>
      <c r="D1464" s="24">
        <v>4050</v>
      </c>
      <c r="E1464" s="24">
        <v>1001000</v>
      </c>
      <c r="F1464" s="1" t="s">
        <v>72</v>
      </c>
      <c r="G1464" s="1" t="s">
        <v>36</v>
      </c>
      <c r="H1464" s="1" t="s">
        <v>135</v>
      </c>
      <c r="I1464" t="s">
        <v>59</v>
      </c>
      <c r="J1464" t="str">
        <f>_xlfn.CONCAT(IFERROR(INDEX(Lookup!B:B, MATCH(Table1[[#This Row],[Origin City]], Lookup!A:A, 0)), Table1[[#This Row],[Origin City]]),","," ",Table1[[#This Row],[Origin State]])</f>
        <v>Ida Grove, IA</v>
      </c>
      <c r="K1464" t="s">
        <v>136</v>
      </c>
      <c r="L1464" t="s">
        <v>83</v>
      </c>
      <c r="M1464" t="str">
        <f>_xlfn.CONCAT(IFERROR(INDEX(Lookup!B:B, MATCH(Table1[[#This Row],[Destination City]], Lookup!A:A, 0)), Table1[[#This Row],[Destination City]]),","," ",Table1[[#This Row],[Destination State]])</f>
        <v>Convent, LA</v>
      </c>
      <c r="N1464" s="5">
        <v>1376</v>
      </c>
      <c r="O1464" t="s">
        <v>86</v>
      </c>
      <c r="P1464">
        <v>105</v>
      </c>
      <c r="R1464" t="s">
        <v>2</v>
      </c>
      <c r="S1464" t="s">
        <v>43</v>
      </c>
      <c r="T1464" t="s">
        <v>43</v>
      </c>
      <c r="U1464" s="26"/>
      <c r="V1464" s="27" t="s">
        <v>134</v>
      </c>
      <c r="W1464" s="4">
        <v>3416</v>
      </c>
      <c r="X1464" s="4">
        <f>IF(Table1[[#This Row],[Commodity]]="corn",Table1[[#This Row],[Tariff per Car]]/(111*2000/56),Table1[[#This Row],[Tariff per Car]]/(111*2000/60))</f>
        <v>0.92324324324324325</v>
      </c>
      <c r="Y1464" s="4">
        <f>Table1[[#This Row],[Tariff per Car]]/100.7</f>
        <v>33.922542204568025</v>
      </c>
      <c r="Z1464" s="4">
        <f>(Table1[[#This Row],[Tariff per Car]]/111)</f>
        <v>30.774774774774773</v>
      </c>
      <c r="AA1464" s="6">
        <f>(Table1[[#This Row],[Tariff per Car]]/111)/Table1[[#This Row],[Route Mileage]]</f>
        <v>2.236538864445841E-2</v>
      </c>
      <c r="AB1464" s="4">
        <v>0.44800000000000001</v>
      </c>
      <c r="AC1464" s="4">
        <f>Table1[[#This Row],[FSC per Mile]]*Table1[[#This Row],[Route Mileage]]</f>
        <v>616.44799999999998</v>
      </c>
      <c r="AD1464" s="4">
        <f>Table1[[#This Row],[Tariff per Car]]+Table1[[#This Row],[FSC per Car]]</f>
        <v>4032.4479999999999</v>
      </c>
      <c r="AE1464" s="4">
        <f>IF(Table1[[#This Row],[Commodity]]="corn",Table1[[#This Row],[Tariff + FSC per Car]]/(111*2000/56),Table1[[#This Row],[Tariff + FSC per Car]]/(111*2000/60))</f>
        <v>1.0898508108108107</v>
      </c>
      <c r="AF1464" s="4">
        <f>Table1[[#This Row],[Tariff + FSC per Car]]/100.7</f>
        <v>40.044170804369415</v>
      </c>
      <c r="AG1464" s="4">
        <f>(Table1[[#This Row],[Tariff + FSC per Car]]/111)</f>
        <v>36.328360360360357</v>
      </c>
      <c r="AH1464" s="6">
        <f>(Table1[[#This Row],[Tariff + FSC per Car]]/111)/Table1[[#This Row],[Route Mileage]]</f>
        <v>2.6401424680494445E-2</v>
      </c>
    </row>
    <row r="1465" spans="1:34" x14ac:dyDescent="0.25">
      <c r="A1465" s="3">
        <v>45458</v>
      </c>
      <c r="B1465" s="1" t="s">
        <v>88</v>
      </c>
      <c r="C1465" s="1" t="s">
        <v>81</v>
      </c>
      <c r="D1465" s="24">
        <v>4444</v>
      </c>
      <c r="E1465" s="24">
        <v>47004</v>
      </c>
      <c r="F1465" s="1" t="s">
        <v>72</v>
      </c>
      <c r="G1465" s="1" t="s">
        <v>36</v>
      </c>
      <c r="H1465" s="1" t="s">
        <v>89</v>
      </c>
      <c r="I1465" t="s">
        <v>75</v>
      </c>
      <c r="J1465" t="str">
        <f>_xlfn.CONCAT(IFERROR(INDEX(Lookup!B:B, MATCH(Table1[[#This Row],[Origin City]], Lookup!A:A, 0)), Table1[[#This Row],[Origin City]]),","," ",Table1[[#This Row],[Origin State]])</f>
        <v>Enderlin, ND</v>
      </c>
      <c r="K1465" t="s">
        <v>119</v>
      </c>
      <c r="L1465" t="s">
        <v>57</v>
      </c>
      <c r="M1465" t="str">
        <f>_xlfn.CONCAT(IFERROR(INDEX(Lookup!B:B, MATCH(Table1[[#This Row],[Destination City]], Lookup!A:A, 0)), Table1[[#This Row],[Destination City]]),","," ",Table1[[#This Row],[Destination State]])</f>
        <v>East St. Louis, IL</v>
      </c>
      <c r="N1465" s="5">
        <v>1235.9000000000001</v>
      </c>
      <c r="O1465" t="s">
        <v>86</v>
      </c>
      <c r="P1465">
        <v>110</v>
      </c>
      <c r="Q1465">
        <v>110</v>
      </c>
      <c r="R1465" t="s">
        <v>42</v>
      </c>
      <c r="S1465" t="s">
        <v>43</v>
      </c>
      <c r="T1465" t="s">
        <v>52</v>
      </c>
      <c r="U1465" s="43"/>
      <c r="V1465" s="28" t="s">
        <v>87</v>
      </c>
      <c r="W1465" s="4">
        <v>3526</v>
      </c>
      <c r="X1465" s="4">
        <f>IF(Table1[[#This Row],[Commodity]]="corn",Table1[[#This Row],[Tariff per Car]]/(111*2000/56),Table1[[#This Row],[Tariff per Car]]/(111*2000/60))</f>
        <v>0.95297297297297301</v>
      </c>
      <c r="Y1465" s="4">
        <f>Table1[[#This Row],[Tariff per Car]]/100.7</f>
        <v>35.01489572989076</v>
      </c>
      <c r="Z1465" s="4">
        <f>(Table1[[#This Row],[Tariff per Car]]/111)</f>
        <v>31.765765765765767</v>
      </c>
      <c r="AA1465" s="6">
        <f>(Table1[[#This Row],[Tariff per Car]]/111)/Table1[[#This Row],[Route Mileage]]</f>
        <v>2.5702537232596297E-2</v>
      </c>
      <c r="AB1465" s="4">
        <v>0.33999999999999997</v>
      </c>
      <c r="AC1465" s="4">
        <f>Table1[[#This Row],[FSC per Mile]]*Table1[[#This Row],[Route Mileage]]</f>
        <v>420.20600000000002</v>
      </c>
      <c r="AD1465" s="4">
        <f>Table1[[#This Row],[Tariff per Car]]+Table1[[#This Row],[FSC per Car]]</f>
        <v>3946.2060000000001</v>
      </c>
      <c r="AE1465" s="4">
        <f>IF(Table1[[#This Row],[Commodity]]="corn",Table1[[#This Row],[Tariff + FSC per Car]]/(111*2000/56),Table1[[#This Row],[Tariff + FSC per Car]]/(111*2000/60))</f>
        <v>1.0665421621621622</v>
      </c>
      <c r="AF1465" s="4">
        <f>Table1[[#This Row],[Tariff + FSC per Car]]/100.7</f>
        <v>39.187745779543199</v>
      </c>
      <c r="AG1465" s="4">
        <f>(Table1[[#This Row],[Tariff + FSC per Car]]/111)</f>
        <v>35.551405405405404</v>
      </c>
      <c r="AH1465" s="6">
        <f>(Table1[[#This Row],[Tariff + FSC per Car]]/111)/Table1[[#This Row],[Route Mileage]]</f>
        <v>2.876560029565936E-2</v>
      </c>
    </row>
    <row r="1466" spans="1:34" x14ac:dyDescent="0.25">
      <c r="A1466" s="3">
        <v>45458</v>
      </c>
      <c r="B1466" s="1" t="s">
        <v>88</v>
      </c>
      <c r="C1466" s="1" t="s">
        <v>81</v>
      </c>
      <c r="D1466" s="24">
        <v>4444</v>
      </c>
      <c r="E1466" s="24">
        <v>45650</v>
      </c>
      <c r="F1466" s="1" t="s">
        <v>72</v>
      </c>
      <c r="G1466" s="1" t="s">
        <v>36</v>
      </c>
      <c r="H1466" s="1" t="s">
        <v>89</v>
      </c>
      <c r="I1466" t="s">
        <v>75</v>
      </c>
      <c r="J1466" t="str">
        <f>_xlfn.CONCAT(IFERROR(INDEX(Lookup!B:B, MATCH(Table1[[#This Row],[Origin City]], Lookup!A:A, 0)), Table1[[#This Row],[Origin City]]),","," ",Table1[[#This Row],[Origin State]])</f>
        <v>Enderlin, ND</v>
      </c>
      <c r="K1466" t="s">
        <v>90</v>
      </c>
      <c r="L1466" t="s">
        <v>49</v>
      </c>
      <c r="M1466" t="str">
        <f>_xlfn.CONCAT(IFERROR(INDEX(Lookup!B:B, MATCH(Table1[[#This Row],[Destination City]], Lookup!A:A, 0)), Table1[[#This Row],[Destination City]]),","," ",Table1[[#This Row],[Destination State]])</f>
        <v>Kalama, WA</v>
      </c>
      <c r="N1466" s="5">
        <v>1617</v>
      </c>
      <c r="O1466" t="s">
        <v>86</v>
      </c>
      <c r="P1466">
        <v>110</v>
      </c>
      <c r="Q1466">
        <v>110</v>
      </c>
      <c r="R1466" t="s">
        <v>42</v>
      </c>
      <c r="S1466" t="s">
        <v>43</v>
      </c>
      <c r="T1466" t="s">
        <v>52</v>
      </c>
      <c r="U1466" s="43"/>
      <c r="V1466" s="28" t="s">
        <v>87</v>
      </c>
      <c r="W1466" s="4">
        <v>5935</v>
      </c>
      <c r="X1466" s="4">
        <f>IF(Table1[[#This Row],[Commodity]]="corn",Table1[[#This Row],[Tariff per Car]]/(111*2000/56),Table1[[#This Row],[Tariff per Car]]/(111*2000/60))</f>
        <v>1.604054054054054</v>
      </c>
      <c r="Y1466" s="4">
        <f>Table1[[#This Row],[Tariff per Car]]/100.7</f>
        <v>58.937437934458785</v>
      </c>
      <c r="Z1466" s="4">
        <f>(Table1[[#This Row],[Tariff per Car]]/111)</f>
        <v>53.468468468468465</v>
      </c>
      <c r="AA1466" s="6">
        <f>(Table1[[#This Row],[Tariff per Car]]/111)/Table1[[#This Row],[Route Mileage]]</f>
        <v>3.3066461637890204E-2</v>
      </c>
      <c r="AB1466" s="4">
        <v>0.33999999999999997</v>
      </c>
      <c r="AC1466" s="4">
        <f>Table1[[#This Row],[FSC per Mile]]*Table1[[#This Row],[Route Mileage]]</f>
        <v>549.78</v>
      </c>
      <c r="AD1466" s="4">
        <f>Table1[[#This Row],[Tariff per Car]]+Table1[[#This Row],[FSC per Car]]</f>
        <v>6484.78</v>
      </c>
      <c r="AE1466" s="4">
        <f>IF(Table1[[#This Row],[Commodity]]="corn",Table1[[#This Row],[Tariff + FSC per Car]]/(111*2000/56),Table1[[#This Row],[Tariff + FSC per Car]]/(111*2000/60))</f>
        <v>1.7526432432432433</v>
      </c>
      <c r="AF1466" s="4">
        <f>Table1[[#This Row],[Tariff + FSC per Car]]/100.7</f>
        <v>64.397020854021847</v>
      </c>
      <c r="AG1466" s="4">
        <f>(Table1[[#This Row],[Tariff + FSC per Car]]/111)</f>
        <v>58.421441441441438</v>
      </c>
      <c r="AH1466" s="6">
        <f>(Table1[[#This Row],[Tariff + FSC per Car]]/111)/Table1[[#This Row],[Route Mileage]]</f>
        <v>3.6129524700953271E-2</v>
      </c>
    </row>
    <row r="1467" spans="1:34" x14ac:dyDescent="0.25">
      <c r="A1467" s="3">
        <v>45458</v>
      </c>
      <c r="B1467" s="1" t="s">
        <v>94</v>
      </c>
      <c r="C1467" s="1" t="s">
        <v>94</v>
      </c>
      <c r="D1467" s="24">
        <v>4317</v>
      </c>
      <c r="F1467" s="1" t="s">
        <v>72</v>
      </c>
      <c r="G1467" s="1" t="s">
        <v>36</v>
      </c>
      <c r="H1467" s="1" t="s">
        <v>106</v>
      </c>
      <c r="I1467" t="s">
        <v>57</v>
      </c>
      <c r="J1467" t="str">
        <f>_xlfn.CONCAT(IFERROR(INDEX(Lookup!B:B, MATCH(Table1[[#This Row],[Origin City]], Lookup!A:A, 0)), Table1[[#This Row],[Origin City]]),","," ",Table1[[#This Row],[Origin State]])</f>
        <v>Casey, IL</v>
      </c>
      <c r="K1467" t="s">
        <v>107</v>
      </c>
      <c r="L1467" t="s">
        <v>98</v>
      </c>
      <c r="M1467" t="str">
        <f>_xlfn.CONCAT(IFERROR(INDEX(Lookup!B:B, MATCH(Table1[[#This Row],[Destination City]], Lookup!A:A, 0)), Table1[[#This Row],[Destination City]]),","," ",Table1[[#This Row],[Destination State]])</f>
        <v>Mobile, AL</v>
      </c>
      <c r="N1467" s="5">
        <v>779</v>
      </c>
      <c r="O1467" t="s">
        <v>86</v>
      </c>
      <c r="P1467">
        <v>90</v>
      </c>
      <c r="Q1467">
        <v>90</v>
      </c>
      <c r="R1467" t="s">
        <v>108</v>
      </c>
      <c r="S1467" t="s">
        <v>43</v>
      </c>
      <c r="T1467" t="s">
        <v>52</v>
      </c>
      <c r="U1467" s="43"/>
      <c r="V1467" s="28" t="s">
        <v>87</v>
      </c>
      <c r="W1467" s="4">
        <v>3516</v>
      </c>
      <c r="X1467" s="4">
        <f>IF(Table1[[#This Row],[Commodity]]="corn",Table1[[#This Row],[Tariff per Car]]/(111*2000/56),Table1[[#This Row],[Tariff per Car]]/(111*2000/60))</f>
        <v>0.95027027027027022</v>
      </c>
      <c r="Y1467" s="4">
        <f>Table1[[#This Row],[Tariff per Car]]/100.7</f>
        <v>34.915590863952332</v>
      </c>
      <c r="Z1467" s="4">
        <f>(Table1[[#This Row],[Tariff per Car]]/111)</f>
        <v>31.675675675675677</v>
      </c>
      <c r="AA1467" s="6">
        <f>(Table1[[#This Row],[Tariff per Car]]/111)/Table1[[#This Row],[Route Mileage]]</f>
        <v>4.066197134233078E-2</v>
      </c>
      <c r="AB1467" s="4">
        <v>0</v>
      </c>
      <c r="AC1467" s="4">
        <f>Table1[[#This Row],[FSC per Mile]]*Table1[[#This Row],[Route Mileage]]</f>
        <v>0</v>
      </c>
      <c r="AD1467" s="4">
        <f>Table1[[#This Row],[Tariff per Car]]+Table1[[#This Row],[FSC per Car]]</f>
        <v>3516</v>
      </c>
      <c r="AE1467" s="4">
        <f>IF(Table1[[#This Row],[Commodity]]="corn",Table1[[#This Row],[Tariff + FSC per Car]]/(111*2000/56),Table1[[#This Row],[Tariff + FSC per Car]]/(111*2000/60))</f>
        <v>0.95027027027027022</v>
      </c>
      <c r="AF1467" s="4">
        <f>Table1[[#This Row],[Tariff + FSC per Car]]/100.7</f>
        <v>34.915590863952332</v>
      </c>
      <c r="AG1467" s="4">
        <f>(Table1[[#This Row],[Tariff + FSC per Car]]/111)</f>
        <v>31.675675675675677</v>
      </c>
      <c r="AH1467" s="6">
        <f>(Table1[[#This Row],[Tariff + FSC per Car]]/111)/Table1[[#This Row],[Route Mileage]]</f>
        <v>4.066197134233078E-2</v>
      </c>
    </row>
    <row r="1468" spans="1:34" x14ac:dyDescent="0.25">
      <c r="A1468" s="3">
        <v>45458</v>
      </c>
      <c r="B1468" s="1" t="s">
        <v>94</v>
      </c>
      <c r="C1468" s="1" t="s">
        <v>94</v>
      </c>
      <c r="D1468" s="24">
        <v>4317</v>
      </c>
      <c r="F1468" s="1" t="s">
        <v>72</v>
      </c>
      <c r="G1468" s="1" t="s">
        <v>36</v>
      </c>
      <c r="H1468" s="1" t="s">
        <v>106</v>
      </c>
      <c r="I1468" t="s">
        <v>57</v>
      </c>
      <c r="J1468" t="str">
        <f>_xlfn.CONCAT(IFERROR(INDEX(Lookup!B:B, MATCH(Table1[[#This Row],[Origin City]], Lookup!A:A, 0)), Table1[[#This Row],[Origin City]]),","," ",Table1[[#This Row],[Origin State]])</f>
        <v>Casey, IL</v>
      </c>
      <c r="K1468" t="s">
        <v>107</v>
      </c>
      <c r="L1468" t="s">
        <v>98</v>
      </c>
      <c r="M1468" t="str">
        <f>_xlfn.CONCAT(IFERROR(INDEX(Lookup!B:B, MATCH(Table1[[#This Row],[Destination City]], Lookup!A:A, 0)), Table1[[#This Row],[Destination City]]),","," ",Table1[[#This Row],[Destination State]])</f>
        <v>Mobile, AL</v>
      </c>
      <c r="N1468" s="5">
        <v>779</v>
      </c>
      <c r="O1468" t="s">
        <v>86</v>
      </c>
      <c r="P1468">
        <v>90</v>
      </c>
      <c r="Q1468">
        <v>90</v>
      </c>
      <c r="R1468" t="s">
        <v>2</v>
      </c>
      <c r="S1468" t="s">
        <v>43</v>
      </c>
      <c r="T1468" t="s">
        <v>43</v>
      </c>
      <c r="U1468" s="43"/>
      <c r="V1468" s="28" t="s">
        <v>87</v>
      </c>
      <c r="W1468" s="4">
        <v>3736</v>
      </c>
      <c r="X1468" s="4">
        <f>IF(Table1[[#This Row],[Commodity]]="corn",Table1[[#This Row],[Tariff per Car]]/(111*2000/56),Table1[[#This Row],[Tariff per Car]]/(111*2000/60))</f>
        <v>1.0097297297297296</v>
      </c>
      <c r="Y1468" s="4">
        <f>Table1[[#This Row],[Tariff per Car]]/100.7</f>
        <v>37.100297914597817</v>
      </c>
      <c r="Z1468" s="4">
        <f>(Table1[[#This Row],[Tariff per Car]]/111)</f>
        <v>33.657657657657658</v>
      </c>
      <c r="AA1468" s="6">
        <f>(Table1[[#This Row],[Tariff per Car]]/111)/Table1[[#This Row],[Route Mileage]]</f>
        <v>4.320623576079289E-2</v>
      </c>
      <c r="AB1468" s="4">
        <v>0</v>
      </c>
      <c r="AC1468" s="4">
        <f>Table1[[#This Row],[FSC per Mile]]*Table1[[#This Row],[Route Mileage]]</f>
        <v>0</v>
      </c>
      <c r="AD1468" s="4">
        <f>Table1[[#This Row],[Tariff per Car]]+Table1[[#This Row],[FSC per Car]]</f>
        <v>3736</v>
      </c>
      <c r="AE1468" s="4">
        <f>IF(Table1[[#This Row],[Commodity]]="corn",Table1[[#This Row],[Tariff + FSC per Car]]/(111*2000/56),Table1[[#This Row],[Tariff + FSC per Car]]/(111*2000/60))</f>
        <v>1.0097297297297296</v>
      </c>
      <c r="AF1468" s="4">
        <f>Table1[[#This Row],[Tariff + FSC per Car]]/100.7</f>
        <v>37.100297914597817</v>
      </c>
      <c r="AG1468" s="4">
        <f>(Table1[[#This Row],[Tariff + FSC per Car]]/111)</f>
        <v>33.657657657657658</v>
      </c>
      <c r="AH1468" s="6">
        <f>(Table1[[#This Row],[Tariff + FSC per Car]]/111)/Table1[[#This Row],[Route Mileage]]</f>
        <v>4.320623576079289E-2</v>
      </c>
    </row>
    <row r="1469" spans="1:34" x14ac:dyDescent="0.25">
      <c r="A1469" s="3">
        <v>45458</v>
      </c>
      <c r="B1469" s="1" t="s">
        <v>94</v>
      </c>
      <c r="C1469" s="1" t="s">
        <v>94</v>
      </c>
      <c r="D1469" s="24">
        <v>4317</v>
      </c>
      <c r="F1469" s="1" t="s">
        <v>72</v>
      </c>
      <c r="G1469" s="1" t="s">
        <v>36</v>
      </c>
      <c r="H1469" s="1" t="s">
        <v>109</v>
      </c>
      <c r="I1469" t="s">
        <v>100</v>
      </c>
      <c r="J1469" t="str">
        <f>_xlfn.CONCAT(IFERROR(INDEX(Lookup!B:B, MATCH(Table1[[#This Row],[Origin City]], Lookup!A:A, 0)), Table1[[#This Row],[Origin City]]),","," ",Table1[[#This Row],[Origin State]])</f>
        <v>Marion, OH</v>
      </c>
      <c r="K1469" t="s">
        <v>110</v>
      </c>
      <c r="L1469" t="s">
        <v>111</v>
      </c>
      <c r="M1469" t="str">
        <f>_xlfn.CONCAT(IFERROR(INDEX(Lookup!B:B, MATCH(Table1[[#This Row],[Destination City]], Lookup!A:A, 0)), Table1[[#This Row],[Destination City]]),","," ",Table1[[#This Row],[Destination State]])</f>
        <v>Chesapeake, VA</v>
      </c>
      <c r="N1469" s="5">
        <v>760</v>
      </c>
      <c r="O1469" t="s">
        <v>86</v>
      </c>
      <c r="P1469">
        <v>90</v>
      </c>
      <c r="Q1469">
        <v>90</v>
      </c>
      <c r="R1469" t="s">
        <v>108</v>
      </c>
      <c r="S1469" t="s">
        <v>43</v>
      </c>
      <c r="T1469" t="s">
        <v>52</v>
      </c>
      <c r="U1469" s="43"/>
      <c r="V1469" s="28" t="s">
        <v>87</v>
      </c>
      <c r="W1469" s="4">
        <v>3134</v>
      </c>
      <c r="X1469" s="4">
        <f>IF(Table1[[#This Row],[Commodity]]="corn",Table1[[#This Row],[Tariff per Car]]/(111*2000/56),Table1[[#This Row],[Tariff per Car]]/(111*2000/60))</f>
        <v>0.84702702702702704</v>
      </c>
      <c r="Y1469" s="4">
        <f>Table1[[#This Row],[Tariff per Car]]/100.7</f>
        <v>31.122144985104271</v>
      </c>
      <c r="Z1469" s="4">
        <f>(Table1[[#This Row],[Tariff per Car]]/111)</f>
        <v>28.234234234234233</v>
      </c>
      <c r="AA1469" s="6">
        <f>(Table1[[#This Row],[Tariff per Car]]/111)/Table1[[#This Row],[Route Mileage]]</f>
        <v>3.7150308202939783E-2</v>
      </c>
      <c r="AB1469" s="4">
        <v>0</v>
      </c>
      <c r="AC1469" s="4">
        <f>Table1[[#This Row],[FSC per Mile]]*Table1[[#This Row],[Route Mileage]]</f>
        <v>0</v>
      </c>
      <c r="AD1469" s="4">
        <f>Table1[[#This Row],[Tariff per Car]]+Table1[[#This Row],[FSC per Car]]</f>
        <v>3134</v>
      </c>
      <c r="AE1469" s="4">
        <f>IF(Table1[[#This Row],[Commodity]]="corn",Table1[[#This Row],[Tariff + FSC per Car]]/(111*2000/56),Table1[[#This Row],[Tariff + FSC per Car]]/(111*2000/60))</f>
        <v>0.84702702702702704</v>
      </c>
      <c r="AF1469" s="4">
        <f>Table1[[#This Row],[Tariff + FSC per Car]]/100.7</f>
        <v>31.122144985104271</v>
      </c>
      <c r="AG1469" s="4">
        <f>(Table1[[#This Row],[Tariff + FSC per Car]]/111)</f>
        <v>28.234234234234233</v>
      </c>
      <c r="AH1469" s="6">
        <f>(Table1[[#This Row],[Tariff + FSC per Car]]/111)/Table1[[#This Row],[Route Mileage]]</f>
        <v>3.7150308202939783E-2</v>
      </c>
    </row>
    <row r="1470" spans="1:34" x14ac:dyDescent="0.25">
      <c r="A1470" s="3">
        <v>45458</v>
      </c>
      <c r="B1470" s="1" t="s">
        <v>94</v>
      </c>
      <c r="C1470" s="1" t="s">
        <v>94</v>
      </c>
      <c r="D1470" s="24">
        <v>4317</v>
      </c>
      <c r="F1470" s="1" t="s">
        <v>72</v>
      </c>
      <c r="G1470" s="1" t="s">
        <v>36</v>
      </c>
      <c r="H1470" s="1" t="s">
        <v>109</v>
      </c>
      <c r="I1470" t="s">
        <v>100</v>
      </c>
      <c r="J1470" t="str">
        <f>_xlfn.CONCAT(IFERROR(INDEX(Lookup!B:B, MATCH(Table1[[#This Row],[Origin City]], Lookup!A:A, 0)), Table1[[#This Row],[Origin City]]),","," ",Table1[[#This Row],[Origin State]])</f>
        <v>Marion, OH</v>
      </c>
      <c r="K1470" t="s">
        <v>110</v>
      </c>
      <c r="L1470" t="s">
        <v>111</v>
      </c>
      <c r="M1470" t="str">
        <f>_xlfn.CONCAT(IFERROR(INDEX(Lookup!B:B, MATCH(Table1[[#This Row],[Destination City]], Lookup!A:A, 0)), Table1[[#This Row],[Destination City]]),","," ",Table1[[#This Row],[Destination State]])</f>
        <v>Chesapeake, VA</v>
      </c>
      <c r="N1470" s="5">
        <v>760</v>
      </c>
      <c r="O1470" t="s">
        <v>86</v>
      </c>
      <c r="P1470">
        <v>90</v>
      </c>
      <c r="Q1470">
        <v>90</v>
      </c>
      <c r="R1470" t="s">
        <v>2</v>
      </c>
      <c r="S1470" t="s">
        <v>43</v>
      </c>
      <c r="T1470" t="s">
        <v>43</v>
      </c>
      <c r="U1470" s="43"/>
      <c r="V1470" s="28" t="s">
        <v>87</v>
      </c>
      <c r="W1470" s="4">
        <v>3574</v>
      </c>
      <c r="X1470" s="4">
        <f>IF(Table1[[#This Row],[Commodity]]="corn",Table1[[#This Row],[Tariff per Car]]/(111*2000/56),Table1[[#This Row],[Tariff per Car]]/(111*2000/60))</f>
        <v>0.96594594594594596</v>
      </c>
      <c r="Y1470" s="4">
        <f>Table1[[#This Row],[Tariff per Car]]/100.7</f>
        <v>35.491559086395235</v>
      </c>
      <c r="Z1470" s="4">
        <f>(Table1[[#This Row],[Tariff per Car]]/111)</f>
        <v>32.198198198198199</v>
      </c>
      <c r="AA1470" s="6">
        <f>(Table1[[#This Row],[Tariff per Car]]/111)/Table1[[#This Row],[Route Mileage]]</f>
        <v>4.2366050260787103E-2</v>
      </c>
      <c r="AB1470" s="4">
        <v>0</v>
      </c>
      <c r="AC1470" s="4">
        <f>Table1[[#This Row],[FSC per Mile]]*Table1[[#This Row],[Route Mileage]]</f>
        <v>0</v>
      </c>
      <c r="AD1470" s="4">
        <f>Table1[[#This Row],[Tariff per Car]]+Table1[[#This Row],[FSC per Car]]</f>
        <v>3574</v>
      </c>
      <c r="AE1470" s="4">
        <f>IF(Table1[[#This Row],[Commodity]]="corn",Table1[[#This Row],[Tariff + FSC per Car]]/(111*2000/56),Table1[[#This Row],[Tariff + FSC per Car]]/(111*2000/60))</f>
        <v>0.96594594594594596</v>
      </c>
      <c r="AF1470" s="4">
        <f>Table1[[#This Row],[Tariff + FSC per Car]]/100.7</f>
        <v>35.491559086395235</v>
      </c>
      <c r="AG1470" s="4">
        <f>(Table1[[#This Row],[Tariff + FSC per Car]]/111)</f>
        <v>32.198198198198199</v>
      </c>
      <c r="AH1470" s="6">
        <f>(Table1[[#This Row],[Tariff + FSC per Car]]/111)/Table1[[#This Row],[Route Mileage]]</f>
        <v>4.2366050260787103E-2</v>
      </c>
    </row>
    <row r="1471" spans="1:34" x14ac:dyDescent="0.25">
      <c r="A1471" s="3">
        <v>45458</v>
      </c>
      <c r="B1471" s="1" t="s">
        <v>112</v>
      </c>
      <c r="C1471" s="1" t="s">
        <v>112</v>
      </c>
      <c r="D1471" s="24">
        <v>4051</v>
      </c>
      <c r="E1471" s="24">
        <v>1144</v>
      </c>
      <c r="F1471" s="1" t="s">
        <v>72</v>
      </c>
      <c r="G1471" s="1" t="s">
        <v>36</v>
      </c>
      <c r="H1471" s="1" t="s">
        <v>128</v>
      </c>
      <c r="I1471" t="s">
        <v>77</v>
      </c>
      <c r="J1471" t="str">
        <f>_xlfn.CONCAT(IFERROR(INDEX(Lookup!B:B, MATCH(Table1[[#This Row],[Origin City]], Lookup!A:A, 0)), Table1[[#This Row],[Origin City]]),","," ",Table1[[#This Row],[Origin State]])</f>
        <v>Canton, KS</v>
      </c>
      <c r="K1471" t="s">
        <v>65</v>
      </c>
      <c r="L1471" t="s">
        <v>54</v>
      </c>
      <c r="M1471" t="str">
        <f>_xlfn.CONCAT(IFERROR(INDEX(Lookup!B:B, MATCH(Table1[[#This Row],[Destination City]], Lookup!A:A, 0)), Table1[[#This Row],[Destination City]]),","," ",Table1[[#This Row],[Destination State]])</f>
        <v>Houston, TX</v>
      </c>
      <c r="N1471" s="47">
        <v>747</v>
      </c>
      <c r="O1471" t="s">
        <v>51</v>
      </c>
      <c r="P1471">
        <v>107</v>
      </c>
      <c r="R1471" t="s">
        <v>42</v>
      </c>
      <c r="S1471" t="s">
        <v>43</v>
      </c>
      <c r="T1471" t="s">
        <v>52</v>
      </c>
      <c r="U1471" s="36" t="s">
        <v>44</v>
      </c>
      <c r="V1471" s="28"/>
      <c r="W1471" s="4">
        <v>4870</v>
      </c>
      <c r="X1471" s="4">
        <f>IF(Table1[[#This Row],[Commodity]]="corn",Table1[[#This Row],[Tariff per Car]]/(111*2000/56),Table1[[#This Row],[Tariff per Car]]/(111*2000/60))</f>
        <v>1.3162162162162163</v>
      </c>
      <c r="Y1471" s="4">
        <f>Table1[[#This Row],[Tariff per Car]]/100.7</f>
        <v>48.361469712015889</v>
      </c>
      <c r="Z1471" s="4">
        <f>(Table1[[#This Row],[Tariff per Car]]/111)</f>
        <v>43.873873873873876</v>
      </c>
      <c r="AA1471" s="6">
        <f>(Table1[[#This Row],[Tariff per Car]]/111)/Table1[[#This Row],[Route Mileage]]</f>
        <v>5.8733432227408136E-2</v>
      </c>
      <c r="AB1471" s="4">
        <v>0.39</v>
      </c>
      <c r="AC1471" s="4">
        <f>Table1[[#This Row],[FSC per Mile]]*Table1[[#This Row],[Route Mileage]]</f>
        <v>291.33</v>
      </c>
      <c r="AD1471" s="4">
        <f>Table1[[#This Row],[Tariff per Car]]+Table1[[#This Row],[FSC per Car]]</f>
        <v>5161.33</v>
      </c>
      <c r="AE1471" s="4">
        <f>IF(Table1[[#This Row],[Commodity]]="corn",Table1[[#This Row],[Tariff + FSC per Car]]/(111*2000/56),Table1[[#This Row],[Tariff + FSC per Car]]/(111*2000/60))</f>
        <v>1.3949540540540539</v>
      </c>
      <c r="AF1471" s="4">
        <f>Table1[[#This Row],[Tariff + FSC per Car]]/100.7</f>
        <v>51.254518371400195</v>
      </c>
      <c r="AG1471" s="4">
        <f>(Table1[[#This Row],[Tariff + FSC per Car]]/111)</f>
        <v>46.498468468468467</v>
      </c>
      <c r="AH1471" s="6">
        <f>(Table1[[#This Row],[Tariff + FSC per Car]]/111)/Table1[[#This Row],[Route Mileage]]</f>
        <v>6.2246945740921641E-2</v>
      </c>
    </row>
    <row r="1472" spans="1:34" x14ac:dyDescent="0.25">
      <c r="A1472" s="3">
        <v>45458</v>
      </c>
      <c r="B1472" s="1" t="s">
        <v>112</v>
      </c>
      <c r="C1472" s="1" t="s">
        <v>112</v>
      </c>
      <c r="D1472" s="24">
        <v>4051</v>
      </c>
      <c r="E1472" s="24">
        <v>1301</v>
      </c>
      <c r="F1472" s="1" t="s">
        <v>72</v>
      </c>
      <c r="G1472" s="1" t="s">
        <v>36</v>
      </c>
      <c r="H1472" s="1" t="s">
        <v>129</v>
      </c>
      <c r="I1472" t="s">
        <v>38</v>
      </c>
      <c r="J1472" t="str">
        <f>_xlfn.CONCAT(IFERROR(INDEX(Lookup!B:B, MATCH(Table1[[#This Row],[Origin City]], Lookup!A:A, 0)), Table1[[#This Row],[Origin City]]),","," ",Table1[[#This Row],[Origin State]])</f>
        <v>Cozad, NE</v>
      </c>
      <c r="K1472" t="s">
        <v>90</v>
      </c>
      <c r="L1472" t="s">
        <v>49</v>
      </c>
      <c r="M1472" t="str">
        <f>_xlfn.CONCAT(IFERROR(INDEX(Lookup!B:B, MATCH(Table1[[#This Row],[Destination City]], Lookup!A:A, 0)), Table1[[#This Row],[Destination City]]),","," ",Table1[[#This Row],[Destination State]])</f>
        <v>Kalama, WA</v>
      </c>
      <c r="N1472" s="47">
        <v>1562</v>
      </c>
      <c r="O1472" t="s">
        <v>51</v>
      </c>
      <c r="P1472">
        <v>107</v>
      </c>
      <c r="R1472" t="s">
        <v>42</v>
      </c>
      <c r="S1472" t="s">
        <v>43</v>
      </c>
      <c r="T1472" t="s">
        <v>52</v>
      </c>
      <c r="U1472" s="36" t="s">
        <v>44</v>
      </c>
      <c r="V1472" s="28"/>
      <c r="W1472" s="4">
        <v>5860</v>
      </c>
      <c r="X1472" s="4">
        <f>IF(Table1[[#This Row],[Commodity]]="corn",Table1[[#This Row],[Tariff per Car]]/(111*2000/56),Table1[[#This Row],[Tariff per Car]]/(111*2000/60))</f>
        <v>1.5837837837837838</v>
      </c>
      <c r="Y1472" s="4">
        <f>Table1[[#This Row],[Tariff per Car]]/100.7</f>
        <v>58.192651439920553</v>
      </c>
      <c r="Z1472" s="4">
        <f>(Table1[[#This Row],[Tariff per Car]]/111)</f>
        <v>52.792792792792795</v>
      </c>
      <c r="AA1472" s="6">
        <f>(Table1[[#This Row],[Tariff per Car]]/111)/Table1[[#This Row],[Route Mileage]]</f>
        <v>3.379820281228732E-2</v>
      </c>
      <c r="AB1472" s="4">
        <v>0.39</v>
      </c>
      <c r="AC1472" s="4">
        <f>Table1[[#This Row],[FSC per Mile]]*Table1[[#This Row],[Route Mileage]]</f>
        <v>609.18000000000006</v>
      </c>
      <c r="AD1472" s="4">
        <f>Table1[[#This Row],[Tariff per Car]]+Table1[[#This Row],[FSC per Car]]</f>
        <v>6469.18</v>
      </c>
      <c r="AE1472" s="4">
        <f>IF(Table1[[#This Row],[Commodity]]="corn",Table1[[#This Row],[Tariff + FSC per Car]]/(111*2000/56),Table1[[#This Row],[Tariff + FSC per Car]]/(111*2000/60))</f>
        <v>1.748427027027027</v>
      </c>
      <c r="AF1472" s="4">
        <f>Table1[[#This Row],[Tariff + FSC per Car]]/100.7</f>
        <v>64.242105263157896</v>
      </c>
      <c r="AG1472" s="4">
        <f>(Table1[[#This Row],[Tariff + FSC per Car]]/111)</f>
        <v>58.280900900900903</v>
      </c>
      <c r="AH1472" s="6">
        <f>(Table1[[#This Row],[Tariff + FSC per Car]]/111)/Table1[[#This Row],[Route Mileage]]</f>
        <v>3.7311716325800832E-2</v>
      </c>
    </row>
    <row r="1473" spans="1:34" x14ac:dyDescent="0.25">
      <c r="A1473" s="3">
        <v>45458</v>
      </c>
      <c r="B1473" s="1" t="s">
        <v>112</v>
      </c>
      <c r="C1473" s="1" t="s">
        <v>112</v>
      </c>
      <c r="D1473" s="24">
        <v>4051</v>
      </c>
      <c r="E1473" s="24">
        <v>1144</v>
      </c>
      <c r="F1473" s="1" t="s">
        <v>72</v>
      </c>
      <c r="G1473" s="1" t="s">
        <v>36</v>
      </c>
      <c r="H1473" s="1" t="s">
        <v>129</v>
      </c>
      <c r="I1473" t="s">
        <v>38</v>
      </c>
      <c r="J1473" t="str">
        <f>_xlfn.CONCAT(IFERROR(INDEX(Lookup!B:B, MATCH(Table1[[#This Row],[Origin City]], Lookup!A:A, 0)), Table1[[#This Row],[Origin City]]),","," ",Table1[[#This Row],[Origin State]])</f>
        <v>Cozad, NE</v>
      </c>
      <c r="K1473" t="s">
        <v>65</v>
      </c>
      <c r="L1473" t="s">
        <v>54</v>
      </c>
      <c r="M1473" t="str">
        <f>_xlfn.CONCAT(IFERROR(INDEX(Lookup!B:B, MATCH(Table1[[#This Row],[Destination City]], Lookup!A:A, 0)), Table1[[#This Row],[Destination City]]),","," ",Table1[[#This Row],[Destination State]])</f>
        <v>Houston, TX</v>
      </c>
      <c r="N1473" s="47">
        <v>1078</v>
      </c>
      <c r="O1473" t="s">
        <v>51</v>
      </c>
      <c r="P1473">
        <v>107</v>
      </c>
      <c r="R1473" t="s">
        <v>42</v>
      </c>
      <c r="S1473" t="s">
        <v>43</v>
      </c>
      <c r="T1473" t="s">
        <v>52</v>
      </c>
      <c r="U1473" s="36" t="s">
        <v>44</v>
      </c>
      <c r="V1473" s="28"/>
      <c r="W1473" s="4">
        <v>5230</v>
      </c>
      <c r="X1473" s="4">
        <f>IF(Table1[[#This Row],[Commodity]]="corn",Table1[[#This Row],[Tariff per Car]]/(111*2000/56),Table1[[#This Row],[Tariff per Car]]/(111*2000/60))</f>
        <v>1.4135135135135135</v>
      </c>
      <c r="Y1473" s="4">
        <f>Table1[[#This Row],[Tariff per Car]]/100.7</f>
        <v>51.936444885799403</v>
      </c>
      <c r="Z1473" s="4">
        <f>(Table1[[#This Row],[Tariff per Car]]/111)</f>
        <v>47.117117117117118</v>
      </c>
      <c r="AA1473" s="6">
        <f>(Table1[[#This Row],[Tariff per Car]]/111)/Table1[[#This Row],[Route Mileage]]</f>
        <v>4.3707900850757993E-2</v>
      </c>
      <c r="AB1473" s="4">
        <v>0.39</v>
      </c>
      <c r="AC1473" s="4">
        <f>Table1[[#This Row],[FSC per Mile]]*Table1[[#This Row],[Route Mileage]]</f>
        <v>420.42</v>
      </c>
      <c r="AD1473" s="4">
        <f>Table1[[#This Row],[Tariff per Car]]+Table1[[#This Row],[FSC per Car]]</f>
        <v>5650.42</v>
      </c>
      <c r="AE1473" s="4">
        <f>IF(Table1[[#This Row],[Commodity]]="corn",Table1[[#This Row],[Tariff + FSC per Car]]/(111*2000/56),Table1[[#This Row],[Tariff + FSC per Car]]/(111*2000/60))</f>
        <v>1.5271405405405405</v>
      </c>
      <c r="AF1473" s="4">
        <f>Table1[[#This Row],[Tariff + FSC per Car]]/100.7</f>
        <v>56.111420059582919</v>
      </c>
      <c r="AG1473" s="4">
        <f>(Table1[[#This Row],[Tariff + FSC per Car]]/111)</f>
        <v>50.904684684684682</v>
      </c>
      <c r="AH1473" s="6">
        <f>(Table1[[#This Row],[Tariff + FSC per Car]]/111)/Table1[[#This Row],[Route Mileage]]</f>
        <v>4.7221414364271505E-2</v>
      </c>
    </row>
    <row r="1474" spans="1:34" x14ac:dyDescent="0.25">
      <c r="A1474" s="3">
        <v>45458</v>
      </c>
      <c r="B1474" s="1" t="s">
        <v>112</v>
      </c>
      <c r="C1474" s="1" t="s">
        <v>112</v>
      </c>
      <c r="D1474" s="24">
        <v>4051</v>
      </c>
      <c r="E1474" s="24">
        <v>1144</v>
      </c>
      <c r="F1474" s="1" t="s">
        <v>72</v>
      </c>
      <c r="G1474" s="1" t="s">
        <v>36</v>
      </c>
      <c r="H1474" s="1" t="s">
        <v>122</v>
      </c>
      <c r="I1474" t="s">
        <v>59</v>
      </c>
      <c r="J1474" t="str">
        <f>_xlfn.CONCAT(IFERROR(INDEX(Lookup!B:B, MATCH(Table1[[#This Row],[Origin City]], Lookup!A:A, 0)), Table1[[#This Row],[Origin City]]),","," ",Table1[[#This Row],[Origin State]])</f>
        <v>Sloan, IA</v>
      </c>
      <c r="K1474" t="s">
        <v>130</v>
      </c>
      <c r="L1474" t="s">
        <v>83</v>
      </c>
      <c r="M1474" t="str">
        <f>_xlfn.CONCAT(IFERROR(INDEX(Lookup!B:B, MATCH(Table1[[#This Row],[Destination City]], Lookup!A:A, 0)), Table1[[#This Row],[Destination City]]),","," ",Table1[[#This Row],[Destination State]])</f>
        <v>Ama, LA</v>
      </c>
      <c r="N1474" s="47">
        <v>1231</v>
      </c>
      <c r="O1474" t="s">
        <v>51</v>
      </c>
      <c r="P1474">
        <v>107</v>
      </c>
      <c r="R1474" t="s">
        <v>42</v>
      </c>
      <c r="S1474" t="s">
        <v>43</v>
      </c>
      <c r="T1474" t="s">
        <v>52</v>
      </c>
      <c r="U1474" s="36" t="s">
        <v>44</v>
      </c>
      <c r="V1474" s="28"/>
      <c r="W1474" s="4">
        <v>5310</v>
      </c>
      <c r="X1474" s="4">
        <f>IF(Table1[[#This Row],[Commodity]]="corn",Table1[[#This Row],[Tariff per Car]]/(111*2000/56),Table1[[#This Row],[Tariff per Car]]/(111*2000/60))</f>
        <v>1.4351351351351351</v>
      </c>
      <c r="Y1474" s="4">
        <f>Table1[[#This Row],[Tariff per Car]]/100.7</f>
        <v>52.730883813306853</v>
      </c>
      <c r="Z1474" s="4">
        <f>(Table1[[#This Row],[Tariff per Car]]/111)</f>
        <v>47.837837837837839</v>
      </c>
      <c r="AA1474" s="6">
        <f>(Table1[[#This Row],[Tariff per Car]]/111)/Table1[[#This Row],[Route Mileage]]</f>
        <v>3.886095681384065E-2</v>
      </c>
      <c r="AB1474" s="4">
        <v>0.39</v>
      </c>
      <c r="AC1474" s="4">
        <f>Table1[[#This Row],[FSC per Mile]]*Table1[[#This Row],[Route Mileage]]</f>
        <v>480.09000000000003</v>
      </c>
      <c r="AD1474" s="4">
        <f>Table1[[#This Row],[Tariff per Car]]+Table1[[#This Row],[FSC per Car]]</f>
        <v>5790.09</v>
      </c>
      <c r="AE1474" s="4">
        <f>IF(Table1[[#This Row],[Commodity]]="corn",Table1[[#This Row],[Tariff + FSC per Car]]/(111*2000/56),Table1[[#This Row],[Tariff + FSC per Car]]/(111*2000/60))</f>
        <v>1.5648891891891892</v>
      </c>
      <c r="AF1474" s="4">
        <f>Table1[[#This Row],[Tariff + FSC per Car]]/100.7</f>
        <v>57.498411122144987</v>
      </c>
      <c r="AG1474" s="4">
        <f>(Table1[[#This Row],[Tariff + FSC per Car]]/111)</f>
        <v>52.162972972972973</v>
      </c>
      <c r="AH1474" s="6">
        <f>(Table1[[#This Row],[Tariff + FSC per Car]]/111)/Table1[[#This Row],[Route Mileage]]</f>
        <v>4.2374470327354162E-2</v>
      </c>
    </row>
    <row r="1475" spans="1:34" x14ac:dyDescent="0.25">
      <c r="A1475" s="3">
        <v>45488</v>
      </c>
      <c r="B1475" s="1" t="s">
        <v>34</v>
      </c>
      <c r="C1475" s="1" t="s">
        <v>34</v>
      </c>
      <c r="D1475" s="24">
        <v>4022</v>
      </c>
      <c r="E1475" s="24">
        <v>39010</v>
      </c>
      <c r="F1475" s="1" t="s">
        <v>35</v>
      </c>
      <c r="G1475" s="1" t="s">
        <v>36</v>
      </c>
      <c r="H1475" s="1" t="s">
        <v>37</v>
      </c>
      <c r="I1475" t="s">
        <v>38</v>
      </c>
      <c r="J1475" t="str">
        <f>_xlfn.CONCAT(IFERROR(INDEX(Lookup!B:B, MATCH(Table1[[#This Row],[Origin City]], Lookup!A:A, 0)), Table1[[#This Row],[Origin City]]),","," ",Table1[[#This Row],[Origin State]])</f>
        <v>Brunswick, NE</v>
      </c>
      <c r="K1475" t="s">
        <v>39</v>
      </c>
      <c r="L1475" t="s">
        <v>40</v>
      </c>
      <c r="M1475" t="str">
        <f>_xlfn.CONCAT(IFERROR(INDEX(Lookup!B:B, MATCH(Table1[[#This Row],[Destination City]], Lookup!A:A, 0)), Table1[[#This Row],[Destination City]]),","," ",Table1[[#This Row],[Destination State]])</f>
        <v>Hanford, CA</v>
      </c>
      <c r="N1475" s="5">
        <v>2122</v>
      </c>
      <c r="O1475" t="s">
        <v>41</v>
      </c>
      <c r="P1475">
        <v>110</v>
      </c>
      <c r="Q1475">
        <v>120</v>
      </c>
      <c r="R1475" t="s">
        <v>42</v>
      </c>
      <c r="S1475" t="s">
        <v>43</v>
      </c>
      <c r="T1475" t="s">
        <v>43</v>
      </c>
      <c r="U1475" s="35" t="s">
        <v>44</v>
      </c>
      <c r="V1475" s="27" t="s">
        <v>45</v>
      </c>
      <c r="W1475" s="4">
        <v>6020</v>
      </c>
      <c r="X1475" s="4">
        <f>IF(Table1[[#This Row],[Commodity]]="corn",Table1[[#This Row],[Tariff per Car]]/(111*2000/56),Table1[[#This Row],[Tariff per Car]]/(111*2000/60))</f>
        <v>1.5185585585585586</v>
      </c>
      <c r="Y1475" s="4">
        <f>Table1[[#This Row],[Tariff per Car]]/100.7</f>
        <v>59.781529294935453</v>
      </c>
      <c r="Z1475" s="4">
        <f>(Table1[[#This Row],[Tariff per Car]]/111)</f>
        <v>54.234234234234236</v>
      </c>
      <c r="AA1475" s="6">
        <f>(Table1[[#This Row],[Tariff per Car]]/111)/Table1[[#This Row],[Route Mileage]]</f>
        <v>2.5558074568442148E-2</v>
      </c>
      <c r="AB1475" s="4">
        <v>0.15</v>
      </c>
      <c r="AC1475" s="4">
        <f>Table1[[#This Row],[FSC per Mile]]*Table1[[#This Row],[Route Mileage]]</f>
        <v>318.3</v>
      </c>
      <c r="AD1475" s="4">
        <f>Table1[[#This Row],[Tariff per Car]]+Table1[[#This Row],[FSC per Car]]</f>
        <v>6338.3</v>
      </c>
      <c r="AE1475" s="4">
        <f>IF(Table1[[#This Row],[Commodity]]="corn",Table1[[#This Row],[Tariff + FSC per Car]]/(111*2000/56),Table1[[#This Row],[Tariff + FSC per Car]]/(111*2000/60))</f>
        <v>1.5988504504504506</v>
      </c>
      <c r="AF1475" s="4">
        <f>Table1[[#This Row],[Tariff + FSC per Car]]/100.7</f>
        <v>62.942403177755708</v>
      </c>
      <c r="AG1475" s="4">
        <f>(Table1[[#This Row],[Tariff + FSC per Car]]/111)</f>
        <v>57.101801801801805</v>
      </c>
      <c r="AH1475" s="6">
        <f>(Table1[[#This Row],[Tariff + FSC per Car]]/111)/Table1[[#This Row],[Route Mileage]]</f>
        <v>2.6909425919793499E-2</v>
      </c>
    </row>
    <row r="1476" spans="1:34" x14ac:dyDescent="0.25">
      <c r="A1476" s="3">
        <v>45488</v>
      </c>
      <c r="B1476" s="1" t="s">
        <v>34</v>
      </c>
      <c r="C1476" s="1" t="s">
        <v>34</v>
      </c>
      <c r="D1476" s="24">
        <v>4022</v>
      </c>
      <c r="E1476" s="24">
        <v>39013</v>
      </c>
      <c r="F1476" s="1" t="s">
        <v>35</v>
      </c>
      <c r="G1476" s="1" t="s">
        <v>36</v>
      </c>
      <c r="H1476" s="1" t="s">
        <v>46</v>
      </c>
      <c r="I1476" t="s">
        <v>47</v>
      </c>
      <c r="J1476" t="str">
        <f>_xlfn.CONCAT(IFERROR(INDEX(Lookup!B:B, MATCH(Table1[[#This Row],[Origin City]], Lookup!A:A, 0)), Table1[[#This Row],[Origin City]]),","," ",Table1[[#This Row],[Origin State]])</f>
        <v>Clarkfield, MN</v>
      </c>
      <c r="K1476" t="s">
        <v>48</v>
      </c>
      <c r="L1476" t="s">
        <v>49</v>
      </c>
      <c r="M1476" t="s">
        <v>50</v>
      </c>
      <c r="N1476" s="5">
        <v>1684</v>
      </c>
      <c r="O1476" t="s">
        <v>51</v>
      </c>
      <c r="P1476">
        <v>110</v>
      </c>
      <c r="Q1476">
        <v>120</v>
      </c>
      <c r="R1476" t="s">
        <v>42</v>
      </c>
      <c r="S1476" t="s">
        <v>43</v>
      </c>
      <c r="T1476" t="s">
        <v>52</v>
      </c>
      <c r="U1476" s="35" t="s">
        <v>44</v>
      </c>
      <c r="V1476" s="27" t="s">
        <v>45</v>
      </c>
      <c r="W1476" s="4">
        <v>5620</v>
      </c>
      <c r="X1476" s="4">
        <f>IF(Table1[[#This Row],[Commodity]]="corn",Table1[[#This Row],[Tariff per Car]]/(111*2000/56),Table1[[#This Row],[Tariff per Car]]/(111*2000/60))</f>
        <v>1.4176576576576576</v>
      </c>
      <c r="Y1476" s="4">
        <f>Table1[[#This Row],[Tariff per Car]]/100.7</f>
        <v>55.80933465739821</v>
      </c>
      <c r="Z1476" s="4">
        <f>(Table1[[#This Row],[Tariff per Car]]/111)</f>
        <v>50.630630630630634</v>
      </c>
      <c r="AA1476" s="6">
        <f>(Table1[[#This Row],[Tariff per Car]]/111)/Table1[[#This Row],[Route Mileage]]</f>
        <v>3.0065695148830542E-2</v>
      </c>
      <c r="AB1476" s="4">
        <v>0.15</v>
      </c>
      <c r="AC1476" s="4">
        <f>Table1[[#This Row],[FSC per Mile]]*Table1[[#This Row],[Route Mileage]]</f>
        <v>252.6</v>
      </c>
      <c r="AD1476" s="4">
        <f>Table1[[#This Row],[Tariff per Car]]+Table1[[#This Row],[FSC per Car]]</f>
        <v>5872.6</v>
      </c>
      <c r="AE1476" s="4">
        <f>IF(Table1[[#This Row],[Commodity]]="corn",Table1[[#This Row],[Tariff + FSC per Car]]/(111*2000/56),Table1[[#This Row],[Tariff + FSC per Car]]/(111*2000/60))</f>
        <v>1.4813765765765767</v>
      </c>
      <c r="AF1476" s="4">
        <f>Table1[[#This Row],[Tariff + FSC per Car]]/100.7</f>
        <v>58.317775571002983</v>
      </c>
      <c r="AG1476" s="4">
        <f>(Table1[[#This Row],[Tariff + FSC per Car]]/111)</f>
        <v>52.906306306306313</v>
      </c>
      <c r="AH1476" s="6">
        <f>(Table1[[#This Row],[Tariff + FSC per Car]]/111)/Table1[[#This Row],[Route Mileage]]</f>
        <v>3.1417046500181893E-2</v>
      </c>
    </row>
    <row r="1477" spans="1:34" x14ac:dyDescent="0.25">
      <c r="A1477" s="3">
        <v>45488</v>
      </c>
      <c r="B1477" s="1" t="s">
        <v>34</v>
      </c>
      <c r="C1477" s="1" t="s">
        <v>34</v>
      </c>
      <c r="D1477" s="24">
        <v>4022</v>
      </c>
      <c r="E1477" s="24">
        <v>39010</v>
      </c>
      <c r="F1477" s="1" t="s">
        <v>35</v>
      </c>
      <c r="G1477" s="1" t="s">
        <v>36</v>
      </c>
      <c r="H1477" s="1" t="s">
        <v>46</v>
      </c>
      <c r="I1477" t="s">
        <v>47</v>
      </c>
      <c r="J1477" t="str">
        <f>_xlfn.CONCAT(IFERROR(INDEX(Lookup!B:B, MATCH(Table1[[#This Row],[Origin City]], Lookup!A:A, 0)), Table1[[#This Row],[Origin City]]),","," ",Table1[[#This Row],[Origin State]])</f>
        <v>Clarkfield, MN</v>
      </c>
      <c r="K1477" t="s">
        <v>53</v>
      </c>
      <c r="L1477" t="s">
        <v>54</v>
      </c>
      <c r="M1477" t="str">
        <f>_xlfn.CONCAT(IFERROR(INDEX(Lookup!B:B, MATCH(Table1[[#This Row],[Destination City]], Lookup!A:A, 0)), Table1[[#This Row],[Destination City]]),","," ",Table1[[#This Row],[Destination State]])</f>
        <v>Hereford, TX</v>
      </c>
      <c r="N1477" s="5">
        <v>1066</v>
      </c>
      <c r="O1477" t="s">
        <v>51</v>
      </c>
      <c r="P1477">
        <v>110</v>
      </c>
      <c r="Q1477">
        <v>120</v>
      </c>
      <c r="R1477" t="s">
        <v>42</v>
      </c>
      <c r="S1477" t="s">
        <v>43</v>
      </c>
      <c r="T1477" t="s">
        <v>52</v>
      </c>
      <c r="U1477" s="35" t="s">
        <v>44</v>
      </c>
      <c r="V1477" s="27" t="s">
        <v>45</v>
      </c>
      <c r="W1477" s="4">
        <v>5500</v>
      </c>
      <c r="X1477" s="4">
        <f>IF(Table1[[#This Row],[Commodity]]="corn",Table1[[#This Row],[Tariff per Car]]/(111*2000/56),Table1[[#This Row],[Tariff per Car]]/(111*2000/60))</f>
        <v>1.3873873873873874</v>
      </c>
      <c r="Y1477" s="4">
        <f>Table1[[#This Row],[Tariff per Car]]/100.7</f>
        <v>54.617676266137039</v>
      </c>
      <c r="Z1477" s="4">
        <f>(Table1[[#This Row],[Tariff per Car]]/111)</f>
        <v>49.549549549549546</v>
      </c>
      <c r="AA1477" s="6">
        <f>(Table1[[#This Row],[Tariff per Car]]/111)/Table1[[#This Row],[Route Mileage]]</f>
        <v>4.6481753798826964E-2</v>
      </c>
      <c r="AB1477" s="4">
        <v>0.15</v>
      </c>
      <c r="AC1477" s="4">
        <f>Table1[[#This Row],[FSC per Mile]]*Table1[[#This Row],[Route Mileage]]</f>
        <v>159.9</v>
      </c>
      <c r="AD1477" s="4">
        <f>Table1[[#This Row],[Tariff per Car]]+Table1[[#This Row],[FSC per Car]]</f>
        <v>5659.9</v>
      </c>
      <c r="AE1477" s="4">
        <f>IF(Table1[[#This Row],[Commodity]]="corn",Table1[[#This Row],[Tariff + FSC per Car]]/(111*2000/56),Table1[[#This Row],[Tariff + FSC per Car]]/(111*2000/60))</f>
        <v>1.4277225225225225</v>
      </c>
      <c r="AF1477" s="4">
        <f>Table1[[#This Row],[Tariff + FSC per Car]]/100.7</f>
        <v>56.20556107249255</v>
      </c>
      <c r="AG1477" s="4">
        <f>(Table1[[#This Row],[Tariff + FSC per Car]]/111)</f>
        <v>50.990090090090085</v>
      </c>
      <c r="AH1477" s="6">
        <f>(Table1[[#This Row],[Tariff + FSC per Car]]/111)/Table1[[#This Row],[Route Mileage]]</f>
        <v>4.7833105150178315E-2</v>
      </c>
    </row>
    <row r="1478" spans="1:34" x14ac:dyDescent="0.25">
      <c r="A1478" s="3">
        <v>45488</v>
      </c>
      <c r="B1478" s="1" t="s">
        <v>34</v>
      </c>
      <c r="C1478" s="1" t="s">
        <v>34</v>
      </c>
      <c r="D1478" s="24">
        <v>4022</v>
      </c>
      <c r="E1478" s="24">
        <v>39010</v>
      </c>
      <c r="F1478" s="1" t="s">
        <v>35</v>
      </c>
      <c r="G1478" s="1" t="s">
        <v>36</v>
      </c>
      <c r="H1478" s="1" t="s">
        <v>55</v>
      </c>
      <c r="I1478" t="s">
        <v>38</v>
      </c>
      <c r="J1478" t="str">
        <f>_xlfn.CONCAT(IFERROR(INDEX(Lookup!B:B, MATCH(Table1[[#This Row],[Origin City]], Lookup!A:A, 0)), Table1[[#This Row],[Origin City]]),","," ",Table1[[#This Row],[Origin State]])</f>
        <v>Edison, NE</v>
      </c>
      <c r="K1478" t="s">
        <v>53</v>
      </c>
      <c r="L1478" t="s">
        <v>54</v>
      </c>
      <c r="M1478" t="str">
        <f>_xlfn.CONCAT(IFERROR(INDEX(Lookup!B:B, MATCH(Table1[[#This Row],[Destination City]], Lookup!A:A, 0)), Table1[[#This Row],[Destination City]]),","," ",Table1[[#This Row],[Destination State]])</f>
        <v>Hereford, TX</v>
      </c>
      <c r="N1478" s="9">
        <v>728</v>
      </c>
      <c r="O1478" t="s">
        <v>51</v>
      </c>
      <c r="P1478">
        <v>110</v>
      </c>
      <c r="Q1478">
        <v>120</v>
      </c>
      <c r="R1478" t="s">
        <v>42</v>
      </c>
      <c r="S1478" t="s">
        <v>43</v>
      </c>
      <c r="T1478" t="s">
        <v>52</v>
      </c>
      <c r="U1478" s="35" t="s">
        <v>44</v>
      </c>
      <c r="V1478" s="27" t="s">
        <v>45</v>
      </c>
      <c r="W1478" s="4">
        <v>4740</v>
      </c>
      <c r="X1478" s="4">
        <f>IF(Table1[[#This Row],[Commodity]]="corn",Table1[[#This Row],[Tariff per Car]]/(111*2000/56),Table1[[#This Row],[Tariff per Car]]/(111*2000/60))</f>
        <v>1.1956756756756757</v>
      </c>
      <c r="Y1478" s="4">
        <f>Table1[[#This Row],[Tariff per Car]]/100.7</f>
        <v>47.070506454816282</v>
      </c>
      <c r="Z1478" s="4">
        <f>(Table1[[#This Row],[Tariff per Car]]/111)</f>
        <v>42.702702702702702</v>
      </c>
      <c r="AA1478" s="6">
        <f>(Table1[[#This Row],[Tariff per Car]]/111)/Table1[[#This Row],[Route Mileage]]</f>
        <v>5.8657558657558659E-2</v>
      </c>
      <c r="AB1478" s="4">
        <v>0.15</v>
      </c>
      <c r="AC1478" s="4">
        <f>Table1[[#This Row],[FSC per Mile]]*Table1[[#This Row],[Route Mileage]]</f>
        <v>109.2</v>
      </c>
      <c r="AD1478" s="4">
        <f>Table1[[#This Row],[Tariff per Car]]+Table1[[#This Row],[FSC per Car]]</f>
        <v>4849.2</v>
      </c>
      <c r="AE1478" s="4">
        <f>IF(Table1[[#This Row],[Commodity]]="corn",Table1[[#This Row],[Tariff + FSC per Car]]/(111*2000/56),Table1[[#This Row],[Tariff + FSC per Car]]/(111*2000/60))</f>
        <v>1.2232216216216216</v>
      </c>
      <c r="AF1478" s="4">
        <f>Table1[[#This Row],[Tariff + FSC per Car]]/100.7</f>
        <v>48.154915590863951</v>
      </c>
      <c r="AG1478" s="4">
        <f>(Table1[[#This Row],[Tariff + FSC per Car]]/111)</f>
        <v>43.686486486486487</v>
      </c>
      <c r="AH1478" s="6">
        <f>(Table1[[#This Row],[Tariff + FSC per Car]]/111)/Table1[[#This Row],[Route Mileage]]</f>
        <v>6.000891000891001E-2</v>
      </c>
    </row>
    <row r="1479" spans="1:34" x14ac:dyDescent="0.25">
      <c r="A1479" s="3">
        <v>45488</v>
      </c>
      <c r="B1479" s="1" t="s">
        <v>34</v>
      </c>
      <c r="C1479" s="1" t="s">
        <v>34</v>
      </c>
      <c r="D1479" s="24">
        <v>4022</v>
      </c>
      <c r="E1479" s="24">
        <v>39013</v>
      </c>
      <c r="F1479" s="1" t="s">
        <v>35</v>
      </c>
      <c r="G1479" s="1" t="s">
        <v>36</v>
      </c>
      <c r="H1479" s="1" t="s">
        <v>55</v>
      </c>
      <c r="I1479" t="s">
        <v>38</v>
      </c>
      <c r="J1479" t="str">
        <f>_xlfn.CONCAT(IFERROR(INDEX(Lookup!B:B, MATCH(Table1[[#This Row],[Origin City]], Lookup!A:A, 0)), Table1[[#This Row],[Origin City]]),","," ",Table1[[#This Row],[Origin State]])</f>
        <v>Edison, NE</v>
      </c>
      <c r="K1479" t="s">
        <v>48</v>
      </c>
      <c r="L1479" t="s">
        <v>49</v>
      </c>
      <c r="M1479" t="s">
        <v>50</v>
      </c>
      <c r="N1479" s="5">
        <v>1759</v>
      </c>
      <c r="O1479" t="s">
        <v>51</v>
      </c>
      <c r="P1479">
        <v>110</v>
      </c>
      <c r="Q1479">
        <v>120</v>
      </c>
      <c r="R1479" t="s">
        <v>42</v>
      </c>
      <c r="S1479" t="s">
        <v>43</v>
      </c>
      <c r="T1479" t="s">
        <v>52</v>
      </c>
      <c r="U1479" s="35" t="s">
        <v>44</v>
      </c>
      <c r="V1479" s="27" t="s">
        <v>45</v>
      </c>
      <c r="W1479" s="4">
        <v>5500</v>
      </c>
      <c r="X1479" s="4">
        <f>IF(Table1[[#This Row],[Commodity]]="corn",Table1[[#This Row],[Tariff per Car]]/(111*2000/56),Table1[[#This Row],[Tariff per Car]]/(111*2000/60))</f>
        <v>1.3873873873873874</v>
      </c>
      <c r="Y1479" s="4">
        <f>Table1[[#This Row],[Tariff per Car]]/100.7</f>
        <v>54.617676266137039</v>
      </c>
      <c r="Z1479" s="4">
        <f>(Table1[[#This Row],[Tariff per Car]]/111)</f>
        <v>49.549549549549546</v>
      </c>
      <c r="AA1479" s="6">
        <f>(Table1[[#This Row],[Tariff per Car]]/111)/Table1[[#This Row],[Route Mileage]]</f>
        <v>2.8169158356764951E-2</v>
      </c>
      <c r="AB1479" s="4">
        <v>0.15</v>
      </c>
      <c r="AC1479" s="4">
        <f>Table1[[#This Row],[FSC per Mile]]*Table1[[#This Row],[Route Mileage]]</f>
        <v>263.84999999999997</v>
      </c>
      <c r="AD1479" s="4">
        <f>Table1[[#This Row],[Tariff per Car]]+Table1[[#This Row],[FSC per Car]]</f>
        <v>5763.85</v>
      </c>
      <c r="AE1479" s="4">
        <f>IF(Table1[[#This Row],[Commodity]]="corn",Table1[[#This Row],[Tariff + FSC per Car]]/(111*2000/56),Table1[[#This Row],[Tariff + FSC per Car]]/(111*2000/60))</f>
        <v>1.4539441441441443</v>
      </c>
      <c r="AF1479" s="4">
        <f>Table1[[#This Row],[Tariff + FSC per Car]]/100.7</f>
        <v>57.237835153922546</v>
      </c>
      <c r="AG1479" s="4">
        <f>(Table1[[#This Row],[Tariff + FSC per Car]]/111)</f>
        <v>51.926576576576579</v>
      </c>
      <c r="AH1479" s="6">
        <f>(Table1[[#This Row],[Tariff + FSC per Car]]/111)/Table1[[#This Row],[Route Mileage]]</f>
        <v>2.9520509708116306E-2</v>
      </c>
    </row>
    <row r="1480" spans="1:34" x14ac:dyDescent="0.25">
      <c r="A1480" s="3">
        <v>45488</v>
      </c>
      <c r="B1480" s="1" t="s">
        <v>34</v>
      </c>
      <c r="C1480" s="1" t="s">
        <v>34</v>
      </c>
      <c r="D1480" s="24">
        <v>4022</v>
      </c>
      <c r="E1480" s="24">
        <v>39010</v>
      </c>
      <c r="F1480" s="1" t="s">
        <v>35</v>
      </c>
      <c r="G1480" s="1" t="s">
        <v>36</v>
      </c>
      <c r="H1480" s="1" t="s">
        <v>55</v>
      </c>
      <c r="I1480" t="s">
        <v>38</v>
      </c>
      <c r="J1480" t="str">
        <f>_xlfn.CONCAT(IFERROR(INDEX(Lookup!B:B, MATCH(Table1[[#This Row],[Origin City]], Lookup!A:A, 0)), Table1[[#This Row],[Origin City]]),","," ",Table1[[#This Row],[Origin State]])</f>
        <v>Edison, NE</v>
      </c>
      <c r="K1480" t="s">
        <v>39</v>
      </c>
      <c r="L1480" t="s">
        <v>40</v>
      </c>
      <c r="M1480" t="str">
        <f>_xlfn.CONCAT(IFERROR(INDEX(Lookup!B:B, MATCH(Table1[[#This Row],[Destination City]], Lookup!A:A, 0)), Table1[[#This Row],[Destination City]]),","," ",Table1[[#This Row],[Destination State]])</f>
        <v>Hanford, CA</v>
      </c>
      <c r="N1480" s="5">
        <v>1776</v>
      </c>
      <c r="O1480" t="s">
        <v>41</v>
      </c>
      <c r="P1480">
        <v>110</v>
      </c>
      <c r="Q1480">
        <v>120</v>
      </c>
      <c r="R1480" t="s">
        <v>42</v>
      </c>
      <c r="S1480" t="s">
        <v>43</v>
      </c>
      <c r="T1480" t="s">
        <v>52</v>
      </c>
      <c r="U1480" s="36" t="s">
        <v>44</v>
      </c>
      <c r="V1480" s="28" t="s">
        <v>45</v>
      </c>
      <c r="W1480" s="4">
        <v>5700</v>
      </c>
      <c r="X1480" s="4">
        <f>IF(Table1[[#This Row],[Commodity]]="corn",Table1[[#This Row],[Tariff per Car]]/(111*2000/56),Table1[[#This Row],[Tariff per Car]]/(111*2000/60))</f>
        <v>1.4378378378378378</v>
      </c>
      <c r="Y1480" s="4">
        <f>Table1[[#This Row],[Tariff per Car]]/100.7</f>
        <v>56.60377358490566</v>
      </c>
      <c r="Z1480" s="4">
        <f>(Table1[[#This Row],[Tariff per Car]]/111)</f>
        <v>51.351351351351354</v>
      </c>
      <c r="AA1480" s="6">
        <f>(Table1[[#This Row],[Tariff per Car]]/111)/Table1[[#This Row],[Route Mileage]]</f>
        <v>2.8914049184319456E-2</v>
      </c>
      <c r="AB1480" s="4">
        <v>0.15</v>
      </c>
      <c r="AC1480" s="4">
        <f>Table1[[#This Row],[FSC per Mile]]*Table1[[#This Row],[Route Mileage]]</f>
        <v>266.39999999999998</v>
      </c>
      <c r="AD1480" s="4">
        <f>Table1[[#This Row],[Tariff per Car]]+Table1[[#This Row],[FSC per Car]]</f>
        <v>5966.4</v>
      </c>
      <c r="AE1480" s="4">
        <f>IF(Table1[[#This Row],[Commodity]]="corn",Table1[[#This Row],[Tariff + FSC per Car]]/(111*2000/56),Table1[[#This Row],[Tariff + FSC per Car]]/(111*2000/60))</f>
        <v>1.5050378378378377</v>
      </c>
      <c r="AF1480" s="4">
        <f>Table1[[#This Row],[Tariff + FSC per Car]]/100.7</f>
        <v>59.249255213505457</v>
      </c>
      <c r="AG1480" s="4">
        <f>(Table1[[#This Row],[Tariff + FSC per Car]]/111)</f>
        <v>53.751351351351346</v>
      </c>
      <c r="AH1480" s="6">
        <f>(Table1[[#This Row],[Tariff + FSC per Car]]/111)/Table1[[#This Row],[Route Mileage]]</f>
        <v>3.0265400535670804E-2</v>
      </c>
    </row>
    <row r="1481" spans="1:34" x14ac:dyDescent="0.25">
      <c r="A1481" s="3">
        <v>45488</v>
      </c>
      <c r="B1481" t="s">
        <v>34</v>
      </c>
      <c r="C1481" t="s">
        <v>34</v>
      </c>
      <c r="D1481" s="24">
        <v>4022</v>
      </c>
      <c r="E1481" s="24">
        <v>39010</v>
      </c>
      <c r="F1481" s="1" t="s">
        <v>35</v>
      </c>
      <c r="G1481" s="1" t="s">
        <v>36</v>
      </c>
      <c r="H1481" s="1" t="s">
        <v>56</v>
      </c>
      <c r="I1481" t="s">
        <v>57</v>
      </c>
      <c r="J1481" t="str">
        <f>_xlfn.CONCAT(IFERROR(INDEX(Lookup!B:B, MATCH(Table1[[#This Row],[Origin City]], Lookup!A:A, 0)), Table1[[#This Row],[Origin City]]),","," ",Table1[[#This Row],[Origin State]])</f>
        <v>Greenwood (Mendota), IL</v>
      </c>
      <c r="K1481" t="s">
        <v>53</v>
      </c>
      <c r="L1481" t="s">
        <v>54</v>
      </c>
      <c r="M1481" t="str">
        <f>_xlfn.CONCAT(IFERROR(INDEX(Lookup!B:B, MATCH(Table1[[#This Row],[Destination City]], Lookup!A:A, 0)), Table1[[#This Row],[Destination City]]),","," ",Table1[[#This Row],[Destination State]])</f>
        <v>Hereford, TX</v>
      </c>
      <c r="N1481" s="5">
        <v>935</v>
      </c>
      <c r="O1481" t="s">
        <v>41</v>
      </c>
      <c r="P1481">
        <v>110</v>
      </c>
      <c r="Q1481">
        <v>120</v>
      </c>
      <c r="R1481" t="s">
        <v>42</v>
      </c>
      <c r="S1481" t="s">
        <v>43</v>
      </c>
      <c r="T1481" t="s">
        <v>52</v>
      </c>
      <c r="U1481" s="35" t="s">
        <v>44</v>
      </c>
      <c r="V1481" s="27" t="s">
        <v>45</v>
      </c>
      <c r="W1481" s="4">
        <v>4260</v>
      </c>
      <c r="X1481" s="4">
        <f>IF(Table1[[#This Row],[Commodity]]="corn",Table1[[#This Row],[Tariff per Car]]/(111*2000/56),Table1[[#This Row],[Tariff per Car]]/(111*2000/60))</f>
        <v>1.0745945945945947</v>
      </c>
      <c r="Y1481" s="4">
        <f>Table1[[#This Row],[Tariff per Car]]/100.7</f>
        <v>42.303872889771597</v>
      </c>
      <c r="Z1481" s="4">
        <f>(Table1[[#This Row],[Tariff per Car]]/111)</f>
        <v>38.378378378378379</v>
      </c>
      <c r="AA1481" s="6">
        <f>(Table1[[#This Row],[Tariff per Car]]/111)/Table1[[#This Row],[Route Mileage]]</f>
        <v>4.1046393987570456E-2</v>
      </c>
      <c r="AB1481" s="4">
        <v>0.15</v>
      </c>
      <c r="AC1481" s="4">
        <f>Table1[[#This Row],[FSC per Mile]]*Table1[[#This Row],[Route Mileage]]</f>
        <v>140.25</v>
      </c>
      <c r="AD1481" s="4">
        <f>Table1[[#This Row],[Tariff per Car]]+Table1[[#This Row],[FSC per Car]]</f>
        <v>4400.25</v>
      </c>
      <c r="AE1481" s="4">
        <f>IF(Table1[[#This Row],[Commodity]]="corn",Table1[[#This Row],[Tariff + FSC per Car]]/(111*2000/56),Table1[[#This Row],[Tariff + FSC per Car]]/(111*2000/60))</f>
        <v>1.109972972972973</v>
      </c>
      <c r="AF1481" s="4">
        <f>Table1[[#This Row],[Tariff + FSC per Car]]/100.7</f>
        <v>43.696623634558094</v>
      </c>
      <c r="AG1481" s="4">
        <f>(Table1[[#This Row],[Tariff + FSC per Car]]/111)</f>
        <v>39.641891891891895</v>
      </c>
      <c r="AH1481" s="6">
        <f>(Table1[[#This Row],[Tariff + FSC per Car]]/111)/Table1[[#This Row],[Route Mileage]]</f>
        <v>4.2397745338921815E-2</v>
      </c>
    </row>
    <row r="1482" spans="1:34" x14ac:dyDescent="0.25">
      <c r="A1482" s="3">
        <v>45488</v>
      </c>
      <c r="B1482" s="1" t="s">
        <v>34</v>
      </c>
      <c r="C1482" s="1" t="s">
        <v>34</v>
      </c>
      <c r="D1482" s="24">
        <v>4022</v>
      </c>
      <c r="E1482" s="24">
        <v>39010</v>
      </c>
      <c r="F1482" s="1" t="s">
        <v>35</v>
      </c>
      <c r="G1482" s="1" t="s">
        <v>36</v>
      </c>
      <c r="H1482" s="1" t="s">
        <v>58</v>
      </c>
      <c r="I1482" t="s">
        <v>59</v>
      </c>
      <c r="J1482" t="str">
        <f>_xlfn.CONCAT(IFERROR(INDEX(Lookup!B:B, MATCH(Table1[[#This Row],[Origin City]], Lookup!A:A, 0)), Table1[[#This Row],[Origin City]]),","," ",Table1[[#This Row],[Origin State]])</f>
        <v>Hancock, IA</v>
      </c>
      <c r="K1482" t="s">
        <v>60</v>
      </c>
      <c r="L1482" t="s">
        <v>54</v>
      </c>
      <c r="M1482" t="str">
        <f>_xlfn.CONCAT(IFERROR(INDEX(Lookup!B:B, MATCH(Table1[[#This Row],[Destination City]], Lookup!A:A, 0)), Table1[[#This Row],[Destination City]]),","," ",Table1[[#This Row],[Destination State]])</f>
        <v>Plainview, TX</v>
      </c>
      <c r="N1482" s="5">
        <v>832</v>
      </c>
      <c r="O1482" t="s">
        <v>41</v>
      </c>
      <c r="P1482">
        <v>110</v>
      </c>
      <c r="Q1482">
        <v>120</v>
      </c>
      <c r="R1482" t="s">
        <v>42</v>
      </c>
      <c r="S1482" t="s">
        <v>43</v>
      </c>
      <c r="T1482" t="s">
        <v>43</v>
      </c>
      <c r="U1482" s="35" t="s">
        <v>44</v>
      </c>
      <c r="V1482" s="27" t="s">
        <v>45</v>
      </c>
      <c r="W1482" s="4">
        <v>4860</v>
      </c>
      <c r="X1482" s="4">
        <f>IF(Table1[[#This Row],[Commodity]]="corn",Table1[[#This Row],[Tariff per Car]]/(111*2000/56),Table1[[#This Row],[Tariff per Car]]/(111*2000/60))</f>
        <v>1.2259459459459459</v>
      </c>
      <c r="Y1482" s="4">
        <f>Table1[[#This Row],[Tariff per Car]]/100.7</f>
        <v>48.262164846077454</v>
      </c>
      <c r="Z1482" s="4">
        <f>(Table1[[#This Row],[Tariff per Car]]/111)</f>
        <v>43.783783783783782</v>
      </c>
      <c r="AA1482" s="6">
        <f>(Table1[[#This Row],[Tariff per Car]]/111)/Table1[[#This Row],[Route Mileage]]</f>
        <v>5.2624740124740124E-2</v>
      </c>
      <c r="AB1482" s="4">
        <v>0.15</v>
      </c>
      <c r="AC1482" s="4">
        <f>Table1[[#This Row],[FSC per Mile]]*Table1[[#This Row],[Route Mileage]]</f>
        <v>124.8</v>
      </c>
      <c r="AD1482" s="4">
        <f>Table1[[#This Row],[Tariff per Car]]+Table1[[#This Row],[FSC per Car]]</f>
        <v>4984.8</v>
      </c>
      <c r="AE1482" s="4">
        <f>IF(Table1[[#This Row],[Commodity]]="corn",Table1[[#This Row],[Tariff + FSC per Car]]/(111*2000/56),Table1[[#This Row],[Tariff + FSC per Car]]/(111*2000/60))</f>
        <v>1.2574270270270271</v>
      </c>
      <c r="AF1482" s="4">
        <f>Table1[[#This Row],[Tariff + FSC per Car]]/100.7</f>
        <v>49.50148957298908</v>
      </c>
      <c r="AG1482" s="4">
        <f>(Table1[[#This Row],[Tariff + FSC per Car]]/111)</f>
        <v>44.908108108108109</v>
      </c>
      <c r="AH1482" s="6">
        <f>(Table1[[#This Row],[Tariff + FSC per Car]]/111)/Table1[[#This Row],[Route Mileage]]</f>
        <v>5.3976091476091476E-2</v>
      </c>
    </row>
    <row r="1483" spans="1:34" x14ac:dyDescent="0.25">
      <c r="A1483" s="3">
        <v>45488</v>
      </c>
      <c r="B1483" s="1" t="s">
        <v>34</v>
      </c>
      <c r="C1483" s="1" t="s">
        <v>34</v>
      </c>
      <c r="D1483" s="24">
        <v>4022</v>
      </c>
      <c r="E1483" s="24">
        <v>39010</v>
      </c>
      <c r="F1483" s="1" t="s">
        <v>35</v>
      </c>
      <c r="G1483" s="1" t="s">
        <v>36</v>
      </c>
      <c r="H1483" s="1" t="s">
        <v>61</v>
      </c>
      <c r="I1483" t="s">
        <v>62</v>
      </c>
      <c r="J1483" t="str">
        <f>_xlfn.CONCAT(IFERROR(INDEX(Lookup!B:B, MATCH(Table1[[#This Row],[Origin City]], Lookup!A:A, 0)), Table1[[#This Row],[Origin City]]),","," ",Table1[[#This Row],[Origin State]])</f>
        <v>Phelps (Rock Port), MO</v>
      </c>
      <c r="K1483" t="s">
        <v>63</v>
      </c>
      <c r="L1483" t="s">
        <v>64</v>
      </c>
      <c r="M1483" t="str">
        <f>_xlfn.CONCAT(IFERROR(INDEX(Lookup!B:B, MATCH(Table1[[#This Row],[Destination City]], Lookup!A:A, 0)), Table1[[#This Row],[Destination City]]),","," ",Table1[[#This Row],[Destination State]])</f>
        <v>Clovis, NM</v>
      </c>
      <c r="N1483" s="5">
        <v>764</v>
      </c>
      <c r="O1483" t="s">
        <v>41</v>
      </c>
      <c r="P1483">
        <v>110</v>
      </c>
      <c r="Q1483">
        <v>120</v>
      </c>
      <c r="R1483" t="s">
        <v>42</v>
      </c>
      <c r="S1483" t="s">
        <v>43</v>
      </c>
      <c r="T1483" t="s">
        <v>52</v>
      </c>
      <c r="U1483" s="35" t="s">
        <v>44</v>
      </c>
      <c r="V1483" s="27" t="s">
        <v>45</v>
      </c>
      <c r="W1483" s="4">
        <v>4500</v>
      </c>
      <c r="X1483" s="4">
        <f>IF(Table1[[#This Row],[Commodity]]="corn",Table1[[#This Row],[Tariff per Car]]/(111*2000/56),Table1[[#This Row],[Tariff per Car]]/(111*2000/60))</f>
        <v>1.1351351351351351</v>
      </c>
      <c r="Y1483" s="4">
        <f>Table1[[#This Row],[Tariff per Car]]/100.7</f>
        <v>44.68718967229394</v>
      </c>
      <c r="Z1483" s="4">
        <f>(Table1[[#This Row],[Tariff per Car]]/111)</f>
        <v>40.54054054054054</v>
      </c>
      <c r="AA1483" s="6">
        <f>(Table1[[#This Row],[Tariff per Car]]/111)/Table1[[#This Row],[Route Mileage]]</f>
        <v>5.3063534738927408E-2</v>
      </c>
      <c r="AB1483" s="4">
        <v>0.15</v>
      </c>
      <c r="AC1483" s="4">
        <f>Table1[[#This Row],[FSC per Mile]]*Table1[[#This Row],[Route Mileage]]</f>
        <v>114.6</v>
      </c>
      <c r="AD1483" s="4">
        <f>Table1[[#This Row],[Tariff per Car]]+Table1[[#This Row],[FSC per Car]]</f>
        <v>4614.6000000000004</v>
      </c>
      <c r="AE1483" s="4">
        <f>IF(Table1[[#This Row],[Commodity]]="corn",Table1[[#This Row],[Tariff + FSC per Car]]/(111*2000/56),Table1[[#This Row],[Tariff + FSC per Car]]/(111*2000/60))</f>
        <v>1.1640432432432433</v>
      </c>
      <c r="AF1483" s="4">
        <f>Table1[[#This Row],[Tariff + FSC per Car]]/100.7</f>
        <v>45.825223435948367</v>
      </c>
      <c r="AG1483" s="4">
        <f>(Table1[[#This Row],[Tariff + FSC per Car]]/111)</f>
        <v>41.572972972972977</v>
      </c>
      <c r="AH1483" s="6">
        <f>(Table1[[#This Row],[Tariff + FSC per Car]]/111)/Table1[[#This Row],[Route Mileage]]</f>
        <v>5.4414886090278766E-2</v>
      </c>
    </row>
    <row r="1484" spans="1:34" x14ac:dyDescent="0.25">
      <c r="A1484" s="3">
        <v>45488</v>
      </c>
      <c r="B1484" s="1" t="s">
        <v>34</v>
      </c>
      <c r="C1484" s="1" t="s">
        <v>34</v>
      </c>
      <c r="D1484" s="24">
        <v>4022</v>
      </c>
      <c r="E1484" s="24">
        <v>39010</v>
      </c>
      <c r="F1484" s="1" t="s">
        <v>35</v>
      </c>
      <c r="G1484" s="1" t="s">
        <v>36</v>
      </c>
      <c r="H1484" s="1" t="s">
        <v>61</v>
      </c>
      <c r="I1484" t="s">
        <v>62</v>
      </c>
      <c r="J1484" t="str">
        <f>_xlfn.CONCAT(IFERROR(INDEX(Lookup!B:B, MATCH(Table1[[#This Row],[Origin City]], Lookup!A:A, 0)), Table1[[#This Row],[Origin City]]),","," ",Table1[[#This Row],[Origin State]])</f>
        <v>Phelps (Rock Port), MO</v>
      </c>
      <c r="K1484" t="s">
        <v>65</v>
      </c>
      <c r="L1484" t="s">
        <v>54</v>
      </c>
      <c r="M1484" t="s">
        <v>66</v>
      </c>
      <c r="N1484" s="5">
        <v>937</v>
      </c>
      <c r="O1484" t="s">
        <v>41</v>
      </c>
      <c r="P1484">
        <v>110</v>
      </c>
      <c r="Q1484">
        <v>120</v>
      </c>
      <c r="R1484" t="s">
        <v>42</v>
      </c>
      <c r="S1484" t="s">
        <v>43</v>
      </c>
      <c r="T1484" t="s">
        <v>52</v>
      </c>
      <c r="U1484" s="35" t="s">
        <v>44</v>
      </c>
      <c r="V1484" s="27" t="s">
        <v>45</v>
      </c>
      <c r="W1484" s="4">
        <v>4240</v>
      </c>
      <c r="X1484" s="4">
        <f>IF(Table1[[#This Row],[Commodity]]="corn",Table1[[#This Row],[Tariff per Car]]/(111*2000/56),Table1[[#This Row],[Tariff per Car]]/(111*2000/60))</f>
        <v>1.0695495495495495</v>
      </c>
      <c r="Y1484" s="4">
        <f>Table1[[#This Row],[Tariff per Car]]/100.7</f>
        <v>42.105263157894733</v>
      </c>
      <c r="Z1484" s="4">
        <f>(Table1[[#This Row],[Tariff per Car]]/111)</f>
        <v>38.198198198198199</v>
      </c>
      <c r="AA1484" s="6">
        <f>(Table1[[#This Row],[Tariff per Car]]/111)/Table1[[#This Row],[Route Mileage]]</f>
        <v>4.0766486871075987E-2</v>
      </c>
      <c r="AB1484" s="4">
        <v>0.15</v>
      </c>
      <c r="AC1484" s="4">
        <f>Table1[[#This Row],[FSC per Mile]]*Table1[[#This Row],[Route Mileage]]</f>
        <v>140.54999999999998</v>
      </c>
      <c r="AD1484" s="4">
        <f>Table1[[#This Row],[Tariff per Car]]+Table1[[#This Row],[FSC per Car]]</f>
        <v>4380.55</v>
      </c>
      <c r="AE1484" s="4">
        <f>IF(Table1[[#This Row],[Commodity]]="corn",Table1[[#This Row],[Tariff + FSC per Car]]/(111*2000/56),Table1[[#This Row],[Tariff + FSC per Car]]/(111*2000/60))</f>
        <v>1.1050036036036037</v>
      </c>
      <c r="AF1484" s="4">
        <f>Table1[[#This Row],[Tariff + FSC per Car]]/100.7</f>
        <v>43.500993048659382</v>
      </c>
      <c r="AG1484" s="4">
        <f>(Table1[[#This Row],[Tariff + FSC per Car]]/111)</f>
        <v>39.464414414414414</v>
      </c>
      <c r="AH1484" s="6">
        <f>(Table1[[#This Row],[Tariff + FSC per Car]]/111)/Table1[[#This Row],[Route Mileage]]</f>
        <v>4.2117838222427338E-2</v>
      </c>
    </row>
    <row r="1485" spans="1:34" x14ac:dyDescent="0.25">
      <c r="A1485" s="3">
        <v>45488</v>
      </c>
      <c r="B1485" s="1" t="s">
        <v>34</v>
      </c>
      <c r="C1485" s="1" t="s">
        <v>34</v>
      </c>
      <c r="D1485" s="24">
        <v>4022</v>
      </c>
      <c r="E1485" s="24">
        <v>39013</v>
      </c>
      <c r="F1485" s="1" t="s">
        <v>35</v>
      </c>
      <c r="G1485" s="1" t="s">
        <v>36</v>
      </c>
      <c r="H1485" s="1" t="s">
        <v>67</v>
      </c>
      <c r="I1485" t="s">
        <v>68</v>
      </c>
      <c r="J1485" t="str">
        <f>_xlfn.CONCAT(IFERROR(INDEX(Lookup!B:B, MATCH(Table1[[#This Row],[Origin City]], Lookup!A:A, 0)), Table1[[#This Row],[Origin City]]),","," ",Table1[[#This Row],[Origin State]])</f>
        <v>Selby, SD</v>
      </c>
      <c r="K1485" t="s">
        <v>48</v>
      </c>
      <c r="L1485" t="s">
        <v>49</v>
      </c>
      <c r="M1485" t="s">
        <v>50</v>
      </c>
      <c r="N1485" s="5">
        <v>1419</v>
      </c>
      <c r="O1485" t="s">
        <v>51</v>
      </c>
      <c r="P1485">
        <v>110</v>
      </c>
      <c r="Q1485">
        <v>120</v>
      </c>
      <c r="R1485" t="s">
        <v>42</v>
      </c>
      <c r="S1485" t="s">
        <v>43</v>
      </c>
      <c r="T1485" t="s">
        <v>52</v>
      </c>
      <c r="U1485" s="36" t="s">
        <v>44</v>
      </c>
      <c r="V1485" s="28" t="s">
        <v>45</v>
      </c>
      <c r="W1485" s="4">
        <v>5580</v>
      </c>
      <c r="X1485" s="4">
        <f>IF(Table1[[#This Row],[Commodity]]="corn",Table1[[#This Row],[Tariff per Car]]/(111*2000/56),Table1[[#This Row],[Tariff per Car]]/(111*2000/60))</f>
        <v>1.4075675675675676</v>
      </c>
      <c r="Y1485" s="4">
        <f>Table1[[#This Row],[Tariff per Car]]/100.7</f>
        <v>55.412115193644489</v>
      </c>
      <c r="Z1485" s="4">
        <f>(Table1[[#This Row],[Tariff per Car]]/111)</f>
        <v>50.270270270270274</v>
      </c>
      <c r="AA1485" s="6">
        <f>(Table1[[#This Row],[Tariff per Car]]/111)/Table1[[#This Row],[Route Mileage]]</f>
        <v>3.5426547054454034E-2</v>
      </c>
      <c r="AB1485" s="4">
        <v>0.15</v>
      </c>
      <c r="AC1485" s="4">
        <f>Table1[[#This Row],[FSC per Mile]]*Table1[[#This Row],[Route Mileage]]</f>
        <v>212.85</v>
      </c>
      <c r="AD1485" s="4">
        <f>Table1[[#This Row],[Tariff per Car]]+Table1[[#This Row],[FSC per Car]]</f>
        <v>5792.85</v>
      </c>
      <c r="AE1485" s="4">
        <f>IF(Table1[[#This Row],[Commodity]]="corn",Table1[[#This Row],[Tariff + FSC per Car]]/(111*2000/56),Table1[[#This Row],[Tariff + FSC per Car]]/(111*2000/60))</f>
        <v>1.4612594594594597</v>
      </c>
      <c r="AF1485" s="4">
        <f>Table1[[#This Row],[Tariff + FSC per Car]]/100.7</f>
        <v>57.525819265143994</v>
      </c>
      <c r="AG1485" s="4">
        <f>(Table1[[#This Row],[Tariff + FSC per Car]]/111)</f>
        <v>52.18783783783784</v>
      </c>
      <c r="AH1485" s="6">
        <f>(Table1[[#This Row],[Tariff + FSC per Car]]/111)/Table1[[#This Row],[Route Mileage]]</f>
        <v>3.6777898405805386E-2</v>
      </c>
    </row>
    <row r="1486" spans="1:34" x14ac:dyDescent="0.25">
      <c r="A1486" s="3">
        <v>45488</v>
      </c>
      <c r="B1486" s="1" t="s">
        <v>34</v>
      </c>
      <c r="C1486" s="1" t="s">
        <v>34</v>
      </c>
      <c r="D1486" s="24">
        <v>4022</v>
      </c>
      <c r="E1486" s="24">
        <v>39013</v>
      </c>
      <c r="F1486" s="1" t="s">
        <v>35</v>
      </c>
      <c r="G1486" s="1" t="s">
        <v>36</v>
      </c>
      <c r="H1486" s="1" t="s">
        <v>69</v>
      </c>
      <c r="I1486" t="s">
        <v>47</v>
      </c>
      <c r="J1486" t="str">
        <f>_xlfn.CONCAT(IFERROR(INDEX(Lookup!B:B, MATCH(Table1[[#This Row],[Origin City]], Lookup!A:A, 0)), Table1[[#This Row],[Origin City]]),","," ",Table1[[#This Row],[Origin State]])</f>
        <v>St. Cloud, MN</v>
      </c>
      <c r="K1486" t="s">
        <v>48</v>
      </c>
      <c r="L1486" t="s">
        <v>49</v>
      </c>
      <c r="M1486" t="s">
        <v>50</v>
      </c>
      <c r="N1486" s="5">
        <v>1666</v>
      </c>
      <c r="O1486" t="s">
        <v>51</v>
      </c>
      <c r="P1486">
        <v>110</v>
      </c>
      <c r="Q1486">
        <v>120</v>
      </c>
      <c r="R1486" t="s">
        <v>42</v>
      </c>
      <c r="S1486" t="s">
        <v>43</v>
      </c>
      <c r="T1486" t="s">
        <v>52</v>
      </c>
      <c r="U1486" s="36" t="s">
        <v>44</v>
      </c>
      <c r="V1486" s="28" t="s">
        <v>45</v>
      </c>
      <c r="W1486" s="4">
        <v>5580</v>
      </c>
      <c r="X1486" s="4">
        <f>IF(Table1[[#This Row],[Commodity]]="corn",Table1[[#This Row],[Tariff per Car]]/(111*2000/56),Table1[[#This Row],[Tariff per Car]]/(111*2000/60))</f>
        <v>1.4075675675675676</v>
      </c>
      <c r="Y1486" s="4">
        <f>Table1[[#This Row],[Tariff per Car]]/100.7</f>
        <v>55.412115193644489</v>
      </c>
      <c r="Z1486" s="4">
        <f>(Table1[[#This Row],[Tariff per Car]]/111)</f>
        <v>50.270270270270274</v>
      </c>
      <c r="AA1486" s="6">
        <f>(Table1[[#This Row],[Tariff per Car]]/111)/Table1[[#This Row],[Route Mileage]]</f>
        <v>3.0174231854904126E-2</v>
      </c>
      <c r="AB1486" s="4">
        <v>0.15</v>
      </c>
      <c r="AC1486" s="4">
        <f>Table1[[#This Row],[FSC per Mile]]*Table1[[#This Row],[Route Mileage]]</f>
        <v>249.89999999999998</v>
      </c>
      <c r="AD1486" s="4">
        <f>Table1[[#This Row],[Tariff per Car]]+Table1[[#This Row],[FSC per Car]]</f>
        <v>5829.9</v>
      </c>
      <c r="AE1486" s="4">
        <f>IF(Table1[[#This Row],[Commodity]]="corn",Table1[[#This Row],[Tariff + FSC per Car]]/(111*2000/56),Table1[[#This Row],[Tariff + FSC per Car]]/(111*2000/60))</f>
        <v>1.4706054054054054</v>
      </c>
      <c r="AF1486" s="4">
        <f>Table1[[#This Row],[Tariff + FSC per Car]]/100.7</f>
        <v>57.893743793445871</v>
      </c>
      <c r="AG1486" s="4">
        <f>(Table1[[#This Row],[Tariff + FSC per Car]]/111)</f>
        <v>52.52162162162162</v>
      </c>
      <c r="AH1486" s="6">
        <f>(Table1[[#This Row],[Tariff + FSC per Car]]/111)/Table1[[#This Row],[Route Mileage]]</f>
        <v>3.1525583206255474E-2</v>
      </c>
    </row>
    <row r="1487" spans="1:34" x14ac:dyDescent="0.25">
      <c r="A1487" s="3">
        <v>45488</v>
      </c>
      <c r="B1487" s="1" t="s">
        <v>34</v>
      </c>
      <c r="C1487" s="1" t="s">
        <v>34</v>
      </c>
      <c r="D1487" s="24">
        <v>4022</v>
      </c>
      <c r="E1487" s="24">
        <v>39010</v>
      </c>
      <c r="F1487" s="1" t="s">
        <v>35</v>
      </c>
      <c r="G1487" s="1" t="s">
        <v>36</v>
      </c>
      <c r="H1487" s="1" t="s">
        <v>70</v>
      </c>
      <c r="I1487" t="s">
        <v>57</v>
      </c>
      <c r="J1487" t="str">
        <f>_xlfn.CONCAT(IFERROR(INDEX(Lookup!B:B, MATCH(Table1[[#This Row],[Origin City]], Lookup!A:A, 0)), Table1[[#This Row],[Origin City]]),","," ",Table1[[#This Row],[Origin State]])</f>
        <v>Waverly, IL</v>
      </c>
      <c r="K1487" t="s">
        <v>71</v>
      </c>
      <c r="L1487" t="s">
        <v>64</v>
      </c>
      <c r="M1487" t="str">
        <f>_xlfn.CONCAT(IFERROR(INDEX(Lookup!B:B, MATCH(Table1[[#This Row],[Destination City]], Lookup!A:A, 0)), Table1[[#This Row],[Destination City]]),","," ",Table1[[#This Row],[Destination State]])</f>
        <v>Dexter, NM</v>
      </c>
      <c r="N1487" s="47">
        <v>1058</v>
      </c>
      <c r="O1487" t="s">
        <v>41</v>
      </c>
      <c r="P1487">
        <v>110</v>
      </c>
      <c r="Q1487">
        <v>120</v>
      </c>
      <c r="R1487" t="s">
        <v>42</v>
      </c>
      <c r="S1487" t="s">
        <v>43</v>
      </c>
      <c r="T1487" t="s">
        <v>43</v>
      </c>
      <c r="U1487" s="36" t="s">
        <v>44</v>
      </c>
      <c r="V1487" s="28" t="s">
        <v>45</v>
      </c>
      <c r="W1487" s="4">
        <v>4380</v>
      </c>
      <c r="X1487" s="4">
        <f>IF(Table1[[#This Row],[Commodity]]="corn",Table1[[#This Row],[Tariff per Car]]/(111*2000/56),Table1[[#This Row],[Tariff per Car]]/(111*2000/60))</f>
        <v>1.1048648648648649</v>
      </c>
      <c r="Y1487" s="4">
        <f>Table1[[#This Row],[Tariff per Car]]/100.7</f>
        <v>43.495531281032768</v>
      </c>
      <c r="Z1487" s="4">
        <f>(Table1[[#This Row],[Tariff per Car]]/111)</f>
        <v>39.45945945945946</v>
      </c>
      <c r="AA1487" s="6">
        <f>(Table1[[#This Row],[Tariff per Car]]/111)/Table1[[#This Row],[Route Mileage]]</f>
        <v>3.729627548153068E-2</v>
      </c>
      <c r="AB1487" s="4">
        <v>0.15</v>
      </c>
      <c r="AC1487" s="4">
        <f>Table1[[#This Row],[FSC per Mile]]*Table1[[#This Row],[Route Mileage]]</f>
        <v>158.69999999999999</v>
      </c>
      <c r="AD1487" s="4">
        <f>Table1[[#This Row],[Tariff per Car]]+Table1[[#This Row],[FSC per Car]]</f>
        <v>4538.7</v>
      </c>
      <c r="AE1487" s="4">
        <f>IF(Table1[[#This Row],[Commodity]]="corn",Table1[[#This Row],[Tariff + FSC per Car]]/(111*2000/56),Table1[[#This Row],[Tariff + FSC per Car]]/(111*2000/60))</f>
        <v>1.1448972972972973</v>
      </c>
      <c r="AF1487" s="4">
        <f>Table1[[#This Row],[Tariff + FSC per Car]]/100.7</f>
        <v>45.071499503475664</v>
      </c>
      <c r="AG1487" s="4">
        <f>(Table1[[#This Row],[Tariff + FSC per Car]]/111)</f>
        <v>40.889189189189189</v>
      </c>
      <c r="AH1487" s="6">
        <f>(Table1[[#This Row],[Tariff + FSC per Car]]/111)/Table1[[#This Row],[Route Mileage]]</f>
        <v>3.8647626832882032E-2</v>
      </c>
    </row>
    <row r="1488" spans="1:34" x14ac:dyDescent="0.25">
      <c r="A1488" s="3">
        <v>45488</v>
      </c>
      <c r="B1488" s="1" t="s">
        <v>131</v>
      </c>
      <c r="C1488" s="1" t="s">
        <v>131</v>
      </c>
      <c r="D1488" s="24">
        <v>4050</v>
      </c>
      <c r="E1488" s="24">
        <v>1001000</v>
      </c>
      <c r="F1488" s="1" t="s">
        <v>35</v>
      </c>
      <c r="G1488" s="1" t="s">
        <v>36</v>
      </c>
      <c r="H1488" s="1" t="s">
        <v>132</v>
      </c>
      <c r="I1488" t="s">
        <v>57</v>
      </c>
      <c r="J1488" t="str">
        <f>_xlfn.CONCAT(IFERROR(INDEX(Lookup!B:B, MATCH(Table1[[#This Row],[Origin City]], Lookup!A:A, 0)), Table1[[#This Row],[Origin City]]),","," ",Table1[[#This Row],[Origin State]])</f>
        <v>Gibson City, IL</v>
      </c>
      <c r="K1488" t="s">
        <v>133</v>
      </c>
      <c r="L1488" t="s">
        <v>83</v>
      </c>
      <c r="M1488" t="str">
        <f>_xlfn.CONCAT(IFERROR(INDEX(Lookup!B:B, MATCH(Table1[[#This Row],[Destination City]], Lookup!A:A, 0)), Table1[[#This Row],[Destination City]]),","," ",Table1[[#This Row],[Destination State]])</f>
        <v>Reserve, LA</v>
      </c>
      <c r="N1488" s="5">
        <v>870</v>
      </c>
      <c r="O1488" t="s">
        <v>86</v>
      </c>
      <c r="P1488">
        <v>105</v>
      </c>
      <c r="R1488" t="s">
        <v>108</v>
      </c>
      <c r="S1488" t="s">
        <v>43</v>
      </c>
      <c r="T1488" t="s">
        <v>52</v>
      </c>
      <c r="U1488" s="26"/>
      <c r="V1488" s="27" t="s">
        <v>134</v>
      </c>
      <c r="W1488" s="4">
        <v>1861</v>
      </c>
      <c r="X1488" s="4">
        <f>IF(Table1[[#This Row],[Commodity]]="corn",Table1[[#This Row],[Tariff per Car]]/(111*2000/56),Table1[[#This Row],[Tariff per Car]]/(111*2000/60))</f>
        <v>0.46944144144144145</v>
      </c>
      <c r="Y1488" s="4">
        <f>Table1[[#This Row],[Tariff per Car]]/100.7</f>
        <v>18.480635551142004</v>
      </c>
      <c r="Z1488" s="4">
        <f>(Table1[[#This Row],[Tariff per Car]]/111)</f>
        <v>16.765765765765767</v>
      </c>
      <c r="AA1488" s="6">
        <f>(Table1[[#This Row],[Tariff per Car]]/111)/Table1[[#This Row],[Route Mileage]]</f>
        <v>1.9270995133064101E-2</v>
      </c>
      <c r="AB1488" s="4">
        <v>0.39600000000000002</v>
      </c>
      <c r="AC1488" s="4">
        <f>Table1[[#This Row],[FSC per Mile]]*Table1[[#This Row],[Route Mileage]]</f>
        <v>344.52000000000004</v>
      </c>
      <c r="AD1488" s="4">
        <f>Table1[[#This Row],[Tariff per Car]]+Table1[[#This Row],[FSC per Car]]</f>
        <v>2205.52</v>
      </c>
      <c r="AE1488" s="4">
        <f>IF(Table1[[#This Row],[Commodity]]="corn",Table1[[#This Row],[Tariff + FSC per Car]]/(111*2000/56),Table1[[#This Row],[Tariff + FSC per Car]]/(111*2000/60))</f>
        <v>0.55634738738738743</v>
      </c>
      <c r="AF1488" s="4">
        <f>Table1[[#This Row],[Tariff + FSC per Car]]/100.7</f>
        <v>21.901886792452828</v>
      </c>
      <c r="AG1488" s="4">
        <f>(Table1[[#This Row],[Tariff + FSC per Car]]/111)</f>
        <v>19.86954954954955</v>
      </c>
      <c r="AH1488" s="6">
        <f>(Table1[[#This Row],[Tariff + FSC per Car]]/111)/Table1[[#This Row],[Route Mileage]]</f>
        <v>2.2838562700631667E-2</v>
      </c>
    </row>
    <row r="1489" spans="1:34" x14ac:dyDescent="0.25">
      <c r="A1489" s="3">
        <v>45488</v>
      </c>
      <c r="B1489" s="1" t="s">
        <v>131</v>
      </c>
      <c r="C1489" s="1" t="s">
        <v>131</v>
      </c>
      <c r="D1489" s="24">
        <v>4050</v>
      </c>
      <c r="E1489" s="24">
        <v>1001000</v>
      </c>
      <c r="F1489" s="1" t="s">
        <v>35</v>
      </c>
      <c r="G1489" s="1" t="s">
        <v>36</v>
      </c>
      <c r="H1489" s="1" t="s">
        <v>132</v>
      </c>
      <c r="I1489" t="s">
        <v>57</v>
      </c>
      <c r="J1489" t="str">
        <f>_xlfn.CONCAT(IFERROR(INDEX(Lookup!B:B, MATCH(Table1[[#This Row],[Origin City]], Lookup!A:A, 0)), Table1[[#This Row],[Origin City]]),","," ",Table1[[#This Row],[Origin State]])</f>
        <v>Gibson City, IL</v>
      </c>
      <c r="K1489" t="s">
        <v>133</v>
      </c>
      <c r="L1489" t="s">
        <v>83</v>
      </c>
      <c r="M1489" t="str">
        <f>_xlfn.CONCAT(IFERROR(INDEX(Lookup!B:B, MATCH(Table1[[#This Row],[Destination City]], Lookup!A:A, 0)), Table1[[#This Row],[Destination City]]),","," ",Table1[[#This Row],[Destination State]])</f>
        <v>Reserve, LA</v>
      </c>
      <c r="N1489" s="5">
        <v>870</v>
      </c>
      <c r="O1489" t="s">
        <v>86</v>
      </c>
      <c r="P1489">
        <v>105</v>
      </c>
      <c r="R1489" t="s">
        <v>2</v>
      </c>
      <c r="S1489" t="s">
        <v>43</v>
      </c>
      <c r="T1489" t="s">
        <v>52</v>
      </c>
      <c r="U1489" s="26"/>
      <c r="V1489" s="27" t="s">
        <v>134</v>
      </c>
      <c r="W1489" s="4">
        <v>2241</v>
      </c>
      <c r="X1489" s="4">
        <f>IF(Table1[[#This Row],[Commodity]]="corn",Table1[[#This Row],[Tariff per Car]]/(111*2000/56),Table1[[#This Row],[Tariff per Car]]/(111*2000/60))</f>
        <v>0.56529729729729727</v>
      </c>
      <c r="Y1489" s="4">
        <f>Table1[[#This Row],[Tariff per Car]]/100.7</f>
        <v>22.254220456802383</v>
      </c>
      <c r="Z1489" s="4">
        <f>(Table1[[#This Row],[Tariff per Car]]/111)</f>
        <v>20.189189189189189</v>
      </c>
      <c r="AA1489" s="6">
        <f>(Table1[[#This Row],[Tariff per Car]]/111)/Table1[[#This Row],[Route Mileage]]</f>
        <v>2.3205964585274932E-2</v>
      </c>
      <c r="AB1489" s="4">
        <v>0.39600000000000002</v>
      </c>
      <c r="AC1489" s="4">
        <f>Table1[[#This Row],[FSC per Mile]]*Table1[[#This Row],[Route Mileage]]</f>
        <v>344.52000000000004</v>
      </c>
      <c r="AD1489" s="4">
        <f>Table1[[#This Row],[Tariff per Car]]+Table1[[#This Row],[FSC per Car]]</f>
        <v>2585.52</v>
      </c>
      <c r="AE1489" s="4">
        <f>IF(Table1[[#This Row],[Commodity]]="corn",Table1[[#This Row],[Tariff + FSC per Car]]/(111*2000/56),Table1[[#This Row],[Tariff + FSC per Car]]/(111*2000/60))</f>
        <v>0.6522032432432433</v>
      </c>
      <c r="AF1489" s="4">
        <f>Table1[[#This Row],[Tariff + FSC per Car]]/100.7</f>
        <v>25.675471698113206</v>
      </c>
      <c r="AG1489" s="4">
        <f>(Table1[[#This Row],[Tariff + FSC per Car]]/111)</f>
        <v>23.292972972972972</v>
      </c>
      <c r="AH1489" s="6">
        <f>(Table1[[#This Row],[Tariff + FSC per Car]]/111)/Table1[[#This Row],[Route Mileage]]</f>
        <v>2.6773532152842498E-2</v>
      </c>
    </row>
    <row r="1490" spans="1:34" x14ac:dyDescent="0.25">
      <c r="A1490" s="3">
        <v>45488</v>
      </c>
      <c r="B1490" s="1" t="s">
        <v>80</v>
      </c>
      <c r="C1490" s="1" t="s">
        <v>81</v>
      </c>
      <c r="D1490" s="24">
        <v>4032</v>
      </c>
      <c r="E1490" s="24">
        <v>1182</v>
      </c>
      <c r="F1490" s="1" t="s">
        <v>35</v>
      </c>
      <c r="G1490" s="1" t="s">
        <v>36</v>
      </c>
      <c r="H1490" s="1" t="s">
        <v>82</v>
      </c>
      <c r="I1490" t="s">
        <v>83</v>
      </c>
      <c r="J1490" t="str">
        <f>_xlfn.CONCAT(IFERROR(INDEX(Lookup!B:B, MATCH(Table1[[#This Row],[Origin City]], Lookup!A:A, 0)), Table1[[#This Row],[Origin City]]),","," ",Table1[[#This Row],[Origin State]])</f>
        <v>Delhi, LA</v>
      </c>
      <c r="K1490" t="s">
        <v>84</v>
      </c>
      <c r="L1490" t="s">
        <v>85</v>
      </c>
      <c r="M1490" t="str">
        <f>_xlfn.CONCAT(IFERROR(INDEX(Lookup!B:B, MATCH(Table1[[#This Row],[Destination City]], Lookup!A:A, 0)), Table1[[#This Row],[Destination City]]),","," ",Table1[[#This Row],[Destination State]])</f>
        <v>Morton, MS</v>
      </c>
      <c r="N1490" s="5">
        <v>120</v>
      </c>
      <c r="O1490" t="s">
        <v>86</v>
      </c>
      <c r="P1490">
        <v>100</v>
      </c>
      <c r="R1490" t="s">
        <v>42</v>
      </c>
      <c r="S1490" t="s">
        <v>43</v>
      </c>
      <c r="T1490" t="s">
        <v>52</v>
      </c>
      <c r="U1490" s="26"/>
      <c r="V1490" s="27" t="s">
        <v>87</v>
      </c>
      <c r="W1490" s="4">
        <v>1340</v>
      </c>
      <c r="X1490" s="4">
        <f>IF(Table1[[#This Row],[Commodity]]="corn",Table1[[#This Row],[Tariff per Car]]/(111*2000/56),Table1[[#This Row],[Tariff per Car]]/(111*2000/60))</f>
        <v>0.33801801801801801</v>
      </c>
      <c r="Y1490" s="4">
        <f>Table1[[#This Row],[Tariff per Car]]/100.7</f>
        <v>13.306852035749751</v>
      </c>
      <c r="Z1490" s="4">
        <f>(Table1[[#This Row],[Tariff per Car]]/111)</f>
        <v>12.072072072072071</v>
      </c>
      <c r="AA1490" s="6">
        <f>(Table1[[#This Row],[Tariff per Car]]/111)/Table1[[#This Row],[Route Mileage]]</f>
        <v>0.1006006006006006</v>
      </c>
      <c r="AB1490" s="4">
        <v>0.43</v>
      </c>
      <c r="AC1490" s="4">
        <f>Table1[[#This Row],[FSC per Mile]]*Table1[[#This Row],[Route Mileage]]</f>
        <v>51.6</v>
      </c>
      <c r="AD1490" s="4">
        <f>Table1[[#This Row],[Tariff per Car]]+Table1[[#This Row],[FSC per Car]]</f>
        <v>1391.6</v>
      </c>
      <c r="AE1490" s="4">
        <f>IF(Table1[[#This Row],[Commodity]]="corn",Table1[[#This Row],[Tariff + FSC per Car]]/(111*2000/56),Table1[[#This Row],[Tariff + FSC per Car]]/(111*2000/60))</f>
        <v>0.35103423423423424</v>
      </c>
      <c r="AF1490" s="4">
        <f>Table1[[#This Row],[Tariff + FSC per Car]]/100.7</f>
        <v>13.819265143992054</v>
      </c>
      <c r="AG1490" s="4">
        <f>(Table1[[#This Row],[Tariff + FSC per Car]]/111)</f>
        <v>12.536936936936936</v>
      </c>
      <c r="AH1490" s="6">
        <f>(Table1[[#This Row],[Tariff + FSC per Car]]/111)/Table1[[#This Row],[Route Mileage]]</f>
        <v>0.10447447447447447</v>
      </c>
    </row>
    <row r="1491" spans="1:34" x14ac:dyDescent="0.25">
      <c r="A1491" s="3">
        <v>45488</v>
      </c>
      <c r="B1491" s="1" t="s">
        <v>88</v>
      </c>
      <c r="C1491" s="1" t="s">
        <v>81</v>
      </c>
      <c r="D1491" s="24">
        <v>4444</v>
      </c>
      <c r="E1491" s="24">
        <v>45646</v>
      </c>
      <c r="F1491" s="1" t="s">
        <v>35</v>
      </c>
      <c r="G1491" s="1" t="s">
        <v>36</v>
      </c>
      <c r="H1491" s="1" t="s">
        <v>89</v>
      </c>
      <c r="I1491" t="s">
        <v>75</v>
      </c>
      <c r="J1491" t="str">
        <f>_xlfn.CONCAT(IFERROR(INDEX(Lookup!B:B, MATCH(Table1[[#This Row],[Origin City]], Lookup!A:A, 0)), Table1[[#This Row],[Origin City]]),","," ",Table1[[#This Row],[Origin State]])</f>
        <v>Enderlin, ND</v>
      </c>
      <c r="K1491" t="s">
        <v>90</v>
      </c>
      <c r="L1491" t="s">
        <v>49</v>
      </c>
      <c r="M1491" t="str">
        <f>_xlfn.CONCAT(IFERROR(INDEX(Lookup!B:B, MATCH(Table1[[#This Row],[Destination City]], Lookup!A:A, 0)), Table1[[#This Row],[Destination City]]),","," ",Table1[[#This Row],[Destination State]])</f>
        <v>Kalama, WA</v>
      </c>
      <c r="N1491" s="5">
        <v>1617</v>
      </c>
      <c r="O1491" t="s">
        <v>86</v>
      </c>
      <c r="P1491">
        <v>110</v>
      </c>
      <c r="Q1491">
        <v>110</v>
      </c>
      <c r="R1491" t="s">
        <v>42</v>
      </c>
      <c r="S1491" t="s">
        <v>43</v>
      </c>
      <c r="T1491" t="s">
        <v>52</v>
      </c>
      <c r="U1491" s="26"/>
      <c r="V1491" s="27" t="s">
        <v>87</v>
      </c>
      <c r="W1491" s="4">
        <v>5197</v>
      </c>
      <c r="X1491" s="4">
        <f>IF(Table1[[#This Row],[Commodity]]="corn",Table1[[#This Row],[Tariff per Car]]/(111*2000/56),Table1[[#This Row],[Tariff per Car]]/(111*2000/60))</f>
        <v>1.3109549549549551</v>
      </c>
      <c r="Y1491" s="4">
        <f>Table1[[#This Row],[Tariff per Car]]/100.7</f>
        <v>51.608738828202583</v>
      </c>
      <c r="Z1491" s="4">
        <f>(Table1[[#This Row],[Tariff per Car]]/111)</f>
        <v>46.81981981981982</v>
      </c>
      <c r="AA1491" s="6">
        <f>(Table1[[#This Row],[Tariff per Car]]/111)/Table1[[#This Row],[Route Mileage]]</f>
        <v>2.8954743240457527E-2</v>
      </c>
      <c r="AB1491" s="4">
        <v>0.3125</v>
      </c>
      <c r="AC1491" s="4">
        <f>Table1[[#This Row],[FSC per Mile]]*Table1[[#This Row],[Route Mileage]]</f>
        <v>505.3125</v>
      </c>
      <c r="AD1491" s="4">
        <f>Table1[[#This Row],[Tariff per Car]]+Table1[[#This Row],[FSC per Car]]</f>
        <v>5702.3125</v>
      </c>
      <c r="AE1491" s="4">
        <f>IF(Table1[[#This Row],[Commodity]]="corn",Table1[[#This Row],[Tariff + FSC per Car]]/(111*2000/56),Table1[[#This Row],[Tariff + FSC per Car]]/(111*2000/60))</f>
        <v>1.4384211711711712</v>
      </c>
      <c r="AF1491" s="4">
        <f>Table1[[#This Row],[Tariff + FSC per Car]]/100.7</f>
        <v>56.626737835153918</v>
      </c>
      <c r="AG1491" s="4">
        <f>(Table1[[#This Row],[Tariff + FSC per Car]]/111)</f>
        <v>51.372184684684683</v>
      </c>
      <c r="AH1491" s="6">
        <f>(Table1[[#This Row],[Tariff + FSC per Car]]/111)/Table1[[#This Row],[Route Mileage]]</f>
        <v>3.1770058555772841E-2</v>
      </c>
    </row>
    <row r="1492" spans="1:34" x14ac:dyDescent="0.25">
      <c r="A1492" s="3">
        <v>45488</v>
      </c>
      <c r="B1492" s="1" t="s">
        <v>88</v>
      </c>
      <c r="C1492" s="1" t="s">
        <v>81</v>
      </c>
      <c r="D1492" s="24">
        <v>4444</v>
      </c>
      <c r="E1492" s="24">
        <v>45558</v>
      </c>
      <c r="F1492" s="1" t="s">
        <v>35</v>
      </c>
      <c r="G1492" s="1" t="s">
        <v>36</v>
      </c>
      <c r="H1492" s="1" t="s">
        <v>91</v>
      </c>
      <c r="I1492" t="s">
        <v>47</v>
      </c>
      <c r="J1492" t="str">
        <f>_xlfn.CONCAT(IFERROR(INDEX(Lookup!B:B, MATCH(Table1[[#This Row],[Origin City]], Lookup!A:A, 0)), Table1[[#This Row],[Origin City]]),","," ",Table1[[#This Row],[Origin State]])</f>
        <v>Glenwood, MN</v>
      </c>
      <c r="K1492" t="s">
        <v>92</v>
      </c>
      <c r="L1492" t="s">
        <v>93</v>
      </c>
      <c r="M1492" t="str">
        <f>_xlfn.CONCAT(IFERROR(INDEX(Lookup!B:B, MATCH(Table1[[#This Row],[Destination City]], Lookup!A:A, 0)), Table1[[#This Row],[Destination City]]),","," ",Table1[[#This Row],[Destination State]])</f>
        <v>Boardman, OR</v>
      </c>
      <c r="N1492" s="5">
        <v>1556</v>
      </c>
      <c r="O1492" t="s">
        <v>86</v>
      </c>
      <c r="P1492">
        <v>110</v>
      </c>
      <c r="Q1492">
        <v>110</v>
      </c>
      <c r="R1492" t="s">
        <v>42</v>
      </c>
      <c r="S1492" t="s">
        <v>43</v>
      </c>
      <c r="T1492" t="s">
        <v>52</v>
      </c>
      <c r="U1492" s="26"/>
      <c r="V1492" s="27" t="s">
        <v>87</v>
      </c>
      <c r="W1492" s="4">
        <v>5363</v>
      </c>
      <c r="X1492" s="4">
        <f>IF(Table1[[#This Row],[Commodity]]="corn",Table1[[#This Row],[Tariff per Car]]/(111*2000/56),Table1[[#This Row],[Tariff per Car]]/(111*2000/60))</f>
        <v>1.3528288288288288</v>
      </c>
      <c r="Y1492" s="4">
        <f>Table1[[#This Row],[Tariff per Car]]/100.7</f>
        <v>53.257199602780531</v>
      </c>
      <c r="Z1492" s="4">
        <f>(Table1[[#This Row],[Tariff per Car]]/111)</f>
        <v>48.315315315315317</v>
      </c>
      <c r="AA1492" s="6">
        <f>(Table1[[#This Row],[Tariff per Car]]/111)/Table1[[#This Row],[Route Mileage]]</f>
        <v>3.1050973853030409E-2</v>
      </c>
      <c r="AB1492" s="4">
        <v>0.3125</v>
      </c>
      <c r="AC1492" s="4">
        <f>Table1[[#This Row],[FSC per Mile]]*Table1[[#This Row],[Route Mileage]]</f>
        <v>486.25</v>
      </c>
      <c r="AD1492" s="4">
        <f>Table1[[#This Row],[Tariff per Car]]+Table1[[#This Row],[FSC per Car]]</f>
        <v>5849.25</v>
      </c>
      <c r="AE1492" s="4">
        <f>IF(Table1[[#This Row],[Commodity]]="corn",Table1[[#This Row],[Tariff + FSC per Car]]/(111*2000/56),Table1[[#This Row],[Tariff + FSC per Car]]/(111*2000/60))</f>
        <v>1.4754864864864865</v>
      </c>
      <c r="AF1492" s="4">
        <f>Table1[[#This Row],[Tariff + FSC per Car]]/100.7</f>
        <v>58.085898709036741</v>
      </c>
      <c r="AG1492" s="4">
        <f>(Table1[[#This Row],[Tariff + FSC per Car]]/111)</f>
        <v>52.695945945945944</v>
      </c>
      <c r="AH1492" s="6">
        <f>(Table1[[#This Row],[Tariff + FSC per Car]]/111)/Table1[[#This Row],[Route Mileage]]</f>
        <v>3.386628916834572E-2</v>
      </c>
    </row>
    <row r="1493" spans="1:34" x14ac:dyDescent="0.25">
      <c r="A1493" s="3">
        <v>45488</v>
      </c>
      <c r="B1493" s="1" t="s">
        <v>94</v>
      </c>
      <c r="C1493" s="1" t="s">
        <v>94</v>
      </c>
      <c r="D1493" s="24">
        <v>4315</v>
      </c>
      <c r="F1493" s="1" t="s">
        <v>35</v>
      </c>
      <c r="G1493" s="1" t="s">
        <v>36</v>
      </c>
      <c r="H1493" s="1" t="s">
        <v>95</v>
      </c>
      <c r="I1493" t="s">
        <v>96</v>
      </c>
      <c r="J1493" t="str">
        <f>_xlfn.CONCAT(IFERROR(INDEX(Lookup!B:B, MATCH(Table1[[#This Row],[Origin City]], Lookup!A:A, 0)), Table1[[#This Row],[Origin City]]),","," ",Table1[[#This Row],[Origin State]])</f>
        <v>Haw Creek (Ladoga), IN</v>
      </c>
      <c r="K1493" t="s">
        <v>97</v>
      </c>
      <c r="L1493" t="s">
        <v>98</v>
      </c>
      <c r="M1493" t="str">
        <f>_xlfn.CONCAT(IFERROR(INDEX(Lookup!B:B, MATCH(Table1[[#This Row],[Destination City]], Lookup!A:A, 0)), Table1[[#This Row],[Destination City]]),","," ",Table1[[#This Row],[Destination State]])</f>
        <v>Ozark, AL</v>
      </c>
      <c r="N1493" s="9">
        <v>707</v>
      </c>
      <c r="O1493" t="s">
        <v>86</v>
      </c>
      <c r="P1493">
        <v>90</v>
      </c>
      <c r="Q1493">
        <v>90</v>
      </c>
      <c r="R1493" t="s">
        <v>42</v>
      </c>
      <c r="S1493" t="s">
        <v>43</v>
      </c>
      <c r="T1493" t="s">
        <v>52</v>
      </c>
      <c r="U1493" s="29"/>
      <c r="V1493" s="30" t="s">
        <v>87</v>
      </c>
      <c r="W1493" s="4">
        <v>5961</v>
      </c>
      <c r="X1493" s="4">
        <f>IF(Table1[[#This Row],[Commodity]]="corn",Table1[[#This Row],[Tariff per Car]]/(111*2000/56),Table1[[#This Row],[Tariff per Car]]/(111*2000/60))</f>
        <v>1.5036756756756757</v>
      </c>
      <c r="Y1493" s="4">
        <f>Table1[[#This Row],[Tariff per Car]]/100.7</f>
        <v>59.195630585898705</v>
      </c>
      <c r="Z1493" s="4">
        <f>(Table1[[#This Row],[Tariff per Car]]/111)</f>
        <v>53.702702702702702</v>
      </c>
      <c r="AA1493" s="6">
        <f>(Table1[[#This Row],[Tariff per Car]]/111)/Table1[[#This Row],[Route Mileage]]</f>
        <v>7.5958561107075953E-2</v>
      </c>
      <c r="AB1493" s="4">
        <v>0</v>
      </c>
      <c r="AC1493" s="4">
        <f>Table1[[#This Row],[FSC per Mile]]*Table1[[#This Row],[Route Mileage]]</f>
        <v>0</v>
      </c>
      <c r="AD1493" s="4">
        <f>Table1[[#This Row],[Tariff per Car]]+Table1[[#This Row],[FSC per Car]]</f>
        <v>5961</v>
      </c>
      <c r="AE1493" s="4">
        <f>IF(Table1[[#This Row],[Commodity]]="corn",Table1[[#This Row],[Tariff + FSC per Car]]/(111*2000/56),Table1[[#This Row],[Tariff + FSC per Car]]/(111*2000/60))</f>
        <v>1.5036756756756757</v>
      </c>
      <c r="AF1493" s="4">
        <f>Table1[[#This Row],[Tariff + FSC per Car]]/100.7</f>
        <v>59.195630585898705</v>
      </c>
      <c r="AG1493" s="4">
        <f>(Table1[[#This Row],[Tariff + FSC per Car]]/111)</f>
        <v>53.702702702702702</v>
      </c>
      <c r="AH1493" s="6">
        <f>(Table1[[#This Row],[Tariff + FSC per Car]]/111)/Table1[[#This Row],[Route Mileage]]</f>
        <v>7.5958561107075953E-2</v>
      </c>
    </row>
    <row r="1494" spans="1:34" x14ac:dyDescent="0.25">
      <c r="A1494" s="3">
        <v>45488</v>
      </c>
      <c r="B1494" s="1" t="s">
        <v>94</v>
      </c>
      <c r="C1494" s="1" t="s">
        <v>94</v>
      </c>
      <c r="D1494" s="24">
        <v>4315</v>
      </c>
      <c r="F1494" s="1" t="s">
        <v>35</v>
      </c>
      <c r="G1494" s="1" t="s">
        <v>36</v>
      </c>
      <c r="H1494" s="1" t="s">
        <v>99</v>
      </c>
      <c r="I1494" t="s">
        <v>100</v>
      </c>
      <c r="J1494" t="str">
        <f>_xlfn.CONCAT(IFERROR(INDEX(Lookup!B:B, MATCH(Table1[[#This Row],[Origin City]], Lookup!A:A, 0)), Table1[[#This Row],[Origin City]]),","," ",Table1[[#This Row],[Origin State]])</f>
        <v>Marysville, OH</v>
      </c>
      <c r="K1494" t="s">
        <v>101</v>
      </c>
      <c r="L1494" t="s">
        <v>102</v>
      </c>
      <c r="M1494" t="str">
        <f>_xlfn.CONCAT(IFERROR(INDEX(Lookup!B:B, MATCH(Table1[[#This Row],[Destination City]], Lookup!A:A, 0)), Table1[[#This Row],[Destination City]]),","," ",Table1[[#This Row],[Destination State]])</f>
        <v>Rose Hill, NC</v>
      </c>
      <c r="N1494" s="9">
        <v>781</v>
      </c>
      <c r="O1494" t="s">
        <v>86</v>
      </c>
      <c r="P1494">
        <v>90</v>
      </c>
      <c r="Q1494">
        <v>90</v>
      </c>
      <c r="R1494" t="s">
        <v>42</v>
      </c>
      <c r="S1494" t="s">
        <v>43</v>
      </c>
      <c r="T1494" t="s">
        <v>52</v>
      </c>
      <c r="U1494" s="45"/>
      <c r="V1494" s="46" t="s">
        <v>87</v>
      </c>
      <c r="W1494" s="4">
        <v>6139</v>
      </c>
      <c r="X1494" s="4">
        <f>IF(Table1[[#This Row],[Commodity]]="corn",Table1[[#This Row],[Tariff per Car]]/(111*2000/56),Table1[[#This Row],[Tariff per Car]]/(111*2000/60))</f>
        <v>1.5485765765765767</v>
      </c>
      <c r="Y1494" s="4">
        <f>Table1[[#This Row],[Tariff per Car]]/100.7</f>
        <v>60.963257199602779</v>
      </c>
      <c r="Z1494" s="4">
        <f>(Table1[[#This Row],[Tariff per Car]]/111)</f>
        <v>55.306306306306304</v>
      </c>
      <c r="AA1494" s="6">
        <f>(Table1[[#This Row],[Tariff per Car]]/111)/Table1[[#This Row],[Route Mileage]]</f>
        <v>7.0814732786563764E-2</v>
      </c>
      <c r="AB1494" s="4">
        <v>0</v>
      </c>
      <c r="AC1494" s="4">
        <f>Table1[[#This Row],[FSC per Mile]]*Table1[[#This Row],[Route Mileage]]</f>
        <v>0</v>
      </c>
      <c r="AD1494" s="4">
        <f>Table1[[#This Row],[Tariff per Car]]+Table1[[#This Row],[FSC per Car]]</f>
        <v>6139</v>
      </c>
      <c r="AE1494" s="4">
        <f>IF(Table1[[#This Row],[Commodity]]="corn",Table1[[#This Row],[Tariff + FSC per Car]]/(111*2000/56),Table1[[#This Row],[Tariff + FSC per Car]]/(111*2000/60))</f>
        <v>1.5485765765765767</v>
      </c>
      <c r="AF1494" s="4">
        <f>Table1[[#This Row],[Tariff + FSC per Car]]/100.7</f>
        <v>60.963257199602779</v>
      </c>
      <c r="AG1494" s="4">
        <f>(Table1[[#This Row],[Tariff + FSC per Car]]/111)</f>
        <v>55.306306306306304</v>
      </c>
      <c r="AH1494" s="6">
        <f>(Table1[[#This Row],[Tariff + FSC per Car]]/111)/Table1[[#This Row],[Route Mileage]]</f>
        <v>7.0814732786563764E-2</v>
      </c>
    </row>
    <row r="1495" spans="1:34" x14ac:dyDescent="0.25">
      <c r="A1495" s="3">
        <v>45488</v>
      </c>
      <c r="B1495" s="1" t="s">
        <v>94</v>
      </c>
      <c r="C1495" s="1" t="s">
        <v>94</v>
      </c>
      <c r="D1495" s="24">
        <v>4315</v>
      </c>
      <c r="F1495" s="1" t="s">
        <v>35</v>
      </c>
      <c r="G1495" s="1" t="s">
        <v>36</v>
      </c>
      <c r="H1495" s="1" t="s">
        <v>103</v>
      </c>
      <c r="I1495" t="s">
        <v>57</v>
      </c>
      <c r="J1495" t="str">
        <f>_xlfn.CONCAT(IFERROR(INDEX(Lookup!B:B, MATCH(Table1[[#This Row],[Origin City]], Lookup!A:A, 0)), Table1[[#This Row],[Origin City]]),","," ",Table1[[#This Row],[Origin State]])</f>
        <v>Olney, IL</v>
      </c>
      <c r="K1495" t="s">
        <v>104</v>
      </c>
      <c r="L1495" t="s">
        <v>105</v>
      </c>
      <c r="M1495" t="str">
        <f>_xlfn.CONCAT(IFERROR(INDEX(Lookup!B:B, MATCH(Table1[[#This Row],[Destination City]], Lookup!A:A, 0)), Table1[[#This Row],[Destination City]]),","," ",Table1[[#This Row],[Destination State]])</f>
        <v>Fairmount, GA</v>
      </c>
      <c r="N1495" s="9">
        <v>496</v>
      </c>
      <c r="O1495" t="s">
        <v>86</v>
      </c>
      <c r="P1495">
        <v>90</v>
      </c>
      <c r="Q1495">
        <v>90</v>
      </c>
      <c r="R1495" t="s">
        <v>42</v>
      </c>
      <c r="S1495" t="s">
        <v>43</v>
      </c>
      <c r="T1495" t="s">
        <v>52</v>
      </c>
      <c r="U1495" s="45"/>
      <c r="V1495" s="46" t="s">
        <v>87</v>
      </c>
      <c r="W1495" s="4">
        <v>4706</v>
      </c>
      <c r="X1495" s="4">
        <f>IF(Table1[[#This Row],[Commodity]]="corn",Table1[[#This Row],[Tariff per Car]]/(111*2000/56),Table1[[#This Row],[Tariff per Car]]/(111*2000/60))</f>
        <v>1.1870990990990991</v>
      </c>
      <c r="Y1495" s="4">
        <f>Table1[[#This Row],[Tariff per Car]]/100.7</f>
        <v>46.732869910625617</v>
      </c>
      <c r="Z1495" s="4">
        <f>(Table1[[#This Row],[Tariff per Car]]/111)</f>
        <v>42.396396396396398</v>
      </c>
      <c r="AA1495" s="6">
        <f>(Table1[[#This Row],[Tariff per Car]]/111)/Table1[[#This Row],[Route Mileage]]</f>
        <v>8.5476605637895969E-2</v>
      </c>
      <c r="AB1495" s="4">
        <v>0</v>
      </c>
      <c r="AC1495" s="4">
        <f>Table1[[#This Row],[FSC per Mile]]*Table1[[#This Row],[Route Mileage]]</f>
        <v>0</v>
      </c>
      <c r="AD1495" s="4">
        <f>Table1[[#This Row],[Tariff per Car]]+Table1[[#This Row],[FSC per Car]]</f>
        <v>4706</v>
      </c>
      <c r="AE1495" s="4">
        <f>IF(Table1[[#This Row],[Commodity]]="corn",Table1[[#This Row],[Tariff + FSC per Car]]/(111*2000/56),Table1[[#This Row],[Tariff + FSC per Car]]/(111*2000/60))</f>
        <v>1.1870990990990991</v>
      </c>
      <c r="AF1495" s="4">
        <f>Table1[[#This Row],[Tariff + FSC per Car]]/100.7</f>
        <v>46.732869910625617</v>
      </c>
      <c r="AG1495" s="4">
        <f>(Table1[[#This Row],[Tariff + FSC per Car]]/111)</f>
        <v>42.396396396396398</v>
      </c>
      <c r="AH1495" s="6">
        <f>(Table1[[#This Row],[Tariff + FSC per Car]]/111)/Table1[[#This Row],[Route Mileage]]</f>
        <v>8.5476605637895969E-2</v>
      </c>
    </row>
    <row r="1496" spans="1:34" x14ac:dyDescent="0.25">
      <c r="A1496" s="3">
        <v>45488</v>
      </c>
      <c r="B1496" s="1" t="s">
        <v>112</v>
      </c>
      <c r="C1496" s="1" t="s">
        <v>112</v>
      </c>
      <c r="D1496" s="24">
        <v>4051</v>
      </c>
      <c r="E1496" s="24">
        <v>2215</v>
      </c>
      <c r="F1496" s="1" t="s">
        <v>35</v>
      </c>
      <c r="G1496" s="1" t="s">
        <v>36</v>
      </c>
      <c r="H1496" s="1" t="s">
        <v>115</v>
      </c>
      <c r="I1496" t="s">
        <v>57</v>
      </c>
      <c r="J1496" t="str">
        <f>_xlfn.CONCAT(IFERROR(INDEX(Lookup!B:B, MATCH(Table1[[#This Row],[Origin City]], Lookup!A:A, 0)), Table1[[#This Row],[Origin City]]),","," ",Table1[[#This Row],[Origin State]])</f>
        <v>Allen Station (San Jose), IL</v>
      </c>
      <c r="K1496" t="s">
        <v>116</v>
      </c>
      <c r="L1496" t="s">
        <v>54</v>
      </c>
      <c r="M1496" t="str">
        <f>_xlfn.CONCAT(IFERROR(INDEX(Lookup!B:B, MATCH(Table1[[#This Row],[Destination City]], Lookup!A:A, 0)), Table1[[#This Row],[Destination City]]),","," ",Table1[[#This Row],[Destination State]])</f>
        <v>Pittsburg, TX</v>
      </c>
      <c r="N1496" s="5">
        <v>691</v>
      </c>
      <c r="O1496" t="s">
        <v>51</v>
      </c>
      <c r="P1496">
        <v>107</v>
      </c>
      <c r="R1496" t="s">
        <v>42</v>
      </c>
      <c r="S1496" t="s">
        <v>43</v>
      </c>
      <c r="T1496" t="s">
        <v>52</v>
      </c>
      <c r="U1496" s="36" t="s">
        <v>44</v>
      </c>
      <c r="V1496" s="28"/>
      <c r="W1496" s="4">
        <v>3805</v>
      </c>
      <c r="X1496" s="4">
        <f>IF(Table1[[#This Row],[Commodity]]="corn",Table1[[#This Row],[Tariff per Car]]/(111*2000/56),Table1[[#This Row],[Tariff per Car]]/(111*2000/60))</f>
        <v>0.95981981981981979</v>
      </c>
      <c r="Y1496" s="4">
        <f>Table1[[#This Row],[Tariff per Car]]/100.7</f>
        <v>37.785501489572987</v>
      </c>
      <c r="Z1496" s="4">
        <f>(Table1[[#This Row],[Tariff per Car]]/111)</f>
        <v>34.27927927927928</v>
      </c>
      <c r="AA1496" s="6">
        <f>(Table1[[#This Row],[Tariff per Car]]/111)/Table1[[#This Row],[Route Mileage]]</f>
        <v>4.9608218928045268E-2</v>
      </c>
      <c r="AB1496" s="4">
        <v>0.35</v>
      </c>
      <c r="AC1496" s="4">
        <f>Table1[[#This Row],[FSC per Mile]]*Table1[[#This Row],[Route Mileage]]</f>
        <v>241.85</v>
      </c>
      <c r="AD1496" s="4">
        <f>Table1[[#This Row],[Tariff per Car]]+Table1[[#This Row],[FSC per Car]]</f>
        <v>4046.85</v>
      </c>
      <c r="AE1496" s="4">
        <f>IF(Table1[[#This Row],[Commodity]]="corn",Table1[[#This Row],[Tariff + FSC per Car]]/(111*2000/56),Table1[[#This Row],[Tariff + FSC per Car]]/(111*2000/60))</f>
        <v>1.020827027027027</v>
      </c>
      <c r="AF1496" s="4">
        <f>Table1[[#This Row],[Tariff + FSC per Car]]/100.7</f>
        <v>40.18718967229394</v>
      </c>
      <c r="AG1496" s="4">
        <f>(Table1[[#This Row],[Tariff + FSC per Car]]/111)</f>
        <v>36.458108108108107</v>
      </c>
      <c r="AH1496" s="6">
        <f>(Table1[[#This Row],[Tariff + FSC per Car]]/111)/Table1[[#This Row],[Route Mileage]]</f>
        <v>5.2761372081198417E-2</v>
      </c>
    </row>
    <row r="1497" spans="1:34" x14ac:dyDescent="0.25">
      <c r="A1497" s="3">
        <v>45488</v>
      </c>
      <c r="B1497" s="1" t="s">
        <v>112</v>
      </c>
      <c r="C1497" s="1" t="s">
        <v>112</v>
      </c>
      <c r="D1497" s="24">
        <v>4051</v>
      </c>
      <c r="E1497" s="24">
        <v>2310</v>
      </c>
      <c r="F1497" s="1" t="s">
        <v>35</v>
      </c>
      <c r="G1497" s="1" t="s">
        <v>36</v>
      </c>
      <c r="H1497" s="1" t="s">
        <v>120</v>
      </c>
      <c r="I1497" t="s">
        <v>77</v>
      </c>
      <c r="J1497" t="str">
        <f>_xlfn.CONCAT(IFERROR(INDEX(Lookup!B:B, MATCH(Table1[[#This Row],[Origin City]], Lookup!A:A, 0)), Table1[[#This Row],[Origin City]]),","," ",Table1[[#This Row],[Origin State]])</f>
        <v>Frankfort, KS</v>
      </c>
      <c r="K1497" t="s">
        <v>121</v>
      </c>
      <c r="L1497" t="s">
        <v>40</v>
      </c>
      <c r="M1497" t="str">
        <f>_xlfn.CONCAT(IFERROR(INDEX(Lookup!B:B, MATCH(Table1[[#This Row],[Destination City]], Lookup!A:A, 0)), Table1[[#This Row],[Destination City]]),","," ",Table1[[#This Row],[Destination State]])</f>
        <v>Calipatria, CA</v>
      </c>
      <c r="N1497" s="5">
        <v>1572</v>
      </c>
      <c r="O1497" t="s">
        <v>51</v>
      </c>
      <c r="P1497">
        <v>107</v>
      </c>
      <c r="R1497" t="s">
        <v>42</v>
      </c>
      <c r="S1497" t="s">
        <v>43</v>
      </c>
      <c r="T1497" t="s">
        <v>52</v>
      </c>
      <c r="U1497" s="36" t="s">
        <v>44</v>
      </c>
      <c r="V1497" s="28"/>
      <c r="W1497" s="4">
        <v>5725</v>
      </c>
      <c r="X1497" s="4">
        <f>IF(Table1[[#This Row],[Commodity]]="corn",Table1[[#This Row],[Tariff per Car]]/(111*2000/56),Table1[[#This Row],[Tariff per Car]]/(111*2000/60))</f>
        <v>1.4441441441441443</v>
      </c>
      <c r="Y1497" s="4">
        <f>Table1[[#This Row],[Tariff per Car]]/100.7</f>
        <v>56.852035749751735</v>
      </c>
      <c r="Z1497" s="4">
        <f>(Table1[[#This Row],[Tariff per Car]]/111)</f>
        <v>51.576576576576578</v>
      </c>
      <c r="AA1497" s="6">
        <f>(Table1[[#This Row],[Tariff per Car]]/111)/Table1[[#This Row],[Route Mileage]]</f>
        <v>3.2809527084336244E-2</v>
      </c>
      <c r="AB1497" s="4">
        <v>0.35</v>
      </c>
      <c r="AC1497" s="4">
        <f>Table1[[#This Row],[FSC per Mile]]*Table1[[#This Row],[Route Mileage]]</f>
        <v>550.19999999999993</v>
      </c>
      <c r="AD1497" s="4">
        <f>Table1[[#This Row],[Tariff per Car]]+Table1[[#This Row],[FSC per Car]]</f>
        <v>6275.2</v>
      </c>
      <c r="AE1497" s="4">
        <f>IF(Table1[[#This Row],[Commodity]]="corn",Table1[[#This Row],[Tariff + FSC per Car]]/(111*2000/56),Table1[[#This Row],[Tariff + FSC per Car]]/(111*2000/60))</f>
        <v>1.5829333333333333</v>
      </c>
      <c r="AF1497" s="4">
        <f>Table1[[#This Row],[Tariff + FSC per Car]]/100.7</f>
        <v>62.315789473684205</v>
      </c>
      <c r="AG1497" s="4">
        <f>(Table1[[#This Row],[Tariff + FSC per Car]]/111)</f>
        <v>56.533333333333331</v>
      </c>
      <c r="AH1497" s="6">
        <f>(Table1[[#This Row],[Tariff + FSC per Car]]/111)/Table1[[#This Row],[Route Mileage]]</f>
        <v>3.59626802374894E-2</v>
      </c>
    </row>
    <row r="1498" spans="1:34" x14ac:dyDescent="0.25">
      <c r="A1498" s="3">
        <v>45488</v>
      </c>
      <c r="B1498" s="1" t="s">
        <v>112</v>
      </c>
      <c r="C1498" s="1" t="s">
        <v>112</v>
      </c>
      <c r="D1498" s="24">
        <v>4051</v>
      </c>
      <c r="E1498" s="24">
        <v>2300</v>
      </c>
      <c r="F1498" s="1" t="s">
        <v>35</v>
      </c>
      <c r="G1498" s="1" t="s">
        <v>36</v>
      </c>
      <c r="H1498" s="1" t="s">
        <v>113</v>
      </c>
      <c r="I1498" t="s">
        <v>38</v>
      </c>
      <c r="J1498" t="str">
        <f>_xlfn.CONCAT(IFERROR(INDEX(Lookup!B:B, MATCH(Table1[[#This Row],[Origin City]], Lookup!A:A, 0)), Table1[[#This Row],[Origin City]]),","," ",Table1[[#This Row],[Origin State]])</f>
        <v>Mead, NE</v>
      </c>
      <c r="K1498" t="s">
        <v>114</v>
      </c>
      <c r="L1498" t="s">
        <v>40</v>
      </c>
      <c r="M1498" t="str">
        <f>_xlfn.CONCAT(IFERROR(INDEX(Lookup!B:B, MATCH(Table1[[#This Row],[Destination City]], Lookup!A:A, 0)), Table1[[#This Row],[Destination City]]),","," ",Table1[[#This Row],[Destination State]])</f>
        <v>Keyes, CA</v>
      </c>
      <c r="N1498" s="5">
        <v>1737</v>
      </c>
      <c r="O1498" t="s">
        <v>51</v>
      </c>
      <c r="P1498">
        <v>107</v>
      </c>
      <c r="R1498" t="s">
        <v>42</v>
      </c>
      <c r="S1498" t="s">
        <v>43</v>
      </c>
      <c r="T1498" t="s">
        <v>52</v>
      </c>
      <c r="U1498" s="36" t="s">
        <v>44</v>
      </c>
      <c r="V1498" s="28"/>
      <c r="W1498" s="4">
        <v>5885</v>
      </c>
      <c r="X1498" s="4">
        <f>IF(Table1[[#This Row],[Commodity]]="corn",Table1[[#This Row],[Tariff per Car]]/(111*2000/56),Table1[[#This Row],[Tariff per Car]]/(111*2000/60))</f>
        <v>1.4845045045045044</v>
      </c>
      <c r="Y1498" s="4">
        <f>Table1[[#This Row],[Tariff per Car]]/100.7</f>
        <v>58.440913604766635</v>
      </c>
      <c r="Z1498" s="4">
        <f>(Table1[[#This Row],[Tariff per Car]]/111)</f>
        <v>53.018018018018019</v>
      </c>
      <c r="AA1498" s="6">
        <f>(Table1[[#This Row],[Tariff per Car]]/111)/Table1[[#This Row],[Route Mileage]]</f>
        <v>3.0522750730004617E-2</v>
      </c>
      <c r="AB1498" s="4">
        <v>0.35</v>
      </c>
      <c r="AC1498" s="4">
        <f>Table1[[#This Row],[FSC per Mile]]*Table1[[#This Row],[Route Mileage]]</f>
        <v>607.94999999999993</v>
      </c>
      <c r="AD1498" s="4">
        <f>Table1[[#This Row],[Tariff per Car]]+Table1[[#This Row],[FSC per Car]]</f>
        <v>6492.95</v>
      </c>
      <c r="AE1498" s="4">
        <f>IF(Table1[[#This Row],[Commodity]]="corn",Table1[[#This Row],[Tariff + FSC per Car]]/(111*2000/56),Table1[[#This Row],[Tariff + FSC per Car]]/(111*2000/60))</f>
        <v>1.6378612612612613</v>
      </c>
      <c r="AF1498" s="4">
        <f>Table1[[#This Row],[Tariff + FSC per Car]]/100.7</f>
        <v>64.478152929493547</v>
      </c>
      <c r="AG1498" s="4">
        <f>(Table1[[#This Row],[Tariff + FSC per Car]]/111)</f>
        <v>58.495045045045046</v>
      </c>
      <c r="AH1498" s="6">
        <f>(Table1[[#This Row],[Tariff + FSC per Car]]/111)/Table1[[#This Row],[Route Mileage]]</f>
        <v>3.3675903883157769E-2</v>
      </c>
    </row>
    <row r="1499" spans="1:34" x14ac:dyDescent="0.25">
      <c r="A1499" s="3">
        <v>45488</v>
      </c>
      <c r="B1499" s="1" t="s">
        <v>112</v>
      </c>
      <c r="C1499" s="1" t="s">
        <v>112</v>
      </c>
      <c r="D1499" s="24">
        <v>4051</v>
      </c>
      <c r="E1499" s="24">
        <v>2215</v>
      </c>
      <c r="F1499" s="1" t="s">
        <v>35</v>
      </c>
      <c r="G1499" s="1" t="s">
        <v>36</v>
      </c>
      <c r="H1499" s="1" t="s">
        <v>117</v>
      </c>
      <c r="I1499" t="s">
        <v>38</v>
      </c>
      <c r="J1499" t="str">
        <f>_xlfn.CONCAT(IFERROR(INDEX(Lookup!B:B, MATCH(Table1[[#This Row],[Origin City]], Lookup!A:A, 0)), Table1[[#This Row],[Origin City]]),","," ",Table1[[#This Row],[Origin State]])</f>
        <v>Nebraska City, NE</v>
      </c>
      <c r="K1499" t="s">
        <v>118</v>
      </c>
      <c r="L1499" t="s">
        <v>54</v>
      </c>
      <c r="M1499" t="str">
        <f>_xlfn.CONCAT(IFERROR(INDEX(Lookup!B:B, MATCH(Table1[[#This Row],[Destination City]], Lookup!A:A, 0)), Table1[[#This Row],[Destination City]]),","," ",Table1[[#This Row],[Destination State]])</f>
        <v>Amarillo, TX</v>
      </c>
      <c r="N1499" s="5">
        <v>714</v>
      </c>
      <c r="O1499" t="s">
        <v>51</v>
      </c>
      <c r="P1499">
        <v>107</v>
      </c>
      <c r="R1499" t="s">
        <v>42</v>
      </c>
      <c r="S1499" t="s">
        <v>43</v>
      </c>
      <c r="T1499" t="s">
        <v>52</v>
      </c>
      <c r="U1499" s="36" t="s">
        <v>44</v>
      </c>
      <c r="V1499" s="28"/>
      <c r="W1499" s="4">
        <v>4725</v>
      </c>
      <c r="X1499" s="4">
        <f>IF(Table1[[#This Row],[Commodity]]="corn",Table1[[#This Row],[Tariff per Car]]/(111*2000/56),Table1[[#This Row],[Tariff per Car]]/(111*2000/60))</f>
        <v>1.1918918918918919</v>
      </c>
      <c r="Y1499" s="4">
        <f>Table1[[#This Row],[Tariff per Car]]/100.7</f>
        <v>46.921549155908636</v>
      </c>
      <c r="Z1499" s="4">
        <f>(Table1[[#This Row],[Tariff per Car]]/111)</f>
        <v>42.567567567567565</v>
      </c>
      <c r="AA1499" s="6">
        <f>(Table1[[#This Row],[Tariff per Car]]/111)/Table1[[#This Row],[Route Mileage]]</f>
        <v>5.9618441971383142E-2</v>
      </c>
      <c r="AB1499" s="4">
        <v>0.35</v>
      </c>
      <c r="AC1499" s="4">
        <f>Table1[[#This Row],[FSC per Mile]]*Table1[[#This Row],[Route Mileage]]</f>
        <v>249.89999999999998</v>
      </c>
      <c r="AD1499" s="4">
        <f>Table1[[#This Row],[Tariff per Car]]+Table1[[#This Row],[FSC per Car]]</f>
        <v>4974.8999999999996</v>
      </c>
      <c r="AE1499" s="4">
        <f>IF(Table1[[#This Row],[Commodity]]="corn",Table1[[#This Row],[Tariff + FSC per Car]]/(111*2000/56),Table1[[#This Row],[Tariff + FSC per Car]]/(111*2000/60))</f>
        <v>1.2549297297297297</v>
      </c>
      <c r="AF1499" s="4">
        <f>Table1[[#This Row],[Tariff + FSC per Car]]/100.7</f>
        <v>49.403177755710026</v>
      </c>
      <c r="AG1499" s="4">
        <f>(Table1[[#This Row],[Tariff + FSC per Car]]/111)</f>
        <v>44.818918918918918</v>
      </c>
      <c r="AH1499" s="6">
        <f>(Table1[[#This Row],[Tariff + FSC per Car]]/111)/Table1[[#This Row],[Route Mileage]]</f>
        <v>6.2771595124536297E-2</v>
      </c>
    </row>
    <row r="1500" spans="1:34" x14ac:dyDescent="0.25">
      <c r="A1500" s="12">
        <v>45488</v>
      </c>
      <c r="B1500" s="1" t="s">
        <v>112</v>
      </c>
      <c r="C1500" s="1" t="s">
        <v>112</v>
      </c>
      <c r="D1500" s="24">
        <v>4051</v>
      </c>
      <c r="E1500" s="24">
        <v>2100</v>
      </c>
      <c r="F1500" s="1" t="s">
        <v>35</v>
      </c>
      <c r="G1500" s="1" t="s">
        <v>36</v>
      </c>
      <c r="H1500" s="1" t="s">
        <v>122</v>
      </c>
      <c r="I1500" t="s">
        <v>59</v>
      </c>
      <c r="J1500" t="str">
        <f>_xlfn.CONCAT(IFERROR(INDEX(Lookup!B:B, MATCH(Table1[[#This Row],[Origin City]], Lookup!A:A, 0)), Table1[[#This Row],[Origin City]]),","," ",Table1[[#This Row],[Origin State]])</f>
        <v>Sloan, IA</v>
      </c>
      <c r="K1500" t="s">
        <v>123</v>
      </c>
      <c r="L1500" t="s">
        <v>124</v>
      </c>
      <c r="M1500" t="str">
        <f>_xlfn.CONCAT(IFERROR(INDEX(Lookup!B:B, MATCH(Table1[[#This Row],[Destination City]], Lookup!A:A, 0)), Table1[[#This Row],[Destination City]]),","," ",Table1[[#This Row],[Destination State]])</f>
        <v>Burley, ID</v>
      </c>
      <c r="N1500" s="47">
        <v>1176</v>
      </c>
      <c r="O1500" t="s">
        <v>51</v>
      </c>
      <c r="P1500">
        <v>107</v>
      </c>
      <c r="R1500" t="s">
        <v>42</v>
      </c>
      <c r="S1500" t="s">
        <v>43</v>
      </c>
      <c r="T1500" t="s">
        <v>52</v>
      </c>
      <c r="U1500" s="36" t="s">
        <v>44</v>
      </c>
      <c r="V1500" s="28"/>
      <c r="W1500" s="4">
        <v>5405</v>
      </c>
      <c r="X1500" s="4">
        <f>IF(Table1[[#This Row],[Commodity]]="corn",Table1[[#This Row],[Tariff per Car]]/(111*2000/56),Table1[[#This Row],[Tariff per Car]]/(111*2000/60))</f>
        <v>1.3634234234234235</v>
      </c>
      <c r="Y1500" s="4">
        <f>Table1[[#This Row],[Tariff per Car]]/100.7</f>
        <v>53.674280039721943</v>
      </c>
      <c r="Z1500" s="4">
        <f>(Table1[[#This Row],[Tariff per Car]]/111)</f>
        <v>48.693693693693696</v>
      </c>
      <c r="AA1500" s="6">
        <f>(Table1[[#This Row],[Tariff per Car]]/111)/Table1[[#This Row],[Route Mileage]]</f>
        <v>4.1406202120487838E-2</v>
      </c>
      <c r="AB1500" s="4">
        <v>0.35</v>
      </c>
      <c r="AC1500" s="4">
        <f>Table1[[#This Row],[FSC per Mile]]*Table1[[#This Row],[Route Mileage]]</f>
        <v>411.59999999999997</v>
      </c>
      <c r="AD1500" s="4">
        <f>Table1[[#This Row],[Tariff per Car]]+Table1[[#This Row],[FSC per Car]]</f>
        <v>5816.6</v>
      </c>
      <c r="AE1500" s="4">
        <f>IF(Table1[[#This Row],[Commodity]]="corn",Table1[[#This Row],[Tariff + FSC per Car]]/(111*2000/56),Table1[[#This Row],[Tariff + FSC per Car]]/(111*2000/60))</f>
        <v>1.4672504504504507</v>
      </c>
      <c r="AF1500" s="4">
        <f>Table1[[#This Row],[Tariff + FSC per Car]]/100.7</f>
        <v>57.76166832174777</v>
      </c>
      <c r="AG1500" s="4">
        <f>(Table1[[#This Row],[Tariff + FSC per Car]]/111)</f>
        <v>52.401801801801803</v>
      </c>
      <c r="AH1500" s="6">
        <f>(Table1[[#This Row],[Tariff + FSC per Car]]/111)/Table1[[#This Row],[Route Mileage]]</f>
        <v>4.4559355273640987E-2</v>
      </c>
    </row>
    <row r="1501" spans="1:34" x14ac:dyDescent="0.25">
      <c r="A1501" s="12">
        <v>45488</v>
      </c>
      <c r="B1501" s="1" t="s">
        <v>112</v>
      </c>
      <c r="C1501" s="1" t="s">
        <v>112</v>
      </c>
      <c r="D1501" s="24">
        <v>4051</v>
      </c>
      <c r="E1501" s="24">
        <v>2210</v>
      </c>
      <c r="F1501" s="1" t="s">
        <v>35</v>
      </c>
      <c r="G1501" s="1" t="s">
        <v>36</v>
      </c>
      <c r="H1501" s="1" t="s">
        <v>125</v>
      </c>
      <c r="I1501" t="s">
        <v>57</v>
      </c>
      <c r="J1501" t="str">
        <f>_xlfn.CONCAT(IFERROR(INDEX(Lookup!B:B, MATCH(Table1[[#This Row],[Origin City]], Lookup!A:A, 0)), Table1[[#This Row],[Origin City]]),","," ",Table1[[#This Row],[Origin State]])</f>
        <v>Sterling, IL</v>
      </c>
      <c r="K1501" t="s">
        <v>126</v>
      </c>
      <c r="L1501" t="s">
        <v>127</v>
      </c>
      <c r="M1501" t="str">
        <f>_xlfn.CONCAT(IFERROR(INDEX(Lookup!B:B, MATCH(Table1[[#This Row],[Destination City]], Lookup!A:A, 0)), Table1[[#This Row],[Destination City]]),","," ",Table1[[#This Row],[Destination State]])</f>
        <v>Nashville, AR</v>
      </c>
      <c r="N1501" s="47">
        <v>723</v>
      </c>
      <c r="O1501" t="s">
        <v>51</v>
      </c>
      <c r="P1501">
        <v>107</v>
      </c>
      <c r="R1501" t="s">
        <v>42</v>
      </c>
      <c r="S1501" t="s">
        <v>43</v>
      </c>
      <c r="T1501" t="s">
        <v>52</v>
      </c>
      <c r="U1501" s="36" t="s">
        <v>44</v>
      </c>
      <c r="V1501" s="28"/>
      <c r="W1501" s="4">
        <v>3945</v>
      </c>
      <c r="X1501" s="4">
        <f>IF(Table1[[#This Row],[Commodity]]="corn",Table1[[#This Row],[Tariff per Car]]/(111*2000/56),Table1[[#This Row],[Tariff per Car]]/(111*2000/60))</f>
        <v>0.99513513513513518</v>
      </c>
      <c r="Y1501" s="4">
        <f>Table1[[#This Row],[Tariff per Car]]/100.7</f>
        <v>39.175769612711022</v>
      </c>
      <c r="Z1501" s="4">
        <f>(Table1[[#This Row],[Tariff per Car]]/111)</f>
        <v>35.54054054054054</v>
      </c>
      <c r="AA1501" s="6">
        <f>(Table1[[#This Row],[Tariff per Car]]/111)/Table1[[#This Row],[Route Mileage]]</f>
        <v>4.9157040858285671E-2</v>
      </c>
      <c r="AB1501" s="4">
        <v>0.35</v>
      </c>
      <c r="AC1501" s="4">
        <f>Table1[[#This Row],[FSC per Mile]]*Table1[[#This Row],[Route Mileage]]</f>
        <v>253.04999999999998</v>
      </c>
      <c r="AD1501" s="4">
        <f>Table1[[#This Row],[Tariff per Car]]+Table1[[#This Row],[FSC per Car]]</f>
        <v>4198.05</v>
      </c>
      <c r="AE1501" s="4">
        <f>IF(Table1[[#This Row],[Commodity]]="corn",Table1[[#This Row],[Tariff + FSC per Car]]/(111*2000/56),Table1[[#This Row],[Tariff + FSC per Car]]/(111*2000/60))</f>
        <v>1.0589675675675676</v>
      </c>
      <c r="AF1501" s="4">
        <f>Table1[[#This Row],[Tariff + FSC per Car]]/100.7</f>
        <v>41.688679245283019</v>
      </c>
      <c r="AG1501" s="4">
        <f>(Table1[[#This Row],[Tariff + FSC per Car]]/111)</f>
        <v>37.820270270270271</v>
      </c>
      <c r="AH1501" s="6">
        <f>(Table1[[#This Row],[Tariff + FSC per Car]]/111)/Table1[[#This Row],[Route Mileage]]</f>
        <v>5.2310194011438826E-2</v>
      </c>
    </row>
    <row r="1502" spans="1:34" x14ac:dyDescent="0.25">
      <c r="A1502" s="3">
        <v>45488</v>
      </c>
      <c r="B1502" s="1" t="s">
        <v>34</v>
      </c>
      <c r="C1502" s="1" t="s">
        <v>34</v>
      </c>
      <c r="D1502" s="24">
        <v>4022</v>
      </c>
      <c r="E1502" s="24">
        <v>69105</v>
      </c>
      <c r="F1502" s="1" t="s">
        <v>72</v>
      </c>
      <c r="G1502" s="1" t="s">
        <v>36</v>
      </c>
      <c r="H1502" s="1" t="s">
        <v>73</v>
      </c>
      <c r="I1502" t="s">
        <v>47</v>
      </c>
      <c r="J1502" t="str">
        <f>_xlfn.CONCAT(IFERROR(INDEX(Lookup!B:B, MATCH(Table1[[#This Row],[Origin City]], Lookup!A:A, 0)), Table1[[#This Row],[Origin City]]),","," ",Table1[[#This Row],[Origin State]])</f>
        <v>Argyle, MN</v>
      </c>
      <c r="K1502" t="s">
        <v>48</v>
      </c>
      <c r="L1502" t="s">
        <v>49</v>
      </c>
      <c r="M1502" t="s">
        <v>50</v>
      </c>
      <c r="N1502" s="5">
        <v>1528</v>
      </c>
      <c r="O1502" t="s">
        <v>51</v>
      </c>
      <c r="P1502">
        <v>110</v>
      </c>
      <c r="Q1502">
        <v>120</v>
      </c>
      <c r="R1502" t="s">
        <v>2</v>
      </c>
      <c r="S1502" t="s">
        <v>43</v>
      </c>
      <c r="T1502" t="s">
        <v>52</v>
      </c>
      <c r="U1502" s="35" t="s">
        <v>44</v>
      </c>
      <c r="V1502" s="27" t="s">
        <v>45</v>
      </c>
      <c r="W1502" s="4">
        <v>6285</v>
      </c>
      <c r="X1502" s="4">
        <f>IF(Table1[[#This Row],[Commodity]]="corn",Table1[[#This Row],[Tariff per Car]]/(111*2000/56),Table1[[#This Row],[Tariff per Car]]/(111*2000/60))</f>
        <v>1.6986486486486487</v>
      </c>
      <c r="Y1502" s="4">
        <f>Table1[[#This Row],[Tariff per Car]]/100.7</f>
        <v>62.413108242303871</v>
      </c>
      <c r="Z1502" s="4">
        <f>(Table1[[#This Row],[Tariff per Car]]/111)</f>
        <v>56.621621621621621</v>
      </c>
      <c r="AA1502" s="6">
        <f>(Table1[[#This Row],[Tariff per Car]]/111)/Table1[[#This Row],[Route Mileage]]</f>
        <v>3.7056035092684306E-2</v>
      </c>
      <c r="AB1502" s="4">
        <v>0.15</v>
      </c>
      <c r="AC1502" s="4">
        <f>Table1[[#This Row],[FSC per Mile]]*Table1[[#This Row],[Route Mileage]]</f>
        <v>229.2</v>
      </c>
      <c r="AD1502" s="4">
        <f>Table1[[#This Row],[Tariff per Car]]+Table1[[#This Row],[FSC per Car]]</f>
        <v>6514.2</v>
      </c>
      <c r="AE1502" s="4">
        <f>IF(Table1[[#This Row],[Commodity]]="corn",Table1[[#This Row],[Tariff + FSC per Car]]/(111*2000/56),Table1[[#This Row],[Tariff + FSC per Car]]/(111*2000/60))</f>
        <v>1.7605945945945944</v>
      </c>
      <c r="AF1502" s="4">
        <f>Table1[[#This Row],[Tariff + FSC per Car]]/100.7</f>
        <v>64.689175769612703</v>
      </c>
      <c r="AG1502" s="4">
        <f>(Table1[[#This Row],[Tariff + FSC per Car]]/111)</f>
        <v>58.686486486486487</v>
      </c>
      <c r="AH1502" s="6">
        <f>(Table1[[#This Row],[Tariff + FSC per Car]]/111)/Table1[[#This Row],[Route Mileage]]</f>
        <v>3.8407386444035657E-2</v>
      </c>
    </row>
    <row r="1503" spans="1:34" x14ac:dyDescent="0.25">
      <c r="A1503" s="3">
        <v>45488</v>
      </c>
      <c r="B1503" s="1" t="s">
        <v>34</v>
      </c>
      <c r="C1503" s="1" t="s">
        <v>34</v>
      </c>
      <c r="D1503" s="24">
        <v>4022</v>
      </c>
      <c r="E1503" s="24">
        <v>69105</v>
      </c>
      <c r="F1503" s="1" t="s">
        <v>72</v>
      </c>
      <c r="G1503" s="1" t="s">
        <v>36</v>
      </c>
      <c r="H1503" s="1" t="s">
        <v>73</v>
      </c>
      <c r="I1503" t="s">
        <v>47</v>
      </c>
      <c r="J1503" t="str">
        <f>_xlfn.CONCAT(IFERROR(INDEX(Lookup!B:B, MATCH(Table1[[#This Row],[Origin City]], Lookup!A:A, 0)), Table1[[#This Row],[Origin City]]),","," ",Table1[[#This Row],[Origin State]])</f>
        <v>Argyle, MN</v>
      </c>
      <c r="K1503" t="s">
        <v>65</v>
      </c>
      <c r="L1503" t="s">
        <v>54</v>
      </c>
      <c r="M1503" t="s">
        <v>66</v>
      </c>
      <c r="N1503" s="47">
        <v>1634</v>
      </c>
      <c r="O1503" t="s">
        <v>51</v>
      </c>
      <c r="P1503">
        <v>110</v>
      </c>
      <c r="Q1503">
        <v>120</v>
      </c>
      <c r="R1503" t="s">
        <v>2</v>
      </c>
      <c r="S1503" t="s">
        <v>43</v>
      </c>
      <c r="T1503" t="s">
        <v>52</v>
      </c>
      <c r="U1503" s="36" t="s">
        <v>44</v>
      </c>
      <c r="V1503" s="28" t="s">
        <v>45</v>
      </c>
      <c r="W1503" s="4">
        <v>6685</v>
      </c>
      <c r="X1503" s="4">
        <f>IF(Table1[[#This Row],[Commodity]]="corn",Table1[[#This Row],[Tariff per Car]]/(111*2000/56),Table1[[#This Row],[Tariff per Car]]/(111*2000/60))</f>
        <v>1.8067567567567568</v>
      </c>
      <c r="Y1503" s="4">
        <f>Table1[[#This Row],[Tariff per Car]]/100.7</f>
        <v>66.385302879841106</v>
      </c>
      <c r="Z1503" s="4">
        <f>(Table1[[#This Row],[Tariff per Car]]/111)</f>
        <v>60.225225225225223</v>
      </c>
      <c r="AA1503" s="6">
        <f>(Table1[[#This Row],[Tariff per Car]]/111)/Table1[[#This Row],[Route Mileage]]</f>
        <v>3.6857542977494016E-2</v>
      </c>
      <c r="AB1503" s="4">
        <v>0.15</v>
      </c>
      <c r="AC1503" s="4">
        <f>Table1[[#This Row],[FSC per Mile]]*Table1[[#This Row],[Route Mileage]]</f>
        <v>245.1</v>
      </c>
      <c r="AD1503" s="4">
        <f>Table1[[#This Row],[Tariff per Car]]+Table1[[#This Row],[FSC per Car]]</f>
        <v>6930.1</v>
      </c>
      <c r="AE1503" s="4">
        <f>IF(Table1[[#This Row],[Commodity]]="corn",Table1[[#This Row],[Tariff + FSC per Car]]/(111*2000/56),Table1[[#This Row],[Tariff + FSC per Car]]/(111*2000/60))</f>
        <v>1.873</v>
      </c>
      <c r="AF1503" s="4">
        <f>Table1[[#This Row],[Tariff + FSC per Car]]/100.7</f>
        <v>68.819265143992055</v>
      </c>
      <c r="AG1503" s="4">
        <f>(Table1[[#This Row],[Tariff + FSC per Car]]/111)</f>
        <v>62.433333333333337</v>
      </c>
      <c r="AH1503" s="6">
        <f>(Table1[[#This Row],[Tariff + FSC per Car]]/111)/Table1[[#This Row],[Route Mileage]]</f>
        <v>3.8208894328845375E-2</v>
      </c>
    </row>
    <row r="1504" spans="1:34" x14ac:dyDescent="0.25">
      <c r="A1504" s="3">
        <v>45488</v>
      </c>
      <c r="B1504" s="1" t="s">
        <v>34</v>
      </c>
      <c r="C1504" s="1" t="s">
        <v>34</v>
      </c>
      <c r="D1504" s="24">
        <v>4022</v>
      </c>
      <c r="E1504" s="24">
        <v>69105</v>
      </c>
      <c r="F1504" s="1" t="s">
        <v>72</v>
      </c>
      <c r="G1504" s="1" t="s">
        <v>36</v>
      </c>
      <c r="H1504" s="1" t="s">
        <v>74</v>
      </c>
      <c r="I1504" t="s">
        <v>75</v>
      </c>
      <c r="J1504" t="str">
        <f>_xlfn.CONCAT(IFERROR(INDEX(Lookup!B:B, MATCH(Table1[[#This Row],[Origin City]], Lookup!A:A, 0)), Table1[[#This Row],[Origin City]]),","," ",Table1[[#This Row],[Origin State]])</f>
        <v>Casselton, ND</v>
      </c>
      <c r="K1504" t="s">
        <v>48</v>
      </c>
      <c r="L1504" t="s">
        <v>49</v>
      </c>
      <c r="M1504" t="s">
        <v>50</v>
      </c>
      <c r="N1504" s="5">
        <v>1469</v>
      </c>
      <c r="O1504" t="s">
        <v>51</v>
      </c>
      <c r="P1504">
        <v>110</v>
      </c>
      <c r="Q1504">
        <v>120</v>
      </c>
      <c r="R1504" t="s">
        <v>2</v>
      </c>
      <c r="S1504" t="s">
        <v>43</v>
      </c>
      <c r="T1504" t="s">
        <v>52</v>
      </c>
      <c r="U1504" s="35" t="s">
        <v>44</v>
      </c>
      <c r="V1504" s="27" t="s">
        <v>45</v>
      </c>
      <c r="W1504" s="4">
        <v>6235</v>
      </c>
      <c r="X1504" s="4">
        <f>IF(Table1[[#This Row],[Commodity]]="corn",Table1[[#This Row],[Tariff per Car]]/(111*2000/56),Table1[[#This Row],[Tariff per Car]]/(111*2000/60))</f>
        <v>1.6851351351351351</v>
      </c>
      <c r="Y1504" s="4">
        <f>Table1[[#This Row],[Tariff per Car]]/100.7</f>
        <v>61.916583912611713</v>
      </c>
      <c r="Z1504" s="4">
        <f>(Table1[[#This Row],[Tariff per Car]]/111)</f>
        <v>56.171171171171174</v>
      </c>
      <c r="AA1504" s="6">
        <f>(Table1[[#This Row],[Tariff per Car]]/111)/Table1[[#This Row],[Route Mileage]]</f>
        <v>3.8237693104949746E-2</v>
      </c>
      <c r="AB1504" s="4">
        <v>0.15</v>
      </c>
      <c r="AC1504" s="4">
        <f>Table1[[#This Row],[FSC per Mile]]*Table1[[#This Row],[Route Mileage]]</f>
        <v>220.35</v>
      </c>
      <c r="AD1504" s="4">
        <f>Table1[[#This Row],[Tariff per Car]]+Table1[[#This Row],[FSC per Car]]</f>
        <v>6455.35</v>
      </c>
      <c r="AE1504" s="4">
        <f>IF(Table1[[#This Row],[Commodity]]="corn",Table1[[#This Row],[Tariff + FSC per Car]]/(111*2000/56),Table1[[#This Row],[Tariff + FSC per Car]]/(111*2000/60))</f>
        <v>1.7446891891891894</v>
      </c>
      <c r="AF1504" s="4">
        <f>Table1[[#This Row],[Tariff + FSC per Car]]/100.7</f>
        <v>64.104766633565049</v>
      </c>
      <c r="AG1504" s="4">
        <f>(Table1[[#This Row],[Tariff + FSC per Car]]/111)</f>
        <v>58.156306306306313</v>
      </c>
      <c r="AH1504" s="6">
        <f>(Table1[[#This Row],[Tariff + FSC per Car]]/111)/Table1[[#This Row],[Route Mileage]]</f>
        <v>3.9589044456301098E-2</v>
      </c>
    </row>
    <row r="1505" spans="1:34" x14ac:dyDescent="0.25">
      <c r="A1505" s="3">
        <v>45488</v>
      </c>
      <c r="B1505" s="1" t="s">
        <v>34</v>
      </c>
      <c r="C1505" s="1" t="s">
        <v>34</v>
      </c>
      <c r="D1505" s="24">
        <v>4022</v>
      </c>
      <c r="E1505" s="24">
        <v>69902</v>
      </c>
      <c r="F1505" s="1" t="s">
        <v>72</v>
      </c>
      <c r="G1505" s="1" t="s">
        <v>36</v>
      </c>
      <c r="H1505" s="1" t="s">
        <v>74</v>
      </c>
      <c r="I1505" t="s">
        <v>75</v>
      </c>
      <c r="J1505" t="str">
        <f>_xlfn.CONCAT(IFERROR(INDEX(Lookup!B:B, MATCH(Table1[[#This Row],[Origin City]], Lookup!A:A, 0)), Table1[[#This Row],[Origin City]]),","," ",Table1[[#This Row],[Origin State]])</f>
        <v>Casselton, ND</v>
      </c>
      <c r="K1505" t="s">
        <v>79</v>
      </c>
      <c r="L1505" t="s">
        <v>62</v>
      </c>
      <c r="M1505" t="str">
        <f>_xlfn.CONCAT(IFERROR(INDEX(Lookup!B:B, MATCH(Table1[[#This Row],[Destination City]], Lookup!A:A, 0)), Table1[[#This Row],[Destination City]]),","," ",Table1[[#This Row],[Destination State]])</f>
        <v>St. Louis, MO</v>
      </c>
      <c r="N1505" s="5">
        <v>855</v>
      </c>
      <c r="O1505" t="s">
        <v>51</v>
      </c>
      <c r="P1505">
        <v>110</v>
      </c>
      <c r="Q1505">
        <v>120</v>
      </c>
      <c r="R1505" t="s">
        <v>2</v>
      </c>
      <c r="S1505" t="s">
        <v>43</v>
      </c>
      <c r="T1505" t="s">
        <v>52</v>
      </c>
      <c r="U1505" s="35" t="s">
        <v>44</v>
      </c>
      <c r="V1505" s="27" t="s">
        <v>45</v>
      </c>
      <c r="W1505" s="4">
        <v>4485</v>
      </c>
      <c r="X1505" s="4">
        <f>IF(Table1[[#This Row],[Commodity]]="corn",Table1[[#This Row],[Tariff per Car]]/(111*2000/56),Table1[[#This Row],[Tariff per Car]]/(111*2000/60))</f>
        <v>1.2121621621621621</v>
      </c>
      <c r="Y1505" s="4">
        <f>Table1[[#This Row],[Tariff per Car]]/100.7</f>
        <v>44.538232373386293</v>
      </c>
      <c r="Z1505" s="4">
        <f>(Table1[[#This Row],[Tariff per Car]]/111)</f>
        <v>40.405405405405403</v>
      </c>
      <c r="AA1505" s="6">
        <f>(Table1[[#This Row],[Tariff per Car]]/111)/Table1[[#This Row],[Route Mileage]]</f>
        <v>4.7257784099889358E-2</v>
      </c>
      <c r="AB1505" s="4">
        <v>0.15</v>
      </c>
      <c r="AC1505" s="4">
        <f>Table1[[#This Row],[FSC per Mile]]*Table1[[#This Row],[Route Mileage]]</f>
        <v>128.25</v>
      </c>
      <c r="AD1505" s="4">
        <f>Table1[[#This Row],[Tariff per Car]]+Table1[[#This Row],[FSC per Car]]</f>
        <v>4613.25</v>
      </c>
      <c r="AE1505" s="4">
        <f>IF(Table1[[#This Row],[Commodity]]="corn",Table1[[#This Row],[Tariff + FSC per Car]]/(111*2000/56),Table1[[#This Row],[Tariff + FSC per Car]]/(111*2000/60))</f>
        <v>1.2468243243243242</v>
      </c>
      <c r="AF1505" s="4">
        <f>Table1[[#This Row],[Tariff + FSC per Car]]/100.7</f>
        <v>45.811817279046672</v>
      </c>
      <c r="AG1505" s="4">
        <f>(Table1[[#This Row],[Tariff + FSC per Car]]/111)</f>
        <v>41.560810810810814</v>
      </c>
      <c r="AH1505" s="6">
        <f>(Table1[[#This Row],[Tariff + FSC per Car]]/111)/Table1[[#This Row],[Route Mileage]]</f>
        <v>4.8609135451240716E-2</v>
      </c>
    </row>
    <row r="1506" spans="1:34" x14ac:dyDescent="0.25">
      <c r="A1506" s="3">
        <v>45488</v>
      </c>
      <c r="B1506" s="1" t="s">
        <v>34</v>
      </c>
      <c r="C1506" s="1" t="s">
        <v>34</v>
      </c>
      <c r="D1506" s="24">
        <v>4022</v>
      </c>
      <c r="E1506" s="24">
        <v>69105</v>
      </c>
      <c r="F1506" s="1" t="s">
        <v>72</v>
      </c>
      <c r="G1506" s="1" t="s">
        <v>36</v>
      </c>
      <c r="H1506" s="1" t="s">
        <v>76</v>
      </c>
      <c r="I1506" t="s">
        <v>77</v>
      </c>
      <c r="J1506" t="str">
        <f>_xlfn.CONCAT(IFERROR(INDEX(Lookup!B:B, MATCH(Table1[[#This Row],[Origin City]], Lookup!A:A, 0)), Table1[[#This Row],[Origin City]]),","," ",Table1[[#This Row],[Origin State]])</f>
        <v>Concordia, KS</v>
      </c>
      <c r="K1506" t="s">
        <v>65</v>
      </c>
      <c r="L1506" t="s">
        <v>54</v>
      </c>
      <c r="M1506" t="s">
        <v>66</v>
      </c>
      <c r="N1506" s="5">
        <v>742</v>
      </c>
      <c r="O1506" t="s">
        <v>51</v>
      </c>
      <c r="P1506">
        <v>110</v>
      </c>
      <c r="Q1506">
        <v>120</v>
      </c>
      <c r="R1506" t="s">
        <v>2</v>
      </c>
      <c r="S1506" t="s">
        <v>43</v>
      </c>
      <c r="T1506" t="s">
        <v>43</v>
      </c>
      <c r="U1506" s="36" t="s">
        <v>44</v>
      </c>
      <c r="V1506" s="28" t="s">
        <v>45</v>
      </c>
      <c r="W1506" s="4">
        <v>4935</v>
      </c>
      <c r="X1506" s="4">
        <f>IF(Table1[[#This Row],[Commodity]]="corn",Table1[[#This Row],[Tariff per Car]]/(111*2000/56),Table1[[#This Row],[Tariff per Car]]/(111*2000/60))</f>
        <v>1.3337837837837838</v>
      </c>
      <c r="Y1506" s="4">
        <f>Table1[[#This Row],[Tariff per Car]]/100.7</f>
        <v>49.006951340615686</v>
      </c>
      <c r="Z1506" s="4">
        <f>(Table1[[#This Row],[Tariff per Car]]/111)</f>
        <v>44.45945945945946</v>
      </c>
      <c r="AA1506" s="6">
        <f>(Table1[[#This Row],[Tariff per Car]]/111)/Table1[[#This Row],[Route Mileage]]</f>
        <v>5.991840897501275E-2</v>
      </c>
      <c r="AB1506" s="4">
        <v>0.15</v>
      </c>
      <c r="AC1506" s="4">
        <f>Table1[[#This Row],[FSC per Mile]]*Table1[[#This Row],[Route Mileage]]</f>
        <v>111.3</v>
      </c>
      <c r="AD1506" s="4">
        <f>Table1[[#This Row],[Tariff per Car]]+Table1[[#This Row],[FSC per Car]]</f>
        <v>5046.3</v>
      </c>
      <c r="AE1506" s="4">
        <f>IF(Table1[[#This Row],[Commodity]]="corn",Table1[[#This Row],[Tariff + FSC per Car]]/(111*2000/56),Table1[[#This Row],[Tariff + FSC per Car]]/(111*2000/60))</f>
        <v>1.363864864864865</v>
      </c>
      <c r="AF1506" s="4">
        <f>Table1[[#This Row],[Tariff + FSC per Car]]/100.7</f>
        <v>50.112214498510426</v>
      </c>
      <c r="AG1506" s="4">
        <f>(Table1[[#This Row],[Tariff + FSC per Car]]/111)</f>
        <v>45.462162162162166</v>
      </c>
      <c r="AH1506" s="6">
        <f>(Table1[[#This Row],[Tariff + FSC per Car]]/111)/Table1[[#This Row],[Route Mileage]]</f>
        <v>6.1269760326364102E-2</v>
      </c>
    </row>
    <row r="1507" spans="1:34" x14ac:dyDescent="0.25">
      <c r="A1507" s="3">
        <v>45488</v>
      </c>
      <c r="B1507" s="1" t="s">
        <v>34</v>
      </c>
      <c r="C1507" s="1" t="s">
        <v>34</v>
      </c>
      <c r="D1507" s="24">
        <v>4022</v>
      </c>
      <c r="E1507" s="24">
        <v>69105</v>
      </c>
      <c r="F1507" s="1" t="s">
        <v>72</v>
      </c>
      <c r="G1507" s="1" t="s">
        <v>36</v>
      </c>
      <c r="H1507" s="1" t="s">
        <v>78</v>
      </c>
      <c r="I1507" t="s">
        <v>68</v>
      </c>
      <c r="J1507" t="str">
        <f>_xlfn.CONCAT(IFERROR(INDEX(Lookup!B:B, MATCH(Table1[[#This Row],[Origin City]], Lookup!A:A, 0)), Table1[[#This Row],[Origin City]]),","," ",Table1[[#This Row],[Origin State]])</f>
        <v>Mitchell, SD</v>
      </c>
      <c r="K1507" t="s">
        <v>48</v>
      </c>
      <c r="L1507" t="s">
        <v>49</v>
      </c>
      <c r="M1507" t="s">
        <v>50</v>
      </c>
      <c r="N1507" s="5">
        <v>1624</v>
      </c>
      <c r="O1507" t="s">
        <v>51</v>
      </c>
      <c r="P1507">
        <v>110</v>
      </c>
      <c r="Q1507">
        <v>120</v>
      </c>
      <c r="R1507" t="s">
        <v>2</v>
      </c>
      <c r="S1507" t="s">
        <v>43</v>
      </c>
      <c r="T1507" t="s">
        <v>52</v>
      </c>
      <c r="U1507" s="35" t="s">
        <v>44</v>
      </c>
      <c r="V1507" s="27" t="s">
        <v>45</v>
      </c>
      <c r="W1507" s="4">
        <v>6335</v>
      </c>
      <c r="X1507" s="4">
        <f>IF(Table1[[#This Row],[Commodity]]="corn",Table1[[#This Row],[Tariff per Car]]/(111*2000/56),Table1[[#This Row],[Tariff per Car]]/(111*2000/60))</f>
        <v>1.7121621621621621</v>
      </c>
      <c r="Y1507" s="4">
        <f>Table1[[#This Row],[Tariff per Car]]/100.7</f>
        <v>62.909632571996028</v>
      </c>
      <c r="Z1507" s="4">
        <f>(Table1[[#This Row],[Tariff per Car]]/111)</f>
        <v>57.072072072072075</v>
      </c>
      <c r="AA1507" s="6">
        <f>(Table1[[#This Row],[Tariff per Car]]/111)/Table1[[#This Row],[Route Mileage]]</f>
        <v>3.5142901522211868E-2</v>
      </c>
      <c r="AB1507" s="4">
        <v>0.15</v>
      </c>
      <c r="AC1507" s="4">
        <f>Table1[[#This Row],[FSC per Mile]]*Table1[[#This Row],[Route Mileage]]</f>
        <v>243.6</v>
      </c>
      <c r="AD1507" s="4">
        <f>Table1[[#This Row],[Tariff per Car]]+Table1[[#This Row],[FSC per Car]]</f>
        <v>6578.6</v>
      </c>
      <c r="AE1507" s="4">
        <f>IF(Table1[[#This Row],[Commodity]]="corn",Table1[[#This Row],[Tariff + FSC per Car]]/(111*2000/56),Table1[[#This Row],[Tariff + FSC per Car]]/(111*2000/60))</f>
        <v>1.778</v>
      </c>
      <c r="AF1507" s="4">
        <f>Table1[[#This Row],[Tariff + FSC per Car]]/100.7</f>
        <v>65.328699106256209</v>
      </c>
      <c r="AG1507" s="4">
        <f>(Table1[[#This Row],[Tariff + FSC per Car]]/111)</f>
        <v>59.266666666666673</v>
      </c>
      <c r="AH1507" s="6">
        <f>(Table1[[#This Row],[Tariff + FSC per Car]]/111)/Table1[[#This Row],[Route Mileage]]</f>
        <v>3.649425287356322E-2</v>
      </c>
    </row>
    <row r="1508" spans="1:34" x14ac:dyDescent="0.25">
      <c r="A1508" s="3">
        <v>45488</v>
      </c>
      <c r="B1508" s="1" t="s">
        <v>34</v>
      </c>
      <c r="C1508" s="1" t="s">
        <v>34</v>
      </c>
      <c r="D1508" s="24">
        <v>4022</v>
      </c>
      <c r="E1508" s="24">
        <v>69105</v>
      </c>
      <c r="F1508" s="1" t="s">
        <v>72</v>
      </c>
      <c r="G1508" s="1" t="s">
        <v>36</v>
      </c>
      <c r="H1508" s="1" t="s">
        <v>61</v>
      </c>
      <c r="I1508" t="s">
        <v>62</v>
      </c>
      <c r="J1508" t="str">
        <f>_xlfn.CONCAT(IFERROR(INDEX(Lookup!B:B, MATCH(Table1[[#This Row],[Origin City]], Lookup!A:A, 0)), Table1[[#This Row],[Origin City]]),","," ",Table1[[#This Row],[Origin State]])</f>
        <v>Phelps (Rock Port), MO</v>
      </c>
      <c r="K1508" t="s">
        <v>48</v>
      </c>
      <c r="L1508" t="s">
        <v>49</v>
      </c>
      <c r="M1508" t="s">
        <v>50</v>
      </c>
      <c r="N1508" s="5">
        <v>1881</v>
      </c>
      <c r="O1508" t="s">
        <v>51</v>
      </c>
      <c r="P1508">
        <v>110</v>
      </c>
      <c r="Q1508">
        <v>120</v>
      </c>
      <c r="R1508" t="s">
        <v>2</v>
      </c>
      <c r="S1508" t="s">
        <v>43</v>
      </c>
      <c r="T1508" t="s">
        <v>43</v>
      </c>
      <c r="U1508" s="35" t="s">
        <v>44</v>
      </c>
      <c r="V1508" s="27" t="s">
        <v>45</v>
      </c>
      <c r="W1508" s="4">
        <v>6285</v>
      </c>
      <c r="X1508" s="4">
        <f>IF(Table1[[#This Row],[Commodity]]="corn",Table1[[#This Row],[Tariff per Car]]/(111*2000/56),Table1[[#This Row],[Tariff per Car]]/(111*2000/60))</f>
        <v>1.6986486486486487</v>
      </c>
      <c r="Y1508" s="4">
        <f>Table1[[#This Row],[Tariff per Car]]/100.7</f>
        <v>62.413108242303871</v>
      </c>
      <c r="Z1508" s="4">
        <f>(Table1[[#This Row],[Tariff per Car]]/111)</f>
        <v>56.621621621621621</v>
      </c>
      <c r="AA1508" s="6">
        <f>(Table1[[#This Row],[Tariff per Car]]/111)/Table1[[#This Row],[Route Mileage]]</f>
        <v>3.0101872207135366E-2</v>
      </c>
      <c r="AB1508" s="4">
        <v>0.15</v>
      </c>
      <c r="AC1508" s="4">
        <f>Table1[[#This Row],[FSC per Mile]]*Table1[[#This Row],[Route Mileage]]</f>
        <v>282.14999999999998</v>
      </c>
      <c r="AD1508" s="4">
        <f>Table1[[#This Row],[Tariff per Car]]+Table1[[#This Row],[FSC per Car]]</f>
        <v>6567.15</v>
      </c>
      <c r="AE1508" s="4">
        <f>IF(Table1[[#This Row],[Commodity]]="corn",Table1[[#This Row],[Tariff + FSC per Car]]/(111*2000/56),Table1[[#This Row],[Tariff + FSC per Car]]/(111*2000/60))</f>
        <v>1.7749054054054052</v>
      </c>
      <c r="AF1508" s="4">
        <f>Table1[[#This Row],[Tariff + FSC per Car]]/100.7</f>
        <v>65.214995034756697</v>
      </c>
      <c r="AG1508" s="4">
        <f>(Table1[[#This Row],[Tariff + FSC per Car]]/111)</f>
        <v>59.163513513513507</v>
      </c>
      <c r="AH1508" s="6">
        <f>(Table1[[#This Row],[Tariff + FSC per Car]]/111)/Table1[[#This Row],[Route Mileage]]</f>
        <v>3.1453223558486711E-2</v>
      </c>
    </row>
    <row r="1509" spans="1:34" x14ac:dyDescent="0.25">
      <c r="A1509" s="3">
        <v>45488</v>
      </c>
      <c r="B1509" s="1" t="s">
        <v>34</v>
      </c>
      <c r="C1509" s="1" t="s">
        <v>34</v>
      </c>
      <c r="D1509" s="24">
        <v>4022</v>
      </c>
      <c r="E1509" s="24">
        <v>69105</v>
      </c>
      <c r="F1509" s="1" t="s">
        <v>72</v>
      </c>
      <c r="G1509" s="1" t="s">
        <v>36</v>
      </c>
      <c r="H1509" s="1" t="s">
        <v>69</v>
      </c>
      <c r="I1509" t="s">
        <v>47</v>
      </c>
      <c r="J1509" t="str">
        <f>_xlfn.CONCAT(IFERROR(INDEX(Lookup!B:B, MATCH(Table1[[#This Row],[Origin City]], Lookup!A:A, 0)), Table1[[#This Row],[Origin City]]),","," ",Table1[[#This Row],[Origin State]])</f>
        <v>St. Cloud, MN</v>
      </c>
      <c r="K1509" t="s">
        <v>48</v>
      </c>
      <c r="L1509" t="s">
        <v>49</v>
      </c>
      <c r="M1509" t="s">
        <v>50</v>
      </c>
      <c r="N1509" s="5">
        <v>1666</v>
      </c>
      <c r="O1509" t="s">
        <v>51</v>
      </c>
      <c r="P1509">
        <v>110</v>
      </c>
      <c r="Q1509">
        <v>120</v>
      </c>
      <c r="R1509" t="s">
        <v>2</v>
      </c>
      <c r="S1509" t="s">
        <v>43</v>
      </c>
      <c r="T1509" t="s">
        <v>43</v>
      </c>
      <c r="U1509" s="36" t="s">
        <v>44</v>
      </c>
      <c r="V1509" s="28" t="s">
        <v>45</v>
      </c>
      <c r="W1509" s="4">
        <v>6385</v>
      </c>
      <c r="X1509" s="4">
        <f>IF(Table1[[#This Row],[Commodity]]="corn",Table1[[#This Row],[Tariff per Car]]/(111*2000/56),Table1[[#This Row],[Tariff per Car]]/(111*2000/60))</f>
        <v>1.7256756756756757</v>
      </c>
      <c r="Y1509" s="4">
        <f>Table1[[#This Row],[Tariff per Car]]/100.7</f>
        <v>63.406156901688178</v>
      </c>
      <c r="Z1509" s="4">
        <f>(Table1[[#This Row],[Tariff per Car]]/111)</f>
        <v>57.522522522522522</v>
      </c>
      <c r="AA1509" s="6">
        <f>(Table1[[#This Row],[Tariff per Car]]/111)/Table1[[#This Row],[Route Mileage]]</f>
        <v>3.4527324443290833E-2</v>
      </c>
      <c r="AB1509" s="4">
        <v>0.15</v>
      </c>
      <c r="AC1509" s="4">
        <f>Table1[[#This Row],[FSC per Mile]]*Table1[[#This Row],[Route Mileage]]</f>
        <v>249.89999999999998</v>
      </c>
      <c r="AD1509" s="4">
        <f>Table1[[#This Row],[Tariff per Car]]+Table1[[#This Row],[FSC per Car]]</f>
        <v>6634.9</v>
      </c>
      <c r="AE1509" s="4">
        <f>IF(Table1[[#This Row],[Commodity]]="corn",Table1[[#This Row],[Tariff + FSC per Car]]/(111*2000/56),Table1[[#This Row],[Tariff + FSC per Car]]/(111*2000/60))</f>
        <v>1.7932162162162162</v>
      </c>
      <c r="AF1509" s="4">
        <f>Table1[[#This Row],[Tariff + FSC per Car]]/100.7</f>
        <v>65.887785501489574</v>
      </c>
      <c r="AG1509" s="4">
        <f>(Table1[[#This Row],[Tariff + FSC per Car]]/111)</f>
        <v>59.773873873873868</v>
      </c>
      <c r="AH1509" s="6">
        <f>(Table1[[#This Row],[Tariff + FSC per Car]]/111)/Table1[[#This Row],[Route Mileage]]</f>
        <v>3.5878675794642177E-2</v>
      </c>
    </row>
    <row r="1510" spans="1:34" x14ac:dyDescent="0.25">
      <c r="A1510" s="3">
        <v>45488</v>
      </c>
      <c r="B1510" s="1" t="s">
        <v>131</v>
      </c>
      <c r="C1510" s="1" t="s">
        <v>131</v>
      </c>
      <c r="D1510" s="24">
        <v>4050</v>
      </c>
      <c r="E1510" s="24">
        <v>1001000</v>
      </c>
      <c r="F1510" s="1" t="s">
        <v>72</v>
      </c>
      <c r="G1510" s="1" t="s">
        <v>36</v>
      </c>
      <c r="H1510" s="1" t="s">
        <v>132</v>
      </c>
      <c r="I1510" t="s">
        <v>57</v>
      </c>
      <c r="J1510" t="str">
        <f>_xlfn.CONCAT(IFERROR(INDEX(Lookup!B:B, MATCH(Table1[[#This Row],[Origin City]], Lookup!A:A, 0)), Table1[[#This Row],[Origin City]]),","," ",Table1[[#This Row],[Origin State]])</f>
        <v>Gibson City, IL</v>
      </c>
      <c r="K1510" t="s">
        <v>133</v>
      </c>
      <c r="L1510" t="s">
        <v>83</v>
      </c>
      <c r="M1510" t="str">
        <f>_xlfn.CONCAT(IFERROR(INDEX(Lookup!B:B, MATCH(Table1[[#This Row],[Destination City]], Lookup!A:A, 0)), Table1[[#This Row],[Destination City]]),","," ",Table1[[#This Row],[Destination State]])</f>
        <v>Reserve, LA</v>
      </c>
      <c r="N1510" s="5">
        <v>870</v>
      </c>
      <c r="O1510" t="s">
        <v>86</v>
      </c>
      <c r="P1510">
        <v>105</v>
      </c>
      <c r="R1510" t="s">
        <v>108</v>
      </c>
      <c r="S1510" t="s">
        <v>43</v>
      </c>
      <c r="T1510" t="s">
        <v>52</v>
      </c>
      <c r="U1510" s="26"/>
      <c r="V1510" s="27" t="s">
        <v>134</v>
      </c>
      <c r="W1510" s="4">
        <v>1854</v>
      </c>
      <c r="X1510" s="4">
        <f>IF(Table1[[#This Row],[Commodity]]="corn",Table1[[#This Row],[Tariff per Car]]/(111*2000/56),Table1[[#This Row],[Tariff per Car]]/(111*2000/60))</f>
        <v>0.50108108108108107</v>
      </c>
      <c r="Y1510" s="4">
        <f>Table1[[#This Row],[Tariff per Car]]/100.7</f>
        <v>18.411122144985104</v>
      </c>
      <c r="Z1510" s="4">
        <f>(Table1[[#This Row],[Tariff per Car]]/111)</f>
        <v>16.702702702702702</v>
      </c>
      <c r="AA1510" s="6">
        <f>(Table1[[#This Row],[Tariff per Car]]/111)/Table1[[#This Row],[Route Mileage]]</f>
        <v>1.9198508853681268E-2</v>
      </c>
      <c r="AB1510" s="4">
        <v>0.39600000000000002</v>
      </c>
      <c r="AC1510" s="4">
        <f>Table1[[#This Row],[FSC per Mile]]*Table1[[#This Row],[Route Mileage]]</f>
        <v>344.52000000000004</v>
      </c>
      <c r="AD1510" s="4">
        <f>Table1[[#This Row],[Tariff per Car]]+Table1[[#This Row],[FSC per Car]]</f>
        <v>2198.52</v>
      </c>
      <c r="AE1510" s="4">
        <f>IF(Table1[[#This Row],[Commodity]]="corn",Table1[[#This Row],[Tariff + FSC per Car]]/(111*2000/56),Table1[[#This Row],[Tariff + FSC per Car]]/(111*2000/60))</f>
        <v>0.59419459459459456</v>
      </c>
      <c r="AF1510" s="4">
        <f>Table1[[#This Row],[Tariff + FSC per Car]]/100.7</f>
        <v>21.832373386295927</v>
      </c>
      <c r="AG1510" s="4">
        <f>(Table1[[#This Row],[Tariff + FSC per Car]]/111)</f>
        <v>19.806486486486488</v>
      </c>
      <c r="AH1510" s="6">
        <f>(Table1[[#This Row],[Tariff + FSC per Car]]/111)/Table1[[#This Row],[Route Mileage]]</f>
        <v>2.2766076421248838E-2</v>
      </c>
    </row>
    <row r="1511" spans="1:34" x14ac:dyDescent="0.25">
      <c r="A1511" s="3">
        <v>45488</v>
      </c>
      <c r="B1511" s="1" t="s">
        <v>131</v>
      </c>
      <c r="C1511" s="1" t="s">
        <v>131</v>
      </c>
      <c r="D1511" s="24">
        <v>4050</v>
      </c>
      <c r="E1511" s="24">
        <v>1001000</v>
      </c>
      <c r="F1511" s="1" t="s">
        <v>72</v>
      </c>
      <c r="G1511" s="1" t="s">
        <v>36</v>
      </c>
      <c r="H1511" s="1" t="s">
        <v>132</v>
      </c>
      <c r="I1511" t="s">
        <v>57</v>
      </c>
      <c r="J1511" t="str">
        <f>_xlfn.CONCAT(IFERROR(INDEX(Lookup!B:B, MATCH(Table1[[#This Row],[Origin City]], Lookup!A:A, 0)), Table1[[#This Row],[Origin City]]),","," ",Table1[[#This Row],[Origin State]])</f>
        <v>Gibson City, IL</v>
      </c>
      <c r="K1511" t="s">
        <v>133</v>
      </c>
      <c r="L1511" t="s">
        <v>83</v>
      </c>
      <c r="M1511" t="str">
        <f>_xlfn.CONCAT(IFERROR(INDEX(Lookup!B:B, MATCH(Table1[[#This Row],[Destination City]], Lookup!A:A, 0)), Table1[[#This Row],[Destination City]]),","," ",Table1[[#This Row],[Destination State]])</f>
        <v>Reserve, LA</v>
      </c>
      <c r="N1511" s="5">
        <v>870</v>
      </c>
      <c r="O1511" t="s">
        <v>86</v>
      </c>
      <c r="P1511">
        <v>105</v>
      </c>
      <c r="R1511" t="s">
        <v>2</v>
      </c>
      <c r="S1511" t="s">
        <v>43</v>
      </c>
      <c r="T1511" t="s">
        <v>52</v>
      </c>
      <c r="U1511" s="26"/>
      <c r="V1511" s="27" t="s">
        <v>134</v>
      </c>
      <c r="W1511" s="4">
        <v>2233</v>
      </c>
      <c r="X1511" s="4">
        <f>IF(Table1[[#This Row],[Commodity]]="corn",Table1[[#This Row],[Tariff per Car]]/(111*2000/56),Table1[[#This Row],[Tariff per Car]]/(111*2000/60))</f>
        <v>0.60351351351351357</v>
      </c>
      <c r="Y1511" s="4">
        <f>Table1[[#This Row],[Tariff per Car]]/100.7</f>
        <v>22.174776564051637</v>
      </c>
      <c r="Z1511" s="4">
        <f>(Table1[[#This Row],[Tariff per Car]]/111)</f>
        <v>20.117117117117118</v>
      </c>
      <c r="AA1511" s="6">
        <f>(Table1[[#This Row],[Tariff per Car]]/111)/Table1[[#This Row],[Route Mileage]]</f>
        <v>2.3123123123123125E-2</v>
      </c>
      <c r="AB1511" s="4">
        <v>0.39600000000000002</v>
      </c>
      <c r="AC1511" s="4">
        <f>Table1[[#This Row],[FSC per Mile]]*Table1[[#This Row],[Route Mileage]]</f>
        <v>344.52000000000004</v>
      </c>
      <c r="AD1511" s="4">
        <f>Table1[[#This Row],[Tariff per Car]]+Table1[[#This Row],[FSC per Car]]</f>
        <v>2577.52</v>
      </c>
      <c r="AE1511" s="4">
        <f>IF(Table1[[#This Row],[Commodity]]="corn",Table1[[#This Row],[Tariff + FSC per Car]]/(111*2000/56),Table1[[#This Row],[Tariff + FSC per Car]]/(111*2000/60))</f>
        <v>0.69662702702702706</v>
      </c>
      <c r="AF1511" s="4">
        <f>Table1[[#This Row],[Tariff + FSC per Car]]/100.7</f>
        <v>25.596027805362461</v>
      </c>
      <c r="AG1511" s="4">
        <f>(Table1[[#This Row],[Tariff + FSC per Car]]/111)</f>
        <v>23.220900900900901</v>
      </c>
      <c r="AH1511" s="6">
        <f>(Table1[[#This Row],[Tariff + FSC per Car]]/111)/Table1[[#This Row],[Route Mileage]]</f>
        <v>2.6690690690690692E-2</v>
      </c>
    </row>
    <row r="1512" spans="1:34" x14ac:dyDescent="0.25">
      <c r="A1512" s="3">
        <v>45488</v>
      </c>
      <c r="B1512" s="1" t="s">
        <v>131</v>
      </c>
      <c r="C1512" s="1" t="s">
        <v>131</v>
      </c>
      <c r="D1512" s="24">
        <v>4050</v>
      </c>
      <c r="E1512" s="24">
        <v>1001000</v>
      </c>
      <c r="F1512" s="1" t="s">
        <v>72</v>
      </c>
      <c r="G1512" s="1" t="s">
        <v>36</v>
      </c>
      <c r="H1512" s="1" t="s">
        <v>135</v>
      </c>
      <c r="I1512" t="s">
        <v>59</v>
      </c>
      <c r="J1512" t="str">
        <f>_xlfn.CONCAT(IFERROR(INDEX(Lookup!B:B, MATCH(Table1[[#This Row],[Origin City]], Lookup!A:A, 0)), Table1[[#This Row],[Origin City]]),","," ",Table1[[#This Row],[Origin State]])</f>
        <v>Ida Grove, IA</v>
      </c>
      <c r="K1512" t="s">
        <v>136</v>
      </c>
      <c r="L1512" t="s">
        <v>83</v>
      </c>
      <c r="M1512" t="str">
        <f>_xlfn.CONCAT(IFERROR(INDEX(Lookup!B:B, MATCH(Table1[[#This Row],[Destination City]], Lookup!A:A, 0)), Table1[[#This Row],[Destination City]]),","," ",Table1[[#This Row],[Destination State]])</f>
        <v>Convent, LA</v>
      </c>
      <c r="N1512" s="5">
        <v>1376</v>
      </c>
      <c r="O1512" t="s">
        <v>86</v>
      </c>
      <c r="P1512">
        <v>105</v>
      </c>
      <c r="R1512" t="s">
        <v>108</v>
      </c>
      <c r="S1512" t="s">
        <v>43</v>
      </c>
      <c r="T1512" t="s">
        <v>43</v>
      </c>
      <c r="U1512" s="26"/>
      <c r="V1512" s="27" t="s">
        <v>134</v>
      </c>
      <c r="W1512" s="4">
        <v>2981</v>
      </c>
      <c r="X1512" s="4">
        <f>IF(Table1[[#This Row],[Commodity]]="corn",Table1[[#This Row],[Tariff per Car]]/(111*2000/56),Table1[[#This Row],[Tariff per Car]]/(111*2000/60))</f>
        <v>0.80567567567567566</v>
      </c>
      <c r="Y1512" s="4">
        <f>Table1[[#This Row],[Tariff per Car]]/100.7</f>
        <v>29.602780536246275</v>
      </c>
      <c r="Z1512" s="4">
        <f>(Table1[[#This Row],[Tariff per Car]]/111)</f>
        <v>26.855855855855857</v>
      </c>
      <c r="AA1512" s="6">
        <f>(Table1[[#This Row],[Tariff per Car]]/111)/Table1[[#This Row],[Route Mileage]]</f>
        <v>1.9517337104546409E-2</v>
      </c>
      <c r="AB1512" s="4">
        <v>0.39600000000000002</v>
      </c>
      <c r="AC1512" s="4">
        <f>Table1[[#This Row],[FSC per Mile]]*Table1[[#This Row],[Route Mileage]]</f>
        <v>544.89600000000007</v>
      </c>
      <c r="AD1512" s="4">
        <f>Table1[[#This Row],[Tariff per Car]]+Table1[[#This Row],[FSC per Car]]</f>
        <v>3525.8960000000002</v>
      </c>
      <c r="AE1512" s="4">
        <f>IF(Table1[[#This Row],[Commodity]]="corn",Table1[[#This Row],[Tariff + FSC per Car]]/(111*2000/56),Table1[[#This Row],[Tariff + FSC per Car]]/(111*2000/60))</f>
        <v>0.95294486486486496</v>
      </c>
      <c r="AF1512" s="4">
        <f>Table1[[#This Row],[Tariff + FSC per Car]]/100.7</f>
        <v>35.013862959285007</v>
      </c>
      <c r="AG1512" s="4">
        <f>(Table1[[#This Row],[Tariff + FSC per Car]]/111)</f>
        <v>31.764828828828829</v>
      </c>
      <c r="AH1512" s="6">
        <f>(Table1[[#This Row],[Tariff + FSC per Car]]/111)/Table1[[#This Row],[Route Mileage]]</f>
        <v>2.3084904672113975E-2</v>
      </c>
    </row>
    <row r="1513" spans="1:34" x14ac:dyDescent="0.25">
      <c r="A1513" s="3">
        <v>45488</v>
      </c>
      <c r="B1513" s="1" t="s">
        <v>131</v>
      </c>
      <c r="C1513" s="1" t="s">
        <v>131</v>
      </c>
      <c r="D1513" s="24">
        <v>4050</v>
      </c>
      <c r="E1513" s="24">
        <v>1001000</v>
      </c>
      <c r="F1513" s="1" t="s">
        <v>72</v>
      </c>
      <c r="G1513" s="1" t="s">
        <v>36</v>
      </c>
      <c r="H1513" s="1" t="s">
        <v>135</v>
      </c>
      <c r="I1513" t="s">
        <v>59</v>
      </c>
      <c r="J1513" t="str">
        <f>_xlfn.CONCAT(IFERROR(INDEX(Lookup!B:B, MATCH(Table1[[#This Row],[Origin City]], Lookup!A:A, 0)), Table1[[#This Row],[Origin City]]),","," ",Table1[[#This Row],[Origin State]])</f>
        <v>Ida Grove, IA</v>
      </c>
      <c r="K1513" t="s">
        <v>136</v>
      </c>
      <c r="L1513" t="s">
        <v>83</v>
      </c>
      <c r="M1513" t="str">
        <f>_xlfn.CONCAT(IFERROR(INDEX(Lookup!B:B, MATCH(Table1[[#This Row],[Destination City]], Lookup!A:A, 0)), Table1[[#This Row],[Destination City]]),","," ",Table1[[#This Row],[Destination State]])</f>
        <v>Convent, LA</v>
      </c>
      <c r="N1513" s="5">
        <v>1376</v>
      </c>
      <c r="O1513" t="s">
        <v>86</v>
      </c>
      <c r="P1513">
        <v>105</v>
      </c>
      <c r="R1513" t="s">
        <v>2</v>
      </c>
      <c r="S1513" t="s">
        <v>43</v>
      </c>
      <c r="T1513" t="s">
        <v>43</v>
      </c>
      <c r="U1513" s="26"/>
      <c r="V1513" s="27" t="s">
        <v>134</v>
      </c>
      <c r="W1513" s="4">
        <v>3416</v>
      </c>
      <c r="X1513" s="4">
        <f>IF(Table1[[#This Row],[Commodity]]="corn",Table1[[#This Row],[Tariff per Car]]/(111*2000/56),Table1[[#This Row],[Tariff per Car]]/(111*2000/60))</f>
        <v>0.92324324324324325</v>
      </c>
      <c r="Y1513" s="4">
        <f>Table1[[#This Row],[Tariff per Car]]/100.7</f>
        <v>33.922542204568025</v>
      </c>
      <c r="Z1513" s="4">
        <f>(Table1[[#This Row],[Tariff per Car]]/111)</f>
        <v>30.774774774774773</v>
      </c>
      <c r="AA1513" s="6">
        <f>(Table1[[#This Row],[Tariff per Car]]/111)/Table1[[#This Row],[Route Mileage]]</f>
        <v>2.236538864445841E-2</v>
      </c>
      <c r="AB1513" s="4">
        <v>0.39600000000000002</v>
      </c>
      <c r="AC1513" s="4">
        <f>Table1[[#This Row],[FSC per Mile]]*Table1[[#This Row],[Route Mileage]]</f>
        <v>544.89600000000007</v>
      </c>
      <c r="AD1513" s="4">
        <f>Table1[[#This Row],[Tariff per Car]]+Table1[[#This Row],[FSC per Car]]</f>
        <v>3960.8960000000002</v>
      </c>
      <c r="AE1513" s="4">
        <f>IF(Table1[[#This Row],[Commodity]]="corn",Table1[[#This Row],[Tariff + FSC per Car]]/(111*2000/56),Table1[[#This Row],[Tariff + FSC per Car]]/(111*2000/60))</f>
        <v>1.0705124324324324</v>
      </c>
      <c r="AF1513" s="4">
        <f>Table1[[#This Row],[Tariff + FSC per Car]]/100.7</f>
        <v>39.333624627606753</v>
      </c>
      <c r="AG1513" s="4">
        <f>(Table1[[#This Row],[Tariff + FSC per Car]]/111)</f>
        <v>35.683747747747752</v>
      </c>
      <c r="AH1513" s="6">
        <f>(Table1[[#This Row],[Tariff + FSC per Car]]/111)/Table1[[#This Row],[Route Mileage]]</f>
        <v>2.5932956212025984E-2</v>
      </c>
    </row>
    <row r="1514" spans="1:34" x14ac:dyDescent="0.25">
      <c r="A1514" s="3">
        <v>45488</v>
      </c>
      <c r="B1514" s="1" t="s">
        <v>88</v>
      </c>
      <c r="C1514" s="1" t="s">
        <v>81</v>
      </c>
      <c r="D1514" s="24">
        <v>4444</v>
      </c>
      <c r="E1514" s="24">
        <v>47004</v>
      </c>
      <c r="F1514" s="1" t="s">
        <v>72</v>
      </c>
      <c r="G1514" s="1" t="s">
        <v>36</v>
      </c>
      <c r="H1514" s="1" t="s">
        <v>89</v>
      </c>
      <c r="I1514" t="s">
        <v>75</v>
      </c>
      <c r="J1514" t="str">
        <f>_xlfn.CONCAT(IFERROR(INDEX(Lookup!B:B, MATCH(Table1[[#This Row],[Origin City]], Lookup!A:A, 0)), Table1[[#This Row],[Origin City]]),","," ",Table1[[#This Row],[Origin State]])</f>
        <v>Enderlin, ND</v>
      </c>
      <c r="K1514" t="s">
        <v>119</v>
      </c>
      <c r="L1514" t="s">
        <v>57</v>
      </c>
      <c r="M1514" t="str">
        <f>_xlfn.CONCAT(IFERROR(INDEX(Lookup!B:B, MATCH(Table1[[#This Row],[Destination City]], Lookup!A:A, 0)), Table1[[#This Row],[Destination City]]),","," ",Table1[[#This Row],[Destination State]])</f>
        <v>East St. Louis, IL</v>
      </c>
      <c r="N1514" s="5">
        <v>1235.9000000000001</v>
      </c>
      <c r="O1514" t="s">
        <v>86</v>
      </c>
      <c r="P1514">
        <v>110</v>
      </c>
      <c r="Q1514">
        <v>110</v>
      </c>
      <c r="R1514" t="s">
        <v>42</v>
      </c>
      <c r="S1514" t="s">
        <v>43</v>
      </c>
      <c r="T1514" t="s">
        <v>52</v>
      </c>
      <c r="U1514" s="43"/>
      <c r="V1514" s="28" t="s">
        <v>87</v>
      </c>
      <c r="W1514" s="4">
        <v>3526</v>
      </c>
      <c r="X1514" s="4">
        <f>IF(Table1[[#This Row],[Commodity]]="corn",Table1[[#This Row],[Tariff per Car]]/(111*2000/56),Table1[[#This Row],[Tariff per Car]]/(111*2000/60))</f>
        <v>0.95297297297297301</v>
      </c>
      <c r="Y1514" s="4">
        <f>Table1[[#This Row],[Tariff per Car]]/100.7</f>
        <v>35.01489572989076</v>
      </c>
      <c r="Z1514" s="4">
        <f>(Table1[[#This Row],[Tariff per Car]]/111)</f>
        <v>31.765765765765767</v>
      </c>
      <c r="AA1514" s="6">
        <f>(Table1[[#This Row],[Tariff per Car]]/111)/Table1[[#This Row],[Route Mileage]]</f>
        <v>2.5702537232596297E-2</v>
      </c>
      <c r="AB1514" s="4">
        <v>0.3125</v>
      </c>
      <c r="AC1514" s="4">
        <f>Table1[[#This Row],[FSC per Mile]]*Table1[[#This Row],[Route Mileage]]</f>
        <v>386.21875</v>
      </c>
      <c r="AD1514" s="4">
        <f>Table1[[#This Row],[Tariff per Car]]+Table1[[#This Row],[FSC per Car]]</f>
        <v>3912.21875</v>
      </c>
      <c r="AE1514" s="4">
        <f>IF(Table1[[#This Row],[Commodity]]="corn",Table1[[#This Row],[Tariff + FSC per Car]]/(111*2000/56),Table1[[#This Row],[Tariff + FSC per Car]]/(111*2000/60))</f>
        <v>1.0573564189189189</v>
      </c>
      <c r="AF1514" s="4">
        <f>Table1[[#This Row],[Tariff + FSC per Car]]/100.7</f>
        <v>38.850235849056602</v>
      </c>
      <c r="AG1514" s="4">
        <f>(Table1[[#This Row],[Tariff + FSC per Car]]/111)</f>
        <v>35.245213963963963</v>
      </c>
      <c r="AH1514" s="6">
        <f>(Table1[[#This Row],[Tariff + FSC per Car]]/111)/Table1[[#This Row],[Route Mileage]]</f>
        <v>2.8517852547911612E-2</v>
      </c>
    </row>
    <row r="1515" spans="1:34" x14ac:dyDescent="0.25">
      <c r="A1515" s="3">
        <v>45488</v>
      </c>
      <c r="B1515" s="1" t="s">
        <v>88</v>
      </c>
      <c r="C1515" s="1" t="s">
        <v>81</v>
      </c>
      <c r="D1515" s="24">
        <v>4444</v>
      </c>
      <c r="E1515" s="24">
        <v>45650</v>
      </c>
      <c r="F1515" s="1" t="s">
        <v>72</v>
      </c>
      <c r="G1515" s="1" t="s">
        <v>36</v>
      </c>
      <c r="H1515" s="1" t="s">
        <v>89</v>
      </c>
      <c r="I1515" t="s">
        <v>75</v>
      </c>
      <c r="J1515" t="str">
        <f>_xlfn.CONCAT(IFERROR(INDEX(Lookup!B:B, MATCH(Table1[[#This Row],[Origin City]], Lookup!A:A, 0)), Table1[[#This Row],[Origin City]]),","," ",Table1[[#This Row],[Origin State]])</f>
        <v>Enderlin, ND</v>
      </c>
      <c r="K1515" t="s">
        <v>90</v>
      </c>
      <c r="L1515" t="s">
        <v>49</v>
      </c>
      <c r="M1515" t="str">
        <f>_xlfn.CONCAT(IFERROR(INDEX(Lookup!B:B, MATCH(Table1[[#This Row],[Destination City]], Lookup!A:A, 0)), Table1[[#This Row],[Destination City]]),","," ",Table1[[#This Row],[Destination State]])</f>
        <v>Kalama, WA</v>
      </c>
      <c r="N1515" s="5">
        <v>1617</v>
      </c>
      <c r="O1515" t="s">
        <v>86</v>
      </c>
      <c r="P1515">
        <v>110</v>
      </c>
      <c r="Q1515">
        <v>110</v>
      </c>
      <c r="R1515" t="s">
        <v>42</v>
      </c>
      <c r="S1515" t="s">
        <v>43</v>
      </c>
      <c r="T1515" t="s">
        <v>52</v>
      </c>
      <c r="U1515" s="43"/>
      <c r="V1515" s="28" t="s">
        <v>87</v>
      </c>
      <c r="W1515" s="4">
        <v>5935</v>
      </c>
      <c r="X1515" s="4">
        <f>IF(Table1[[#This Row],[Commodity]]="corn",Table1[[#This Row],[Tariff per Car]]/(111*2000/56),Table1[[#This Row],[Tariff per Car]]/(111*2000/60))</f>
        <v>1.604054054054054</v>
      </c>
      <c r="Y1515" s="4">
        <f>Table1[[#This Row],[Tariff per Car]]/100.7</f>
        <v>58.937437934458785</v>
      </c>
      <c r="Z1515" s="4">
        <f>(Table1[[#This Row],[Tariff per Car]]/111)</f>
        <v>53.468468468468465</v>
      </c>
      <c r="AA1515" s="6">
        <f>(Table1[[#This Row],[Tariff per Car]]/111)/Table1[[#This Row],[Route Mileage]]</f>
        <v>3.3066461637890204E-2</v>
      </c>
      <c r="AB1515" s="4">
        <v>0.3125</v>
      </c>
      <c r="AC1515" s="4">
        <f>Table1[[#This Row],[FSC per Mile]]*Table1[[#This Row],[Route Mileage]]</f>
        <v>505.3125</v>
      </c>
      <c r="AD1515" s="4">
        <f>Table1[[#This Row],[Tariff per Car]]+Table1[[#This Row],[FSC per Car]]</f>
        <v>6440.3125</v>
      </c>
      <c r="AE1515" s="4">
        <f>IF(Table1[[#This Row],[Commodity]]="corn",Table1[[#This Row],[Tariff + FSC per Car]]/(111*2000/56),Table1[[#This Row],[Tariff + FSC per Car]]/(111*2000/60))</f>
        <v>1.7406250000000001</v>
      </c>
      <c r="AF1515" s="4">
        <f>Table1[[#This Row],[Tariff + FSC per Car]]/100.7</f>
        <v>63.955436941410127</v>
      </c>
      <c r="AG1515" s="4">
        <f>(Table1[[#This Row],[Tariff + FSC per Car]]/111)</f>
        <v>58.020833333333336</v>
      </c>
      <c r="AH1515" s="6">
        <f>(Table1[[#This Row],[Tariff + FSC per Car]]/111)/Table1[[#This Row],[Route Mileage]]</f>
        <v>3.5881776953205526E-2</v>
      </c>
    </row>
    <row r="1516" spans="1:34" x14ac:dyDescent="0.25">
      <c r="A1516" s="3">
        <v>45488</v>
      </c>
      <c r="B1516" s="1" t="s">
        <v>94</v>
      </c>
      <c r="C1516" s="1" t="s">
        <v>94</v>
      </c>
      <c r="D1516" s="24">
        <v>4317</v>
      </c>
      <c r="F1516" s="1" t="s">
        <v>72</v>
      </c>
      <c r="G1516" s="1" t="s">
        <v>36</v>
      </c>
      <c r="H1516" s="1" t="s">
        <v>106</v>
      </c>
      <c r="I1516" t="s">
        <v>57</v>
      </c>
      <c r="J1516" t="str">
        <f>_xlfn.CONCAT(IFERROR(INDEX(Lookup!B:B, MATCH(Table1[[#This Row],[Origin City]], Lookup!A:A, 0)), Table1[[#This Row],[Origin City]]),","," ",Table1[[#This Row],[Origin State]])</f>
        <v>Casey, IL</v>
      </c>
      <c r="K1516" t="s">
        <v>107</v>
      </c>
      <c r="L1516" t="s">
        <v>98</v>
      </c>
      <c r="M1516" t="str">
        <f>_xlfn.CONCAT(IFERROR(INDEX(Lookup!B:B, MATCH(Table1[[#This Row],[Destination City]], Lookup!A:A, 0)), Table1[[#This Row],[Destination City]]),","," ",Table1[[#This Row],[Destination State]])</f>
        <v>Mobile, AL</v>
      </c>
      <c r="N1516" s="5">
        <v>779</v>
      </c>
      <c r="O1516" t="s">
        <v>86</v>
      </c>
      <c r="P1516">
        <v>90</v>
      </c>
      <c r="Q1516">
        <v>90</v>
      </c>
      <c r="R1516" t="s">
        <v>108</v>
      </c>
      <c r="S1516" t="s">
        <v>43</v>
      </c>
      <c r="T1516" t="s">
        <v>52</v>
      </c>
      <c r="U1516" s="43"/>
      <c r="V1516" s="28" t="s">
        <v>87</v>
      </c>
      <c r="W1516" s="4">
        <v>3516</v>
      </c>
      <c r="X1516" s="4">
        <f>IF(Table1[[#This Row],[Commodity]]="corn",Table1[[#This Row],[Tariff per Car]]/(111*2000/56),Table1[[#This Row],[Tariff per Car]]/(111*2000/60))</f>
        <v>0.95027027027027022</v>
      </c>
      <c r="Y1516" s="4">
        <f>Table1[[#This Row],[Tariff per Car]]/100.7</f>
        <v>34.915590863952332</v>
      </c>
      <c r="Z1516" s="4">
        <f>(Table1[[#This Row],[Tariff per Car]]/111)</f>
        <v>31.675675675675677</v>
      </c>
      <c r="AA1516" s="6">
        <f>(Table1[[#This Row],[Tariff per Car]]/111)/Table1[[#This Row],[Route Mileage]]</f>
        <v>4.066197134233078E-2</v>
      </c>
      <c r="AB1516" s="4">
        <v>0</v>
      </c>
      <c r="AC1516" s="4">
        <f>Table1[[#This Row],[FSC per Mile]]*Table1[[#This Row],[Route Mileage]]</f>
        <v>0</v>
      </c>
      <c r="AD1516" s="4">
        <f>Table1[[#This Row],[Tariff per Car]]+Table1[[#This Row],[FSC per Car]]</f>
        <v>3516</v>
      </c>
      <c r="AE1516" s="4">
        <f>IF(Table1[[#This Row],[Commodity]]="corn",Table1[[#This Row],[Tariff + FSC per Car]]/(111*2000/56),Table1[[#This Row],[Tariff + FSC per Car]]/(111*2000/60))</f>
        <v>0.95027027027027022</v>
      </c>
      <c r="AF1516" s="4">
        <f>Table1[[#This Row],[Tariff + FSC per Car]]/100.7</f>
        <v>34.915590863952332</v>
      </c>
      <c r="AG1516" s="4">
        <f>(Table1[[#This Row],[Tariff + FSC per Car]]/111)</f>
        <v>31.675675675675677</v>
      </c>
      <c r="AH1516" s="6">
        <f>(Table1[[#This Row],[Tariff + FSC per Car]]/111)/Table1[[#This Row],[Route Mileage]]</f>
        <v>4.066197134233078E-2</v>
      </c>
    </row>
    <row r="1517" spans="1:34" x14ac:dyDescent="0.25">
      <c r="A1517" s="3">
        <v>45488</v>
      </c>
      <c r="B1517" s="1" t="s">
        <v>94</v>
      </c>
      <c r="C1517" s="1" t="s">
        <v>94</v>
      </c>
      <c r="D1517" s="24">
        <v>4317</v>
      </c>
      <c r="F1517" s="1" t="s">
        <v>72</v>
      </c>
      <c r="G1517" s="1" t="s">
        <v>36</v>
      </c>
      <c r="H1517" s="1" t="s">
        <v>106</v>
      </c>
      <c r="I1517" t="s">
        <v>57</v>
      </c>
      <c r="J1517" t="str">
        <f>_xlfn.CONCAT(IFERROR(INDEX(Lookup!B:B, MATCH(Table1[[#This Row],[Origin City]], Lookup!A:A, 0)), Table1[[#This Row],[Origin City]]),","," ",Table1[[#This Row],[Origin State]])</f>
        <v>Casey, IL</v>
      </c>
      <c r="K1517" t="s">
        <v>107</v>
      </c>
      <c r="L1517" t="s">
        <v>98</v>
      </c>
      <c r="M1517" t="str">
        <f>_xlfn.CONCAT(IFERROR(INDEX(Lookup!B:B, MATCH(Table1[[#This Row],[Destination City]], Lookup!A:A, 0)), Table1[[#This Row],[Destination City]]),","," ",Table1[[#This Row],[Destination State]])</f>
        <v>Mobile, AL</v>
      </c>
      <c r="N1517" s="5">
        <v>779</v>
      </c>
      <c r="O1517" t="s">
        <v>86</v>
      </c>
      <c r="P1517">
        <v>90</v>
      </c>
      <c r="Q1517">
        <v>90</v>
      </c>
      <c r="R1517" t="s">
        <v>2</v>
      </c>
      <c r="S1517" t="s">
        <v>43</v>
      </c>
      <c r="T1517" t="s">
        <v>43</v>
      </c>
      <c r="U1517" s="43"/>
      <c r="V1517" s="28" t="s">
        <v>87</v>
      </c>
      <c r="W1517" s="4">
        <v>3736</v>
      </c>
      <c r="X1517" s="4">
        <f>IF(Table1[[#This Row],[Commodity]]="corn",Table1[[#This Row],[Tariff per Car]]/(111*2000/56),Table1[[#This Row],[Tariff per Car]]/(111*2000/60))</f>
        <v>1.0097297297297296</v>
      </c>
      <c r="Y1517" s="4">
        <f>Table1[[#This Row],[Tariff per Car]]/100.7</f>
        <v>37.100297914597817</v>
      </c>
      <c r="Z1517" s="4">
        <f>(Table1[[#This Row],[Tariff per Car]]/111)</f>
        <v>33.657657657657658</v>
      </c>
      <c r="AA1517" s="6">
        <f>(Table1[[#This Row],[Tariff per Car]]/111)/Table1[[#This Row],[Route Mileage]]</f>
        <v>4.320623576079289E-2</v>
      </c>
      <c r="AB1517" s="4">
        <v>0</v>
      </c>
      <c r="AC1517" s="4">
        <f>Table1[[#This Row],[FSC per Mile]]*Table1[[#This Row],[Route Mileage]]</f>
        <v>0</v>
      </c>
      <c r="AD1517" s="4">
        <f>Table1[[#This Row],[Tariff per Car]]+Table1[[#This Row],[FSC per Car]]</f>
        <v>3736</v>
      </c>
      <c r="AE1517" s="4">
        <f>IF(Table1[[#This Row],[Commodity]]="corn",Table1[[#This Row],[Tariff + FSC per Car]]/(111*2000/56),Table1[[#This Row],[Tariff + FSC per Car]]/(111*2000/60))</f>
        <v>1.0097297297297296</v>
      </c>
      <c r="AF1517" s="4">
        <f>Table1[[#This Row],[Tariff + FSC per Car]]/100.7</f>
        <v>37.100297914597817</v>
      </c>
      <c r="AG1517" s="4">
        <f>(Table1[[#This Row],[Tariff + FSC per Car]]/111)</f>
        <v>33.657657657657658</v>
      </c>
      <c r="AH1517" s="6">
        <f>(Table1[[#This Row],[Tariff + FSC per Car]]/111)/Table1[[#This Row],[Route Mileage]]</f>
        <v>4.320623576079289E-2</v>
      </c>
    </row>
    <row r="1518" spans="1:34" x14ac:dyDescent="0.25">
      <c r="A1518" s="3">
        <v>45488</v>
      </c>
      <c r="B1518" s="1" t="s">
        <v>94</v>
      </c>
      <c r="C1518" s="1" t="s">
        <v>94</v>
      </c>
      <c r="D1518" s="24">
        <v>4317</v>
      </c>
      <c r="F1518" s="1" t="s">
        <v>72</v>
      </c>
      <c r="G1518" s="1" t="s">
        <v>36</v>
      </c>
      <c r="H1518" s="1" t="s">
        <v>109</v>
      </c>
      <c r="I1518" t="s">
        <v>100</v>
      </c>
      <c r="J1518" t="str">
        <f>_xlfn.CONCAT(IFERROR(INDEX(Lookup!B:B, MATCH(Table1[[#This Row],[Origin City]], Lookup!A:A, 0)), Table1[[#This Row],[Origin City]]),","," ",Table1[[#This Row],[Origin State]])</f>
        <v>Marion, OH</v>
      </c>
      <c r="K1518" t="s">
        <v>110</v>
      </c>
      <c r="L1518" t="s">
        <v>111</v>
      </c>
      <c r="M1518" t="str">
        <f>_xlfn.CONCAT(IFERROR(INDEX(Lookup!B:B, MATCH(Table1[[#This Row],[Destination City]], Lookup!A:A, 0)), Table1[[#This Row],[Destination City]]),","," ",Table1[[#This Row],[Destination State]])</f>
        <v>Chesapeake, VA</v>
      </c>
      <c r="N1518" s="5">
        <v>760</v>
      </c>
      <c r="O1518" t="s">
        <v>86</v>
      </c>
      <c r="P1518">
        <v>90</v>
      </c>
      <c r="Q1518">
        <v>90</v>
      </c>
      <c r="R1518" t="s">
        <v>108</v>
      </c>
      <c r="S1518" t="s">
        <v>43</v>
      </c>
      <c r="T1518" t="s">
        <v>52</v>
      </c>
      <c r="U1518" s="43"/>
      <c r="V1518" s="28" t="s">
        <v>87</v>
      </c>
      <c r="W1518" s="4">
        <v>3134</v>
      </c>
      <c r="X1518" s="4">
        <f>IF(Table1[[#This Row],[Commodity]]="corn",Table1[[#This Row],[Tariff per Car]]/(111*2000/56),Table1[[#This Row],[Tariff per Car]]/(111*2000/60))</f>
        <v>0.84702702702702704</v>
      </c>
      <c r="Y1518" s="4">
        <f>Table1[[#This Row],[Tariff per Car]]/100.7</f>
        <v>31.122144985104271</v>
      </c>
      <c r="Z1518" s="4">
        <f>(Table1[[#This Row],[Tariff per Car]]/111)</f>
        <v>28.234234234234233</v>
      </c>
      <c r="AA1518" s="6">
        <f>(Table1[[#This Row],[Tariff per Car]]/111)/Table1[[#This Row],[Route Mileage]]</f>
        <v>3.7150308202939783E-2</v>
      </c>
      <c r="AB1518" s="4">
        <v>0</v>
      </c>
      <c r="AC1518" s="4">
        <f>Table1[[#This Row],[FSC per Mile]]*Table1[[#This Row],[Route Mileage]]</f>
        <v>0</v>
      </c>
      <c r="AD1518" s="4">
        <f>Table1[[#This Row],[Tariff per Car]]+Table1[[#This Row],[FSC per Car]]</f>
        <v>3134</v>
      </c>
      <c r="AE1518" s="4">
        <f>IF(Table1[[#This Row],[Commodity]]="corn",Table1[[#This Row],[Tariff + FSC per Car]]/(111*2000/56),Table1[[#This Row],[Tariff + FSC per Car]]/(111*2000/60))</f>
        <v>0.84702702702702704</v>
      </c>
      <c r="AF1518" s="4">
        <f>Table1[[#This Row],[Tariff + FSC per Car]]/100.7</f>
        <v>31.122144985104271</v>
      </c>
      <c r="AG1518" s="4">
        <f>(Table1[[#This Row],[Tariff + FSC per Car]]/111)</f>
        <v>28.234234234234233</v>
      </c>
      <c r="AH1518" s="6">
        <f>(Table1[[#This Row],[Tariff + FSC per Car]]/111)/Table1[[#This Row],[Route Mileage]]</f>
        <v>3.7150308202939783E-2</v>
      </c>
    </row>
    <row r="1519" spans="1:34" x14ac:dyDescent="0.25">
      <c r="A1519" s="3">
        <v>45488</v>
      </c>
      <c r="B1519" s="1" t="s">
        <v>94</v>
      </c>
      <c r="C1519" s="1" t="s">
        <v>94</v>
      </c>
      <c r="D1519" s="24">
        <v>4317</v>
      </c>
      <c r="F1519" s="1" t="s">
        <v>72</v>
      </c>
      <c r="G1519" s="1" t="s">
        <v>36</v>
      </c>
      <c r="H1519" s="1" t="s">
        <v>109</v>
      </c>
      <c r="I1519" t="s">
        <v>100</v>
      </c>
      <c r="J1519" t="str">
        <f>_xlfn.CONCAT(IFERROR(INDEX(Lookup!B:B, MATCH(Table1[[#This Row],[Origin City]], Lookup!A:A, 0)), Table1[[#This Row],[Origin City]]),","," ",Table1[[#This Row],[Origin State]])</f>
        <v>Marion, OH</v>
      </c>
      <c r="K1519" t="s">
        <v>110</v>
      </c>
      <c r="L1519" t="s">
        <v>111</v>
      </c>
      <c r="M1519" t="str">
        <f>_xlfn.CONCAT(IFERROR(INDEX(Lookup!B:B, MATCH(Table1[[#This Row],[Destination City]], Lookup!A:A, 0)), Table1[[#This Row],[Destination City]]),","," ",Table1[[#This Row],[Destination State]])</f>
        <v>Chesapeake, VA</v>
      </c>
      <c r="N1519" s="5">
        <v>760</v>
      </c>
      <c r="O1519" t="s">
        <v>86</v>
      </c>
      <c r="P1519">
        <v>90</v>
      </c>
      <c r="Q1519">
        <v>90</v>
      </c>
      <c r="R1519" t="s">
        <v>2</v>
      </c>
      <c r="S1519" t="s">
        <v>43</v>
      </c>
      <c r="T1519" t="s">
        <v>43</v>
      </c>
      <c r="U1519" s="43"/>
      <c r="V1519" s="28" t="s">
        <v>87</v>
      </c>
      <c r="W1519" s="4">
        <v>3574</v>
      </c>
      <c r="X1519" s="4">
        <f>IF(Table1[[#This Row],[Commodity]]="corn",Table1[[#This Row],[Tariff per Car]]/(111*2000/56),Table1[[#This Row],[Tariff per Car]]/(111*2000/60))</f>
        <v>0.96594594594594596</v>
      </c>
      <c r="Y1519" s="4">
        <f>Table1[[#This Row],[Tariff per Car]]/100.7</f>
        <v>35.491559086395235</v>
      </c>
      <c r="Z1519" s="4">
        <f>(Table1[[#This Row],[Tariff per Car]]/111)</f>
        <v>32.198198198198199</v>
      </c>
      <c r="AA1519" s="6">
        <f>(Table1[[#This Row],[Tariff per Car]]/111)/Table1[[#This Row],[Route Mileage]]</f>
        <v>4.2366050260787103E-2</v>
      </c>
      <c r="AB1519" s="4">
        <v>0</v>
      </c>
      <c r="AC1519" s="4">
        <f>Table1[[#This Row],[FSC per Mile]]*Table1[[#This Row],[Route Mileage]]</f>
        <v>0</v>
      </c>
      <c r="AD1519" s="4">
        <f>Table1[[#This Row],[Tariff per Car]]+Table1[[#This Row],[FSC per Car]]</f>
        <v>3574</v>
      </c>
      <c r="AE1519" s="4">
        <f>IF(Table1[[#This Row],[Commodity]]="corn",Table1[[#This Row],[Tariff + FSC per Car]]/(111*2000/56),Table1[[#This Row],[Tariff + FSC per Car]]/(111*2000/60))</f>
        <v>0.96594594594594596</v>
      </c>
      <c r="AF1519" s="4">
        <f>Table1[[#This Row],[Tariff + FSC per Car]]/100.7</f>
        <v>35.491559086395235</v>
      </c>
      <c r="AG1519" s="4">
        <f>(Table1[[#This Row],[Tariff + FSC per Car]]/111)</f>
        <v>32.198198198198199</v>
      </c>
      <c r="AH1519" s="6">
        <f>(Table1[[#This Row],[Tariff + FSC per Car]]/111)/Table1[[#This Row],[Route Mileage]]</f>
        <v>4.2366050260787103E-2</v>
      </c>
    </row>
    <row r="1520" spans="1:34" x14ac:dyDescent="0.25">
      <c r="A1520" s="3">
        <v>45488</v>
      </c>
      <c r="B1520" s="1" t="s">
        <v>112</v>
      </c>
      <c r="C1520" s="1" t="s">
        <v>112</v>
      </c>
      <c r="D1520" s="24">
        <v>4051</v>
      </c>
      <c r="E1520" s="24">
        <v>1144</v>
      </c>
      <c r="F1520" s="1" t="s">
        <v>72</v>
      </c>
      <c r="G1520" s="1" t="s">
        <v>36</v>
      </c>
      <c r="H1520" s="1" t="s">
        <v>128</v>
      </c>
      <c r="I1520" t="s">
        <v>77</v>
      </c>
      <c r="J1520" t="str">
        <f>_xlfn.CONCAT(IFERROR(INDEX(Lookup!B:B, MATCH(Table1[[#This Row],[Origin City]], Lookup!A:A, 0)), Table1[[#This Row],[Origin City]]),","," ",Table1[[#This Row],[Origin State]])</f>
        <v>Canton, KS</v>
      </c>
      <c r="K1520" t="s">
        <v>65</v>
      </c>
      <c r="L1520" t="s">
        <v>54</v>
      </c>
      <c r="M1520" t="str">
        <f>_xlfn.CONCAT(IFERROR(INDEX(Lookup!B:B, MATCH(Table1[[#This Row],[Destination City]], Lookup!A:A, 0)), Table1[[#This Row],[Destination City]]),","," ",Table1[[#This Row],[Destination State]])</f>
        <v>Houston, TX</v>
      </c>
      <c r="N1520" s="47">
        <v>747</v>
      </c>
      <c r="O1520" t="s">
        <v>51</v>
      </c>
      <c r="P1520">
        <v>107</v>
      </c>
      <c r="R1520" t="s">
        <v>42</v>
      </c>
      <c r="S1520" t="s">
        <v>43</v>
      </c>
      <c r="T1520" t="s">
        <v>52</v>
      </c>
      <c r="U1520" s="36" t="s">
        <v>44</v>
      </c>
      <c r="V1520" s="28"/>
      <c r="W1520" s="4">
        <v>4870</v>
      </c>
      <c r="X1520" s="4">
        <f>IF(Table1[[#This Row],[Commodity]]="corn",Table1[[#This Row],[Tariff per Car]]/(111*2000/56),Table1[[#This Row],[Tariff per Car]]/(111*2000/60))</f>
        <v>1.3162162162162163</v>
      </c>
      <c r="Y1520" s="4">
        <f>Table1[[#This Row],[Tariff per Car]]/100.7</f>
        <v>48.361469712015889</v>
      </c>
      <c r="Z1520" s="4">
        <f>(Table1[[#This Row],[Tariff per Car]]/111)</f>
        <v>43.873873873873876</v>
      </c>
      <c r="AA1520" s="6">
        <f>(Table1[[#This Row],[Tariff per Car]]/111)/Table1[[#This Row],[Route Mileage]]</f>
        <v>5.8733432227408136E-2</v>
      </c>
      <c r="AB1520" s="4">
        <v>0.35</v>
      </c>
      <c r="AC1520" s="4">
        <f>Table1[[#This Row],[FSC per Mile]]*Table1[[#This Row],[Route Mileage]]</f>
        <v>261.45</v>
      </c>
      <c r="AD1520" s="4">
        <f>Table1[[#This Row],[Tariff per Car]]+Table1[[#This Row],[FSC per Car]]</f>
        <v>5131.45</v>
      </c>
      <c r="AE1520" s="4">
        <f>IF(Table1[[#This Row],[Commodity]]="corn",Table1[[#This Row],[Tariff + FSC per Car]]/(111*2000/56),Table1[[#This Row],[Tariff + FSC per Car]]/(111*2000/60))</f>
        <v>1.3868783783783782</v>
      </c>
      <c r="AF1520" s="4">
        <f>Table1[[#This Row],[Tariff + FSC per Car]]/100.7</f>
        <v>50.957795431976166</v>
      </c>
      <c r="AG1520" s="4">
        <f>(Table1[[#This Row],[Tariff + FSC per Car]]/111)</f>
        <v>46.229279279279275</v>
      </c>
      <c r="AH1520" s="6">
        <f>(Table1[[#This Row],[Tariff + FSC per Car]]/111)/Table1[[#This Row],[Route Mileage]]</f>
        <v>6.1886585380561278E-2</v>
      </c>
    </row>
    <row r="1521" spans="1:34" x14ac:dyDescent="0.25">
      <c r="A1521" s="3">
        <v>45488</v>
      </c>
      <c r="B1521" s="1" t="s">
        <v>112</v>
      </c>
      <c r="C1521" s="1" t="s">
        <v>112</v>
      </c>
      <c r="D1521" s="24">
        <v>4051</v>
      </c>
      <c r="E1521" s="24">
        <v>1301</v>
      </c>
      <c r="F1521" s="1" t="s">
        <v>72</v>
      </c>
      <c r="G1521" s="1" t="s">
        <v>36</v>
      </c>
      <c r="H1521" s="1" t="s">
        <v>129</v>
      </c>
      <c r="I1521" t="s">
        <v>38</v>
      </c>
      <c r="J1521" t="str">
        <f>_xlfn.CONCAT(IFERROR(INDEX(Lookup!B:B, MATCH(Table1[[#This Row],[Origin City]], Lookup!A:A, 0)), Table1[[#This Row],[Origin City]]),","," ",Table1[[#This Row],[Origin State]])</f>
        <v>Cozad, NE</v>
      </c>
      <c r="K1521" t="s">
        <v>90</v>
      </c>
      <c r="L1521" t="s">
        <v>49</v>
      </c>
      <c r="M1521" t="str">
        <f>_xlfn.CONCAT(IFERROR(INDEX(Lookup!B:B, MATCH(Table1[[#This Row],[Destination City]], Lookup!A:A, 0)), Table1[[#This Row],[Destination City]]),","," ",Table1[[#This Row],[Destination State]])</f>
        <v>Kalama, WA</v>
      </c>
      <c r="N1521" s="47">
        <v>1562</v>
      </c>
      <c r="O1521" t="s">
        <v>51</v>
      </c>
      <c r="P1521">
        <v>107</v>
      </c>
      <c r="R1521" t="s">
        <v>42</v>
      </c>
      <c r="S1521" t="s">
        <v>43</v>
      </c>
      <c r="T1521" t="s">
        <v>52</v>
      </c>
      <c r="U1521" s="36" t="s">
        <v>44</v>
      </c>
      <c r="V1521" s="28"/>
      <c r="W1521" s="4">
        <v>5860</v>
      </c>
      <c r="X1521" s="4">
        <f>IF(Table1[[#This Row],[Commodity]]="corn",Table1[[#This Row],[Tariff per Car]]/(111*2000/56),Table1[[#This Row],[Tariff per Car]]/(111*2000/60))</f>
        <v>1.5837837837837838</v>
      </c>
      <c r="Y1521" s="4">
        <f>Table1[[#This Row],[Tariff per Car]]/100.7</f>
        <v>58.192651439920553</v>
      </c>
      <c r="Z1521" s="4">
        <f>(Table1[[#This Row],[Tariff per Car]]/111)</f>
        <v>52.792792792792795</v>
      </c>
      <c r="AA1521" s="6">
        <f>(Table1[[#This Row],[Tariff per Car]]/111)/Table1[[#This Row],[Route Mileage]]</f>
        <v>3.379820281228732E-2</v>
      </c>
      <c r="AB1521" s="4">
        <v>0.35</v>
      </c>
      <c r="AC1521" s="4">
        <f>Table1[[#This Row],[FSC per Mile]]*Table1[[#This Row],[Route Mileage]]</f>
        <v>546.69999999999993</v>
      </c>
      <c r="AD1521" s="4">
        <f>Table1[[#This Row],[Tariff per Car]]+Table1[[#This Row],[FSC per Car]]</f>
        <v>6406.7</v>
      </c>
      <c r="AE1521" s="4">
        <f>IF(Table1[[#This Row],[Commodity]]="corn",Table1[[#This Row],[Tariff + FSC per Car]]/(111*2000/56),Table1[[#This Row],[Tariff + FSC per Car]]/(111*2000/60))</f>
        <v>1.7315405405405404</v>
      </c>
      <c r="AF1521" s="4">
        <f>Table1[[#This Row],[Tariff + FSC per Car]]/100.7</f>
        <v>63.621648460774573</v>
      </c>
      <c r="AG1521" s="4">
        <f>(Table1[[#This Row],[Tariff + FSC per Car]]/111)</f>
        <v>57.718018018018014</v>
      </c>
      <c r="AH1521" s="6">
        <f>(Table1[[#This Row],[Tariff + FSC per Car]]/111)/Table1[[#This Row],[Route Mileage]]</f>
        <v>3.6951355965440469E-2</v>
      </c>
    </row>
    <row r="1522" spans="1:34" x14ac:dyDescent="0.25">
      <c r="A1522" s="3">
        <v>45488</v>
      </c>
      <c r="B1522" s="1" t="s">
        <v>112</v>
      </c>
      <c r="C1522" s="1" t="s">
        <v>112</v>
      </c>
      <c r="D1522" s="24">
        <v>4051</v>
      </c>
      <c r="E1522" s="24">
        <v>1144</v>
      </c>
      <c r="F1522" s="1" t="s">
        <v>72</v>
      </c>
      <c r="G1522" s="1" t="s">
        <v>36</v>
      </c>
      <c r="H1522" s="1" t="s">
        <v>129</v>
      </c>
      <c r="I1522" t="s">
        <v>38</v>
      </c>
      <c r="J1522" t="str">
        <f>_xlfn.CONCAT(IFERROR(INDEX(Lookup!B:B, MATCH(Table1[[#This Row],[Origin City]], Lookup!A:A, 0)), Table1[[#This Row],[Origin City]]),","," ",Table1[[#This Row],[Origin State]])</f>
        <v>Cozad, NE</v>
      </c>
      <c r="K1522" t="s">
        <v>65</v>
      </c>
      <c r="L1522" t="s">
        <v>54</v>
      </c>
      <c r="M1522" t="str">
        <f>_xlfn.CONCAT(IFERROR(INDEX(Lookup!B:B, MATCH(Table1[[#This Row],[Destination City]], Lookup!A:A, 0)), Table1[[#This Row],[Destination City]]),","," ",Table1[[#This Row],[Destination State]])</f>
        <v>Houston, TX</v>
      </c>
      <c r="N1522" s="47">
        <v>1078</v>
      </c>
      <c r="O1522" t="s">
        <v>51</v>
      </c>
      <c r="P1522">
        <v>107</v>
      </c>
      <c r="R1522" t="s">
        <v>42</v>
      </c>
      <c r="S1522" t="s">
        <v>43</v>
      </c>
      <c r="T1522" t="s">
        <v>52</v>
      </c>
      <c r="U1522" s="36" t="s">
        <v>44</v>
      </c>
      <c r="V1522" s="28"/>
      <c r="W1522" s="4">
        <v>5230</v>
      </c>
      <c r="X1522" s="4">
        <f>IF(Table1[[#This Row],[Commodity]]="corn",Table1[[#This Row],[Tariff per Car]]/(111*2000/56),Table1[[#This Row],[Tariff per Car]]/(111*2000/60))</f>
        <v>1.4135135135135135</v>
      </c>
      <c r="Y1522" s="4">
        <f>Table1[[#This Row],[Tariff per Car]]/100.7</f>
        <v>51.936444885799403</v>
      </c>
      <c r="Z1522" s="4">
        <f>(Table1[[#This Row],[Tariff per Car]]/111)</f>
        <v>47.117117117117118</v>
      </c>
      <c r="AA1522" s="6">
        <f>(Table1[[#This Row],[Tariff per Car]]/111)/Table1[[#This Row],[Route Mileage]]</f>
        <v>4.3707900850757993E-2</v>
      </c>
      <c r="AB1522" s="4">
        <v>0.35</v>
      </c>
      <c r="AC1522" s="4">
        <f>Table1[[#This Row],[FSC per Mile]]*Table1[[#This Row],[Route Mileage]]</f>
        <v>377.29999999999995</v>
      </c>
      <c r="AD1522" s="4">
        <f>Table1[[#This Row],[Tariff per Car]]+Table1[[#This Row],[FSC per Car]]</f>
        <v>5607.3</v>
      </c>
      <c r="AE1522" s="4">
        <f>IF(Table1[[#This Row],[Commodity]]="corn",Table1[[#This Row],[Tariff + FSC per Car]]/(111*2000/56),Table1[[#This Row],[Tariff + FSC per Car]]/(111*2000/60))</f>
        <v>1.5154864864864865</v>
      </c>
      <c r="AF1522" s="4">
        <f>Table1[[#This Row],[Tariff + FSC per Car]]/100.7</f>
        <v>55.683217477656406</v>
      </c>
      <c r="AG1522" s="4">
        <f>(Table1[[#This Row],[Tariff + FSC per Car]]/111)</f>
        <v>50.516216216216215</v>
      </c>
      <c r="AH1522" s="6">
        <f>(Table1[[#This Row],[Tariff + FSC per Car]]/111)/Table1[[#This Row],[Route Mileage]]</f>
        <v>4.6861054003911148E-2</v>
      </c>
    </row>
    <row r="1523" spans="1:34" x14ac:dyDescent="0.25">
      <c r="A1523" s="3">
        <v>45488</v>
      </c>
      <c r="B1523" s="1" t="s">
        <v>112</v>
      </c>
      <c r="C1523" s="1" t="s">
        <v>112</v>
      </c>
      <c r="D1523" s="24">
        <v>4051</v>
      </c>
      <c r="E1523" s="24">
        <v>1144</v>
      </c>
      <c r="F1523" s="1" t="s">
        <v>72</v>
      </c>
      <c r="G1523" s="1" t="s">
        <v>36</v>
      </c>
      <c r="H1523" s="1" t="s">
        <v>122</v>
      </c>
      <c r="I1523" t="s">
        <v>59</v>
      </c>
      <c r="J1523" t="str">
        <f>_xlfn.CONCAT(IFERROR(INDEX(Lookup!B:B, MATCH(Table1[[#This Row],[Origin City]], Lookup!A:A, 0)), Table1[[#This Row],[Origin City]]),","," ",Table1[[#This Row],[Origin State]])</f>
        <v>Sloan, IA</v>
      </c>
      <c r="K1523" t="s">
        <v>130</v>
      </c>
      <c r="L1523" t="s">
        <v>83</v>
      </c>
      <c r="M1523" t="str">
        <f>_xlfn.CONCAT(IFERROR(INDEX(Lookup!B:B, MATCH(Table1[[#This Row],[Destination City]], Lookup!A:A, 0)), Table1[[#This Row],[Destination City]]),","," ",Table1[[#This Row],[Destination State]])</f>
        <v>Ama, LA</v>
      </c>
      <c r="N1523" s="47">
        <v>1231</v>
      </c>
      <c r="O1523" t="s">
        <v>51</v>
      </c>
      <c r="P1523">
        <v>107</v>
      </c>
      <c r="R1523" t="s">
        <v>42</v>
      </c>
      <c r="S1523" t="s">
        <v>43</v>
      </c>
      <c r="T1523" t="s">
        <v>52</v>
      </c>
      <c r="U1523" s="36" t="s">
        <v>44</v>
      </c>
      <c r="V1523" s="28"/>
      <c r="W1523" s="4">
        <v>5310</v>
      </c>
      <c r="X1523" s="4">
        <f>IF(Table1[[#This Row],[Commodity]]="corn",Table1[[#This Row],[Tariff per Car]]/(111*2000/56),Table1[[#This Row],[Tariff per Car]]/(111*2000/60))</f>
        <v>1.4351351351351351</v>
      </c>
      <c r="Y1523" s="4">
        <f>Table1[[#This Row],[Tariff per Car]]/100.7</f>
        <v>52.730883813306853</v>
      </c>
      <c r="Z1523" s="4">
        <f>(Table1[[#This Row],[Tariff per Car]]/111)</f>
        <v>47.837837837837839</v>
      </c>
      <c r="AA1523" s="6">
        <f>(Table1[[#This Row],[Tariff per Car]]/111)/Table1[[#This Row],[Route Mileage]]</f>
        <v>3.886095681384065E-2</v>
      </c>
      <c r="AB1523" s="4">
        <v>0.35</v>
      </c>
      <c r="AC1523" s="4">
        <f>Table1[[#This Row],[FSC per Mile]]*Table1[[#This Row],[Route Mileage]]</f>
        <v>430.84999999999997</v>
      </c>
      <c r="AD1523" s="4">
        <f>Table1[[#This Row],[Tariff per Car]]+Table1[[#This Row],[FSC per Car]]</f>
        <v>5740.85</v>
      </c>
      <c r="AE1523" s="4">
        <f>IF(Table1[[#This Row],[Commodity]]="corn",Table1[[#This Row],[Tariff + FSC per Car]]/(111*2000/56),Table1[[#This Row],[Tariff + FSC per Car]]/(111*2000/60))</f>
        <v>1.5515810810810813</v>
      </c>
      <c r="AF1523" s="4">
        <f>Table1[[#This Row],[Tariff + FSC per Car]]/100.7</f>
        <v>57.009433962264154</v>
      </c>
      <c r="AG1523" s="4">
        <f>(Table1[[#This Row],[Tariff + FSC per Car]]/111)</f>
        <v>51.719369369369375</v>
      </c>
      <c r="AH1523" s="6">
        <f>(Table1[[#This Row],[Tariff + FSC per Car]]/111)/Table1[[#This Row],[Route Mileage]]</f>
        <v>4.2014109966993805E-2</v>
      </c>
    </row>
    <row r="1524" spans="1:34" x14ac:dyDescent="0.25">
      <c r="A1524" s="3">
        <v>45519</v>
      </c>
      <c r="B1524" s="1" t="s">
        <v>34</v>
      </c>
      <c r="C1524" s="1" t="s">
        <v>34</v>
      </c>
      <c r="D1524" s="24">
        <v>4022</v>
      </c>
      <c r="E1524" s="24">
        <v>39010</v>
      </c>
      <c r="F1524" s="1" t="s">
        <v>35</v>
      </c>
      <c r="G1524" s="1" t="s">
        <v>36</v>
      </c>
      <c r="H1524" s="1" t="s">
        <v>37</v>
      </c>
      <c r="I1524" t="s">
        <v>38</v>
      </c>
      <c r="J1524" t="str">
        <f>_xlfn.CONCAT(IFERROR(INDEX(Lookup!B:B, MATCH(Table1[[#This Row],[Origin City]], Lookup!A:A, 0)), Table1[[#This Row],[Origin City]]),","," ",Table1[[#This Row],[Origin State]])</f>
        <v>Brunswick, NE</v>
      </c>
      <c r="K1524" t="s">
        <v>39</v>
      </c>
      <c r="L1524" t="s">
        <v>40</v>
      </c>
      <c r="M1524" t="str">
        <f>_xlfn.CONCAT(IFERROR(INDEX(Lookup!B:B, MATCH(Table1[[#This Row],[Destination City]], Lookup!A:A, 0)), Table1[[#This Row],[Destination City]]),","," ",Table1[[#This Row],[Destination State]])</f>
        <v>Hanford, CA</v>
      </c>
      <c r="N1524" s="5">
        <v>2122</v>
      </c>
      <c r="O1524" t="s">
        <v>41</v>
      </c>
      <c r="P1524">
        <v>110</v>
      </c>
      <c r="Q1524">
        <v>120</v>
      </c>
      <c r="R1524" t="s">
        <v>42</v>
      </c>
      <c r="S1524" t="s">
        <v>43</v>
      </c>
      <c r="T1524" t="s">
        <v>43</v>
      </c>
      <c r="U1524" s="35" t="s">
        <v>44</v>
      </c>
      <c r="V1524" s="27" t="s">
        <v>45</v>
      </c>
      <c r="W1524" s="4">
        <v>6020</v>
      </c>
      <c r="X1524" s="4">
        <f>IF(Table1[[#This Row],[Commodity]]="corn",Table1[[#This Row],[Tariff per Car]]/(111*2000/56),Table1[[#This Row],[Tariff per Car]]/(111*2000/60))</f>
        <v>1.5185585585585586</v>
      </c>
      <c r="Y1524" s="4">
        <f>Table1[[#This Row],[Tariff per Car]]/100.7</f>
        <v>59.781529294935453</v>
      </c>
      <c r="Z1524" s="4">
        <f>(Table1[[#This Row],[Tariff per Car]]/111)</f>
        <v>54.234234234234236</v>
      </c>
      <c r="AA1524" s="6">
        <f>(Table1[[#This Row],[Tariff per Car]]/111)/Table1[[#This Row],[Route Mileage]]</f>
        <v>2.5558074568442148E-2</v>
      </c>
      <c r="AB1524" s="4">
        <v>0.12</v>
      </c>
      <c r="AC1524" s="4">
        <f>Table1[[#This Row],[FSC per Mile]]*Table1[[#This Row],[Route Mileage]]</f>
        <v>254.64</v>
      </c>
      <c r="AD1524" s="4">
        <f>Table1[[#This Row],[Tariff per Car]]+Table1[[#This Row],[FSC per Car]]</f>
        <v>6274.64</v>
      </c>
      <c r="AE1524" s="4">
        <f>IF(Table1[[#This Row],[Commodity]]="corn",Table1[[#This Row],[Tariff + FSC per Car]]/(111*2000/56),Table1[[#This Row],[Tariff + FSC per Car]]/(111*2000/60))</f>
        <v>1.5827920720720723</v>
      </c>
      <c r="AF1524" s="4">
        <f>Table1[[#This Row],[Tariff + FSC per Car]]/100.7</f>
        <v>62.310228401191658</v>
      </c>
      <c r="AG1524" s="4">
        <f>(Table1[[#This Row],[Tariff + FSC per Car]]/111)</f>
        <v>56.528288288288294</v>
      </c>
      <c r="AH1524" s="6">
        <f>(Table1[[#This Row],[Tariff + FSC per Car]]/111)/Table1[[#This Row],[Route Mileage]]</f>
        <v>2.6639155649523232E-2</v>
      </c>
    </row>
    <row r="1525" spans="1:34" x14ac:dyDescent="0.25">
      <c r="A1525" s="3">
        <v>45519</v>
      </c>
      <c r="B1525" s="1" t="s">
        <v>34</v>
      </c>
      <c r="C1525" s="1" t="s">
        <v>34</v>
      </c>
      <c r="D1525" s="24">
        <v>4022</v>
      </c>
      <c r="E1525" s="24">
        <v>39013</v>
      </c>
      <c r="F1525" s="1" t="s">
        <v>35</v>
      </c>
      <c r="G1525" s="1" t="s">
        <v>36</v>
      </c>
      <c r="H1525" s="1" t="s">
        <v>46</v>
      </c>
      <c r="I1525" t="s">
        <v>47</v>
      </c>
      <c r="J1525" t="str">
        <f>_xlfn.CONCAT(IFERROR(INDEX(Lookup!B:B, MATCH(Table1[[#This Row],[Origin City]], Lookup!A:A, 0)), Table1[[#This Row],[Origin City]]),","," ",Table1[[#This Row],[Origin State]])</f>
        <v>Clarkfield, MN</v>
      </c>
      <c r="K1525" t="s">
        <v>48</v>
      </c>
      <c r="L1525" t="s">
        <v>49</v>
      </c>
      <c r="M1525" t="s">
        <v>50</v>
      </c>
      <c r="N1525" s="5">
        <v>1684</v>
      </c>
      <c r="O1525" t="s">
        <v>51</v>
      </c>
      <c r="P1525">
        <v>110</v>
      </c>
      <c r="Q1525">
        <v>120</v>
      </c>
      <c r="R1525" t="s">
        <v>42</v>
      </c>
      <c r="S1525" t="s">
        <v>43</v>
      </c>
      <c r="T1525" t="s">
        <v>52</v>
      </c>
      <c r="U1525" s="35" t="s">
        <v>44</v>
      </c>
      <c r="V1525" s="27" t="s">
        <v>45</v>
      </c>
      <c r="W1525" s="4">
        <v>5620</v>
      </c>
      <c r="X1525" s="4">
        <f>IF(Table1[[#This Row],[Commodity]]="corn",Table1[[#This Row],[Tariff per Car]]/(111*2000/56),Table1[[#This Row],[Tariff per Car]]/(111*2000/60))</f>
        <v>1.4176576576576576</v>
      </c>
      <c r="Y1525" s="4">
        <f>Table1[[#This Row],[Tariff per Car]]/100.7</f>
        <v>55.80933465739821</v>
      </c>
      <c r="Z1525" s="4">
        <f>(Table1[[#This Row],[Tariff per Car]]/111)</f>
        <v>50.630630630630634</v>
      </c>
      <c r="AA1525" s="6">
        <f>(Table1[[#This Row],[Tariff per Car]]/111)/Table1[[#This Row],[Route Mileage]]</f>
        <v>3.0065695148830542E-2</v>
      </c>
      <c r="AB1525" s="4">
        <v>0.12</v>
      </c>
      <c r="AC1525" s="4">
        <f>Table1[[#This Row],[FSC per Mile]]*Table1[[#This Row],[Route Mileage]]</f>
        <v>202.07999999999998</v>
      </c>
      <c r="AD1525" s="4">
        <f>Table1[[#This Row],[Tariff per Car]]+Table1[[#This Row],[FSC per Car]]</f>
        <v>5822.08</v>
      </c>
      <c r="AE1525" s="4">
        <f>IF(Table1[[#This Row],[Commodity]]="corn",Table1[[#This Row],[Tariff + FSC per Car]]/(111*2000/56),Table1[[#This Row],[Tariff + FSC per Car]]/(111*2000/60))</f>
        <v>1.4686327927927929</v>
      </c>
      <c r="AF1525" s="4">
        <f>Table1[[#This Row],[Tariff + FSC per Car]]/100.7</f>
        <v>57.816087388282021</v>
      </c>
      <c r="AG1525" s="4">
        <f>(Table1[[#This Row],[Tariff + FSC per Car]]/111)</f>
        <v>52.451171171171168</v>
      </c>
      <c r="AH1525" s="6">
        <f>(Table1[[#This Row],[Tariff + FSC per Car]]/111)/Table1[[#This Row],[Route Mileage]]</f>
        <v>3.1146776229911619E-2</v>
      </c>
    </row>
    <row r="1526" spans="1:34" x14ac:dyDescent="0.25">
      <c r="A1526" s="3">
        <v>45519</v>
      </c>
      <c r="B1526" s="1" t="s">
        <v>34</v>
      </c>
      <c r="C1526" s="1" t="s">
        <v>34</v>
      </c>
      <c r="D1526" s="24">
        <v>4022</v>
      </c>
      <c r="E1526" s="24">
        <v>39010</v>
      </c>
      <c r="F1526" s="1" t="s">
        <v>35</v>
      </c>
      <c r="G1526" s="1" t="s">
        <v>36</v>
      </c>
      <c r="H1526" s="1" t="s">
        <v>46</v>
      </c>
      <c r="I1526" t="s">
        <v>47</v>
      </c>
      <c r="J1526" t="str">
        <f>_xlfn.CONCAT(IFERROR(INDEX(Lookup!B:B, MATCH(Table1[[#This Row],[Origin City]], Lookup!A:A, 0)), Table1[[#This Row],[Origin City]]),","," ",Table1[[#This Row],[Origin State]])</f>
        <v>Clarkfield, MN</v>
      </c>
      <c r="K1526" t="s">
        <v>53</v>
      </c>
      <c r="L1526" t="s">
        <v>54</v>
      </c>
      <c r="M1526" t="str">
        <f>_xlfn.CONCAT(IFERROR(INDEX(Lookup!B:B, MATCH(Table1[[#This Row],[Destination City]], Lookup!A:A, 0)), Table1[[#This Row],[Destination City]]),","," ",Table1[[#This Row],[Destination State]])</f>
        <v>Hereford, TX</v>
      </c>
      <c r="N1526" s="5">
        <v>1066</v>
      </c>
      <c r="O1526" t="s">
        <v>51</v>
      </c>
      <c r="P1526">
        <v>110</v>
      </c>
      <c r="Q1526">
        <v>120</v>
      </c>
      <c r="R1526" t="s">
        <v>42</v>
      </c>
      <c r="S1526" t="s">
        <v>43</v>
      </c>
      <c r="T1526" t="s">
        <v>52</v>
      </c>
      <c r="U1526" s="35" t="s">
        <v>44</v>
      </c>
      <c r="V1526" s="27" t="s">
        <v>45</v>
      </c>
      <c r="W1526" s="4">
        <v>5500</v>
      </c>
      <c r="X1526" s="4">
        <f>IF(Table1[[#This Row],[Commodity]]="corn",Table1[[#This Row],[Tariff per Car]]/(111*2000/56),Table1[[#This Row],[Tariff per Car]]/(111*2000/60))</f>
        <v>1.3873873873873874</v>
      </c>
      <c r="Y1526" s="4">
        <f>Table1[[#This Row],[Tariff per Car]]/100.7</f>
        <v>54.617676266137039</v>
      </c>
      <c r="Z1526" s="4">
        <f>(Table1[[#This Row],[Tariff per Car]]/111)</f>
        <v>49.549549549549546</v>
      </c>
      <c r="AA1526" s="6">
        <f>(Table1[[#This Row],[Tariff per Car]]/111)/Table1[[#This Row],[Route Mileage]]</f>
        <v>4.6481753798826964E-2</v>
      </c>
      <c r="AB1526" s="4">
        <v>0.12</v>
      </c>
      <c r="AC1526" s="4">
        <f>Table1[[#This Row],[FSC per Mile]]*Table1[[#This Row],[Route Mileage]]</f>
        <v>127.92</v>
      </c>
      <c r="AD1526" s="4">
        <f>Table1[[#This Row],[Tariff per Car]]+Table1[[#This Row],[FSC per Car]]</f>
        <v>5627.92</v>
      </c>
      <c r="AE1526" s="4">
        <f>IF(Table1[[#This Row],[Commodity]]="corn",Table1[[#This Row],[Tariff + FSC per Car]]/(111*2000/56),Table1[[#This Row],[Tariff + FSC per Car]]/(111*2000/60))</f>
        <v>1.4196554954954956</v>
      </c>
      <c r="AF1526" s="4">
        <f>Table1[[#This Row],[Tariff + FSC per Car]]/100.7</f>
        <v>55.887984111221449</v>
      </c>
      <c r="AG1526" s="4">
        <f>(Table1[[#This Row],[Tariff + FSC per Car]]/111)</f>
        <v>50.70198198198198</v>
      </c>
      <c r="AH1526" s="6">
        <f>(Table1[[#This Row],[Tariff + FSC per Car]]/111)/Table1[[#This Row],[Route Mileage]]</f>
        <v>4.7562834879908047E-2</v>
      </c>
    </row>
    <row r="1527" spans="1:34" x14ac:dyDescent="0.25">
      <c r="A1527" s="3">
        <v>45519</v>
      </c>
      <c r="B1527" s="1" t="s">
        <v>34</v>
      </c>
      <c r="C1527" s="1" t="s">
        <v>34</v>
      </c>
      <c r="D1527" s="24">
        <v>4022</v>
      </c>
      <c r="E1527" s="24">
        <v>39010</v>
      </c>
      <c r="F1527" s="1" t="s">
        <v>35</v>
      </c>
      <c r="G1527" s="1" t="s">
        <v>36</v>
      </c>
      <c r="H1527" s="1" t="s">
        <v>55</v>
      </c>
      <c r="I1527" t="s">
        <v>38</v>
      </c>
      <c r="J1527" t="str">
        <f>_xlfn.CONCAT(IFERROR(INDEX(Lookup!B:B, MATCH(Table1[[#This Row],[Origin City]], Lookup!A:A, 0)), Table1[[#This Row],[Origin City]]),","," ",Table1[[#This Row],[Origin State]])</f>
        <v>Edison, NE</v>
      </c>
      <c r="K1527" t="s">
        <v>53</v>
      </c>
      <c r="L1527" t="s">
        <v>54</v>
      </c>
      <c r="M1527" t="str">
        <f>_xlfn.CONCAT(IFERROR(INDEX(Lookup!B:B, MATCH(Table1[[#This Row],[Destination City]], Lookup!A:A, 0)), Table1[[#This Row],[Destination City]]),","," ",Table1[[#This Row],[Destination State]])</f>
        <v>Hereford, TX</v>
      </c>
      <c r="N1527" s="9">
        <v>728</v>
      </c>
      <c r="O1527" t="s">
        <v>51</v>
      </c>
      <c r="P1527">
        <v>110</v>
      </c>
      <c r="Q1527">
        <v>120</v>
      </c>
      <c r="R1527" t="s">
        <v>42</v>
      </c>
      <c r="S1527" t="s">
        <v>43</v>
      </c>
      <c r="T1527" t="s">
        <v>52</v>
      </c>
      <c r="U1527" s="35" t="s">
        <v>44</v>
      </c>
      <c r="V1527" s="27" t="s">
        <v>45</v>
      </c>
      <c r="W1527" s="4">
        <v>4740</v>
      </c>
      <c r="X1527" s="4">
        <f>IF(Table1[[#This Row],[Commodity]]="corn",Table1[[#This Row],[Tariff per Car]]/(111*2000/56),Table1[[#This Row],[Tariff per Car]]/(111*2000/60))</f>
        <v>1.1956756756756757</v>
      </c>
      <c r="Y1527" s="4">
        <f>Table1[[#This Row],[Tariff per Car]]/100.7</f>
        <v>47.070506454816282</v>
      </c>
      <c r="Z1527" s="4">
        <f>(Table1[[#This Row],[Tariff per Car]]/111)</f>
        <v>42.702702702702702</v>
      </c>
      <c r="AA1527" s="6">
        <f>(Table1[[#This Row],[Tariff per Car]]/111)/Table1[[#This Row],[Route Mileage]]</f>
        <v>5.8657558657558659E-2</v>
      </c>
      <c r="AB1527" s="4">
        <v>0.12</v>
      </c>
      <c r="AC1527" s="4">
        <f>Table1[[#This Row],[FSC per Mile]]*Table1[[#This Row],[Route Mileage]]</f>
        <v>87.36</v>
      </c>
      <c r="AD1527" s="4">
        <f>Table1[[#This Row],[Tariff per Car]]+Table1[[#This Row],[FSC per Car]]</f>
        <v>4827.3599999999997</v>
      </c>
      <c r="AE1527" s="4">
        <f>IF(Table1[[#This Row],[Commodity]]="corn",Table1[[#This Row],[Tariff + FSC per Car]]/(111*2000/56),Table1[[#This Row],[Tariff + FSC per Car]]/(111*2000/60))</f>
        <v>1.2177124324324324</v>
      </c>
      <c r="AF1527" s="4">
        <f>Table1[[#This Row],[Tariff + FSC per Car]]/100.7</f>
        <v>47.938033763654417</v>
      </c>
      <c r="AG1527" s="4">
        <f>(Table1[[#This Row],[Tariff + FSC per Car]]/111)</f>
        <v>43.489729729729724</v>
      </c>
      <c r="AH1527" s="6">
        <f>(Table1[[#This Row],[Tariff + FSC per Car]]/111)/Table1[[#This Row],[Route Mileage]]</f>
        <v>5.9738639738639729E-2</v>
      </c>
    </row>
    <row r="1528" spans="1:34" x14ac:dyDescent="0.25">
      <c r="A1528" s="3">
        <v>45519</v>
      </c>
      <c r="B1528" s="1" t="s">
        <v>34</v>
      </c>
      <c r="C1528" s="1" t="s">
        <v>34</v>
      </c>
      <c r="D1528" s="24">
        <v>4022</v>
      </c>
      <c r="E1528" s="24">
        <v>39013</v>
      </c>
      <c r="F1528" s="1" t="s">
        <v>35</v>
      </c>
      <c r="G1528" s="1" t="s">
        <v>36</v>
      </c>
      <c r="H1528" s="1" t="s">
        <v>55</v>
      </c>
      <c r="I1528" t="s">
        <v>38</v>
      </c>
      <c r="J1528" t="str">
        <f>_xlfn.CONCAT(IFERROR(INDEX(Lookup!B:B, MATCH(Table1[[#This Row],[Origin City]], Lookup!A:A, 0)), Table1[[#This Row],[Origin City]]),","," ",Table1[[#This Row],[Origin State]])</f>
        <v>Edison, NE</v>
      </c>
      <c r="K1528" t="s">
        <v>48</v>
      </c>
      <c r="L1528" t="s">
        <v>49</v>
      </c>
      <c r="M1528" t="s">
        <v>50</v>
      </c>
      <c r="N1528" s="5">
        <v>1759</v>
      </c>
      <c r="O1528" t="s">
        <v>51</v>
      </c>
      <c r="P1528">
        <v>110</v>
      </c>
      <c r="Q1528">
        <v>120</v>
      </c>
      <c r="R1528" t="s">
        <v>42</v>
      </c>
      <c r="S1528" t="s">
        <v>43</v>
      </c>
      <c r="T1528" t="s">
        <v>52</v>
      </c>
      <c r="U1528" s="35" t="s">
        <v>44</v>
      </c>
      <c r="V1528" s="27" t="s">
        <v>45</v>
      </c>
      <c r="W1528" s="4">
        <v>5500</v>
      </c>
      <c r="X1528" s="4">
        <f>IF(Table1[[#This Row],[Commodity]]="corn",Table1[[#This Row],[Tariff per Car]]/(111*2000/56),Table1[[#This Row],[Tariff per Car]]/(111*2000/60))</f>
        <v>1.3873873873873874</v>
      </c>
      <c r="Y1528" s="4">
        <f>Table1[[#This Row],[Tariff per Car]]/100.7</f>
        <v>54.617676266137039</v>
      </c>
      <c r="Z1528" s="4">
        <f>(Table1[[#This Row],[Tariff per Car]]/111)</f>
        <v>49.549549549549546</v>
      </c>
      <c r="AA1528" s="6">
        <f>(Table1[[#This Row],[Tariff per Car]]/111)/Table1[[#This Row],[Route Mileage]]</f>
        <v>2.8169158356764951E-2</v>
      </c>
      <c r="AB1528" s="4">
        <v>0.12</v>
      </c>
      <c r="AC1528" s="4">
        <f>Table1[[#This Row],[FSC per Mile]]*Table1[[#This Row],[Route Mileage]]</f>
        <v>211.07999999999998</v>
      </c>
      <c r="AD1528" s="4">
        <f>Table1[[#This Row],[Tariff per Car]]+Table1[[#This Row],[FSC per Car]]</f>
        <v>5711.08</v>
      </c>
      <c r="AE1528" s="4">
        <f>IF(Table1[[#This Row],[Commodity]]="corn",Table1[[#This Row],[Tariff + FSC per Car]]/(111*2000/56),Table1[[#This Row],[Tariff + FSC per Car]]/(111*2000/60))</f>
        <v>1.4406327927927929</v>
      </c>
      <c r="AF1528" s="4">
        <f>Table1[[#This Row],[Tariff + FSC per Car]]/100.7</f>
        <v>56.713803376365441</v>
      </c>
      <c r="AG1528" s="4">
        <f>(Table1[[#This Row],[Tariff + FSC per Car]]/111)</f>
        <v>51.451171171171168</v>
      </c>
      <c r="AH1528" s="6">
        <f>(Table1[[#This Row],[Tariff + FSC per Car]]/111)/Table1[[#This Row],[Route Mileage]]</f>
        <v>2.9250239437846031E-2</v>
      </c>
    </row>
    <row r="1529" spans="1:34" x14ac:dyDescent="0.25">
      <c r="A1529" s="3">
        <v>45519</v>
      </c>
      <c r="B1529" s="1" t="s">
        <v>34</v>
      </c>
      <c r="C1529" s="1" t="s">
        <v>34</v>
      </c>
      <c r="D1529" s="24">
        <v>4022</v>
      </c>
      <c r="E1529" s="24">
        <v>39010</v>
      </c>
      <c r="F1529" s="1" t="s">
        <v>35</v>
      </c>
      <c r="G1529" s="1" t="s">
        <v>36</v>
      </c>
      <c r="H1529" s="1" t="s">
        <v>55</v>
      </c>
      <c r="I1529" t="s">
        <v>38</v>
      </c>
      <c r="J1529" t="str">
        <f>_xlfn.CONCAT(IFERROR(INDEX(Lookup!B:B, MATCH(Table1[[#This Row],[Origin City]], Lookup!A:A, 0)), Table1[[#This Row],[Origin City]]),","," ",Table1[[#This Row],[Origin State]])</f>
        <v>Edison, NE</v>
      </c>
      <c r="K1529" t="s">
        <v>39</v>
      </c>
      <c r="L1529" t="s">
        <v>40</v>
      </c>
      <c r="M1529" t="str">
        <f>_xlfn.CONCAT(IFERROR(INDEX(Lookup!B:B, MATCH(Table1[[#This Row],[Destination City]], Lookup!A:A, 0)), Table1[[#This Row],[Destination City]]),","," ",Table1[[#This Row],[Destination State]])</f>
        <v>Hanford, CA</v>
      </c>
      <c r="N1529" s="5">
        <v>1776</v>
      </c>
      <c r="O1529" t="s">
        <v>41</v>
      </c>
      <c r="P1529">
        <v>110</v>
      </c>
      <c r="Q1529">
        <v>120</v>
      </c>
      <c r="R1529" t="s">
        <v>42</v>
      </c>
      <c r="S1529" t="s">
        <v>43</v>
      </c>
      <c r="T1529" t="s">
        <v>52</v>
      </c>
      <c r="U1529" s="36" t="s">
        <v>44</v>
      </c>
      <c r="V1529" s="28" t="s">
        <v>45</v>
      </c>
      <c r="W1529" s="4">
        <v>5700</v>
      </c>
      <c r="X1529" s="4">
        <f>IF(Table1[[#This Row],[Commodity]]="corn",Table1[[#This Row],[Tariff per Car]]/(111*2000/56),Table1[[#This Row],[Tariff per Car]]/(111*2000/60))</f>
        <v>1.4378378378378378</v>
      </c>
      <c r="Y1529" s="4">
        <f>Table1[[#This Row],[Tariff per Car]]/100.7</f>
        <v>56.60377358490566</v>
      </c>
      <c r="Z1529" s="4">
        <f>(Table1[[#This Row],[Tariff per Car]]/111)</f>
        <v>51.351351351351354</v>
      </c>
      <c r="AA1529" s="6">
        <f>(Table1[[#This Row],[Tariff per Car]]/111)/Table1[[#This Row],[Route Mileage]]</f>
        <v>2.8914049184319456E-2</v>
      </c>
      <c r="AB1529" s="4">
        <v>0.12</v>
      </c>
      <c r="AC1529" s="4">
        <f>Table1[[#This Row],[FSC per Mile]]*Table1[[#This Row],[Route Mileage]]</f>
        <v>213.12</v>
      </c>
      <c r="AD1529" s="4">
        <f>Table1[[#This Row],[Tariff per Car]]+Table1[[#This Row],[FSC per Car]]</f>
        <v>5913.12</v>
      </c>
      <c r="AE1529" s="4">
        <f>IF(Table1[[#This Row],[Commodity]]="corn",Table1[[#This Row],[Tariff + FSC per Car]]/(111*2000/56),Table1[[#This Row],[Tariff + FSC per Car]]/(111*2000/60))</f>
        <v>1.4915978378378378</v>
      </c>
      <c r="AF1529" s="4">
        <f>Table1[[#This Row],[Tariff + FSC per Car]]/100.7</f>
        <v>58.720158887785502</v>
      </c>
      <c r="AG1529" s="4">
        <f>(Table1[[#This Row],[Tariff + FSC per Car]]/111)</f>
        <v>53.271351351351349</v>
      </c>
      <c r="AH1529" s="6">
        <f>(Table1[[#This Row],[Tariff + FSC per Car]]/111)/Table1[[#This Row],[Route Mileage]]</f>
        <v>2.9995130265400533E-2</v>
      </c>
    </row>
    <row r="1530" spans="1:34" x14ac:dyDescent="0.25">
      <c r="A1530" s="3">
        <v>45519</v>
      </c>
      <c r="B1530" t="s">
        <v>34</v>
      </c>
      <c r="C1530" t="s">
        <v>34</v>
      </c>
      <c r="D1530" s="24">
        <v>4022</v>
      </c>
      <c r="E1530" s="24">
        <v>39010</v>
      </c>
      <c r="F1530" s="1" t="s">
        <v>35</v>
      </c>
      <c r="G1530" s="1" t="s">
        <v>36</v>
      </c>
      <c r="H1530" s="1" t="s">
        <v>56</v>
      </c>
      <c r="I1530" t="s">
        <v>57</v>
      </c>
      <c r="J1530" t="str">
        <f>_xlfn.CONCAT(IFERROR(INDEX(Lookup!B:B, MATCH(Table1[[#This Row],[Origin City]], Lookup!A:A, 0)), Table1[[#This Row],[Origin City]]),","," ",Table1[[#This Row],[Origin State]])</f>
        <v>Greenwood (Mendota), IL</v>
      </c>
      <c r="K1530" t="s">
        <v>53</v>
      </c>
      <c r="L1530" t="s">
        <v>54</v>
      </c>
      <c r="M1530" t="str">
        <f>_xlfn.CONCAT(IFERROR(INDEX(Lookup!B:B, MATCH(Table1[[#This Row],[Destination City]], Lookup!A:A, 0)), Table1[[#This Row],[Destination City]]),","," ",Table1[[#This Row],[Destination State]])</f>
        <v>Hereford, TX</v>
      </c>
      <c r="N1530" s="5">
        <v>935</v>
      </c>
      <c r="O1530" t="s">
        <v>41</v>
      </c>
      <c r="P1530">
        <v>110</v>
      </c>
      <c r="Q1530">
        <v>120</v>
      </c>
      <c r="R1530" t="s">
        <v>42</v>
      </c>
      <c r="S1530" t="s">
        <v>43</v>
      </c>
      <c r="T1530" t="s">
        <v>52</v>
      </c>
      <c r="U1530" s="35" t="s">
        <v>44</v>
      </c>
      <c r="V1530" s="27" t="s">
        <v>45</v>
      </c>
      <c r="W1530" s="4">
        <v>4260</v>
      </c>
      <c r="X1530" s="4">
        <f>IF(Table1[[#This Row],[Commodity]]="corn",Table1[[#This Row],[Tariff per Car]]/(111*2000/56),Table1[[#This Row],[Tariff per Car]]/(111*2000/60))</f>
        <v>1.0745945945945947</v>
      </c>
      <c r="Y1530" s="4">
        <f>Table1[[#This Row],[Tariff per Car]]/100.7</f>
        <v>42.303872889771597</v>
      </c>
      <c r="Z1530" s="4">
        <f>(Table1[[#This Row],[Tariff per Car]]/111)</f>
        <v>38.378378378378379</v>
      </c>
      <c r="AA1530" s="6">
        <f>(Table1[[#This Row],[Tariff per Car]]/111)/Table1[[#This Row],[Route Mileage]]</f>
        <v>4.1046393987570456E-2</v>
      </c>
      <c r="AB1530" s="4">
        <v>0.12</v>
      </c>
      <c r="AC1530" s="4">
        <f>Table1[[#This Row],[FSC per Mile]]*Table1[[#This Row],[Route Mileage]]</f>
        <v>112.2</v>
      </c>
      <c r="AD1530" s="4">
        <f>Table1[[#This Row],[Tariff per Car]]+Table1[[#This Row],[FSC per Car]]</f>
        <v>4372.2</v>
      </c>
      <c r="AE1530" s="4">
        <f>IF(Table1[[#This Row],[Commodity]]="corn",Table1[[#This Row],[Tariff + FSC per Car]]/(111*2000/56),Table1[[#This Row],[Tariff + FSC per Car]]/(111*2000/60))</f>
        <v>1.1028972972972972</v>
      </c>
      <c r="AF1530" s="4">
        <f>Table1[[#This Row],[Tariff + FSC per Car]]/100.7</f>
        <v>43.418073485600793</v>
      </c>
      <c r="AG1530" s="4">
        <f>(Table1[[#This Row],[Tariff + FSC per Car]]/111)</f>
        <v>39.389189189189189</v>
      </c>
      <c r="AH1530" s="6">
        <f>(Table1[[#This Row],[Tariff + FSC per Car]]/111)/Table1[[#This Row],[Route Mileage]]</f>
        <v>4.212747506865154E-2</v>
      </c>
    </row>
    <row r="1531" spans="1:34" x14ac:dyDescent="0.25">
      <c r="A1531" s="3">
        <v>45519</v>
      </c>
      <c r="B1531" s="1" t="s">
        <v>34</v>
      </c>
      <c r="C1531" s="1" t="s">
        <v>34</v>
      </c>
      <c r="D1531" s="24">
        <v>4022</v>
      </c>
      <c r="E1531" s="24">
        <v>39010</v>
      </c>
      <c r="F1531" s="1" t="s">
        <v>35</v>
      </c>
      <c r="G1531" s="1" t="s">
        <v>36</v>
      </c>
      <c r="H1531" s="1" t="s">
        <v>58</v>
      </c>
      <c r="I1531" t="s">
        <v>59</v>
      </c>
      <c r="J1531" t="str">
        <f>_xlfn.CONCAT(IFERROR(INDEX(Lookup!B:B, MATCH(Table1[[#This Row],[Origin City]], Lookup!A:A, 0)), Table1[[#This Row],[Origin City]]),","," ",Table1[[#This Row],[Origin State]])</f>
        <v>Hancock, IA</v>
      </c>
      <c r="K1531" t="s">
        <v>60</v>
      </c>
      <c r="L1531" t="s">
        <v>54</v>
      </c>
      <c r="M1531" t="str">
        <f>_xlfn.CONCAT(IFERROR(INDEX(Lookup!B:B, MATCH(Table1[[#This Row],[Destination City]], Lookup!A:A, 0)), Table1[[#This Row],[Destination City]]),","," ",Table1[[#This Row],[Destination State]])</f>
        <v>Plainview, TX</v>
      </c>
      <c r="N1531" s="5">
        <v>832</v>
      </c>
      <c r="O1531" t="s">
        <v>41</v>
      </c>
      <c r="P1531">
        <v>110</v>
      </c>
      <c r="Q1531">
        <v>120</v>
      </c>
      <c r="R1531" t="s">
        <v>42</v>
      </c>
      <c r="S1531" t="s">
        <v>43</v>
      </c>
      <c r="T1531" t="s">
        <v>43</v>
      </c>
      <c r="U1531" s="35" t="s">
        <v>44</v>
      </c>
      <c r="V1531" s="27" t="s">
        <v>45</v>
      </c>
      <c r="W1531" s="4">
        <v>4860</v>
      </c>
      <c r="X1531" s="4">
        <f>IF(Table1[[#This Row],[Commodity]]="corn",Table1[[#This Row],[Tariff per Car]]/(111*2000/56),Table1[[#This Row],[Tariff per Car]]/(111*2000/60))</f>
        <v>1.2259459459459459</v>
      </c>
      <c r="Y1531" s="4">
        <f>Table1[[#This Row],[Tariff per Car]]/100.7</f>
        <v>48.262164846077454</v>
      </c>
      <c r="Z1531" s="4">
        <f>(Table1[[#This Row],[Tariff per Car]]/111)</f>
        <v>43.783783783783782</v>
      </c>
      <c r="AA1531" s="6">
        <f>(Table1[[#This Row],[Tariff per Car]]/111)/Table1[[#This Row],[Route Mileage]]</f>
        <v>5.2624740124740124E-2</v>
      </c>
      <c r="AB1531" s="4">
        <v>0.12</v>
      </c>
      <c r="AC1531" s="4">
        <f>Table1[[#This Row],[FSC per Mile]]*Table1[[#This Row],[Route Mileage]]</f>
        <v>99.84</v>
      </c>
      <c r="AD1531" s="4">
        <f>Table1[[#This Row],[Tariff per Car]]+Table1[[#This Row],[FSC per Car]]</f>
        <v>4959.84</v>
      </c>
      <c r="AE1531" s="4">
        <f>IF(Table1[[#This Row],[Commodity]]="corn",Table1[[#This Row],[Tariff + FSC per Car]]/(111*2000/56),Table1[[#This Row],[Tariff + FSC per Car]]/(111*2000/60))</f>
        <v>1.2511308108108108</v>
      </c>
      <c r="AF1531" s="4">
        <f>Table1[[#This Row],[Tariff + FSC per Car]]/100.7</f>
        <v>49.253624627606754</v>
      </c>
      <c r="AG1531" s="4">
        <f>(Table1[[#This Row],[Tariff + FSC per Car]]/111)</f>
        <v>44.683243243243247</v>
      </c>
      <c r="AH1531" s="6">
        <f>(Table1[[#This Row],[Tariff + FSC per Car]]/111)/Table1[[#This Row],[Route Mileage]]</f>
        <v>5.3705821205821208E-2</v>
      </c>
    </row>
    <row r="1532" spans="1:34" x14ac:dyDescent="0.25">
      <c r="A1532" s="3">
        <v>45519</v>
      </c>
      <c r="B1532" s="1" t="s">
        <v>34</v>
      </c>
      <c r="C1532" s="1" t="s">
        <v>34</v>
      </c>
      <c r="D1532" s="24">
        <v>4022</v>
      </c>
      <c r="E1532" s="24">
        <v>39010</v>
      </c>
      <c r="F1532" s="1" t="s">
        <v>35</v>
      </c>
      <c r="G1532" s="1" t="s">
        <v>36</v>
      </c>
      <c r="H1532" s="1" t="s">
        <v>61</v>
      </c>
      <c r="I1532" t="s">
        <v>62</v>
      </c>
      <c r="J1532" t="str">
        <f>_xlfn.CONCAT(IFERROR(INDEX(Lookup!B:B, MATCH(Table1[[#This Row],[Origin City]], Lookup!A:A, 0)), Table1[[#This Row],[Origin City]]),","," ",Table1[[#This Row],[Origin State]])</f>
        <v>Phelps (Rock Port), MO</v>
      </c>
      <c r="K1532" t="s">
        <v>63</v>
      </c>
      <c r="L1532" t="s">
        <v>64</v>
      </c>
      <c r="M1532" t="str">
        <f>_xlfn.CONCAT(IFERROR(INDEX(Lookup!B:B, MATCH(Table1[[#This Row],[Destination City]], Lookup!A:A, 0)), Table1[[#This Row],[Destination City]]),","," ",Table1[[#This Row],[Destination State]])</f>
        <v>Clovis, NM</v>
      </c>
      <c r="N1532" s="5">
        <v>764</v>
      </c>
      <c r="O1532" t="s">
        <v>41</v>
      </c>
      <c r="P1532">
        <v>110</v>
      </c>
      <c r="Q1532">
        <v>120</v>
      </c>
      <c r="R1532" t="s">
        <v>42</v>
      </c>
      <c r="S1532" t="s">
        <v>43</v>
      </c>
      <c r="T1532" t="s">
        <v>52</v>
      </c>
      <c r="U1532" s="35" t="s">
        <v>44</v>
      </c>
      <c r="V1532" s="27" t="s">
        <v>45</v>
      </c>
      <c r="W1532" s="4">
        <v>4500</v>
      </c>
      <c r="X1532" s="4">
        <f>IF(Table1[[#This Row],[Commodity]]="corn",Table1[[#This Row],[Tariff per Car]]/(111*2000/56),Table1[[#This Row],[Tariff per Car]]/(111*2000/60))</f>
        <v>1.1351351351351351</v>
      </c>
      <c r="Y1532" s="4">
        <f>Table1[[#This Row],[Tariff per Car]]/100.7</f>
        <v>44.68718967229394</v>
      </c>
      <c r="Z1532" s="4">
        <f>(Table1[[#This Row],[Tariff per Car]]/111)</f>
        <v>40.54054054054054</v>
      </c>
      <c r="AA1532" s="6">
        <f>(Table1[[#This Row],[Tariff per Car]]/111)/Table1[[#This Row],[Route Mileage]]</f>
        <v>5.3063534738927408E-2</v>
      </c>
      <c r="AB1532" s="4">
        <v>0.12</v>
      </c>
      <c r="AC1532" s="4">
        <f>Table1[[#This Row],[FSC per Mile]]*Table1[[#This Row],[Route Mileage]]</f>
        <v>91.679999999999993</v>
      </c>
      <c r="AD1532" s="4">
        <f>Table1[[#This Row],[Tariff per Car]]+Table1[[#This Row],[FSC per Car]]</f>
        <v>4591.68</v>
      </c>
      <c r="AE1532" s="4">
        <f>IF(Table1[[#This Row],[Commodity]]="corn",Table1[[#This Row],[Tariff + FSC per Car]]/(111*2000/56),Table1[[#This Row],[Tariff + FSC per Car]]/(111*2000/60))</f>
        <v>1.1582616216216217</v>
      </c>
      <c r="AF1532" s="4">
        <f>Table1[[#This Row],[Tariff + FSC per Car]]/100.7</f>
        <v>45.597616683217481</v>
      </c>
      <c r="AG1532" s="4">
        <f>(Table1[[#This Row],[Tariff + FSC per Car]]/111)</f>
        <v>41.366486486486487</v>
      </c>
      <c r="AH1532" s="6">
        <f>(Table1[[#This Row],[Tariff + FSC per Car]]/111)/Table1[[#This Row],[Route Mileage]]</f>
        <v>5.4144615820008492E-2</v>
      </c>
    </row>
    <row r="1533" spans="1:34" x14ac:dyDescent="0.25">
      <c r="A1533" s="3">
        <v>45519</v>
      </c>
      <c r="B1533" s="1" t="s">
        <v>34</v>
      </c>
      <c r="C1533" s="1" t="s">
        <v>34</v>
      </c>
      <c r="D1533" s="24">
        <v>4022</v>
      </c>
      <c r="E1533" s="24">
        <v>39010</v>
      </c>
      <c r="F1533" s="1" t="s">
        <v>35</v>
      </c>
      <c r="G1533" s="1" t="s">
        <v>36</v>
      </c>
      <c r="H1533" s="1" t="s">
        <v>61</v>
      </c>
      <c r="I1533" t="s">
        <v>62</v>
      </c>
      <c r="J1533" t="str">
        <f>_xlfn.CONCAT(IFERROR(INDEX(Lookup!B:B, MATCH(Table1[[#This Row],[Origin City]], Lookup!A:A, 0)), Table1[[#This Row],[Origin City]]),","," ",Table1[[#This Row],[Origin State]])</f>
        <v>Phelps (Rock Port), MO</v>
      </c>
      <c r="K1533" t="s">
        <v>65</v>
      </c>
      <c r="L1533" t="s">
        <v>54</v>
      </c>
      <c r="M1533" t="s">
        <v>66</v>
      </c>
      <c r="N1533" s="5">
        <v>937</v>
      </c>
      <c r="O1533" t="s">
        <v>41</v>
      </c>
      <c r="P1533">
        <v>110</v>
      </c>
      <c r="Q1533">
        <v>120</v>
      </c>
      <c r="R1533" t="s">
        <v>42</v>
      </c>
      <c r="S1533" t="s">
        <v>43</v>
      </c>
      <c r="T1533" t="s">
        <v>52</v>
      </c>
      <c r="U1533" s="35" t="s">
        <v>44</v>
      </c>
      <c r="V1533" s="27" t="s">
        <v>45</v>
      </c>
      <c r="W1533" s="4">
        <v>4240</v>
      </c>
      <c r="X1533" s="4">
        <f>IF(Table1[[#This Row],[Commodity]]="corn",Table1[[#This Row],[Tariff per Car]]/(111*2000/56),Table1[[#This Row],[Tariff per Car]]/(111*2000/60))</f>
        <v>1.0695495495495495</v>
      </c>
      <c r="Y1533" s="4">
        <f>Table1[[#This Row],[Tariff per Car]]/100.7</f>
        <v>42.105263157894733</v>
      </c>
      <c r="Z1533" s="4">
        <f>(Table1[[#This Row],[Tariff per Car]]/111)</f>
        <v>38.198198198198199</v>
      </c>
      <c r="AA1533" s="6">
        <f>(Table1[[#This Row],[Tariff per Car]]/111)/Table1[[#This Row],[Route Mileage]]</f>
        <v>4.0766486871075987E-2</v>
      </c>
      <c r="AB1533" s="4">
        <v>0.12</v>
      </c>
      <c r="AC1533" s="4">
        <f>Table1[[#This Row],[FSC per Mile]]*Table1[[#This Row],[Route Mileage]]</f>
        <v>112.44</v>
      </c>
      <c r="AD1533" s="4">
        <f>Table1[[#This Row],[Tariff per Car]]+Table1[[#This Row],[FSC per Car]]</f>
        <v>4352.4399999999996</v>
      </c>
      <c r="AE1533" s="4">
        <f>IF(Table1[[#This Row],[Commodity]]="corn",Table1[[#This Row],[Tariff + FSC per Car]]/(111*2000/56),Table1[[#This Row],[Tariff + FSC per Car]]/(111*2000/60))</f>
        <v>1.0979127927927927</v>
      </c>
      <c r="AF1533" s="4">
        <f>Table1[[#This Row],[Tariff + FSC per Car]]/100.7</f>
        <v>43.221847070506449</v>
      </c>
      <c r="AG1533" s="4">
        <f>(Table1[[#This Row],[Tariff + FSC per Car]]/111)</f>
        <v>39.211171171171166</v>
      </c>
      <c r="AH1533" s="6">
        <f>(Table1[[#This Row],[Tariff + FSC per Car]]/111)/Table1[[#This Row],[Route Mileage]]</f>
        <v>4.1847567952157064E-2</v>
      </c>
    </row>
    <row r="1534" spans="1:34" x14ac:dyDescent="0.25">
      <c r="A1534" s="3">
        <v>45519</v>
      </c>
      <c r="B1534" s="1" t="s">
        <v>34</v>
      </c>
      <c r="C1534" s="1" t="s">
        <v>34</v>
      </c>
      <c r="D1534" s="24">
        <v>4022</v>
      </c>
      <c r="E1534" s="24">
        <v>39013</v>
      </c>
      <c r="F1534" s="1" t="s">
        <v>35</v>
      </c>
      <c r="G1534" s="1" t="s">
        <v>36</v>
      </c>
      <c r="H1534" s="1" t="s">
        <v>67</v>
      </c>
      <c r="I1534" t="s">
        <v>68</v>
      </c>
      <c r="J1534" t="str">
        <f>_xlfn.CONCAT(IFERROR(INDEX(Lookup!B:B, MATCH(Table1[[#This Row],[Origin City]], Lookup!A:A, 0)), Table1[[#This Row],[Origin City]]),","," ",Table1[[#This Row],[Origin State]])</f>
        <v>Selby, SD</v>
      </c>
      <c r="K1534" t="s">
        <v>48</v>
      </c>
      <c r="L1534" t="s">
        <v>49</v>
      </c>
      <c r="M1534" t="s">
        <v>50</v>
      </c>
      <c r="N1534" s="5">
        <v>1419</v>
      </c>
      <c r="O1534" t="s">
        <v>51</v>
      </c>
      <c r="P1534">
        <v>110</v>
      </c>
      <c r="Q1534">
        <v>120</v>
      </c>
      <c r="R1534" t="s">
        <v>42</v>
      </c>
      <c r="S1534" t="s">
        <v>43</v>
      </c>
      <c r="T1534" t="s">
        <v>52</v>
      </c>
      <c r="U1534" s="36" t="s">
        <v>44</v>
      </c>
      <c r="V1534" s="28" t="s">
        <v>45</v>
      </c>
      <c r="W1534" s="4">
        <v>5580</v>
      </c>
      <c r="X1534" s="4">
        <f>IF(Table1[[#This Row],[Commodity]]="corn",Table1[[#This Row],[Tariff per Car]]/(111*2000/56),Table1[[#This Row],[Tariff per Car]]/(111*2000/60))</f>
        <v>1.4075675675675676</v>
      </c>
      <c r="Y1534" s="4">
        <f>Table1[[#This Row],[Tariff per Car]]/100.7</f>
        <v>55.412115193644489</v>
      </c>
      <c r="Z1534" s="4">
        <f>(Table1[[#This Row],[Tariff per Car]]/111)</f>
        <v>50.270270270270274</v>
      </c>
      <c r="AA1534" s="6">
        <f>(Table1[[#This Row],[Tariff per Car]]/111)/Table1[[#This Row],[Route Mileage]]</f>
        <v>3.5426547054454034E-2</v>
      </c>
      <c r="AB1534" s="4">
        <v>0.12</v>
      </c>
      <c r="AC1534" s="4">
        <f>Table1[[#This Row],[FSC per Mile]]*Table1[[#This Row],[Route Mileage]]</f>
        <v>170.28</v>
      </c>
      <c r="AD1534" s="4">
        <f>Table1[[#This Row],[Tariff per Car]]+Table1[[#This Row],[FSC per Car]]</f>
        <v>5750.28</v>
      </c>
      <c r="AE1534" s="4">
        <f>IF(Table1[[#This Row],[Commodity]]="corn",Table1[[#This Row],[Tariff + FSC per Car]]/(111*2000/56),Table1[[#This Row],[Tariff + FSC per Car]]/(111*2000/60))</f>
        <v>1.4505210810810811</v>
      </c>
      <c r="AF1534" s="4">
        <f>Table1[[#This Row],[Tariff + FSC per Car]]/100.7</f>
        <v>57.103078450844087</v>
      </c>
      <c r="AG1534" s="4">
        <f>(Table1[[#This Row],[Tariff + FSC per Car]]/111)</f>
        <v>51.80432432432432</v>
      </c>
      <c r="AH1534" s="6">
        <f>(Table1[[#This Row],[Tariff + FSC per Car]]/111)/Table1[[#This Row],[Route Mileage]]</f>
        <v>3.6507628135535111E-2</v>
      </c>
    </row>
    <row r="1535" spans="1:34" x14ac:dyDescent="0.25">
      <c r="A1535" s="3">
        <v>45519</v>
      </c>
      <c r="B1535" s="1" t="s">
        <v>34</v>
      </c>
      <c r="C1535" s="1" t="s">
        <v>34</v>
      </c>
      <c r="D1535" s="24">
        <v>4022</v>
      </c>
      <c r="E1535" s="24">
        <v>39013</v>
      </c>
      <c r="F1535" s="1" t="s">
        <v>35</v>
      </c>
      <c r="G1535" s="1" t="s">
        <v>36</v>
      </c>
      <c r="H1535" s="1" t="s">
        <v>69</v>
      </c>
      <c r="I1535" t="s">
        <v>47</v>
      </c>
      <c r="J1535" t="str">
        <f>_xlfn.CONCAT(IFERROR(INDEX(Lookup!B:B, MATCH(Table1[[#This Row],[Origin City]], Lookup!A:A, 0)), Table1[[#This Row],[Origin City]]),","," ",Table1[[#This Row],[Origin State]])</f>
        <v>St. Cloud, MN</v>
      </c>
      <c r="K1535" t="s">
        <v>48</v>
      </c>
      <c r="L1535" t="s">
        <v>49</v>
      </c>
      <c r="M1535" t="s">
        <v>50</v>
      </c>
      <c r="N1535" s="5">
        <v>1666</v>
      </c>
      <c r="O1535" t="s">
        <v>51</v>
      </c>
      <c r="P1535">
        <v>110</v>
      </c>
      <c r="Q1535">
        <v>120</v>
      </c>
      <c r="R1535" t="s">
        <v>42</v>
      </c>
      <c r="S1535" t="s">
        <v>43</v>
      </c>
      <c r="T1535" t="s">
        <v>52</v>
      </c>
      <c r="U1535" s="36" t="s">
        <v>44</v>
      </c>
      <c r="V1535" s="28" t="s">
        <v>45</v>
      </c>
      <c r="W1535" s="4">
        <v>5580</v>
      </c>
      <c r="X1535" s="4">
        <f>IF(Table1[[#This Row],[Commodity]]="corn",Table1[[#This Row],[Tariff per Car]]/(111*2000/56),Table1[[#This Row],[Tariff per Car]]/(111*2000/60))</f>
        <v>1.4075675675675676</v>
      </c>
      <c r="Y1535" s="4">
        <f>Table1[[#This Row],[Tariff per Car]]/100.7</f>
        <v>55.412115193644489</v>
      </c>
      <c r="Z1535" s="4">
        <f>(Table1[[#This Row],[Tariff per Car]]/111)</f>
        <v>50.270270270270274</v>
      </c>
      <c r="AA1535" s="6">
        <f>(Table1[[#This Row],[Tariff per Car]]/111)/Table1[[#This Row],[Route Mileage]]</f>
        <v>3.0174231854904126E-2</v>
      </c>
      <c r="AB1535" s="4">
        <v>0.12</v>
      </c>
      <c r="AC1535" s="4">
        <f>Table1[[#This Row],[FSC per Mile]]*Table1[[#This Row],[Route Mileage]]</f>
        <v>199.92</v>
      </c>
      <c r="AD1535" s="4">
        <f>Table1[[#This Row],[Tariff per Car]]+Table1[[#This Row],[FSC per Car]]</f>
        <v>5779.92</v>
      </c>
      <c r="AE1535" s="4">
        <f>IF(Table1[[#This Row],[Commodity]]="corn",Table1[[#This Row],[Tariff + FSC per Car]]/(111*2000/56),Table1[[#This Row],[Tariff + FSC per Car]]/(111*2000/60))</f>
        <v>1.457997837837838</v>
      </c>
      <c r="AF1535" s="4">
        <f>Table1[[#This Row],[Tariff + FSC per Car]]/100.7</f>
        <v>57.397418073485603</v>
      </c>
      <c r="AG1535" s="4">
        <f>(Table1[[#This Row],[Tariff + FSC per Car]]/111)</f>
        <v>52.071351351351353</v>
      </c>
      <c r="AH1535" s="6">
        <f>(Table1[[#This Row],[Tariff + FSC per Car]]/111)/Table1[[#This Row],[Route Mileage]]</f>
        <v>3.1255312935985206E-2</v>
      </c>
    </row>
    <row r="1536" spans="1:34" x14ac:dyDescent="0.25">
      <c r="A1536" s="3">
        <v>45519</v>
      </c>
      <c r="B1536" s="1" t="s">
        <v>34</v>
      </c>
      <c r="C1536" s="1" t="s">
        <v>34</v>
      </c>
      <c r="D1536" s="24">
        <v>4022</v>
      </c>
      <c r="E1536" s="24">
        <v>39010</v>
      </c>
      <c r="F1536" s="1" t="s">
        <v>35</v>
      </c>
      <c r="G1536" s="1" t="s">
        <v>36</v>
      </c>
      <c r="H1536" s="1" t="s">
        <v>70</v>
      </c>
      <c r="I1536" t="s">
        <v>57</v>
      </c>
      <c r="J1536" t="str">
        <f>_xlfn.CONCAT(IFERROR(INDEX(Lookup!B:B, MATCH(Table1[[#This Row],[Origin City]], Lookup!A:A, 0)), Table1[[#This Row],[Origin City]]),","," ",Table1[[#This Row],[Origin State]])</f>
        <v>Waverly, IL</v>
      </c>
      <c r="K1536" t="s">
        <v>71</v>
      </c>
      <c r="L1536" t="s">
        <v>64</v>
      </c>
      <c r="M1536" t="str">
        <f>_xlfn.CONCAT(IFERROR(INDEX(Lookup!B:B, MATCH(Table1[[#This Row],[Destination City]], Lookup!A:A, 0)), Table1[[#This Row],[Destination City]]),","," ",Table1[[#This Row],[Destination State]])</f>
        <v>Dexter, NM</v>
      </c>
      <c r="N1536" s="47">
        <v>1058</v>
      </c>
      <c r="O1536" t="s">
        <v>41</v>
      </c>
      <c r="P1536">
        <v>110</v>
      </c>
      <c r="Q1536">
        <v>120</v>
      </c>
      <c r="R1536" t="s">
        <v>42</v>
      </c>
      <c r="S1536" t="s">
        <v>43</v>
      </c>
      <c r="T1536" t="s">
        <v>43</v>
      </c>
      <c r="U1536" s="36" t="s">
        <v>44</v>
      </c>
      <c r="V1536" s="28" t="s">
        <v>45</v>
      </c>
      <c r="W1536" s="4">
        <v>4380</v>
      </c>
      <c r="X1536" s="4">
        <f>IF(Table1[[#This Row],[Commodity]]="corn",Table1[[#This Row],[Tariff per Car]]/(111*2000/56),Table1[[#This Row],[Tariff per Car]]/(111*2000/60))</f>
        <v>1.1048648648648649</v>
      </c>
      <c r="Y1536" s="4">
        <f>Table1[[#This Row],[Tariff per Car]]/100.7</f>
        <v>43.495531281032768</v>
      </c>
      <c r="Z1536" s="4">
        <f>(Table1[[#This Row],[Tariff per Car]]/111)</f>
        <v>39.45945945945946</v>
      </c>
      <c r="AA1536" s="6">
        <f>(Table1[[#This Row],[Tariff per Car]]/111)/Table1[[#This Row],[Route Mileage]]</f>
        <v>3.729627548153068E-2</v>
      </c>
      <c r="AB1536" s="4">
        <v>0.12</v>
      </c>
      <c r="AC1536" s="4">
        <f>Table1[[#This Row],[FSC per Mile]]*Table1[[#This Row],[Route Mileage]]</f>
        <v>126.96</v>
      </c>
      <c r="AD1536" s="4">
        <f>Table1[[#This Row],[Tariff per Car]]+Table1[[#This Row],[FSC per Car]]</f>
        <v>4506.96</v>
      </c>
      <c r="AE1536" s="4">
        <f>IF(Table1[[#This Row],[Commodity]]="corn",Table1[[#This Row],[Tariff + FSC per Car]]/(111*2000/56),Table1[[#This Row],[Tariff + FSC per Car]]/(111*2000/60))</f>
        <v>1.1368908108108109</v>
      </c>
      <c r="AF1536" s="4">
        <f>Table1[[#This Row],[Tariff + FSC per Car]]/100.7</f>
        <v>44.756305858987091</v>
      </c>
      <c r="AG1536" s="4">
        <f>(Table1[[#This Row],[Tariff + FSC per Car]]/111)</f>
        <v>40.603243243243242</v>
      </c>
      <c r="AH1536" s="6">
        <f>(Table1[[#This Row],[Tariff + FSC per Car]]/111)/Table1[[#This Row],[Route Mileage]]</f>
        <v>3.8377356562611757E-2</v>
      </c>
    </row>
    <row r="1537" spans="1:34" x14ac:dyDescent="0.25">
      <c r="A1537" s="3">
        <v>45519</v>
      </c>
      <c r="B1537" s="1" t="s">
        <v>131</v>
      </c>
      <c r="C1537" s="1" t="s">
        <v>131</v>
      </c>
      <c r="D1537" s="24">
        <v>4050</v>
      </c>
      <c r="E1537" s="24">
        <v>1001000</v>
      </c>
      <c r="F1537" s="1" t="s">
        <v>35</v>
      </c>
      <c r="G1537" s="1" t="s">
        <v>36</v>
      </c>
      <c r="H1537" s="1" t="s">
        <v>132</v>
      </c>
      <c r="I1537" t="s">
        <v>57</v>
      </c>
      <c r="J1537" t="str">
        <f>_xlfn.CONCAT(IFERROR(INDEX(Lookup!B:B, MATCH(Table1[[#This Row],[Origin City]], Lookup!A:A, 0)), Table1[[#This Row],[Origin City]]),","," ",Table1[[#This Row],[Origin State]])</f>
        <v>Gibson City, IL</v>
      </c>
      <c r="K1537" t="s">
        <v>133</v>
      </c>
      <c r="L1537" t="s">
        <v>83</v>
      </c>
      <c r="M1537" t="str">
        <f>_xlfn.CONCAT(IFERROR(INDEX(Lookup!B:B, MATCH(Table1[[#This Row],[Destination City]], Lookup!A:A, 0)), Table1[[#This Row],[Destination City]]),","," ",Table1[[#This Row],[Destination State]])</f>
        <v>Reserve, LA</v>
      </c>
      <c r="N1537" s="5">
        <v>870</v>
      </c>
      <c r="O1537" t="s">
        <v>86</v>
      </c>
      <c r="P1537">
        <v>105</v>
      </c>
      <c r="R1537" t="s">
        <v>108</v>
      </c>
      <c r="S1537" t="s">
        <v>43</v>
      </c>
      <c r="T1537" t="s">
        <v>52</v>
      </c>
      <c r="U1537" s="26"/>
      <c r="V1537" s="27" t="s">
        <v>134</v>
      </c>
      <c r="W1537" s="4">
        <v>1861</v>
      </c>
      <c r="X1537" s="4">
        <f>IF(Table1[[#This Row],[Commodity]]="corn",Table1[[#This Row],[Tariff per Car]]/(111*2000/56),Table1[[#This Row],[Tariff per Car]]/(111*2000/60))</f>
        <v>0.46944144144144145</v>
      </c>
      <c r="Y1537" s="4">
        <f>Table1[[#This Row],[Tariff per Car]]/100.7</f>
        <v>18.480635551142004</v>
      </c>
      <c r="Z1537" s="4">
        <f>(Table1[[#This Row],[Tariff per Car]]/111)</f>
        <v>16.765765765765767</v>
      </c>
      <c r="AA1537" s="6">
        <f>(Table1[[#This Row],[Tariff per Car]]/111)/Table1[[#This Row],[Route Mileage]]</f>
        <v>1.9270995133064101E-2</v>
      </c>
      <c r="AB1537" s="4">
        <v>0.37</v>
      </c>
      <c r="AC1537" s="4">
        <f>Table1[[#This Row],[FSC per Mile]]*Table1[[#This Row],[Route Mileage]]</f>
        <v>321.89999999999998</v>
      </c>
      <c r="AD1537" s="4">
        <f>Table1[[#This Row],[Tariff per Car]]+Table1[[#This Row],[FSC per Car]]</f>
        <v>2182.9</v>
      </c>
      <c r="AE1537" s="4">
        <f>IF(Table1[[#This Row],[Commodity]]="corn",Table1[[#This Row],[Tariff + FSC per Car]]/(111*2000/56),Table1[[#This Row],[Tariff + FSC per Car]]/(111*2000/60))</f>
        <v>0.55064144144144145</v>
      </c>
      <c r="AF1537" s="4">
        <f>Table1[[#This Row],[Tariff + FSC per Car]]/100.7</f>
        <v>21.677259185700098</v>
      </c>
      <c r="AG1537" s="4">
        <f>(Table1[[#This Row],[Tariff + FSC per Car]]/111)</f>
        <v>19.665765765765766</v>
      </c>
      <c r="AH1537" s="6">
        <f>(Table1[[#This Row],[Tariff + FSC per Car]]/111)/Table1[[#This Row],[Route Mileage]]</f>
        <v>2.2604328466397431E-2</v>
      </c>
    </row>
    <row r="1538" spans="1:34" x14ac:dyDescent="0.25">
      <c r="A1538" s="3">
        <v>45519</v>
      </c>
      <c r="B1538" s="1" t="s">
        <v>131</v>
      </c>
      <c r="C1538" s="1" t="s">
        <v>131</v>
      </c>
      <c r="D1538" s="24">
        <v>4050</v>
      </c>
      <c r="E1538" s="24">
        <v>1001000</v>
      </c>
      <c r="F1538" s="1" t="s">
        <v>35</v>
      </c>
      <c r="G1538" s="1" t="s">
        <v>36</v>
      </c>
      <c r="H1538" s="1" t="s">
        <v>132</v>
      </c>
      <c r="I1538" t="s">
        <v>57</v>
      </c>
      <c r="J1538" t="str">
        <f>_xlfn.CONCAT(IFERROR(INDEX(Lookup!B:B, MATCH(Table1[[#This Row],[Origin City]], Lookup!A:A, 0)), Table1[[#This Row],[Origin City]]),","," ",Table1[[#This Row],[Origin State]])</f>
        <v>Gibson City, IL</v>
      </c>
      <c r="K1538" t="s">
        <v>133</v>
      </c>
      <c r="L1538" t="s">
        <v>83</v>
      </c>
      <c r="M1538" t="str">
        <f>_xlfn.CONCAT(IFERROR(INDEX(Lookup!B:B, MATCH(Table1[[#This Row],[Destination City]], Lookup!A:A, 0)), Table1[[#This Row],[Destination City]]),","," ",Table1[[#This Row],[Destination State]])</f>
        <v>Reserve, LA</v>
      </c>
      <c r="N1538" s="5">
        <v>870</v>
      </c>
      <c r="O1538" t="s">
        <v>86</v>
      </c>
      <c r="P1538">
        <v>105</v>
      </c>
      <c r="R1538" t="s">
        <v>2</v>
      </c>
      <c r="S1538" t="s">
        <v>43</v>
      </c>
      <c r="T1538" t="s">
        <v>52</v>
      </c>
      <c r="U1538" s="26"/>
      <c r="V1538" s="27" t="s">
        <v>134</v>
      </c>
      <c r="W1538" s="4">
        <v>2241</v>
      </c>
      <c r="X1538" s="4">
        <f>IF(Table1[[#This Row],[Commodity]]="corn",Table1[[#This Row],[Tariff per Car]]/(111*2000/56),Table1[[#This Row],[Tariff per Car]]/(111*2000/60))</f>
        <v>0.56529729729729727</v>
      </c>
      <c r="Y1538" s="4">
        <f>Table1[[#This Row],[Tariff per Car]]/100.7</f>
        <v>22.254220456802383</v>
      </c>
      <c r="Z1538" s="4">
        <f>(Table1[[#This Row],[Tariff per Car]]/111)</f>
        <v>20.189189189189189</v>
      </c>
      <c r="AA1538" s="6">
        <f>(Table1[[#This Row],[Tariff per Car]]/111)/Table1[[#This Row],[Route Mileage]]</f>
        <v>2.3205964585274932E-2</v>
      </c>
      <c r="AB1538" s="4">
        <v>0.37</v>
      </c>
      <c r="AC1538" s="4">
        <f>Table1[[#This Row],[FSC per Mile]]*Table1[[#This Row],[Route Mileage]]</f>
        <v>321.89999999999998</v>
      </c>
      <c r="AD1538" s="4">
        <f>Table1[[#This Row],[Tariff per Car]]+Table1[[#This Row],[FSC per Car]]</f>
        <v>2562.9</v>
      </c>
      <c r="AE1538" s="4">
        <f>IF(Table1[[#This Row],[Commodity]]="corn",Table1[[#This Row],[Tariff + FSC per Car]]/(111*2000/56),Table1[[#This Row],[Tariff + FSC per Car]]/(111*2000/60))</f>
        <v>0.64649729729729732</v>
      </c>
      <c r="AF1538" s="4">
        <f>Table1[[#This Row],[Tariff + FSC per Car]]/100.7</f>
        <v>25.450844091360477</v>
      </c>
      <c r="AG1538" s="4">
        <f>(Table1[[#This Row],[Tariff + FSC per Car]]/111)</f>
        <v>23.089189189189192</v>
      </c>
      <c r="AH1538" s="6">
        <f>(Table1[[#This Row],[Tariff + FSC per Car]]/111)/Table1[[#This Row],[Route Mileage]]</f>
        <v>2.6539297918608266E-2</v>
      </c>
    </row>
    <row r="1539" spans="1:34" x14ac:dyDescent="0.25">
      <c r="A1539" s="3">
        <v>45519</v>
      </c>
      <c r="B1539" s="1" t="s">
        <v>80</v>
      </c>
      <c r="C1539" s="1" t="s">
        <v>81</v>
      </c>
      <c r="D1539" s="24">
        <v>4032</v>
      </c>
      <c r="E1539" s="24">
        <v>1182</v>
      </c>
      <c r="F1539" s="1" t="s">
        <v>35</v>
      </c>
      <c r="G1539" s="1" t="s">
        <v>36</v>
      </c>
      <c r="H1539" s="1" t="s">
        <v>82</v>
      </c>
      <c r="I1539" t="s">
        <v>83</v>
      </c>
      <c r="J1539" t="str">
        <f>_xlfn.CONCAT(IFERROR(INDEX(Lookup!B:B, MATCH(Table1[[#This Row],[Origin City]], Lookup!A:A, 0)), Table1[[#This Row],[Origin City]]),","," ",Table1[[#This Row],[Origin State]])</f>
        <v>Delhi, LA</v>
      </c>
      <c r="K1539" t="s">
        <v>84</v>
      </c>
      <c r="L1539" t="s">
        <v>85</v>
      </c>
      <c r="M1539" t="str">
        <f>_xlfn.CONCAT(IFERROR(INDEX(Lookup!B:B, MATCH(Table1[[#This Row],[Destination City]], Lookup!A:A, 0)), Table1[[#This Row],[Destination City]]),","," ",Table1[[#This Row],[Destination State]])</f>
        <v>Morton, MS</v>
      </c>
      <c r="N1539" s="5">
        <v>120</v>
      </c>
      <c r="O1539" t="s">
        <v>86</v>
      </c>
      <c r="P1539">
        <v>100</v>
      </c>
      <c r="R1539" t="s">
        <v>42</v>
      </c>
      <c r="S1539" t="s">
        <v>43</v>
      </c>
      <c r="T1539" t="s">
        <v>52</v>
      </c>
      <c r="U1539" s="26"/>
      <c r="V1539" s="27" t="s">
        <v>87</v>
      </c>
      <c r="W1539" s="4">
        <v>1340</v>
      </c>
      <c r="X1539" s="4">
        <f>IF(Table1[[#This Row],[Commodity]]="corn",Table1[[#This Row],[Tariff per Car]]/(111*2000/56),Table1[[#This Row],[Tariff per Car]]/(111*2000/60))</f>
        <v>0.33801801801801801</v>
      </c>
      <c r="Y1539" s="4">
        <f>Table1[[#This Row],[Tariff per Car]]/100.7</f>
        <v>13.306852035749751</v>
      </c>
      <c r="Z1539" s="4">
        <f>(Table1[[#This Row],[Tariff per Car]]/111)</f>
        <v>12.072072072072071</v>
      </c>
      <c r="AA1539" s="6">
        <f>(Table1[[#This Row],[Tariff per Car]]/111)/Table1[[#This Row],[Route Mileage]]</f>
        <v>0.1006006006006006</v>
      </c>
      <c r="AB1539" s="4">
        <v>0.4</v>
      </c>
      <c r="AC1539" s="4">
        <f>Table1[[#This Row],[FSC per Mile]]*Table1[[#This Row],[Route Mileage]]</f>
        <v>48</v>
      </c>
      <c r="AD1539" s="4">
        <f>Table1[[#This Row],[Tariff per Car]]+Table1[[#This Row],[FSC per Car]]</f>
        <v>1388</v>
      </c>
      <c r="AE1539" s="4">
        <f>IF(Table1[[#This Row],[Commodity]]="corn",Table1[[#This Row],[Tariff + FSC per Car]]/(111*2000/56),Table1[[#This Row],[Tariff + FSC per Car]]/(111*2000/60))</f>
        <v>0.35012612612612615</v>
      </c>
      <c r="AF1539" s="4">
        <f>Table1[[#This Row],[Tariff + FSC per Car]]/100.7</f>
        <v>13.78351539225422</v>
      </c>
      <c r="AG1539" s="4">
        <f>(Table1[[#This Row],[Tariff + FSC per Car]]/111)</f>
        <v>12.504504504504505</v>
      </c>
      <c r="AH1539" s="6">
        <f>(Table1[[#This Row],[Tariff + FSC per Car]]/111)/Table1[[#This Row],[Route Mileage]]</f>
        <v>0.1042042042042042</v>
      </c>
    </row>
    <row r="1540" spans="1:34" x14ac:dyDescent="0.25">
      <c r="A1540" s="3">
        <v>45519</v>
      </c>
      <c r="B1540" s="1" t="s">
        <v>88</v>
      </c>
      <c r="C1540" s="1" t="s">
        <v>81</v>
      </c>
      <c r="D1540" s="24">
        <v>4444</v>
      </c>
      <c r="E1540" s="24">
        <v>45646</v>
      </c>
      <c r="F1540" s="1" t="s">
        <v>35</v>
      </c>
      <c r="G1540" s="1" t="s">
        <v>36</v>
      </c>
      <c r="H1540" s="1" t="s">
        <v>89</v>
      </c>
      <c r="I1540" t="s">
        <v>75</v>
      </c>
      <c r="J1540" t="str">
        <f>_xlfn.CONCAT(IFERROR(INDEX(Lookup!B:B, MATCH(Table1[[#This Row],[Origin City]], Lookup!A:A, 0)), Table1[[#This Row],[Origin City]]),","," ",Table1[[#This Row],[Origin State]])</f>
        <v>Enderlin, ND</v>
      </c>
      <c r="K1540" t="s">
        <v>90</v>
      </c>
      <c r="L1540" t="s">
        <v>49</v>
      </c>
      <c r="M1540" t="str">
        <f>_xlfn.CONCAT(IFERROR(INDEX(Lookup!B:B, MATCH(Table1[[#This Row],[Destination City]], Lookup!A:A, 0)), Table1[[#This Row],[Destination City]]),","," ",Table1[[#This Row],[Destination State]])</f>
        <v>Kalama, WA</v>
      </c>
      <c r="N1540" s="5">
        <v>1617</v>
      </c>
      <c r="O1540" t="s">
        <v>86</v>
      </c>
      <c r="P1540">
        <v>110</v>
      </c>
      <c r="Q1540">
        <v>110</v>
      </c>
      <c r="R1540" t="s">
        <v>42</v>
      </c>
      <c r="S1540" t="s">
        <v>43</v>
      </c>
      <c r="T1540" t="s">
        <v>52</v>
      </c>
      <c r="U1540" s="26"/>
      <c r="V1540" s="27" t="s">
        <v>87</v>
      </c>
      <c r="W1540" s="4">
        <v>5197</v>
      </c>
      <c r="X1540" s="4">
        <f>IF(Table1[[#This Row],[Commodity]]="corn",Table1[[#This Row],[Tariff per Car]]/(111*2000/56),Table1[[#This Row],[Tariff per Car]]/(111*2000/60))</f>
        <v>1.3109549549549551</v>
      </c>
      <c r="Y1540" s="4">
        <f>Table1[[#This Row],[Tariff per Car]]/100.7</f>
        <v>51.608738828202583</v>
      </c>
      <c r="Z1540" s="4">
        <f>(Table1[[#This Row],[Tariff per Car]]/111)</f>
        <v>46.81981981981982</v>
      </c>
      <c r="AA1540" s="6">
        <f>(Table1[[#This Row],[Tariff per Car]]/111)/Table1[[#This Row],[Route Mileage]]</f>
        <v>2.8954743240457527E-2</v>
      </c>
      <c r="AB1540" s="4">
        <v>0.33</v>
      </c>
      <c r="AC1540" s="4">
        <f>Table1[[#This Row],[FSC per Mile]]*Table1[[#This Row],[Route Mileage]]</f>
        <v>533.61</v>
      </c>
      <c r="AD1540" s="4">
        <f>Table1[[#This Row],[Tariff per Car]]+Table1[[#This Row],[FSC per Car]]</f>
        <v>5730.61</v>
      </c>
      <c r="AE1540" s="4">
        <f>IF(Table1[[#This Row],[Commodity]]="corn",Table1[[#This Row],[Tariff + FSC per Car]]/(111*2000/56),Table1[[#This Row],[Tariff + FSC per Car]]/(111*2000/60))</f>
        <v>1.4455592792792793</v>
      </c>
      <c r="AF1540" s="4">
        <f>Table1[[#This Row],[Tariff + FSC per Car]]/100.7</f>
        <v>56.907745779543191</v>
      </c>
      <c r="AG1540" s="4">
        <f>(Table1[[#This Row],[Tariff + FSC per Car]]/111)</f>
        <v>51.627117117117116</v>
      </c>
      <c r="AH1540" s="6">
        <f>(Table1[[#This Row],[Tariff + FSC per Car]]/111)/Table1[[#This Row],[Route Mileage]]</f>
        <v>3.1927716213430497E-2</v>
      </c>
    </row>
    <row r="1541" spans="1:34" x14ac:dyDescent="0.25">
      <c r="A1541" s="3">
        <v>45519</v>
      </c>
      <c r="B1541" s="1" t="s">
        <v>88</v>
      </c>
      <c r="C1541" s="1" t="s">
        <v>81</v>
      </c>
      <c r="D1541" s="24">
        <v>4444</v>
      </c>
      <c r="E1541" s="24">
        <v>45558</v>
      </c>
      <c r="F1541" s="1" t="s">
        <v>35</v>
      </c>
      <c r="G1541" s="1" t="s">
        <v>36</v>
      </c>
      <c r="H1541" s="1" t="s">
        <v>91</v>
      </c>
      <c r="I1541" t="s">
        <v>47</v>
      </c>
      <c r="J1541" t="str">
        <f>_xlfn.CONCAT(IFERROR(INDEX(Lookup!B:B, MATCH(Table1[[#This Row],[Origin City]], Lookup!A:A, 0)), Table1[[#This Row],[Origin City]]),","," ",Table1[[#This Row],[Origin State]])</f>
        <v>Glenwood, MN</v>
      </c>
      <c r="K1541" t="s">
        <v>92</v>
      </c>
      <c r="L1541" t="s">
        <v>93</v>
      </c>
      <c r="M1541" t="str">
        <f>_xlfn.CONCAT(IFERROR(INDEX(Lookup!B:B, MATCH(Table1[[#This Row],[Destination City]], Lookup!A:A, 0)), Table1[[#This Row],[Destination City]]),","," ",Table1[[#This Row],[Destination State]])</f>
        <v>Boardman, OR</v>
      </c>
      <c r="N1541" s="5">
        <v>1556</v>
      </c>
      <c r="O1541" t="s">
        <v>86</v>
      </c>
      <c r="P1541">
        <v>110</v>
      </c>
      <c r="Q1541">
        <v>110</v>
      </c>
      <c r="R1541" t="s">
        <v>42</v>
      </c>
      <c r="S1541" t="s">
        <v>43</v>
      </c>
      <c r="T1541" t="s">
        <v>52</v>
      </c>
      <c r="U1541" s="26"/>
      <c r="V1541" s="27" t="s">
        <v>87</v>
      </c>
      <c r="W1541" s="4">
        <v>5363</v>
      </c>
      <c r="X1541" s="4">
        <f>IF(Table1[[#This Row],[Commodity]]="corn",Table1[[#This Row],[Tariff per Car]]/(111*2000/56),Table1[[#This Row],[Tariff per Car]]/(111*2000/60))</f>
        <v>1.3528288288288288</v>
      </c>
      <c r="Y1541" s="4">
        <f>Table1[[#This Row],[Tariff per Car]]/100.7</f>
        <v>53.257199602780531</v>
      </c>
      <c r="Z1541" s="4">
        <f>(Table1[[#This Row],[Tariff per Car]]/111)</f>
        <v>48.315315315315317</v>
      </c>
      <c r="AA1541" s="6">
        <f>(Table1[[#This Row],[Tariff per Car]]/111)/Table1[[#This Row],[Route Mileage]]</f>
        <v>3.1050973853030409E-2</v>
      </c>
      <c r="AB1541" s="4">
        <v>0.33</v>
      </c>
      <c r="AC1541" s="4">
        <f>Table1[[#This Row],[FSC per Mile]]*Table1[[#This Row],[Route Mileage]]</f>
        <v>513.48</v>
      </c>
      <c r="AD1541" s="4">
        <f>Table1[[#This Row],[Tariff per Car]]+Table1[[#This Row],[FSC per Car]]</f>
        <v>5876.48</v>
      </c>
      <c r="AE1541" s="4">
        <f>IF(Table1[[#This Row],[Commodity]]="corn",Table1[[#This Row],[Tariff + FSC per Car]]/(111*2000/56),Table1[[#This Row],[Tariff + FSC per Car]]/(111*2000/60))</f>
        <v>1.4823553153153153</v>
      </c>
      <c r="AF1541" s="4">
        <f>Table1[[#This Row],[Tariff + FSC per Car]]/100.7</f>
        <v>58.356305858987085</v>
      </c>
      <c r="AG1541" s="4">
        <f>(Table1[[#This Row],[Tariff + FSC per Car]]/111)</f>
        <v>52.941261261261261</v>
      </c>
      <c r="AH1541" s="6">
        <f>(Table1[[#This Row],[Tariff + FSC per Car]]/111)/Table1[[#This Row],[Route Mileage]]</f>
        <v>3.4023946826003383E-2</v>
      </c>
    </row>
    <row r="1542" spans="1:34" x14ac:dyDescent="0.25">
      <c r="A1542" s="3">
        <v>45519</v>
      </c>
      <c r="B1542" s="1" t="s">
        <v>94</v>
      </c>
      <c r="C1542" s="1" t="s">
        <v>94</v>
      </c>
      <c r="D1542" s="24">
        <v>4315</v>
      </c>
      <c r="F1542" s="1" t="s">
        <v>35</v>
      </c>
      <c r="G1542" s="1" t="s">
        <v>36</v>
      </c>
      <c r="H1542" s="1" t="s">
        <v>95</v>
      </c>
      <c r="I1542" t="s">
        <v>96</v>
      </c>
      <c r="J1542" t="str">
        <f>_xlfn.CONCAT(IFERROR(INDEX(Lookup!B:B, MATCH(Table1[[#This Row],[Origin City]], Lookup!A:A, 0)), Table1[[#This Row],[Origin City]]),","," ",Table1[[#This Row],[Origin State]])</f>
        <v>Haw Creek (Ladoga), IN</v>
      </c>
      <c r="K1542" t="s">
        <v>97</v>
      </c>
      <c r="L1542" t="s">
        <v>98</v>
      </c>
      <c r="M1542" t="str">
        <f>_xlfn.CONCAT(IFERROR(INDEX(Lookup!B:B, MATCH(Table1[[#This Row],[Destination City]], Lookup!A:A, 0)), Table1[[#This Row],[Destination City]]),","," ",Table1[[#This Row],[Destination State]])</f>
        <v>Ozark, AL</v>
      </c>
      <c r="N1542" s="9">
        <v>707</v>
      </c>
      <c r="O1542" t="s">
        <v>86</v>
      </c>
      <c r="P1542">
        <v>90</v>
      </c>
      <c r="Q1542">
        <v>90</v>
      </c>
      <c r="R1542" t="s">
        <v>42</v>
      </c>
      <c r="S1542" t="s">
        <v>43</v>
      </c>
      <c r="T1542" t="s">
        <v>52</v>
      </c>
      <c r="U1542" s="29"/>
      <c r="V1542" s="30" t="s">
        <v>87</v>
      </c>
      <c r="W1542" s="4">
        <v>5961</v>
      </c>
      <c r="X1542" s="4">
        <f>IF(Table1[[#This Row],[Commodity]]="corn",Table1[[#This Row],[Tariff per Car]]/(111*2000/56),Table1[[#This Row],[Tariff per Car]]/(111*2000/60))</f>
        <v>1.5036756756756757</v>
      </c>
      <c r="Y1542" s="4">
        <f>Table1[[#This Row],[Tariff per Car]]/100.7</f>
        <v>59.195630585898705</v>
      </c>
      <c r="Z1542" s="4">
        <f>(Table1[[#This Row],[Tariff per Car]]/111)</f>
        <v>53.702702702702702</v>
      </c>
      <c r="AA1542" s="6">
        <f>(Table1[[#This Row],[Tariff per Car]]/111)/Table1[[#This Row],[Route Mileage]]</f>
        <v>7.5958561107075953E-2</v>
      </c>
      <c r="AB1542" s="4">
        <v>0</v>
      </c>
      <c r="AC1542" s="4">
        <f>Table1[[#This Row],[FSC per Mile]]*Table1[[#This Row],[Route Mileage]]</f>
        <v>0</v>
      </c>
      <c r="AD1542" s="4">
        <f>Table1[[#This Row],[Tariff per Car]]+Table1[[#This Row],[FSC per Car]]</f>
        <v>5961</v>
      </c>
      <c r="AE1542" s="4">
        <f>IF(Table1[[#This Row],[Commodity]]="corn",Table1[[#This Row],[Tariff + FSC per Car]]/(111*2000/56),Table1[[#This Row],[Tariff + FSC per Car]]/(111*2000/60))</f>
        <v>1.5036756756756757</v>
      </c>
      <c r="AF1542" s="4">
        <f>Table1[[#This Row],[Tariff + FSC per Car]]/100.7</f>
        <v>59.195630585898705</v>
      </c>
      <c r="AG1542" s="4">
        <f>(Table1[[#This Row],[Tariff + FSC per Car]]/111)</f>
        <v>53.702702702702702</v>
      </c>
      <c r="AH1542" s="6">
        <f>(Table1[[#This Row],[Tariff + FSC per Car]]/111)/Table1[[#This Row],[Route Mileage]]</f>
        <v>7.5958561107075953E-2</v>
      </c>
    </row>
    <row r="1543" spans="1:34" x14ac:dyDescent="0.25">
      <c r="A1543" s="3">
        <v>45519</v>
      </c>
      <c r="B1543" s="1" t="s">
        <v>94</v>
      </c>
      <c r="C1543" s="1" t="s">
        <v>94</v>
      </c>
      <c r="D1543" s="24">
        <v>4315</v>
      </c>
      <c r="F1543" s="1" t="s">
        <v>35</v>
      </c>
      <c r="G1543" s="1" t="s">
        <v>36</v>
      </c>
      <c r="H1543" s="1" t="s">
        <v>99</v>
      </c>
      <c r="I1543" t="s">
        <v>100</v>
      </c>
      <c r="J1543" t="str">
        <f>_xlfn.CONCAT(IFERROR(INDEX(Lookup!B:B, MATCH(Table1[[#This Row],[Origin City]], Lookup!A:A, 0)), Table1[[#This Row],[Origin City]]),","," ",Table1[[#This Row],[Origin State]])</f>
        <v>Marysville, OH</v>
      </c>
      <c r="K1543" t="s">
        <v>101</v>
      </c>
      <c r="L1543" t="s">
        <v>102</v>
      </c>
      <c r="M1543" t="str">
        <f>_xlfn.CONCAT(IFERROR(INDEX(Lookup!B:B, MATCH(Table1[[#This Row],[Destination City]], Lookup!A:A, 0)), Table1[[#This Row],[Destination City]]),","," ",Table1[[#This Row],[Destination State]])</f>
        <v>Rose Hill, NC</v>
      </c>
      <c r="N1543" s="9">
        <v>781</v>
      </c>
      <c r="O1543" t="s">
        <v>86</v>
      </c>
      <c r="P1543">
        <v>90</v>
      </c>
      <c r="Q1543">
        <v>90</v>
      </c>
      <c r="R1543" t="s">
        <v>42</v>
      </c>
      <c r="S1543" t="s">
        <v>43</v>
      </c>
      <c r="T1543" t="s">
        <v>52</v>
      </c>
      <c r="U1543" s="45"/>
      <c r="V1543" s="46" t="s">
        <v>87</v>
      </c>
      <c r="W1543" s="4">
        <v>6139</v>
      </c>
      <c r="X1543" s="4">
        <f>IF(Table1[[#This Row],[Commodity]]="corn",Table1[[#This Row],[Tariff per Car]]/(111*2000/56),Table1[[#This Row],[Tariff per Car]]/(111*2000/60))</f>
        <v>1.5485765765765767</v>
      </c>
      <c r="Y1543" s="4">
        <f>Table1[[#This Row],[Tariff per Car]]/100.7</f>
        <v>60.963257199602779</v>
      </c>
      <c r="Z1543" s="4">
        <f>(Table1[[#This Row],[Tariff per Car]]/111)</f>
        <v>55.306306306306304</v>
      </c>
      <c r="AA1543" s="6">
        <f>(Table1[[#This Row],[Tariff per Car]]/111)/Table1[[#This Row],[Route Mileage]]</f>
        <v>7.0814732786563764E-2</v>
      </c>
      <c r="AB1543" s="4">
        <v>0</v>
      </c>
      <c r="AC1543" s="4">
        <f>Table1[[#This Row],[FSC per Mile]]*Table1[[#This Row],[Route Mileage]]</f>
        <v>0</v>
      </c>
      <c r="AD1543" s="4">
        <f>Table1[[#This Row],[Tariff per Car]]+Table1[[#This Row],[FSC per Car]]</f>
        <v>6139</v>
      </c>
      <c r="AE1543" s="4">
        <f>IF(Table1[[#This Row],[Commodity]]="corn",Table1[[#This Row],[Tariff + FSC per Car]]/(111*2000/56),Table1[[#This Row],[Tariff + FSC per Car]]/(111*2000/60))</f>
        <v>1.5485765765765767</v>
      </c>
      <c r="AF1543" s="4">
        <f>Table1[[#This Row],[Tariff + FSC per Car]]/100.7</f>
        <v>60.963257199602779</v>
      </c>
      <c r="AG1543" s="4">
        <f>(Table1[[#This Row],[Tariff + FSC per Car]]/111)</f>
        <v>55.306306306306304</v>
      </c>
      <c r="AH1543" s="6">
        <f>(Table1[[#This Row],[Tariff + FSC per Car]]/111)/Table1[[#This Row],[Route Mileage]]</f>
        <v>7.0814732786563764E-2</v>
      </c>
    </row>
    <row r="1544" spans="1:34" x14ac:dyDescent="0.25">
      <c r="A1544" s="3">
        <v>45519</v>
      </c>
      <c r="B1544" s="1" t="s">
        <v>94</v>
      </c>
      <c r="C1544" s="1" t="s">
        <v>94</v>
      </c>
      <c r="D1544" s="24">
        <v>4315</v>
      </c>
      <c r="F1544" s="1" t="s">
        <v>35</v>
      </c>
      <c r="G1544" s="1" t="s">
        <v>36</v>
      </c>
      <c r="H1544" s="1" t="s">
        <v>103</v>
      </c>
      <c r="I1544" t="s">
        <v>57</v>
      </c>
      <c r="J1544" t="str">
        <f>_xlfn.CONCAT(IFERROR(INDEX(Lookup!B:B, MATCH(Table1[[#This Row],[Origin City]], Lookup!A:A, 0)), Table1[[#This Row],[Origin City]]),","," ",Table1[[#This Row],[Origin State]])</f>
        <v>Olney, IL</v>
      </c>
      <c r="K1544" t="s">
        <v>104</v>
      </c>
      <c r="L1544" t="s">
        <v>105</v>
      </c>
      <c r="M1544" t="str">
        <f>_xlfn.CONCAT(IFERROR(INDEX(Lookup!B:B, MATCH(Table1[[#This Row],[Destination City]], Lookup!A:A, 0)), Table1[[#This Row],[Destination City]]),","," ",Table1[[#This Row],[Destination State]])</f>
        <v>Fairmount, GA</v>
      </c>
      <c r="N1544" s="9">
        <v>496</v>
      </c>
      <c r="O1544" t="s">
        <v>86</v>
      </c>
      <c r="P1544">
        <v>90</v>
      </c>
      <c r="Q1544">
        <v>90</v>
      </c>
      <c r="R1544" t="s">
        <v>42</v>
      </c>
      <c r="S1544" t="s">
        <v>43</v>
      </c>
      <c r="T1544" t="s">
        <v>52</v>
      </c>
      <c r="U1544" s="45"/>
      <c r="V1544" s="46" t="s">
        <v>87</v>
      </c>
      <c r="W1544" s="4">
        <v>4706</v>
      </c>
      <c r="X1544" s="4">
        <f>IF(Table1[[#This Row],[Commodity]]="corn",Table1[[#This Row],[Tariff per Car]]/(111*2000/56),Table1[[#This Row],[Tariff per Car]]/(111*2000/60))</f>
        <v>1.1870990990990991</v>
      </c>
      <c r="Y1544" s="4">
        <f>Table1[[#This Row],[Tariff per Car]]/100.7</f>
        <v>46.732869910625617</v>
      </c>
      <c r="Z1544" s="4">
        <f>(Table1[[#This Row],[Tariff per Car]]/111)</f>
        <v>42.396396396396398</v>
      </c>
      <c r="AA1544" s="6">
        <f>(Table1[[#This Row],[Tariff per Car]]/111)/Table1[[#This Row],[Route Mileage]]</f>
        <v>8.5476605637895969E-2</v>
      </c>
      <c r="AB1544" s="4">
        <v>0</v>
      </c>
      <c r="AC1544" s="4">
        <f>Table1[[#This Row],[FSC per Mile]]*Table1[[#This Row],[Route Mileage]]</f>
        <v>0</v>
      </c>
      <c r="AD1544" s="4">
        <f>Table1[[#This Row],[Tariff per Car]]+Table1[[#This Row],[FSC per Car]]</f>
        <v>4706</v>
      </c>
      <c r="AE1544" s="4">
        <f>IF(Table1[[#This Row],[Commodity]]="corn",Table1[[#This Row],[Tariff + FSC per Car]]/(111*2000/56),Table1[[#This Row],[Tariff + FSC per Car]]/(111*2000/60))</f>
        <v>1.1870990990990991</v>
      </c>
      <c r="AF1544" s="4">
        <f>Table1[[#This Row],[Tariff + FSC per Car]]/100.7</f>
        <v>46.732869910625617</v>
      </c>
      <c r="AG1544" s="4">
        <f>(Table1[[#This Row],[Tariff + FSC per Car]]/111)</f>
        <v>42.396396396396398</v>
      </c>
      <c r="AH1544" s="6">
        <f>(Table1[[#This Row],[Tariff + FSC per Car]]/111)/Table1[[#This Row],[Route Mileage]]</f>
        <v>8.5476605637895969E-2</v>
      </c>
    </row>
    <row r="1545" spans="1:34" x14ac:dyDescent="0.25">
      <c r="A1545" s="3">
        <v>45519</v>
      </c>
      <c r="B1545" s="1" t="s">
        <v>112</v>
      </c>
      <c r="C1545" s="1" t="s">
        <v>112</v>
      </c>
      <c r="D1545" s="24">
        <v>4051</v>
      </c>
      <c r="E1545" s="24">
        <v>2215</v>
      </c>
      <c r="F1545" s="1" t="s">
        <v>35</v>
      </c>
      <c r="G1545" s="1" t="s">
        <v>36</v>
      </c>
      <c r="H1545" s="1" t="s">
        <v>115</v>
      </c>
      <c r="I1545" t="s">
        <v>57</v>
      </c>
      <c r="J1545" t="str">
        <f>_xlfn.CONCAT(IFERROR(INDEX(Lookup!B:B, MATCH(Table1[[#This Row],[Origin City]], Lookup!A:A, 0)), Table1[[#This Row],[Origin City]]),","," ",Table1[[#This Row],[Origin State]])</f>
        <v>Allen Station (San Jose), IL</v>
      </c>
      <c r="K1545" t="s">
        <v>116</v>
      </c>
      <c r="L1545" t="s">
        <v>54</v>
      </c>
      <c r="M1545" t="str">
        <f>_xlfn.CONCAT(IFERROR(INDEX(Lookup!B:B, MATCH(Table1[[#This Row],[Destination City]], Lookup!A:A, 0)), Table1[[#This Row],[Destination City]]),","," ",Table1[[#This Row],[Destination State]])</f>
        <v>Pittsburg, TX</v>
      </c>
      <c r="N1545" s="5">
        <v>691</v>
      </c>
      <c r="O1545" t="s">
        <v>51</v>
      </c>
      <c r="P1545">
        <v>107</v>
      </c>
      <c r="R1545" t="s">
        <v>42</v>
      </c>
      <c r="S1545" t="s">
        <v>43</v>
      </c>
      <c r="T1545" t="s">
        <v>52</v>
      </c>
      <c r="U1545" s="36" t="s">
        <v>44</v>
      </c>
      <c r="V1545" s="28"/>
      <c r="W1545" s="4">
        <v>3805</v>
      </c>
      <c r="X1545" s="4">
        <f>IF(Table1[[#This Row],[Commodity]]="corn",Table1[[#This Row],[Tariff per Car]]/(111*2000/56),Table1[[#This Row],[Tariff per Car]]/(111*2000/60))</f>
        <v>0.95981981981981979</v>
      </c>
      <c r="Y1545" s="4">
        <f>Table1[[#This Row],[Tariff per Car]]/100.7</f>
        <v>37.785501489572987</v>
      </c>
      <c r="Z1545" s="4">
        <f>(Table1[[#This Row],[Tariff per Car]]/111)</f>
        <v>34.27927927927928</v>
      </c>
      <c r="AA1545" s="6">
        <f>(Table1[[#This Row],[Tariff per Car]]/111)/Table1[[#This Row],[Route Mileage]]</f>
        <v>4.9608218928045268E-2</v>
      </c>
      <c r="AB1545" s="4">
        <v>0.33</v>
      </c>
      <c r="AC1545" s="4">
        <f>Table1[[#This Row],[FSC per Mile]]*Table1[[#This Row],[Route Mileage]]</f>
        <v>228.03</v>
      </c>
      <c r="AD1545" s="4">
        <f>Table1[[#This Row],[Tariff per Car]]+Table1[[#This Row],[FSC per Car]]</f>
        <v>4033.03</v>
      </c>
      <c r="AE1545" s="4">
        <f>IF(Table1[[#This Row],[Commodity]]="corn",Table1[[#This Row],[Tariff + FSC per Car]]/(111*2000/56),Table1[[#This Row],[Tariff + FSC per Car]]/(111*2000/60))</f>
        <v>1.0173409009009009</v>
      </c>
      <c r="AF1545" s="4">
        <f>Table1[[#This Row],[Tariff + FSC per Car]]/100.7</f>
        <v>40.049950347567034</v>
      </c>
      <c r="AG1545" s="4">
        <f>(Table1[[#This Row],[Tariff + FSC per Car]]/111)</f>
        <v>36.333603603603606</v>
      </c>
      <c r="AH1545" s="6">
        <f>(Table1[[#This Row],[Tariff + FSC per Car]]/111)/Table1[[#This Row],[Route Mileage]]</f>
        <v>5.2581191901018245E-2</v>
      </c>
    </row>
    <row r="1546" spans="1:34" x14ac:dyDescent="0.25">
      <c r="A1546" s="3">
        <v>45519</v>
      </c>
      <c r="B1546" s="1" t="s">
        <v>112</v>
      </c>
      <c r="C1546" s="1" t="s">
        <v>112</v>
      </c>
      <c r="D1546" s="24">
        <v>4051</v>
      </c>
      <c r="E1546" s="24">
        <v>2310</v>
      </c>
      <c r="F1546" s="1" t="s">
        <v>35</v>
      </c>
      <c r="G1546" s="1" t="s">
        <v>36</v>
      </c>
      <c r="H1546" s="1" t="s">
        <v>120</v>
      </c>
      <c r="I1546" t="s">
        <v>77</v>
      </c>
      <c r="J1546" t="str">
        <f>_xlfn.CONCAT(IFERROR(INDEX(Lookup!B:B, MATCH(Table1[[#This Row],[Origin City]], Lookup!A:A, 0)), Table1[[#This Row],[Origin City]]),","," ",Table1[[#This Row],[Origin State]])</f>
        <v>Frankfort, KS</v>
      </c>
      <c r="K1546" t="s">
        <v>121</v>
      </c>
      <c r="L1546" t="s">
        <v>40</v>
      </c>
      <c r="M1546" t="str">
        <f>_xlfn.CONCAT(IFERROR(INDEX(Lookup!B:B, MATCH(Table1[[#This Row],[Destination City]], Lookup!A:A, 0)), Table1[[#This Row],[Destination City]]),","," ",Table1[[#This Row],[Destination State]])</f>
        <v>Calipatria, CA</v>
      </c>
      <c r="N1546" s="5">
        <v>1572</v>
      </c>
      <c r="O1546" t="s">
        <v>51</v>
      </c>
      <c r="P1546">
        <v>107</v>
      </c>
      <c r="R1546" t="s">
        <v>42</v>
      </c>
      <c r="S1546" t="s">
        <v>43</v>
      </c>
      <c r="T1546" t="s">
        <v>52</v>
      </c>
      <c r="U1546" s="36" t="s">
        <v>44</v>
      </c>
      <c r="V1546" s="28"/>
      <c r="W1546" s="4">
        <v>5725</v>
      </c>
      <c r="X1546" s="4">
        <f>IF(Table1[[#This Row],[Commodity]]="corn",Table1[[#This Row],[Tariff per Car]]/(111*2000/56),Table1[[#This Row],[Tariff per Car]]/(111*2000/60))</f>
        <v>1.4441441441441443</v>
      </c>
      <c r="Y1546" s="4">
        <f>Table1[[#This Row],[Tariff per Car]]/100.7</f>
        <v>56.852035749751735</v>
      </c>
      <c r="Z1546" s="4">
        <f>(Table1[[#This Row],[Tariff per Car]]/111)</f>
        <v>51.576576576576578</v>
      </c>
      <c r="AA1546" s="6">
        <f>(Table1[[#This Row],[Tariff per Car]]/111)/Table1[[#This Row],[Route Mileage]]</f>
        <v>3.2809527084336244E-2</v>
      </c>
      <c r="AB1546" s="4">
        <v>0.33</v>
      </c>
      <c r="AC1546" s="4">
        <f>Table1[[#This Row],[FSC per Mile]]*Table1[[#This Row],[Route Mileage]]</f>
        <v>518.76</v>
      </c>
      <c r="AD1546" s="4">
        <f>Table1[[#This Row],[Tariff per Car]]+Table1[[#This Row],[FSC per Car]]</f>
        <v>6243.76</v>
      </c>
      <c r="AE1546" s="4">
        <f>IF(Table1[[#This Row],[Commodity]]="corn",Table1[[#This Row],[Tariff + FSC per Car]]/(111*2000/56),Table1[[#This Row],[Tariff + FSC per Car]]/(111*2000/60))</f>
        <v>1.5750025225225226</v>
      </c>
      <c r="AF1546" s="4">
        <f>Table1[[#This Row],[Tariff + FSC per Car]]/100.7</f>
        <v>62.003574975173784</v>
      </c>
      <c r="AG1546" s="4">
        <f>(Table1[[#This Row],[Tariff + FSC per Car]]/111)</f>
        <v>56.25009009009009</v>
      </c>
      <c r="AH1546" s="6">
        <f>(Table1[[#This Row],[Tariff + FSC per Car]]/111)/Table1[[#This Row],[Route Mileage]]</f>
        <v>3.5782500057309215E-2</v>
      </c>
    </row>
    <row r="1547" spans="1:34" x14ac:dyDescent="0.25">
      <c r="A1547" s="3">
        <v>45519</v>
      </c>
      <c r="B1547" s="1" t="s">
        <v>112</v>
      </c>
      <c r="C1547" s="1" t="s">
        <v>112</v>
      </c>
      <c r="D1547" s="24">
        <v>4051</v>
      </c>
      <c r="E1547" s="24">
        <v>2300</v>
      </c>
      <c r="F1547" s="1" t="s">
        <v>35</v>
      </c>
      <c r="G1547" s="1" t="s">
        <v>36</v>
      </c>
      <c r="H1547" s="1" t="s">
        <v>113</v>
      </c>
      <c r="I1547" t="s">
        <v>38</v>
      </c>
      <c r="J1547" t="str">
        <f>_xlfn.CONCAT(IFERROR(INDEX(Lookup!B:B, MATCH(Table1[[#This Row],[Origin City]], Lookup!A:A, 0)), Table1[[#This Row],[Origin City]]),","," ",Table1[[#This Row],[Origin State]])</f>
        <v>Mead, NE</v>
      </c>
      <c r="K1547" t="s">
        <v>114</v>
      </c>
      <c r="L1547" t="s">
        <v>40</v>
      </c>
      <c r="M1547" t="str">
        <f>_xlfn.CONCAT(IFERROR(INDEX(Lookup!B:B, MATCH(Table1[[#This Row],[Destination City]], Lookup!A:A, 0)), Table1[[#This Row],[Destination City]]),","," ",Table1[[#This Row],[Destination State]])</f>
        <v>Keyes, CA</v>
      </c>
      <c r="N1547" s="5">
        <v>1737</v>
      </c>
      <c r="O1547" t="s">
        <v>51</v>
      </c>
      <c r="P1547">
        <v>107</v>
      </c>
      <c r="R1547" t="s">
        <v>42</v>
      </c>
      <c r="S1547" t="s">
        <v>43</v>
      </c>
      <c r="T1547" t="s">
        <v>52</v>
      </c>
      <c r="U1547" s="36" t="s">
        <v>44</v>
      </c>
      <c r="V1547" s="28"/>
      <c r="W1547" s="4">
        <v>5885</v>
      </c>
      <c r="X1547" s="4">
        <f>IF(Table1[[#This Row],[Commodity]]="corn",Table1[[#This Row],[Tariff per Car]]/(111*2000/56),Table1[[#This Row],[Tariff per Car]]/(111*2000/60))</f>
        <v>1.4845045045045044</v>
      </c>
      <c r="Y1547" s="4">
        <f>Table1[[#This Row],[Tariff per Car]]/100.7</f>
        <v>58.440913604766635</v>
      </c>
      <c r="Z1547" s="4">
        <f>(Table1[[#This Row],[Tariff per Car]]/111)</f>
        <v>53.018018018018019</v>
      </c>
      <c r="AA1547" s="6">
        <f>(Table1[[#This Row],[Tariff per Car]]/111)/Table1[[#This Row],[Route Mileage]]</f>
        <v>3.0522750730004617E-2</v>
      </c>
      <c r="AB1547" s="4">
        <v>0.33</v>
      </c>
      <c r="AC1547" s="4">
        <f>Table1[[#This Row],[FSC per Mile]]*Table1[[#This Row],[Route Mileage]]</f>
        <v>573.21</v>
      </c>
      <c r="AD1547" s="4">
        <f>Table1[[#This Row],[Tariff per Car]]+Table1[[#This Row],[FSC per Car]]</f>
        <v>6458.21</v>
      </c>
      <c r="AE1547" s="4">
        <f>IF(Table1[[#This Row],[Commodity]]="corn",Table1[[#This Row],[Tariff + FSC per Car]]/(111*2000/56),Table1[[#This Row],[Tariff + FSC per Car]]/(111*2000/60))</f>
        <v>1.6290980180180181</v>
      </c>
      <c r="AF1547" s="4">
        <f>Table1[[#This Row],[Tariff + FSC per Car]]/100.7</f>
        <v>64.133167825223438</v>
      </c>
      <c r="AG1547" s="4">
        <f>(Table1[[#This Row],[Tariff + FSC per Car]]/111)</f>
        <v>58.182072072072074</v>
      </c>
      <c r="AH1547" s="6">
        <f>(Table1[[#This Row],[Tariff + FSC per Car]]/111)/Table1[[#This Row],[Route Mileage]]</f>
        <v>3.3495723702977591E-2</v>
      </c>
    </row>
    <row r="1548" spans="1:34" x14ac:dyDescent="0.25">
      <c r="A1548" s="3">
        <v>45519</v>
      </c>
      <c r="B1548" s="1" t="s">
        <v>112</v>
      </c>
      <c r="C1548" s="1" t="s">
        <v>112</v>
      </c>
      <c r="D1548" s="24">
        <v>4051</v>
      </c>
      <c r="E1548" s="24">
        <v>2215</v>
      </c>
      <c r="F1548" s="1" t="s">
        <v>35</v>
      </c>
      <c r="G1548" s="1" t="s">
        <v>36</v>
      </c>
      <c r="H1548" s="1" t="s">
        <v>117</v>
      </c>
      <c r="I1548" t="s">
        <v>38</v>
      </c>
      <c r="J1548" t="str">
        <f>_xlfn.CONCAT(IFERROR(INDEX(Lookup!B:B, MATCH(Table1[[#This Row],[Origin City]], Lookup!A:A, 0)), Table1[[#This Row],[Origin City]]),","," ",Table1[[#This Row],[Origin State]])</f>
        <v>Nebraska City, NE</v>
      </c>
      <c r="K1548" t="s">
        <v>118</v>
      </c>
      <c r="L1548" t="s">
        <v>54</v>
      </c>
      <c r="M1548" t="str">
        <f>_xlfn.CONCAT(IFERROR(INDEX(Lookup!B:B, MATCH(Table1[[#This Row],[Destination City]], Lookup!A:A, 0)), Table1[[#This Row],[Destination City]]),","," ",Table1[[#This Row],[Destination State]])</f>
        <v>Amarillo, TX</v>
      </c>
      <c r="N1548" s="5">
        <v>714</v>
      </c>
      <c r="O1548" t="s">
        <v>51</v>
      </c>
      <c r="P1548">
        <v>107</v>
      </c>
      <c r="R1548" t="s">
        <v>42</v>
      </c>
      <c r="S1548" t="s">
        <v>43</v>
      </c>
      <c r="T1548" t="s">
        <v>52</v>
      </c>
      <c r="U1548" s="36" t="s">
        <v>44</v>
      </c>
      <c r="V1548" s="28"/>
      <c r="W1548" s="4">
        <v>4725</v>
      </c>
      <c r="X1548" s="4">
        <f>IF(Table1[[#This Row],[Commodity]]="corn",Table1[[#This Row],[Tariff per Car]]/(111*2000/56),Table1[[#This Row],[Tariff per Car]]/(111*2000/60))</f>
        <v>1.1918918918918919</v>
      </c>
      <c r="Y1548" s="4">
        <f>Table1[[#This Row],[Tariff per Car]]/100.7</f>
        <v>46.921549155908636</v>
      </c>
      <c r="Z1548" s="4">
        <f>(Table1[[#This Row],[Tariff per Car]]/111)</f>
        <v>42.567567567567565</v>
      </c>
      <c r="AA1548" s="6">
        <f>(Table1[[#This Row],[Tariff per Car]]/111)/Table1[[#This Row],[Route Mileage]]</f>
        <v>5.9618441971383142E-2</v>
      </c>
      <c r="AB1548" s="4">
        <v>0.33</v>
      </c>
      <c r="AC1548" s="4">
        <f>Table1[[#This Row],[FSC per Mile]]*Table1[[#This Row],[Route Mileage]]</f>
        <v>235.62</v>
      </c>
      <c r="AD1548" s="4">
        <f>Table1[[#This Row],[Tariff per Car]]+Table1[[#This Row],[FSC per Car]]</f>
        <v>4960.62</v>
      </c>
      <c r="AE1548" s="4">
        <f>IF(Table1[[#This Row],[Commodity]]="corn",Table1[[#This Row],[Tariff + FSC per Car]]/(111*2000/56),Table1[[#This Row],[Tariff + FSC per Car]]/(111*2000/60))</f>
        <v>1.2513275675675675</v>
      </c>
      <c r="AF1548" s="4">
        <f>Table1[[#This Row],[Tariff + FSC per Car]]/100.7</f>
        <v>49.261370407149947</v>
      </c>
      <c r="AG1548" s="4">
        <f>(Table1[[#This Row],[Tariff + FSC per Car]]/111)</f>
        <v>44.690270270270268</v>
      </c>
      <c r="AH1548" s="6">
        <f>(Table1[[#This Row],[Tariff + FSC per Car]]/111)/Table1[[#This Row],[Route Mileage]]</f>
        <v>6.2591414944356119E-2</v>
      </c>
    </row>
    <row r="1549" spans="1:34" x14ac:dyDescent="0.25">
      <c r="A1549" s="3">
        <v>45519</v>
      </c>
      <c r="B1549" s="1" t="s">
        <v>112</v>
      </c>
      <c r="C1549" s="1" t="s">
        <v>112</v>
      </c>
      <c r="D1549" s="24">
        <v>4051</v>
      </c>
      <c r="E1549" s="24">
        <v>2100</v>
      </c>
      <c r="F1549" s="1" t="s">
        <v>35</v>
      </c>
      <c r="G1549" s="1" t="s">
        <v>36</v>
      </c>
      <c r="H1549" s="1" t="s">
        <v>122</v>
      </c>
      <c r="I1549" t="s">
        <v>59</v>
      </c>
      <c r="J1549" t="str">
        <f>_xlfn.CONCAT(IFERROR(INDEX(Lookup!B:B, MATCH(Table1[[#This Row],[Origin City]], Lookup!A:A, 0)), Table1[[#This Row],[Origin City]]),","," ",Table1[[#This Row],[Origin State]])</f>
        <v>Sloan, IA</v>
      </c>
      <c r="K1549" t="s">
        <v>123</v>
      </c>
      <c r="L1549" t="s">
        <v>124</v>
      </c>
      <c r="M1549" t="str">
        <f>_xlfn.CONCAT(IFERROR(INDEX(Lookup!B:B, MATCH(Table1[[#This Row],[Destination City]], Lookup!A:A, 0)), Table1[[#This Row],[Destination City]]),","," ",Table1[[#This Row],[Destination State]])</f>
        <v>Burley, ID</v>
      </c>
      <c r="N1549" s="47">
        <v>1176</v>
      </c>
      <c r="O1549" t="s">
        <v>51</v>
      </c>
      <c r="P1549">
        <v>107</v>
      </c>
      <c r="R1549" t="s">
        <v>42</v>
      </c>
      <c r="S1549" t="s">
        <v>43</v>
      </c>
      <c r="T1549" t="s">
        <v>52</v>
      </c>
      <c r="U1549" s="36" t="s">
        <v>44</v>
      </c>
      <c r="V1549" s="28"/>
      <c r="W1549" s="4">
        <v>5405</v>
      </c>
      <c r="X1549" s="4">
        <f>IF(Table1[[#This Row],[Commodity]]="corn",Table1[[#This Row],[Tariff per Car]]/(111*2000/56),Table1[[#This Row],[Tariff per Car]]/(111*2000/60))</f>
        <v>1.3634234234234235</v>
      </c>
      <c r="Y1549" s="4">
        <f>Table1[[#This Row],[Tariff per Car]]/100.7</f>
        <v>53.674280039721943</v>
      </c>
      <c r="Z1549" s="4">
        <f>(Table1[[#This Row],[Tariff per Car]]/111)</f>
        <v>48.693693693693696</v>
      </c>
      <c r="AA1549" s="6">
        <f>(Table1[[#This Row],[Tariff per Car]]/111)/Table1[[#This Row],[Route Mileage]]</f>
        <v>4.1406202120487838E-2</v>
      </c>
      <c r="AB1549" s="4">
        <v>0.33</v>
      </c>
      <c r="AC1549" s="4">
        <f>Table1[[#This Row],[FSC per Mile]]*Table1[[#This Row],[Route Mileage]]</f>
        <v>388.08000000000004</v>
      </c>
      <c r="AD1549" s="4">
        <f>Table1[[#This Row],[Tariff per Car]]+Table1[[#This Row],[FSC per Car]]</f>
        <v>5793.08</v>
      </c>
      <c r="AE1549" s="4">
        <f>IF(Table1[[#This Row],[Commodity]]="corn",Table1[[#This Row],[Tariff + FSC per Car]]/(111*2000/56),Table1[[#This Row],[Tariff + FSC per Car]]/(111*2000/60))</f>
        <v>1.4613174774774775</v>
      </c>
      <c r="AF1549" s="4">
        <f>Table1[[#This Row],[Tariff + FSC per Car]]/100.7</f>
        <v>57.528103277060573</v>
      </c>
      <c r="AG1549" s="4">
        <f>(Table1[[#This Row],[Tariff + FSC per Car]]/111)</f>
        <v>52.189909909909908</v>
      </c>
      <c r="AH1549" s="6">
        <f>(Table1[[#This Row],[Tariff + FSC per Car]]/111)/Table1[[#This Row],[Route Mileage]]</f>
        <v>4.4379175093460808E-2</v>
      </c>
    </row>
    <row r="1550" spans="1:34" x14ac:dyDescent="0.25">
      <c r="A1550" s="3">
        <v>45519</v>
      </c>
      <c r="B1550" s="1" t="s">
        <v>112</v>
      </c>
      <c r="C1550" s="1" t="s">
        <v>112</v>
      </c>
      <c r="D1550" s="24">
        <v>4051</v>
      </c>
      <c r="E1550" s="24">
        <v>2210</v>
      </c>
      <c r="F1550" s="1" t="s">
        <v>35</v>
      </c>
      <c r="G1550" s="1" t="s">
        <v>36</v>
      </c>
      <c r="H1550" s="1" t="s">
        <v>125</v>
      </c>
      <c r="I1550" t="s">
        <v>57</v>
      </c>
      <c r="J1550" t="str">
        <f>_xlfn.CONCAT(IFERROR(INDEX(Lookup!B:B, MATCH(Table1[[#This Row],[Origin City]], Lookup!A:A, 0)), Table1[[#This Row],[Origin City]]),","," ",Table1[[#This Row],[Origin State]])</f>
        <v>Sterling, IL</v>
      </c>
      <c r="K1550" t="s">
        <v>126</v>
      </c>
      <c r="L1550" t="s">
        <v>127</v>
      </c>
      <c r="M1550" t="str">
        <f>_xlfn.CONCAT(IFERROR(INDEX(Lookup!B:B, MATCH(Table1[[#This Row],[Destination City]], Lookup!A:A, 0)), Table1[[#This Row],[Destination City]]),","," ",Table1[[#This Row],[Destination State]])</f>
        <v>Nashville, AR</v>
      </c>
      <c r="N1550" s="47">
        <v>723</v>
      </c>
      <c r="O1550" t="s">
        <v>51</v>
      </c>
      <c r="P1550">
        <v>107</v>
      </c>
      <c r="R1550" t="s">
        <v>42</v>
      </c>
      <c r="S1550" t="s">
        <v>43</v>
      </c>
      <c r="T1550" t="s">
        <v>52</v>
      </c>
      <c r="U1550" s="36" t="s">
        <v>44</v>
      </c>
      <c r="V1550" s="28"/>
      <c r="W1550" s="4">
        <v>3945</v>
      </c>
      <c r="X1550" s="4">
        <f>IF(Table1[[#This Row],[Commodity]]="corn",Table1[[#This Row],[Tariff per Car]]/(111*2000/56),Table1[[#This Row],[Tariff per Car]]/(111*2000/60))</f>
        <v>0.99513513513513518</v>
      </c>
      <c r="Y1550" s="4">
        <f>Table1[[#This Row],[Tariff per Car]]/100.7</f>
        <v>39.175769612711022</v>
      </c>
      <c r="Z1550" s="4">
        <f>(Table1[[#This Row],[Tariff per Car]]/111)</f>
        <v>35.54054054054054</v>
      </c>
      <c r="AA1550" s="6">
        <f>(Table1[[#This Row],[Tariff per Car]]/111)/Table1[[#This Row],[Route Mileage]]</f>
        <v>4.9157040858285671E-2</v>
      </c>
      <c r="AB1550" s="4">
        <v>0.33</v>
      </c>
      <c r="AC1550" s="4">
        <f>Table1[[#This Row],[FSC per Mile]]*Table1[[#This Row],[Route Mileage]]</f>
        <v>238.59</v>
      </c>
      <c r="AD1550" s="4">
        <f>Table1[[#This Row],[Tariff per Car]]+Table1[[#This Row],[FSC per Car]]</f>
        <v>4183.59</v>
      </c>
      <c r="AE1550" s="4">
        <f>IF(Table1[[#This Row],[Commodity]]="corn",Table1[[#This Row],[Tariff + FSC per Car]]/(111*2000/56),Table1[[#This Row],[Tariff + FSC per Car]]/(111*2000/60))</f>
        <v>1.05532</v>
      </c>
      <c r="AF1550" s="4">
        <f>Table1[[#This Row],[Tariff + FSC per Car]]/100.7</f>
        <v>41.545084409136045</v>
      </c>
      <c r="AG1550" s="4">
        <f>(Table1[[#This Row],[Tariff + FSC per Car]]/111)</f>
        <v>37.690000000000005</v>
      </c>
      <c r="AH1550" s="6">
        <f>(Table1[[#This Row],[Tariff + FSC per Car]]/111)/Table1[[#This Row],[Route Mileage]]</f>
        <v>5.2130013831258648E-2</v>
      </c>
    </row>
    <row r="1551" spans="1:34" x14ac:dyDescent="0.25">
      <c r="A1551" s="3">
        <v>45519</v>
      </c>
      <c r="B1551" s="1" t="s">
        <v>34</v>
      </c>
      <c r="C1551" s="1" t="s">
        <v>34</v>
      </c>
      <c r="D1551" s="24">
        <v>4022</v>
      </c>
      <c r="E1551" s="24">
        <v>69105</v>
      </c>
      <c r="F1551" s="1" t="s">
        <v>72</v>
      </c>
      <c r="G1551" s="1" t="s">
        <v>36</v>
      </c>
      <c r="H1551" s="1" t="s">
        <v>73</v>
      </c>
      <c r="I1551" t="s">
        <v>47</v>
      </c>
      <c r="J1551" t="str">
        <f>_xlfn.CONCAT(IFERROR(INDEX(Lookup!B:B, MATCH(Table1[[#This Row],[Origin City]], Lookup!A:A, 0)), Table1[[#This Row],[Origin City]]),","," ",Table1[[#This Row],[Origin State]])</f>
        <v>Argyle, MN</v>
      </c>
      <c r="K1551" t="s">
        <v>48</v>
      </c>
      <c r="L1551" t="s">
        <v>49</v>
      </c>
      <c r="M1551" t="s">
        <v>50</v>
      </c>
      <c r="N1551" s="5">
        <v>1528</v>
      </c>
      <c r="O1551" t="s">
        <v>51</v>
      </c>
      <c r="P1551">
        <v>110</v>
      </c>
      <c r="Q1551">
        <v>120</v>
      </c>
      <c r="R1551" t="s">
        <v>2</v>
      </c>
      <c r="S1551" t="s">
        <v>43</v>
      </c>
      <c r="T1551" t="s">
        <v>52</v>
      </c>
      <c r="U1551" s="36" t="s">
        <v>44</v>
      </c>
      <c r="V1551" s="28" t="s">
        <v>45</v>
      </c>
      <c r="W1551" s="4">
        <v>6285</v>
      </c>
      <c r="X1551" s="4">
        <f>IF(Table1[[#This Row],[Commodity]]="corn",Table1[[#This Row],[Tariff per Car]]/(111*2000/56),Table1[[#This Row],[Tariff per Car]]/(111*2000/60))</f>
        <v>1.6986486486486487</v>
      </c>
      <c r="Y1551" s="4">
        <f>Table1[[#This Row],[Tariff per Car]]/100.7</f>
        <v>62.413108242303871</v>
      </c>
      <c r="Z1551" s="4">
        <f>(Table1[[#This Row],[Tariff per Car]]/111)</f>
        <v>56.621621621621621</v>
      </c>
      <c r="AA1551" s="6">
        <f>(Table1[[#This Row],[Tariff per Car]]/111)/Table1[[#This Row],[Route Mileage]]</f>
        <v>3.7056035092684306E-2</v>
      </c>
      <c r="AB1551" s="4">
        <v>0.12</v>
      </c>
      <c r="AC1551" s="4">
        <f>Table1[[#This Row],[FSC per Mile]]*Table1[[#This Row],[Route Mileage]]</f>
        <v>183.35999999999999</v>
      </c>
      <c r="AD1551" s="4">
        <f>Table1[[#This Row],[Tariff per Car]]+Table1[[#This Row],[FSC per Car]]</f>
        <v>6468.36</v>
      </c>
      <c r="AE1551" s="4">
        <f>IF(Table1[[#This Row],[Commodity]]="corn",Table1[[#This Row],[Tariff + FSC per Car]]/(111*2000/56),Table1[[#This Row],[Tariff + FSC per Car]]/(111*2000/60))</f>
        <v>1.7482054054054053</v>
      </c>
      <c r="AF1551" s="4">
        <f>Table1[[#This Row],[Tariff + FSC per Car]]/100.7</f>
        <v>64.233962264150932</v>
      </c>
      <c r="AG1551" s="4">
        <f>(Table1[[#This Row],[Tariff + FSC per Car]]/111)</f>
        <v>58.273513513513514</v>
      </c>
      <c r="AH1551" s="6">
        <f>(Table1[[#This Row],[Tariff + FSC per Car]]/111)/Table1[[#This Row],[Route Mileage]]</f>
        <v>3.813711617376539E-2</v>
      </c>
    </row>
    <row r="1552" spans="1:34" x14ac:dyDescent="0.25">
      <c r="A1552" s="3">
        <v>45519</v>
      </c>
      <c r="B1552" s="1" t="s">
        <v>34</v>
      </c>
      <c r="C1552" s="1" t="s">
        <v>34</v>
      </c>
      <c r="D1552" s="24">
        <v>4022</v>
      </c>
      <c r="E1552" s="24">
        <v>69105</v>
      </c>
      <c r="F1552" s="1" t="s">
        <v>72</v>
      </c>
      <c r="G1552" s="1" t="s">
        <v>36</v>
      </c>
      <c r="H1552" s="1" t="s">
        <v>73</v>
      </c>
      <c r="I1552" t="s">
        <v>47</v>
      </c>
      <c r="J1552" t="str">
        <f>_xlfn.CONCAT(IFERROR(INDEX(Lookup!B:B, MATCH(Table1[[#This Row],[Origin City]], Lookup!A:A, 0)), Table1[[#This Row],[Origin City]]),","," ",Table1[[#This Row],[Origin State]])</f>
        <v>Argyle, MN</v>
      </c>
      <c r="K1552" t="s">
        <v>65</v>
      </c>
      <c r="L1552" t="s">
        <v>54</v>
      </c>
      <c r="M1552" t="s">
        <v>66</v>
      </c>
      <c r="N1552" s="47">
        <v>1634</v>
      </c>
      <c r="O1552" t="s">
        <v>51</v>
      </c>
      <c r="P1552">
        <v>110</v>
      </c>
      <c r="Q1552">
        <v>120</v>
      </c>
      <c r="R1552" t="s">
        <v>2</v>
      </c>
      <c r="S1552" t="s">
        <v>43</v>
      </c>
      <c r="T1552" t="s">
        <v>52</v>
      </c>
      <c r="U1552" s="36" t="s">
        <v>44</v>
      </c>
      <c r="V1552" s="28" t="s">
        <v>45</v>
      </c>
      <c r="W1552" s="4">
        <v>6685</v>
      </c>
      <c r="X1552" s="4">
        <f>IF(Table1[[#This Row],[Commodity]]="corn",Table1[[#This Row],[Tariff per Car]]/(111*2000/56),Table1[[#This Row],[Tariff per Car]]/(111*2000/60))</f>
        <v>1.8067567567567568</v>
      </c>
      <c r="Y1552" s="4">
        <f>Table1[[#This Row],[Tariff per Car]]/100.7</f>
        <v>66.385302879841106</v>
      </c>
      <c r="Z1552" s="4">
        <f>(Table1[[#This Row],[Tariff per Car]]/111)</f>
        <v>60.225225225225223</v>
      </c>
      <c r="AA1552" s="6">
        <f>(Table1[[#This Row],[Tariff per Car]]/111)/Table1[[#This Row],[Route Mileage]]</f>
        <v>3.6857542977494016E-2</v>
      </c>
      <c r="AB1552" s="4">
        <v>0.12</v>
      </c>
      <c r="AC1552" s="4">
        <f>Table1[[#This Row],[FSC per Mile]]*Table1[[#This Row],[Route Mileage]]</f>
        <v>196.07999999999998</v>
      </c>
      <c r="AD1552" s="4">
        <f>Table1[[#This Row],[Tariff per Car]]+Table1[[#This Row],[FSC per Car]]</f>
        <v>6881.08</v>
      </c>
      <c r="AE1552" s="4">
        <f>IF(Table1[[#This Row],[Commodity]]="corn",Table1[[#This Row],[Tariff + FSC per Car]]/(111*2000/56),Table1[[#This Row],[Tariff + FSC per Car]]/(111*2000/60))</f>
        <v>1.8597513513513513</v>
      </c>
      <c r="AF1552" s="4">
        <f>Table1[[#This Row],[Tariff + FSC per Car]]/100.7</f>
        <v>68.332472691161868</v>
      </c>
      <c r="AG1552" s="4">
        <f>(Table1[[#This Row],[Tariff + FSC per Car]]/111)</f>
        <v>61.991711711711709</v>
      </c>
      <c r="AH1552" s="6">
        <f>(Table1[[#This Row],[Tariff + FSC per Car]]/111)/Table1[[#This Row],[Route Mileage]]</f>
        <v>3.79386240585751E-2</v>
      </c>
    </row>
    <row r="1553" spans="1:34" x14ac:dyDescent="0.25">
      <c r="A1553" s="12">
        <v>45519</v>
      </c>
      <c r="B1553" s="1" t="s">
        <v>34</v>
      </c>
      <c r="C1553" s="1" t="s">
        <v>34</v>
      </c>
      <c r="D1553" s="24">
        <v>4022</v>
      </c>
      <c r="E1553" s="24">
        <v>69105</v>
      </c>
      <c r="F1553" s="1" t="s">
        <v>72</v>
      </c>
      <c r="G1553" s="1" t="s">
        <v>36</v>
      </c>
      <c r="H1553" s="1" t="s">
        <v>74</v>
      </c>
      <c r="I1553" t="s">
        <v>75</v>
      </c>
      <c r="J1553" t="str">
        <f>_xlfn.CONCAT(IFERROR(INDEX(Lookup!B:B, MATCH(Table1[[#This Row],[Origin City]], Lookup!A:A, 0)), Table1[[#This Row],[Origin City]]),","," ",Table1[[#This Row],[Origin State]])</f>
        <v>Casselton, ND</v>
      </c>
      <c r="K1553" t="s">
        <v>48</v>
      </c>
      <c r="L1553" t="s">
        <v>49</v>
      </c>
      <c r="M1553" t="s">
        <v>50</v>
      </c>
      <c r="N1553" s="5">
        <v>1469</v>
      </c>
      <c r="O1553" t="s">
        <v>51</v>
      </c>
      <c r="P1553">
        <v>110</v>
      </c>
      <c r="Q1553">
        <v>120</v>
      </c>
      <c r="R1553" t="s">
        <v>2</v>
      </c>
      <c r="S1553" t="s">
        <v>43</v>
      </c>
      <c r="T1553" t="s">
        <v>52</v>
      </c>
      <c r="U1553" s="36" t="s">
        <v>44</v>
      </c>
      <c r="V1553" s="28" t="s">
        <v>45</v>
      </c>
      <c r="W1553" s="4">
        <v>6235</v>
      </c>
      <c r="X1553" s="4">
        <f>IF(Table1[[#This Row],[Commodity]]="corn",Table1[[#This Row],[Tariff per Car]]/(111*2000/56),Table1[[#This Row],[Tariff per Car]]/(111*2000/60))</f>
        <v>1.6851351351351351</v>
      </c>
      <c r="Y1553" s="4">
        <f>Table1[[#This Row],[Tariff per Car]]/100.7</f>
        <v>61.916583912611713</v>
      </c>
      <c r="Z1553" s="4">
        <f>(Table1[[#This Row],[Tariff per Car]]/111)</f>
        <v>56.171171171171174</v>
      </c>
      <c r="AA1553" s="6">
        <f>(Table1[[#This Row],[Tariff per Car]]/111)/Table1[[#This Row],[Route Mileage]]</f>
        <v>3.8237693104949746E-2</v>
      </c>
      <c r="AB1553" s="4">
        <v>0.12</v>
      </c>
      <c r="AC1553" s="4">
        <f>Table1[[#This Row],[FSC per Mile]]*Table1[[#This Row],[Route Mileage]]</f>
        <v>176.28</v>
      </c>
      <c r="AD1553" s="4">
        <f>Table1[[#This Row],[Tariff per Car]]+Table1[[#This Row],[FSC per Car]]</f>
        <v>6411.28</v>
      </c>
      <c r="AE1553" s="4">
        <f>IF(Table1[[#This Row],[Commodity]]="corn",Table1[[#This Row],[Tariff + FSC per Car]]/(111*2000/56),Table1[[#This Row],[Tariff + FSC per Car]]/(111*2000/60))</f>
        <v>1.7327783783783783</v>
      </c>
      <c r="AF1553" s="4">
        <f>Table1[[#This Row],[Tariff + FSC per Car]]/100.7</f>
        <v>63.667130089374375</v>
      </c>
      <c r="AG1553" s="4">
        <f>(Table1[[#This Row],[Tariff + FSC per Car]]/111)</f>
        <v>57.759279279279276</v>
      </c>
      <c r="AH1553" s="6">
        <f>(Table1[[#This Row],[Tariff + FSC per Car]]/111)/Table1[[#This Row],[Route Mileage]]</f>
        <v>3.9318774186030823E-2</v>
      </c>
    </row>
    <row r="1554" spans="1:34" x14ac:dyDescent="0.25">
      <c r="A1554" s="12">
        <v>45519</v>
      </c>
      <c r="B1554" s="1" t="s">
        <v>34</v>
      </c>
      <c r="C1554" s="1" t="s">
        <v>34</v>
      </c>
      <c r="D1554" s="24">
        <v>4022</v>
      </c>
      <c r="E1554" s="24">
        <v>69902</v>
      </c>
      <c r="F1554" s="1" t="s">
        <v>72</v>
      </c>
      <c r="G1554" s="1" t="s">
        <v>36</v>
      </c>
      <c r="H1554" s="1" t="s">
        <v>74</v>
      </c>
      <c r="I1554" t="s">
        <v>75</v>
      </c>
      <c r="J1554" t="str">
        <f>_xlfn.CONCAT(IFERROR(INDEX(Lookup!B:B, MATCH(Table1[[#This Row],[Origin City]], Lookup!A:A, 0)), Table1[[#This Row],[Origin City]]),","," ",Table1[[#This Row],[Origin State]])</f>
        <v>Casselton, ND</v>
      </c>
      <c r="K1554" t="s">
        <v>79</v>
      </c>
      <c r="L1554" t="s">
        <v>62</v>
      </c>
      <c r="M1554" t="str">
        <f>_xlfn.CONCAT(IFERROR(INDEX(Lookup!B:B, MATCH(Table1[[#This Row],[Destination City]], Lookup!A:A, 0)), Table1[[#This Row],[Destination City]]),","," ",Table1[[#This Row],[Destination State]])</f>
        <v>St. Louis, MO</v>
      </c>
      <c r="N1554" s="5">
        <v>855</v>
      </c>
      <c r="O1554" t="s">
        <v>51</v>
      </c>
      <c r="P1554">
        <v>110</v>
      </c>
      <c r="Q1554">
        <v>120</v>
      </c>
      <c r="R1554" t="s">
        <v>2</v>
      </c>
      <c r="S1554" t="s">
        <v>43</v>
      </c>
      <c r="T1554" t="s">
        <v>52</v>
      </c>
      <c r="U1554" s="36" t="s">
        <v>44</v>
      </c>
      <c r="V1554" s="28" t="s">
        <v>45</v>
      </c>
      <c r="W1554" s="4">
        <v>4485</v>
      </c>
      <c r="X1554" s="4">
        <f>IF(Table1[[#This Row],[Commodity]]="corn",Table1[[#This Row],[Tariff per Car]]/(111*2000/56),Table1[[#This Row],[Tariff per Car]]/(111*2000/60))</f>
        <v>1.2121621621621621</v>
      </c>
      <c r="Y1554" s="4">
        <f>Table1[[#This Row],[Tariff per Car]]/100.7</f>
        <v>44.538232373386293</v>
      </c>
      <c r="Z1554" s="4">
        <f>(Table1[[#This Row],[Tariff per Car]]/111)</f>
        <v>40.405405405405403</v>
      </c>
      <c r="AA1554" s="6">
        <f>(Table1[[#This Row],[Tariff per Car]]/111)/Table1[[#This Row],[Route Mileage]]</f>
        <v>4.7257784099889358E-2</v>
      </c>
      <c r="AB1554" s="4">
        <v>0.12</v>
      </c>
      <c r="AC1554" s="4">
        <f>Table1[[#This Row],[FSC per Mile]]*Table1[[#This Row],[Route Mileage]]</f>
        <v>102.6</v>
      </c>
      <c r="AD1554" s="4">
        <f>Table1[[#This Row],[Tariff per Car]]+Table1[[#This Row],[FSC per Car]]</f>
        <v>4587.6000000000004</v>
      </c>
      <c r="AE1554" s="4">
        <f>IF(Table1[[#This Row],[Commodity]]="corn",Table1[[#This Row],[Tariff + FSC per Car]]/(111*2000/56),Table1[[#This Row],[Tariff + FSC per Car]]/(111*2000/60))</f>
        <v>1.239891891891892</v>
      </c>
      <c r="AF1554" s="4">
        <f>Table1[[#This Row],[Tariff + FSC per Car]]/100.7</f>
        <v>45.557100297914602</v>
      </c>
      <c r="AG1554" s="4">
        <f>(Table1[[#This Row],[Tariff + FSC per Car]]/111)</f>
        <v>41.329729729729735</v>
      </c>
      <c r="AH1554" s="6">
        <f>(Table1[[#This Row],[Tariff + FSC per Car]]/111)/Table1[[#This Row],[Route Mileage]]</f>
        <v>4.8338865180970449E-2</v>
      </c>
    </row>
    <row r="1555" spans="1:34" x14ac:dyDescent="0.25">
      <c r="A1555" s="3">
        <v>45519</v>
      </c>
      <c r="B1555" s="1" t="s">
        <v>34</v>
      </c>
      <c r="C1555" s="1" t="s">
        <v>34</v>
      </c>
      <c r="D1555" s="24">
        <v>4022</v>
      </c>
      <c r="E1555" s="24">
        <v>69105</v>
      </c>
      <c r="F1555" s="1" t="s">
        <v>72</v>
      </c>
      <c r="G1555" s="1" t="s">
        <v>36</v>
      </c>
      <c r="H1555" s="1" t="s">
        <v>76</v>
      </c>
      <c r="I1555" t="s">
        <v>77</v>
      </c>
      <c r="J1555" t="str">
        <f>_xlfn.CONCAT(IFERROR(INDEX(Lookup!B:B, MATCH(Table1[[#This Row],[Origin City]], Lookup!A:A, 0)), Table1[[#This Row],[Origin City]]),","," ",Table1[[#This Row],[Origin State]])</f>
        <v>Concordia, KS</v>
      </c>
      <c r="K1555" t="s">
        <v>65</v>
      </c>
      <c r="L1555" t="s">
        <v>54</v>
      </c>
      <c r="M1555" t="s">
        <v>66</v>
      </c>
      <c r="N1555" s="5">
        <v>742</v>
      </c>
      <c r="O1555" t="s">
        <v>51</v>
      </c>
      <c r="P1555">
        <v>110</v>
      </c>
      <c r="Q1555">
        <v>120</v>
      </c>
      <c r="R1555" t="s">
        <v>2</v>
      </c>
      <c r="S1555" t="s">
        <v>43</v>
      </c>
      <c r="T1555" t="s">
        <v>43</v>
      </c>
      <c r="U1555" s="36" t="s">
        <v>44</v>
      </c>
      <c r="V1555" s="28" t="s">
        <v>45</v>
      </c>
      <c r="W1555" s="4">
        <v>4935</v>
      </c>
      <c r="X1555" s="4">
        <f>IF(Table1[[#This Row],[Commodity]]="corn",Table1[[#This Row],[Tariff per Car]]/(111*2000/56),Table1[[#This Row],[Tariff per Car]]/(111*2000/60))</f>
        <v>1.3337837837837838</v>
      </c>
      <c r="Y1555" s="4">
        <f>Table1[[#This Row],[Tariff per Car]]/100.7</f>
        <v>49.006951340615686</v>
      </c>
      <c r="Z1555" s="4">
        <f>(Table1[[#This Row],[Tariff per Car]]/111)</f>
        <v>44.45945945945946</v>
      </c>
      <c r="AA1555" s="6">
        <f>(Table1[[#This Row],[Tariff per Car]]/111)/Table1[[#This Row],[Route Mileage]]</f>
        <v>5.991840897501275E-2</v>
      </c>
      <c r="AB1555" s="4">
        <v>0.12</v>
      </c>
      <c r="AC1555" s="4">
        <f>Table1[[#This Row],[FSC per Mile]]*Table1[[#This Row],[Route Mileage]]</f>
        <v>89.039999999999992</v>
      </c>
      <c r="AD1555" s="4">
        <f>Table1[[#This Row],[Tariff per Car]]+Table1[[#This Row],[FSC per Car]]</f>
        <v>5024.04</v>
      </c>
      <c r="AE1555" s="4">
        <f>IF(Table1[[#This Row],[Commodity]]="corn",Table1[[#This Row],[Tariff + FSC per Car]]/(111*2000/56),Table1[[#This Row],[Tariff + FSC per Car]]/(111*2000/60))</f>
        <v>1.3578486486486487</v>
      </c>
      <c r="AF1555" s="4">
        <f>Table1[[#This Row],[Tariff + FSC per Car]]/100.7</f>
        <v>49.891161866931476</v>
      </c>
      <c r="AG1555" s="4">
        <f>(Table1[[#This Row],[Tariff + FSC per Car]]/111)</f>
        <v>45.261621621621622</v>
      </c>
      <c r="AH1555" s="6">
        <f>(Table1[[#This Row],[Tariff + FSC per Car]]/111)/Table1[[#This Row],[Route Mileage]]</f>
        <v>6.0999490056093827E-2</v>
      </c>
    </row>
    <row r="1556" spans="1:34" x14ac:dyDescent="0.25">
      <c r="A1556" s="3">
        <v>45519</v>
      </c>
      <c r="B1556" s="1" t="s">
        <v>34</v>
      </c>
      <c r="C1556" s="1" t="s">
        <v>34</v>
      </c>
      <c r="D1556" s="24">
        <v>4022</v>
      </c>
      <c r="E1556" s="24">
        <v>69105</v>
      </c>
      <c r="F1556" s="1" t="s">
        <v>72</v>
      </c>
      <c r="G1556" s="1" t="s">
        <v>36</v>
      </c>
      <c r="H1556" s="1" t="s">
        <v>78</v>
      </c>
      <c r="I1556" t="s">
        <v>68</v>
      </c>
      <c r="J1556" t="str">
        <f>_xlfn.CONCAT(IFERROR(INDEX(Lookup!B:B, MATCH(Table1[[#This Row],[Origin City]], Lookup!A:A, 0)), Table1[[#This Row],[Origin City]]),","," ",Table1[[#This Row],[Origin State]])</f>
        <v>Mitchell, SD</v>
      </c>
      <c r="K1556" t="s">
        <v>48</v>
      </c>
      <c r="L1556" t="s">
        <v>49</v>
      </c>
      <c r="M1556" t="s">
        <v>50</v>
      </c>
      <c r="N1556" s="5">
        <v>1624</v>
      </c>
      <c r="O1556" t="s">
        <v>51</v>
      </c>
      <c r="P1556">
        <v>110</v>
      </c>
      <c r="Q1556">
        <v>120</v>
      </c>
      <c r="R1556" t="s">
        <v>2</v>
      </c>
      <c r="S1556" t="s">
        <v>43</v>
      </c>
      <c r="T1556" t="s">
        <v>52</v>
      </c>
      <c r="U1556" s="36" t="s">
        <v>44</v>
      </c>
      <c r="V1556" s="28" t="s">
        <v>45</v>
      </c>
      <c r="W1556" s="4">
        <v>6335</v>
      </c>
      <c r="X1556" s="4">
        <f>IF(Table1[[#This Row],[Commodity]]="corn",Table1[[#This Row],[Tariff per Car]]/(111*2000/56),Table1[[#This Row],[Tariff per Car]]/(111*2000/60))</f>
        <v>1.7121621621621621</v>
      </c>
      <c r="Y1556" s="4">
        <f>Table1[[#This Row],[Tariff per Car]]/100.7</f>
        <v>62.909632571996028</v>
      </c>
      <c r="Z1556" s="4">
        <f>(Table1[[#This Row],[Tariff per Car]]/111)</f>
        <v>57.072072072072075</v>
      </c>
      <c r="AA1556" s="6">
        <f>(Table1[[#This Row],[Tariff per Car]]/111)/Table1[[#This Row],[Route Mileage]]</f>
        <v>3.5142901522211868E-2</v>
      </c>
      <c r="AB1556" s="4">
        <v>0.12</v>
      </c>
      <c r="AC1556" s="4">
        <f>Table1[[#This Row],[FSC per Mile]]*Table1[[#This Row],[Route Mileage]]</f>
        <v>194.88</v>
      </c>
      <c r="AD1556" s="4">
        <f>Table1[[#This Row],[Tariff per Car]]+Table1[[#This Row],[FSC per Car]]</f>
        <v>6529.88</v>
      </c>
      <c r="AE1556" s="4">
        <f>IF(Table1[[#This Row],[Commodity]]="corn",Table1[[#This Row],[Tariff + FSC per Car]]/(111*2000/56),Table1[[#This Row],[Tariff + FSC per Car]]/(111*2000/60))</f>
        <v>1.7648324324324325</v>
      </c>
      <c r="AF1556" s="4">
        <f>Table1[[#This Row],[Tariff + FSC per Car]]/100.7</f>
        <v>64.844885799404167</v>
      </c>
      <c r="AG1556" s="4">
        <f>(Table1[[#This Row],[Tariff + FSC per Car]]/111)</f>
        <v>58.82774774774775</v>
      </c>
      <c r="AH1556" s="6">
        <f>(Table1[[#This Row],[Tariff + FSC per Car]]/111)/Table1[[#This Row],[Route Mileage]]</f>
        <v>3.6223982603292952E-2</v>
      </c>
    </row>
    <row r="1557" spans="1:34" x14ac:dyDescent="0.25">
      <c r="A1557" s="3">
        <v>45519</v>
      </c>
      <c r="B1557" s="1" t="s">
        <v>34</v>
      </c>
      <c r="C1557" s="1" t="s">
        <v>34</v>
      </c>
      <c r="D1557" s="24">
        <v>4022</v>
      </c>
      <c r="E1557" s="24">
        <v>69105</v>
      </c>
      <c r="F1557" s="1" t="s">
        <v>72</v>
      </c>
      <c r="G1557" s="1" t="s">
        <v>36</v>
      </c>
      <c r="H1557" s="1" t="s">
        <v>61</v>
      </c>
      <c r="I1557" t="s">
        <v>62</v>
      </c>
      <c r="J1557" t="str">
        <f>_xlfn.CONCAT(IFERROR(INDEX(Lookup!B:B, MATCH(Table1[[#This Row],[Origin City]], Lookup!A:A, 0)), Table1[[#This Row],[Origin City]]),","," ",Table1[[#This Row],[Origin State]])</f>
        <v>Phelps (Rock Port), MO</v>
      </c>
      <c r="K1557" t="s">
        <v>48</v>
      </c>
      <c r="L1557" t="s">
        <v>49</v>
      </c>
      <c r="M1557" t="s">
        <v>50</v>
      </c>
      <c r="N1557" s="5">
        <v>1881</v>
      </c>
      <c r="O1557" t="s">
        <v>51</v>
      </c>
      <c r="P1557">
        <v>110</v>
      </c>
      <c r="Q1557">
        <v>120</v>
      </c>
      <c r="R1557" t="s">
        <v>2</v>
      </c>
      <c r="S1557" t="s">
        <v>43</v>
      </c>
      <c r="T1557" t="s">
        <v>43</v>
      </c>
      <c r="U1557" s="36" t="s">
        <v>44</v>
      </c>
      <c r="V1557" s="28" t="s">
        <v>45</v>
      </c>
      <c r="W1557" s="4">
        <v>6285</v>
      </c>
      <c r="X1557" s="4">
        <f>IF(Table1[[#This Row],[Commodity]]="corn",Table1[[#This Row],[Tariff per Car]]/(111*2000/56),Table1[[#This Row],[Tariff per Car]]/(111*2000/60))</f>
        <v>1.6986486486486487</v>
      </c>
      <c r="Y1557" s="4">
        <f>Table1[[#This Row],[Tariff per Car]]/100.7</f>
        <v>62.413108242303871</v>
      </c>
      <c r="Z1557" s="4">
        <f>(Table1[[#This Row],[Tariff per Car]]/111)</f>
        <v>56.621621621621621</v>
      </c>
      <c r="AA1557" s="6">
        <f>(Table1[[#This Row],[Tariff per Car]]/111)/Table1[[#This Row],[Route Mileage]]</f>
        <v>3.0101872207135366E-2</v>
      </c>
      <c r="AB1557" s="4">
        <v>0.12</v>
      </c>
      <c r="AC1557" s="4">
        <f>Table1[[#This Row],[FSC per Mile]]*Table1[[#This Row],[Route Mileage]]</f>
        <v>225.72</v>
      </c>
      <c r="AD1557" s="4">
        <f>Table1[[#This Row],[Tariff per Car]]+Table1[[#This Row],[FSC per Car]]</f>
        <v>6510.72</v>
      </c>
      <c r="AE1557" s="4">
        <f>IF(Table1[[#This Row],[Commodity]]="corn",Table1[[#This Row],[Tariff + FSC per Car]]/(111*2000/56),Table1[[#This Row],[Tariff + FSC per Car]]/(111*2000/60))</f>
        <v>1.7596540540540542</v>
      </c>
      <c r="AF1557" s="4">
        <f>Table1[[#This Row],[Tariff + FSC per Car]]/100.7</f>
        <v>64.654617676266142</v>
      </c>
      <c r="AG1557" s="4">
        <f>(Table1[[#This Row],[Tariff + FSC per Car]]/111)</f>
        <v>58.65513513513514</v>
      </c>
      <c r="AH1557" s="6">
        <f>(Table1[[#This Row],[Tariff + FSC per Car]]/111)/Table1[[#This Row],[Route Mileage]]</f>
        <v>3.118295328821645E-2</v>
      </c>
    </row>
    <row r="1558" spans="1:34" x14ac:dyDescent="0.25">
      <c r="A1558" s="3">
        <v>45519</v>
      </c>
      <c r="B1558" s="1" t="s">
        <v>34</v>
      </c>
      <c r="C1558" s="1" t="s">
        <v>34</v>
      </c>
      <c r="D1558" s="24">
        <v>4022</v>
      </c>
      <c r="E1558" s="24">
        <v>69105</v>
      </c>
      <c r="F1558" s="1" t="s">
        <v>72</v>
      </c>
      <c r="G1558" s="1" t="s">
        <v>36</v>
      </c>
      <c r="H1558" s="1" t="s">
        <v>69</v>
      </c>
      <c r="I1558" t="s">
        <v>47</v>
      </c>
      <c r="J1558" t="str">
        <f>_xlfn.CONCAT(IFERROR(INDEX(Lookup!B:B, MATCH(Table1[[#This Row],[Origin City]], Lookup!A:A, 0)), Table1[[#This Row],[Origin City]]),","," ",Table1[[#This Row],[Origin State]])</f>
        <v>St. Cloud, MN</v>
      </c>
      <c r="K1558" t="s">
        <v>48</v>
      </c>
      <c r="L1558" t="s">
        <v>49</v>
      </c>
      <c r="M1558" t="s">
        <v>50</v>
      </c>
      <c r="N1558" s="5">
        <v>1666</v>
      </c>
      <c r="O1558" t="s">
        <v>51</v>
      </c>
      <c r="P1558">
        <v>110</v>
      </c>
      <c r="Q1558">
        <v>120</v>
      </c>
      <c r="R1558" t="s">
        <v>2</v>
      </c>
      <c r="S1558" t="s">
        <v>43</v>
      </c>
      <c r="T1558" t="s">
        <v>43</v>
      </c>
      <c r="U1558" s="36" t="s">
        <v>44</v>
      </c>
      <c r="V1558" s="28" t="s">
        <v>45</v>
      </c>
      <c r="W1558" s="4">
        <v>6385</v>
      </c>
      <c r="X1558" s="4">
        <f>IF(Table1[[#This Row],[Commodity]]="corn",Table1[[#This Row],[Tariff per Car]]/(111*2000/56),Table1[[#This Row],[Tariff per Car]]/(111*2000/60))</f>
        <v>1.7256756756756757</v>
      </c>
      <c r="Y1558" s="4">
        <f>Table1[[#This Row],[Tariff per Car]]/100.7</f>
        <v>63.406156901688178</v>
      </c>
      <c r="Z1558" s="4">
        <f>(Table1[[#This Row],[Tariff per Car]]/111)</f>
        <v>57.522522522522522</v>
      </c>
      <c r="AA1558" s="6">
        <f>(Table1[[#This Row],[Tariff per Car]]/111)/Table1[[#This Row],[Route Mileage]]</f>
        <v>3.4527324443290833E-2</v>
      </c>
      <c r="AB1558" s="4">
        <v>0.12</v>
      </c>
      <c r="AC1558" s="4">
        <f>Table1[[#This Row],[FSC per Mile]]*Table1[[#This Row],[Route Mileage]]</f>
        <v>199.92</v>
      </c>
      <c r="AD1558" s="4">
        <f>Table1[[#This Row],[Tariff per Car]]+Table1[[#This Row],[FSC per Car]]</f>
        <v>6584.92</v>
      </c>
      <c r="AE1558" s="4">
        <f>IF(Table1[[#This Row],[Commodity]]="corn",Table1[[#This Row],[Tariff + FSC per Car]]/(111*2000/56),Table1[[#This Row],[Tariff + FSC per Car]]/(111*2000/60))</f>
        <v>1.7797081081081081</v>
      </c>
      <c r="AF1558" s="4">
        <f>Table1[[#This Row],[Tariff + FSC per Car]]/100.7</f>
        <v>65.391459781529292</v>
      </c>
      <c r="AG1558" s="4">
        <f>(Table1[[#This Row],[Tariff + FSC per Car]]/111)</f>
        <v>59.323603603603601</v>
      </c>
      <c r="AH1558" s="6">
        <f>(Table1[[#This Row],[Tariff + FSC per Car]]/111)/Table1[[#This Row],[Route Mileage]]</f>
        <v>3.560840552437191E-2</v>
      </c>
    </row>
    <row r="1559" spans="1:34" x14ac:dyDescent="0.25">
      <c r="A1559" s="3">
        <v>45519</v>
      </c>
      <c r="B1559" s="1" t="s">
        <v>131</v>
      </c>
      <c r="C1559" s="1" t="s">
        <v>131</v>
      </c>
      <c r="D1559" s="24">
        <v>4050</v>
      </c>
      <c r="E1559" s="24">
        <v>1001000</v>
      </c>
      <c r="F1559" s="1" t="s">
        <v>72</v>
      </c>
      <c r="G1559" s="1" t="s">
        <v>36</v>
      </c>
      <c r="H1559" s="1" t="s">
        <v>132</v>
      </c>
      <c r="I1559" t="s">
        <v>57</v>
      </c>
      <c r="J1559" t="str">
        <f>_xlfn.CONCAT(IFERROR(INDEX(Lookup!B:B, MATCH(Table1[[#This Row],[Origin City]], Lookup!A:A, 0)), Table1[[#This Row],[Origin City]]),","," ",Table1[[#This Row],[Origin State]])</f>
        <v>Gibson City, IL</v>
      </c>
      <c r="K1559" t="s">
        <v>133</v>
      </c>
      <c r="L1559" t="s">
        <v>83</v>
      </c>
      <c r="M1559" t="str">
        <f>_xlfn.CONCAT(IFERROR(INDEX(Lookup!B:B, MATCH(Table1[[#This Row],[Destination City]], Lookup!A:A, 0)), Table1[[#This Row],[Destination City]]),","," ",Table1[[#This Row],[Destination State]])</f>
        <v>Reserve, LA</v>
      </c>
      <c r="N1559" s="5">
        <v>870</v>
      </c>
      <c r="O1559" t="s">
        <v>86</v>
      </c>
      <c r="P1559">
        <v>105</v>
      </c>
      <c r="R1559" t="s">
        <v>108</v>
      </c>
      <c r="S1559" t="s">
        <v>43</v>
      </c>
      <c r="T1559" t="s">
        <v>52</v>
      </c>
      <c r="U1559" s="43"/>
      <c r="V1559" s="28" t="s">
        <v>134</v>
      </c>
      <c r="W1559" s="4">
        <v>1854</v>
      </c>
      <c r="X1559" s="4">
        <f>IF(Table1[[#This Row],[Commodity]]="corn",Table1[[#This Row],[Tariff per Car]]/(111*2000/56),Table1[[#This Row],[Tariff per Car]]/(111*2000/60))</f>
        <v>0.50108108108108107</v>
      </c>
      <c r="Y1559" s="4">
        <f>Table1[[#This Row],[Tariff per Car]]/100.7</f>
        <v>18.411122144985104</v>
      </c>
      <c r="Z1559" s="4">
        <f>(Table1[[#This Row],[Tariff per Car]]/111)</f>
        <v>16.702702702702702</v>
      </c>
      <c r="AA1559" s="6">
        <f>(Table1[[#This Row],[Tariff per Car]]/111)/Table1[[#This Row],[Route Mileage]]</f>
        <v>1.9198508853681268E-2</v>
      </c>
      <c r="AB1559" s="4">
        <v>0.37</v>
      </c>
      <c r="AC1559" s="4">
        <f>Table1[[#This Row],[FSC per Mile]]*Table1[[#This Row],[Route Mileage]]</f>
        <v>321.89999999999998</v>
      </c>
      <c r="AD1559" s="4">
        <f>Table1[[#This Row],[Tariff per Car]]+Table1[[#This Row],[FSC per Car]]</f>
        <v>2175.9</v>
      </c>
      <c r="AE1559" s="4">
        <f>IF(Table1[[#This Row],[Commodity]]="corn",Table1[[#This Row],[Tariff + FSC per Car]]/(111*2000/56),Table1[[#This Row],[Tariff + FSC per Car]]/(111*2000/60))</f>
        <v>0.58808108108108115</v>
      </c>
      <c r="AF1559" s="4">
        <f>Table1[[#This Row],[Tariff + FSC per Car]]/100.7</f>
        <v>21.607745779543198</v>
      </c>
      <c r="AG1559" s="4">
        <f>(Table1[[#This Row],[Tariff + FSC per Car]]/111)</f>
        <v>19.602702702702704</v>
      </c>
      <c r="AH1559" s="6">
        <f>(Table1[[#This Row],[Tariff + FSC per Car]]/111)/Table1[[#This Row],[Route Mileage]]</f>
        <v>2.2531842187014602E-2</v>
      </c>
    </row>
    <row r="1560" spans="1:34" x14ac:dyDescent="0.25">
      <c r="A1560" s="3">
        <v>45519</v>
      </c>
      <c r="B1560" s="1" t="s">
        <v>131</v>
      </c>
      <c r="C1560" s="1" t="s">
        <v>131</v>
      </c>
      <c r="D1560" s="24">
        <v>4050</v>
      </c>
      <c r="E1560" s="24">
        <v>1001000</v>
      </c>
      <c r="F1560" s="1" t="s">
        <v>72</v>
      </c>
      <c r="G1560" s="1" t="s">
        <v>36</v>
      </c>
      <c r="H1560" s="1" t="s">
        <v>132</v>
      </c>
      <c r="I1560" t="s">
        <v>57</v>
      </c>
      <c r="J1560" t="str">
        <f>_xlfn.CONCAT(IFERROR(INDEX(Lookup!B:B, MATCH(Table1[[#This Row],[Origin City]], Lookup!A:A, 0)), Table1[[#This Row],[Origin City]]),","," ",Table1[[#This Row],[Origin State]])</f>
        <v>Gibson City, IL</v>
      </c>
      <c r="K1560" t="s">
        <v>133</v>
      </c>
      <c r="L1560" t="s">
        <v>83</v>
      </c>
      <c r="M1560" t="str">
        <f>_xlfn.CONCAT(IFERROR(INDEX(Lookup!B:B, MATCH(Table1[[#This Row],[Destination City]], Lookup!A:A, 0)), Table1[[#This Row],[Destination City]]),","," ",Table1[[#This Row],[Destination State]])</f>
        <v>Reserve, LA</v>
      </c>
      <c r="N1560" s="5">
        <v>870</v>
      </c>
      <c r="O1560" t="s">
        <v>86</v>
      </c>
      <c r="P1560">
        <v>105</v>
      </c>
      <c r="R1560" t="s">
        <v>2</v>
      </c>
      <c r="S1560" t="s">
        <v>43</v>
      </c>
      <c r="T1560" t="s">
        <v>52</v>
      </c>
      <c r="U1560" s="43"/>
      <c r="V1560" s="28" t="s">
        <v>134</v>
      </c>
      <c r="W1560" s="4">
        <v>2233</v>
      </c>
      <c r="X1560" s="4">
        <f>IF(Table1[[#This Row],[Commodity]]="corn",Table1[[#This Row],[Tariff per Car]]/(111*2000/56),Table1[[#This Row],[Tariff per Car]]/(111*2000/60))</f>
        <v>0.60351351351351357</v>
      </c>
      <c r="Y1560" s="4">
        <f>Table1[[#This Row],[Tariff per Car]]/100.7</f>
        <v>22.174776564051637</v>
      </c>
      <c r="Z1560" s="4">
        <f>(Table1[[#This Row],[Tariff per Car]]/111)</f>
        <v>20.117117117117118</v>
      </c>
      <c r="AA1560" s="6">
        <f>(Table1[[#This Row],[Tariff per Car]]/111)/Table1[[#This Row],[Route Mileage]]</f>
        <v>2.3123123123123125E-2</v>
      </c>
      <c r="AB1560" s="4">
        <v>0.37</v>
      </c>
      <c r="AC1560" s="4">
        <f>Table1[[#This Row],[FSC per Mile]]*Table1[[#This Row],[Route Mileage]]</f>
        <v>321.89999999999998</v>
      </c>
      <c r="AD1560" s="4">
        <f>Table1[[#This Row],[Tariff per Car]]+Table1[[#This Row],[FSC per Car]]</f>
        <v>2554.9</v>
      </c>
      <c r="AE1560" s="4">
        <f>IF(Table1[[#This Row],[Commodity]]="corn",Table1[[#This Row],[Tariff + FSC per Car]]/(111*2000/56),Table1[[#This Row],[Tariff + FSC per Car]]/(111*2000/60))</f>
        <v>0.69051351351351353</v>
      </c>
      <c r="AF1560" s="4">
        <f>Table1[[#This Row],[Tariff + FSC per Car]]/100.7</f>
        <v>25.371400198609731</v>
      </c>
      <c r="AG1560" s="4">
        <f>(Table1[[#This Row],[Tariff + FSC per Car]]/111)</f>
        <v>23.017117117117117</v>
      </c>
      <c r="AH1560" s="6">
        <f>(Table1[[#This Row],[Tariff + FSC per Car]]/111)/Table1[[#This Row],[Route Mileage]]</f>
        <v>2.6456456456456456E-2</v>
      </c>
    </row>
    <row r="1561" spans="1:34" x14ac:dyDescent="0.25">
      <c r="A1561" s="3">
        <v>45519</v>
      </c>
      <c r="B1561" s="1" t="s">
        <v>131</v>
      </c>
      <c r="C1561" s="1" t="s">
        <v>131</v>
      </c>
      <c r="D1561" s="24">
        <v>4050</v>
      </c>
      <c r="E1561" s="24">
        <v>1001000</v>
      </c>
      <c r="F1561" s="1" t="s">
        <v>72</v>
      </c>
      <c r="G1561" s="1" t="s">
        <v>36</v>
      </c>
      <c r="H1561" s="1" t="s">
        <v>135</v>
      </c>
      <c r="I1561" t="s">
        <v>59</v>
      </c>
      <c r="J1561" t="str">
        <f>_xlfn.CONCAT(IFERROR(INDEX(Lookup!B:B, MATCH(Table1[[#This Row],[Origin City]], Lookup!A:A, 0)), Table1[[#This Row],[Origin City]]),","," ",Table1[[#This Row],[Origin State]])</f>
        <v>Ida Grove, IA</v>
      </c>
      <c r="K1561" t="s">
        <v>136</v>
      </c>
      <c r="L1561" t="s">
        <v>83</v>
      </c>
      <c r="M1561" t="str">
        <f>_xlfn.CONCAT(IFERROR(INDEX(Lookup!B:B, MATCH(Table1[[#This Row],[Destination City]], Lookup!A:A, 0)), Table1[[#This Row],[Destination City]]),","," ",Table1[[#This Row],[Destination State]])</f>
        <v>Convent, LA</v>
      </c>
      <c r="N1561" s="5">
        <v>1376</v>
      </c>
      <c r="O1561" t="s">
        <v>86</v>
      </c>
      <c r="P1561">
        <v>105</v>
      </c>
      <c r="R1561" t="s">
        <v>108</v>
      </c>
      <c r="S1561" t="s">
        <v>43</v>
      </c>
      <c r="T1561" t="s">
        <v>43</v>
      </c>
      <c r="U1561" s="43"/>
      <c r="V1561" s="28" t="s">
        <v>134</v>
      </c>
      <c r="W1561" s="4">
        <v>2981</v>
      </c>
      <c r="X1561" s="4">
        <f>IF(Table1[[#This Row],[Commodity]]="corn",Table1[[#This Row],[Tariff per Car]]/(111*2000/56),Table1[[#This Row],[Tariff per Car]]/(111*2000/60))</f>
        <v>0.80567567567567566</v>
      </c>
      <c r="Y1561" s="4">
        <f>Table1[[#This Row],[Tariff per Car]]/100.7</f>
        <v>29.602780536246275</v>
      </c>
      <c r="Z1561" s="4">
        <f>(Table1[[#This Row],[Tariff per Car]]/111)</f>
        <v>26.855855855855857</v>
      </c>
      <c r="AA1561" s="6">
        <f>(Table1[[#This Row],[Tariff per Car]]/111)/Table1[[#This Row],[Route Mileage]]</f>
        <v>1.9517337104546409E-2</v>
      </c>
      <c r="AB1561" s="4">
        <v>0.37</v>
      </c>
      <c r="AC1561" s="4">
        <f>Table1[[#This Row],[FSC per Mile]]*Table1[[#This Row],[Route Mileage]]</f>
        <v>509.12</v>
      </c>
      <c r="AD1561" s="4">
        <f>Table1[[#This Row],[Tariff per Car]]+Table1[[#This Row],[FSC per Car]]</f>
        <v>3490.12</v>
      </c>
      <c r="AE1561" s="4">
        <f>IF(Table1[[#This Row],[Commodity]]="corn",Table1[[#This Row],[Tariff + FSC per Car]]/(111*2000/56),Table1[[#This Row],[Tariff + FSC per Car]]/(111*2000/60))</f>
        <v>0.94327567567567561</v>
      </c>
      <c r="AF1561" s="4">
        <f>Table1[[#This Row],[Tariff + FSC per Car]]/100.7</f>
        <v>34.658589870903675</v>
      </c>
      <c r="AG1561" s="4">
        <f>(Table1[[#This Row],[Tariff + FSC per Car]]/111)</f>
        <v>31.44252252252252</v>
      </c>
      <c r="AH1561" s="6">
        <f>(Table1[[#This Row],[Tariff + FSC per Car]]/111)/Table1[[#This Row],[Route Mileage]]</f>
        <v>2.2850670437879739E-2</v>
      </c>
    </row>
    <row r="1562" spans="1:34" x14ac:dyDescent="0.25">
      <c r="A1562" s="3">
        <v>45519</v>
      </c>
      <c r="B1562" s="1" t="s">
        <v>131</v>
      </c>
      <c r="C1562" s="1" t="s">
        <v>131</v>
      </c>
      <c r="D1562" s="24">
        <v>4050</v>
      </c>
      <c r="E1562" s="24">
        <v>1001000</v>
      </c>
      <c r="F1562" s="1" t="s">
        <v>72</v>
      </c>
      <c r="G1562" s="1" t="s">
        <v>36</v>
      </c>
      <c r="H1562" s="1" t="s">
        <v>135</v>
      </c>
      <c r="I1562" t="s">
        <v>59</v>
      </c>
      <c r="J1562" t="str">
        <f>_xlfn.CONCAT(IFERROR(INDEX(Lookup!B:B, MATCH(Table1[[#This Row],[Origin City]], Lookup!A:A, 0)), Table1[[#This Row],[Origin City]]),","," ",Table1[[#This Row],[Origin State]])</f>
        <v>Ida Grove, IA</v>
      </c>
      <c r="K1562" t="s">
        <v>136</v>
      </c>
      <c r="L1562" t="s">
        <v>83</v>
      </c>
      <c r="M1562" t="str">
        <f>_xlfn.CONCAT(IFERROR(INDEX(Lookup!B:B, MATCH(Table1[[#This Row],[Destination City]], Lookup!A:A, 0)), Table1[[#This Row],[Destination City]]),","," ",Table1[[#This Row],[Destination State]])</f>
        <v>Convent, LA</v>
      </c>
      <c r="N1562" s="5">
        <v>1376</v>
      </c>
      <c r="O1562" t="s">
        <v>86</v>
      </c>
      <c r="P1562">
        <v>105</v>
      </c>
      <c r="R1562" t="s">
        <v>2</v>
      </c>
      <c r="S1562" t="s">
        <v>43</v>
      </c>
      <c r="T1562" t="s">
        <v>43</v>
      </c>
      <c r="U1562" s="43"/>
      <c r="V1562" s="28" t="s">
        <v>134</v>
      </c>
      <c r="W1562" s="4">
        <v>3416</v>
      </c>
      <c r="X1562" s="4">
        <f>IF(Table1[[#This Row],[Commodity]]="corn",Table1[[#This Row],[Tariff per Car]]/(111*2000/56),Table1[[#This Row],[Tariff per Car]]/(111*2000/60))</f>
        <v>0.92324324324324325</v>
      </c>
      <c r="Y1562" s="4">
        <f>Table1[[#This Row],[Tariff per Car]]/100.7</f>
        <v>33.922542204568025</v>
      </c>
      <c r="Z1562" s="4">
        <f>(Table1[[#This Row],[Tariff per Car]]/111)</f>
        <v>30.774774774774773</v>
      </c>
      <c r="AA1562" s="6">
        <f>(Table1[[#This Row],[Tariff per Car]]/111)/Table1[[#This Row],[Route Mileage]]</f>
        <v>2.236538864445841E-2</v>
      </c>
      <c r="AB1562" s="4">
        <v>0.37</v>
      </c>
      <c r="AC1562" s="4">
        <f>Table1[[#This Row],[FSC per Mile]]*Table1[[#This Row],[Route Mileage]]</f>
        <v>509.12</v>
      </c>
      <c r="AD1562" s="4">
        <f>Table1[[#This Row],[Tariff per Car]]+Table1[[#This Row],[FSC per Car]]</f>
        <v>3925.12</v>
      </c>
      <c r="AE1562" s="4">
        <f>IF(Table1[[#This Row],[Commodity]]="corn",Table1[[#This Row],[Tariff + FSC per Car]]/(111*2000/56),Table1[[#This Row],[Tariff + FSC per Car]]/(111*2000/60))</f>
        <v>1.0608432432432433</v>
      </c>
      <c r="AF1562" s="4">
        <f>Table1[[#This Row],[Tariff + FSC per Car]]/100.7</f>
        <v>38.978351539225422</v>
      </c>
      <c r="AG1562" s="4">
        <f>(Table1[[#This Row],[Tariff + FSC per Car]]/111)</f>
        <v>35.361441441441443</v>
      </c>
      <c r="AH1562" s="6">
        <f>(Table1[[#This Row],[Tariff + FSC per Car]]/111)/Table1[[#This Row],[Route Mileage]]</f>
        <v>2.5698721977791748E-2</v>
      </c>
    </row>
    <row r="1563" spans="1:34" x14ac:dyDescent="0.25">
      <c r="A1563" s="3">
        <v>45519</v>
      </c>
      <c r="B1563" s="1" t="s">
        <v>88</v>
      </c>
      <c r="C1563" s="1" t="s">
        <v>81</v>
      </c>
      <c r="D1563" s="24">
        <v>4444</v>
      </c>
      <c r="E1563" s="24">
        <v>47004</v>
      </c>
      <c r="F1563" s="1" t="s">
        <v>72</v>
      </c>
      <c r="G1563" s="1" t="s">
        <v>36</v>
      </c>
      <c r="H1563" s="1" t="s">
        <v>89</v>
      </c>
      <c r="I1563" t="s">
        <v>75</v>
      </c>
      <c r="J1563" t="str">
        <f>_xlfn.CONCAT(IFERROR(INDEX(Lookup!B:B, MATCH(Table1[[#This Row],[Origin City]], Lookup!A:A, 0)), Table1[[#This Row],[Origin City]]),","," ",Table1[[#This Row],[Origin State]])</f>
        <v>Enderlin, ND</v>
      </c>
      <c r="K1563" t="s">
        <v>119</v>
      </c>
      <c r="L1563" t="s">
        <v>57</v>
      </c>
      <c r="M1563" t="str">
        <f>_xlfn.CONCAT(IFERROR(INDEX(Lookup!B:B, MATCH(Table1[[#This Row],[Destination City]], Lookup!A:A, 0)), Table1[[#This Row],[Destination City]]),","," ",Table1[[#This Row],[Destination State]])</f>
        <v>East St. Louis, IL</v>
      </c>
      <c r="N1563" s="5">
        <v>1235.9000000000001</v>
      </c>
      <c r="O1563" t="s">
        <v>86</v>
      </c>
      <c r="P1563">
        <v>110</v>
      </c>
      <c r="Q1563">
        <v>110</v>
      </c>
      <c r="R1563" t="s">
        <v>42</v>
      </c>
      <c r="S1563" t="s">
        <v>43</v>
      </c>
      <c r="T1563" t="s">
        <v>52</v>
      </c>
      <c r="U1563" s="43"/>
      <c r="V1563" s="28" t="s">
        <v>87</v>
      </c>
      <c r="W1563" s="4">
        <v>3526</v>
      </c>
      <c r="X1563" s="4">
        <f>IF(Table1[[#This Row],[Commodity]]="corn",Table1[[#This Row],[Tariff per Car]]/(111*2000/56),Table1[[#This Row],[Tariff per Car]]/(111*2000/60))</f>
        <v>0.95297297297297301</v>
      </c>
      <c r="Y1563" s="4">
        <f>Table1[[#This Row],[Tariff per Car]]/100.7</f>
        <v>35.01489572989076</v>
      </c>
      <c r="Z1563" s="4">
        <f>(Table1[[#This Row],[Tariff per Car]]/111)</f>
        <v>31.765765765765767</v>
      </c>
      <c r="AA1563" s="6">
        <f>(Table1[[#This Row],[Tariff per Car]]/111)/Table1[[#This Row],[Route Mileage]]</f>
        <v>2.5702537232596297E-2</v>
      </c>
      <c r="AB1563" s="4">
        <v>0.33</v>
      </c>
      <c r="AC1563" s="4">
        <f>Table1[[#This Row],[FSC per Mile]]*Table1[[#This Row],[Route Mileage]]</f>
        <v>407.84700000000004</v>
      </c>
      <c r="AD1563" s="4">
        <f>Table1[[#This Row],[Tariff per Car]]+Table1[[#This Row],[FSC per Car]]</f>
        <v>3933.8470000000002</v>
      </c>
      <c r="AE1563" s="4">
        <f>IF(Table1[[#This Row],[Commodity]]="corn",Table1[[#This Row],[Tariff + FSC per Car]]/(111*2000/56),Table1[[#This Row],[Tariff + FSC per Car]]/(111*2000/60))</f>
        <v>1.063201891891892</v>
      </c>
      <c r="AF1563" s="4">
        <f>Table1[[#This Row],[Tariff + FSC per Car]]/100.7</f>
        <v>39.065014895729888</v>
      </c>
      <c r="AG1563" s="4">
        <f>(Table1[[#This Row],[Tariff + FSC per Car]]/111)</f>
        <v>35.440063063063064</v>
      </c>
      <c r="AH1563" s="6">
        <f>(Table1[[#This Row],[Tariff + FSC per Car]]/111)/Table1[[#This Row],[Route Mileage]]</f>
        <v>2.8675510205569271E-2</v>
      </c>
    </row>
    <row r="1564" spans="1:34" x14ac:dyDescent="0.25">
      <c r="A1564" s="3">
        <v>45519</v>
      </c>
      <c r="B1564" s="1" t="s">
        <v>88</v>
      </c>
      <c r="C1564" s="1" t="s">
        <v>81</v>
      </c>
      <c r="D1564" s="24">
        <v>4444</v>
      </c>
      <c r="E1564" s="24">
        <v>45650</v>
      </c>
      <c r="F1564" s="1" t="s">
        <v>72</v>
      </c>
      <c r="G1564" s="1" t="s">
        <v>36</v>
      </c>
      <c r="H1564" s="1" t="s">
        <v>89</v>
      </c>
      <c r="I1564" t="s">
        <v>75</v>
      </c>
      <c r="J1564" t="str">
        <f>_xlfn.CONCAT(IFERROR(INDEX(Lookup!B:B, MATCH(Table1[[#This Row],[Origin City]], Lookup!A:A, 0)), Table1[[#This Row],[Origin City]]),","," ",Table1[[#This Row],[Origin State]])</f>
        <v>Enderlin, ND</v>
      </c>
      <c r="K1564" t="s">
        <v>90</v>
      </c>
      <c r="L1564" t="s">
        <v>49</v>
      </c>
      <c r="M1564" t="str">
        <f>_xlfn.CONCAT(IFERROR(INDEX(Lookup!B:B, MATCH(Table1[[#This Row],[Destination City]], Lookup!A:A, 0)), Table1[[#This Row],[Destination City]]),","," ",Table1[[#This Row],[Destination State]])</f>
        <v>Kalama, WA</v>
      </c>
      <c r="N1564" s="5">
        <v>1617</v>
      </c>
      <c r="O1564" t="s">
        <v>86</v>
      </c>
      <c r="P1564">
        <v>110</v>
      </c>
      <c r="Q1564">
        <v>110</v>
      </c>
      <c r="R1564" t="s">
        <v>42</v>
      </c>
      <c r="S1564" t="s">
        <v>43</v>
      </c>
      <c r="T1564" t="s">
        <v>52</v>
      </c>
      <c r="U1564" s="43"/>
      <c r="V1564" s="28" t="s">
        <v>87</v>
      </c>
      <c r="W1564" s="4">
        <v>5935</v>
      </c>
      <c r="X1564" s="4">
        <f>IF(Table1[[#This Row],[Commodity]]="corn",Table1[[#This Row],[Tariff per Car]]/(111*2000/56),Table1[[#This Row],[Tariff per Car]]/(111*2000/60))</f>
        <v>1.604054054054054</v>
      </c>
      <c r="Y1564" s="4">
        <f>Table1[[#This Row],[Tariff per Car]]/100.7</f>
        <v>58.937437934458785</v>
      </c>
      <c r="Z1564" s="4">
        <f>(Table1[[#This Row],[Tariff per Car]]/111)</f>
        <v>53.468468468468465</v>
      </c>
      <c r="AA1564" s="6">
        <f>(Table1[[#This Row],[Tariff per Car]]/111)/Table1[[#This Row],[Route Mileage]]</f>
        <v>3.3066461637890204E-2</v>
      </c>
      <c r="AB1564" s="4">
        <v>0.33</v>
      </c>
      <c r="AC1564" s="4">
        <f>Table1[[#This Row],[FSC per Mile]]*Table1[[#This Row],[Route Mileage]]</f>
        <v>533.61</v>
      </c>
      <c r="AD1564" s="4">
        <f>Table1[[#This Row],[Tariff per Car]]+Table1[[#This Row],[FSC per Car]]</f>
        <v>6468.61</v>
      </c>
      <c r="AE1564" s="4">
        <f>IF(Table1[[#This Row],[Commodity]]="corn",Table1[[#This Row],[Tariff + FSC per Car]]/(111*2000/56),Table1[[#This Row],[Tariff + FSC per Car]]/(111*2000/60))</f>
        <v>1.7482729729729729</v>
      </c>
      <c r="AF1564" s="4">
        <f>Table1[[#This Row],[Tariff + FSC per Car]]/100.7</f>
        <v>64.236444885799401</v>
      </c>
      <c r="AG1564" s="4">
        <f>(Table1[[#This Row],[Tariff + FSC per Car]]/111)</f>
        <v>58.275765765765762</v>
      </c>
      <c r="AH1564" s="6">
        <f>(Table1[[#This Row],[Tariff + FSC per Car]]/111)/Table1[[#This Row],[Route Mileage]]</f>
        <v>3.6039434610863182E-2</v>
      </c>
    </row>
    <row r="1565" spans="1:34" x14ac:dyDescent="0.25">
      <c r="A1565" s="3">
        <v>45519</v>
      </c>
      <c r="B1565" s="1" t="s">
        <v>94</v>
      </c>
      <c r="C1565" s="1" t="s">
        <v>94</v>
      </c>
      <c r="D1565" s="24">
        <v>4317</v>
      </c>
      <c r="F1565" s="1" t="s">
        <v>72</v>
      </c>
      <c r="G1565" s="1" t="s">
        <v>36</v>
      </c>
      <c r="H1565" s="1" t="s">
        <v>106</v>
      </c>
      <c r="I1565" t="s">
        <v>57</v>
      </c>
      <c r="J1565" t="str">
        <f>_xlfn.CONCAT(IFERROR(INDEX(Lookup!B:B, MATCH(Table1[[#This Row],[Origin City]], Lookup!A:A, 0)), Table1[[#This Row],[Origin City]]),","," ",Table1[[#This Row],[Origin State]])</f>
        <v>Casey, IL</v>
      </c>
      <c r="K1565" t="s">
        <v>107</v>
      </c>
      <c r="L1565" t="s">
        <v>98</v>
      </c>
      <c r="M1565" t="str">
        <f>_xlfn.CONCAT(IFERROR(INDEX(Lookup!B:B, MATCH(Table1[[#This Row],[Destination City]], Lookup!A:A, 0)), Table1[[#This Row],[Destination City]]),","," ",Table1[[#This Row],[Destination State]])</f>
        <v>Mobile, AL</v>
      </c>
      <c r="N1565" s="5">
        <v>779</v>
      </c>
      <c r="O1565" t="s">
        <v>86</v>
      </c>
      <c r="P1565">
        <v>90</v>
      </c>
      <c r="Q1565">
        <v>90</v>
      </c>
      <c r="R1565" t="s">
        <v>108</v>
      </c>
      <c r="S1565" t="s">
        <v>43</v>
      </c>
      <c r="T1565" t="s">
        <v>52</v>
      </c>
      <c r="U1565" s="43"/>
      <c r="V1565" s="28" t="s">
        <v>87</v>
      </c>
      <c r="W1565" s="4">
        <v>3516</v>
      </c>
      <c r="X1565" s="4">
        <f>IF(Table1[[#This Row],[Commodity]]="corn",Table1[[#This Row],[Tariff per Car]]/(111*2000/56),Table1[[#This Row],[Tariff per Car]]/(111*2000/60))</f>
        <v>0.95027027027027022</v>
      </c>
      <c r="Y1565" s="4">
        <f>Table1[[#This Row],[Tariff per Car]]/100.7</f>
        <v>34.915590863952332</v>
      </c>
      <c r="Z1565" s="4">
        <f>(Table1[[#This Row],[Tariff per Car]]/111)</f>
        <v>31.675675675675677</v>
      </c>
      <c r="AA1565" s="6">
        <f>(Table1[[#This Row],[Tariff per Car]]/111)/Table1[[#This Row],[Route Mileage]]</f>
        <v>4.066197134233078E-2</v>
      </c>
      <c r="AB1565" s="4">
        <v>0</v>
      </c>
      <c r="AC1565" s="4">
        <f>Table1[[#This Row],[FSC per Mile]]*Table1[[#This Row],[Route Mileage]]</f>
        <v>0</v>
      </c>
      <c r="AD1565" s="4">
        <f>Table1[[#This Row],[Tariff per Car]]+Table1[[#This Row],[FSC per Car]]</f>
        <v>3516</v>
      </c>
      <c r="AE1565" s="4">
        <f>IF(Table1[[#This Row],[Commodity]]="corn",Table1[[#This Row],[Tariff + FSC per Car]]/(111*2000/56),Table1[[#This Row],[Tariff + FSC per Car]]/(111*2000/60))</f>
        <v>0.95027027027027022</v>
      </c>
      <c r="AF1565" s="4">
        <f>Table1[[#This Row],[Tariff + FSC per Car]]/100.7</f>
        <v>34.915590863952332</v>
      </c>
      <c r="AG1565" s="4">
        <f>(Table1[[#This Row],[Tariff + FSC per Car]]/111)</f>
        <v>31.675675675675677</v>
      </c>
      <c r="AH1565" s="6">
        <f>(Table1[[#This Row],[Tariff + FSC per Car]]/111)/Table1[[#This Row],[Route Mileage]]</f>
        <v>4.066197134233078E-2</v>
      </c>
    </row>
    <row r="1566" spans="1:34" x14ac:dyDescent="0.25">
      <c r="A1566" s="3">
        <v>45519</v>
      </c>
      <c r="B1566" s="1" t="s">
        <v>94</v>
      </c>
      <c r="C1566" s="1" t="s">
        <v>94</v>
      </c>
      <c r="D1566" s="24">
        <v>4317</v>
      </c>
      <c r="F1566" s="1" t="s">
        <v>72</v>
      </c>
      <c r="G1566" s="1" t="s">
        <v>36</v>
      </c>
      <c r="H1566" s="1" t="s">
        <v>106</v>
      </c>
      <c r="I1566" t="s">
        <v>57</v>
      </c>
      <c r="J1566" t="str">
        <f>_xlfn.CONCAT(IFERROR(INDEX(Lookup!B:B, MATCH(Table1[[#This Row],[Origin City]], Lookup!A:A, 0)), Table1[[#This Row],[Origin City]]),","," ",Table1[[#This Row],[Origin State]])</f>
        <v>Casey, IL</v>
      </c>
      <c r="K1566" t="s">
        <v>107</v>
      </c>
      <c r="L1566" t="s">
        <v>98</v>
      </c>
      <c r="M1566" t="str">
        <f>_xlfn.CONCAT(IFERROR(INDEX(Lookup!B:B, MATCH(Table1[[#This Row],[Destination City]], Lookup!A:A, 0)), Table1[[#This Row],[Destination City]]),","," ",Table1[[#This Row],[Destination State]])</f>
        <v>Mobile, AL</v>
      </c>
      <c r="N1566" s="5">
        <v>779</v>
      </c>
      <c r="O1566" t="s">
        <v>86</v>
      </c>
      <c r="P1566">
        <v>90</v>
      </c>
      <c r="Q1566">
        <v>90</v>
      </c>
      <c r="R1566" t="s">
        <v>2</v>
      </c>
      <c r="S1566" t="s">
        <v>43</v>
      </c>
      <c r="T1566" t="s">
        <v>43</v>
      </c>
      <c r="U1566" s="43"/>
      <c r="V1566" s="28" t="s">
        <v>87</v>
      </c>
      <c r="W1566" s="4">
        <v>3736</v>
      </c>
      <c r="X1566" s="4">
        <f>IF(Table1[[#This Row],[Commodity]]="corn",Table1[[#This Row],[Tariff per Car]]/(111*2000/56),Table1[[#This Row],[Tariff per Car]]/(111*2000/60))</f>
        <v>1.0097297297297296</v>
      </c>
      <c r="Y1566" s="4">
        <f>Table1[[#This Row],[Tariff per Car]]/100.7</f>
        <v>37.100297914597817</v>
      </c>
      <c r="Z1566" s="4">
        <f>(Table1[[#This Row],[Tariff per Car]]/111)</f>
        <v>33.657657657657658</v>
      </c>
      <c r="AA1566" s="6">
        <f>(Table1[[#This Row],[Tariff per Car]]/111)/Table1[[#This Row],[Route Mileage]]</f>
        <v>4.320623576079289E-2</v>
      </c>
      <c r="AB1566" s="4">
        <v>0</v>
      </c>
      <c r="AC1566" s="4">
        <f>Table1[[#This Row],[FSC per Mile]]*Table1[[#This Row],[Route Mileage]]</f>
        <v>0</v>
      </c>
      <c r="AD1566" s="4">
        <f>Table1[[#This Row],[Tariff per Car]]+Table1[[#This Row],[FSC per Car]]</f>
        <v>3736</v>
      </c>
      <c r="AE1566" s="4">
        <f>IF(Table1[[#This Row],[Commodity]]="corn",Table1[[#This Row],[Tariff + FSC per Car]]/(111*2000/56),Table1[[#This Row],[Tariff + FSC per Car]]/(111*2000/60))</f>
        <v>1.0097297297297296</v>
      </c>
      <c r="AF1566" s="4">
        <f>Table1[[#This Row],[Tariff + FSC per Car]]/100.7</f>
        <v>37.100297914597817</v>
      </c>
      <c r="AG1566" s="4">
        <f>(Table1[[#This Row],[Tariff + FSC per Car]]/111)</f>
        <v>33.657657657657658</v>
      </c>
      <c r="AH1566" s="6">
        <f>(Table1[[#This Row],[Tariff + FSC per Car]]/111)/Table1[[#This Row],[Route Mileage]]</f>
        <v>4.320623576079289E-2</v>
      </c>
    </row>
    <row r="1567" spans="1:34" x14ac:dyDescent="0.25">
      <c r="A1567" s="3">
        <v>45519</v>
      </c>
      <c r="B1567" s="1" t="s">
        <v>94</v>
      </c>
      <c r="C1567" s="1" t="s">
        <v>94</v>
      </c>
      <c r="D1567" s="24">
        <v>4317</v>
      </c>
      <c r="F1567" s="1" t="s">
        <v>72</v>
      </c>
      <c r="G1567" s="1" t="s">
        <v>36</v>
      </c>
      <c r="H1567" s="1" t="s">
        <v>109</v>
      </c>
      <c r="I1567" t="s">
        <v>100</v>
      </c>
      <c r="J1567" t="str">
        <f>_xlfn.CONCAT(IFERROR(INDEX(Lookup!B:B, MATCH(Table1[[#This Row],[Origin City]], Lookup!A:A, 0)), Table1[[#This Row],[Origin City]]),","," ",Table1[[#This Row],[Origin State]])</f>
        <v>Marion, OH</v>
      </c>
      <c r="K1567" t="s">
        <v>110</v>
      </c>
      <c r="L1567" t="s">
        <v>111</v>
      </c>
      <c r="M1567" t="str">
        <f>_xlfn.CONCAT(IFERROR(INDEX(Lookup!B:B, MATCH(Table1[[#This Row],[Destination City]], Lookup!A:A, 0)), Table1[[#This Row],[Destination City]]),","," ",Table1[[#This Row],[Destination State]])</f>
        <v>Chesapeake, VA</v>
      </c>
      <c r="N1567" s="5">
        <v>760</v>
      </c>
      <c r="O1567" t="s">
        <v>86</v>
      </c>
      <c r="P1567">
        <v>90</v>
      </c>
      <c r="Q1567">
        <v>90</v>
      </c>
      <c r="R1567" t="s">
        <v>108</v>
      </c>
      <c r="S1567" t="s">
        <v>43</v>
      </c>
      <c r="T1567" t="s">
        <v>52</v>
      </c>
      <c r="U1567" s="43"/>
      <c r="V1567" s="28" t="s">
        <v>87</v>
      </c>
      <c r="W1567" s="4">
        <v>3134</v>
      </c>
      <c r="X1567" s="4">
        <f>IF(Table1[[#This Row],[Commodity]]="corn",Table1[[#This Row],[Tariff per Car]]/(111*2000/56),Table1[[#This Row],[Tariff per Car]]/(111*2000/60))</f>
        <v>0.84702702702702704</v>
      </c>
      <c r="Y1567" s="4">
        <f>Table1[[#This Row],[Tariff per Car]]/100.7</f>
        <v>31.122144985104271</v>
      </c>
      <c r="Z1567" s="4">
        <f>(Table1[[#This Row],[Tariff per Car]]/111)</f>
        <v>28.234234234234233</v>
      </c>
      <c r="AA1567" s="6">
        <f>(Table1[[#This Row],[Tariff per Car]]/111)/Table1[[#This Row],[Route Mileage]]</f>
        <v>3.7150308202939783E-2</v>
      </c>
      <c r="AB1567" s="4">
        <v>0</v>
      </c>
      <c r="AC1567" s="4">
        <f>Table1[[#This Row],[FSC per Mile]]*Table1[[#This Row],[Route Mileage]]</f>
        <v>0</v>
      </c>
      <c r="AD1567" s="4">
        <f>Table1[[#This Row],[Tariff per Car]]+Table1[[#This Row],[FSC per Car]]</f>
        <v>3134</v>
      </c>
      <c r="AE1567" s="4">
        <f>IF(Table1[[#This Row],[Commodity]]="corn",Table1[[#This Row],[Tariff + FSC per Car]]/(111*2000/56),Table1[[#This Row],[Tariff + FSC per Car]]/(111*2000/60))</f>
        <v>0.84702702702702704</v>
      </c>
      <c r="AF1567" s="4">
        <f>Table1[[#This Row],[Tariff + FSC per Car]]/100.7</f>
        <v>31.122144985104271</v>
      </c>
      <c r="AG1567" s="4">
        <f>(Table1[[#This Row],[Tariff + FSC per Car]]/111)</f>
        <v>28.234234234234233</v>
      </c>
      <c r="AH1567" s="6">
        <f>(Table1[[#This Row],[Tariff + FSC per Car]]/111)/Table1[[#This Row],[Route Mileage]]</f>
        <v>3.7150308202939783E-2</v>
      </c>
    </row>
    <row r="1568" spans="1:34" x14ac:dyDescent="0.25">
      <c r="A1568" s="3">
        <v>45519</v>
      </c>
      <c r="B1568" s="1" t="s">
        <v>94</v>
      </c>
      <c r="C1568" s="1" t="s">
        <v>94</v>
      </c>
      <c r="D1568" s="24">
        <v>4317</v>
      </c>
      <c r="F1568" s="1" t="s">
        <v>72</v>
      </c>
      <c r="G1568" s="1" t="s">
        <v>36</v>
      </c>
      <c r="H1568" s="1" t="s">
        <v>109</v>
      </c>
      <c r="I1568" t="s">
        <v>100</v>
      </c>
      <c r="J1568" t="str">
        <f>_xlfn.CONCAT(IFERROR(INDEX(Lookup!B:B, MATCH(Table1[[#This Row],[Origin City]], Lookup!A:A, 0)), Table1[[#This Row],[Origin City]]),","," ",Table1[[#This Row],[Origin State]])</f>
        <v>Marion, OH</v>
      </c>
      <c r="K1568" t="s">
        <v>110</v>
      </c>
      <c r="L1568" t="s">
        <v>111</v>
      </c>
      <c r="M1568" t="str">
        <f>_xlfn.CONCAT(IFERROR(INDEX(Lookup!B:B, MATCH(Table1[[#This Row],[Destination City]], Lookup!A:A, 0)), Table1[[#This Row],[Destination City]]),","," ",Table1[[#This Row],[Destination State]])</f>
        <v>Chesapeake, VA</v>
      </c>
      <c r="N1568" s="5">
        <v>760</v>
      </c>
      <c r="O1568" t="s">
        <v>86</v>
      </c>
      <c r="P1568">
        <v>90</v>
      </c>
      <c r="Q1568">
        <v>90</v>
      </c>
      <c r="R1568" t="s">
        <v>2</v>
      </c>
      <c r="S1568" t="s">
        <v>43</v>
      </c>
      <c r="T1568" t="s">
        <v>43</v>
      </c>
      <c r="U1568" s="43"/>
      <c r="V1568" s="28" t="s">
        <v>87</v>
      </c>
      <c r="W1568" s="4">
        <v>3574</v>
      </c>
      <c r="X1568" s="4">
        <f>IF(Table1[[#This Row],[Commodity]]="corn",Table1[[#This Row],[Tariff per Car]]/(111*2000/56),Table1[[#This Row],[Tariff per Car]]/(111*2000/60))</f>
        <v>0.96594594594594596</v>
      </c>
      <c r="Y1568" s="4">
        <f>Table1[[#This Row],[Tariff per Car]]/100.7</f>
        <v>35.491559086395235</v>
      </c>
      <c r="Z1568" s="4">
        <f>(Table1[[#This Row],[Tariff per Car]]/111)</f>
        <v>32.198198198198199</v>
      </c>
      <c r="AA1568" s="6">
        <f>(Table1[[#This Row],[Tariff per Car]]/111)/Table1[[#This Row],[Route Mileage]]</f>
        <v>4.2366050260787103E-2</v>
      </c>
      <c r="AB1568" s="4">
        <v>0</v>
      </c>
      <c r="AC1568" s="4">
        <f>Table1[[#This Row],[FSC per Mile]]*Table1[[#This Row],[Route Mileage]]</f>
        <v>0</v>
      </c>
      <c r="AD1568" s="4">
        <f>Table1[[#This Row],[Tariff per Car]]+Table1[[#This Row],[FSC per Car]]</f>
        <v>3574</v>
      </c>
      <c r="AE1568" s="4">
        <f>IF(Table1[[#This Row],[Commodity]]="corn",Table1[[#This Row],[Tariff + FSC per Car]]/(111*2000/56),Table1[[#This Row],[Tariff + FSC per Car]]/(111*2000/60))</f>
        <v>0.96594594594594596</v>
      </c>
      <c r="AF1568" s="4">
        <f>Table1[[#This Row],[Tariff + FSC per Car]]/100.7</f>
        <v>35.491559086395235</v>
      </c>
      <c r="AG1568" s="4">
        <f>(Table1[[#This Row],[Tariff + FSC per Car]]/111)</f>
        <v>32.198198198198199</v>
      </c>
      <c r="AH1568" s="6">
        <f>(Table1[[#This Row],[Tariff + FSC per Car]]/111)/Table1[[#This Row],[Route Mileage]]</f>
        <v>4.2366050260787103E-2</v>
      </c>
    </row>
    <row r="1569" spans="1:34" x14ac:dyDescent="0.25">
      <c r="A1569" s="3">
        <v>45519</v>
      </c>
      <c r="B1569" s="1" t="s">
        <v>112</v>
      </c>
      <c r="C1569" s="1" t="s">
        <v>112</v>
      </c>
      <c r="D1569" s="24">
        <v>4051</v>
      </c>
      <c r="E1569" s="24">
        <v>1144</v>
      </c>
      <c r="F1569" s="1" t="s">
        <v>72</v>
      </c>
      <c r="G1569" s="1" t="s">
        <v>36</v>
      </c>
      <c r="H1569" s="1" t="s">
        <v>128</v>
      </c>
      <c r="I1569" t="s">
        <v>77</v>
      </c>
      <c r="J1569" t="str">
        <f>_xlfn.CONCAT(IFERROR(INDEX(Lookup!B:B, MATCH(Table1[[#This Row],[Origin City]], Lookup!A:A, 0)), Table1[[#This Row],[Origin City]]),","," ",Table1[[#This Row],[Origin State]])</f>
        <v>Canton, KS</v>
      </c>
      <c r="K1569" t="s">
        <v>65</v>
      </c>
      <c r="L1569" t="s">
        <v>54</v>
      </c>
      <c r="M1569" t="str">
        <f>_xlfn.CONCAT(IFERROR(INDEX(Lookup!B:B, MATCH(Table1[[#This Row],[Destination City]], Lookup!A:A, 0)), Table1[[#This Row],[Destination City]]),","," ",Table1[[#This Row],[Destination State]])</f>
        <v>Houston, TX</v>
      </c>
      <c r="N1569" s="47">
        <v>747</v>
      </c>
      <c r="O1569" t="s">
        <v>51</v>
      </c>
      <c r="P1569">
        <v>107</v>
      </c>
      <c r="R1569" t="s">
        <v>42</v>
      </c>
      <c r="S1569" t="s">
        <v>43</v>
      </c>
      <c r="T1569" t="s">
        <v>52</v>
      </c>
      <c r="U1569" s="36" t="s">
        <v>44</v>
      </c>
      <c r="V1569" s="28"/>
      <c r="W1569" s="4">
        <v>4870</v>
      </c>
      <c r="X1569" s="4">
        <f>IF(Table1[[#This Row],[Commodity]]="corn",Table1[[#This Row],[Tariff per Car]]/(111*2000/56),Table1[[#This Row],[Tariff per Car]]/(111*2000/60))</f>
        <v>1.3162162162162163</v>
      </c>
      <c r="Y1569" s="4">
        <f>Table1[[#This Row],[Tariff per Car]]/100.7</f>
        <v>48.361469712015889</v>
      </c>
      <c r="Z1569" s="4">
        <f>(Table1[[#This Row],[Tariff per Car]]/111)</f>
        <v>43.873873873873876</v>
      </c>
      <c r="AA1569" s="6">
        <f>(Table1[[#This Row],[Tariff per Car]]/111)/Table1[[#This Row],[Route Mileage]]</f>
        <v>5.8733432227408136E-2</v>
      </c>
      <c r="AB1569" s="4">
        <v>0.33</v>
      </c>
      <c r="AC1569" s="4">
        <f>Table1[[#This Row],[FSC per Mile]]*Table1[[#This Row],[Route Mileage]]</f>
        <v>246.51000000000002</v>
      </c>
      <c r="AD1569" s="4">
        <f>Table1[[#This Row],[Tariff per Car]]+Table1[[#This Row],[FSC per Car]]</f>
        <v>5116.51</v>
      </c>
      <c r="AE1569" s="4">
        <f>IF(Table1[[#This Row],[Commodity]]="corn",Table1[[#This Row],[Tariff + FSC per Car]]/(111*2000/56),Table1[[#This Row],[Tariff + FSC per Car]]/(111*2000/60))</f>
        <v>1.3828405405405406</v>
      </c>
      <c r="AF1569" s="4">
        <f>Table1[[#This Row],[Tariff + FSC per Car]]/100.7</f>
        <v>50.809433962264151</v>
      </c>
      <c r="AG1569" s="4">
        <f>(Table1[[#This Row],[Tariff + FSC per Car]]/111)</f>
        <v>46.094684684684687</v>
      </c>
      <c r="AH1569" s="6">
        <f>(Table1[[#This Row],[Tariff + FSC per Car]]/111)/Table1[[#This Row],[Route Mileage]]</f>
        <v>6.1706405200381106E-2</v>
      </c>
    </row>
    <row r="1570" spans="1:34" x14ac:dyDescent="0.25">
      <c r="A1570" s="3">
        <v>45519</v>
      </c>
      <c r="B1570" s="1" t="s">
        <v>112</v>
      </c>
      <c r="C1570" s="1" t="s">
        <v>112</v>
      </c>
      <c r="D1570" s="24">
        <v>4051</v>
      </c>
      <c r="E1570" s="24">
        <v>1301</v>
      </c>
      <c r="F1570" s="1" t="s">
        <v>72</v>
      </c>
      <c r="G1570" s="1" t="s">
        <v>36</v>
      </c>
      <c r="H1570" s="1" t="s">
        <v>129</v>
      </c>
      <c r="I1570" t="s">
        <v>38</v>
      </c>
      <c r="J1570" t="str">
        <f>_xlfn.CONCAT(IFERROR(INDEX(Lookup!B:B, MATCH(Table1[[#This Row],[Origin City]], Lookup!A:A, 0)), Table1[[#This Row],[Origin City]]),","," ",Table1[[#This Row],[Origin State]])</f>
        <v>Cozad, NE</v>
      </c>
      <c r="K1570" t="s">
        <v>90</v>
      </c>
      <c r="L1570" t="s">
        <v>49</v>
      </c>
      <c r="M1570" t="str">
        <f>_xlfn.CONCAT(IFERROR(INDEX(Lookup!B:B, MATCH(Table1[[#This Row],[Destination City]], Lookup!A:A, 0)), Table1[[#This Row],[Destination City]]),","," ",Table1[[#This Row],[Destination State]])</f>
        <v>Kalama, WA</v>
      </c>
      <c r="N1570" s="47">
        <v>1562</v>
      </c>
      <c r="O1570" t="s">
        <v>51</v>
      </c>
      <c r="P1570">
        <v>107</v>
      </c>
      <c r="R1570" t="s">
        <v>42</v>
      </c>
      <c r="S1570" t="s">
        <v>43</v>
      </c>
      <c r="T1570" t="s">
        <v>52</v>
      </c>
      <c r="U1570" s="36" t="s">
        <v>44</v>
      </c>
      <c r="V1570" s="28"/>
      <c r="W1570" s="4">
        <v>5860</v>
      </c>
      <c r="X1570" s="4">
        <f>IF(Table1[[#This Row],[Commodity]]="corn",Table1[[#This Row],[Tariff per Car]]/(111*2000/56),Table1[[#This Row],[Tariff per Car]]/(111*2000/60))</f>
        <v>1.5837837837837838</v>
      </c>
      <c r="Y1570" s="4">
        <f>Table1[[#This Row],[Tariff per Car]]/100.7</f>
        <v>58.192651439920553</v>
      </c>
      <c r="Z1570" s="4">
        <f>(Table1[[#This Row],[Tariff per Car]]/111)</f>
        <v>52.792792792792795</v>
      </c>
      <c r="AA1570" s="6">
        <f>(Table1[[#This Row],[Tariff per Car]]/111)/Table1[[#This Row],[Route Mileage]]</f>
        <v>3.379820281228732E-2</v>
      </c>
      <c r="AB1570" s="4">
        <v>0.33</v>
      </c>
      <c r="AC1570" s="4">
        <f>Table1[[#This Row],[FSC per Mile]]*Table1[[#This Row],[Route Mileage]]</f>
        <v>515.46</v>
      </c>
      <c r="AD1570" s="4">
        <f>Table1[[#This Row],[Tariff per Car]]+Table1[[#This Row],[FSC per Car]]</f>
        <v>6375.46</v>
      </c>
      <c r="AE1570" s="4">
        <f>IF(Table1[[#This Row],[Commodity]]="corn",Table1[[#This Row],[Tariff + FSC per Car]]/(111*2000/56),Table1[[#This Row],[Tariff + FSC per Car]]/(111*2000/60))</f>
        <v>1.7230972972972973</v>
      </c>
      <c r="AF1570" s="4">
        <f>Table1[[#This Row],[Tariff + FSC per Car]]/100.7</f>
        <v>63.311420059582915</v>
      </c>
      <c r="AG1570" s="4">
        <f>(Table1[[#This Row],[Tariff + FSC per Car]]/111)</f>
        <v>57.436576576576577</v>
      </c>
      <c r="AH1570" s="6">
        <f>(Table1[[#This Row],[Tariff + FSC per Car]]/111)/Table1[[#This Row],[Route Mileage]]</f>
        <v>3.6771175785260291E-2</v>
      </c>
    </row>
    <row r="1571" spans="1:34" x14ac:dyDescent="0.25">
      <c r="A1571" s="3">
        <v>45519</v>
      </c>
      <c r="B1571" s="1" t="s">
        <v>112</v>
      </c>
      <c r="C1571" s="1" t="s">
        <v>112</v>
      </c>
      <c r="D1571" s="24">
        <v>4051</v>
      </c>
      <c r="E1571" s="24">
        <v>1144</v>
      </c>
      <c r="F1571" s="1" t="s">
        <v>72</v>
      </c>
      <c r="G1571" s="1" t="s">
        <v>36</v>
      </c>
      <c r="H1571" s="1" t="s">
        <v>129</v>
      </c>
      <c r="I1571" t="s">
        <v>38</v>
      </c>
      <c r="J1571" t="str">
        <f>_xlfn.CONCAT(IFERROR(INDEX(Lookup!B:B, MATCH(Table1[[#This Row],[Origin City]], Lookup!A:A, 0)), Table1[[#This Row],[Origin City]]),","," ",Table1[[#This Row],[Origin State]])</f>
        <v>Cozad, NE</v>
      </c>
      <c r="K1571" t="s">
        <v>65</v>
      </c>
      <c r="L1571" t="s">
        <v>54</v>
      </c>
      <c r="M1571" t="str">
        <f>_xlfn.CONCAT(IFERROR(INDEX(Lookup!B:B, MATCH(Table1[[#This Row],[Destination City]], Lookup!A:A, 0)), Table1[[#This Row],[Destination City]]),","," ",Table1[[#This Row],[Destination State]])</f>
        <v>Houston, TX</v>
      </c>
      <c r="N1571" s="47">
        <v>1078</v>
      </c>
      <c r="O1571" t="s">
        <v>51</v>
      </c>
      <c r="P1571">
        <v>107</v>
      </c>
      <c r="R1571" t="s">
        <v>42</v>
      </c>
      <c r="S1571" t="s">
        <v>43</v>
      </c>
      <c r="T1571" t="s">
        <v>52</v>
      </c>
      <c r="U1571" s="36" t="s">
        <v>44</v>
      </c>
      <c r="V1571" s="28"/>
      <c r="W1571" s="4">
        <v>5230</v>
      </c>
      <c r="X1571" s="4">
        <f>IF(Table1[[#This Row],[Commodity]]="corn",Table1[[#This Row],[Tariff per Car]]/(111*2000/56),Table1[[#This Row],[Tariff per Car]]/(111*2000/60))</f>
        <v>1.4135135135135135</v>
      </c>
      <c r="Y1571" s="4">
        <f>Table1[[#This Row],[Tariff per Car]]/100.7</f>
        <v>51.936444885799403</v>
      </c>
      <c r="Z1571" s="4">
        <f>(Table1[[#This Row],[Tariff per Car]]/111)</f>
        <v>47.117117117117118</v>
      </c>
      <c r="AA1571" s="6">
        <f>(Table1[[#This Row],[Tariff per Car]]/111)/Table1[[#This Row],[Route Mileage]]</f>
        <v>4.3707900850757993E-2</v>
      </c>
      <c r="AB1571" s="4">
        <v>0.33</v>
      </c>
      <c r="AC1571" s="4">
        <f>Table1[[#This Row],[FSC per Mile]]*Table1[[#This Row],[Route Mileage]]</f>
        <v>355.74</v>
      </c>
      <c r="AD1571" s="4">
        <f>Table1[[#This Row],[Tariff per Car]]+Table1[[#This Row],[FSC per Car]]</f>
        <v>5585.74</v>
      </c>
      <c r="AE1571" s="4">
        <f>IF(Table1[[#This Row],[Commodity]]="corn",Table1[[#This Row],[Tariff + FSC per Car]]/(111*2000/56),Table1[[#This Row],[Tariff + FSC per Car]]/(111*2000/60))</f>
        <v>1.5096594594594595</v>
      </c>
      <c r="AF1571" s="4">
        <f>Table1[[#This Row],[Tariff + FSC per Car]]/100.7</f>
        <v>55.469116186693142</v>
      </c>
      <c r="AG1571" s="4">
        <f>(Table1[[#This Row],[Tariff + FSC per Car]]/111)</f>
        <v>50.321981981981978</v>
      </c>
      <c r="AH1571" s="6">
        <f>(Table1[[#This Row],[Tariff + FSC per Car]]/111)/Table1[[#This Row],[Route Mileage]]</f>
        <v>4.6680873823730963E-2</v>
      </c>
    </row>
    <row r="1572" spans="1:34" x14ac:dyDescent="0.25">
      <c r="A1572" s="3">
        <v>45519</v>
      </c>
      <c r="B1572" s="1" t="s">
        <v>112</v>
      </c>
      <c r="C1572" s="1" t="s">
        <v>112</v>
      </c>
      <c r="D1572" s="24">
        <v>4051</v>
      </c>
      <c r="E1572" s="24">
        <v>1144</v>
      </c>
      <c r="F1572" s="1" t="s">
        <v>72</v>
      </c>
      <c r="G1572" s="1" t="s">
        <v>36</v>
      </c>
      <c r="H1572" s="1" t="s">
        <v>122</v>
      </c>
      <c r="I1572" t="s">
        <v>59</v>
      </c>
      <c r="J1572" t="str">
        <f>_xlfn.CONCAT(IFERROR(INDEX(Lookup!B:B, MATCH(Table1[[#This Row],[Origin City]], Lookup!A:A, 0)), Table1[[#This Row],[Origin City]]),","," ",Table1[[#This Row],[Origin State]])</f>
        <v>Sloan, IA</v>
      </c>
      <c r="K1572" t="s">
        <v>130</v>
      </c>
      <c r="L1572" t="s">
        <v>83</v>
      </c>
      <c r="M1572" t="str">
        <f>_xlfn.CONCAT(IFERROR(INDEX(Lookup!B:B, MATCH(Table1[[#This Row],[Destination City]], Lookup!A:A, 0)), Table1[[#This Row],[Destination City]]),","," ",Table1[[#This Row],[Destination State]])</f>
        <v>Ama, LA</v>
      </c>
      <c r="N1572" s="47">
        <v>1231</v>
      </c>
      <c r="O1572" t="s">
        <v>51</v>
      </c>
      <c r="P1572">
        <v>107</v>
      </c>
      <c r="R1572" t="s">
        <v>42</v>
      </c>
      <c r="S1572" t="s">
        <v>43</v>
      </c>
      <c r="T1572" t="s">
        <v>52</v>
      </c>
      <c r="U1572" s="36" t="s">
        <v>44</v>
      </c>
      <c r="V1572" s="28"/>
      <c r="W1572" s="4">
        <v>5310</v>
      </c>
      <c r="X1572" s="4">
        <f>IF(Table1[[#This Row],[Commodity]]="corn",Table1[[#This Row],[Tariff per Car]]/(111*2000/56),Table1[[#This Row],[Tariff per Car]]/(111*2000/60))</f>
        <v>1.4351351351351351</v>
      </c>
      <c r="Y1572" s="4">
        <f>Table1[[#This Row],[Tariff per Car]]/100.7</f>
        <v>52.730883813306853</v>
      </c>
      <c r="Z1572" s="4">
        <f>(Table1[[#This Row],[Tariff per Car]]/111)</f>
        <v>47.837837837837839</v>
      </c>
      <c r="AA1572" s="6">
        <f>(Table1[[#This Row],[Tariff per Car]]/111)/Table1[[#This Row],[Route Mileage]]</f>
        <v>3.886095681384065E-2</v>
      </c>
      <c r="AB1572" s="4">
        <v>0.33</v>
      </c>
      <c r="AC1572" s="4">
        <f>Table1[[#This Row],[FSC per Mile]]*Table1[[#This Row],[Route Mileage]]</f>
        <v>406.23</v>
      </c>
      <c r="AD1572" s="4">
        <f>Table1[[#This Row],[Tariff per Car]]+Table1[[#This Row],[FSC per Car]]</f>
        <v>5716.23</v>
      </c>
      <c r="AE1572" s="4">
        <f>IF(Table1[[#This Row],[Commodity]]="corn",Table1[[#This Row],[Tariff + FSC per Car]]/(111*2000/56),Table1[[#This Row],[Tariff + FSC per Car]]/(111*2000/60))</f>
        <v>1.544927027027027</v>
      </c>
      <c r="AF1572" s="4">
        <f>Table1[[#This Row],[Tariff + FSC per Car]]/100.7</f>
        <v>56.764945382323731</v>
      </c>
      <c r="AG1572" s="4">
        <f>(Table1[[#This Row],[Tariff + FSC per Car]]/111)</f>
        <v>51.497567567567565</v>
      </c>
      <c r="AH1572" s="6">
        <f>(Table1[[#This Row],[Tariff + FSC per Car]]/111)/Table1[[#This Row],[Route Mileage]]</f>
        <v>4.183392978681362E-2</v>
      </c>
    </row>
    <row r="1573" spans="1:34" x14ac:dyDescent="0.25">
      <c r="A1573" s="3">
        <v>45550</v>
      </c>
      <c r="B1573" s="1" t="s">
        <v>34</v>
      </c>
      <c r="C1573" s="1" t="s">
        <v>34</v>
      </c>
      <c r="D1573" s="24">
        <v>4022</v>
      </c>
      <c r="E1573" s="24">
        <v>39010</v>
      </c>
      <c r="F1573" s="1" t="s">
        <v>35</v>
      </c>
      <c r="G1573" s="1" t="s">
        <v>36</v>
      </c>
      <c r="H1573" s="1" t="s">
        <v>37</v>
      </c>
      <c r="I1573" t="s">
        <v>38</v>
      </c>
      <c r="J1573" t="str">
        <f>_xlfn.CONCAT(IFERROR(INDEX(Lookup!B:B, MATCH(Table1[[#This Row],[Origin City]], Lookup!A:A, 0)), Table1[[#This Row],[Origin City]]),","," ",Table1[[#This Row],[Origin State]])</f>
        <v>Brunswick, NE</v>
      </c>
      <c r="K1573" t="s">
        <v>39</v>
      </c>
      <c r="L1573" t="s">
        <v>40</v>
      </c>
      <c r="M1573" t="str">
        <f>_xlfn.CONCAT(IFERROR(INDEX(Lookup!B:B, MATCH(Table1[[#This Row],[Destination City]], Lookup!A:A, 0)), Table1[[#This Row],[Destination City]]),","," ",Table1[[#This Row],[Destination State]])</f>
        <v>Hanford, CA</v>
      </c>
      <c r="N1573" s="5">
        <v>2122</v>
      </c>
      <c r="O1573" t="s">
        <v>41</v>
      </c>
      <c r="P1573">
        <v>110</v>
      </c>
      <c r="Q1573">
        <v>120</v>
      </c>
      <c r="R1573" t="s">
        <v>42</v>
      </c>
      <c r="S1573" t="s">
        <v>43</v>
      </c>
      <c r="T1573" t="s">
        <v>43</v>
      </c>
      <c r="U1573" s="35" t="s">
        <v>44</v>
      </c>
      <c r="V1573" s="27" t="s">
        <v>45</v>
      </c>
      <c r="W1573" s="4">
        <v>6020</v>
      </c>
      <c r="X1573" s="4">
        <f>IF(Table1[[#This Row],[Commodity]]="corn",Table1[[#This Row],[Tariff per Car]]/(111*2000/56),Table1[[#This Row],[Tariff per Car]]/(111*2000/60))</f>
        <v>1.5185585585585586</v>
      </c>
      <c r="Y1573" s="4">
        <f>Table1[[#This Row],[Tariff per Car]]/100.7</f>
        <v>59.781529294935453</v>
      </c>
      <c r="Z1573" s="4">
        <f>(Table1[[#This Row],[Tariff per Car]]/111)</f>
        <v>54.234234234234236</v>
      </c>
      <c r="AA1573" s="6">
        <f>(Table1[[#This Row],[Tariff per Car]]/111)/Table1[[#This Row],[Route Mileage]]</f>
        <v>2.5558074568442148E-2</v>
      </c>
      <c r="AB1573" s="4">
        <v>0.15</v>
      </c>
      <c r="AC1573" s="4">
        <f>Table1[[#This Row],[FSC per Mile]]*Table1[[#This Row],[Route Mileage]]</f>
        <v>318.3</v>
      </c>
      <c r="AD1573" s="4">
        <f>Table1[[#This Row],[Tariff per Car]]+Table1[[#This Row],[FSC per Car]]</f>
        <v>6338.3</v>
      </c>
      <c r="AE1573" s="4">
        <f>IF(Table1[[#This Row],[Commodity]]="corn",Table1[[#This Row],[Tariff + FSC per Car]]/(111*2000/56),Table1[[#This Row],[Tariff + FSC per Car]]/(111*2000/60))</f>
        <v>1.5988504504504506</v>
      </c>
      <c r="AF1573" s="4">
        <f>Table1[[#This Row],[Tariff + FSC per Car]]/100.7</f>
        <v>62.942403177755708</v>
      </c>
      <c r="AG1573" s="4">
        <f>(Table1[[#This Row],[Tariff + FSC per Car]]/111)</f>
        <v>57.101801801801805</v>
      </c>
      <c r="AH1573" s="6">
        <f>(Table1[[#This Row],[Tariff + FSC per Car]]/111)/Table1[[#This Row],[Route Mileage]]</f>
        <v>2.6909425919793499E-2</v>
      </c>
    </row>
    <row r="1574" spans="1:34" x14ac:dyDescent="0.25">
      <c r="A1574" s="3">
        <v>45550</v>
      </c>
      <c r="B1574" s="1" t="s">
        <v>34</v>
      </c>
      <c r="C1574" s="1" t="s">
        <v>34</v>
      </c>
      <c r="D1574" s="24">
        <v>4022</v>
      </c>
      <c r="E1574" s="24">
        <v>39013</v>
      </c>
      <c r="F1574" s="1" t="s">
        <v>35</v>
      </c>
      <c r="G1574" s="1" t="s">
        <v>36</v>
      </c>
      <c r="H1574" s="1" t="s">
        <v>46</v>
      </c>
      <c r="I1574" t="s">
        <v>47</v>
      </c>
      <c r="J1574" t="str">
        <f>_xlfn.CONCAT(IFERROR(INDEX(Lookup!B:B, MATCH(Table1[[#This Row],[Origin City]], Lookup!A:A, 0)), Table1[[#This Row],[Origin City]]),","," ",Table1[[#This Row],[Origin State]])</f>
        <v>Clarkfield, MN</v>
      </c>
      <c r="K1574" t="s">
        <v>48</v>
      </c>
      <c r="L1574" t="s">
        <v>49</v>
      </c>
      <c r="M1574" t="s">
        <v>50</v>
      </c>
      <c r="N1574" s="5">
        <v>1684</v>
      </c>
      <c r="O1574" t="s">
        <v>51</v>
      </c>
      <c r="P1574">
        <v>110</v>
      </c>
      <c r="Q1574">
        <v>120</v>
      </c>
      <c r="R1574" t="s">
        <v>42</v>
      </c>
      <c r="S1574" t="s">
        <v>43</v>
      </c>
      <c r="T1574" t="s">
        <v>52</v>
      </c>
      <c r="U1574" s="35" t="s">
        <v>44</v>
      </c>
      <c r="V1574" s="27" t="s">
        <v>45</v>
      </c>
      <c r="W1574" s="4">
        <v>5620</v>
      </c>
      <c r="X1574" s="4">
        <f>IF(Table1[[#This Row],[Commodity]]="corn",Table1[[#This Row],[Tariff per Car]]/(111*2000/56),Table1[[#This Row],[Tariff per Car]]/(111*2000/60))</f>
        <v>1.4176576576576576</v>
      </c>
      <c r="Y1574" s="4">
        <f>Table1[[#This Row],[Tariff per Car]]/100.7</f>
        <v>55.80933465739821</v>
      </c>
      <c r="Z1574" s="4">
        <f>(Table1[[#This Row],[Tariff per Car]]/111)</f>
        <v>50.630630630630634</v>
      </c>
      <c r="AA1574" s="6">
        <f>(Table1[[#This Row],[Tariff per Car]]/111)/Table1[[#This Row],[Route Mileage]]</f>
        <v>3.0065695148830542E-2</v>
      </c>
      <c r="AB1574" s="4">
        <v>0.15</v>
      </c>
      <c r="AC1574" s="4">
        <f>Table1[[#This Row],[FSC per Mile]]*Table1[[#This Row],[Route Mileage]]</f>
        <v>252.6</v>
      </c>
      <c r="AD1574" s="4">
        <f>Table1[[#This Row],[Tariff per Car]]+Table1[[#This Row],[FSC per Car]]</f>
        <v>5872.6</v>
      </c>
      <c r="AE1574" s="4">
        <f>IF(Table1[[#This Row],[Commodity]]="corn",Table1[[#This Row],[Tariff + FSC per Car]]/(111*2000/56),Table1[[#This Row],[Tariff + FSC per Car]]/(111*2000/60))</f>
        <v>1.4813765765765767</v>
      </c>
      <c r="AF1574" s="4">
        <f>Table1[[#This Row],[Tariff + FSC per Car]]/100.7</f>
        <v>58.317775571002983</v>
      </c>
      <c r="AG1574" s="4">
        <f>(Table1[[#This Row],[Tariff + FSC per Car]]/111)</f>
        <v>52.906306306306313</v>
      </c>
      <c r="AH1574" s="6">
        <f>(Table1[[#This Row],[Tariff + FSC per Car]]/111)/Table1[[#This Row],[Route Mileage]]</f>
        <v>3.1417046500181893E-2</v>
      </c>
    </row>
    <row r="1575" spans="1:34" x14ac:dyDescent="0.25">
      <c r="A1575" s="3">
        <v>45550</v>
      </c>
      <c r="B1575" s="1" t="s">
        <v>34</v>
      </c>
      <c r="C1575" s="1" t="s">
        <v>34</v>
      </c>
      <c r="D1575" s="24">
        <v>4022</v>
      </c>
      <c r="E1575" s="24">
        <v>39010</v>
      </c>
      <c r="F1575" s="1" t="s">
        <v>35</v>
      </c>
      <c r="G1575" s="1" t="s">
        <v>36</v>
      </c>
      <c r="H1575" s="1" t="s">
        <v>46</v>
      </c>
      <c r="I1575" t="s">
        <v>47</v>
      </c>
      <c r="J1575" t="str">
        <f>_xlfn.CONCAT(IFERROR(INDEX(Lookup!B:B, MATCH(Table1[[#This Row],[Origin City]], Lookup!A:A, 0)), Table1[[#This Row],[Origin City]]),","," ",Table1[[#This Row],[Origin State]])</f>
        <v>Clarkfield, MN</v>
      </c>
      <c r="K1575" t="s">
        <v>53</v>
      </c>
      <c r="L1575" t="s">
        <v>54</v>
      </c>
      <c r="M1575" t="str">
        <f>_xlfn.CONCAT(IFERROR(INDEX(Lookup!B:B, MATCH(Table1[[#This Row],[Destination City]], Lookup!A:A, 0)), Table1[[#This Row],[Destination City]]),","," ",Table1[[#This Row],[Destination State]])</f>
        <v>Hereford, TX</v>
      </c>
      <c r="N1575" s="5">
        <v>1066</v>
      </c>
      <c r="O1575" t="s">
        <v>51</v>
      </c>
      <c r="P1575">
        <v>110</v>
      </c>
      <c r="Q1575">
        <v>120</v>
      </c>
      <c r="R1575" t="s">
        <v>42</v>
      </c>
      <c r="S1575" t="s">
        <v>43</v>
      </c>
      <c r="T1575" t="s">
        <v>52</v>
      </c>
      <c r="U1575" s="35" t="s">
        <v>44</v>
      </c>
      <c r="V1575" s="27" t="s">
        <v>45</v>
      </c>
      <c r="W1575" s="4">
        <v>5500</v>
      </c>
      <c r="X1575" s="4">
        <f>IF(Table1[[#This Row],[Commodity]]="corn",Table1[[#This Row],[Tariff per Car]]/(111*2000/56),Table1[[#This Row],[Tariff per Car]]/(111*2000/60))</f>
        <v>1.3873873873873874</v>
      </c>
      <c r="Y1575" s="4">
        <f>Table1[[#This Row],[Tariff per Car]]/100.7</f>
        <v>54.617676266137039</v>
      </c>
      <c r="Z1575" s="4">
        <f>(Table1[[#This Row],[Tariff per Car]]/111)</f>
        <v>49.549549549549546</v>
      </c>
      <c r="AA1575" s="6">
        <f>(Table1[[#This Row],[Tariff per Car]]/111)/Table1[[#This Row],[Route Mileage]]</f>
        <v>4.6481753798826964E-2</v>
      </c>
      <c r="AB1575" s="4">
        <v>0.15</v>
      </c>
      <c r="AC1575" s="4">
        <f>Table1[[#This Row],[FSC per Mile]]*Table1[[#This Row],[Route Mileage]]</f>
        <v>159.9</v>
      </c>
      <c r="AD1575" s="4">
        <f>Table1[[#This Row],[Tariff per Car]]+Table1[[#This Row],[FSC per Car]]</f>
        <v>5659.9</v>
      </c>
      <c r="AE1575" s="4">
        <f>IF(Table1[[#This Row],[Commodity]]="corn",Table1[[#This Row],[Tariff + FSC per Car]]/(111*2000/56),Table1[[#This Row],[Tariff + FSC per Car]]/(111*2000/60))</f>
        <v>1.4277225225225225</v>
      </c>
      <c r="AF1575" s="4">
        <f>Table1[[#This Row],[Tariff + FSC per Car]]/100.7</f>
        <v>56.20556107249255</v>
      </c>
      <c r="AG1575" s="4">
        <f>(Table1[[#This Row],[Tariff + FSC per Car]]/111)</f>
        <v>50.990090090090085</v>
      </c>
      <c r="AH1575" s="6">
        <f>(Table1[[#This Row],[Tariff + FSC per Car]]/111)/Table1[[#This Row],[Route Mileage]]</f>
        <v>4.7833105150178315E-2</v>
      </c>
    </row>
    <row r="1576" spans="1:34" x14ac:dyDescent="0.25">
      <c r="A1576" s="3">
        <v>45550</v>
      </c>
      <c r="B1576" s="1" t="s">
        <v>34</v>
      </c>
      <c r="C1576" s="1" t="s">
        <v>34</v>
      </c>
      <c r="D1576" s="24">
        <v>4022</v>
      </c>
      <c r="E1576" s="24">
        <v>39010</v>
      </c>
      <c r="F1576" s="1" t="s">
        <v>35</v>
      </c>
      <c r="G1576" s="1" t="s">
        <v>36</v>
      </c>
      <c r="H1576" s="1" t="s">
        <v>55</v>
      </c>
      <c r="I1576" t="s">
        <v>38</v>
      </c>
      <c r="J1576" t="str">
        <f>_xlfn.CONCAT(IFERROR(INDEX(Lookup!B:B, MATCH(Table1[[#This Row],[Origin City]], Lookup!A:A, 0)), Table1[[#This Row],[Origin City]]),","," ",Table1[[#This Row],[Origin State]])</f>
        <v>Edison, NE</v>
      </c>
      <c r="K1576" t="s">
        <v>53</v>
      </c>
      <c r="L1576" t="s">
        <v>54</v>
      </c>
      <c r="M1576" t="str">
        <f>_xlfn.CONCAT(IFERROR(INDEX(Lookup!B:B, MATCH(Table1[[#This Row],[Destination City]], Lookup!A:A, 0)), Table1[[#This Row],[Destination City]]),","," ",Table1[[#This Row],[Destination State]])</f>
        <v>Hereford, TX</v>
      </c>
      <c r="N1576" s="9">
        <v>728</v>
      </c>
      <c r="O1576" t="s">
        <v>51</v>
      </c>
      <c r="P1576">
        <v>110</v>
      </c>
      <c r="Q1576">
        <v>120</v>
      </c>
      <c r="R1576" t="s">
        <v>42</v>
      </c>
      <c r="S1576" t="s">
        <v>43</v>
      </c>
      <c r="T1576" t="s">
        <v>52</v>
      </c>
      <c r="U1576" s="35" t="s">
        <v>44</v>
      </c>
      <c r="V1576" s="27" t="s">
        <v>45</v>
      </c>
      <c r="W1576" s="4">
        <v>4740</v>
      </c>
      <c r="X1576" s="4">
        <f>IF(Table1[[#This Row],[Commodity]]="corn",Table1[[#This Row],[Tariff per Car]]/(111*2000/56),Table1[[#This Row],[Tariff per Car]]/(111*2000/60))</f>
        <v>1.1956756756756757</v>
      </c>
      <c r="Y1576" s="4">
        <f>Table1[[#This Row],[Tariff per Car]]/100.7</f>
        <v>47.070506454816282</v>
      </c>
      <c r="Z1576" s="4">
        <f>(Table1[[#This Row],[Tariff per Car]]/111)</f>
        <v>42.702702702702702</v>
      </c>
      <c r="AA1576" s="6">
        <f>(Table1[[#This Row],[Tariff per Car]]/111)/Table1[[#This Row],[Route Mileage]]</f>
        <v>5.8657558657558659E-2</v>
      </c>
      <c r="AB1576" s="4">
        <v>0.15</v>
      </c>
      <c r="AC1576" s="4">
        <f>Table1[[#This Row],[FSC per Mile]]*Table1[[#This Row],[Route Mileage]]</f>
        <v>109.2</v>
      </c>
      <c r="AD1576" s="4">
        <f>Table1[[#This Row],[Tariff per Car]]+Table1[[#This Row],[FSC per Car]]</f>
        <v>4849.2</v>
      </c>
      <c r="AE1576" s="4">
        <f>IF(Table1[[#This Row],[Commodity]]="corn",Table1[[#This Row],[Tariff + FSC per Car]]/(111*2000/56),Table1[[#This Row],[Tariff + FSC per Car]]/(111*2000/60))</f>
        <v>1.2232216216216216</v>
      </c>
      <c r="AF1576" s="4">
        <f>Table1[[#This Row],[Tariff + FSC per Car]]/100.7</f>
        <v>48.154915590863951</v>
      </c>
      <c r="AG1576" s="4">
        <f>(Table1[[#This Row],[Tariff + FSC per Car]]/111)</f>
        <v>43.686486486486487</v>
      </c>
      <c r="AH1576" s="6">
        <f>(Table1[[#This Row],[Tariff + FSC per Car]]/111)/Table1[[#This Row],[Route Mileage]]</f>
        <v>6.000891000891001E-2</v>
      </c>
    </row>
    <row r="1577" spans="1:34" x14ac:dyDescent="0.25">
      <c r="A1577" s="3">
        <v>45550</v>
      </c>
      <c r="B1577" s="1" t="s">
        <v>34</v>
      </c>
      <c r="C1577" s="1" t="s">
        <v>34</v>
      </c>
      <c r="D1577" s="24">
        <v>4022</v>
      </c>
      <c r="E1577" s="24">
        <v>39013</v>
      </c>
      <c r="F1577" s="1" t="s">
        <v>35</v>
      </c>
      <c r="G1577" s="1" t="s">
        <v>36</v>
      </c>
      <c r="H1577" s="1" t="s">
        <v>55</v>
      </c>
      <c r="I1577" t="s">
        <v>38</v>
      </c>
      <c r="J1577" t="str">
        <f>_xlfn.CONCAT(IFERROR(INDEX(Lookup!B:B, MATCH(Table1[[#This Row],[Origin City]], Lookup!A:A, 0)), Table1[[#This Row],[Origin City]]),","," ",Table1[[#This Row],[Origin State]])</f>
        <v>Edison, NE</v>
      </c>
      <c r="K1577" t="s">
        <v>48</v>
      </c>
      <c r="L1577" t="s">
        <v>49</v>
      </c>
      <c r="M1577" t="s">
        <v>50</v>
      </c>
      <c r="N1577" s="5">
        <v>1759</v>
      </c>
      <c r="O1577" t="s">
        <v>51</v>
      </c>
      <c r="P1577">
        <v>110</v>
      </c>
      <c r="Q1577">
        <v>120</v>
      </c>
      <c r="R1577" t="s">
        <v>42</v>
      </c>
      <c r="S1577" t="s">
        <v>43</v>
      </c>
      <c r="T1577" t="s">
        <v>52</v>
      </c>
      <c r="U1577" s="35" t="s">
        <v>44</v>
      </c>
      <c r="V1577" s="27" t="s">
        <v>45</v>
      </c>
      <c r="W1577" s="4">
        <v>5500</v>
      </c>
      <c r="X1577" s="4">
        <f>IF(Table1[[#This Row],[Commodity]]="corn",Table1[[#This Row],[Tariff per Car]]/(111*2000/56),Table1[[#This Row],[Tariff per Car]]/(111*2000/60))</f>
        <v>1.3873873873873874</v>
      </c>
      <c r="Y1577" s="4">
        <f>Table1[[#This Row],[Tariff per Car]]/100.7</f>
        <v>54.617676266137039</v>
      </c>
      <c r="Z1577" s="4">
        <f>(Table1[[#This Row],[Tariff per Car]]/111)</f>
        <v>49.549549549549546</v>
      </c>
      <c r="AA1577" s="6">
        <f>(Table1[[#This Row],[Tariff per Car]]/111)/Table1[[#This Row],[Route Mileage]]</f>
        <v>2.8169158356764951E-2</v>
      </c>
      <c r="AB1577" s="4">
        <v>0.15</v>
      </c>
      <c r="AC1577" s="4">
        <f>Table1[[#This Row],[FSC per Mile]]*Table1[[#This Row],[Route Mileage]]</f>
        <v>263.84999999999997</v>
      </c>
      <c r="AD1577" s="4">
        <f>Table1[[#This Row],[Tariff per Car]]+Table1[[#This Row],[FSC per Car]]</f>
        <v>5763.85</v>
      </c>
      <c r="AE1577" s="4">
        <f>IF(Table1[[#This Row],[Commodity]]="corn",Table1[[#This Row],[Tariff + FSC per Car]]/(111*2000/56),Table1[[#This Row],[Tariff + FSC per Car]]/(111*2000/60))</f>
        <v>1.4539441441441443</v>
      </c>
      <c r="AF1577" s="4">
        <f>Table1[[#This Row],[Tariff + FSC per Car]]/100.7</f>
        <v>57.237835153922546</v>
      </c>
      <c r="AG1577" s="4">
        <f>(Table1[[#This Row],[Tariff + FSC per Car]]/111)</f>
        <v>51.926576576576579</v>
      </c>
      <c r="AH1577" s="6">
        <f>(Table1[[#This Row],[Tariff + FSC per Car]]/111)/Table1[[#This Row],[Route Mileage]]</f>
        <v>2.9520509708116306E-2</v>
      </c>
    </row>
    <row r="1578" spans="1:34" x14ac:dyDescent="0.25">
      <c r="A1578" s="3">
        <v>45550</v>
      </c>
      <c r="B1578" s="1" t="s">
        <v>34</v>
      </c>
      <c r="C1578" s="1" t="s">
        <v>34</v>
      </c>
      <c r="D1578" s="24">
        <v>4022</v>
      </c>
      <c r="E1578" s="24">
        <v>39010</v>
      </c>
      <c r="F1578" s="1" t="s">
        <v>35</v>
      </c>
      <c r="G1578" s="1" t="s">
        <v>36</v>
      </c>
      <c r="H1578" s="1" t="s">
        <v>55</v>
      </c>
      <c r="I1578" t="s">
        <v>38</v>
      </c>
      <c r="J1578" t="str">
        <f>_xlfn.CONCAT(IFERROR(INDEX(Lookup!B:B, MATCH(Table1[[#This Row],[Origin City]], Lookup!A:A, 0)), Table1[[#This Row],[Origin City]]),","," ",Table1[[#This Row],[Origin State]])</f>
        <v>Edison, NE</v>
      </c>
      <c r="K1578" t="s">
        <v>39</v>
      </c>
      <c r="L1578" t="s">
        <v>40</v>
      </c>
      <c r="M1578" t="str">
        <f>_xlfn.CONCAT(IFERROR(INDEX(Lookup!B:B, MATCH(Table1[[#This Row],[Destination City]], Lookup!A:A, 0)), Table1[[#This Row],[Destination City]]),","," ",Table1[[#This Row],[Destination State]])</f>
        <v>Hanford, CA</v>
      </c>
      <c r="N1578" s="5">
        <v>1776</v>
      </c>
      <c r="O1578" t="s">
        <v>41</v>
      </c>
      <c r="P1578">
        <v>110</v>
      </c>
      <c r="Q1578">
        <v>120</v>
      </c>
      <c r="R1578" t="s">
        <v>42</v>
      </c>
      <c r="S1578" t="s">
        <v>43</v>
      </c>
      <c r="T1578" t="s">
        <v>52</v>
      </c>
      <c r="U1578" s="36" t="s">
        <v>44</v>
      </c>
      <c r="V1578" s="28" t="s">
        <v>45</v>
      </c>
      <c r="W1578" s="4">
        <v>5700</v>
      </c>
      <c r="X1578" s="4">
        <f>IF(Table1[[#This Row],[Commodity]]="corn",Table1[[#This Row],[Tariff per Car]]/(111*2000/56),Table1[[#This Row],[Tariff per Car]]/(111*2000/60))</f>
        <v>1.4378378378378378</v>
      </c>
      <c r="Y1578" s="4">
        <f>Table1[[#This Row],[Tariff per Car]]/100.7</f>
        <v>56.60377358490566</v>
      </c>
      <c r="Z1578" s="4">
        <f>(Table1[[#This Row],[Tariff per Car]]/111)</f>
        <v>51.351351351351354</v>
      </c>
      <c r="AA1578" s="6">
        <f>(Table1[[#This Row],[Tariff per Car]]/111)/Table1[[#This Row],[Route Mileage]]</f>
        <v>2.8914049184319456E-2</v>
      </c>
      <c r="AB1578" s="4">
        <v>0.15</v>
      </c>
      <c r="AC1578" s="4">
        <f>Table1[[#This Row],[FSC per Mile]]*Table1[[#This Row],[Route Mileage]]</f>
        <v>266.39999999999998</v>
      </c>
      <c r="AD1578" s="4">
        <f>Table1[[#This Row],[Tariff per Car]]+Table1[[#This Row],[FSC per Car]]</f>
        <v>5966.4</v>
      </c>
      <c r="AE1578" s="4">
        <f>IF(Table1[[#This Row],[Commodity]]="corn",Table1[[#This Row],[Tariff + FSC per Car]]/(111*2000/56),Table1[[#This Row],[Tariff + FSC per Car]]/(111*2000/60))</f>
        <v>1.5050378378378377</v>
      </c>
      <c r="AF1578" s="4">
        <f>Table1[[#This Row],[Tariff + FSC per Car]]/100.7</f>
        <v>59.249255213505457</v>
      </c>
      <c r="AG1578" s="4">
        <f>(Table1[[#This Row],[Tariff + FSC per Car]]/111)</f>
        <v>53.751351351351346</v>
      </c>
      <c r="AH1578" s="6">
        <f>(Table1[[#This Row],[Tariff + FSC per Car]]/111)/Table1[[#This Row],[Route Mileage]]</f>
        <v>3.0265400535670804E-2</v>
      </c>
    </row>
    <row r="1579" spans="1:34" x14ac:dyDescent="0.25">
      <c r="A1579" s="3">
        <v>45550</v>
      </c>
      <c r="B1579" t="s">
        <v>34</v>
      </c>
      <c r="C1579" t="s">
        <v>34</v>
      </c>
      <c r="D1579" s="24">
        <v>4022</v>
      </c>
      <c r="E1579" s="24">
        <v>39010</v>
      </c>
      <c r="F1579" s="1" t="s">
        <v>35</v>
      </c>
      <c r="G1579" s="1" t="s">
        <v>36</v>
      </c>
      <c r="H1579" s="1" t="s">
        <v>56</v>
      </c>
      <c r="I1579" t="s">
        <v>57</v>
      </c>
      <c r="J1579" t="str">
        <f>_xlfn.CONCAT(IFERROR(INDEX(Lookup!B:B, MATCH(Table1[[#This Row],[Origin City]], Lookup!A:A, 0)), Table1[[#This Row],[Origin City]]),","," ",Table1[[#This Row],[Origin State]])</f>
        <v>Greenwood (Mendota), IL</v>
      </c>
      <c r="K1579" t="s">
        <v>53</v>
      </c>
      <c r="L1579" t="s">
        <v>54</v>
      </c>
      <c r="M1579" t="str">
        <f>_xlfn.CONCAT(IFERROR(INDEX(Lookup!B:B, MATCH(Table1[[#This Row],[Destination City]], Lookup!A:A, 0)), Table1[[#This Row],[Destination City]]),","," ",Table1[[#This Row],[Destination State]])</f>
        <v>Hereford, TX</v>
      </c>
      <c r="N1579" s="5">
        <v>935</v>
      </c>
      <c r="O1579" t="s">
        <v>41</v>
      </c>
      <c r="P1579">
        <v>110</v>
      </c>
      <c r="Q1579">
        <v>120</v>
      </c>
      <c r="R1579" t="s">
        <v>42</v>
      </c>
      <c r="S1579" t="s">
        <v>43</v>
      </c>
      <c r="T1579" t="s">
        <v>52</v>
      </c>
      <c r="U1579" s="35" t="s">
        <v>44</v>
      </c>
      <c r="V1579" s="27" t="s">
        <v>45</v>
      </c>
      <c r="W1579" s="4">
        <v>4260</v>
      </c>
      <c r="X1579" s="4">
        <f>IF(Table1[[#This Row],[Commodity]]="corn",Table1[[#This Row],[Tariff per Car]]/(111*2000/56),Table1[[#This Row],[Tariff per Car]]/(111*2000/60))</f>
        <v>1.0745945945945947</v>
      </c>
      <c r="Y1579" s="4">
        <f>Table1[[#This Row],[Tariff per Car]]/100.7</f>
        <v>42.303872889771597</v>
      </c>
      <c r="Z1579" s="4">
        <f>(Table1[[#This Row],[Tariff per Car]]/111)</f>
        <v>38.378378378378379</v>
      </c>
      <c r="AA1579" s="6">
        <f>(Table1[[#This Row],[Tariff per Car]]/111)/Table1[[#This Row],[Route Mileage]]</f>
        <v>4.1046393987570456E-2</v>
      </c>
      <c r="AB1579" s="4">
        <v>0.15</v>
      </c>
      <c r="AC1579" s="4">
        <f>Table1[[#This Row],[FSC per Mile]]*Table1[[#This Row],[Route Mileage]]</f>
        <v>140.25</v>
      </c>
      <c r="AD1579" s="4">
        <f>Table1[[#This Row],[Tariff per Car]]+Table1[[#This Row],[FSC per Car]]</f>
        <v>4400.25</v>
      </c>
      <c r="AE1579" s="4">
        <f>IF(Table1[[#This Row],[Commodity]]="corn",Table1[[#This Row],[Tariff + FSC per Car]]/(111*2000/56),Table1[[#This Row],[Tariff + FSC per Car]]/(111*2000/60))</f>
        <v>1.109972972972973</v>
      </c>
      <c r="AF1579" s="4">
        <f>Table1[[#This Row],[Tariff + FSC per Car]]/100.7</f>
        <v>43.696623634558094</v>
      </c>
      <c r="AG1579" s="4">
        <f>(Table1[[#This Row],[Tariff + FSC per Car]]/111)</f>
        <v>39.641891891891895</v>
      </c>
      <c r="AH1579" s="6">
        <f>(Table1[[#This Row],[Tariff + FSC per Car]]/111)/Table1[[#This Row],[Route Mileage]]</f>
        <v>4.2397745338921815E-2</v>
      </c>
    </row>
    <row r="1580" spans="1:34" x14ac:dyDescent="0.25">
      <c r="A1580" s="3">
        <v>45550</v>
      </c>
      <c r="B1580" s="1" t="s">
        <v>34</v>
      </c>
      <c r="C1580" s="1" t="s">
        <v>34</v>
      </c>
      <c r="D1580" s="24">
        <v>4022</v>
      </c>
      <c r="E1580" s="24">
        <v>39010</v>
      </c>
      <c r="F1580" s="1" t="s">
        <v>35</v>
      </c>
      <c r="G1580" s="1" t="s">
        <v>36</v>
      </c>
      <c r="H1580" s="1" t="s">
        <v>58</v>
      </c>
      <c r="I1580" t="s">
        <v>59</v>
      </c>
      <c r="J1580" t="str">
        <f>_xlfn.CONCAT(IFERROR(INDEX(Lookup!B:B, MATCH(Table1[[#This Row],[Origin City]], Lookup!A:A, 0)), Table1[[#This Row],[Origin City]]),","," ",Table1[[#This Row],[Origin State]])</f>
        <v>Hancock, IA</v>
      </c>
      <c r="K1580" t="s">
        <v>60</v>
      </c>
      <c r="L1580" t="s">
        <v>54</v>
      </c>
      <c r="M1580" t="str">
        <f>_xlfn.CONCAT(IFERROR(INDEX(Lookup!B:B, MATCH(Table1[[#This Row],[Destination City]], Lookup!A:A, 0)), Table1[[#This Row],[Destination City]]),","," ",Table1[[#This Row],[Destination State]])</f>
        <v>Plainview, TX</v>
      </c>
      <c r="N1580" s="5">
        <v>832</v>
      </c>
      <c r="O1580" t="s">
        <v>41</v>
      </c>
      <c r="P1580">
        <v>110</v>
      </c>
      <c r="Q1580">
        <v>120</v>
      </c>
      <c r="R1580" t="s">
        <v>42</v>
      </c>
      <c r="S1580" t="s">
        <v>43</v>
      </c>
      <c r="T1580" t="s">
        <v>43</v>
      </c>
      <c r="U1580" s="35" t="s">
        <v>44</v>
      </c>
      <c r="V1580" s="27" t="s">
        <v>45</v>
      </c>
      <c r="W1580" s="4">
        <v>4860</v>
      </c>
      <c r="X1580" s="4">
        <f>IF(Table1[[#This Row],[Commodity]]="corn",Table1[[#This Row],[Tariff per Car]]/(111*2000/56),Table1[[#This Row],[Tariff per Car]]/(111*2000/60))</f>
        <v>1.2259459459459459</v>
      </c>
      <c r="Y1580" s="4">
        <f>Table1[[#This Row],[Tariff per Car]]/100.7</f>
        <v>48.262164846077454</v>
      </c>
      <c r="Z1580" s="4">
        <f>(Table1[[#This Row],[Tariff per Car]]/111)</f>
        <v>43.783783783783782</v>
      </c>
      <c r="AA1580" s="6">
        <f>(Table1[[#This Row],[Tariff per Car]]/111)/Table1[[#This Row],[Route Mileage]]</f>
        <v>5.2624740124740124E-2</v>
      </c>
      <c r="AB1580" s="4">
        <v>0.15</v>
      </c>
      <c r="AC1580" s="4">
        <f>Table1[[#This Row],[FSC per Mile]]*Table1[[#This Row],[Route Mileage]]</f>
        <v>124.8</v>
      </c>
      <c r="AD1580" s="4">
        <f>Table1[[#This Row],[Tariff per Car]]+Table1[[#This Row],[FSC per Car]]</f>
        <v>4984.8</v>
      </c>
      <c r="AE1580" s="4">
        <f>IF(Table1[[#This Row],[Commodity]]="corn",Table1[[#This Row],[Tariff + FSC per Car]]/(111*2000/56),Table1[[#This Row],[Tariff + FSC per Car]]/(111*2000/60))</f>
        <v>1.2574270270270271</v>
      </c>
      <c r="AF1580" s="4">
        <f>Table1[[#This Row],[Tariff + FSC per Car]]/100.7</f>
        <v>49.50148957298908</v>
      </c>
      <c r="AG1580" s="4">
        <f>(Table1[[#This Row],[Tariff + FSC per Car]]/111)</f>
        <v>44.908108108108109</v>
      </c>
      <c r="AH1580" s="6">
        <f>(Table1[[#This Row],[Tariff + FSC per Car]]/111)/Table1[[#This Row],[Route Mileage]]</f>
        <v>5.3976091476091476E-2</v>
      </c>
    </row>
    <row r="1581" spans="1:34" x14ac:dyDescent="0.25">
      <c r="A1581" s="3">
        <v>45550</v>
      </c>
      <c r="B1581" s="1" t="s">
        <v>34</v>
      </c>
      <c r="C1581" s="1" t="s">
        <v>34</v>
      </c>
      <c r="D1581" s="24">
        <v>4022</v>
      </c>
      <c r="E1581" s="24">
        <v>39010</v>
      </c>
      <c r="F1581" s="1" t="s">
        <v>35</v>
      </c>
      <c r="G1581" s="1" t="s">
        <v>36</v>
      </c>
      <c r="H1581" s="1" t="s">
        <v>61</v>
      </c>
      <c r="I1581" t="s">
        <v>62</v>
      </c>
      <c r="J1581" t="str">
        <f>_xlfn.CONCAT(IFERROR(INDEX(Lookup!B:B, MATCH(Table1[[#This Row],[Origin City]], Lookup!A:A, 0)), Table1[[#This Row],[Origin City]]),","," ",Table1[[#This Row],[Origin State]])</f>
        <v>Phelps (Rock Port), MO</v>
      </c>
      <c r="K1581" t="s">
        <v>63</v>
      </c>
      <c r="L1581" t="s">
        <v>64</v>
      </c>
      <c r="M1581" t="str">
        <f>_xlfn.CONCAT(IFERROR(INDEX(Lookup!B:B, MATCH(Table1[[#This Row],[Destination City]], Lookup!A:A, 0)), Table1[[#This Row],[Destination City]]),","," ",Table1[[#This Row],[Destination State]])</f>
        <v>Clovis, NM</v>
      </c>
      <c r="N1581" s="5">
        <v>764</v>
      </c>
      <c r="O1581" t="s">
        <v>41</v>
      </c>
      <c r="P1581">
        <v>110</v>
      </c>
      <c r="Q1581">
        <v>120</v>
      </c>
      <c r="R1581" t="s">
        <v>42</v>
      </c>
      <c r="S1581" t="s">
        <v>43</v>
      </c>
      <c r="T1581" t="s">
        <v>52</v>
      </c>
      <c r="U1581" s="35" t="s">
        <v>44</v>
      </c>
      <c r="V1581" s="27" t="s">
        <v>45</v>
      </c>
      <c r="W1581" s="4">
        <v>4500</v>
      </c>
      <c r="X1581" s="4">
        <f>IF(Table1[[#This Row],[Commodity]]="corn",Table1[[#This Row],[Tariff per Car]]/(111*2000/56),Table1[[#This Row],[Tariff per Car]]/(111*2000/60))</f>
        <v>1.1351351351351351</v>
      </c>
      <c r="Y1581" s="4">
        <f>Table1[[#This Row],[Tariff per Car]]/100.7</f>
        <v>44.68718967229394</v>
      </c>
      <c r="Z1581" s="4">
        <f>(Table1[[#This Row],[Tariff per Car]]/111)</f>
        <v>40.54054054054054</v>
      </c>
      <c r="AA1581" s="6">
        <f>(Table1[[#This Row],[Tariff per Car]]/111)/Table1[[#This Row],[Route Mileage]]</f>
        <v>5.3063534738927408E-2</v>
      </c>
      <c r="AB1581" s="4">
        <v>0.15</v>
      </c>
      <c r="AC1581" s="4">
        <f>Table1[[#This Row],[FSC per Mile]]*Table1[[#This Row],[Route Mileage]]</f>
        <v>114.6</v>
      </c>
      <c r="AD1581" s="4">
        <f>Table1[[#This Row],[Tariff per Car]]+Table1[[#This Row],[FSC per Car]]</f>
        <v>4614.6000000000004</v>
      </c>
      <c r="AE1581" s="4">
        <f>IF(Table1[[#This Row],[Commodity]]="corn",Table1[[#This Row],[Tariff + FSC per Car]]/(111*2000/56),Table1[[#This Row],[Tariff + FSC per Car]]/(111*2000/60))</f>
        <v>1.1640432432432433</v>
      </c>
      <c r="AF1581" s="4">
        <f>Table1[[#This Row],[Tariff + FSC per Car]]/100.7</f>
        <v>45.825223435948367</v>
      </c>
      <c r="AG1581" s="4">
        <f>(Table1[[#This Row],[Tariff + FSC per Car]]/111)</f>
        <v>41.572972972972977</v>
      </c>
      <c r="AH1581" s="6">
        <f>(Table1[[#This Row],[Tariff + FSC per Car]]/111)/Table1[[#This Row],[Route Mileage]]</f>
        <v>5.4414886090278766E-2</v>
      </c>
    </row>
    <row r="1582" spans="1:34" x14ac:dyDescent="0.25">
      <c r="A1582" s="3">
        <v>45550</v>
      </c>
      <c r="B1582" s="1" t="s">
        <v>34</v>
      </c>
      <c r="C1582" s="1" t="s">
        <v>34</v>
      </c>
      <c r="D1582" s="24">
        <v>4022</v>
      </c>
      <c r="E1582" s="24">
        <v>39010</v>
      </c>
      <c r="F1582" s="1" t="s">
        <v>35</v>
      </c>
      <c r="G1582" s="1" t="s">
        <v>36</v>
      </c>
      <c r="H1582" s="1" t="s">
        <v>61</v>
      </c>
      <c r="I1582" t="s">
        <v>62</v>
      </c>
      <c r="J1582" t="str">
        <f>_xlfn.CONCAT(IFERROR(INDEX(Lookup!B:B, MATCH(Table1[[#This Row],[Origin City]], Lookup!A:A, 0)), Table1[[#This Row],[Origin City]]),","," ",Table1[[#This Row],[Origin State]])</f>
        <v>Phelps (Rock Port), MO</v>
      </c>
      <c r="K1582" t="s">
        <v>65</v>
      </c>
      <c r="L1582" t="s">
        <v>54</v>
      </c>
      <c r="M1582" t="s">
        <v>66</v>
      </c>
      <c r="N1582" s="5">
        <v>937</v>
      </c>
      <c r="O1582" t="s">
        <v>41</v>
      </c>
      <c r="P1582">
        <v>110</v>
      </c>
      <c r="Q1582">
        <v>120</v>
      </c>
      <c r="R1582" t="s">
        <v>42</v>
      </c>
      <c r="S1582" t="s">
        <v>43</v>
      </c>
      <c r="T1582" t="s">
        <v>52</v>
      </c>
      <c r="U1582" s="35" t="s">
        <v>44</v>
      </c>
      <c r="V1582" s="27" t="s">
        <v>45</v>
      </c>
      <c r="W1582" s="4">
        <v>4240</v>
      </c>
      <c r="X1582" s="4">
        <f>IF(Table1[[#This Row],[Commodity]]="corn",Table1[[#This Row],[Tariff per Car]]/(111*2000/56),Table1[[#This Row],[Tariff per Car]]/(111*2000/60))</f>
        <v>1.0695495495495495</v>
      </c>
      <c r="Y1582" s="4">
        <f>Table1[[#This Row],[Tariff per Car]]/100.7</f>
        <v>42.105263157894733</v>
      </c>
      <c r="Z1582" s="4">
        <f>(Table1[[#This Row],[Tariff per Car]]/111)</f>
        <v>38.198198198198199</v>
      </c>
      <c r="AA1582" s="6">
        <f>(Table1[[#This Row],[Tariff per Car]]/111)/Table1[[#This Row],[Route Mileage]]</f>
        <v>4.0766486871075987E-2</v>
      </c>
      <c r="AB1582" s="4">
        <v>0.15</v>
      </c>
      <c r="AC1582" s="4">
        <f>Table1[[#This Row],[FSC per Mile]]*Table1[[#This Row],[Route Mileage]]</f>
        <v>140.54999999999998</v>
      </c>
      <c r="AD1582" s="4">
        <f>Table1[[#This Row],[Tariff per Car]]+Table1[[#This Row],[FSC per Car]]</f>
        <v>4380.55</v>
      </c>
      <c r="AE1582" s="4">
        <f>IF(Table1[[#This Row],[Commodity]]="corn",Table1[[#This Row],[Tariff + FSC per Car]]/(111*2000/56),Table1[[#This Row],[Tariff + FSC per Car]]/(111*2000/60))</f>
        <v>1.1050036036036037</v>
      </c>
      <c r="AF1582" s="4">
        <f>Table1[[#This Row],[Tariff + FSC per Car]]/100.7</f>
        <v>43.500993048659382</v>
      </c>
      <c r="AG1582" s="4">
        <f>(Table1[[#This Row],[Tariff + FSC per Car]]/111)</f>
        <v>39.464414414414414</v>
      </c>
      <c r="AH1582" s="6">
        <f>(Table1[[#This Row],[Tariff + FSC per Car]]/111)/Table1[[#This Row],[Route Mileage]]</f>
        <v>4.2117838222427338E-2</v>
      </c>
    </row>
    <row r="1583" spans="1:34" x14ac:dyDescent="0.25">
      <c r="A1583" s="3">
        <v>45550</v>
      </c>
      <c r="B1583" s="1" t="s">
        <v>34</v>
      </c>
      <c r="C1583" s="1" t="s">
        <v>34</v>
      </c>
      <c r="D1583" s="24">
        <v>4022</v>
      </c>
      <c r="E1583" s="24">
        <v>39013</v>
      </c>
      <c r="F1583" s="1" t="s">
        <v>35</v>
      </c>
      <c r="G1583" s="1" t="s">
        <v>36</v>
      </c>
      <c r="H1583" s="1" t="s">
        <v>67</v>
      </c>
      <c r="I1583" t="s">
        <v>68</v>
      </c>
      <c r="J1583" t="str">
        <f>_xlfn.CONCAT(IFERROR(INDEX(Lookup!B:B, MATCH(Table1[[#This Row],[Origin City]], Lookup!A:A, 0)), Table1[[#This Row],[Origin City]]),","," ",Table1[[#This Row],[Origin State]])</f>
        <v>Selby, SD</v>
      </c>
      <c r="K1583" t="s">
        <v>48</v>
      </c>
      <c r="L1583" t="s">
        <v>49</v>
      </c>
      <c r="M1583" t="s">
        <v>50</v>
      </c>
      <c r="N1583" s="5">
        <v>1419</v>
      </c>
      <c r="O1583" t="s">
        <v>51</v>
      </c>
      <c r="P1583">
        <v>110</v>
      </c>
      <c r="Q1583">
        <v>120</v>
      </c>
      <c r="R1583" t="s">
        <v>42</v>
      </c>
      <c r="S1583" t="s">
        <v>43</v>
      </c>
      <c r="T1583" t="s">
        <v>52</v>
      </c>
      <c r="U1583" s="36" t="s">
        <v>44</v>
      </c>
      <c r="V1583" s="28" t="s">
        <v>45</v>
      </c>
      <c r="W1583" s="4">
        <v>5580</v>
      </c>
      <c r="X1583" s="4">
        <f>IF(Table1[[#This Row],[Commodity]]="corn",Table1[[#This Row],[Tariff per Car]]/(111*2000/56),Table1[[#This Row],[Tariff per Car]]/(111*2000/60))</f>
        <v>1.4075675675675676</v>
      </c>
      <c r="Y1583" s="4">
        <f>Table1[[#This Row],[Tariff per Car]]/100.7</f>
        <v>55.412115193644489</v>
      </c>
      <c r="Z1583" s="4">
        <f>(Table1[[#This Row],[Tariff per Car]]/111)</f>
        <v>50.270270270270274</v>
      </c>
      <c r="AA1583" s="6">
        <f>(Table1[[#This Row],[Tariff per Car]]/111)/Table1[[#This Row],[Route Mileage]]</f>
        <v>3.5426547054454034E-2</v>
      </c>
      <c r="AB1583" s="4">
        <v>0.15</v>
      </c>
      <c r="AC1583" s="4">
        <f>Table1[[#This Row],[FSC per Mile]]*Table1[[#This Row],[Route Mileage]]</f>
        <v>212.85</v>
      </c>
      <c r="AD1583" s="4">
        <f>Table1[[#This Row],[Tariff per Car]]+Table1[[#This Row],[FSC per Car]]</f>
        <v>5792.85</v>
      </c>
      <c r="AE1583" s="4">
        <f>IF(Table1[[#This Row],[Commodity]]="corn",Table1[[#This Row],[Tariff + FSC per Car]]/(111*2000/56),Table1[[#This Row],[Tariff + FSC per Car]]/(111*2000/60))</f>
        <v>1.4612594594594597</v>
      </c>
      <c r="AF1583" s="4">
        <f>Table1[[#This Row],[Tariff + FSC per Car]]/100.7</f>
        <v>57.525819265143994</v>
      </c>
      <c r="AG1583" s="4">
        <f>(Table1[[#This Row],[Tariff + FSC per Car]]/111)</f>
        <v>52.18783783783784</v>
      </c>
      <c r="AH1583" s="6">
        <f>(Table1[[#This Row],[Tariff + FSC per Car]]/111)/Table1[[#This Row],[Route Mileage]]</f>
        <v>3.6777898405805386E-2</v>
      </c>
    </row>
    <row r="1584" spans="1:34" x14ac:dyDescent="0.25">
      <c r="A1584" s="3">
        <v>45550</v>
      </c>
      <c r="B1584" s="1" t="s">
        <v>34</v>
      </c>
      <c r="C1584" s="1" t="s">
        <v>34</v>
      </c>
      <c r="D1584" s="24">
        <v>4022</v>
      </c>
      <c r="E1584" s="24">
        <v>39013</v>
      </c>
      <c r="F1584" s="1" t="s">
        <v>35</v>
      </c>
      <c r="G1584" s="1" t="s">
        <v>36</v>
      </c>
      <c r="H1584" s="1" t="s">
        <v>69</v>
      </c>
      <c r="I1584" t="s">
        <v>47</v>
      </c>
      <c r="J1584" t="str">
        <f>_xlfn.CONCAT(IFERROR(INDEX(Lookup!B:B, MATCH(Table1[[#This Row],[Origin City]], Lookup!A:A, 0)), Table1[[#This Row],[Origin City]]),","," ",Table1[[#This Row],[Origin State]])</f>
        <v>St. Cloud, MN</v>
      </c>
      <c r="K1584" t="s">
        <v>48</v>
      </c>
      <c r="L1584" t="s">
        <v>49</v>
      </c>
      <c r="M1584" t="s">
        <v>50</v>
      </c>
      <c r="N1584" s="5">
        <v>1666</v>
      </c>
      <c r="O1584" t="s">
        <v>51</v>
      </c>
      <c r="P1584">
        <v>110</v>
      </c>
      <c r="Q1584">
        <v>120</v>
      </c>
      <c r="R1584" t="s">
        <v>42</v>
      </c>
      <c r="S1584" t="s">
        <v>43</v>
      </c>
      <c r="T1584" t="s">
        <v>52</v>
      </c>
      <c r="U1584" s="36" t="s">
        <v>44</v>
      </c>
      <c r="V1584" s="28" t="s">
        <v>45</v>
      </c>
      <c r="W1584" s="4">
        <v>5580</v>
      </c>
      <c r="X1584" s="4">
        <f>IF(Table1[[#This Row],[Commodity]]="corn",Table1[[#This Row],[Tariff per Car]]/(111*2000/56),Table1[[#This Row],[Tariff per Car]]/(111*2000/60))</f>
        <v>1.4075675675675676</v>
      </c>
      <c r="Y1584" s="4">
        <f>Table1[[#This Row],[Tariff per Car]]/100.7</f>
        <v>55.412115193644489</v>
      </c>
      <c r="Z1584" s="4">
        <f>(Table1[[#This Row],[Tariff per Car]]/111)</f>
        <v>50.270270270270274</v>
      </c>
      <c r="AA1584" s="6">
        <f>(Table1[[#This Row],[Tariff per Car]]/111)/Table1[[#This Row],[Route Mileage]]</f>
        <v>3.0174231854904126E-2</v>
      </c>
      <c r="AB1584" s="4">
        <v>0.15</v>
      </c>
      <c r="AC1584" s="4">
        <f>Table1[[#This Row],[FSC per Mile]]*Table1[[#This Row],[Route Mileage]]</f>
        <v>249.89999999999998</v>
      </c>
      <c r="AD1584" s="4">
        <f>Table1[[#This Row],[Tariff per Car]]+Table1[[#This Row],[FSC per Car]]</f>
        <v>5829.9</v>
      </c>
      <c r="AE1584" s="4">
        <f>IF(Table1[[#This Row],[Commodity]]="corn",Table1[[#This Row],[Tariff + FSC per Car]]/(111*2000/56),Table1[[#This Row],[Tariff + FSC per Car]]/(111*2000/60))</f>
        <v>1.4706054054054054</v>
      </c>
      <c r="AF1584" s="4">
        <f>Table1[[#This Row],[Tariff + FSC per Car]]/100.7</f>
        <v>57.893743793445871</v>
      </c>
      <c r="AG1584" s="4">
        <f>(Table1[[#This Row],[Tariff + FSC per Car]]/111)</f>
        <v>52.52162162162162</v>
      </c>
      <c r="AH1584" s="6">
        <f>(Table1[[#This Row],[Tariff + FSC per Car]]/111)/Table1[[#This Row],[Route Mileage]]</f>
        <v>3.1525583206255474E-2</v>
      </c>
    </row>
    <row r="1585" spans="1:34" x14ac:dyDescent="0.25">
      <c r="A1585" s="3">
        <v>45550</v>
      </c>
      <c r="B1585" s="1" t="s">
        <v>34</v>
      </c>
      <c r="C1585" s="1" t="s">
        <v>34</v>
      </c>
      <c r="D1585" s="24">
        <v>4022</v>
      </c>
      <c r="E1585" s="24">
        <v>39010</v>
      </c>
      <c r="F1585" s="1" t="s">
        <v>35</v>
      </c>
      <c r="G1585" s="1" t="s">
        <v>36</v>
      </c>
      <c r="H1585" s="1" t="s">
        <v>70</v>
      </c>
      <c r="I1585" t="s">
        <v>57</v>
      </c>
      <c r="J1585" t="str">
        <f>_xlfn.CONCAT(IFERROR(INDEX(Lookup!B:B, MATCH(Table1[[#This Row],[Origin City]], Lookup!A:A, 0)), Table1[[#This Row],[Origin City]]),","," ",Table1[[#This Row],[Origin State]])</f>
        <v>Waverly, IL</v>
      </c>
      <c r="K1585" t="s">
        <v>71</v>
      </c>
      <c r="L1585" t="s">
        <v>64</v>
      </c>
      <c r="M1585" t="str">
        <f>_xlfn.CONCAT(IFERROR(INDEX(Lookup!B:B, MATCH(Table1[[#This Row],[Destination City]], Lookup!A:A, 0)), Table1[[#This Row],[Destination City]]),","," ",Table1[[#This Row],[Destination State]])</f>
        <v>Dexter, NM</v>
      </c>
      <c r="N1585" s="47">
        <v>1058</v>
      </c>
      <c r="O1585" t="s">
        <v>41</v>
      </c>
      <c r="P1585">
        <v>110</v>
      </c>
      <c r="Q1585">
        <v>120</v>
      </c>
      <c r="R1585" t="s">
        <v>42</v>
      </c>
      <c r="S1585" t="s">
        <v>43</v>
      </c>
      <c r="T1585" t="s">
        <v>43</v>
      </c>
      <c r="U1585" s="36" t="s">
        <v>44</v>
      </c>
      <c r="V1585" s="28" t="s">
        <v>45</v>
      </c>
      <c r="W1585" s="4">
        <v>4380</v>
      </c>
      <c r="X1585" s="4">
        <f>IF(Table1[[#This Row],[Commodity]]="corn",Table1[[#This Row],[Tariff per Car]]/(111*2000/56),Table1[[#This Row],[Tariff per Car]]/(111*2000/60))</f>
        <v>1.1048648648648649</v>
      </c>
      <c r="Y1585" s="4">
        <f>Table1[[#This Row],[Tariff per Car]]/100.7</f>
        <v>43.495531281032768</v>
      </c>
      <c r="Z1585" s="4">
        <f>(Table1[[#This Row],[Tariff per Car]]/111)</f>
        <v>39.45945945945946</v>
      </c>
      <c r="AA1585" s="6">
        <f>(Table1[[#This Row],[Tariff per Car]]/111)/Table1[[#This Row],[Route Mileage]]</f>
        <v>3.729627548153068E-2</v>
      </c>
      <c r="AB1585" s="4">
        <v>0.15</v>
      </c>
      <c r="AC1585" s="4">
        <f>Table1[[#This Row],[FSC per Mile]]*Table1[[#This Row],[Route Mileage]]</f>
        <v>158.69999999999999</v>
      </c>
      <c r="AD1585" s="4">
        <f>Table1[[#This Row],[Tariff per Car]]+Table1[[#This Row],[FSC per Car]]</f>
        <v>4538.7</v>
      </c>
      <c r="AE1585" s="4">
        <f>IF(Table1[[#This Row],[Commodity]]="corn",Table1[[#This Row],[Tariff + FSC per Car]]/(111*2000/56),Table1[[#This Row],[Tariff + FSC per Car]]/(111*2000/60))</f>
        <v>1.1448972972972973</v>
      </c>
      <c r="AF1585" s="4">
        <f>Table1[[#This Row],[Tariff + FSC per Car]]/100.7</f>
        <v>45.071499503475664</v>
      </c>
      <c r="AG1585" s="4">
        <f>(Table1[[#This Row],[Tariff + FSC per Car]]/111)</f>
        <v>40.889189189189189</v>
      </c>
      <c r="AH1585" s="6">
        <f>(Table1[[#This Row],[Tariff + FSC per Car]]/111)/Table1[[#This Row],[Route Mileage]]</f>
        <v>3.8647626832882032E-2</v>
      </c>
    </row>
    <row r="1586" spans="1:34" x14ac:dyDescent="0.25">
      <c r="A1586" s="3">
        <v>45550</v>
      </c>
      <c r="B1586" s="1" t="s">
        <v>131</v>
      </c>
      <c r="C1586" s="1" t="s">
        <v>131</v>
      </c>
      <c r="D1586" s="24">
        <v>4050</v>
      </c>
      <c r="E1586" s="24">
        <v>1001000</v>
      </c>
      <c r="F1586" s="1" t="s">
        <v>35</v>
      </c>
      <c r="G1586" s="1" t="s">
        <v>36</v>
      </c>
      <c r="H1586" s="1" t="s">
        <v>132</v>
      </c>
      <c r="I1586" t="s">
        <v>57</v>
      </c>
      <c r="J1586" t="str">
        <f>_xlfn.CONCAT(IFERROR(INDEX(Lookup!B:B, MATCH(Table1[[#This Row],[Origin City]], Lookup!A:A, 0)), Table1[[#This Row],[Origin City]]),","," ",Table1[[#This Row],[Origin State]])</f>
        <v>Gibson City, IL</v>
      </c>
      <c r="K1586" t="s">
        <v>133</v>
      </c>
      <c r="L1586" t="s">
        <v>83</v>
      </c>
      <c r="M1586" t="str">
        <f>_xlfn.CONCAT(IFERROR(INDEX(Lookup!B:B, MATCH(Table1[[#This Row],[Destination City]], Lookup!A:A, 0)), Table1[[#This Row],[Destination City]]),","," ",Table1[[#This Row],[Destination State]])</f>
        <v>Reserve, LA</v>
      </c>
      <c r="N1586" s="5">
        <v>870</v>
      </c>
      <c r="O1586" t="s">
        <v>86</v>
      </c>
      <c r="P1586">
        <v>105</v>
      </c>
      <c r="R1586" t="s">
        <v>108</v>
      </c>
      <c r="S1586" t="s">
        <v>43</v>
      </c>
      <c r="T1586" t="s">
        <v>52</v>
      </c>
      <c r="U1586" s="26"/>
      <c r="V1586" s="27" t="s">
        <v>134</v>
      </c>
      <c r="W1586" s="4">
        <v>1971</v>
      </c>
      <c r="X1586" s="4">
        <f>IF(Table1[[#This Row],[Commodity]]="corn",Table1[[#This Row],[Tariff per Car]]/(111*2000/56),Table1[[#This Row],[Tariff per Car]]/(111*2000/60))</f>
        <v>0.4971891891891892</v>
      </c>
      <c r="Y1586" s="4">
        <f>Table1[[#This Row],[Tariff per Car]]/100.7</f>
        <v>19.572989076464747</v>
      </c>
      <c r="Z1586" s="4">
        <f>(Table1[[#This Row],[Tariff per Car]]/111)</f>
        <v>17.756756756756758</v>
      </c>
      <c r="AA1586" s="6">
        <f>(Table1[[#This Row],[Tariff per Car]]/111)/Table1[[#This Row],[Route Mileage]]</f>
        <v>2.0410065237651445E-2</v>
      </c>
      <c r="AB1586" s="4">
        <v>0.39600000000000002</v>
      </c>
      <c r="AC1586" s="4">
        <f>Table1[[#This Row],[FSC per Mile]]*Table1[[#This Row],[Route Mileage]]</f>
        <v>344.52000000000004</v>
      </c>
      <c r="AD1586" s="4">
        <f>Table1[[#This Row],[Tariff per Car]]+Table1[[#This Row],[FSC per Car]]</f>
        <v>2315.52</v>
      </c>
      <c r="AE1586" s="4">
        <f>IF(Table1[[#This Row],[Commodity]]="corn",Table1[[#This Row],[Tariff + FSC per Car]]/(111*2000/56),Table1[[#This Row],[Tariff + FSC per Car]]/(111*2000/60))</f>
        <v>0.58409513513513511</v>
      </c>
      <c r="AF1586" s="4">
        <f>Table1[[#This Row],[Tariff + FSC per Car]]/100.7</f>
        <v>22.994240317775571</v>
      </c>
      <c r="AG1586" s="4">
        <f>(Table1[[#This Row],[Tariff + FSC per Car]]/111)</f>
        <v>20.860540540540541</v>
      </c>
      <c r="AH1586" s="6">
        <f>(Table1[[#This Row],[Tariff + FSC per Car]]/111)/Table1[[#This Row],[Route Mileage]]</f>
        <v>2.3977632805219012E-2</v>
      </c>
    </row>
    <row r="1587" spans="1:34" x14ac:dyDescent="0.25">
      <c r="A1587" s="3">
        <v>45550</v>
      </c>
      <c r="B1587" s="1" t="s">
        <v>131</v>
      </c>
      <c r="C1587" s="1" t="s">
        <v>131</v>
      </c>
      <c r="D1587" s="24">
        <v>4050</v>
      </c>
      <c r="E1587" s="24">
        <v>1001000</v>
      </c>
      <c r="F1587" s="1" t="s">
        <v>35</v>
      </c>
      <c r="G1587" s="1" t="s">
        <v>36</v>
      </c>
      <c r="H1587" s="1" t="s">
        <v>132</v>
      </c>
      <c r="I1587" t="s">
        <v>57</v>
      </c>
      <c r="J1587" t="str">
        <f>_xlfn.CONCAT(IFERROR(INDEX(Lookup!B:B, MATCH(Table1[[#This Row],[Origin City]], Lookup!A:A, 0)), Table1[[#This Row],[Origin City]]),","," ",Table1[[#This Row],[Origin State]])</f>
        <v>Gibson City, IL</v>
      </c>
      <c r="K1587" t="s">
        <v>133</v>
      </c>
      <c r="L1587" t="s">
        <v>83</v>
      </c>
      <c r="M1587" t="str">
        <f>_xlfn.CONCAT(IFERROR(INDEX(Lookup!B:B, MATCH(Table1[[#This Row],[Destination City]], Lookup!A:A, 0)), Table1[[#This Row],[Destination City]]),","," ",Table1[[#This Row],[Destination State]])</f>
        <v>Reserve, LA</v>
      </c>
      <c r="N1587" s="5">
        <v>870</v>
      </c>
      <c r="O1587" t="s">
        <v>86</v>
      </c>
      <c r="P1587">
        <v>105</v>
      </c>
      <c r="R1587" t="s">
        <v>2</v>
      </c>
      <c r="S1587" t="s">
        <v>43</v>
      </c>
      <c r="T1587" t="s">
        <v>52</v>
      </c>
      <c r="U1587" s="26"/>
      <c r="V1587" s="27" t="s">
        <v>134</v>
      </c>
      <c r="W1587" s="4">
        <v>2351</v>
      </c>
      <c r="X1587" s="4">
        <f>IF(Table1[[#This Row],[Commodity]]="corn",Table1[[#This Row],[Tariff per Car]]/(111*2000/56),Table1[[#This Row],[Tariff per Car]]/(111*2000/60))</f>
        <v>0.59304504504504507</v>
      </c>
      <c r="Y1587" s="4">
        <f>Table1[[#This Row],[Tariff per Car]]/100.7</f>
        <v>23.346573982125122</v>
      </c>
      <c r="Z1587" s="4">
        <f>(Table1[[#This Row],[Tariff per Car]]/111)</f>
        <v>21.18018018018018</v>
      </c>
      <c r="AA1587" s="6">
        <f>(Table1[[#This Row],[Tariff per Car]]/111)/Table1[[#This Row],[Route Mileage]]</f>
        <v>2.4345034689862276E-2</v>
      </c>
      <c r="AB1587" s="4">
        <v>0.39600000000000002</v>
      </c>
      <c r="AC1587" s="4">
        <f>Table1[[#This Row],[FSC per Mile]]*Table1[[#This Row],[Route Mileage]]</f>
        <v>344.52000000000004</v>
      </c>
      <c r="AD1587" s="4">
        <f>Table1[[#This Row],[Tariff per Car]]+Table1[[#This Row],[FSC per Car]]</f>
        <v>2695.52</v>
      </c>
      <c r="AE1587" s="4">
        <f>IF(Table1[[#This Row],[Commodity]]="corn",Table1[[#This Row],[Tariff + FSC per Car]]/(111*2000/56),Table1[[#This Row],[Tariff + FSC per Car]]/(111*2000/60))</f>
        <v>0.67995099099099099</v>
      </c>
      <c r="AF1587" s="4">
        <f>Table1[[#This Row],[Tariff + FSC per Car]]/100.7</f>
        <v>26.767825223435949</v>
      </c>
      <c r="AG1587" s="4">
        <f>(Table1[[#This Row],[Tariff + FSC per Car]]/111)</f>
        <v>24.283963963963963</v>
      </c>
      <c r="AH1587" s="6">
        <f>(Table1[[#This Row],[Tariff + FSC per Car]]/111)/Table1[[#This Row],[Route Mileage]]</f>
        <v>2.7912602257429843E-2</v>
      </c>
    </row>
    <row r="1588" spans="1:34" x14ac:dyDescent="0.25">
      <c r="A1588" s="3">
        <v>45550</v>
      </c>
      <c r="B1588" s="1" t="s">
        <v>80</v>
      </c>
      <c r="C1588" s="1" t="s">
        <v>81</v>
      </c>
      <c r="D1588" s="24">
        <v>4032</v>
      </c>
      <c r="E1588" s="24">
        <v>1182</v>
      </c>
      <c r="F1588" s="1" t="s">
        <v>35</v>
      </c>
      <c r="G1588" s="1" t="s">
        <v>36</v>
      </c>
      <c r="H1588" s="1" t="s">
        <v>82</v>
      </c>
      <c r="I1588" t="s">
        <v>83</v>
      </c>
      <c r="J1588" t="str">
        <f>_xlfn.CONCAT(IFERROR(INDEX(Lookup!B:B, MATCH(Table1[[#This Row],[Origin City]], Lookup!A:A, 0)), Table1[[#This Row],[Origin City]]),","," ",Table1[[#This Row],[Origin State]])</f>
        <v>Delhi, LA</v>
      </c>
      <c r="K1588" t="s">
        <v>84</v>
      </c>
      <c r="L1588" t="s">
        <v>85</v>
      </c>
      <c r="M1588" t="str">
        <f>_xlfn.CONCAT(IFERROR(INDEX(Lookup!B:B, MATCH(Table1[[#This Row],[Destination City]], Lookup!A:A, 0)), Table1[[#This Row],[Destination City]]),","," ",Table1[[#This Row],[Destination State]])</f>
        <v>Morton, MS</v>
      </c>
      <c r="N1588" s="5">
        <v>120</v>
      </c>
      <c r="O1588" t="s">
        <v>86</v>
      </c>
      <c r="P1588">
        <v>100</v>
      </c>
      <c r="R1588" t="s">
        <v>42</v>
      </c>
      <c r="S1588" t="s">
        <v>43</v>
      </c>
      <c r="T1588" t="s">
        <v>52</v>
      </c>
      <c r="U1588" s="26"/>
      <c r="V1588" s="27" t="s">
        <v>87</v>
      </c>
      <c r="W1588" s="4">
        <v>1340</v>
      </c>
      <c r="X1588" s="4">
        <f>IF(Table1[[#This Row],[Commodity]]="corn",Table1[[#This Row],[Tariff per Car]]/(111*2000/56),Table1[[#This Row],[Tariff per Car]]/(111*2000/60))</f>
        <v>0.33801801801801801</v>
      </c>
      <c r="Y1588" s="4">
        <f>Table1[[#This Row],[Tariff per Car]]/100.7</f>
        <v>13.306852035749751</v>
      </c>
      <c r="Z1588" s="4">
        <f>(Table1[[#This Row],[Tariff per Car]]/111)</f>
        <v>12.072072072072071</v>
      </c>
      <c r="AA1588" s="6">
        <f>(Table1[[#This Row],[Tariff per Car]]/111)/Table1[[#This Row],[Route Mileage]]</f>
        <v>0.1006006006006006</v>
      </c>
      <c r="AB1588" s="4">
        <v>0.42</v>
      </c>
      <c r="AC1588" s="4">
        <f>Table1[[#This Row],[FSC per Mile]]*Table1[[#This Row],[Route Mileage]]</f>
        <v>50.4</v>
      </c>
      <c r="AD1588" s="4">
        <f>Table1[[#This Row],[Tariff per Car]]+Table1[[#This Row],[FSC per Car]]</f>
        <v>1390.4</v>
      </c>
      <c r="AE1588" s="4">
        <f>IF(Table1[[#This Row],[Commodity]]="corn",Table1[[#This Row],[Tariff + FSC per Car]]/(111*2000/56),Table1[[#This Row],[Tariff + FSC per Car]]/(111*2000/60))</f>
        <v>0.35073153153153158</v>
      </c>
      <c r="AF1588" s="4">
        <f>Table1[[#This Row],[Tariff + FSC per Car]]/100.7</f>
        <v>13.807348560079445</v>
      </c>
      <c r="AG1588" s="4">
        <f>(Table1[[#This Row],[Tariff + FSC per Car]]/111)</f>
        <v>12.526126126126126</v>
      </c>
      <c r="AH1588" s="6">
        <f>(Table1[[#This Row],[Tariff + FSC per Car]]/111)/Table1[[#This Row],[Route Mileage]]</f>
        <v>0.10438438438438438</v>
      </c>
    </row>
    <row r="1589" spans="1:34" x14ac:dyDescent="0.25">
      <c r="A1589" s="3">
        <v>45550</v>
      </c>
      <c r="B1589" s="1" t="s">
        <v>88</v>
      </c>
      <c r="C1589" s="1" t="s">
        <v>81</v>
      </c>
      <c r="D1589" s="24">
        <v>4444</v>
      </c>
      <c r="E1589" s="24">
        <v>45646</v>
      </c>
      <c r="F1589" s="1" t="s">
        <v>35</v>
      </c>
      <c r="G1589" s="1" t="s">
        <v>36</v>
      </c>
      <c r="H1589" s="1" t="s">
        <v>89</v>
      </c>
      <c r="I1589" t="s">
        <v>75</v>
      </c>
      <c r="J1589" t="str">
        <f>_xlfn.CONCAT(IFERROR(INDEX(Lookup!B:B, MATCH(Table1[[#This Row],[Origin City]], Lookup!A:A, 0)), Table1[[#This Row],[Origin City]]),","," ",Table1[[#This Row],[Origin State]])</f>
        <v>Enderlin, ND</v>
      </c>
      <c r="K1589" t="s">
        <v>90</v>
      </c>
      <c r="L1589" t="s">
        <v>49</v>
      </c>
      <c r="M1589" t="str">
        <f>_xlfn.CONCAT(IFERROR(INDEX(Lookup!B:B, MATCH(Table1[[#This Row],[Destination City]], Lookup!A:A, 0)), Table1[[#This Row],[Destination City]]),","," ",Table1[[#This Row],[Destination State]])</f>
        <v>Kalama, WA</v>
      </c>
      <c r="N1589" s="5">
        <v>1617</v>
      </c>
      <c r="O1589" t="s">
        <v>86</v>
      </c>
      <c r="P1589">
        <v>110</v>
      </c>
      <c r="Q1589">
        <v>110</v>
      </c>
      <c r="R1589" t="s">
        <v>42</v>
      </c>
      <c r="S1589" t="s">
        <v>43</v>
      </c>
      <c r="T1589" t="s">
        <v>52</v>
      </c>
      <c r="U1589" s="26"/>
      <c r="V1589" s="27" t="s">
        <v>87</v>
      </c>
      <c r="W1589" s="4">
        <v>5197</v>
      </c>
      <c r="X1589" s="4">
        <f>IF(Table1[[#This Row],[Commodity]]="corn",Table1[[#This Row],[Tariff per Car]]/(111*2000/56),Table1[[#This Row],[Tariff per Car]]/(111*2000/60))</f>
        <v>1.3109549549549551</v>
      </c>
      <c r="Y1589" s="4">
        <f>Table1[[#This Row],[Tariff per Car]]/100.7</f>
        <v>51.608738828202583</v>
      </c>
      <c r="Z1589" s="4">
        <f>(Table1[[#This Row],[Tariff per Car]]/111)</f>
        <v>46.81981981981982</v>
      </c>
      <c r="AA1589" s="6">
        <f>(Table1[[#This Row],[Tariff per Car]]/111)/Table1[[#This Row],[Route Mileage]]</f>
        <v>2.8954743240457527E-2</v>
      </c>
      <c r="AB1589" s="4">
        <v>0.31</v>
      </c>
      <c r="AC1589" s="4">
        <f>Table1[[#This Row],[FSC per Mile]]*Table1[[#This Row],[Route Mileage]]</f>
        <v>501.27</v>
      </c>
      <c r="AD1589" s="4">
        <f>Table1[[#This Row],[Tariff per Car]]+Table1[[#This Row],[FSC per Car]]</f>
        <v>5698.27</v>
      </c>
      <c r="AE1589" s="4">
        <f>IF(Table1[[#This Row],[Commodity]]="corn",Table1[[#This Row],[Tariff + FSC per Car]]/(111*2000/56),Table1[[#This Row],[Tariff + FSC per Car]]/(111*2000/60))</f>
        <v>1.4374014414414416</v>
      </c>
      <c r="AF1589" s="4">
        <f>Table1[[#This Row],[Tariff + FSC per Car]]/100.7</f>
        <v>56.586593843098314</v>
      </c>
      <c r="AG1589" s="4">
        <f>(Table1[[#This Row],[Tariff + FSC per Car]]/111)</f>
        <v>51.335765765765771</v>
      </c>
      <c r="AH1589" s="6">
        <f>(Table1[[#This Row],[Tariff + FSC per Car]]/111)/Table1[[#This Row],[Route Mileage]]</f>
        <v>3.1747536033250319E-2</v>
      </c>
    </row>
    <row r="1590" spans="1:34" x14ac:dyDescent="0.25">
      <c r="A1590" s="3">
        <v>45550</v>
      </c>
      <c r="B1590" s="1" t="s">
        <v>88</v>
      </c>
      <c r="C1590" s="1" t="s">
        <v>81</v>
      </c>
      <c r="D1590" s="24">
        <v>4444</v>
      </c>
      <c r="E1590" s="24">
        <v>45558</v>
      </c>
      <c r="F1590" s="1" t="s">
        <v>35</v>
      </c>
      <c r="G1590" s="1" t="s">
        <v>36</v>
      </c>
      <c r="H1590" s="1" t="s">
        <v>91</v>
      </c>
      <c r="I1590" t="s">
        <v>47</v>
      </c>
      <c r="J1590" t="str">
        <f>_xlfn.CONCAT(IFERROR(INDEX(Lookup!B:B, MATCH(Table1[[#This Row],[Origin City]], Lookup!A:A, 0)), Table1[[#This Row],[Origin City]]),","," ",Table1[[#This Row],[Origin State]])</f>
        <v>Glenwood, MN</v>
      </c>
      <c r="K1590" t="s">
        <v>92</v>
      </c>
      <c r="L1590" t="s">
        <v>93</v>
      </c>
      <c r="M1590" t="str">
        <f>_xlfn.CONCAT(IFERROR(INDEX(Lookup!B:B, MATCH(Table1[[#This Row],[Destination City]], Lookup!A:A, 0)), Table1[[#This Row],[Destination City]]),","," ",Table1[[#This Row],[Destination State]])</f>
        <v>Boardman, OR</v>
      </c>
      <c r="N1590" s="5">
        <v>1556</v>
      </c>
      <c r="O1590" t="s">
        <v>86</v>
      </c>
      <c r="P1590">
        <v>110</v>
      </c>
      <c r="Q1590">
        <v>110</v>
      </c>
      <c r="R1590" t="s">
        <v>42</v>
      </c>
      <c r="S1590" t="s">
        <v>43</v>
      </c>
      <c r="T1590" t="s">
        <v>52</v>
      </c>
      <c r="U1590" s="26"/>
      <c r="V1590" s="27" t="s">
        <v>87</v>
      </c>
      <c r="W1590" s="4">
        <v>5363</v>
      </c>
      <c r="X1590" s="4">
        <f>IF(Table1[[#This Row],[Commodity]]="corn",Table1[[#This Row],[Tariff per Car]]/(111*2000/56),Table1[[#This Row],[Tariff per Car]]/(111*2000/60))</f>
        <v>1.3528288288288288</v>
      </c>
      <c r="Y1590" s="4">
        <f>Table1[[#This Row],[Tariff per Car]]/100.7</f>
        <v>53.257199602780531</v>
      </c>
      <c r="Z1590" s="4">
        <f>(Table1[[#This Row],[Tariff per Car]]/111)</f>
        <v>48.315315315315317</v>
      </c>
      <c r="AA1590" s="6">
        <f>(Table1[[#This Row],[Tariff per Car]]/111)/Table1[[#This Row],[Route Mileage]]</f>
        <v>3.1050973853030409E-2</v>
      </c>
      <c r="AB1590" s="4">
        <v>0.31</v>
      </c>
      <c r="AC1590" s="4">
        <f>Table1[[#This Row],[FSC per Mile]]*Table1[[#This Row],[Route Mileage]]</f>
        <v>482.36</v>
      </c>
      <c r="AD1590" s="4">
        <f>Table1[[#This Row],[Tariff per Car]]+Table1[[#This Row],[FSC per Car]]</f>
        <v>5845.36</v>
      </c>
      <c r="AE1590" s="4">
        <f>IF(Table1[[#This Row],[Commodity]]="corn",Table1[[#This Row],[Tariff + FSC per Car]]/(111*2000/56),Table1[[#This Row],[Tariff + FSC per Car]]/(111*2000/60))</f>
        <v>1.4745052252252251</v>
      </c>
      <c r="AF1590" s="4">
        <f>Table1[[#This Row],[Tariff + FSC per Car]]/100.7</f>
        <v>58.04726911618669</v>
      </c>
      <c r="AG1590" s="4">
        <f>(Table1[[#This Row],[Tariff + FSC per Car]]/111)</f>
        <v>52.660900900900899</v>
      </c>
      <c r="AH1590" s="6">
        <f>(Table1[[#This Row],[Tariff + FSC per Car]]/111)/Table1[[#This Row],[Route Mileage]]</f>
        <v>3.3843766645823198E-2</v>
      </c>
    </row>
    <row r="1591" spans="1:34" x14ac:dyDescent="0.25">
      <c r="A1591" s="3">
        <v>45550</v>
      </c>
      <c r="B1591" s="1" t="s">
        <v>94</v>
      </c>
      <c r="C1591" s="1" t="s">
        <v>94</v>
      </c>
      <c r="D1591" s="24">
        <v>4315</v>
      </c>
      <c r="F1591" s="1" t="s">
        <v>35</v>
      </c>
      <c r="G1591" s="1" t="s">
        <v>36</v>
      </c>
      <c r="H1591" s="1" t="s">
        <v>95</v>
      </c>
      <c r="I1591" t="s">
        <v>96</v>
      </c>
      <c r="J1591" t="str">
        <f>_xlfn.CONCAT(IFERROR(INDEX(Lookup!B:B, MATCH(Table1[[#This Row],[Origin City]], Lookup!A:A, 0)), Table1[[#This Row],[Origin City]]),","," ",Table1[[#This Row],[Origin State]])</f>
        <v>Haw Creek (Ladoga), IN</v>
      </c>
      <c r="K1591" t="s">
        <v>97</v>
      </c>
      <c r="L1591" t="s">
        <v>98</v>
      </c>
      <c r="M1591" t="str">
        <f>_xlfn.CONCAT(IFERROR(INDEX(Lookup!B:B, MATCH(Table1[[#This Row],[Destination City]], Lookup!A:A, 0)), Table1[[#This Row],[Destination City]]),","," ",Table1[[#This Row],[Destination State]])</f>
        <v>Ozark, AL</v>
      </c>
      <c r="N1591" s="9">
        <v>707</v>
      </c>
      <c r="O1591" t="s">
        <v>86</v>
      </c>
      <c r="P1591">
        <v>90</v>
      </c>
      <c r="Q1591">
        <v>90</v>
      </c>
      <c r="R1591" t="s">
        <v>42</v>
      </c>
      <c r="S1591" t="s">
        <v>43</v>
      </c>
      <c r="T1591" t="s">
        <v>52</v>
      </c>
      <c r="U1591" s="29"/>
      <c r="V1591" s="30" t="s">
        <v>87</v>
      </c>
      <c r="W1591" s="4">
        <v>5961</v>
      </c>
      <c r="X1591" s="4">
        <f>IF(Table1[[#This Row],[Commodity]]="corn",Table1[[#This Row],[Tariff per Car]]/(111*2000/56),Table1[[#This Row],[Tariff per Car]]/(111*2000/60))</f>
        <v>1.5036756756756757</v>
      </c>
      <c r="Y1591" s="4">
        <f>Table1[[#This Row],[Tariff per Car]]/100.7</f>
        <v>59.195630585898705</v>
      </c>
      <c r="Z1591" s="4">
        <f>(Table1[[#This Row],[Tariff per Car]]/111)</f>
        <v>53.702702702702702</v>
      </c>
      <c r="AA1591" s="6">
        <f>(Table1[[#This Row],[Tariff per Car]]/111)/Table1[[#This Row],[Route Mileage]]</f>
        <v>7.5958561107075953E-2</v>
      </c>
      <c r="AB1591" s="4">
        <v>0</v>
      </c>
      <c r="AC1591" s="4">
        <f>Table1[[#This Row],[FSC per Mile]]*Table1[[#This Row],[Route Mileage]]</f>
        <v>0</v>
      </c>
      <c r="AD1591" s="4">
        <f>Table1[[#This Row],[Tariff per Car]]+Table1[[#This Row],[FSC per Car]]</f>
        <v>5961</v>
      </c>
      <c r="AE1591" s="4">
        <f>IF(Table1[[#This Row],[Commodity]]="corn",Table1[[#This Row],[Tariff + FSC per Car]]/(111*2000/56),Table1[[#This Row],[Tariff + FSC per Car]]/(111*2000/60))</f>
        <v>1.5036756756756757</v>
      </c>
      <c r="AF1591" s="4">
        <f>Table1[[#This Row],[Tariff + FSC per Car]]/100.7</f>
        <v>59.195630585898705</v>
      </c>
      <c r="AG1591" s="4">
        <f>(Table1[[#This Row],[Tariff + FSC per Car]]/111)</f>
        <v>53.702702702702702</v>
      </c>
      <c r="AH1591" s="6">
        <f>(Table1[[#This Row],[Tariff + FSC per Car]]/111)/Table1[[#This Row],[Route Mileage]]</f>
        <v>7.5958561107075953E-2</v>
      </c>
    </row>
    <row r="1592" spans="1:34" x14ac:dyDescent="0.25">
      <c r="A1592" s="3">
        <v>45550</v>
      </c>
      <c r="B1592" s="1" t="s">
        <v>94</v>
      </c>
      <c r="C1592" s="1" t="s">
        <v>94</v>
      </c>
      <c r="D1592" s="24">
        <v>4315</v>
      </c>
      <c r="F1592" s="1" t="s">
        <v>35</v>
      </c>
      <c r="G1592" s="1" t="s">
        <v>36</v>
      </c>
      <c r="H1592" s="1" t="s">
        <v>99</v>
      </c>
      <c r="I1592" t="s">
        <v>100</v>
      </c>
      <c r="J1592" t="str">
        <f>_xlfn.CONCAT(IFERROR(INDEX(Lookup!B:B, MATCH(Table1[[#This Row],[Origin City]], Lookup!A:A, 0)), Table1[[#This Row],[Origin City]]),","," ",Table1[[#This Row],[Origin State]])</f>
        <v>Marysville, OH</v>
      </c>
      <c r="K1592" t="s">
        <v>101</v>
      </c>
      <c r="L1592" t="s">
        <v>102</v>
      </c>
      <c r="M1592" t="str">
        <f>_xlfn.CONCAT(IFERROR(INDEX(Lookup!B:B, MATCH(Table1[[#This Row],[Destination City]], Lookup!A:A, 0)), Table1[[#This Row],[Destination City]]),","," ",Table1[[#This Row],[Destination State]])</f>
        <v>Rose Hill, NC</v>
      </c>
      <c r="N1592" s="9">
        <v>781</v>
      </c>
      <c r="O1592" t="s">
        <v>86</v>
      </c>
      <c r="P1592">
        <v>90</v>
      </c>
      <c r="Q1592">
        <v>90</v>
      </c>
      <c r="R1592" t="s">
        <v>42</v>
      </c>
      <c r="S1592" t="s">
        <v>43</v>
      </c>
      <c r="T1592" t="s">
        <v>52</v>
      </c>
      <c r="U1592" s="45"/>
      <c r="V1592" s="46" t="s">
        <v>87</v>
      </c>
      <c r="W1592" s="4">
        <v>6139</v>
      </c>
      <c r="X1592" s="4">
        <f>IF(Table1[[#This Row],[Commodity]]="corn",Table1[[#This Row],[Tariff per Car]]/(111*2000/56),Table1[[#This Row],[Tariff per Car]]/(111*2000/60))</f>
        <v>1.5485765765765767</v>
      </c>
      <c r="Y1592" s="4">
        <f>Table1[[#This Row],[Tariff per Car]]/100.7</f>
        <v>60.963257199602779</v>
      </c>
      <c r="Z1592" s="4">
        <f>(Table1[[#This Row],[Tariff per Car]]/111)</f>
        <v>55.306306306306304</v>
      </c>
      <c r="AA1592" s="6">
        <f>(Table1[[#This Row],[Tariff per Car]]/111)/Table1[[#This Row],[Route Mileage]]</f>
        <v>7.0814732786563764E-2</v>
      </c>
      <c r="AB1592" s="4">
        <v>0</v>
      </c>
      <c r="AC1592" s="4">
        <f>Table1[[#This Row],[FSC per Mile]]*Table1[[#This Row],[Route Mileage]]</f>
        <v>0</v>
      </c>
      <c r="AD1592" s="4">
        <f>Table1[[#This Row],[Tariff per Car]]+Table1[[#This Row],[FSC per Car]]</f>
        <v>6139</v>
      </c>
      <c r="AE1592" s="4">
        <f>IF(Table1[[#This Row],[Commodity]]="corn",Table1[[#This Row],[Tariff + FSC per Car]]/(111*2000/56),Table1[[#This Row],[Tariff + FSC per Car]]/(111*2000/60))</f>
        <v>1.5485765765765767</v>
      </c>
      <c r="AF1592" s="4">
        <f>Table1[[#This Row],[Tariff + FSC per Car]]/100.7</f>
        <v>60.963257199602779</v>
      </c>
      <c r="AG1592" s="4">
        <f>(Table1[[#This Row],[Tariff + FSC per Car]]/111)</f>
        <v>55.306306306306304</v>
      </c>
      <c r="AH1592" s="6">
        <f>(Table1[[#This Row],[Tariff + FSC per Car]]/111)/Table1[[#This Row],[Route Mileage]]</f>
        <v>7.0814732786563764E-2</v>
      </c>
    </row>
    <row r="1593" spans="1:34" x14ac:dyDescent="0.25">
      <c r="A1593" s="3">
        <v>45550</v>
      </c>
      <c r="B1593" s="1" t="s">
        <v>94</v>
      </c>
      <c r="C1593" s="1" t="s">
        <v>94</v>
      </c>
      <c r="D1593" s="24">
        <v>4315</v>
      </c>
      <c r="F1593" s="1" t="s">
        <v>35</v>
      </c>
      <c r="G1593" s="1" t="s">
        <v>36</v>
      </c>
      <c r="H1593" s="1" t="s">
        <v>103</v>
      </c>
      <c r="I1593" t="s">
        <v>57</v>
      </c>
      <c r="J1593" t="str">
        <f>_xlfn.CONCAT(IFERROR(INDEX(Lookup!B:B, MATCH(Table1[[#This Row],[Origin City]], Lookup!A:A, 0)), Table1[[#This Row],[Origin City]]),","," ",Table1[[#This Row],[Origin State]])</f>
        <v>Olney, IL</v>
      </c>
      <c r="K1593" t="s">
        <v>104</v>
      </c>
      <c r="L1593" t="s">
        <v>105</v>
      </c>
      <c r="M1593" t="str">
        <f>_xlfn.CONCAT(IFERROR(INDEX(Lookup!B:B, MATCH(Table1[[#This Row],[Destination City]], Lookup!A:A, 0)), Table1[[#This Row],[Destination City]]),","," ",Table1[[#This Row],[Destination State]])</f>
        <v>Fairmount, GA</v>
      </c>
      <c r="N1593" s="9">
        <v>496</v>
      </c>
      <c r="O1593" t="s">
        <v>86</v>
      </c>
      <c r="P1593">
        <v>90</v>
      </c>
      <c r="Q1593">
        <v>90</v>
      </c>
      <c r="R1593" t="s">
        <v>42</v>
      </c>
      <c r="S1593" t="s">
        <v>43</v>
      </c>
      <c r="T1593" t="s">
        <v>52</v>
      </c>
      <c r="U1593" s="45"/>
      <c r="V1593" s="46" t="s">
        <v>87</v>
      </c>
      <c r="W1593" s="4">
        <v>4706</v>
      </c>
      <c r="X1593" s="4">
        <f>IF(Table1[[#This Row],[Commodity]]="corn",Table1[[#This Row],[Tariff per Car]]/(111*2000/56),Table1[[#This Row],[Tariff per Car]]/(111*2000/60))</f>
        <v>1.1870990990990991</v>
      </c>
      <c r="Y1593" s="4">
        <f>Table1[[#This Row],[Tariff per Car]]/100.7</f>
        <v>46.732869910625617</v>
      </c>
      <c r="Z1593" s="4">
        <f>(Table1[[#This Row],[Tariff per Car]]/111)</f>
        <v>42.396396396396398</v>
      </c>
      <c r="AA1593" s="6">
        <f>(Table1[[#This Row],[Tariff per Car]]/111)/Table1[[#This Row],[Route Mileage]]</f>
        <v>8.5476605637895969E-2</v>
      </c>
      <c r="AB1593" s="4">
        <v>0</v>
      </c>
      <c r="AC1593" s="4">
        <f>Table1[[#This Row],[FSC per Mile]]*Table1[[#This Row],[Route Mileage]]</f>
        <v>0</v>
      </c>
      <c r="AD1593" s="4">
        <f>Table1[[#This Row],[Tariff per Car]]+Table1[[#This Row],[FSC per Car]]</f>
        <v>4706</v>
      </c>
      <c r="AE1593" s="4">
        <f>IF(Table1[[#This Row],[Commodity]]="corn",Table1[[#This Row],[Tariff + FSC per Car]]/(111*2000/56),Table1[[#This Row],[Tariff + FSC per Car]]/(111*2000/60))</f>
        <v>1.1870990990990991</v>
      </c>
      <c r="AF1593" s="4">
        <f>Table1[[#This Row],[Tariff + FSC per Car]]/100.7</f>
        <v>46.732869910625617</v>
      </c>
      <c r="AG1593" s="4">
        <f>(Table1[[#This Row],[Tariff + FSC per Car]]/111)</f>
        <v>42.396396396396398</v>
      </c>
      <c r="AH1593" s="6">
        <f>(Table1[[#This Row],[Tariff + FSC per Car]]/111)/Table1[[#This Row],[Route Mileage]]</f>
        <v>8.5476605637895969E-2</v>
      </c>
    </row>
    <row r="1594" spans="1:34" x14ac:dyDescent="0.25">
      <c r="A1594" s="3">
        <v>45550</v>
      </c>
      <c r="B1594" s="1" t="s">
        <v>112</v>
      </c>
      <c r="C1594" s="1" t="s">
        <v>112</v>
      </c>
      <c r="D1594" s="24">
        <v>4051</v>
      </c>
      <c r="E1594" s="24">
        <v>2215</v>
      </c>
      <c r="F1594" s="1" t="s">
        <v>35</v>
      </c>
      <c r="G1594" s="1" t="s">
        <v>36</v>
      </c>
      <c r="H1594" s="1" t="s">
        <v>115</v>
      </c>
      <c r="I1594" t="s">
        <v>57</v>
      </c>
      <c r="J1594" t="str">
        <f>_xlfn.CONCAT(IFERROR(INDEX(Lookup!B:B, MATCH(Table1[[#This Row],[Origin City]], Lookup!A:A, 0)), Table1[[#This Row],[Origin City]]),","," ",Table1[[#This Row],[Origin State]])</f>
        <v>Allen Station (San Jose), IL</v>
      </c>
      <c r="K1594" t="s">
        <v>116</v>
      </c>
      <c r="L1594" t="s">
        <v>54</v>
      </c>
      <c r="M1594" t="str">
        <f>_xlfn.CONCAT(IFERROR(INDEX(Lookup!B:B, MATCH(Table1[[#This Row],[Destination City]], Lookup!A:A, 0)), Table1[[#This Row],[Destination City]]),","," ",Table1[[#This Row],[Destination State]])</f>
        <v>Pittsburg, TX</v>
      </c>
      <c r="N1594" s="5">
        <v>691</v>
      </c>
      <c r="O1594" t="s">
        <v>51</v>
      </c>
      <c r="P1594">
        <v>107</v>
      </c>
      <c r="R1594" t="s">
        <v>42</v>
      </c>
      <c r="S1594" t="s">
        <v>43</v>
      </c>
      <c r="T1594" t="s">
        <v>52</v>
      </c>
      <c r="U1594" s="36" t="s">
        <v>44</v>
      </c>
      <c r="V1594" s="28"/>
      <c r="W1594" s="4">
        <v>3805</v>
      </c>
      <c r="X1594" s="4">
        <f>IF(Table1[[#This Row],[Commodity]]="corn",Table1[[#This Row],[Tariff per Car]]/(111*2000/56),Table1[[#This Row],[Tariff per Car]]/(111*2000/60))</f>
        <v>0.95981981981981979</v>
      </c>
      <c r="Y1594" s="4">
        <f>Table1[[#This Row],[Tariff per Car]]/100.7</f>
        <v>37.785501489572987</v>
      </c>
      <c r="Z1594" s="4">
        <f>(Table1[[#This Row],[Tariff per Car]]/111)</f>
        <v>34.27927927927928</v>
      </c>
      <c r="AA1594" s="6">
        <f>(Table1[[#This Row],[Tariff per Car]]/111)/Table1[[#This Row],[Route Mileage]]</f>
        <v>4.9608218928045268E-2</v>
      </c>
      <c r="AB1594" s="4">
        <v>0.35</v>
      </c>
      <c r="AC1594" s="4">
        <f>Table1[[#This Row],[FSC per Mile]]*Table1[[#This Row],[Route Mileage]]</f>
        <v>241.85</v>
      </c>
      <c r="AD1594" s="4">
        <f>Table1[[#This Row],[Tariff per Car]]+Table1[[#This Row],[FSC per Car]]</f>
        <v>4046.85</v>
      </c>
      <c r="AE1594" s="4">
        <f>IF(Table1[[#This Row],[Commodity]]="corn",Table1[[#This Row],[Tariff + FSC per Car]]/(111*2000/56),Table1[[#This Row],[Tariff + FSC per Car]]/(111*2000/60))</f>
        <v>1.020827027027027</v>
      </c>
      <c r="AF1594" s="4">
        <f>Table1[[#This Row],[Tariff + FSC per Car]]/100.7</f>
        <v>40.18718967229394</v>
      </c>
      <c r="AG1594" s="4">
        <f>(Table1[[#This Row],[Tariff + FSC per Car]]/111)</f>
        <v>36.458108108108107</v>
      </c>
      <c r="AH1594" s="6">
        <f>(Table1[[#This Row],[Tariff + FSC per Car]]/111)/Table1[[#This Row],[Route Mileage]]</f>
        <v>5.2761372081198417E-2</v>
      </c>
    </row>
    <row r="1595" spans="1:34" x14ac:dyDescent="0.25">
      <c r="A1595" s="3">
        <v>45550</v>
      </c>
      <c r="B1595" s="1" t="s">
        <v>112</v>
      </c>
      <c r="C1595" s="1" t="s">
        <v>112</v>
      </c>
      <c r="D1595" s="24">
        <v>4051</v>
      </c>
      <c r="E1595" s="24">
        <v>2310</v>
      </c>
      <c r="F1595" s="1" t="s">
        <v>35</v>
      </c>
      <c r="G1595" s="1" t="s">
        <v>36</v>
      </c>
      <c r="H1595" s="1" t="s">
        <v>120</v>
      </c>
      <c r="I1595" t="s">
        <v>77</v>
      </c>
      <c r="J1595" t="str">
        <f>_xlfn.CONCAT(IFERROR(INDEX(Lookup!B:B, MATCH(Table1[[#This Row],[Origin City]], Lookup!A:A, 0)), Table1[[#This Row],[Origin City]]),","," ",Table1[[#This Row],[Origin State]])</f>
        <v>Frankfort, KS</v>
      </c>
      <c r="K1595" t="s">
        <v>121</v>
      </c>
      <c r="L1595" t="s">
        <v>40</v>
      </c>
      <c r="M1595" t="str">
        <f>_xlfn.CONCAT(IFERROR(INDEX(Lookup!B:B, MATCH(Table1[[#This Row],[Destination City]], Lookup!A:A, 0)), Table1[[#This Row],[Destination City]]),","," ",Table1[[#This Row],[Destination State]])</f>
        <v>Calipatria, CA</v>
      </c>
      <c r="N1595" s="5">
        <v>1572</v>
      </c>
      <c r="O1595" t="s">
        <v>51</v>
      </c>
      <c r="P1595">
        <v>107</v>
      </c>
      <c r="R1595" t="s">
        <v>42</v>
      </c>
      <c r="S1595" t="s">
        <v>43</v>
      </c>
      <c r="T1595" t="s">
        <v>52</v>
      </c>
      <c r="U1595" s="36" t="s">
        <v>44</v>
      </c>
      <c r="V1595" s="28"/>
      <c r="W1595" s="4">
        <v>5725</v>
      </c>
      <c r="X1595" s="4">
        <f>IF(Table1[[#This Row],[Commodity]]="corn",Table1[[#This Row],[Tariff per Car]]/(111*2000/56),Table1[[#This Row],[Tariff per Car]]/(111*2000/60))</f>
        <v>1.4441441441441443</v>
      </c>
      <c r="Y1595" s="4">
        <f>Table1[[#This Row],[Tariff per Car]]/100.7</f>
        <v>56.852035749751735</v>
      </c>
      <c r="Z1595" s="4">
        <f>(Table1[[#This Row],[Tariff per Car]]/111)</f>
        <v>51.576576576576578</v>
      </c>
      <c r="AA1595" s="6">
        <f>(Table1[[#This Row],[Tariff per Car]]/111)/Table1[[#This Row],[Route Mileage]]</f>
        <v>3.2809527084336244E-2</v>
      </c>
      <c r="AB1595" s="4">
        <v>0.35</v>
      </c>
      <c r="AC1595" s="4">
        <f>Table1[[#This Row],[FSC per Mile]]*Table1[[#This Row],[Route Mileage]]</f>
        <v>550.19999999999993</v>
      </c>
      <c r="AD1595" s="4">
        <f>Table1[[#This Row],[Tariff per Car]]+Table1[[#This Row],[FSC per Car]]</f>
        <v>6275.2</v>
      </c>
      <c r="AE1595" s="4">
        <f>IF(Table1[[#This Row],[Commodity]]="corn",Table1[[#This Row],[Tariff + FSC per Car]]/(111*2000/56),Table1[[#This Row],[Tariff + FSC per Car]]/(111*2000/60))</f>
        <v>1.5829333333333333</v>
      </c>
      <c r="AF1595" s="4">
        <f>Table1[[#This Row],[Tariff + FSC per Car]]/100.7</f>
        <v>62.315789473684205</v>
      </c>
      <c r="AG1595" s="4">
        <f>(Table1[[#This Row],[Tariff + FSC per Car]]/111)</f>
        <v>56.533333333333331</v>
      </c>
      <c r="AH1595" s="6">
        <f>(Table1[[#This Row],[Tariff + FSC per Car]]/111)/Table1[[#This Row],[Route Mileage]]</f>
        <v>3.59626802374894E-2</v>
      </c>
    </row>
    <row r="1596" spans="1:34" x14ac:dyDescent="0.25">
      <c r="A1596" s="3">
        <v>45550</v>
      </c>
      <c r="B1596" s="1" t="s">
        <v>112</v>
      </c>
      <c r="C1596" s="1" t="s">
        <v>112</v>
      </c>
      <c r="D1596" s="24">
        <v>4051</v>
      </c>
      <c r="E1596" s="24">
        <v>2300</v>
      </c>
      <c r="F1596" s="1" t="s">
        <v>35</v>
      </c>
      <c r="G1596" s="1" t="s">
        <v>36</v>
      </c>
      <c r="H1596" s="1" t="s">
        <v>113</v>
      </c>
      <c r="I1596" t="s">
        <v>38</v>
      </c>
      <c r="J1596" t="str">
        <f>_xlfn.CONCAT(IFERROR(INDEX(Lookup!B:B, MATCH(Table1[[#This Row],[Origin City]], Lookup!A:A, 0)), Table1[[#This Row],[Origin City]]),","," ",Table1[[#This Row],[Origin State]])</f>
        <v>Mead, NE</v>
      </c>
      <c r="K1596" t="s">
        <v>114</v>
      </c>
      <c r="L1596" t="s">
        <v>40</v>
      </c>
      <c r="M1596" t="str">
        <f>_xlfn.CONCAT(IFERROR(INDEX(Lookup!B:B, MATCH(Table1[[#This Row],[Destination City]], Lookup!A:A, 0)), Table1[[#This Row],[Destination City]]),","," ",Table1[[#This Row],[Destination State]])</f>
        <v>Keyes, CA</v>
      </c>
      <c r="N1596" s="5">
        <v>1737</v>
      </c>
      <c r="O1596" t="s">
        <v>51</v>
      </c>
      <c r="P1596">
        <v>107</v>
      </c>
      <c r="R1596" t="s">
        <v>42</v>
      </c>
      <c r="S1596" t="s">
        <v>43</v>
      </c>
      <c r="T1596" t="s">
        <v>52</v>
      </c>
      <c r="U1596" s="36" t="s">
        <v>44</v>
      </c>
      <c r="V1596" s="28"/>
      <c r="W1596" s="4">
        <v>5885</v>
      </c>
      <c r="X1596" s="4">
        <f>IF(Table1[[#This Row],[Commodity]]="corn",Table1[[#This Row],[Tariff per Car]]/(111*2000/56),Table1[[#This Row],[Tariff per Car]]/(111*2000/60))</f>
        <v>1.4845045045045044</v>
      </c>
      <c r="Y1596" s="4">
        <f>Table1[[#This Row],[Tariff per Car]]/100.7</f>
        <v>58.440913604766635</v>
      </c>
      <c r="Z1596" s="4">
        <f>(Table1[[#This Row],[Tariff per Car]]/111)</f>
        <v>53.018018018018019</v>
      </c>
      <c r="AA1596" s="6">
        <f>(Table1[[#This Row],[Tariff per Car]]/111)/Table1[[#This Row],[Route Mileage]]</f>
        <v>3.0522750730004617E-2</v>
      </c>
      <c r="AB1596" s="4">
        <v>0.35</v>
      </c>
      <c r="AC1596" s="4">
        <f>Table1[[#This Row],[FSC per Mile]]*Table1[[#This Row],[Route Mileage]]</f>
        <v>607.94999999999993</v>
      </c>
      <c r="AD1596" s="4">
        <f>Table1[[#This Row],[Tariff per Car]]+Table1[[#This Row],[FSC per Car]]</f>
        <v>6492.95</v>
      </c>
      <c r="AE1596" s="4">
        <f>IF(Table1[[#This Row],[Commodity]]="corn",Table1[[#This Row],[Tariff + FSC per Car]]/(111*2000/56),Table1[[#This Row],[Tariff + FSC per Car]]/(111*2000/60))</f>
        <v>1.6378612612612613</v>
      </c>
      <c r="AF1596" s="4">
        <f>Table1[[#This Row],[Tariff + FSC per Car]]/100.7</f>
        <v>64.478152929493547</v>
      </c>
      <c r="AG1596" s="4">
        <f>(Table1[[#This Row],[Tariff + FSC per Car]]/111)</f>
        <v>58.495045045045046</v>
      </c>
      <c r="AH1596" s="6">
        <f>(Table1[[#This Row],[Tariff + FSC per Car]]/111)/Table1[[#This Row],[Route Mileage]]</f>
        <v>3.3675903883157769E-2</v>
      </c>
    </row>
    <row r="1597" spans="1:34" x14ac:dyDescent="0.25">
      <c r="A1597" s="3">
        <v>45550</v>
      </c>
      <c r="B1597" s="1" t="s">
        <v>112</v>
      </c>
      <c r="C1597" s="1" t="s">
        <v>112</v>
      </c>
      <c r="D1597" s="24">
        <v>4051</v>
      </c>
      <c r="E1597" s="24">
        <v>2215</v>
      </c>
      <c r="F1597" s="1" t="s">
        <v>35</v>
      </c>
      <c r="G1597" s="1" t="s">
        <v>36</v>
      </c>
      <c r="H1597" s="1" t="s">
        <v>117</v>
      </c>
      <c r="I1597" t="s">
        <v>38</v>
      </c>
      <c r="J1597" t="str">
        <f>_xlfn.CONCAT(IFERROR(INDEX(Lookup!B:B, MATCH(Table1[[#This Row],[Origin City]], Lookup!A:A, 0)), Table1[[#This Row],[Origin City]]),","," ",Table1[[#This Row],[Origin State]])</f>
        <v>Nebraska City, NE</v>
      </c>
      <c r="K1597" t="s">
        <v>118</v>
      </c>
      <c r="L1597" t="s">
        <v>54</v>
      </c>
      <c r="M1597" t="str">
        <f>_xlfn.CONCAT(IFERROR(INDEX(Lookup!B:B, MATCH(Table1[[#This Row],[Destination City]], Lookup!A:A, 0)), Table1[[#This Row],[Destination City]]),","," ",Table1[[#This Row],[Destination State]])</f>
        <v>Amarillo, TX</v>
      </c>
      <c r="N1597" s="5">
        <v>714</v>
      </c>
      <c r="O1597" t="s">
        <v>51</v>
      </c>
      <c r="P1597">
        <v>107</v>
      </c>
      <c r="R1597" t="s">
        <v>42</v>
      </c>
      <c r="S1597" t="s">
        <v>43</v>
      </c>
      <c r="T1597" t="s">
        <v>52</v>
      </c>
      <c r="U1597" s="36" t="s">
        <v>44</v>
      </c>
      <c r="V1597" s="28"/>
      <c r="W1597" s="4">
        <v>4725</v>
      </c>
      <c r="X1597" s="4">
        <f>IF(Table1[[#This Row],[Commodity]]="corn",Table1[[#This Row],[Tariff per Car]]/(111*2000/56),Table1[[#This Row],[Tariff per Car]]/(111*2000/60))</f>
        <v>1.1918918918918919</v>
      </c>
      <c r="Y1597" s="4">
        <f>Table1[[#This Row],[Tariff per Car]]/100.7</f>
        <v>46.921549155908636</v>
      </c>
      <c r="Z1597" s="4">
        <f>(Table1[[#This Row],[Tariff per Car]]/111)</f>
        <v>42.567567567567565</v>
      </c>
      <c r="AA1597" s="6">
        <f>(Table1[[#This Row],[Tariff per Car]]/111)/Table1[[#This Row],[Route Mileage]]</f>
        <v>5.9618441971383142E-2</v>
      </c>
      <c r="AB1597" s="4">
        <v>0.35</v>
      </c>
      <c r="AC1597" s="4">
        <f>Table1[[#This Row],[FSC per Mile]]*Table1[[#This Row],[Route Mileage]]</f>
        <v>249.89999999999998</v>
      </c>
      <c r="AD1597" s="4">
        <f>Table1[[#This Row],[Tariff per Car]]+Table1[[#This Row],[FSC per Car]]</f>
        <v>4974.8999999999996</v>
      </c>
      <c r="AE1597" s="4">
        <f>IF(Table1[[#This Row],[Commodity]]="corn",Table1[[#This Row],[Tariff + FSC per Car]]/(111*2000/56),Table1[[#This Row],[Tariff + FSC per Car]]/(111*2000/60))</f>
        <v>1.2549297297297297</v>
      </c>
      <c r="AF1597" s="4">
        <f>Table1[[#This Row],[Tariff + FSC per Car]]/100.7</f>
        <v>49.403177755710026</v>
      </c>
      <c r="AG1597" s="4">
        <f>(Table1[[#This Row],[Tariff + FSC per Car]]/111)</f>
        <v>44.818918918918918</v>
      </c>
      <c r="AH1597" s="6">
        <f>(Table1[[#This Row],[Tariff + FSC per Car]]/111)/Table1[[#This Row],[Route Mileage]]</f>
        <v>6.2771595124536297E-2</v>
      </c>
    </row>
    <row r="1598" spans="1:34" x14ac:dyDescent="0.25">
      <c r="A1598" s="3">
        <v>45550</v>
      </c>
      <c r="B1598" s="1" t="s">
        <v>112</v>
      </c>
      <c r="C1598" s="1" t="s">
        <v>112</v>
      </c>
      <c r="D1598" s="24">
        <v>4051</v>
      </c>
      <c r="E1598" s="24">
        <v>2100</v>
      </c>
      <c r="F1598" s="1" t="s">
        <v>35</v>
      </c>
      <c r="G1598" s="1" t="s">
        <v>36</v>
      </c>
      <c r="H1598" s="1" t="s">
        <v>122</v>
      </c>
      <c r="I1598" t="s">
        <v>59</v>
      </c>
      <c r="J1598" t="str">
        <f>_xlfn.CONCAT(IFERROR(INDEX(Lookup!B:B, MATCH(Table1[[#This Row],[Origin City]], Lookup!A:A, 0)), Table1[[#This Row],[Origin City]]),","," ",Table1[[#This Row],[Origin State]])</f>
        <v>Sloan, IA</v>
      </c>
      <c r="K1598" t="s">
        <v>123</v>
      </c>
      <c r="L1598" t="s">
        <v>124</v>
      </c>
      <c r="M1598" t="str">
        <f>_xlfn.CONCAT(IFERROR(INDEX(Lookup!B:B, MATCH(Table1[[#This Row],[Destination City]], Lookup!A:A, 0)), Table1[[#This Row],[Destination City]]),","," ",Table1[[#This Row],[Destination State]])</f>
        <v>Burley, ID</v>
      </c>
      <c r="N1598" s="47">
        <v>1176</v>
      </c>
      <c r="O1598" t="s">
        <v>51</v>
      </c>
      <c r="P1598">
        <v>107</v>
      </c>
      <c r="R1598" t="s">
        <v>42</v>
      </c>
      <c r="S1598" t="s">
        <v>43</v>
      </c>
      <c r="T1598" t="s">
        <v>52</v>
      </c>
      <c r="U1598" s="36" t="s">
        <v>44</v>
      </c>
      <c r="V1598" s="28"/>
      <c r="W1598" s="4">
        <v>5405</v>
      </c>
      <c r="X1598" s="4">
        <f>IF(Table1[[#This Row],[Commodity]]="corn",Table1[[#This Row],[Tariff per Car]]/(111*2000/56),Table1[[#This Row],[Tariff per Car]]/(111*2000/60))</f>
        <v>1.3634234234234235</v>
      </c>
      <c r="Y1598" s="4">
        <f>Table1[[#This Row],[Tariff per Car]]/100.7</f>
        <v>53.674280039721943</v>
      </c>
      <c r="Z1598" s="4">
        <f>(Table1[[#This Row],[Tariff per Car]]/111)</f>
        <v>48.693693693693696</v>
      </c>
      <c r="AA1598" s="6">
        <f>(Table1[[#This Row],[Tariff per Car]]/111)/Table1[[#This Row],[Route Mileage]]</f>
        <v>4.1406202120487838E-2</v>
      </c>
      <c r="AB1598" s="4">
        <v>0.35</v>
      </c>
      <c r="AC1598" s="4">
        <f>Table1[[#This Row],[FSC per Mile]]*Table1[[#This Row],[Route Mileage]]</f>
        <v>411.59999999999997</v>
      </c>
      <c r="AD1598" s="4">
        <f>Table1[[#This Row],[Tariff per Car]]+Table1[[#This Row],[FSC per Car]]</f>
        <v>5816.6</v>
      </c>
      <c r="AE1598" s="4">
        <f>IF(Table1[[#This Row],[Commodity]]="corn",Table1[[#This Row],[Tariff + FSC per Car]]/(111*2000/56),Table1[[#This Row],[Tariff + FSC per Car]]/(111*2000/60))</f>
        <v>1.4672504504504507</v>
      </c>
      <c r="AF1598" s="4">
        <f>Table1[[#This Row],[Tariff + FSC per Car]]/100.7</f>
        <v>57.76166832174777</v>
      </c>
      <c r="AG1598" s="4">
        <f>(Table1[[#This Row],[Tariff + FSC per Car]]/111)</f>
        <v>52.401801801801803</v>
      </c>
      <c r="AH1598" s="6">
        <f>(Table1[[#This Row],[Tariff + FSC per Car]]/111)/Table1[[#This Row],[Route Mileage]]</f>
        <v>4.4559355273640987E-2</v>
      </c>
    </row>
    <row r="1599" spans="1:34" x14ac:dyDescent="0.25">
      <c r="A1599" s="3">
        <v>45550</v>
      </c>
      <c r="B1599" s="1" t="s">
        <v>112</v>
      </c>
      <c r="C1599" s="1" t="s">
        <v>112</v>
      </c>
      <c r="D1599" s="24">
        <v>4051</v>
      </c>
      <c r="E1599" s="24">
        <v>2210</v>
      </c>
      <c r="F1599" s="1" t="s">
        <v>35</v>
      </c>
      <c r="G1599" s="1" t="s">
        <v>36</v>
      </c>
      <c r="H1599" s="1" t="s">
        <v>125</v>
      </c>
      <c r="I1599" t="s">
        <v>57</v>
      </c>
      <c r="J1599" t="str">
        <f>_xlfn.CONCAT(IFERROR(INDEX(Lookup!B:B, MATCH(Table1[[#This Row],[Origin City]], Lookup!A:A, 0)), Table1[[#This Row],[Origin City]]),","," ",Table1[[#This Row],[Origin State]])</f>
        <v>Sterling, IL</v>
      </c>
      <c r="K1599" t="s">
        <v>126</v>
      </c>
      <c r="L1599" t="s">
        <v>127</v>
      </c>
      <c r="M1599" t="str">
        <f>_xlfn.CONCAT(IFERROR(INDEX(Lookup!B:B, MATCH(Table1[[#This Row],[Destination City]], Lookup!A:A, 0)), Table1[[#This Row],[Destination City]]),","," ",Table1[[#This Row],[Destination State]])</f>
        <v>Nashville, AR</v>
      </c>
      <c r="N1599" s="47">
        <v>723</v>
      </c>
      <c r="O1599" t="s">
        <v>51</v>
      </c>
      <c r="P1599">
        <v>107</v>
      </c>
      <c r="R1599" t="s">
        <v>42</v>
      </c>
      <c r="S1599" t="s">
        <v>43</v>
      </c>
      <c r="T1599" t="s">
        <v>52</v>
      </c>
      <c r="U1599" s="36" t="s">
        <v>44</v>
      </c>
      <c r="V1599" s="28"/>
      <c r="W1599" s="4">
        <v>3945</v>
      </c>
      <c r="X1599" s="4">
        <f>IF(Table1[[#This Row],[Commodity]]="corn",Table1[[#This Row],[Tariff per Car]]/(111*2000/56),Table1[[#This Row],[Tariff per Car]]/(111*2000/60))</f>
        <v>0.99513513513513518</v>
      </c>
      <c r="Y1599" s="4">
        <f>Table1[[#This Row],[Tariff per Car]]/100.7</f>
        <v>39.175769612711022</v>
      </c>
      <c r="Z1599" s="4">
        <f>(Table1[[#This Row],[Tariff per Car]]/111)</f>
        <v>35.54054054054054</v>
      </c>
      <c r="AA1599" s="6">
        <f>(Table1[[#This Row],[Tariff per Car]]/111)/Table1[[#This Row],[Route Mileage]]</f>
        <v>4.9157040858285671E-2</v>
      </c>
      <c r="AB1599" s="4">
        <v>0.35</v>
      </c>
      <c r="AC1599" s="4">
        <f>Table1[[#This Row],[FSC per Mile]]*Table1[[#This Row],[Route Mileage]]</f>
        <v>253.04999999999998</v>
      </c>
      <c r="AD1599" s="4">
        <f>Table1[[#This Row],[Tariff per Car]]+Table1[[#This Row],[FSC per Car]]</f>
        <v>4198.05</v>
      </c>
      <c r="AE1599" s="4">
        <f>IF(Table1[[#This Row],[Commodity]]="corn",Table1[[#This Row],[Tariff + FSC per Car]]/(111*2000/56),Table1[[#This Row],[Tariff + FSC per Car]]/(111*2000/60))</f>
        <v>1.0589675675675676</v>
      </c>
      <c r="AF1599" s="4">
        <f>Table1[[#This Row],[Tariff + FSC per Car]]/100.7</f>
        <v>41.688679245283019</v>
      </c>
      <c r="AG1599" s="4">
        <f>(Table1[[#This Row],[Tariff + FSC per Car]]/111)</f>
        <v>37.820270270270271</v>
      </c>
      <c r="AH1599" s="6">
        <f>(Table1[[#This Row],[Tariff + FSC per Car]]/111)/Table1[[#This Row],[Route Mileage]]</f>
        <v>5.2310194011438826E-2</v>
      </c>
    </row>
    <row r="1600" spans="1:34" x14ac:dyDescent="0.25">
      <c r="A1600" s="3">
        <v>45550</v>
      </c>
      <c r="B1600" s="1" t="s">
        <v>34</v>
      </c>
      <c r="C1600" s="1" t="s">
        <v>34</v>
      </c>
      <c r="D1600" s="24">
        <v>4022</v>
      </c>
      <c r="E1600" s="24">
        <v>69105</v>
      </c>
      <c r="F1600" s="1" t="s">
        <v>72</v>
      </c>
      <c r="G1600" s="1" t="s">
        <v>36</v>
      </c>
      <c r="H1600" s="1" t="s">
        <v>73</v>
      </c>
      <c r="I1600" t="s">
        <v>47</v>
      </c>
      <c r="J1600" t="str">
        <f>_xlfn.CONCAT(IFERROR(INDEX(Lookup!B:B, MATCH(Table1[[#This Row],[Origin City]], Lookup!A:A, 0)), Table1[[#This Row],[Origin City]]),","," ",Table1[[#This Row],[Origin State]])</f>
        <v>Argyle, MN</v>
      </c>
      <c r="K1600" t="s">
        <v>48</v>
      </c>
      <c r="L1600" t="s">
        <v>49</v>
      </c>
      <c r="M1600" t="s">
        <v>50</v>
      </c>
      <c r="N1600" s="5">
        <v>1528</v>
      </c>
      <c r="O1600" t="s">
        <v>51</v>
      </c>
      <c r="P1600">
        <v>110</v>
      </c>
      <c r="Q1600">
        <v>120</v>
      </c>
      <c r="R1600" t="s">
        <v>2</v>
      </c>
      <c r="S1600" t="s">
        <v>43</v>
      </c>
      <c r="T1600" t="s">
        <v>52</v>
      </c>
      <c r="U1600" s="36" t="s">
        <v>44</v>
      </c>
      <c r="V1600" s="28" t="s">
        <v>45</v>
      </c>
      <c r="W1600" s="4">
        <v>6135</v>
      </c>
      <c r="X1600" s="4">
        <f>IF(Table1[[#This Row],[Commodity]]="corn",Table1[[#This Row],[Tariff per Car]]/(111*2000/56),Table1[[#This Row],[Tariff per Car]]/(111*2000/60))</f>
        <v>1.6581081081081082</v>
      </c>
      <c r="Y1600" s="4">
        <f>Table1[[#This Row],[Tariff per Car]]/100.7</f>
        <v>60.923535253227406</v>
      </c>
      <c r="Z1600" s="4">
        <f>(Table1[[#This Row],[Tariff per Car]]/111)</f>
        <v>55.270270270270274</v>
      </c>
      <c r="AA1600" s="6">
        <f>(Table1[[#This Row],[Tariff per Car]]/111)/Table1[[#This Row],[Route Mileage]]</f>
        <v>3.6171642847035522E-2</v>
      </c>
      <c r="AB1600" s="4">
        <v>0.15</v>
      </c>
      <c r="AC1600" s="4">
        <f>Table1[[#This Row],[FSC per Mile]]*Table1[[#This Row],[Route Mileage]]</f>
        <v>229.2</v>
      </c>
      <c r="AD1600" s="4">
        <f>Table1[[#This Row],[Tariff per Car]]+Table1[[#This Row],[FSC per Car]]</f>
        <v>6364.2</v>
      </c>
      <c r="AE1600" s="4">
        <f>IF(Table1[[#This Row],[Commodity]]="corn",Table1[[#This Row],[Tariff + FSC per Car]]/(111*2000/56),Table1[[#This Row],[Tariff + FSC per Car]]/(111*2000/60))</f>
        <v>1.7200540540540541</v>
      </c>
      <c r="AF1600" s="4">
        <f>Table1[[#This Row],[Tariff + FSC per Car]]/100.7</f>
        <v>63.199602780536246</v>
      </c>
      <c r="AG1600" s="4">
        <f>(Table1[[#This Row],[Tariff + FSC per Car]]/111)</f>
        <v>57.335135135135133</v>
      </c>
      <c r="AH1600" s="6">
        <f>(Table1[[#This Row],[Tariff + FSC per Car]]/111)/Table1[[#This Row],[Route Mileage]]</f>
        <v>3.7522994198386866E-2</v>
      </c>
    </row>
    <row r="1601" spans="1:34" x14ac:dyDescent="0.25">
      <c r="A1601" s="3">
        <v>45550</v>
      </c>
      <c r="B1601" s="1" t="s">
        <v>34</v>
      </c>
      <c r="C1601" s="1" t="s">
        <v>34</v>
      </c>
      <c r="D1601" s="24">
        <v>4022</v>
      </c>
      <c r="E1601" s="24">
        <v>69105</v>
      </c>
      <c r="F1601" s="1" t="s">
        <v>72</v>
      </c>
      <c r="G1601" s="1" t="s">
        <v>36</v>
      </c>
      <c r="H1601" s="1" t="s">
        <v>73</v>
      </c>
      <c r="I1601" t="s">
        <v>47</v>
      </c>
      <c r="J1601" t="str">
        <f>_xlfn.CONCAT(IFERROR(INDEX(Lookup!B:B, MATCH(Table1[[#This Row],[Origin City]], Lookup!A:A, 0)), Table1[[#This Row],[Origin City]]),","," ",Table1[[#This Row],[Origin State]])</f>
        <v>Argyle, MN</v>
      </c>
      <c r="K1601" t="s">
        <v>65</v>
      </c>
      <c r="L1601" t="s">
        <v>54</v>
      </c>
      <c r="M1601" t="s">
        <v>66</v>
      </c>
      <c r="N1601" s="47">
        <v>1634</v>
      </c>
      <c r="O1601" t="s">
        <v>51</v>
      </c>
      <c r="P1601">
        <v>110</v>
      </c>
      <c r="Q1601">
        <v>120</v>
      </c>
      <c r="R1601" t="s">
        <v>2</v>
      </c>
      <c r="S1601" t="s">
        <v>43</v>
      </c>
      <c r="T1601" t="s">
        <v>52</v>
      </c>
      <c r="U1601" s="36" t="s">
        <v>44</v>
      </c>
      <c r="V1601" s="28" t="s">
        <v>45</v>
      </c>
      <c r="W1601" s="4">
        <v>6685</v>
      </c>
      <c r="X1601" s="4">
        <f>IF(Table1[[#This Row],[Commodity]]="corn",Table1[[#This Row],[Tariff per Car]]/(111*2000/56),Table1[[#This Row],[Tariff per Car]]/(111*2000/60))</f>
        <v>1.8067567567567568</v>
      </c>
      <c r="Y1601" s="4">
        <f>Table1[[#This Row],[Tariff per Car]]/100.7</f>
        <v>66.385302879841106</v>
      </c>
      <c r="Z1601" s="4">
        <f>(Table1[[#This Row],[Tariff per Car]]/111)</f>
        <v>60.225225225225223</v>
      </c>
      <c r="AA1601" s="6">
        <f>(Table1[[#This Row],[Tariff per Car]]/111)/Table1[[#This Row],[Route Mileage]]</f>
        <v>3.6857542977494016E-2</v>
      </c>
      <c r="AB1601" s="4">
        <v>0.15</v>
      </c>
      <c r="AC1601" s="4">
        <f>Table1[[#This Row],[FSC per Mile]]*Table1[[#This Row],[Route Mileage]]</f>
        <v>245.1</v>
      </c>
      <c r="AD1601" s="4">
        <f>Table1[[#This Row],[Tariff per Car]]+Table1[[#This Row],[FSC per Car]]</f>
        <v>6930.1</v>
      </c>
      <c r="AE1601" s="4">
        <f>IF(Table1[[#This Row],[Commodity]]="corn",Table1[[#This Row],[Tariff + FSC per Car]]/(111*2000/56),Table1[[#This Row],[Tariff + FSC per Car]]/(111*2000/60))</f>
        <v>1.873</v>
      </c>
      <c r="AF1601" s="4">
        <f>Table1[[#This Row],[Tariff + FSC per Car]]/100.7</f>
        <v>68.819265143992055</v>
      </c>
      <c r="AG1601" s="4">
        <f>(Table1[[#This Row],[Tariff + FSC per Car]]/111)</f>
        <v>62.433333333333337</v>
      </c>
      <c r="AH1601" s="6">
        <f>(Table1[[#This Row],[Tariff + FSC per Car]]/111)/Table1[[#This Row],[Route Mileage]]</f>
        <v>3.8208894328845375E-2</v>
      </c>
    </row>
    <row r="1602" spans="1:34" x14ac:dyDescent="0.25">
      <c r="A1602" s="3">
        <v>45550</v>
      </c>
      <c r="B1602" s="1" t="s">
        <v>34</v>
      </c>
      <c r="C1602" s="1" t="s">
        <v>34</v>
      </c>
      <c r="D1602" s="24">
        <v>4022</v>
      </c>
      <c r="E1602" s="24">
        <v>69105</v>
      </c>
      <c r="F1602" s="1" t="s">
        <v>72</v>
      </c>
      <c r="G1602" s="1" t="s">
        <v>36</v>
      </c>
      <c r="H1602" s="1" t="s">
        <v>74</v>
      </c>
      <c r="I1602" t="s">
        <v>75</v>
      </c>
      <c r="J1602" t="str">
        <f>_xlfn.CONCAT(IFERROR(INDEX(Lookup!B:B, MATCH(Table1[[#This Row],[Origin City]], Lookup!A:A, 0)), Table1[[#This Row],[Origin City]]),","," ",Table1[[#This Row],[Origin State]])</f>
        <v>Casselton, ND</v>
      </c>
      <c r="K1602" t="s">
        <v>48</v>
      </c>
      <c r="L1602" t="s">
        <v>49</v>
      </c>
      <c r="M1602" t="s">
        <v>50</v>
      </c>
      <c r="N1602" s="5">
        <v>1469</v>
      </c>
      <c r="O1602" t="s">
        <v>51</v>
      </c>
      <c r="P1602">
        <v>110</v>
      </c>
      <c r="Q1602">
        <v>120</v>
      </c>
      <c r="R1602" t="s">
        <v>2</v>
      </c>
      <c r="S1602" t="s">
        <v>43</v>
      </c>
      <c r="T1602" t="s">
        <v>52</v>
      </c>
      <c r="U1602" s="36" t="s">
        <v>44</v>
      </c>
      <c r="V1602" s="28" t="s">
        <v>45</v>
      </c>
      <c r="W1602" s="4">
        <v>6085</v>
      </c>
      <c r="X1602" s="4">
        <f>IF(Table1[[#This Row],[Commodity]]="corn",Table1[[#This Row],[Tariff per Car]]/(111*2000/56),Table1[[#This Row],[Tariff per Car]]/(111*2000/60))</f>
        <v>1.6445945945945946</v>
      </c>
      <c r="Y1602" s="4">
        <f>Table1[[#This Row],[Tariff per Car]]/100.7</f>
        <v>60.427010923535249</v>
      </c>
      <c r="Z1602" s="4">
        <f>(Table1[[#This Row],[Tariff per Car]]/111)</f>
        <v>54.81981981981982</v>
      </c>
      <c r="AA1602" s="6">
        <f>(Table1[[#This Row],[Tariff per Car]]/111)/Table1[[#This Row],[Route Mileage]]</f>
        <v>3.731778068061254E-2</v>
      </c>
      <c r="AB1602" s="4">
        <v>0.15</v>
      </c>
      <c r="AC1602" s="4">
        <f>Table1[[#This Row],[FSC per Mile]]*Table1[[#This Row],[Route Mileage]]</f>
        <v>220.35</v>
      </c>
      <c r="AD1602" s="4">
        <f>Table1[[#This Row],[Tariff per Car]]+Table1[[#This Row],[FSC per Car]]</f>
        <v>6305.35</v>
      </c>
      <c r="AE1602" s="4">
        <f>IF(Table1[[#This Row],[Commodity]]="corn",Table1[[#This Row],[Tariff + FSC per Car]]/(111*2000/56),Table1[[#This Row],[Tariff + FSC per Car]]/(111*2000/60))</f>
        <v>1.7041486486486488</v>
      </c>
      <c r="AF1602" s="4">
        <f>Table1[[#This Row],[Tariff + FSC per Car]]/100.7</f>
        <v>62.615193644488585</v>
      </c>
      <c r="AG1602" s="4">
        <f>(Table1[[#This Row],[Tariff + FSC per Car]]/111)</f>
        <v>56.804954954954958</v>
      </c>
      <c r="AH1602" s="6">
        <f>(Table1[[#This Row],[Tariff + FSC per Car]]/111)/Table1[[#This Row],[Route Mileage]]</f>
        <v>3.8669132031963892E-2</v>
      </c>
    </row>
    <row r="1603" spans="1:34" x14ac:dyDescent="0.25">
      <c r="A1603" s="3">
        <v>45550</v>
      </c>
      <c r="B1603" s="1" t="s">
        <v>34</v>
      </c>
      <c r="C1603" s="1" t="s">
        <v>34</v>
      </c>
      <c r="D1603" s="24">
        <v>4022</v>
      </c>
      <c r="E1603" s="24">
        <v>69902</v>
      </c>
      <c r="F1603" s="1" t="s">
        <v>72</v>
      </c>
      <c r="G1603" s="1" t="s">
        <v>36</v>
      </c>
      <c r="H1603" s="1" t="s">
        <v>74</v>
      </c>
      <c r="I1603" t="s">
        <v>75</v>
      </c>
      <c r="J1603" t="str">
        <f>_xlfn.CONCAT(IFERROR(INDEX(Lookup!B:B, MATCH(Table1[[#This Row],[Origin City]], Lookup!A:A, 0)), Table1[[#This Row],[Origin City]]),","," ",Table1[[#This Row],[Origin State]])</f>
        <v>Casselton, ND</v>
      </c>
      <c r="K1603" t="s">
        <v>79</v>
      </c>
      <c r="L1603" t="s">
        <v>62</v>
      </c>
      <c r="M1603" t="str">
        <f>_xlfn.CONCAT(IFERROR(INDEX(Lookup!B:B, MATCH(Table1[[#This Row],[Destination City]], Lookup!A:A, 0)), Table1[[#This Row],[Destination City]]),","," ",Table1[[#This Row],[Destination State]])</f>
        <v>St. Louis, MO</v>
      </c>
      <c r="N1603" s="5">
        <v>855</v>
      </c>
      <c r="O1603" t="s">
        <v>51</v>
      </c>
      <c r="P1603">
        <v>110</v>
      </c>
      <c r="Q1603">
        <v>120</v>
      </c>
      <c r="R1603" t="s">
        <v>2</v>
      </c>
      <c r="S1603" t="s">
        <v>43</v>
      </c>
      <c r="T1603" t="s">
        <v>52</v>
      </c>
      <c r="U1603" s="36" t="s">
        <v>44</v>
      </c>
      <c r="V1603" s="28" t="s">
        <v>45</v>
      </c>
      <c r="W1603" s="4">
        <v>4485</v>
      </c>
      <c r="X1603" s="4">
        <f>IF(Table1[[#This Row],[Commodity]]="corn",Table1[[#This Row],[Tariff per Car]]/(111*2000/56),Table1[[#This Row],[Tariff per Car]]/(111*2000/60))</f>
        <v>1.2121621621621621</v>
      </c>
      <c r="Y1603" s="4">
        <f>Table1[[#This Row],[Tariff per Car]]/100.7</f>
        <v>44.538232373386293</v>
      </c>
      <c r="Z1603" s="4">
        <f>(Table1[[#This Row],[Tariff per Car]]/111)</f>
        <v>40.405405405405403</v>
      </c>
      <c r="AA1603" s="6">
        <f>(Table1[[#This Row],[Tariff per Car]]/111)/Table1[[#This Row],[Route Mileage]]</f>
        <v>4.7257784099889358E-2</v>
      </c>
      <c r="AB1603" s="4">
        <v>0.15</v>
      </c>
      <c r="AC1603" s="4">
        <f>Table1[[#This Row],[FSC per Mile]]*Table1[[#This Row],[Route Mileage]]</f>
        <v>128.25</v>
      </c>
      <c r="AD1603" s="4">
        <f>Table1[[#This Row],[Tariff per Car]]+Table1[[#This Row],[FSC per Car]]</f>
        <v>4613.25</v>
      </c>
      <c r="AE1603" s="4">
        <f>IF(Table1[[#This Row],[Commodity]]="corn",Table1[[#This Row],[Tariff + FSC per Car]]/(111*2000/56),Table1[[#This Row],[Tariff + FSC per Car]]/(111*2000/60))</f>
        <v>1.2468243243243242</v>
      </c>
      <c r="AF1603" s="4">
        <f>Table1[[#This Row],[Tariff + FSC per Car]]/100.7</f>
        <v>45.811817279046672</v>
      </c>
      <c r="AG1603" s="4">
        <f>(Table1[[#This Row],[Tariff + FSC per Car]]/111)</f>
        <v>41.560810810810814</v>
      </c>
      <c r="AH1603" s="6">
        <f>(Table1[[#This Row],[Tariff + FSC per Car]]/111)/Table1[[#This Row],[Route Mileage]]</f>
        <v>4.8609135451240716E-2</v>
      </c>
    </row>
    <row r="1604" spans="1:34" x14ac:dyDescent="0.25">
      <c r="A1604" s="3">
        <v>45550</v>
      </c>
      <c r="B1604" s="1" t="s">
        <v>34</v>
      </c>
      <c r="C1604" s="1" t="s">
        <v>34</v>
      </c>
      <c r="D1604" s="24">
        <v>4022</v>
      </c>
      <c r="E1604" s="24">
        <v>69105</v>
      </c>
      <c r="F1604" s="1" t="s">
        <v>72</v>
      </c>
      <c r="G1604" s="1" t="s">
        <v>36</v>
      </c>
      <c r="H1604" s="1" t="s">
        <v>76</v>
      </c>
      <c r="I1604" t="s">
        <v>77</v>
      </c>
      <c r="J1604" t="str">
        <f>_xlfn.CONCAT(IFERROR(INDEX(Lookup!B:B, MATCH(Table1[[#This Row],[Origin City]], Lookup!A:A, 0)), Table1[[#This Row],[Origin City]]),","," ",Table1[[#This Row],[Origin State]])</f>
        <v>Concordia, KS</v>
      </c>
      <c r="K1604" t="s">
        <v>65</v>
      </c>
      <c r="L1604" t="s">
        <v>54</v>
      </c>
      <c r="M1604" t="s">
        <v>66</v>
      </c>
      <c r="N1604" s="5">
        <v>742</v>
      </c>
      <c r="O1604" t="s">
        <v>51</v>
      </c>
      <c r="P1604">
        <v>110</v>
      </c>
      <c r="Q1604">
        <v>120</v>
      </c>
      <c r="R1604" t="s">
        <v>2</v>
      </c>
      <c r="S1604" t="s">
        <v>43</v>
      </c>
      <c r="T1604" t="s">
        <v>43</v>
      </c>
      <c r="U1604" s="36" t="s">
        <v>44</v>
      </c>
      <c r="V1604" s="28" t="s">
        <v>45</v>
      </c>
      <c r="W1604" s="4">
        <v>4935</v>
      </c>
      <c r="X1604" s="4">
        <f>IF(Table1[[#This Row],[Commodity]]="corn",Table1[[#This Row],[Tariff per Car]]/(111*2000/56),Table1[[#This Row],[Tariff per Car]]/(111*2000/60))</f>
        <v>1.3337837837837838</v>
      </c>
      <c r="Y1604" s="4">
        <f>Table1[[#This Row],[Tariff per Car]]/100.7</f>
        <v>49.006951340615686</v>
      </c>
      <c r="Z1604" s="4">
        <f>(Table1[[#This Row],[Tariff per Car]]/111)</f>
        <v>44.45945945945946</v>
      </c>
      <c r="AA1604" s="6">
        <f>(Table1[[#This Row],[Tariff per Car]]/111)/Table1[[#This Row],[Route Mileage]]</f>
        <v>5.991840897501275E-2</v>
      </c>
      <c r="AB1604" s="4">
        <v>0.15</v>
      </c>
      <c r="AC1604" s="4">
        <f>Table1[[#This Row],[FSC per Mile]]*Table1[[#This Row],[Route Mileage]]</f>
        <v>111.3</v>
      </c>
      <c r="AD1604" s="4">
        <f>Table1[[#This Row],[Tariff per Car]]+Table1[[#This Row],[FSC per Car]]</f>
        <v>5046.3</v>
      </c>
      <c r="AE1604" s="4">
        <f>IF(Table1[[#This Row],[Commodity]]="corn",Table1[[#This Row],[Tariff + FSC per Car]]/(111*2000/56),Table1[[#This Row],[Tariff + FSC per Car]]/(111*2000/60))</f>
        <v>1.363864864864865</v>
      </c>
      <c r="AF1604" s="4">
        <f>Table1[[#This Row],[Tariff + FSC per Car]]/100.7</f>
        <v>50.112214498510426</v>
      </c>
      <c r="AG1604" s="4">
        <f>(Table1[[#This Row],[Tariff + FSC per Car]]/111)</f>
        <v>45.462162162162166</v>
      </c>
      <c r="AH1604" s="6">
        <f>(Table1[[#This Row],[Tariff + FSC per Car]]/111)/Table1[[#This Row],[Route Mileage]]</f>
        <v>6.1269760326364102E-2</v>
      </c>
    </row>
    <row r="1605" spans="1:34" x14ac:dyDescent="0.25">
      <c r="A1605" s="3">
        <v>45550</v>
      </c>
      <c r="B1605" s="1" t="s">
        <v>34</v>
      </c>
      <c r="C1605" s="1" t="s">
        <v>34</v>
      </c>
      <c r="D1605" s="24">
        <v>4022</v>
      </c>
      <c r="E1605" s="24">
        <v>69105</v>
      </c>
      <c r="F1605" s="1" t="s">
        <v>72</v>
      </c>
      <c r="G1605" s="1" t="s">
        <v>36</v>
      </c>
      <c r="H1605" s="1" t="s">
        <v>78</v>
      </c>
      <c r="I1605" t="s">
        <v>68</v>
      </c>
      <c r="J1605" t="str">
        <f>_xlfn.CONCAT(IFERROR(INDEX(Lookup!B:B, MATCH(Table1[[#This Row],[Origin City]], Lookup!A:A, 0)), Table1[[#This Row],[Origin City]]),","," ",Table1[[#This Row],[Origin State]])</f>
        <v>Mitchell, SD</v>
      </c>
      <c r="K1605" t="s">
        <v>48</v>
      </c>
      <c r="L1605" t="s">
        <v>49</v>
      </c>
      <c r="M1605" t="s">
        <v>50</v>
      </c>
      <c r="N1605" s="5">
        <v>1624</v>
      </c>
      <c r="O1605" t="s">
        <v>51</v>
      </c>
      <c r="P1605">
        <v>110</v>
      </c>
      <c r="Q1605">
        <v>120</v>
      </c>
      <c r="R1605" t="s">
        <v>2</v>
      </c>
      <c r="S1605" t="s">
        <v>43</v>
      </c>
      <c r="T1605" t="s">
        <v>52</v>
      </c>
      <c r="U1605" s="36" t="s">
        <v>44</v>
      </c>
      <c r="V1605" s="28" t="s">
        <v>45</v>
      </c>
      <c r="W1605" s="4">
        <v>6185</v>
      </c>
      <c r="X1605" s="4">
        <f>IF(Table1[[#This Row],[Commodity]]="corn",Table1[[#This Row],[Tariff per Car]]/(111*2000/56),Table1[[#This Row],[Tariff per Car]]/(111*2000/60))</f>
        <v>1.6716216216216215</v>
      </c>
      <c r="Y1605" s="4">
        <f>Table1[[#This Row],[Tariff per Car]]/100.7</f>
        <v>61.420059582919563</v>
      </c>
      <c r="Z1605" s="4">
        <f>(Table1[[#This Row],[Tariff per Car]]/111)</f>
        <v>55.72072072072072</v>
      </c>
      <c r="AA1605" s="6">
        <f>(Table1[[#This Row],[Tariff per Car]]/111)/Table1[[#This Row],[Route Mileage]]</f>
        <v>3.4310788621133452E-2</v>
      </c>
      <c r="AB1605" s="4">
        <v>0.15</v>
      </c>
      <c r="AC1605" s="4">
        <f>Table1[[#This Row],[FSC per Mile]]*Table1[[#This Row],[Route Mileage]]</f>
        <v>243.6</v>
      </c>
      <c r="AD1605" s="4">
        <f>Table1[[#This Row],[Tariff per Car]]+Table1[[#This Row],[FSC per Car]]</f>
        <v>6428.6</v>
      </c>
      <c r="AE1605" s="4">
        <f>IF(Table1[[#This Row],[Commodity]]="corn",Table1[[#This Row],[Tariff + FSC per Car]]/(111*2000/56),Table1[[#This Row],[Tariff + FSC per Car]]/(111*2000/60))</f>
        <v>1.7374594594594595</v>
      </c>
      <c r="AF1605" s="4">
        <f>Table1[[#This Row],[Tariff + FSC per Car]]/100.7</f>
        <v>63.839126117179745</v>
      </c>
      <c r="AG1605" s="4">
        <f>(Table1[[#This Row],[Tariff + FSC per Car]]/111)</f>
        <v>57.915315315315318</v>
      </c>
      <c r="AH1605" s="6">
        <f>(Table1[[#This Row],[Tariff + FSC per Car]]/111)/Table1[[#This Row],[Route Mileage]]</f>
        <v>3.5662139972484803E-2</v>
      </c>
    </row>
    <row r="1606" spans="1:34" x14ac:dyDescent="0.25">
      <c r="A1606" s="12">
        <v>45550</v>
      </c>
      <c r="B1606" s="1" t="s">
        <v>34</v>
      </c>
      <c r="C1606" s="1" t="s">
        <v>34</v>
      </c>
      <c r="D1606" s="24">
        <v>4022</v>
      </c>
      <c r="E1606" s="24">
        <v>69105</v>
      </c>
      <c r="F1606" s="1" t="s">
        <v>72</v>
      </c>
      <c r="G1606" s="1" t="s">
        <v>36</v>
      </c>
      <c r="H1606" s="1" t="s">
        <v>61</v>
      </c>
      <c r="I1606" t="s">
        <v>62</v>
      </c>
      <c r="J1606" t="str">
        <f>_xlfn.CONCAT(IFERROR(INDEX(Lookup!B:B, MATCH(Table1[[#This Row],[Origin City]], Lookup!A:A, 0)), Table1[[#This Row],[Origin City]]),","," ",Table1[[#This Row],[Origin State]])</f>
        <v>Phelps (Rock Port), MO</v>
      </c>
      <c r="K1606" t="s">
        <v>48</v>
      </c>
      <c r="L1606" t="s">
        <v>49</v>
      </c>
      <c r="M1606" t="s">
        <v>50</v>
      </c>
      <c r="N1606" s="5">
        <v>1881</v>
      </c>
      <c r="O1606" t="s">
        <v>51</v>
      </c>
      <c r="P1606">
        <v>110</v>
      </c>
      <c r="Q1606">
        <v>120</v>
      </c>
      <c r="R1606" t="s">
        <v>2</v>
      </c>
      <c r="S1606" t="s">
        <v>43</v>
      </c>
      <c r="T1606" t="s">
        <v>43</v>
      </c>
      <c r="U1606" s="36" t="s">
        <v>44</v>
      </c>
      <c r="V1606" s="28" t="s">
        <v>45</v>
      </c>
      <c r="W1606" s="4">
        <v>6135</v>
      </c>
      <c r="X1606" s="4">
        <f>IF(Table1[[#This Row],[Commodity]]="corn",Table1[[#This Row],[Tariff per Car]]/(111*2000/56),Table1[[#This Row],[Tariff per Car]]/(111*2000/60))</f>
        <v>1.6581081081081082</v>
      </c>
      <c r="Y1606" s="4">
        <f>Table1[[#This Row],[Tariff per Car]]/100.7</f>
        <v>60.923535253227406</v>
      </c>
      <c r="Z1606" s="4">
        <f>(Table1[[#This Row],[Tariff per Car]]/111)</f>
        <v>55.270270270270274</v>
      </c>
      <c r="AA1606" s="6">
        <f>(Table1[[#This Row],[Tariff per Car]]/111)/Table1[[#This Row],[Route Mileage]]</f>
        <v>2.9383450436082016E-2</v>
      </c>
      <c r="AB1606" s="4">
        <v>0.15</v>
      </c>
      <c r="AC1606" s="4">
        <f>Table1[[#This Row],[FSC per Mile]]*Table1[[#This Row],[Route Mileage]]</f>
        <v>282.14999999999998</v>
      </c>
      <c r="AD1606" s="4">
        <f>Table1[[#This Row],[Tariff per Car]]+Table1[[#This Row],[FSC per Car]]</f>
        <v>6417.15</v>
      </c>
      <c r="AE1606" s="4">
        <f>IF(Table1[[#This Row],[Commodity]]="corn",Table1[[#This Row],[Tariff + FSC per Car]]/(111*2000/56),Table1[[#This Row],[Tariff + FSC per Car]]/(111*2000/60))</f>
        <v>1.7343648648648649</v>
      </c>
      <c r="AF1606" s="4">
        <f>Table1[[#This Row],[Tariff + FSC per Car]]/100.7</f>
        <v>63.725422045680233</v>
      </c>
      <c r="AG1606" s="4">
        <f>(Table1[[#This Row],[Tariff + FSC per Car]]/111)</f>
        <v>57.81216216216216</v>
      </c>
      <c r="AH1606" s="6">
        <f>(Table1[[#This Row],[Tariff + FSC per Car]]/111)/Table1[[#This Row],[Route Mileage]]</f>
        <v>3.0734801787433364E-2</v>
      </c>
    </row>
    <row r="1607" spans="1:34" x14ac:dyDescent="0.25">
      <c r="A1607" s="12">
        <v>45550</v>
      </c>
      <c r="B1607" s="1" t="s">
        <v>34</v>
      </c>
      <c r="C1607" s="1" t="s">
        <v>34</v>
      </c>
      <c r="D1607" s="24">
        <v>4022</v>
      </c>
      <c r="E1607" s="24">
        <v>69105</v>
      </c>
      <c r="F1607" s="1" t="s">
        <v>72</v>
      </c>
      <c r="G1607" s="1" t="s">
        <v>36</v>
      </c>
      <c r="H1607" s="1" t="s">
        <v>69</v>
      </c>
      <c r="I1607" t="s">
        <v>47</v>
      </c>
      <c r="J1607" t="str">
        <f>_xlfn.CONCAT(IFERROR(INDEX(Lookup!B:B, MATCH(Table1[[#This Row],[Origin City]], Lookup!A:A, 0)), Table1[[#This Row],[Origin City]]),","," ",Table1[[#This Row],[Origin State]])</f>
        <v>St. Cloud, MN</v>
      </c>
      <c r="K1607" t="s">
        <v>48</v>
      </c>
      <c r="L1607" t="s">
        <v>49</v>
      </c>
      <c r="M1607" t="s">
        <v>50</v>
      </c>
      <c r="N1607" s="5">
        <v>1666</v>
      </c>
      <c r="O1607" t="s">
        <v>51</v>
      </c>
      <c r="P1607">
        <v>110</v>
      </c>
      <c r="Q1607">
        <v>120</v>
      </c>
      <c r="R1607" t="s">
        <v>2</v>
      </c>
      <c r="S1607" t="s">
        <v>43</v>
      </c>
      <c r="T1607" t="s">
        <v>43</v>
      </c>
      <c r="U1607" s="36" t="s">
        <v>44</v>
      </c>
      <c r="V1607" s="28" t="s">
        <v>45</v>
      </c>
      <c r="W1607" s="4">
        <v>6235</v>
      </c>
      <c r="X1607" s="4">
        <f>IF(Table1[[#This Row],[Commodity]]="corn",Table1[[#This Row],[Tariff per Car]]/(111*2000/56),Table1[[#This Row],[Tariff per Car]]/(111*2000/60))</f>
        <v>1.6851351351351351</v>
      </c>
      <c r="Y1607" s="4">
        <f>Table1[[#This Row],[Tariff per Car]]/100.7</f>
        <v>61.916583912611713</v>
      </c>
      <c r="Z1607" s="4">
        <f>(Table1[[#This Row],[Tariff per Car]]/111)</f>
        <v>56.171171171171174</v>
      </c>
      <c r="AA1607" s="6">
        <f>(Table1[[#This Row],[Tariff per Car]]/111)/Table1[[#This Row],[Route Mileage]]</f>
        <v>3.3716189178374052E-2</v>
      </c>
      <c r="AB1607" s="4">
        <v>0.15</v>
      </c>
      <c r="AC1607" s="4">
        <f>Table1[[#This Row],[FSC per Mile]]*Table1[[#This Row],[Route Mileage]]</f>
        <v>249.89999999999998</v>
      </c>
      <c r="AD1607" s="4">
        <f>Table1[[#This Row],[Tariff per Car]]+Table1[[#This Row],[FSC per Car]]</f>
        <v>6484.9</v>
      </c>
      <c r="AE1607" s="4">
        <f>IF(Table1[[#This Row],[Commodity]]="corn",Table1[[#This Row],[Tariff + FSC per Car]]/(111*2000/56),Table1[[#This Row],[Tariff + FSC per Car]]/(111*2000/60))</f>
        <v>1.7526756756756756</v>
      </c>
      <c r="AF1607" s="4">
        <f>Table1[[#This Row],[Tariff + FSC per Car]]/100.7</f>
        <v>64.398212512413096</v>
      </c>
      <c r="AG1607" s="4">
        <f>(Table1[[#This Row],[Tariff + FSC per Car]]/111)</f>
        <v>58.42252252252252</v>
      </c>
      <c r="AH1607" s="6">
        <f>(Table1[[#This Row],[Tariff + FSC per Car]]/111)/Table1[[#This Row],[Route Mileage]]</f>
        <v>3.5067540529725404E-2</v>
      </c>
    </row>
    <row r="1608" spans="1:34" x14ac:dyDescent="0.25">
      <c r="A1608" s="3">
        <v>45550</v>
      </c>
      <c r="B1608" s="1" t="s">
        <v>131</v>
      </c>
      <c r="C1608" s="1" t="s">
        <v>131</v>
      </c>
      <c r="D1608" s="24">
        <v>4050</v>
      </c>
      <c r="E1608" s="24">
        <v>1001000</v>
      </c>
      <c r="F1608" s="1" t="s">
        <v>72</v>
      </c>
      <c r="G1608" s="1" t="s">
        <v>36</v>
      </c>
      <c r="H1608" s="1" t="s">
        <v>132</v>
      </c>
      <c r="I1608" t="s">
        <v>57</v>
      </c>
      <c r="J1608" t="str">
        <f>_xlfn.CONCAT(IFERROR(INDEX(Lookup!B:B, MATCH(Table1[[#This Row],[Origin City]], Lookup!A:A, 0)), Table1[[#This Row],[Origin City]]),","," ",Table1[[#This Row],[Origin State]])</f>
        <v>Gibson City, IL</v>
      </c>
      <c r="K1608" t="s">
        <v>133</v>
      </c>
      <c r="L1608" t="s">
        <v>83</v>
      </c>
      <c r="M1608" t="str">
        <f>_xlfn.CONCAT(IFERROR(INDEX(Lookup!B:B, MATCH(Table1[[#This Row],[Destination City]], Lookup!A:A, 0)), Table1[[#This Row],[Destination City]]),","," ",Table1[[#This Row],[Destination State]])</f>
        <v>Reserve, LA</v>
      </c>
      <c r="N1608" s="5">
        <v>870</v>
      </c>
      <c r="O1608" t="s">
        <v>86</v>
      </c>
      <c r="P1608">
        <v>105</v>
      </c>
      <c r="R1608" t="s">
        <v>108</v>
      </c>
      <c r="S1608" t="s">
        <v>43</v>
      </c>
      <c r="T1608" t="s">
        <v>52</v>
      </c>
      <c r="U1608" s="43"/>
      <c r="V1608" s="28" t="s">
        <v>134</v>
      </c>
      <c r="W1608" s="4">
        <v>1964</v>
      </c>
      <c r="X1608" s="4">
        <f>IF(Table1[[#This Row],[Commodity]]="corn",Table1[[#This Row],[Tariff per Car]]/(111*2000/56),Table1[[#This Row],[Tariff per Car]]/(111*2000/60))</f>
        <v>0.53081081081081083</v>
      </c>
      <c r="Y1608" s="4">
        <f>Table1[[#This Row],[Tariff per Car]]/100.7</f>
        <v>19.503475670307843</v>
      </c>
      <c r="Z1608" s="4">
        <f>(Table1[[#This Row],[Tariff per Car]]/111)</f>
        <v>17.693693693693692</v>
      </c>
      <c r="AA1608" s="6">
        <f>(Table1[[#This Row],[Tariff per Car]]/111)/Table1[[#This Row],[Route Mileage]]</f>
        <v>2.0337578958268612E-2</v>
      </c>
      <c r="AB1608" s="4">
        <v>0.39600000000000002</v>
      </c>
      <c r="AC1608" s="4">
        <f>Table1[[#This Row],[FSC per Mile]]*Table1[[#This Row],[Route Mileage]]</f>
        <v>344.52000000000004</v>
      </c>
      <c r="AD1608" s="4">
        <f>Table1[[#This Row],[Tariff per Car]]+Table1[[#This Row],[FSC per Car]]</f>
        <v>2308.52</v>
      </c>
      <c r="AE1608" s="4">
        <f>IF(Table1[[#This Row],[Commodity]]="corn",Table1[[#This Row],[Tariff + FSC per Car]]/(111*2000/56),Table1[[#This Row],[Tariff + FSC per Car]]/(111*2000/60))</f>
        <v>0.62392432432432432</v>
      </c>
      <c r="AF1608" s="4">
        <f>Table1[[#This Row],[Tariff + FSC per Car]]/100.7</f>
        <v>22.92472691161867</v>
      </c>
      <c r="AG1608" s="4">
        <f>(Table1[[#This Row],[Tariff + FSC per Car]]/111)</f>
        <v>20.797477477477479</v>
      </c>
      <c r="AH1608" s="6">
        <f>(Table1[[#This Row],[Tariff + FSC per Car]]/111)/Table1[[#This Row],[Route Mileage]]</f>
        <v>2.3905146525836182E-2</v>
      </c>
    </row>
    <row r="1609" spans="1:34" x14ac:dyDescent="0.25">
      <c r="A1609" s="3">
        <v>45550</v>
      </c>
      <c r="B1609" s="1" t="s">
        <v>131</v>
      </c>
      <c r="C1609" s="1" t="s">
        <v>131</v>
      </c>
      <c r="D1609" s="24">
        <v>4050</v>
      </c>
      <c r="E1609" s="24">
        <v>1001000</v>
      </c>
      <c r="F1609" s="1" t="s">
        <v>72</v>
      </c>
      <c r="G1609" s="1" t="s">
        <v>36</v>
      </c>
      <c r="H1609" s="1" t="s">
        <v>132</v>
      </c>
      <c r="I1609" t="s">
        <v>57</v>
      </c>
      <c r="J1609" t="str">
        <f>_xlfn.CONCAT(IFERROR(INDEX(Lookup!B:B, MATCH(Table1[[#This Row],[Origin City]], Lookup!A:A, 0)), Table1[[#This Row],[Origin City]]),","," ",Table1[[#This Row],[Origin State]])</f>
        <v>Gibson City, IL</v>
      </c>
      <c r="K1609" t="s">
        <v>133</v>
      </c>
      <c r="L1609" t="s">
        <v>83</v>
      </c>
      <c r="M1609" t="str">
        <f>_xlfn.CONCAT(IFERROR(INDEX(Lookup!B:B, MATCH(Table1[[#This Row],[Destination City]], Lookup!A:A, 0)), Table1[[#This Row],[Destination City]]),","," ",Table1[[#This Row],[Destination State]])</f>
        <v>Reserve, LA</v>
      </c>
      <c r="N1609" s="5">
        <v>870</v>
      </c>
      <c r="O1609" t="s">
        <v>86</v>
      </c>
      <c r="P1609">
        <v>105</v>
      </c>
      <c r="R1609" t="s">
        <v>2</v>
      </c>
      <c r="S1609" t="s">
        <v>43</v>
      </c>
      <c r="T1609" t="s">
        <v>52</v>
      </c>
      <c r="U1609" s="43"/>
      <c r="V1609" s="28" t="s">
        <v>134</v>
      </c>
      <c r="W1609" s="4">
        <v>2343</v>
      </c>
      <c r="X1609" s="4">
        <f>IF(Table1[[#This Row],[Commodity]]="corn",Table1[[#This Row],[Tariff per Car]]/(111*2000/56),Table1[[#This Row],[Tariff per Car]]/(111*2000/60))</f>
        <v>0.63324324324324321</v>
      </c>
      <c r="Y1609" s="4">
        <f>Table1[[#This Row],[Tariff per Car]]/100.7</f>
        <v>23.26713008937438</v>
      </c>
      <c r="Z1609" s="4">
        <f>(Table1[[#This Row],[Tariff per Car]]/111)</f>
        <v>21.108108108108109</v>
      </c>
      <c r="AA1609" s="6">
        <f>(Table1[[#This Row],[Tariff per Car]]/111)/Table1[[#This Row],[Route Mileage]]</f>
        <v>2.426219322771047E-2</v>
      </c>
      <c r="AB1609" s="4">
        <v>0.39600000000000002</v>
      </c>
      <c r="AC1609" s="4">
        <f>Table1[[#This Row],[FSC per Mile]]*Table1[[#This Row],[Route Mileage]]</f>
        <v>344.52000000000004</v>
      </c>
      <c r="AD1609" s="4">
        <f>Table1[[#This Row],[Tariff per Car]]+Table1[[#This Row],[FSC per Car]]</f>
        <v>2687.52</v>
      </c>
      <c r="AE1609" s="4">
        <f>IF(Table1[[#This Row],[Commodity]]="corn",Table1[[#This Row],[Tariff + FSC per Car]]/(111*2000/56),Table1[[#This Row],[Tariff + FSC per Car]]/(111*2000/60))</f>
        <v>0.72635675675675671</v>
      </c>
      <c r="AF1609" s="4">
        <f>Table1[[#This Row],[Tariff + FSC per Car]]/100.7</f>
        <v>26.688381330685203</v>
      </c>
      <c r="AG1609" s="4">
        <f>(Table1[[#This Row],[Tariff + FSC per Car]]/111)</f>
        <v>24.211891891891892</v>
      </c>
      <c r="AH1609" s="6">
        <f>(Table1[[#This Row],[Tariff + FSC per Car]]/111)/Table1[[#This Row],[Route Mileage]]</f>
        <v>2.7829760795278036E-2</v>
      </c>
    </row>
    <row r="1610" spans="1:34" x14ac:dyDescent="0.25">
      <c r="A1610" s="3">
        <v>45550</v>
      </c>
      <c r="B1610" s="1" t="s">
        <v>131</v>
      </c>
      <c r="C1610" s="1" t="s">
        <v>131</v>
      </c>
      <c r="D1610" s="24">
        <v>4050</v>
      </c>
      <c r="E1610" s="24">
        <v>1001000</v>
      </c>
      <c r="F1610" s="1" t="s">
        <v>72</v>
      </c>
      <c r="G1610" s="1" t="s">
        <v>36</v>
      </c>
      <c r="H1610" s="1" t="s">
        <v>135</v>
      </c>
      <c r="I1610" t="s">
        <v>59</v>
      </c>
      <c r="J1610" t="str">
        <f>_xlfn.CONCAT(IFERROR(INDEX(Lookup!B:B, MATCH(Table1[[#This Row],[Origin City]], Lookup!A:A, 0)), Table1[[#This Row],[Origin City]]),","," ",Table1[[#This Row],[Origin State]])</f>
        <v>Ida Grove, IA</v>
      </c>
      <c r="K1610" t="s">
        <v>136</v>
      </c>
      <c r="L1610" t="s">
        <v>83</v>
      </c>
      <c r="M1610" t="str">
        <f>_xlfn.CONCAT(IFERROR(INDEX(Lookup!B:B, MATCH(Table1[[#This Row],[Destination City]], Lookup!A:A, 0)), Table1[[#This Row],[Destination City]]),","," ",Table1[[#This Row],[Destination State]])</f>
        <v>Convent, LA</v>
      </c>
      <c r="N1610" s="5">
        <v>1376</v>
      </c>
      <c r="O1610" t="s">
        <v>86</v>
      </c>
      <c r="P1610">
        <v>105</v>
      </c>
      <c r="R1610" t="s">
        <v>108</v>
      </c>
      <c r="S1610" t="s">
        <v>43</v>
      </c>
      <c r="T1610" t="s">
        <v>43</v>
      </c>
      <c r="U1610" s="43"/>
      <c r="V1610" s="28" t="s">
        <v>134</v>
      </c>
      <c r="W1610" s="4">
        <v>3091</v>
      </c>
      <c r="X1610" s="4">
        <f>IF(Table1[[#This Row],[Commodity]]="corn",Table1[[#This Row],[Tariff per Car]]/(111*2000/56),Table1[[#This Row],[Tariff per Car]]/(111*2000/60))</f>
        <v>0.83540540540540542</v>
      </c>
      <c r="Y1610" s="4">
        <f>Table1[[#This Row],[Tariff per Car]]/100.7</f>
        <v>30.695134061569014</v>
      </c>
      <c r="Z1610" s="4">
        <f>(Table1[[#This Row],[Tariff per Car]]/111)</f>
        <v>27.846846846846848</v>
      </c>
      <c r="AA1610" s="6">
        <f>(Table1[[#This Row],[Tariff per Car]]/111)/Table1[[#This Row],[Route Mileage]]</f>
        <v>2.0237534045673581E-2</v>
      </c>
      <c r="AB1610" s="4">
        <v>0.39600000000000002</v>
      </c>
      <c r="AC1610" s="4">
        <f>Table1[[#This Row],[FSC per Mile]]*Table1[[#This Row],[Route Mileage]]</f>
        <v>544.89600000000007</v>
      </c>
      <c r="AD1610" s="4">
        <f>Table1[[#This Row],[Tariff per Car]]+Table1[[#This Row],[FSC per Car]]</f>
        <v>3635.8960000000002</v>
      </c>
      <c r="AE1610" s="4">
        <f>IF(Table1[[#This Row],[Commodity]]="corn",Table1[[#This Row],[Tariff + FSC per Car]]/(111*2000/56),Table1[[#This Row],[Tariff + FSC per Car]]/(111*2000/60))</f>
        <v>0.98267459459459461</v>
      </c>
      <c r="AF1610" s="4">
        <f>Table1[[#This Row],[Tariff + FSC per Car]]/100.7</f>
        <v>36.106216484607749</v>
      </c>
      <c r="AG1610" s="4">
        <f>(Table1[[#This Row],[Tariff + FSC per Car]]/111)</f>
        <v>32.75581981981982</v>
      </c>
      <c r="AH1610" s="6">
        <f>(Table1[[#This Row],[Tariff + FSC per Car]]/111)/Table1[[#This Row],[Route Mileage]]</f>
        <v>2.3805101613241147E-2</v>
      </c>
    </row>
    <row r="1611" spans="1:34" x14ac:dyDescent="0.25">
      <c r="A1611" s="3">
        <v>45550</v>
      </c>
      <c r="B1611" s="1" t="s">
        <v>131</v>
      </c>
      <c r="C1611" s="1" t="s">
        <v>131</v>
      </c>
      <c r="D1611" s="24">
        <v>4050</v>
      </c>
      <c r="E1611" s="24">
        <v>1001000</v>
      </c>
      <c r="F1611" s="1" t="s">
        <v>72</v>
      </c>
      <c r="G1611" s="1" t="s">
        <v>36</v>
      </c>
      <c r="H1611" s="1" t="s">
        <v>135</v>
      </c>
      <c r="I1611" t="s">
        <v>59</v>
      </c>
      <c r="J1611" t="str">
        <f>_xlfn.CONCAT(IFERROR(INDEX(Lookup!B:B, MATCH(Table1[[#This Row],[Origin City]], Lookup!A:A, 0)), Table1[[#This Row],[Origin City]]),","," ",Table1[[#This Row],[Origin State]])</f>
        <v>Ida Grove, IA</v>
      </c>
      <c r="K1611" t="s">
        <v>136</v>
      </c>
      <c r="L1611" t="s">
        <v>83</v>
      </c>
      <c r="M1611" t="str">
        <f>_xlfn.CONCAT(IFERROR(INDEX(Lookup!B:B, MATCH(Table1[[#This Row],[Destination City]], Lookup!A:A, 0)), Table1[[#This Row],[Destination City]]),","," ",Table1[[#This Row],[Destination State]])</f>
        <v>Convent, LA</v>
      </c>
      <c r="N1611" s="5">
        <v>1376</v>
      </c>
      <c r="O1611" t="s">
        <v>86</v>
      </c>
      <c r="P1611">
        <v>105</v>
      </c>
      <c r="R1611" t="s">
        <v>2</v>
      </c>
      <c r="S1611" t="s">
        <v>43</v>
      </c>
      <c r="T1611" t="s">
        <v>43</v>
      </c>
      <c r="U1611" s="43"/>
      <c r="V1611" s="28" t="s">
        <v>134</v>
      </c>
      <c r="W1611" s="4">
        <v>3526</v>
      </c>
      <c r="X1611" s="4">
        <f>IF(Table1[[#This Row],[Commodity]]="corn",Table1[[#This Row],[Tariff per Car]]/(111*2000/56),Table1[[#This Row],[Tariff per Car]]/(111*2000/60))</f>
        <v>0.95297297297297301</v>
      </c>
      <c r="Y1611" s="4">
        <f>Table1[[#This Row],[Tariff per Car]]/100.7</f>
        <v>35.01489572989076</v>
      </c>
      <c r="Z1611" s="4">
        <f>(Table1[[#This Row],[Tariff per Car]]/111)</f>
        <v>31.765765765765767</v>
      </c>
      <c r="AA1611" s="6">
        <f>(Table1[[#This Row],[Tariff per Car]]/111)/Table1[[#This Row],[Route Mileage]]</f>
        <v>2.3085585585585586E-2</v>
      </c>
      <c r="AB1611" s="4">
        <v>0.39600000000000002</v>
      </c>
      <c r="AC1611" s="4">
        <f>Table1[[#This Row],[FSC per Mile]]*Table1[[#This Row],[Route Mileage]]</f>
        <v>544.89600000000007</v>
      </c>
      <c r="AD1611" s="4">
        <f>Table1[[#This Row],[Tariff per Car]]+Table1[[#This Row],[FSC per Car]]</f>
        <v>4070.8960000000002</v>
      </c>
      <c r="AE1611" s="4">
        <f>IF(Table1[[#This Row],[Commodity]]="corn",Table1[[#This Row],[Tariff + FSC per Car]]/(111*2000/56),Table1[[#This Row],[Tariff + FSC per Car]]/(111*2000/60))</f>
        <v>1.1002421621621623</v>
      </c>
      <c r="AF1611" s="4">
        <f>Table1[[#This Row],[Tariff + FSC per Car]]/100.7</f>
        <v>40.425978152929495</v>
      </c>
      <c r="AG1611" s="4">
        <f>(Table1[[#This Row],[Tariff + FSC per Car]]/111)</f>
        <v>36.674738738738739</v>
      </c>
      <c r="AH1611" s="6">
        <f>(Table1[[#This Row],[Tariff + FSC per Car]]/111)/Table1[[#This Row],[Route Mileage]]</f>
        <v>2.6653153153153152E-2</v>
      </c>
    </row>
    <row r="1612" spans="1:34" x14ac:dyDescent="0.25">
      <c r="A1612" s="3">
        <v>45550</v>
      </c>
      <c r="B1612" s="1" t="s">
        <v>88</v>
      </c>
      <c r="C1612" s="1" t="s">
        <v>81</v>
      </c>
      <c r="D1612" s="24">
        <v>4444</v>
      </c>
      <c r="E1612" s="24">
        <v>47004</v>
      </c>
      <c r="F1612" s="1" t="s">
        <v>72</v>
      </c>
      <c r="G1612" s="1" t="s">
        <v>36</v>
      </c>
      <c r="H1612" s="1" t="s">
        <v>89</v>
      </c>
      <c r="I1612" t="s">
        <v>75</v>
      </c>
      <c r="J1612" t="str">
        <f>_xlfn.CONCAT(IFERROR(INDEX(Lookup!B:B, MATCH(Table1[[#This Row],[Origin City]], Lookup!A:A, 0)), Table1[[#This Row],[Origin City]]),","," ",Table1[[#This Row],[Origin State]])</f>
        <v>Enderlin, ND</v>
      </c>
      <c r="K1612" t="s">
        <v>119</v>
      </c>
      <c r="L1612" t="s">
        <v>57</v>
      </c>
      <c r="M1612" t="str">
        <f>_xlfn.CONCAT(IFERROR(INDEX(Lookup!B:B, MATCH(Table1[[#This Row],[Destination City]], Lookup!A:A, 0)), Table1[[#This Row],[Destination City]]),","," ",Table1[[#This Row],[Destination State]])</f>
        <v>East St. Louis, IL</v>
      </c>
      <c r="N1612" s="5">
        <v>1235.9000000000001</v>
      </c>
      <c r="O1612" t="s">
        <v>86</v>
      </c>
      <c r="P1612">
        <v>110</v>
      </c>
      <c r="Q1612">
        <v>110</v>
      </c>
      <c r="R1612" t="s">
        <v>42</v>
      </c>
      <c r="S1612" t="s">
        <v>43</v>
      </c>
      <c r="T1612" t="s">
        <v>52</v>
      </c>
      <c r="U1612" s="43"/>
      <c r="V1612" s="28" t="s">
        <v>87</v>
      </c>
      <c r="W1612" s="4">
        <v>3526</v>
      </c>
      <c r="X1612" s="4">
        <f>IF(Table1[[#This Row],[Commodity]]="corn",Table1[[#This Row],[Tariff per Car]]/(111*2000/56),Table1[[#This Row],[Tariff per Car]]/(111*2000/60))</f>
        <v>0.95297297297297301</v>
      </c>
      <c r="Y1612" s="4">
        <f>Table1[[#This Row],[Tariff per Car]]/100.7</f>
        <v>35.01489572989076</v>
      </c>
      <c r="Z1612" s="4">
        <f>(Table1[[#This Row],[Tariff per Car]]/111)</f>
        <v>31.765765765765767</v>
      </c>
      <c r="AA1612" s="6">
        <f>(Table1[[#This Row],[Tariff per Car]]/111)/Table1[[#This Row],[Route Mileage]]</f>
        <v>2.5702537232596297E-2</v>
      </c>
      <c r="AB1612" s="4">
        <v>0.31</v>
      </c>
      <c r="AC1612" s="4">
        <f>Table1[[#This Row],[FSC per Mile]]*Table1[[#This Row],[Route Mileage]]</f>
        <v>383.12900000000002</v>
      </c>
      <c r="AD1612" s="4">
        <f>Table1[[#This Row],[Tariff per Car]]+Table1[[#This Row],[FSC per Car]]</f>
        <v>3909.1289999999999</v>
      </c>
      <c r="AE1612" s="4">
        <f>IF(Table1[[#This Row],[Commodity]]="corn",Table1[[#This Row],[Tariff + FSC per Car]]/(111*2000/56),Table1[[#This Row],[Tariff + FSC per Car]]/(111*2000/60))</f>
        <v>1.0565213513513514</v>
      </c>
      <c r="AF1612" s="4">
        <f>Table1[[#This Row],[Tariff + FSC per Car]]/100.7</f>
        <v>38.819553128103273</v>
      </c>
      <c r="AG1612" s="4">
        <f>(Table1[[#This Row],[Tariff + FSC per Car]]/111)</f>
        <v>35.217378378378378</v>
      </c>
      <c r="AH1612" s="6">
        <f>(Table1[[#This Row],[Tariff + FSC per Car]]/111)/Table1[[#This Row],[Route Mileage]]</f>
        <v>2.8495330025389089E-2</v>
      </c>
    </row>
    <row r="1613" spans="1:34" x14ac:dyDescent="0.25">
      <c r="A1613" s="3">
        <v>45550</v>
      </c>
      <c r="B1613" s="1" t="s">
        <v>88</v>
      </c>
      <c r="C1613" s="1" t="s">
        <v>81</v>
      </c>
      <c r="D1613" s="24">
        <v>4444</v>
      </c>
      <c r="E1613" s="24">
        <v>45650</v>
      </c>
      <c r="F1613" s="1" t="s">
        <v>72</v>
      </c>
      <c r="G1613" s="1" t="s">
        <v>36</v>
      </c>
      <c r="H1613" s="1" t="s">
        <v>89</v>
      </c>
      <c r="I1613" t="s">
        <v>75</v>
      </c>
      <c r="J1613" t="str">
        <f>_xlfn.CONCAT(IFERROR(INDEX(Lookup!B:B, MATCH(Table1[[#This Row],[Origin City]], Lookup!A:A, 0)), Table1[[#This Row],[Origin City]]),","," ",Table1[[#This Row],[Origin State]])</f>
        <v>Enderlin, ND</v>
      </c>
      <c r="K1613" t="s">
        <v>90</v>
      </c>
      <c r="L1613" t="s">
        <v>49</v>
      </c>
      <c r="M1613" t="str">
        <f>_xlfn.CONCAT(IFERROR(INDEX(Lookup!B:B, MATCH(Table1[[#This Row],[Destination City]], Lookup!A:A, 0)), Table1[[#This Row],[Destination City]]),","," ",Table1[[#This Row],[Destination State]])</f>
        <v>Kalama, WA</v>
      </c>
      <c r="N1613" s="5">
        <v>1617</v>
      </c>
      <c r="O1613" t="s">
        <v>86</v>
      </c>
      <c r="P1613">
        <v>110</v>
      </c>
      <c r="Q1613">
        <v>110</v>
      </c>
      <c r="R1613" t="s">
        <v>42</v>
      </c>
      <c r="S1613" t="s">
        <v>43</v>
      </c>
      <c r="T1613" t="s">
        <v>52</v>
      </c>
      <c r="U1613" s="43"/>
      <c r="V1613" s="28" t="s">
        <v>87</v>
      </c>
      <c r="W1613" s="4">
        <v>5935</v>
      </c>
      <c r="X1613" s="4">
        <f>IF(Table1[[#This Row],[Commodity]]="corn",Table1[[#This Row],[Tariff per Car]]/(111*2000/56),Table1[[#This Row],[Tariff per Car]]/(111*2000/60))</f>
        <v>1.604054054054054</v>
      </c>
      <c r="Y1613" s="4">
        <f>Table1[[#This Row],[Tariff per Car]]/100.7</f>
        <v>58.937437934458785</v>
      </c>
      <c r="Z1613" s="4">
        <f>(Table1[[#This Row],[Tariff per Car]]/111)</f>
        <v>53.468468468468465</v>
      </c>
      <c r="AA1613" s="6">
        <f>(Table1[[#This Row],[Tariff per Car]]/111)/Table1[[#This Row],[Route Mileage]]</f>
        <v>3.3066461637890204E-2</v>
      </c>
      <c r="AB1613" s="4">
        <v>0.31</v>
      </c>
      <c r="AC1613" s="4">
        <f>Table1[[#This Row],[FSC per Mile]]*Table1[[#This Row],[Route Mileage]]</f>
        <v>501.27</v>
      </c>
      <c r="AD1613" s="4">
        <f>Table1[[#This Row],[Tariff per Car]]+Table1[[#This Row],[FSC per Car]]</f>
        <v>6436.27</v>
      </c>
      <c r="AE1613" s="4">
        <f>IF(Table1[[#This Row],[Commodity]]="corn",Table1[[#This Row],[Tariff + FSC per Car]]/(111*2000/56),Table1[[#This Row],[Tariff + FSC per Car]]/(111*2000/60))</f>
        <v>1.7395324324324326</v>
      </c>
      <c r="AF1613" s="4">
        <f>Table1[[#This Row],[Tariff + FSC per Car]]/100.7</f>
        <v>63.915292949354523</v>
      </c>
      <c r="AG1613" s="4">
        <f>(Table1[[#This Row],[Tariff + FSC per Car]]/111)</f>
        <v>57.984414414414417</v>
      </c>
      <c r="AH1613" s="6">
        <f>(Table1[[#This Row],[Tariff + FSC per Car]]/111)/Table1[[#This Row],[Route Mileage]]</f>
        <v>3.5859254430683003E-2</v>
      </c>
    </row>
    <row r="1614" spans="1:34" x14ac:dyDescent="0.25">
      <c r="A1614" s="3">
        <v>45550</v>
      </c>
      <c r="B1614" s="1" t="s">
        <v>94</v>
      </c>
      <c r="C1614" s="1" t="s">
        <v>94</v>
      </c>
      <c r="D1614" s="24">
        <v>4317</v>
      </c>
      <c r="F1614" s="1" t="s">
        <v>72</v>
      </c>
      <c r="G1614" s="1" t="s">
        <v>36</v>
      </c>
      <c r="H1614" s="1" t="s">
        <v>106</v>
      </c>
      <c r="I1614" t="s">
        <v>57</v>
      </c>
      <c r="J1614" t="str">
        <f>_xlfn.CONCAT(IFERROR(INDEX(Lookup!B:B, MATCH(Table1[[#This Row],[Origin City]], Lookup!A:A, 0)), Table1[[#This Row],[Origin City]]),","," ",Table1[[#This Row],[Origin State]])</f>
        <v>Casey, IL</v>
      </c>
      <c r="K1614" t="s">
        <v>107</v>
      </c>
      <c r="L1614" t="s">
        <v>98</v>
      </c>
      <c r="M1614" t="str">
        <f>_xlfn.CONCAT(IFERROR(INDEX(Lookup!B:B, MATCH(Table1[[#This Row],[Destination City]], Lookup!A:A, 0)), Table1[[#This Row],[Destination City]]),","," ",Table1[[#This Row],[Destination State]])</f>
        <v>Mobile, AL</v>
      </c>
      <c r="N1614" s="5">
        <v>779</v>
      </c>
      <c r="O1614" t="s">
        <v>86</v>
      </c>
      <c r="P1614">
        <v>90</v>
      </c>
      <c r="Q1614">
        <v>90</v>
      </c>
      <c r="R1614" t="s">
        <v>108</v>
      </c>
      <c r="S1614" t="s">
        <v>43</v>
      </c>
      <c r="T1614" t="s">
        <v>52</v>
      </c>
      <c r="U1614" s="43"/>
      <c r="V1614" s="28" t="s">
        <v>87</v>
      </c>
      <c r="W1614" s="4">
        <v>3516</v>
      </c>
      <c r="X1614" s="4">
        <f>IF(Table1[[#This Row],[Commodity]]="corn",Table1[[#This Row],[Tariff per Car]]/(111*2000/56),Table1[[#This Row],[Tariff per Car]]/(111*2000/60))</f>
        <v>0.95027027027027022</v>
      </c>
      <c r="Y1614" s="4">
        <f>Table1[[#This Row],[Tariff per Car]]/100.7</f>
        <v>34.915590863952332</v>
      </c>
      <c r="Z1614" s="4">
        <f>(Table1[[#This Row],[Tariff per Car]]/111)</f>
        <v>31.675675675675677</v>
      </c>
      <c r="AA1614" s="6">
        <f>(Table1[[#This Row],[Tariff per Car]]/111)/Table1[[#This Row],[Route Mileage]]</f>
        <v>4.066197134233078E-2</v>
      </c>
      <c r="AB1614" s="4">
        <v>0</v>
      </c>
      <c r="AC1614" s="4">
        <f>Table1[[#This Row],[FSC per Mile]]*Table1[[#This Row],[Route Mileage]]</f>
        <v>0</v>
      </c>
      <c r="AD1614" s="4">
        <f>Table1[[#This Row],[Tariff per Car]]+Table1[[#This Row],[FSC per Car]]</f>
        <v>3516</v>
      </c>
      <c r="AE1614" s="4">
        <f>IF(Table1[[#This Row],[Commodity]]="corn",Table1[[#This Row],[Tariff + FSC per Car]]/(111*2000/56),Table1[[#This Row],[Tariff + FSC per Car]]/(111*2000/60))</f>
        <v>0.95027027027027022</v>
      </c>
      <c r="AF1614" s="4">
        <f>Table1[[#This Row],[Tariff + FSC per Car]]/100.7</f>
        <v>34.915590863952332</v>
      </c>
      <c r="AG1614" s="4">
        <f>(Table1[[#This Row],[Tariff + FSC per Car]]/111)</f>
        <v>31.675675675675677</v>
      </c>
      <c r="AH1614" s="6">
        <f>(Table1[[#This Row],[Tariff + FSC per Car]]/111)/Table1[[#This Row],[Route Mileage]]</f>
        <v>4.066197134233078E-2</v>
      </c>
    </row>
    <row r="1615" spans="1:34" x14ac:dyDescent="0.25">
      <c r="A1615" s="3">
        <v>45550</v>
      </c>
      <c r="B1615" s="1" t="s">
        <v>94</v>
      </c>
      <c r="C1615" s="1" t="s">
        <v>94</v>
      </c>
      <c r="D1615" s="24">
        <v>4317</v>
      </c>
      <c r="F1615" s="1" t="s">
        <v>72</v>
      </c>
      <c r="G1615" s="1" t="s">
        <v>36</v>
      </c>
      <c r="H1615" s="1" t="s">
        <v>106</v>
      </c>
      <c r="I1615" t="s">
        <v>57</v>
      </c>
      <c r="J1615" t="str">
        <f>_xlfn.CONCAT(IFERROR(INDEX(Lookup!B:B, MATCH(Table1[[#This Row],[Origin City]], Lookup!A:A, 0)), Table1[[#This Row],[Origin City]]),","," ",Table1[[#This Row],[Origin State]])</f>
        <v>Casey, IL</v>
      </c>
      <c r="K1615" t="s">
        <v>107</v>
      </c>
      <c r="L1615" t="s">
        <v>98</v>
      </c>
      <c r="M1615" t="str">
        <f>_xlfn.CONCAT(IFERROR(INDEX(Lookup!B:B, MATCH(Table1[[#This Row],[Destination City]], Lookup!A:A, 0)), Table1[[#This Row],[Destination City]]),","," ",Table1[[#This Row],[Destination State]])</f>
        <v>Mobile, AL</v>
      </c>
      <c r="N1615" s="5">
        <v>779</v>
      </c>
      <c r="O1615" t="s">
        <v>86</v>
      </c>
      <c r="P1615">
        <v>90</v>
      </c>
      <c r="Q1615">
        <v>90</v>
      </c>
      <c r="R1615" t="s">
        <v>2</v>
      </c>
      <c r="S1615" t="s">
        <v>43</v>
      </c>
      <c r="T1615" t="s">
        <v>43</v>
      </c>
      <c r="U1615" s="43"/>
      <c r="V1615" s="28" t="s">
        <v>87</v>
      </c>
      <c r="W1615" s="4">
        <v>3736</v>
      </c>
      <c r="X1615" s="4">
        <f>IF(Table1[[#This Row],[Commodity]]="corn",Table1[[#This Row],[Tariff per Car]]/(111*2000/56),Table1[[#This Row],[Tariff per Car]]/(111*2000/60))</f>
        <v>1.0097297297297296</v>
      </c>
      <c r="Y1615" s="4">
        <f>Table1[[#This Row],[Tariff per Car]]/100.7</f>
        <v>37.100297914597817</v>
      </c>
      <c r="Z1615" s="4">
        <f>(Table1[[#This Row],[Tariff per Car]]/111)</f>
        <v>33.657657657657658</v>
      </c>
      <c r="AA1615" s="6">
        <f>(Table1[[#This Row],[Tariff per Car]]/111)/Table1[[#This Row],[Route Mileage]]</f>
        <v>4.320623576079289E-2</v>
      </c>
      <c r="AB1615" s="4">
        <v>0</v>
      </c>
      <c r="AC1615" s="4">
        <f>Table1[[#This Row],[FSC per Mile]]*Table1[[#This Row],[Route Mileage]]</f>
        <v>0</v>
      </c>
      <c r="AD1615" s="4">
        <f>Table1[[#This Row],[Tariff per Car]]+Table1[[#This Row],[FSC per Car]]</f>
        <v>3736</v>
      </c>
      <c r="AE1615" s="4">
        <f>IF(Table1[[#This Row],[Commodity]]="corn",Table1[[#This Row],[Tariff + FSC per Car]]/(111*2000/56),Table1[[#This Row],[Tariff + FSC per Car]]/(111*2000/60))</f>
        <v>1.0097297297297296</v>
      </c>
      <c r="AF1615" s="4">
        <f>Table1[[#This Row],[Tariff + FSC per Car]]/100.7</f>
        <v>37.100297914597817</v>
      </c>
      <c r="AG1615" s="4">
        <f>(Table1[[#This Row],[Tariff + FSC per Car]]/111)</f>
        <v>33.657657657657658</v>
      </c>
      <c r="AH1615" s="6">
        <f>(Table1[[#This Row],[Tariff + FSC per Car]]/111)/Table1[[#This Row],[Route Mileage]]</f>
        <v>4.320623576079289E-2</v>
      </c>
    </row>
    <row r="1616" spans="1:34" x14ac:dyDescent="0.25">
      <c r="A1616" s="3">
        <v>45550</v>
      </c>
      <c r="B1616" s="1" t="s">
        <v>94</v>
      </c>
      <c r="C1616" s="1" t="s">
        <v>94</v>
      </c>
      <c r="D1616" s="24">
        <v>4317</v>
      </c>
      <c r="F1616" s="1" t="s">
        <v>72</v>
      </c>
      <c r="G1616" s="1" t="s">
        <v>36</v>
      </c>
      <c r="H1616" s="1" t="s">
        <v>109</v>
      </c>
      <c r="I1616" t="s">
        <v>100</v>
      </c>
      <c r="J1616" t="str">
        <f>_xlfn.CONCAT(IFERROR(INDEX(Lookup!B:B, MATCH(Table1[[#This Row],[Origin City]], Lookup!A:A, 0)), Table1[[#This Row],[Origin City]]),","," ",Table1[[#This Row],[Origin State]])</f>
        <v>Marion, OH</v>
      </c>
      <c r="K1616" t="s">
        <v>110</v>
      </c>
      <c r="L1616" t="s">
        <v>111</v>
      </c>
      <c r="M1616" t="str">
        <f>_xlfn.CONCAT(IFERROR(INDEX(Lookup!B:B, MATCH(Table1[[#This Row],[Destination City]], Lookup!A:A, 0)), Table1[[#This Row],[Destination City]]),","," ",Table1[[#This Row],[Destination State]])</f>
        <v>Chesapeake, VA</v>
      </c>
      <c r="N1616" s="5">
        <v>760</v>
      </c>
      <c r="O1616" t="s">
        <v>86</v>
      </c>
      <c r="P1616">
        <v>90</v>
      </c>
      <c r="Q1616">
        <v>90</v>
      </c>
      <c r="R1616" t="s">
        <v>108</v>
      </c>
      <c r="S1616" t="s">
        <v>43</v>
      </c>
      <c r="T1616" t="s">
        <v>52</v>
      </c>
      <c r="U1616" s="43"/>
      <c r="V1616" s="28" t="s">
        <v>87</v>
      </c>
      <c r="W1616" s="4">
        <v>3134</v>
      </c>
      <c r="X1616" s="4">
        <f>IF(Table1[[#This Row],[Commodity]]="corn",Table1[[#This Row],[Tariff per Car]]/(111*2000/56),Table1[[#This Row],[Tariff per Car]]/(111*2000/60))</f>
        <v>0.84702702702702704</v>
      </c>
      <c r="Y1616" s="4">
        <f>Table1[[#This Row],[Tariff per Car]]/100.7</f>
        <v>31.122144985104271</v>
      </c>
      <c r="Z1616" s="4">
        <f>(Table1[[#This Row],[Tariff per Car]]/111)</f>
        <v>28.234234234234233</v>
      </c>
      <c r="AA1616" s="6">
        <f>(Table1[[#This Row],[Tariff per Car]]/111)/Table1[[#This Row],[Route Mileage]]</f>
        <v>3.7150308202939783E-2</v>
      </c>
      <c r="AB1616" s="4">
        <v>0</v>
      </c>
      <c r="AC1616" s="4">
        <f>Table1[[#This Row],[FSC per Mile]]*Table1[[#This Row],[Route Mileage]]</f>
        <v>0</v>
      </c>
      <c r="AD1616" s="4">
        <f>Table1[[#This Row],[Tariff per Car]]+Table1[[#This Row],[FSC per Car]]</f>
        <v>3134</v>
      </c>
      <c r="AE1616" s="4">
        <f>IF(Table1[[#This Row],[Commodity]]="corn",Table1[[#This Row],[Tariff + FSC per Car]]/(111*2000/56),Table1[[#This Row],[Tariff + FSC per Car]]/(111*2000/60))</f>
        <v>0.84702702702702704</v>
      </c>
      <c r="AF1616" s="4">
        <f>Table1[[#This Row],[Tariff + FSC per Car]]/100.7</f>
        <v>31.122144985104271</v>
      </c>
      <c r="AG1616" s="4">
        <f>(Table1[[#This Row],[Tariff + FSC per Car]]/111)</f>
        <v>28.234234234234233</v>
      </c>
      <c r="AH1616" s="6">
        <f>(Table1[[#This Row],[Tariff + FSC per Car]]/111)/Table1[[#This Row],[Route Mileage]]</f>
        <v>3.7150308202939783E-2</v>
      </c>
    </row>
    <row r="1617" spans="1:34" x14ac:dyDescent="0.25">
      <c r="A1617" s="3">
        <v>45550</v>
      </c>
      <c r="B1617" s="1" t="s">
        <v>94</v>
      </c>
      <c r="C1617" s="1" t="s">
        <v>94</v>
      </c>
      <c r="D1617" s="24">
        <v>4317</v>
      </c>
      <c r="F1617" s="1" t="s">
        <v>72</v>
      </c>
      <c r="G1617" s="1" t="s">
        <v>36</v>
      </c>
      <c r="H1617" s="1" t="s">
        <v>109</v>
      </c>
      <c r="I1617" t="s">
        <v>100</v>
      </c>
      <c r="J1617" t="str">
        <f>_xlfn.CONCAT(IFERROR(INDEX(Lookup!B:B, MATCH(Table1[[#This Row],[Origin City]], Lookup!A:A, 0)), Table1[[#This Row],[Origin City]]),","," ",Table1[[#This Row],[Origin State]])</f>
        <v>Marion, OH</v>
      </c>
      <c r="K1617" t="s">
        <v>110</v>
      </c>
      <c r="L1617" t="s">
        <v>111</v>
      </c>
      <c r="M1617" t="str">
        <f>_xlfn.CONCAT(IFERROR(INDEX(Lookup!B:B, MATCH(Table1[[#This Row],[Destination City]], Lookup!A:A, 0)), Table1[[#This Row],[Destination City]]),","," ",Table1[[#This Row],[Destination State]])</f>
        <v>Chesapeake, VA</v>
      </c>
      <c r="N1617" s="5">
        <v>760</v>
      </c>
      <c r="O1617" t="s">
        <v>86</v>
      </c>
      <c r="P1617">
        <v>90</v>
      </c>
      <c r="Q1617">
        <v>90</v>
      </c>
      <c r="R1617" t="s">
        <v>2</v>
      </c>
      <c r="S1617" t="s">
        <v>43</v>
      </c>
      <c r="T1617" t="s">
        <v>43</v>
      </c>
      <c r="U1617" s="43"/>
      <c r="V1617" s="28" t="s">
        <v>87</v>
      </c>
      <c r="W1617" s="4">
        <v>3574</v>
      </c>
      <c r="X1617" s="4">
        <f>IF(Table1[[#This Row],[Commodity]]="corn",Table1[[#This Row],[Tariff per Car]]/(111*2000/56),Table1[[#This Row],[Tariff per Car]]/(111*2000/60))</f>
        <v>0.96594594594594596</v>
      </c>
      <c r="Y1617" s="4">
        <f>Table1[[#This Row],[Tariff per Car]]/100.7</f>
        <v>35.491559086395235</v>
      </c>
      <c r="Z1617" s="4">
        <f>(Table1[[#This Row],[Tariff per Car]]/111)</f>
        <v>32.198198198198199</v>
      </c>
      <c r="AA1617" s="6">
        <f>(Table1[[#This Row],[Tariff per Car]]/111)/Table1[[#This Row],[Route Mileage]]</f>
        <v>4.2366050260787103E-2</v>
      </c>
      <c r="AB1617" s="4">
        <v>0</v>
      </c>
      <c r="AC1617" s="4">
        <f>Table1[[#This Row],[FSC per Mile]]*Table1[[#This Row],[Route Mileage]]</f>
        <v>0</v>
      </c>
      <c r="AD1617" s="4">
        <f>Table1[[#This Row],[Tariff per Car]]+Table1[[#This Row],[FSC per Car]]</f>
        <v>3574</v>
      </c>
      <c r="AE1617" s="4">
        <f>IF(Table1[[#This Row],[Commodity]]="corn",Table1[[#This Row],[Tariff + FSC per Car]]/(111*2000/56),Table1[[#This Row],[Tariff + FSC per Car]]/(111*2000/60))</f>
        <v>0.96594594594594596</v>
      </c>
      <c r="AF1617" s="4">
        <f>Table1[[#This Row],[Tariff + FSC per Car]]/100.7</f>
        <v>35.491559086395235</v>
      </c>
      <c r="AG1617" s="4">
        <f>(Table1[[#This Row],[Tariff + FSC per Car]]/111)</f>
        <v>32.198198198198199</v>
      </c>
      <c r="AH1617" s="6">
        <f>(Table1[[#This Row],[Tariff + FSC per Car]]/111)/Table1[[#This Row],[Route Mileage]]</f>
        <v>4.2366050260787103E-2</v>
      </c>
    </row>
    <row r="1618" spans="1:34" x14ac:dyDescent="0.25">
      <c r="A1618" s="3">
        <v>45550</v>
      </c>
      <c r="B1618" s="1" t="s">
        <v>112</v>
      </c>
      <c r="C1618" s="1" t="s">
        <v>112</v>
      </c>
      <c r="D1618" s="24">
        <v>4051</v>
      </c>
      <c r="E1618" s="24">
        <v>1144</v>
      </c>
      <c r="F1618" s="1" t="s">
        <v>72</v>
      </c>
      <c r="G1618" s="1" t="s">
        <v>36</v>
      </c>
      <c r="H1618" s="1" t="s">
        <v>128</v>
      </c>
      <c r="I1618" t="s">
        <v>77</v>
      </c>
      <c r="J1618" t="str">
        <f>_xlfn.CONCAT(IFERROR(INDEX(Lookup!B:B, MATCH(Table1[[#This Row],[Origin City]], Lookup!A:A, 0)), Table1[[#This Row],[Origin City]]),","," ",Table1[[#This Row],[Origin State]])</f>
        <v>Canton, KS</v>
      </c>
      <c r="K1618" t="s">
        <v>65</v>
      </c>
      <c r="L1618" t="s">
        <v>54</v>
      </c>
      <c r="M1618" t="str">
        <f>_xlfn.CONCAT(IFERROR(INDEX(Lookup!B:B, MATCH(Table1[[#This Row],[Destination City]], Lookup!A:A, 0)), Table1[[#This Row],[Destination City]]),","," ",Table1[[#This Row],[Destination State]])</f>
        <v>Houston, TX</v>
      </c>
      <c r="N1618" s="47">
        <v>747</v>
      </c>
      <c r="O1618" t="s">
        <v>51</v>
      </c>
      <c r="P1618">
        <v>107</v>
      </c>
      <c r="R1618" t="s">
        <v>42</v>
      </c>
      <c r="S1618" t="s">
        <v>43</v>
      </c>
      <c r="T1618" t="s">
        <v>52</v>
      </c>
      <c r="U1618" s="36" t="s">
        <v>44</v>
      </c>
      <c r="V1618" s="28"/>
      <c r="W1618" s="4">
        <v>5150</v>
      </c>
      <c r="X1618" s="4">
        <f>IF(Table1[[#This Row],[Commodity]]="corn",Table1[[#This Row],[Tariff per Car]]/(111*2000/56),Table1[[#This Row],[Tariff per Car]]/(111*2000/60))</f>
        <v>1.3918918918918919</v>
      </c>
      <c r="Y1618" s="4">
        <f>Table1[[#This Row],[Tariff per Car]]/100.7</f>
        <v>51.142005958291954</v>
      </c>
      <c r="Z1618" s="4">
        <f>(Table1[[#This Row],[Tariff per Car]]/111)</f>
        <v>46.396396396396398</v>
      </c>
      <c r="AA1618" s="6">
        <f>(Table1[[#This Row],[Tariff per Car]]/111)/Table1[[#This Row],[Route Mileage]]</f>
        <v>6.2110303074158497E-2</v>
      </c>
      <c r="AB1618" s="4">
        <v>0.35</v>
      </c>
      <c r="AC1618" s="4">
        <f>Table1[[#This Row],[FSC per Mile]]*Table1[[#This Row],[Route Mileage]]</f>
        <v>261.45</v>
      </c>
      <c r="AD1618" s="4">
        <f>Table1[[#This Row],[Tariff per Car]]+Table1[[#This Row],[FSC per Car]]</f>
        <v>5411.45</v>
      </c>
      <c r="AE1618" s="4">
        <f>IF(Table1[[#This Row],[Commodity]]="corn",Table1[[#This Row],[Tariff + FSC per Car]]/(111*2000/56),Table1[[#This Row],[Tariff + FSC per Car]]/(111*2000/60))</f>
        <v>1.462554054054054</v>
      </c>
      <c r="AF1618" s="4">
        <f>Table1[[#This Row],[Tariff + FSC per Car]]/100.7</f>
        <v>53.73833167825223</v>
      </c>
      <c r="AG1618" s="4">
        <f>(Table1[[#This Row],[Tariff + FSC per Car]]/111)</f>
        <v>48.751801801801797</v>
      </c>
      <c r="AH1618" s="6">
        <f>(Table1[[#This Row],[Tariff + FSC per Car]]/111)/Table1[[#This Row],[Route Mileage]]</f>
        <v>6.5263456227311639E-2</v>
      </c>
    </row>
    <row r="1619" spans="1:34" x14ac:dyDescent="0.25">
      <c r="A1619" s="3">
        <v>45550</v>
      </c>
      <c r="B1619" s="1" t="s">
        <v>112</v>
      </c>
      <c r="C1619" s="1" t="s">
        <v>112</v>
      </c>
      <c r="D1619" s="24">
        <v>4051</v>
      </c>
      <c r="E1619" s="24">
        <v>1301</v>
      </c>
      <c r="F1619" s="1" t="s">
        <v>72</v>
      </c>
      <c r="G1619" s="1" t="s">
        <v>36</v>
      </c>
      <c r="H1619" s="1" t="s">
        <v>129</v>
      </c>
      <c r="I1619" t="s">
        <v>38</v>
      </c>
      <c r="J1619" t="str">
        <f>_xlfn.CONCAT(IFERROR(INDEX(Lookup!B:B, MATCH(Table1[[#This Row],[Origin City]], Lookup!A:A, 0)), Table1[[#This Row],[Origin City]]),","," ",Table1[[#This Row],[Origin State]])</f>
        <v>Cozad, NE</v>
      </c>
      <c r="K1619" t="s">
        <v>90</v>
      </c>
      <c r="L1619" t="s">
        <v>49</v>
      </c>
      <c r="M1619" t="str">
        <f>_xlfn.CONCAT(IFERROR(INDEX(Lookup!B:B, MATCH(Table1[[#This Row],[Destination City]], Lookup!A:A, 0)), Table1[[#This Row],[Destination City]]),","," ",Table1[[#This Row],[Destination State]])</f>
        <v>Kalama, WA</v>
      </c>
      <c r="N1619" s="47">
        <v>1562</v>
      </c>
      <c r="O1619" t="s">
        <v>51</v>
      </c>
      <c r="P1619">
        <v>107</v>
      </c>
      <c r="R1619" t="s">
        <v>42</v>
      </c>
      <c r="S1619" t="s">
        <v>43</v>
      </c>
      <c r="T1619" t="s">
        <v>52</v>
      </c>
      <c r="U1619" s="36" t="s">
        <v>44</v>
      </c>
      <c r="V1619" s="28"/>
      <c r="W1619" s="4">
        <v>6140</v>
      </c>
      <c r="X1619" s="4">
        <f>IF(Table1[[#This Row],[Commodity]]="corn",Table1[[#This Row],[Tariff per Car]]/(111*2000/56),Table1[[#This Row],[Tariff per Car]]/(111*2000/60))</f>
        <v>1.6594594594594594</v>
      </c>
      <c r="Y1619" s="4">
        <f>Table1[[#This Row],[Tariff per Car]]/100.7</f>
        <v>60.973187686196624</v>
      </c>
      <c r="Z1619" s="4">
        <f>(Table1[[#This Row],[Tariff per Car]]/111)</f>
        <v>55.315315315315317</v>
      </c>
      <c r="AA1619" s="6">
        <f>(Table1[[#This Row],[Tariff per Car]]/111)/Table1[[#This Row],[Route Mileage]]</f>
        <v>3.5413134004683301E-2</v>
      </c>
      <c r="AB1619" s="4">
        <v>0.35</v>
      </c>
      <c r="AC1619" s="4">
        <f>Table1[[#This Row],[FSC per Mile]]*Table1[[#This Row],[Route Mileage]]</f>
        <v>546.69999999999993</v>
      </c>
      <c r="AD1619" s="4">
        <f>Table1[[#This Row],[Tariff per Car]]+Table1[[#This Row],[FSC per Car]]</f>
        <v>6686.7</v>
      </c>
      <c r="AE1619" s="4">
        <f>IF(Table1[[#This Row],[Commodity]]="corn",Table1[[#This Row],[Tariff + FSC per Car]]/(111*2000/56),Table1[[#This Row],[Tariff + FSC per Car]]/(111*2000/60))</f>
        <v>1.8072162162162162</v>
      </c>
      <c r="AF1619" s="4">
        <f>Table1[[#This Row],[Tariff + FSC per Car]]/100.7</f>
        <v>66.402184707050637</v>
      </c>
      <c r="AG1619" s="4">
        <f>(Table1[[#This Row],[Tariff + FSC per Car]]/111)</f>
        <v>60.240540540540536</v>
      </c>
      <c r="AH1619" s="6">
        <f>(Table1[[#This Row],[Tariff + FSC per Car]]/111)/Table1[[#This Row],[Route Mileage]]</f>
        <v>3.856628715783645E-2</v>
      </c>
    </row>
    <row r="1620" spans="1:34" x14ac:dyDescent="0.25">
      <c r="A1620" s="3">
        <v>45550</v>
      </c>
      <c r="B1620" s="1" t="s">
        <v>112</v>
      </c>
      <c r="C1620" s="1" t="s">
        <v>112</v>
      </c>
      <c r="D1620" s="24">
        <v>4051</v>
      </c>
      <c r="E1620" s="24">
        <v>1144</v>
      </c>
      <c r="F1620" s="1" t="s">
        <v>72</v>
      </c>
      <c r="G1620" s="1" t="s">
        <v>36</v>
      </c>
      <c r="H1620" s="1" t="s">
        <v>129</v>
      </c>
      <c r="I1620" t="s">
        <v>38</v>
      </c>
      <c r="J1620" t="str">
        <f>_xlfn.CONCAT(IFERROR(INDEX(Lookup!B:B, MATCH(Table1[[#This Row],[Origin City]], Lookup!A:A, 0)), Table1[[#This Row],[Origin City]]),","," ",Table1[[#This Row],[Origin State]])</f>
        <v>Cozad, NE</v>
      </c>
      <c r="K1620" t="s">
        <v>65</v>
      </c>
      <c r="L1620" t="s">
        <v>54</v>
      </c>
      <c r="M1620" t="str">
        <f>_xlfn.CONCAT(IFERROR(INDEX(Lookup!B:B, MATCH(Table1[[#This Row],[Destination City]], Lookup!A:A, 0)), Table1[[#This Row],[Destination City]]),","," ",Table1[[#This Row],[Destination State]])</f>
        <v>Houston, TX</v>
      </c>
      <c r="N1620" s="47">
        <v>1078</v>
      </c>
      <c r="O1620" t="s">
        <v>51</v>
      </c>
      <c r="P1620">
        <v>107</v>
      </c>
      <c r="R1620" t="s">
        <v>42</v>
      </c>
      <c r="S1620" t="s">
        <v>43</v>
      </c>
      <c r="T1620" t="s">
        <v>52</v>
      </c>
      <c r="U1620" s="36" t="s">
        <v>44</v>
      </c>
      <c r="V1620" s="28"/>
      <c r="W1620" s="4">
        <v>5510</v>
      </c>
      <c r="X1620" s="4">
        <f>IF(Table1[[#This Row],[Commodity]]="corn",Table1[[#This Row],[Tariff per Car]]/(111*2000/56),Table1[[#This Row],[Tariff per Car]]/(111*2000/60))</f>
        <v>1.4891891891891893</v>
      </c>
      <c r="Y1620" s="4">
        <f>Table1[[#This Row],[Tariff per Car]]/100.7</f>
        <v>54.716981132075468</v>
      </c>
      <c r="Z1620" s="4">
        <f>(Table1[[#This Row],[Tariff per Car]]/111)</f>
        <v>49.63963963963964</v>
      </c>
      <c r="AA1620" s="6">
        <f>(Table1[[#This Row],[Tariff per Car]]/111)/Table1[[#This Row],[Route Mileage]]</f>
        <v>4.6047903190760332E-2</v>
      </c>
      <c r="AB1620" s="4">
        <v>0.35</v>
      </c>
      <c r="AC1620" s="4">
        <f>Table1[[#This Row],[FSC per Mile]]*Table1[[#This Row],[Route Mileage]]</f>
        <v>377.29999999999995</v>
      </c>
      <c r="AD1620" s="4">
        <f>Table1[[#This Row],[Tariff per Car]]+Table1[[#This Row],[FSC per Car]]</f>
        <v>5887.3</v>
      </c>
      <c r="AE1620" s="4">
        <f>IF(Table1[[#This Row],[Commodity]]="corn",Table1[[#This Row],[Tariff + FSC per Car]]/(111*2000/56),Table1[[#This Row],[Tariff + FSC per Car]]/(111*2000/60))</f>
        <v>1.5911621621621621</v>
      </c>
      <c r="AF1620" s="4">
        <f>Table1[[#This Row],[Tariff + FSC per Car]]/100.7</f>
        <v>58.46375372393247</v>
      </c>
      <c r="AG1620" s="4">
        <f>(Table1[[#This Row],[Tariff + FSC per Car]]/111)</f>
        <v>53.038738738738743</v>
      </c>
      <c r="AH1620" s="6">
        <f>(Table1[[#This Row],[Tariff + FSC per Car]]/111)/Table1[[#This Row],[Route Mileage]]</f>
        <v>4.9201056343913488E-2</v>
      </c>
    </row>
    <row r="1621" spans="1:34" x14ac:dyDescent="0.25">
      <c r="A1621" s="3">
        <v>45550</v>
      </c>
      <c r="B1621" s="1" t="s">
        <v>112</v>
      </c>
      <c r="C1621" s="1" t="s">
        <v>112</v>
      </c>
      <c r="D1621" s="24">
        <v>4051</v>
      </c>
      <c r="E1621" s="24">
        <v>1144</v>
      </c>
      <c r="F1621" s="1" t="s">
        <v>72</v>
      </c>
      <c r="G1621" s="1" t="s">
        <v>36</v>
      </c>
      <c r="H1621" s="1" t="s">
        <v>122</v>
      </c>
      <c r="I1621" t="s">
        <v>59</v>
      </c>
      <c r="J1621" t="str">
        <f>_xlfn.CONCAT(IFERROR(INDEX(Lookup!B:B, MATCH(Table1[[#This Row],[Origin City]], Lookup!A:A, 0)), Table1[[#This Row],[Origin City]]),","," ",Table1[[#This Row],[Origin State]])</f>
        <v>Sloan, IA</v>
      </c>
      <c r="K1621" t="s">
        <v>130</v>
      </c>
      <c r="L1621" t="s">
        <v>83</v>
      </c>
      <c r="M1621" t="str">
        <f>_xlfn.CONCAT(IFERROR(INDEX(Lookup!B:B, MATCH(Table1[[#This Row],[Destination City]], Lookup!A:A, 0)), Table1[[#This Row],[Destination City]]),","," ",Table1[[#This Row],[Destination State]])</f>
        <v>Ama, LA</v>
      </c>
      <c r="N1621" s="47">
        <v>1231</v>
      </c>
      <c r="O1621" t="s">
        <v>51</v>
      </c>
      <c r="P1621">
        <v>107</v>
      </c>
      <c r="R1621" t="s">
        <v>42</v>
      </c>
      <c r="S1621" t="s">
        <v>43</v>
      </c>
      <c r="T1621" t="s">
        <v>52</v>
      </c>
      <c r="U1621" s="36" t="s">
        <v>44</v>
      </c>
      <c r="V1621" s="28"/>
      <c r="W1621" s="4">
        <v>5590</v>
      </c>
      <c r="X1621" s="4">
        <f>IF(Table1[[#This Row],[Commodity]]="corn",Table1[[#This Row],[Tariff per Car]]/(111*2000/56),Table1[[#This Row],[Tariff per Car]]/(111*2000/60))</f>
        <v>1.5108108108108107</v>
      </c>
      <c r="Y1621" s="4">
        <f>Table1[[#This Row],[Tariff per Car]]/100.7</f>
        <v>55.511420059582917</v>
      </c>
      <c r="Z1621" s="4">
        <f>(Table1[[#This Row],[Tariff per Car]]/111)</f>
        <v>50.36036036036036</v>
      </c>
      <c r="AA1621" s="6">
        <f>(Table1[[#This Row],[Tariff per Car]]/111)/Table1[[#This Row],[Route Mileage]]</f>
        <v>4.0910122144890627E-2</v>
      </c>
      <c r="AB1621" s="4">
        <v>0.35</v>
      </c>
      <c r="AC1621" s="4">
        <f>Table1[[#This Row],[FSC per Mile]]*Table1[[#This Row],[Route Mileage]]</f>
        <v>430.84999999999997</v>
      </c>
      <c r="AD1621" s="4">
        <f>Table1[[#This Row],[Tariff per Car]]+Table1[[#This Row],[FSC per Car]]</f>
        <v>6020.85</v>
      </c>
      <c r="AE1621" s="4">
        <f>IF(Table1[[#This Row],[Commodity]]="corn",Table1[[#This Row],[Tariff + FSC per Car]]/(111*2000/56),Table1[[#This Row],[Tariff + FSC per Car]]/(111*2000/60))</f>
        <v>1.6272567567567569</v>
      </c>
      <c r="AF1621" s="4">
        <f>Table1[[#This Row],[Tariff + FSC per Car]]/100.7</f>
        <v>59.789970208540218</v>
      </c>
      <c r="AG1621" s="4">
        <f>(Table1[[#This Row],[Tariff + FSC per Car]]/111)</f>
        <v>54.241891891891896</v>
      </c>
      <c r="AH1621" s="6">
        <f>(Table1[[#This Row],[Tariff + FSC per Car]]/111)/Table1[[#This Row],[Route Mileage]]</f>
        <v>4.4063275298043783E-2</v>
      </c>
    </row>
    <row r="1622" spans="1:34" x14ac:dyDescent="0.25">
      <c r="A1622" s="3">
        <v>45580</v>
      </c>
      <c r="B1622" s="1" t="s">
        <v>34</v>
      </c>
      <c r="C1622" s="1" t="s">
        <v>34</v>
      </c>
      <c r="D1622" s="24">
        <v>4022</v>
      </c>
      <c r="E1622" s="24">
        <v>39010</v>
      </c>
      <c r="F1622" s="1" t="s">
        <v>35</v>
      </c>
      <c r="G1622" s="1" t="s">
        <v>36</v>
      </c>
      <c r="H1622" s="1" t="s">
        <v>37</v>
      </c>
      <c r="I1622" t="s">
        <v>38</v>
      </c>
      <c r="J1622" t="str">
        <f>_xlfn.CONCAT(IFERROR(INDEX(Lookup!B:B, MATCH(Table1[[#This Row],[Origin City]], Lookup!A:A, 0)), Table1[[#This Row],[Origin City]]),","," ",Table1[[#This Row],[Origin State]])</f>
        <v>Brunswick, NE</v>
      </c>
      <c r="K1622" t="s">
        <v>39</v>
      </c>
      <c r="L1622" t="s">
        <v>40</v>
      </c>
      <c r="M1622" t="str">
        <f>_xlfn.CONCAT(IFERROR(INDEX(Lookup!B:B, MATCH(Table1[[#This Row],[Destination City]], Lookup!A:A, 0)), Table1[[#This Row],[Destination City]]),","," ",Table1[[#This Row],[Destination State]])</f>
        <v>Hanford, CA</v>
      </c>
      <c r="N1622" s="5">
        <v>2122</v>
      </c>
      <c r="O1622" t="s">
        <v>41</v>
      </c>
      <c r="P1622">
        <v>110</v>
      </c>
      <c r="Q1622">
        <v>120</v>
      </c>
      <c r="R1622" t="s">
        <v>42</v>
      </c>
      <c r="S1622" t="s">
        <v>43</v>
      </c>
      <c r="T1622" t="s">
        <v>43</v>
      </c>
      <c r="U1622" s="35" t="s">
        <v>44</v>
      </c>
      <c r="V1622" s="27" t="s">
        <v>45</v>
      </c>
      <c r="W1622" s="4">
        <v>6320</v>
      </c>
      <c r="X1622" s="4">
        <f>IF(Table1[[#This Row],[Commodity]]="corn",Table1[[#This Row],[Tariff per Car]]/(111*2000/56),Table1[[#This Row],[Tariff per Car]]/(111*2000/60))</f>
        <v>1.5942342342342342</v>
      </c>
      <c r="Y1622" s="4">
        <f>Table1[[#This Row],[Tariff per Car]]/100.7</f>
        <v>62.760675273088381</v>
      </c>
      <c r="Z1622" s="4">
        <f>(Table1[[#This Row],[Tariff per Car]]/111)</f>
        <v>56.936936936936938</v>
      </c>
      <c r="AA1622" s="6">
        <f>(Table1[[#This Row],[Tariff per Car]]/111)/Table1[[#This Row],[Route Mileage]]</f>
        <v>2.6831732769527303E-2</v>
      </c>
      <c r="AB1622" s="4">
        <v>0.12</v>
      </c>
      <c r="AC1622" s="4">
        <f>Table1[[#This Row],[FSC per Mile]]*Table1[[#This Row],[Route Mileage]]</f>
        <v>254.64</v>
      </c>
      <c r="AD1622" s="4">
        <f>Table1[[#This Row],[Tariff per Car]]+Table1[[#This Row],[FSC per Car]]</f>
        <v>6574.64</v>
      </c>
      <c r="AE1622" s="4">
        <f>IF(Table1[[#This Row],[Commodity]]="corn",Table1[[#This Row],[Tariff + FSC per Car]]/(111*2000/56),Table1[[#This Row],[Tariff + FSC per Car]]/(111*2000/60))</f>
        <v>1.6584677477477479</v>
      </c>
      <c r="AF1622" s="4">
        <f>Table1[[#This Row],[Tariff + FSC per Car]]/100.7</f>
        <v>65.289374379344594</v>
      </c>
      <c r="AG1622" s="4">
        <f>(Table1[[#This Row],[Tariff + FSC per Car]]/111)</f>
        <v>59.230990990990996</v>
      </c>
      <c r="AH1622" s="6">
        <f>(Table1[[#This Row],[Tariff + FSC per Car]]/111)/Table1[[#This Row],[Route Mileage]]</f>
        <v>2.7912813850608387E-2</v>
      </c>
    </row>
    <row r="1623" spans="1:34" x14ac:dyDescent="0.25">
      <c r="A1623" s="3">
        <v>45580</v>
      </c>
      <c r="B1623" s="1" t="s">
        <v>34</v>
      </c>
      <c r="C1623" s="1" t="s">
        <v>34</v>
      </c>
      <c r="D1623" s="24">
        <v>4022</v>
      </c>
      <c r="E1623" s="24">
        <v>39013</v>
      </c>
      <c r="F1623" s="1" t="s">
        <v>35</v>
      </c>
      <c r="G1623" s="1" t="s">
        <v>36</v>
      </c>
      <c r="H1623" s="1" t="s">
        <v>46</v>
      </c>
      <c r="I1623" t="s">
        <v>47</v>
      </c>
      <c r="J1623" t="str">
        <f>_xlfn.CONCAT(IFERROR(INDEX(Lookup!B:B, MATCH(Table1[[#This Row],[Origin City]], Lookup!A:A, 0)), Table1[[#This Row],[Origin City]]),","," ",Table1[[#This Row],[Origin State]])</f>
        <v>Clarkfield, MN</v>
      </c>
      <c r="K1623" t="s">
        <v>48</v>
      </c>
      <c r="L1623" t="s">
        <v>49</v>
      </c>
      <c r="M1623" t="s">
        <v>50</v>
      </c>
      <c r="N1623" s="5">
        <v>1684</v>
      </c>
      <c r="O1623" t="s">
        <v>51</v>
      </c>
      <c r="P1623">
        <v>110</v>
      </c>
      <c r="Q1623">
        <v>120</v>
      </c>
      <c r="R1623" t="s">
        <v>42</v>
      </c>
      <c r="S1623" t="s">
        <v>43</v>
      </c>
      <c r="T1623" t="s">
        <v>52</v>
      </c>
      <c r="U1623" s="35" t="s">
        <v>44</v>
      </c>
      <c r="V1623" s="27" t="s">
        <v>45</v>
      </c>
      <c r="W1623" s="4">
        <v>5470</v>
      </c>
      <c r="X1623" s="4">
        <f>IF(Table1[[#This Row],[Commodity]]="corn",Table1[[#This Row],[Tariff per Car]]/(111*2000/56),Table1[[#This Row],[Tariff per Car]]/(111*2000/60))</f>
        <v>1.3798198198198199</v>
      </c>
      <c r="Y1623" s="4">
        <f>Table1[[#This Row],[Tariff per Car]]/100.7</f>
        <v>54.319761668321746</v>
      </c>
      <c r="Z1623" s="4">
        <f>(Table1[[#This Row],[Tariff per Car]]/111)</f>
        <v>49.27927927927928</v>
      </c>
      <c r="AA1623" s="6">
        <f>(Table1[[#This Row],[Tariff per Car]]/111)/Table1[[#This Row],[Route Mileage]]</f>
        <v>2.9263229975819049E-2</v>
      </c>
      <c r="AB1623" s="4">
        <v>0.12</v>
      </c>
      <c r="AC1623" s="4">
        <f>Table1[[#This Row],[FSC per Mile]]*Table1[[#This Row],[Route Mileage]]</f>
        <v>202.07999999999998</v>
      </c>
      <c r="AD1623" s="4">
        <f>Table1[[#This Row],[Tariff per Car]]+Table1[[#This Row],[FSC per Car]]</f>
        <v>5672.08</v>
      </c>
      <c r="AE1623" s="4">
        <f>IF(Table1[[#This Row],[Commodity]]="corn",Table1[[#This Row],[Tariff + FSC per Car]]/(111*2000/56),Table1[[#This Row],[Tariff + FSC per Car]]/(111*2000/60))</f>
        <v>1.430794954954955</v>
      </c>
      <c r="AF1623" s="4">
        <f>Table1[[#This Row],[Tariff + FSC per Car]]/100.7</f>
        <v>56.326514399205557</v>
      </c>
      <c r="AG1623" s="4">
        <f>(Table1[[#This Row],[Tariff + FSC per Car]]/111)</f>
        <v>51.099819819819821</v>
      </c>
      <c r="AH1623" s="6">
        <f>(Table1[[#This Row],[Tariff + FSC per Car]]/111)/Table1[[#This Row],[Route Mileage]]</f>
        <v>3.0344311056900133E-2</v>
      </c>
    </row>
    <row r="1624" spans="1:34" x14ac:dyDescent="0.25">
      <c r="A1624" s="3">
        <v>45580</v>
      </c>
      <c r="B1624" s="1" t="s">
        <v>34</v>
      </c>
      <c r="C1624" s="1" t="s">
        <v>34</v>
      </c>
      <c r="D1624" s="24">
        <v>4022</v>
      </c>
      <c r="E1624" s="24">
        <v>39010</v>
      </c>
      <c r="F1624" s="1" t="s">
        <v>35</v>
      </c>
      <c r="G1624" s="1" t="s">
        <v>36</v>
      </c>
      <c r="H1624" s="1" t="s">
        <v>46</v>
      </c>
      <c r="I1624" t="s">
        <v>47</v>
      </c>
      <c r="J1624" t="str">
        <f>_xlfn.CONCAT(IFERROR(INDEX(Lookup!B:B, MATCH(Table1[[#This Row],[Origin City]], Lookup!A:A, 0)), Table1[[#This Row],[Origin City]]),","," ",Table1[[#This Row],[Origin State]])</f>
        <v>Clarkfield, MN</v>
      </c>
      <c r="K1624" t="s">
        <v>53</v>
      </c>
      <c r="L1624" t="s">
        <v>54</v>
      </c>
      <c r="M1624" t="str">
        <f>_xlfn.CONCAT(IFERROR(INDEX(Lookup!B:B, MATCH(Table1[[#This Row],[Destination City]], Lookup!A:A, 0)), Table1[[#This Row],[Destination City]]),","," ",Table1[[#This Row],[Destination State]])</f>
        <v>Hereford, TX</v>
      </c>
      <c r="N1624" s="5">
        <v>1066</v>
      </c>
      <c r="O1624" t="s">
        <v>51</v>
      </c>
      <c r="P1624">
        <v>110</v>
      </c>
      <c r="Q1624">
        <v>120</v>
      </c>
      <c r="R1624" t="s">
        <v>42</v>
      </c>
      <c r="S1624" t="s">
        <v>43</v>
      </c>
      <c r="T1624" t="s">
        <v>52</v>
      </c>
      <c r="U1624" s="35" t="s">
        <v>44</v>
      </c>
      <c r="V1624" s="27" t="s">
        <v>45</v>
      </c>
      <c r="W1624" s="4">
        <v>5800</v>
      </c>
      <c r="X1624" s="4">
        <f>IF(Table1[[#This Row],[Commodity]]="corn",Table1[[#This Row],[Tariff per Car]]/(111*2000/56),Table1[[#This Row],[Tariff per Car]]/(111*2000/60))</f>
        <v>1.463063063063063</v>
      </c>
      <c r="Y1624" s="4">
        <f>Table1[[#This Row],[Tariff per Car]]/100.7</f>
        <v>57.596822244289967</v>
      </c>
      <c r="Z1624" s="4">
        <f>(Table1[[#This Row],[Tariff per Car]]/111)</f>
        <v>52.252252252252255</v>
      </c>
      <c r="AA1624" s="6">
        <f>(Table1[[#This Row],[Tariff per Car]]/111)/Table1[[#This Row],[Route Mileage]]</f>
        <v>4.9017122187853895E-2</v>
      </c>
      <c r="AB1624" s="4">
        <v>0.12</v>
      </c>
      <c r="AC1624" s="4">
        <f>Table1[[#This Row],[FSC per Mile]]*Table1[[#This Row],[Route Mileage]]</f>
        <v>127.92</v>
      </c>
      <c r="AD1624" s="4">
        <f>Table1[[#This Row],[Tariff per Car]]+Table1[[#This Row],[FSC per Car]]</f>
        <v>5927.92</v>
      </c>
      <c r="AE1624" s="4">
        <f>IF(Table1[[#This Row],[Commodity]]="corn",Table1[[#This Row],[Tariff + FSC per Car]]/(111*2000/56),Table1[[#This Row],[Tariff + FSC per Car]]/(111*2000/60))</f>
        <v>1.4953311711711712</v>
      </c>
      <c r="AF1624" s="4">
        <f>Table1[[#This Row],[Tariff + FSC per Car]]/100.7</f>
        <v>58.867130089374378</v>
      </c>
      <c r="AG1624" s="4">
        <f>(Table1[[#This Row],[Tariff + FSC per Car]]/111)</f>
        <v>53.404684684684682</v>
      </c>
      <c r="AH1624" s="6">
        <f>(Table1[[#This Row],[Tariff + FSC per Car]]/111)/Table1[[#This Row],[Route Mileage]]</f>
        <v>5.0098203268934972E-2</v>
      </c>
    </row>
    <row r="1625" spans="1:34" x14ac:dyDescent="0.25">
      <c r="A1625" s="3">
        <v>45580</v>
      </c>
      <c r="B1625" s="1" t="s">
        <v>34</v>
      </c>
      <c r="C1625" s="1" t="s">
        <v>34</v>
      </c>
      <c r="D1625" s="24">
        <v>4022</v>
      </c>
      <c r="E1625" s="24">
        <v>39010</v>
      </c>
      <c r="F1625" s="1" t="s">
        <v>35</v>
      </c>
      <c r="G1625" s="1" t="s">
        <v>36</v>
      </c>
      <c r="H1625" s="1" t="s">
        <v>55</v>
      </c>
      <c r="I1625" t="s">
        <v>38</v>
      </c>
      <c r="J1625" t="str">
        <f>_xlfn.CONCAT(IFERROR(INDEX(Lookup!B:B, MATCH(Table1[[#This Row],[Origin City]], Lookup!A:A, 0)), Table1[[#This Row],[Origin City]]),","," ",Table1[[#This Row],[Origin State]])</f>
        <v>Edison, NE</v>
      </c>
      <c r="K1625" t="s">
        <v>53</v>
      </c>
      <c r="L1625" t="s">
        <v>54</v>
      </c>
      <c r="M1625" t="str">
        <f>_xlfn.CONCAT(IFERROR(INDEX(Lookup!B:B, MATCH(Table1[[#This Row],[Destination City]], Lookup!A:A, 0)), Table1[[#This Row],[Destination City]]),","," ",Table1[[#This Row],[Destination State]])</f>
        <v>Hereford, TX</v>
      </c>
      <c r="N1625" s="9">
        <v>728</v>
      </c>
      <c r="O1625" t="s">
        <v>51</v>
      </c>
      <c r="P1625">
        <v>110</v>
      </c>
      <c r="Q1625">
        <v>120</v>
      </c>
      <c r="R1625" t="s">
        <v>42</v>
      </c>
      <c r="S1625" t="s">
        <v>43</v>
      </c>
      <c r="T1625" t="s">
        <v>52</v>
      </c>
      <c r="U1625" s="35" t="s">
        <v>44</v>
      </c>
      <c r="V1625" s="27" t="s">
        <v>45</v>
      </c>
      <c r="W1625" s="4">
        <v>5040</v>
      </c>
      <c r="X1625" s="4">
        <f>IF(Table1[[#This Row],[Commodity]]="corn",Table1[[#This Row],[Tariff per Car]]/(111*2000/56),Table1[[#This Row],[Tariff per Car]]/(111*2000/60))</f>
        <v>1.2713513513513515</v>
      </c>
      <c r="Y1625" s="4">
        <f>Table1[[#This Row],[Tariff per Car]]/100.7</f>
        <v>50.049652432969211</v>
      </c>
      <c r="Z1625" s="4">
        <f>(Table1[[#This Row],[Tariff per Car]]/111)</f>
        <v>45.405405405405403</v>
      </c>
      <c r="AA1625" s="6">
        <f>(Table1[[#This Row],[Tariff per Car]]/111)/Table1[[#This Row],[Route Mileage]]</f>
        <v>6.2370062370062367E-2</v>
      </c>
      <c r="AB1625" s="4">
        <v>0.12</v>
      </c>
      <c r="AC1625" s="4">
        <f>Table1[[#This Row],[FSC per Mile]]*Table1[[#This Row],[Route Mileage]]</f>
        <v>87.36</v>
      </c>
      <c r="AD1625" s="4">
        <f>Table1[[#This Row],[Tariff per Car]]+Table1[[#This Row],[FSC per Car]]</f>
        <v>5127.3599999999997</v>
      </c>
      <c r="AE1625" s="4">
        <f>IF(Table1[[#This Row],[Commodity]]="corn",Table1[[#This Row],[Tariff + FSC per Car]]/(111*2000/56),Table1[[#This Row],[Tariff + FSC per Car]]/(111*2000/60))</f>
        <v>1.293388108108108</v>
      </c>
      <c r="AF1625" s="4">
        <f>Table1[[#This Row],[Tariff + FSC per Car]]/100.7</f>
        <v>50.917179741807345</v>
      </c>
      <c r="AG1625" s="4">
        <f>(Table1[[#This Row],[Tariff + FSC per Car]]/111)</f>
        <v>46.192432432432426</v>
      </c>
      <c r="AH1625" s="6">
        <f>(Table1[[#This Row],[Tariff + FSC per Car]]/111)/Table1[[#This Row],[Route Mileage]]</f>
        <v>6.3451143451143444E-2</v>
      </c>
    </row>
    <row r="1626" spans="1:34" x14ac:dyDescent="0.25">
      <c r="A1626" s="3">
        <v>45580</v>
      </c>
      <c r="B1626" s="1" t="s">
        <v>34</v>
      </c>
      <c r="C1626" s="1" t="s">
        <v>34</v>
      </c>
      <c r="D1626" s="24">
        <v>4022</v>
      </c>
      <c r="E1626" s="24">
        <v>39013</v>
      </c>
      <c r="F1626" s="1" t="s">
        <v>35</v>
      </c>
      <c r="G1626" s="1" t="s">
        <v>36</v>
      </c>
      <c r="H1626" s="1" t="s">
        <v>55</v>
      </c>
      <c r="I1626" t="s">
        <v>38</v>
      </c>
      <c r="J1626" t="str">
        <f>_xlfn.CONCAT(IFERROR(INDEX(Lookup!B:B, MATCH(Table1[[#This Row],[Origin City]], Lookup!A:A, 0)), Table1[[#This Row],[Origin City]]),","," ",Table1[[#This Row],[Origin State]])</f>
        <v>Edison, NE</v>
      </c>
      <c r="K1626" t="s">
        <v>48</v>
      </c>
      <c r="L1626" t="s">
        <v>49</v>
      </c>
      <c r="M1626" t="s">
        <v>50</v>
      </c>
      <c r="N1626" s="5">
        <v>1759</v>
      </c>
      <c r="O1626" t="s">
        <v>51</v>
      </c>
      <c r="P1626">
        <v>110</v>
      </c>
      <c r="Q1626">
        <v>120</v>
      </c>
      <c r="R1626" t="s">
        <v>42</v>
      </c>
      <c r="S1626" t="s">
        <v>43</v>
      </c>
      <c r="T1626" t="s">
        <v>52</v>
      </c>
      <c r="U1626" s="35" t="s">
        <v>44</v>
      </c>
      <c r="V1626" s="27" t="s">
        <v>45</v>
      </c>
      <c r="W1626" s="4">
        <v>5350</v>
      </c>
      <c r="X1626" s="4">
        <f>IF(Table1[[#This Row],[Commodity]]="corn",Table1[[#This Row],[Tariff per Car]]/(111*2000/56),Table1[[#This Row],[Tariff per Car]]/(111*2000/60))</f>
        <v>1.3495495495495495</v>
      </c>
      <c r="Y1626" s="4">
        <f>Table1[[#This Row],[Tariff per Car]]/100.7</f>
        <v>53.128103277060575</v>
      </c>
      <c r="Z1626" s="4">
        <f>(Table1[[#This Row],[Tariff per Car]]/111)</f>
        <v>48.198198198198199</v>
      </c>
      <c r="AA1626" s="6">
        <f>(Table1[[#This Row],[Tariff per Car]]/111)/Table1[[#This Row],[Route Mileage]]</f>
        <v>2.7400908583398637E-2</v>
      </c>
      <c r="AB1626" s="4">
        <v>0.12</v>
      </c>
      <c r="AC1626" s="4">
        <f>Table1[[#This Row],[FSC per Mile]]*Table1[[#This Row],[Route Mileage]]</f>
        <v>211.07999999999998</v>
      </c>
      <c r="AD1626" s="4">
        <f>Table1[[#This Row],[Tariff per Car]]+Table1[[#This Row],[FSC per Car]]</f>
        <v>5561.08</v>
      </c>
      <c r="AE1626" s="4">
        <f>IF(Table1[[#This Row],[Commodity]]="corn",Table1[[#This Row],[Tariff + FSC per Car]]/(111*2000/56),Table1[[#This Row],[Tariff + FSC per Car]]/(111*2000/60))</f>
        <v>1.402794954954955</v>
      </c>
      <c r="AF1626" s="4">
        <f>Table1[[#This Row],[Tariff + FSC per Car]]/100.7</f>
        <v>55.224230387288976</v>
      </c>
      <c r="AG1626" s="4">
        <f>(Table1[[#This Row],[Tariff + FSC per Car]]/111)</f>
        <v>50.099819819819821</v>
      </c>
      <c r="AH1626" s="6">
        <f>(Table1[[#This Row],[Tariff + FSC per Car]]/111)/Table1[[#This Row],[Route Mileage]]</f>
        <v>2.8481989664479717E-2</v>
      </c>
    </row>
    <row r="1627" spans="1:34" x14ac:dyDescent="0.25">
      <c r="A1627" s="3">
        <v>45580</v>
      </c>
      <c r="B1627" s="1" t="s">
        <v>34</v>
      </c>
      <c r="C1627" s="1" t="s">
        <v>34</v>
      </c>
      <c r="D1627" s="24">
        <v>4022</v>
      </c>
      <c r="E1627" s="24">
        <v>39010</v>
      </c>
      <c r="F1627" s="1" t="s">
        <v>35</v>
      </c>
      <c r="G1627" s="1" t="s">
        <v>36</v>
      </c>
      <c r="H1627" s="1" t="s">
        <v>55</v>
      </c>
      <c r="I1627" t="s">
        <v>38</v>
      </c>
      <c r="J1627" t="str">
        <f>_xlfn.CONCAT(IFERROR(INDEX(Lookup!B:B, MATCH(Table1[[#This Row],[Origin City]], Lookup!A:A, 0)), Table1[[#This Row],[Origin City]]),","," ",Table1[[#This Row],[Origin State]])</f>
        <v>Edison, NE</v>
      </c>
      <c r="K1627" t="s">
        <v>39</v>
      </c>
      <c r="L1627" t="s">
        <v>40</v>
      </c>
      <c r="M1627" t="str">
        <f>_xlfn.CONCAT(IFERROR(INDEX(Lookup!B:B, MATCH(Table1[[#This Row],[Destination City]], Lookup!A:A, 0)), Table1[[#This Row],[Destination City]]),","," ",Table1[[#This Row],[Destination State]])</f>
        <v>Hanford, CA</v>
      </c>
      <c r="N1627" s="5">
        <v>1776</v>
      </c>
      <c r="O1627" t="s">
        <v>41</v>
      </c>
      <c r="P1627">
        <v>110</v>
      </c>
      <c r="Q1627">
        <v>120</v>
      </c>
      <c r="R1627" t="s">
        <v>42</v>
      </c>
      <c r="S1627" t="s">
        <v>43</v>
      </c>
      <c r="T1627" t="s">
        <v>52</v>
      </c>
      <c r="U1627" s="36" t="s">
        <v>44</v>
      </c>
      <c r="V1627" s="28" t="s">
        <v>45</v>
      </c>
      <c r="W1627" s="4">
        <v>6000</v>
      </c>
      <c r="X1627" s="4">
        <f>IF(Table1[[#This Row],[Commodity]]="corn",Table1[[#This Row],[Tariff per Car]]/(111*2000/56),Table1[[#This Row],[Tariff per Car]]/(111*2000/60))</f>
        <v>1.5135135135135136</v>
      </c>
      <c r="Y1627" s="4">
        <f>Table1[[#This Row],[Tariff per Car]]/100.7</f>
        <v>59.582919563058589</v>
      </c>
      <c r="Z1627" s="4">
        <f>(Table1[[#This Row],[Tariff per Car]]/111)</f>
        <v>54.054054054054056</v>
      </c>
      <c r="AA1627" s="6">
        <f>(Table1[[#This Row],[Tariff per Car]]/111)/Table1[[#This Row],[Route Mileage]]</f>
        <v>3.0435841246652058E-2</v>
      </c>
      <c r="AB1627" s="4">
        <v>0.12</v>
      </c>
      <c r="AC1627" s="4">
        <f>Table1[[#This Row],[FSC per Mile]]*Table1[[#This Row],[Route Mileage]]</f>
        <v>213.12</v>
      </c>
      <c r="AD1627" s="4">
        <f>Table1[[#This Row],[Tariff per Car]]+Table1[[#This Row],[FSC per Car]]</f>
        <v>6213.12</v>
      </c>
      <c r="AE1627" s="4">
        <f>IF(Table1[[#This Row],[Commodity]]="corn",Table1[[#This Row],[Tariff + FSC per Car]]/(111*2000/56),Table1[[#This Row],[Tariff + FSC per Car]]/(111*2000/60))</f>
        <v>1.5672735135135134</v>
      </c>
      <c r="AF1627" s="4">
        <f>Table1[[#This Row],[Tariff + FSC per Car]]/100.7</f>
        <v>61.69930486593843</v>
      </c>
      <c r="AG1627" s="4">
        <f>(Table1[[#This Row],[Tariff + FSC per Car]]/111)</f>
        <v>55.974054054054051</v>
      </c>
      <c r="AH1627" s="6">
        <f>(Table1[[#This Row],[Tariff + FSC per Car]]/111)/Table1[[#This Row],[Route Mileage]]</f>
        <v>3.1516922327733135E-2</v>
      </c>
    </row>
    <row r="1628" spans="1:34" x14ac:dyDescent="0.25">
      <c r="A1628" s="3">
        <v>45580</v>
      </c>
      <c r="B1628" t="s">
        <v>34</v>
      </c>
      <c r="C1628" t="s">
        <v>34</v>
      </c>
      <c r="D1628" s="24">
        <v>4022</v>
      </c>
      <c r="E1628" s="24">
        <v>39010</v>
      </c>
      <c r="F1628" s="1" t="s">
        <v>35</v>
      </c>
      <c r="G1628" s="1" t="s">
        <v>36</v>
      </c>
      <c r="H1628" s="1" t="s">
        <v>56</v>
      </c>
      <c r="I1628" t="s">
        <v>57</v>
      </c>
      <c r="J1628" t="str">
        <f>_xlfn.CONCAT(IFERROR(INDEX(Lookup!B:B, MATCH(Table1[[#This Row],[Origin City]], Lookup!A:A, 0)), Table1[[#This Row],[Origin City]]),","," ",Table1[[#This Row],[Origin State]])</f>
        <v>Greenwood (Mendota), IL</v>
      </c>
      <c r="K1628" t="s">
        <v>53</v>
      </c>
      <c r="L1628" t="s">
        <v>54</v>
      </c>
      <c r="M1628" t="str">
        <f>_xlfn.CONCAT(IFERROR(INDEX(Lookup!B:B, MATCH(Table1[[#This Row],[Destination City]], Lookup!A:A, 0)), Table1[[#This Row],[Destination City]]),","," ",Table1[[#This Row],[Destination State]])</f>
        <v>Hereford, TX</v>
      </c>
      <c r="N1628" s="5">
        <v>935</v>
      </c>
      <c r="O1628" t="s">
        <v>41</v>
      </c>
      <c r="P1628">
        <v>110</v>
      </c>
      <c r="Q1628">
        <v>120</v>
      </c>
      <c r="R1628" t="s">
        <v>42</v>
      </c>
      <c r="S1628" t="s">
        <v>43</v>
      </c>
      <c r="T1628" t="s">
        <v>52</v>
      </c>
      <c r="U1628" s="35" t="s">
        <v>44</v>
      </c>
      <c r="V1628" s="27" t="s">
        <v>45</v>
      </c>
      <c r="W1628" s="4">
        <v>4560</v>
      </c>
      <c r="X1628" s="4">
        <f>IF(Table1[[#This Row],[Commodity]]="corn",Table1[[#This Row],[Tariff per Car]]/(111*2000/56),Table1[[#This Row],[Tariff per Car]]/(111*2000/60))</f>
        <v>1.1502702702702703</v>
      </c>
      <c r="Y1628" s="4">
        <f>Table1[[#This Row],[Tariff per Car]]/100.7</f>
        <v>45.283018867924525</v>
      </c>
      <c r="Z1628" s="4">
        <f>(Table1[[#This Row],[Tariff per Car]]/111)</f>
        <v>41.081081081081081</v>
      </c>
      <c r="AA1628" s="6">
        <f>(Table1[[#This Row],[Tariff per Car]]/111)/Table1[[#This Row],[Route Mileage]]</f>
        <v>4.3936985113455701E-2</v>
      </c>
      <c r="AB1628" s="4">
        <v>0.12</v>
      </c>
      <c r="AC1628" s="4">
        <f>Table1[[#This Row],[FSC per Mile]]*Table1[[#This Row],[Route Mileage]]</f>
        <v>112.2</v>
      </c>
      <c r="AD1628" s="4">
        <f>Table1[[#This Row],[Tariff per Car]]+Table1[[#This Row],[FSC per Car]]</f>
        <v>4672.2</v>
      </c>
      <c r="AE1628" s="4">
        <f>IF(Table1[[#This Row],[Commodity]]="corn",Table1[[#This Row],[Tariff + FSC per Car]]/(111*2000/56),Table1[[#This Row],[Tariff + FSC per Car]]/(111*2000/60))</f>
        <v>1.178572972972973</v>
      </c>
      <c r="AF1628" s="4">
        <f>Table1[[#This Row],[Tariff + FSC per Car]]/100.7</f>
        <v>46.397219463753721</v>
      </c>
      <c r="AG1628" s="4">
        <f>(Table1[[#This Row],[Tariff + FSC per Car]]/111)</f>
        <v>42.091891891891891</v>
      </c>
      <c r="AH1628" s="6">
        <f>(Table1[[#This Row],[Tariff + FSC per Car]]/111)/Table1[[#This Row],[Route Mileage]]</f>
        <v>4.5018066194536778E-2</v>
      </c>
    </row>
    <row r="1629" spans="1:34" x14ac:dyDescent="0.25">
      <c r="A1629" s="3">
        <v>45580</v>
      </c>
      <c r="B1629" s="1" t="s">
        <v>34</v>
      </c>
      <c r="C1629" s="1" t="s">
        <v>34</v>
      </c>
      <c r="D1629" s="24">
        <v>4022</v>
      </c>
      <c r="E1629" s="24">
        <v>39010</v>
      </c>
      <c r="F1629" s="1" t="s">
        <v>35</v>
      </c>
      <c r="G1629" s="1" t="s">
        <v>36</v>
      </c>
      <c r="H1629" s="1" t="s">
        <v>58</v>
      </c>
      <c r="I1629" t="s">
        <v>59</v>
      </c>
      <c r="J1629" t="str">
        <f>_xlfn.CONCAT(IFERROR(INDEX(Lookup!B:B, MATCH(Table1[[#This Row],[Origin City]], Lookup!A:A, 0)), Table1[[#This Row],[Origin City]]),","," ",Table1[[#This Row],[Origin State]])</f>
        <v>Hancock, IA</v>
      </c>
      <c r="K1629" t="s">
        <v>60</v>
      </c>
      <c r="L1629" t="s">
        <v>54</v>
      </c>
      <c r="M1629" t="str">
        <f>_xlfn.CONCAT(IFERROR(INDEX(Lookup!B:B, MATCH(Table1[[#This Row],[Destination City]], Lookup!A:A, 0)), Table1[[#This Row],[Destination City]]),","," ",Table1[[#This Row],[Destination State]])</f>
        <v>Plainview, TX</v>
      </c>
      <c r="N1629" s="5">
        <v>832</v>
      </c>
      <c r="O1629" t="s">
        <v>41</v>
      </c>
      <c r="P1629">
        <v>110</v>
      </c>
      <c r="Q1629">
        <v>120</v>
      </c>
      <c r="R1629" t="s">
        <v>42</v>
      </c>
      <c r="S1629" t="s">
        <v>43</v>
      </c>
      <c r="T1629" t="s">
        <v>43</v>
      </c>
      <c r="U1629" s="35" t="s">
        <v>44</v>
      </c>
      <c r="V1629" s="27" t="s">
        <v>45</v>
      </c>
      <c r="W1629" s="4">
        <v>5160</v>
      </c>
      <c r="X1629" s="4">
        <f>IF(Table1[[#This Row],[Commodity]]="corn",Table1[[#This Row],[Tariff per Car]]/(111*2000/56),Table1[[#This Row],[Tariff per Car]]/(111*2000/60))</f>
        <v>1.3016216216216216</v>
      </c>
      <c r="Y1629" s="4">
        <f>Table1[[#This Row],[Tariff per Car]]/100.7</f>
        <v>51.241310824230389</v>
      </c>
      <c r="Z1629" s="4">
        <f>(Table1[[#This Row],[Tariff per Car]]/111)</f>
        <v>46.486486486486484</v>
      </c>
      <c r="AA1629" s="6">
        <f>(Table1[[#This Row],[Tariff per Car]]/111)/Table1[[#This Row],[Route Mileage]]</f>
        <v>5.5873180873180869E-2</v>
      </c>
      <c r="AB1629" s="4">
        <v>0.12</v>
      </c>
      <c r="AC1629" s="4">
        <f>Table1[[#This Row],[FSC per Mile]]*Table1[[#This Row],[Route Mileage]]</f>
        <v>99.84</v>
      </c>
      <c r="AD1629" s="4">
        <f>Table1[[#This Row],[Tariff per Car]]+Table1[[#This Row],[FSC per Car]]</f>
        <v>5259.84</v>
      </c>
      <c r="AE1629" s="4">
        <f>IF(Table1[[#This Row],[Commodity]]="corn",Table1[[#This Row],[Tariff + FSC per Car]]/(111*2000/56),Table1[[#This Row],[Tariff + FSC per Car]]/(111*2000/60))</f>
        <v>1.3268064864864866</v>
      </c>
      <c r="AF1629" s="4">
        <f>Table1[[#This Row],[Tariff + FSC per Car]]/100.7</f>
        <v>52.232770605759683</v>
      </c>
      <c r="AG1629" s="4">
        <f>(Table1[[#This Row],[Tariff + FSC per Car]]/111)</f>
        <v>47.385945945945949</v>
      </c>
      <c r="AH1629" s="6">
        <f>(Table1[[#This Row],[Tariff + FSC per Car]]/111)/Table1[[#This Row],[Route Mileage]]</f>
        <v>5.695426195426196E-2</v>
      </c>
    </row>
    <row r="1630" spans="1:34" x14ac:dyDescent="0.25">
      <c r="A1630" s="3">
        <v>45580</v>
      </c>
      <c r="B1630" s="1" t="s">
        <v>34</v>
      </c>
      <c r="C1630" s="1" t="s">
        <v>34</v>
      </c>
      <c r="D1630" s="24">
        <v>4022</v>
      </c>
      <c r="E1630" s="24">
        <v>39010</v>
      </c>
      <c r="F1630" s="1" t="s">
        <v>35</v>
      </c>
      <c r="G1630" s="1" t="s">
        <v>36</v>
      </c>
      <c r="H1630" s="1" t="s">
        <v>61</v>
      </c>
      <c r="I1630" t="s">
        <v>62</v>
      </c>
      <c r="J1630" t="str">
        <f>_xlfn.CONCAT(IFERROR(INDEX(Lookup!B:B, MATCH(Table1[[#This Row],[Origin City]], Lookup!A:A, 0)), Table1[[#This Row],[Origin City]]),","," ",Table1[[#This Row],[Origin State]])</f>
        <v>Phelps (Rock Port), MO</v>
      </c>
      <c r="K1630" t="s">
        <v>63</v>
      </c>
      <c r="L1630" t="s">
        <v>64</v>
      </c>
      <c r="M1630" t="str">
        <f>_xlfn.CONCAT(IFERROR(INDEX(Lookup!B:B, MATCH(Table1[[#This Row],[Destination City]], Lookup!A:A, 0)), Table1[[#This Row],[Destination City]]),","," ",Table1[[#This Row],[Destination State]])</f>
        <v>Clovis, NM</v>
      </c>
      <c r="N1630" s="5">
        <v>764</v>
      </c>
      <c r="O1630" t="s">
        <v>41</v>
      </c>
      <c r="P1630">
        <v>110</v>
      </c>
      <c r="Q1630">
        <v>120</v>
      </c>
      <c r="R1630" t="s">
        <v>42</v>
      </c>
      <c r="S1630" t="s">
        <v>43</v>
      </c>
      <c r="T1630" t="s">
        <v>52</v>
      </c>
      <c r="U1630" s="35" t="s">
        <v>44</v>
      </c>
      <c r="V1630" s="27" t="s">
        <v>45</v>
      </c>
      <c r="W1630" s="4">
        <v>4800</v>
      </c>
      <c r="X1630" s="4">
        <f>IF(Table1[[#This Row],[Commodity]]="corn",Table1[[#This Row],[Tariff per Car]]/(111*2000/56),Table1[[#This Row],[Tariff per Car]]/(111*2000/60))</f>
        <v>1.2108108108108109</v>
      </c>
      <c r="Y1630" s="4">
        <f>Table1[[#This Row],[Tariff per Car]]/100.7</f>
        <v>47.666335650446868</v>
      </c>
      <c r="Z1630" s="4">
        <f>(Table1[[#This Row],[Tariff per Car]]/111)</f>
        <v>43.243243243243242</v>
      </c>
      <c r="AA1630" s="6">
        <f>(Table1[[#This Row],[Tariff per Car]]/111)/Table1[[#This Row],[Route Mileage]]</f>
        <v>5.6601103721522571E-2</v>
      </c>
      <c r="AB1630" s="4">
        <v>0.12</v>
      </c>
      <c r="AC1630" s="4">
        <f>Table1[[#This Row],[FSC per Mile]]*Table1[[#This Row],[Route Mileage]]</f>
        <v>91.679999999999993</v>
      </c>
      <c r="AD1630" s="4">
        <f>Table1[[#This Row],[Tariff per Car]]+Table1[[#This Row],[FSC per Car]]</f>
        <v>4891.68</v>
      </c>
      <c r="AE1630" s="4">
        <f>IF(Table1[[#This Row],[Commodity]]="corn",Table1[[#This Row],[Tariff + FSC per Car]]/(111*2000/56),Table1[[#This Row],[Tariff + FSC per Car]]/(111*2000/60))</f>
        <v>1.2339372972972973</v>
      </c>
      <c r="AF1630" s="4">
        <f>Table1[[#This Row],[Tariff + FSC per Car]]/100.7</f>
        <v>48.57676266137041</v>
      </c>
      <c r="AG1630" s="4">
        <f>(Table1[[#This Row],[Tariff + FSC per Car]]/111)</f>
        <v>44.069189189189188</v>
      </c>
      <c r="AH1630" s="6">
        <f>(Table1[[#This Row],[Tariff + FSC per Car]]/111)/Table1[[#This Row],[Route Mileage]]</f>
        <v>5.7682184802603648E-2</v>
      </c>
    </row>
    <row r="1631" spans="1:34" x14ac:dyDescent="0.25">
      <c r="A1631" s="3">
        <v>45580</v>
      </c>
      <c r="B1631" s="1" t="s">
        <v>34</v>
      </c>
      <c r="C1631" s="1" t="s">
        <v>34</v>
      </c>
      <c r="D1631" s="24">
        <v>4022</v>
      </c>
      <c r="E1631" s="24">
        <v>39010</v>
      </c>
      <c r="F1631" s="1" t="s">
        <v>35</v>
      </c>
      <c r="G1631" s="1" t="s">
        <v>36</v>
      </c>
      <c r="H1631" s="1" t="s">
        <v>61</v>
      </c>
      <c r="I1631" t="s">
        <v>62</v>
      </c>
      <c r="J1631" t="str">
        <f>_xlfn.CONCAT(IFERROR(INDEX(Lookup!B:B, MATCH(Table1[[#This Row],[Origin City]], Lookup!A:A, 0)), Table1[[#This Row],[Origin City]]),","," ",Table1[[#This Row],[Origin State]])</f>
        <v>Phelps (Rock Port), MO</v>
      </c>
      <c r="K1631" t="s">
        <v>65</v>
      </c>
      <c r="L1631" t="s">
        <v>54</v>
      </c>
      <c r="M1631" t="s">
        <v>66</v>
      </c>
      <c r="N1631" s="5">
        <v>937</v>
      </c>
      <c r="O1631" t="s">
        <v>41</v>
      </c>
      <c r="P1631">
        <v>110</v>
      </c>
      <c r="Q1631">
        <v>120</v>
      </c>
      <c r="R1631" t="s">
        <v>42</v>
      </c>
      <c r="S1631" t="s">
        <v>43</v>
      </c>
      <c r="T1631" t="s">
        <v>52</v>
      </c>
      <c r="U1631" s="35" t="s">
        <v>44</v>
      </c>
      <c r="V1631" s="27" t="s">
        <v>45</v>
      </c>
      <c r="W1631" s="4">
        <v>4540</v>
      </c>
      <c r="X1631" s="4">
        <f>IF(Table1[[#This Row],[Commodity]]="corn",Table1[[#This Row],[Tariff per Car]]/(111*2000/56),Table1[[#This Row],[Tariff per Car]]/(111*2000/60))</f>
        <v>1.1452252252252253</v>
      </c>
      <c r="Y1631" s="4">
        <f>Table1[[#This Row],[Tariff per Car]]/100.7</f>
        <v>45.084409136047668</v>
      </c>
      <c r="Z1631" s="4">
        <f>(Table1[[#This Row],[Tariff per Car]]/111)</f>
        <v>40.900900900900901</v>
      </c>
      <c r="AA1631" s="6">
        <f>(Table1[[#This Row],[Tariff per Car]]/111)/Table1[[#This Row],[Route Mileage]]</f>
        <v>4.3650908111954004E-2</v>
      </c>
      <c r="AB1631" s="4">
        <v>0.12</v>
      </c>
      <c r="AC1631" s="4">
        <f>Table1[[#This Row],[FSC per Mile]]*Table1[[#This Row],[Route Mileage]]</f>
        <v>112.44</v>
      </c>
      <c r="AD1631" s="4">
        <f>Table1[[#This Row],[Tariff per Car]]+Table1[[#This Row],[FSC per Car]]</f>
        <v>4652.4399999999996</v>
      </c>
      <c r="AE1631" s="4">
        <f>IF(Table1[[#This Row],[Commodity]]="corn",Table1[[#This Row],[Tariff + FSC per Car]]/(111*2000/56),Table1[[#This Row],[Tariff + FSC per Car]]/(111*2000/60))</f>
        <v>1.1735884684684683</v>
      </c>
      <c r="AF1631" s="4">
        <f>Table1[[#This Row],[Tariff + FSC per Car]]/100.7</f>
        <v>46.200993048659377</v>
      </c>
      <c r="AG1631" s="4">
        <f>(Table1[[#This Row],[Tariff + FSC per Car]]/111)</f>
        <v>41.913873873873868</v>
      </c>
      <c r="AH1631" s="6">
        <f>(Table1[[#This Row],[Tariff + FSC per Car]]/111)/Table1[[#This Row],[Route Mileage]]</f>
        <v>4.4731989193035081E-2</v>
      </c>
    </row>
    <row r="1632" spans="1:34" x14ac:dyDescent="0.25">
      <c r="A1632" s="3">
        <v>45580</v>
      </c>
      <c r="B1632" s="1" t="s">
        <v>34</v>
      </c>
      <c r="C1632" s="1" t="s">
        <v>34</v>
      </c>
      <c r="D1632" s="24">
        <v>4022</v>
      </c>
      <c r="E1632" s="24">
        <v>39013</v>
      </c>
      <c r="F1632" s="1" t="s">
        <v>35</v>
      </c>
      <c r="G1632" s="1" t="s">
        <v>36</v>
      </c>
      <c r="H1632" s="1" t="s">
        <v>67</v>
      </c>
      <c r="I1632" t="s">
        <v>68</v>
      </c>
      <c r="J1632" t="str">
        <f>_xlfn.CONCAT(IFERROR(INDEX(Lookup!B:B, MATCH(Table1[[#This Row],[Origin City]], Lookup!A:A, 0)), Table1[[#This Row],[Origin City]]),","," ",Table1[[#This Row],[Origin State]])</f>
        <v>Selby, SD</v>
      </c>
      <c r="K1632" t="s">
        <v>48</v>
      </c>
      <c r="L1632" t="s">
        <v>49</v>
      </c>
      <c r="M1632" t="s">
        <v>50</v>
      </c>
      <c r="N1632" s="5">
        <v>1419</v>
      </c>
      <c r="O1632" t="s">
        <v>51</v>
      </c>
      <c r="P1632">
        <v>110</v>
      </c>
      <c r="Q1632">
        <v>120</v>
      </c>
      <c r="R1632" t="s">
        <v>42</v>
      </c>
      <c r="S1632" t="s">
        <v>43</v>
      </c>
      <c r="T1632" t="s">
        <v>52</v>
      </c>
      <c r="U1632" s="36" t="s">
        <v>44</v>
      </c>
      <c r="V1632" s="28" t="s">
        <v>45</v>
      </c>
      <c r="W1632" s="4">
        <v>5430</v>
      </c>
      <c r="X1632" s="4">
        <f>IF(Table1[[#This Row],[Commodity]]="corn",Table1[[#This Row],[Tariff per Car]]/(111*2000/56),Table1[[#This Row],[Tariff per Car]]/(111*2000/60))</f>
        <v>1.3697297297297297</v>
      </c>
      <c r="Y1632" s="4">
        <f>Table1[[#This Row],[Tariff per Car]]/100.7</f>
        <v>53.922542204568025</v>
      </c>
      <c r="Z1632" s="4">
        <f>(Table1[[#This Row],[Tariff per Car]]/111)</f>
        <v>48.918918918918919</v>
      </c>
      <c r="AA1632" s="6">
        <f>(Table1[[#This Row],[Tariff per Car]]/111)/Table1[[#This Row],[Route Mileage]]</f>
        <v>3.4474220520732152E-2</v>
      </c>
      <c r="AB1632" s="4">
        <v>0.12</v>
      </c>
      <c r="AC1632" s="4">
        <f>Table1[[#This Row],[FSC per Mile]]*Table1[[#This Row],[Route Mileage]]</f>
        <v>170.28</v>
      </c>
      <c r="AD1632" s="4">
        <f>Table1[[#This Row],[Tariff per Car]]+Table1[[#This Row],[FSC per Car]]</f>
        <v>5600.28</v>
      </c>
      <c r="AE1632" s="4">
        <f>IF(Table1[[#This Row],[Commodity]]="corn",Table1[[#This Row],[Tariff + FSC per Car]]/(111*2000/56),Table1[[#This Row],[Tariff + FSC per Car]]/(111*2000/60))</f>
        <v>1.4126832432432432</v>
      </c>
      <c r="AF1632" s="4">
        <f>Table1[[#This Row],[Tariff + FSC per Car]]/100.7</f>
        <v>55.613505461767623</v>
      </c>
      <c r="AG1632" s="4">
        <f>(Table1[[#This Row],[Tariff + FSC per Car]]/111)</f>
        <v>50.452972972972972</v>
      </c>
      <c r="AH1632" s="6">
        <f>(Table1[[#This Row],[Tariff + FSC per Car]]/111)/Table1[[#This Row],[Route Mileage]]</f>
        <v>3.5555301601813229E-2</v>
      </c>
    </row>
    <row r="1633" spans="1:34" x14ac:dyDescent="0.25">
      <c r="A1633" s="3">
        <v>45580</v>
      </c>
      <c r="B1633" s="1" t="s">
        <v>34</v>
      </c>
      <c r="C1633" s="1" t="s">
        <v>34</v>
      </c>
      <c r="D1633" s="24">
        <v>4022</v>
      </c>
      <c r="E1633" s="24">
        <v>39013</v>
      </c>
      <c r="F1633" s="1" t="s">
        <v>35</v>
      </c>
      <c r="G1633" s="1" t="s">
        <v>36</v>
      </c>
      <c r="H1633" s="1" t="s">
        <v>69</v>
      </c>
      <c r="I1633" t="s">
        <v>47</v>
      </c>
      <c r="J1633" t="str">
        <f>_xlfn.CONCAT(IFERROR(INDEX(Lookup!B:B, MATCH(Table1[[#This Row],[Origin City]], Lookup!A:A, 0)), Table1[[#This Row],[Origin City]]),","," ",Table1[[#This Row],[Origin State]])</f>
        <v>St. Cloud, MN</v>
      </c>
      <c r="K1633" t="s">
        <v>48</v>
      </c>
      <c r="L1633" t="s">
        <v>49</v>
      </c>
      <c r="M1633" t="s">
        <v>50</v>
      </c>
      <c r="N1633" s="5">
        <v>1666</v>
      </c>
      <c r="O1633" t="s">
        <v>51</v>
      </c>
      <c r="P1633">
        <v>110</v>
      </c>
      <c r="Q1633">
        <v>120</v>
      </c>
      <c r="R1633" t="s">
        <v>42</v>
      </c>
      <c r="S1633" t="s">
        <v>43</v>
      </c>
      <c r="T1633" t="s">
        <v>52</v>
      </c>
      <c r="U1633" s="36" t="s">
        <v>44</v>
      </c>
      <c r="V1633" s="28" t="s">
        <v>45</v>
      </c>
      <c r="W1633" s="4">
        <v>5430</v>
      </c>
      <c r="X1633" s="4">
        <f>IF(Table1[[#This Row],[Commodity]]="corn",Table1[[#This Row],[Tariff per Car]]/(111*2000/56),Table1[[#This Row],[Tariff per Car]]/(111*2000/60))</f>
        <v>1.3697297297297297</v>
      </c>
      <c r="Y1633" s="4">
        <f>Table1[[#This Row],[Tariff per Car]]/100.7</f>
        <v>53.922542204568025</v>
      </c>
      <c r="Z1633" s="4">
        <f>(Table1[[#This Row],[Tariff per Car]]/111)</f>
        <v>48.918918918918919</v>
      </c>
      <c r="AA1633" s="6">
        <f>(Table1[[#This Row],[Tariff per Car]]/111)/Table1[[#This Row],[Route Mileage]]</f>
        <v>2.9363096589987345E-2</v>
      </c>
      <c r="AB1633" s="4">
        <v>0.12</v>
      </c>
      <c r="AC1633" s="4">
        <f>Table1[[#This Row],[FSC per Mile]]*Table1[[#This Row],[Route Mileage]]</f>
        <v>199.92</v>
      </c>
      <c r="AD1633" s="4">
        <f>Table1[[#This Row],[Tariff per Car]]+Table1[[#This Row],[FSC per Car]]</f>
        <v>5629.92</v>
      </c>
      <c r="AE1633" s="4">
        <f>IF(Table1[[#This Row],[Commodity]]="corn",Table1[[#This Row],[Tariff + FSC per Car]]/(111*2000/56),Table1[[#This Row],[Tariff + FSC per Car]]/(111*2000/60))</f>
        <v>1.4201600000000001</v>
      </c>
      <c r="AF1633" s="4">
        <f>Table1[[#This Row],[Tariff + FSC per Car]]/100.7</f>
        <v>55.907845084409132</v>
      </c>
      <c r="AG1633" s="4">
        <f>(Table1[[#This Row],[Tariff + FSC per Car]]/111)</f>
        <v>50.72</v>
      </c>
      <c r="AH1633" s="6">
        <f>(Table1[[#This Row],[Tariff + FSC per Car]]/111)/Table1[[#This Row],[Route Mileage]]</f>
        <v>3.0444177671068426E-2</v>
      </c>
    </row>
    <row r="1634" spans="1:34" x14ac:dyDescent="0.25">
      <c r="A1634" s="3">
        <v>45580</v>
      </c>
      <c r="B1634" s="1" t="s">
        <v>34</v>
      </c>
      <c r="C1634" s="1" t="s">
        <v>34</v>
      </c>
      <c r="D1634" s="24">
        <v>4022</v>
      </c>
      <c r="E1634" s="24">
        <v>39010</v>
      </c>
      <c r="F1634" s="1" t="s">
        <v>35</v>
      </c>
      <c r="G1634" s="1" t="s">
        <v>36</v>
      </c>
      <c r="H1634" s="1" t="s">
        <v>70</v>
      </c>
      <c r="I1634" t="s">
        <v>57</v>
      </c>
      <c r="J1634" t="str">
        <f>_xlfn.CONCAT(IFERROR(INDEX(Lookup!B:B, MATCH(Table1[[#This Row],[Origin City]], Lookup!A:A, 0)), Table1[[#This Row],[Origin City]]),","," ",Table1[[#This Row],[Origin State]])</f>
        <v>Waverly, IL</v>
      </c>
      <c r="K1634" t="s">
        <v>71</v>
      </c>
      <c r="L1634" t="s">
        <v>64</v>
      </c>
      <c r="M1634" t="str">
        <f>_xlfn.CONCAT(IFERROR(INDEX(Lookup!B:B, MATCH(Table1[[#This Row],[Destination City]], Lookup!A:A, 0)), Table1[[#This Row],[Destination City]]),","," ",Table1[[#This Row],[Destination State]])</f>
        <v>Dexter, NM</v>
      </c>
      <c r="N1634" s="47">
        <v>1058</v>
      </c>
      <c r="O1634" t="s">
        <v>41</v>
      </c>
      <c r="P1634">
        <v>110</v>
      </c>
      <c r="Q1634">
        <v>120</v>
      </c>
      <c r="R1634" t="s">
        <v>42</v>
      </c>
      <c r="S1634" t="s">
        <v>43</v>
      </c>
      <c r="T1634" t="s">
        <v>43</v>
      </c>
      <c r="U1634" s="36" t="s">
        <v>44</v>
      </c>
      <c r="V1634" s="28" t="s">
        <v>45</v>
      </c>
      <c r="W1634" s="4">
        <v>4680</v>
      </c>
      <c r="X1634" s="4">
        <f>IF(Table1[[#This Row],[Commodity]]="corn",Table1[[#This Row],[Tariff per Car]]/(111*2000/56),Table1[[#This Row],[Tariff per Car]]/(111*2000/60))</f>
        <v>1.1805405405405405</v>
      </c>
      <c r="Y1634" s="4">
        <f>Table1[[#This Row],[Tariff per Car]]/100.7</f>
        <v>46.474677259185697</v>
      </c>
      <c r="Z1634" s="4">
        <f>(Table1[[#This Row],[Tariff per Car]]/111)</f>
        <v>42.162162162162161</v>
      </c>
      <c r="AA1634" s="6">
        <f>(Table1[[#This Row],[Tariff per Car]]/111)/Table1[[#This Row],[Route Mileage]]</f>
        <v>3.9850814898073877E-2</v>
      </c>
      <c r="AB1634" s="4">
        <v>0.12</v>
      </c>
      <c r="AC1634" s="4">
        <f>Table1[[#This Row],[FSC per Mile]]*Table1[[#This Row],[Route Mileage]]</f>
        <v>126.96</v>
      </c>
      <c r="AD1634" s="4">
        <f>Table1[[#This Row],[Tariff per Car]]+Table1[[#This Row],[FSC per Car]]</f>
        <v>4806.96</v>
      </c>
      <c r="AE1634" s="4">
        <f>IF(Table1[[#This Row],[Commodity]]="corn",Table1[[#This Row],[Tariff + FSC per Car]]/(111*2000/56),Table1[[#This Row],[Tariff + FSC per Car]]/(111*2000/60))</f>
        <v>1.2125664864864865</v>
      </c>
      <c r="AF1634" s="4">
        <f>Table1[[#This Row],[Tariff + FSC per Car]]/100.7</f>
        <v>47.735451837140019</v>
      </c>
      <c r="AG1634" s="4">
        <f>(Table1[[#This Row],[Tariff + FSC per Car]]/111)</f>
        <v>43.305945945945943</v>
      </c>
      <c r="AH1634" s="6">
        <f>(Table1[[#This Row],[Tariff + FSC per Car]]/111)/Table1[[#This Row],[Route Mileage]]</f>
        <v>4.0931895979154954E-2</v>
      </c>
    </row>
    <row r="1635" spans="1:34" x14ac:dyDescent="0.25">
      <c r="A1635" s="3">
        <v>45580</v>
      </c>
      <c r="B1635" s="1" t="s">
        <v>131</v>
      </c>
      <c r="C1635" s="1" t="s">
        <v>131</v>
      </c>
      <c r="D1635" s="24">
        <v>4050</v>
      </c>
      <c r="E1635" s="24">
        <v>1001000</v>
      </c>
      <c r="F1635" s="1" t="s">
        <v>35</v>
      </c>
      <c r="G1635" s="1" t="s">
        <v>36</v>
      </c>
      <c r="H1635" s="1" t="s">
        <v>132</v>
      </c>
      <c r="I1635" t="s">
        <v>57</v>
      </c>
      <c r="J1635" t="str">
        <f>_xlfn.CONCAT(IFERROR(INDEX(Lookup!B:B, MATCH(Table1[[#This Row],[Origin City]], Lookup!A:A, 0)), Table1[[#This Row],[Origin City]]),","," ",Table1[[#This Row],[Origin State]])</f>
        <v>Gibson City, IL</v>
      </c>
      <c r="K1635" t="s">
        <v>133</v>
      </c>
      <c r="L1635" t="s">
        <v>83</v>
      </c>
      <c r="M1635" t="str">
        <f>_xlfn.CONCAT(IFERROR(INDEX(Lookup!B:B, MATCH(Table1[[#This Row],[Destination City]], Lookup!A:A, 0)), Table1[[#This Row],[Destination City]]),","," ",Table1[[#This Row],[Destination State]])</f>
        <v>Reserve, LA</v>
      </c>
      <c r="N1635" s="5">
        <v>870</v>
      </c>
      <c r="O1635" t="s">
        <v>86</v>
      </c>
      <c r="P1635">
        <v>105</v>
      </c>
      <c r="R1635" t="s">
        <v>108</v>
      </c>
      <c r="S1635" t="s">
        <v>43</v>
      </c>
      <c r="T1635" t="s">
        <v>52</v>
      </c>
      <c r="U1635" s="26"/>
      <c r="V1635" s="27" t="s">
        <v>134</v>
      </c>
      <c r="W1635" s="4">
        <v>2411</v>
      </c>
      <c r="X1635" s="4">
        <f>IF(Table1[[#This Row],[Commodity]]="corn",Table1[[#This Row],[Tariff per Car]]/(111*2000/56),Table1[[#This Row],[Tariff per Car]]/(111*2000/60))</f>
        <v>0.60818018018018016</v>
      </c>
      <c r="Y1635" s="4">
        <f>Table1[[#This Row],[Tariff per Car]]/100.7</f>
        <v>23.942403177755708</v>
      </c>
      <c r="Z1635" s="4">
        <f>(Table1[[#This Row],[Tariff per Car]]/111)</f>
        <v>21.72072072072072</v>
      </c>
      <c r="AA1635" s="6">
        <f>(Table1[[#This Row],[Tariff per Car]]/111)/Table1[[#This Row],[Route Mileage]]</f>
        <v>2.4966345656000827E-2</v>
      </c>
      <c r="AB1635" s="4">
        <v>0.37</v>
      </c>
      <c r="AC1635" s="4">
        <f>Table1[[#This Row],[FSC per Mile]]*Table1[[#This Row],[Route Mileage]]</f>
        <v>321.89999999999998</v>
      </c>
      <c r="AD1635" s="4">
        <f>Table1[[#This Row],[Tariff per Car]]+Table1[[#This Row],[FSC per Car]]</f>
        <v>2732.9</v>
      </c>
      <c r="AE1635" s="4">
        <f>IF(Table1[[#This Row],[Commodity]]="corn",Table1[[#This Row],[Tariff + FSC per Car]]/(111*2000/56),Table1[[#This Row],[Tariff + FSC per Car]]/(111*2000/60))</f>
        <v>0.68938018018018021</v>
      </c>
      <c r="AF1635" s="4">
        <f>Table1[[#This Row],[Tariff + FSC per Car]]/100.7</f>
        <v>27.139026812313805</v>
      </c>
      <c r="AG1635" s="4">
        <f>(Table1[[#This Row],[Tariff + FSC per Car]]/111)</f>
        <v>24.620720720720723</v>
      </c>
      <c r="AH1635" s="6">
        <f>(Table1[[#This Row],[Tariff + FSC per Car]]/111)/Table1[[#This Row],[Route Mileage]]</f>
        <v>2.8299678989334165E-2</v>
      </c>
    </row>
    <row r="1636" spans="1:34" x14ac:dyDescent="0.25">
      <c r="A1636" s="3">
        <v>45580</v>
      </c>
      <c r="B1636" s="1" t="s">
        <v>131</v>
      </c>
      <c r="C1636" s="1" t="s">
        <v>131</v>
      </c>
      <c r="D1636" s="24">
        <v>4050</v>
      </c>
      <c r="E1636" s="24">
        <v>1001000</v>
      </c>
      <c r="F1636" s="1" t="s">
        <v>35</v>
      </c>
      <c r="G1636" s="1" t="s">
        <v>36</v>
      </c>
      <c r="H1636" s="1" t="s">
        <v>132</v>
      </c>
      <c r="I1636" t="s">
        <v>57</v>
      </c>
      <c r="J1636" t="str">
        <f>_xlfn.CONCAT(IFERROR(INDEX(Lookup!B:B, MATCH(Table1[[#This Row],[Origin City]], Lookup!A:A, 0)), Table1[[#This Row],[Origin City]]),","," ",Table1[[#This Row],[Origin State]])</f>
        <v>Gibson City, IL</v>
      </c>
      <c r="K1636" t="s">
        <v>133</v>
      </c>
      <c r="L1636" t="s">
        <v>83</v>
      </c>
      <c r="M1636" t="str">
        <f>_xlfn.CONCAT(IFERROR(INDEX(Lookup!B:B, MATCH(Table1[[#This Row],[Destination City]], Lookup!A:A, 0)), Table1[[#This Row],[Destination City]]),","," ",Table1[[#This Row],[Destination State]])</f>
        <v>Reserve, LA</v>
      </c>
      <c r="N1636" s="5">
        <v>870</v>
      </c>
      <c r="O1636" t="s">
        <v>86</v>
      </c>
      <c r="P1636">
        <v>105</v>
      </c>
      <c r="R1636" t="s">
        <v>2</v>
      </c>
      <c r="S1636" t="s">
        <v>43</v>
      </c>
      <c r="T1636" t="s">
        <v>52</v>
      </c>
      <c r="U1636" s="26"/>
      <c r="V1636" s="27" t="s">
        <v>134</v>
      </c>
      <c r="W1636" s="4">
        <v>2791</v>
      </c>
      <c r="X1636" s="4">
        <f>IF(Table1[[#This Row],[Commodity]]="corn",Table1[[#This Row],[Tariff per Car]]/(111*2000/56),Table1[[#This Row],[Tariff per Car]]/(111*2000/60))</f>
        <v>0.70403603603603604</v>
      </c>
      <c r="Y1636" s="4">
        <f>Table1[[#This Row],[Tariff per Car]]/100.7</f>
        <v>27.715988083416086</v>
      </c>
      <c r="Z1636" s="4">
        <f>(Table1[[#This Row],[Tariff per Car]]/111)</f>
        <v>25.144144144144143</v>
      </c>
      <c r="AA1636" s="6">
        <f>(Table1[[#This Row],[Tariff per Car]]/111)/Table1[[#This Row],[Route Mileage]]</f>
        <v>2.8901315108211659E-2</v>
      </c>
      <c r="AB1636" s="4">
        <v>0.37</v>
      </c>
      <c r="AC1636" s="4">
        <f>Table1[[#This Row],[FSC per Mile]]*Table1[[#This Row],[Route Mileage]]</f>
        <v>321.89999999999998</v>
      </c>
      <c r="AD1636" s="4">
        <f>Table1[[#This Row],[Tariff per Car]]+Table1[[#This Row],[FSC per Car]]</f>
        <v>3112.9</v>
      </c>
      <c r="AE1636" s="4">
        <f>IF(Table1[[#This Row],[Commodity]]="corn",Table1[[#This Row],[Tariff + FSC per Car]]/(111*2000/56),Table1[[#This Row],[Tariff + FSC per Car]]/(111*2000/60))</f>
        <v>0.78523603603603609</v>
      </c>
      <c r="AF1636" s="4">
        <f>Table1[[#This Row],[Tariff + FSC per Car]]/100.7</f>
        <v>30.91261171797418</v>
      </c>
      <c r="AG1636" s="4">
        <f>(Table1[[#This Row],[Tariff + FSC per Car]]/111)</f>
        <v>28.044144144144145</v>
      </c>
      <c r="AH1636" s="6">
        <f>(Table1[[#This Row],[Tariff + FSC per Car]]/111)/Table1[[#This Row],[Route Mileage]]</f>
        <v>3.2234648441544993E-2</v>
      </c>
    </row>
    <row r="1637" spans="1:34" x14ac:dyDescent="0.25">
      <c r="A1637" s="3">
        <v>45580</v>
      </c>
      <c r="B1637" s="1" t="s">
        <v>80</v>
      </c>
      <c r="C1637" s="1" t="s">
        <v>81</v>
      </c>
      <c r="D1637" s="24">
        <v>4032</v>
      </c>
      <c r="E1637" s="24">
        <v>1182</v>
      </c>
      <c r="F1637" s="1" t="s">
        <v>35</v>
      </c>
      <c r="G1637" s="1" t="s">
        <v>36</v>
      </c>
      <c r="H1637" s="1" t="s">
        <v>82</v>
      </c>
      <c r="I1637" t="s">
        <v>83</v>
      </c>
      <c r="J1637" t="str">
        <f>_xlfn.CONCAT(IFERROR(INDEX(Lookup!B:B, MATCH(Table1[[#This Row],[Origin City]], Lookup!A:A, 0)), Table1[[#This Row],[Origin City]]),","," ",Table1[[#This Row],[Origin State]])</f>
        <v>Delhi, LA</v>
      </c>
      <c r="K1637" t="s">
        <v>84</v>
      </c>
      <c r="L1637" t="s">
        <v>85</v>
      </c>
      <c r="M1637" t="str">
        <f>_xlfn.CONCAT(IFERROR(INDEX(Lookup!B:B, MATCH(Table1[[#This Row],[Destination City]], Lookup!A:A, 0)), Table1[[#This Row],[Destination City]]),","," ",Table1[[#This Row],[Destination State]])</f>
        <v>Morton, MS</v>
      </c>
      <c r="N1637" s="5">
        <v>120</v>
      </c>
      <c r="O1637" t="s">
        <v>86</v>
      </c>
      <c r="P1637">
        <v>100</v>
      </c>
      <c r="R1637" t="s">
        <v>42</v>
      </c>
      <c r="S1637" t="s">
        <v>43</v>
      </c>
      <c r="T1637" t="s">
        <v>52</v>
      </c>
      <c r="U1637" s="43"/>
      <c r="V1637" s="28" t="s">
        <v>87</v>
      </c>
      <c r="W1637" s="4">
        <v>1342</v>
      </c>
      <c r="X1637" s="4">
        <f>IF(Table1[[#This Row],[Commodity]]="corn",Table1[[#This Row],[Tariff per Car]]/(111*2000/56),Table1[[#This Row],[Tariff per Car]]/(111*2000/60))</f>
        <v>0.33852252252252252</v>
      </c>
      <c r="Y1637" s="4">
        <f>Table1[[#This Row],[Tariff per Car]]/100.7</f>
        <v>13.326713008937437</v>
      </c>
      <c r="Z1637" s="4">
        <f>(Table1[[#This Row],[Tariff per Car]]/111)</f>
        <v>12.09009009009009</v>
      </c>
      <c r="AA1637" s="6">
        <f>(Table1[[#This Row],[Tariff per Car]]/111)/Table1[[#This Row],[Route Mileage]]</f>
        <v>0.10075075075075075</v>
      </c>
      <c r="AB1637" s="4">
        <v>0.4</v>
      </c>
      <c r="AC1637" s="4">
        <f>Table1[[#This Row],[FSC per Mile]]*Table1[[#This Row],[Route Mileage]]</f>
        <v>48</v>
      </c>
      <c r="AD1637" s="4">
        <f>Table1[[#This Row],[Tariff per Car]]+Table1[[#This Row],[FSC per Car]]</f>
        <v>1390</v>
      </c>
      <c r="AE1637" s="4">
        <f>IF(Table1[[#This Row],[Commodity]]="corn",Table1[[#This Row],[Tariff + FSC per Car]]/(111*2000/56),Table1[[#This Row],[Tariff + FSC per Car]]/(111*2000/60))</f>
        <v>0.35063063063063066</v>
      </c>
      <c r="AF1637" s="4">
        <f>Table1[[#This Row],[Tariff + FSC per Car]]/100.7</f>
        <v>13.803376365441906</v>
      </c>
      <c r="AG1637" s="4">
        <f>(Table1[[#This Row],[Tariff + FSC per Car]]/111)</f>
        <v>12.522522522522523</v>
      </c>
      <c r="AH1637" s="6">
        <f>(Table1[[#This Row],[Tariff + FSC per Car]]/111)/Table1[[#This Row],[Route Mileage]]</f>
        <v>0.10435435435435436</v>
      </c>
    </row>
    <row r="1638" spans="1:34" x14ac:dyDescent="0.25">
      <c r="A1638" s="3">
        <v>45580</v>
      </c>
      <c r="B1638" s="1" t="s">
        <v>88</v>
      </c>
      <c r="C1638" s="1" t="s">
        <v>81</v>
      </c>
      <c r="D1638" s="24">
        <v>4444</v>
      </c>
      <c r="E1638" s="24">
        <v>45646</v>
      </c>
      <c r="F1638" s="1" t="s">
        <v>35</v>
      </c>
      <c r="G1638" s="1" t="s">
        <v>36</v>
      </c>
      <c r="H1638" s="1" t="s">
        <v>89</v>
      </c>
      <c r="I1638" t="s">
        <v>75</v>
      </c>
      <c r="J1638" t="str">
        <f>_xlfn.CONCAT(IFERROR(INDEX(Lookup!B:B, MATCH(Table1[[#This Row],[Origin City]], Lookup!A:A, 0)), Table1[[#This Row],[Origin City]]),","," ",Table1[[#This Row],[Origin State]])</f>
        <v>Enderlin, ND</v>
      </c>
      <c r="K1638" t="s">
        <v>90</v>
      </c>
      <c r="L1638" t="s">
        <v>49</v>
      </c>
      <c r="M1638" t="str">
        <f>_xlfn.CONCAT(IFERROR(INDEX(Lookup!B:B, MATCH(Table1[[#This Row],[Destination City]], Lookup!A:A, 0)), Table1[[#This Row],[Destination City]]),","," ",Table1[[#This Row],[Destination State]])</f>
        <v>Kalama, WA</v>
      </c>
      <c r="N1638" s="5">
        <v>1617</v>
      </c>
      <c r="O1638" t="s">
        <v>86</v>
      </c>
      <c r="P1638">
        <v>110</v>
      </c>
      <c r="Q1638">
        <v>110</v>
      </c>
      <c r="R1638" t="s">
        <v>42</v>
      </c>
      <c r="S1638" t="s">
        <v>43</v>
      </c>
      <c r="T1638" t="s">
        <v>52</v>
      </c>
      <c r="U1638" s="26"/>
      <c r="V1638" s="27" t="s">
        <v>87</v>
      </c>
      <c r="W1638" s="4">
        <v>5047</v>
      </c>
      <c r="X1638" s="4">
        <f>IF(Table1[[#This Row],[Commodity]]="corn",Table1[[#This Row],[Tariff per Car]]/(111*2000/56),Table1[[#This Row],[Tariff per Car]]/(111*2000/60))</f>
        <v>1.2731171171171172</v>
      </c>
      <c r="Y1638" s="4">
        <f>Table1[[#This Row],[Tariff per Car]]/100.7</f>
        <v>50.119165839126119</v>
      </c>
      <c r="Z1638" s="4">
        <f>(Table1[[#This Row],[Tariff per Car]]/111)</f>
        <v>45.468468468468465</v>
      </c>
      <c r="AA1638" s="6">
        <f>(Table1[[#This Row],[Tariff per Car]]/111)/Table1[[#This Row],[Route Mileage]]</f>
        <v>2.8119028119028118E-2</v>
      </c>
      <c r="AB1638" s="4">
        <v>0.27500000000000002</v>
      </c>
      <c r="AC1638" s="4">
        <f>Table1[[#This Row],[FSC per Mile]]*Table1[[#This Row],[Route Mileage]]</f>
        <v>444.67500000000001</v>
      </c>
      <c r="AD1638" s="4">
        <f>Table1[[#This Row],[Tariff per Car]]+Table1[[#This Row],[FSC per Car]]</f>
        <v>5491.6750000000002</v>
      </c>
      <c r="AE1638" s="4">
        <f>IF(Table1[[#This Row],[Commodity]]="corn",Table1[[#This Row],[Tariff + FSC per Car]]/(111*2000/56),Table1[[#This Row],[Tariff + FSC per Car]]/(111*2000/60))</f>
        <v>1.3852873873873874</v>
      </c>
      <c r="AF1638" s="4">
        <f>Table1[[#This Row],[Tariff + FSC per Car]]/100.7</f>
        <v>54.535004965243296</v>
      </c>
      <c r="AG1638" s="4">
        <f>(Table1[[#This Row],[Tariff + FSC per Car]]/111)</f>
        <v>49.47454954954955</v>
      </c>
      <c r="AH1638" s="6">
        <f>(Table1[[#This Row],[Tariff + FSC per Car]]/111)/Table1[[#This Row],[Route Mileage]]</f>
        <v>3.0596505596505598E-2</v>
      </c>
    </row>
    <row r="1639" spans="1:34" x14ac:dyDescent="0.25">
      <c r="A1639" s="3">
        <v>45580</v>
      </c>
      <c r="B1639" s="1" t="s">
        <v>88</v>
      </c>
      <c r="C1639" s="1" t="s">
        <v>81</v>
      </c>
      <c r="D1639" s="24">
        <v>4444</v>
      </c>
      <c r="E1639" s="24">
        <v>45558</v>
      </c>
      <c r="F1639" s="1" t="s">
        <v>35</v>
      </c>
      <c r="G1639" s="1" t="s">
        <v>36</v>
      </c>
      <c r="H1639" s="1" t="s">
        <v>91</v>
      </c>
      <c r="I1639" t="s">
        <v>47</v>
      </c>
      <c r="J1639" t="str">
        <f>_xlfn.CONCAT(IFERROR(INDEX(Lookup!B:B, MATCH(Table1[[#This Row],[Origin City]], Lookup!A:A, 0)), Table1[[#This Row],[Origin City]]),","," ",Table1[[#This Row],[Origin State]])</f>
        <v>Glenwood, MN</v>
      </c>
      <c r="K1639" t="s">
        <v>92</v>
      </c>
      <c r="L1639" t="s">
        <v>93</v>
      </c>
      <c r="M1639" t="str">
        <f>_xlfn.CONCAT(IFERROR(INDEX(Lookup!B:B, MATCH(Table1[[#This Row],[Destination City]], Lookup!A:A, 0)), Table1[[#This Row],[Destination City]]),","," ",Table1[[#This Row],[Destination State]])</f>
        <v>Boardman, OR</v>
      </c>
      <c r="N1639" s="5">
        <v>1556</v>
      </c>
      <c r="O1639" t="s">
        <v>86</v>
      </c>
      <c r="P1639">
        <v>110</v>
      </c>
      <c r="Q1639">
        <v>110</v>
      </c>
      <c r="R1639" t="s">
        <v>42</v>
      </c>
      <c r="S1639" t="s">
        <v>43</v>
      </c>
      <c r="T1639" t="s">
        <v>52</v>
      </c>
      <c r="U1639" s="26"/>
      <c r="V1639" s="27" t="s">
        <v>87</v>
      </c>
      <c r="W1639" s="4">
        <v>5513</v>
      </c>
      <c r="X1639" s="4">
        <f>IF(Table1[[#This Row],[Commodity]]="corn",Table1[[#This Row],[Tariff per Car]]/(111*2000/56),Table1[[#This Row],[Tariff per Car]]/(111*2000/60))</f>
        <v>1.3906666666666667</v>
      </c>
      <c r="Y1639" s="4">
        <f>Table1[[#This Row],[Tariff per Car]]/100.7</f>
        <v>54.746772591857003</v>
      </c>
      <c r="Z1639" s="4">
        <f>(Table1[[#This Row],[Tariff per Car]]/111)</f>
        <v>49.666666666666664</v>
      </c>
      <c r="AA1639" s="6">
        <f>(Table1[[#This Row],[Tariff per Car]]/111)/Table1[[#This Row],[Route Mileage]]</f>
        <v>3.1919451585261355E-2</v>
      </c>
      <c r="AB1639" s="4">
        <v>0.27500000000000002</v>
      </c>
      <c r="AC1639" s="4">
        <f>Table1[[#This Row],[FSC per Mile]]*Table1[[#This Row],[Route Mileage]]</f>
        <v>427.90000000000003</v>
      </c>
      <c r="AD1639" s="4">
        <f>Table1[[#This Row],[Tariff per Car]]+Table1[[#This Row],[FSC per Car]]</f>
        <v>5940.9</v>
      </c>
      <c r="AE1639" s="4">
        <f>IF(Table1[[#This Row],[Commodity]]="corn",Table1[[#This Row],[Tariff + FSC per Car]]/(111*2000/56),Table1[[#This Row],[Tariff + FSC per Car]]/(111*2000/60))</f>
        <v>1.4986054054054054</v>
      </c>
      <c r="AF1639" s="4">
        <f>Table1[[#This Row],[Tariff + FSC per Car]]/100.7</f>
        <v>58.996027805362459</v>
      </c>
      <c r="AG1639" s="4">
        <f>(Table1[[#This Row],[Tariff + FSC per Car]]/111)</f>
        <v>53.52162162162162</v>
      </c>
      <c r="AH1639" s="6">
        <f>(Table1[[#This Row],[Tariff + FSC per Car]]/111)/Table1[[#This Row],[Route Mileage]]</f>
        <v>3.4396929062738828E-2</v>
      </c>
    </row>
    <row r="1640" spans="1:34" x14ac:dyDescent="0.25">
      <c r="A1640" s="3">
        <v>45580</v>
      </c>
      <c r="B1640" s="1" t="s">
        <v>94</v>
      </c>
      <c r="C1640" s="1" t="s">
        <v>94</v>
      </c>
      <c r="D1640" s="24">
        <v>4315</v>
      </c>
      <c r="F1640" s="1" t="s">
        <v>35</v>
      </c>
      <c r="G1640" s="1" t="s">
        <v>36</v>
      </c>
      <c r="H1640" s="1" t="s">
        <v>95</v>
      </c>
      <c r="I1640" t="s">
        <v>96</v>
      </c>
      <c r="J1640" t="str">
        <f>_xlfn.CONCAT(IFERROR(INDEX(Lookup!B:B, MATCH(Table1[[#This Row],[Origin City]], Lookup!A:A, 0)), Table1[[#This Row],[Origin City]]),","," ",Table1[[#This Row],[Origin State]])</f>
        <v>Haw Creek (Ladoga), IN</v>
      </c>
      <c r="K1640" t="s">
        <v>97</v>
      </c>
      <c r="L1640" t="s">
        <v>98</v>
      </c>
      <c r="M1640" t="str">
        <f>_xlfn.CONCAT(IFERROR(INDEX(Lookup!B:B, MATCH(Table1[[#This Row],[Destination City]], Lookup!A:A, 0)), Table1[[#This Row],[Destination City]]),","," ",Table1[[#This Row],[Destination State]])</f>
        <v>Ozark, AL</v>
      </c>
      <c r="N1640" s="9">
        <v>707</v>
      </c>
      <c r="O1640" t="s">
        <v>86</v>
      </c>
      <c r="P1640">
        <v>90</v>
      </c>
      <c r="Q1640">
        <v>90</v>
      </c>
      <c r="R1640" t="s">
        <v>42</v>
      </c>
      <c r="S1640" t="s">
        <v>43</v>
      </c>
      <c r="T1640" t="s">
        <v>52</v>
      </c>
      <c r="U1640" s="29"/>
      <c r="V1640" s="30" t="s">
        <v>87</v>
      </c>
      <c r="W1640" s="4">
        <v>5961</v>
      </c>
      <c r="X1640" s="4">
        <f>IF(Table1[[#This Row],[Commodity]]="corn",Table1[[#This Row],[Tariff per Car]]/(111*2000/56),Table1[[#This Row],[Tariff per Car]]/(111*2000/60))</f>
        <v>1.5036756756756757</v>
      </c>
      <c r="Y1640" s="4">
        <f>Table1[[#This Row],[Tariff per Car]]/100.7</f>
        <v>59.195630585898705</v>
      </c>
      <c r="Z1640" s="4">
        <f>(Table1[[#This Row],[Tariff per Car]]/111)</f>
        <v>53.702702702702702</v>
      </c>
      <c r="AA1640" s="6">
        <f>(Table1[[#This Row],[Tariff per Car]]/111)/Table1[[#This Row],[Route Mileage]]</f>
        <v>7.5958561107075953E-2</v>
      </c>
      <c r="AB1640" s="4">
        <v>0</v>
      </c>
      <c r="AC1640" s="4">
        <f>Table1[[#This Row],[FSC per Mile]]*Table1[[#This Row],[Route Mileage]]</f>
        <v>0</v>
      </c>
      <c r="AD1640" s="4">
        <f>Table1[[#This Row],[Tariff per Car]]+Table1[[#This Row],[FSC per Car]]</f>
        <v>5961</v>
      </c>
      <c r="AE1640" s="4">
        <f>IF(Table1[[#This Row],[Commodity]]="corn",Table1[[#This Row],[Tariff + FSC per Car]]/(111*2000/56),Table1[[#This Row],[Tariff + FSC per Car]]/(111*2000/60))</f>
        <v>1.5036756756756757</v>
      </c>
      <c r="AF1640" s="4">
        <f>Table1[[#This Row],[Tariff + FSC per Car]]/100.7</f>
        <v>59.195630585898705</v>
      </c>
      <c r="AG1640" s="4">
        <f>(Table1[[#This Row],[Tariff + FSC per Car]]/111)</f>
        <v>53.702702702702702</v>
      </c>
      <c r="AH1640" s="6">
        <f>(Table1[[#This Row],[Tariff + FSC per Car]]/111)/Table1[[#This Row],[Route Mileage]]</f>
        <v>7.5958561107075953E-2</v>
      </c>
    </row>
    <row r="1641" spans="1:34" x14ac:dyDescent="0.25">
      <c r="A1641" s="3">
        <v>45580</v>
      </c>
      <c r="B1641" s="1" t="s">
        <v>94</v>
      </c>
      <c r="C1641" s="1" t="s">
        <v>94</v>
      </c>
      <c r="D1641" s="24">
        <v>4315</v>
      </c>
      <c r="F1641" s="1" t="s">
        <v>35</v>
      </c>
      <c r="G1641" s="1" t="s">
        <v>36</v>
      </c>
      <c r="H1641" s="1" t="s">
        <v>99</v>
      </c>
      <c r="I1641" t="s">
        <v>100</v>
      </c>
      <c r="J1641" t="str">
        <f>_xlfn.CONCAT(IFERROR(INDEX(Lookup!B:B, MATCH(Table1[[#This Row],[Origin City]], Lookup!A:A, 0)), Table1[[#This Row],[Origin City]]),","," ",Table1[[#This Row],[Origin State]])</f>
        <v>Marysville, OH</v>
      </c>
      <c r="K1641" t="s">
        <v>101</v>
      </c>
      <c r="L1641" t="s">
        <v>102</v>
      </c>
      <c r="M1641" t="str">
        <f>_xlfn.CONCAT(IFERROR(INDEX(Lookup!B:B, MATCH(Table1[[#This Row],[Destination City]], Lookup!A:A, 0)), Table1[[#This Row],[Destination City]]),","," ",Table1[[#This Row],[Destination State]])</f>
        <v>Rose Hill, NC</v>
      </c>
      <c r="N1641" s="9">
        <v>781</v>
      </c>
      <c r="O1641" t="s">
        <v>86</v>
      </c>
      <c r="P1641">
        <v>90</v>
      </c>
      <c r="Q1641">
        <v>90</v>
      </c>
      <c r="R1641" t="s">
        <v>42</v>
      </c>
      <c r="S1641" t="s">
        <v>43</v>
      </c>
      <c r="T1641" t="s">
        <v>52</v>
      </c>
      <c r="U1641" s="45"/>
      <c r="V1641" s="46" t="s">
        <v>87</v>
      </c>
      <c r="W1641" s="4">
        <v>6139</v>
      </c>
      <c r="X1641" s="4">
        <f>IF(Table1[[#This Row],[Commodity]]="corn",Table1[[#This Row],[Tariff per Car]]/(111*2000/56),Table1[[#This Row],[Tariff per Car]]/(111*2000/60))</f>
        <v>1.5485765765765767</v>
      </c>
      <c r="Y1641" s="4">
        <f>Table1[[#This Row],[Tariff per Car]]/100.7</f>
        <v>60.963257199602779</v>
      </c>
      <c r="Z1641" s="4">
        <f>(Table1[[#This Row],[Tariff per Car]]/111)</f>
        <v>55.306306306306304</v>
      </c>
      <c r="AA1641" s="6">
        <f>(Table1[[#This Row],[Tariff per Car]]/111)/Table1[[#This Row],[Route Mileage]]</f>
        <v>7.0814732786563764E-2</v>
      </c>
      <c r="AB1641" s="4">
        <v>0</v>
      </c>
      <c r="AC1641" s="4">
        <f>Table1[[#This Row],[FSC per Mile]]*Table1[[#This Row],[Route Mileage]]</f>
        <v>0</v>
      </c>
      <c r="AD1641" s="4">
        <f>Table1[[#This Row],[Tariff per Car]]+Table1[[#This Row],[FSC per Car]]</f>
        <v>6139</v>
      </c>
      <c r="AE1641" s="4">
        <f>IF(Table1[[#This Row],[Commodity]]="corn",Table1[[#This Row],[Tariff + FSC per Car]]/(111*2000/56),Table1[[#This Row],[Tariff + FSC per Car]]/(111*2000/60))</f>
        <v>1.5485765765765767</v>
      </c>
      <c r="AF1641" s="4">
        <f>Table1[[#This Row],[Tariff + FSC per Car]]/100.7</f>
        <v>60.963257199602779</v>
      </c>
      <c r="AG1641" s="4">
        <f>(Table1[[#This Row],[Tariff + FSC per Car]]/111)</f>
        <v>55.306306306306304</v>
      </c>
      <c r="AH1641" s="6">
        <f>(Table1[[#This Row],[Tariff + FSC per Car]]/111)/Table1[[#This Row],[Route Mileage]]</f>
        <v>7.0814732786563764E-2</v>
      </c>
    </row>
    <row r="1642" spans="1:34" x14ac:dyDescent="0.25">
      <c r="A1642" s="3">
        <v>45580</v>
      </c>
      <c r="B1642" s="1" t="s">
        <v>94</v>
      </c>
      <c r="C1642" s="1" t="s">
        <v>94</v>
      </c>
      <c r="D1642" s="24">
        <v>4315</v>
      </c>
      <c r="F1642" s="1" t="s">
        <v>35</v>
      </c>
      <c r="G1642" s="1" t="s">
        <v>36</v>
      </c>
      <c r="H1642" s="1" t="s">
        <v>103</v>
      </c>
      <c r="I1642" t="s">
        <v>57</v>
      </c>
      <c r="J1642" t="str">
        <f>_xlfn.CONCAT(IFERROR(INDEX(Lookup!B:B, MATCH(Table1[[#This Row],[Origin City]], Lookup!A:A, 0)), Table1[[#This Row],[Origin City]]),","," ",Table1[[#This Row],[Origin State]])</f>
        <v>Olney, IL</v>
      </c>
      <c r="K1642" t="s">
        <v>104</v>
      </c>
      <c r="L1642" t="s">
        <v>105</v>
      </c>
      <c r="M1642" t="str">
        <f>_xlfn.CONCAT(IFERROR(INDEX(Lookup!B:B, MATCH(Table1[[#This Row],[Destination City]], Lookup!A:A, 0)), Table1[[#This Row],[Destination City]]),","," ",Table1[[#This Row],[Destination State]])</f>
        <v>Fairmount, GA</v>
      </c>
      <c r="N1642" s="9">
        <v>496</v>
      </c>
      <c r="O1642" t="s">
        <v>86</v>
      </c>
      <c r="P1642">
        <v>90</v>
      </c>
      <c r="Q1642">
        <v>90</v>
      </c>
      <c r="R1642" t="s">
        <v>42</v>
      </c>
      <c r="S1642" t="s">
        <v>43</v>
      </c>
      <c r="T1642" t="s">
        <v>52</v>
      </c>
      <c r="U1642" s="45"/>
      <c r="V1642" s="46" t="s">
        <v>87</v>
      </c>
      <c r="W1642" s="4">
        <v>4706</v>
      </c>
      <c r="X1642" s="4">
        <f>IF(Table1[[#This Row],[Commodity]]="corn",Table1[[#This Row],[Tariff per Car]]/(111*2000/56),Table1[[#This Row],[Tariff per Car]]/(111*2000/60))</f>
        <v>1.1870990990990991</v>
      </c>
      <c r="Y1642" s="4">
        <f>Table1[[#This Row],[Tariff per Car]]/100.7</f>
        <v>46.732869910625617</v>
      </c>
      <c r="Z1642" s="4">
        <f>(Table1[[#This Row],[Tariff per Car]]/111)</f>
        <v>42.396396396396398</v>
      </c>
      <c r="AA1642" s="6">
        <f>(Table1[[#This Row],[Tariff per Car]]/111)/Table1[[#This Row],[Route Mileage]]</f>
        <v>8.5476605637895969E-2</v>
      </c>
      <c r="AB1642" s="4">
        <v>0</v>
      </c>
      <c r="AC1642" s="4">
        <f>Table1[[#This Row],[FSC per Mile]]*Table1[[#This Row],[Route Mileage]]</f>
        <v>0</v>
      </c>
      <c r="AD1642" s="4">
        <f>Table1[[#This Row],[Tariff per Car]]+Table1[[#This Row],[FSC per Car]]</f>
        <v>4706</v>
      </c>
      <c r="AE1642" s="4">
        <f>IF(Table1[[#This Row],[Commodity]]="corn",Table1[[#This Row],[Tariff + FSC per Car]]/(111*2000/56),Table1[[#This Row],[Tariff + FSC per Car]]/(111*2000/60))</f>
        <v>1.1870990990990991</v>
      </c>
      <c r="AF1642" s="4">
        <f>Table1[[#This Row],[Tariff + FSC per Car]]/100.7</f>
        <v>46.732869910625617</v>
      </c>
      <c r="AG1642" s="4">
        <f>(Table1[[#This Row],[Tariff + FSC per Car]]/111)</f>
        <v>42.396396396396398</v>
      </c>
      <c r="AH1642" s="6">
        <f>(Table1[[#This Row],[Tariff + FSC per Car]]/111)/Table1[[#This Row],[Route Mileage]]</f>
        <v>8.5476605637895969E-2</v>
      </c>
    </row>
    <row r="1643" spans="1:34" x14ac:dyDescent="0.25">
      <c r="A1643" s="3">
        <v>45580</v>
      </c>
      <c r="B1643" s="1" t="s">
        <v>112</v>
      </c>
      <c r="C1643" s="1" t="s">
        <v>112</v>
      </c>
      <c r="D1643" s="24">
        <v>4051</v>
      </c>
      <c r="E1643" s="24">
        <v>2215</v>
      </c>
      <c r="F1643" s="1" t="s">
        <v>35</v>
      </c>
      <c r="G1643" s="1" t="s">
        <v>36</v>
      </c>
      <c r="H1643" s="1" t="s">
        <v>115</v>
      </c>
      <c r="I1643" t="s">
        <v>57</v>
      </c>
      <c r="J1643" t="str">
        <f>_xlfn.CONCAT(IFERROR(INDEX(Lookup!B:B, MATCH(Table1[[#This Row],[Origin City]], Lookup!A:A, 0)), Table1[[#This Row],[Origin City]]),","," ",Table1[[#This Row],[Origin State]])</f>
        <v>Allen Station (San Jose), IL</v>
      </c>
      <c r="K1643" t="s">
        <v>116</v>
      </c>
      <c r="L1643" t="s">
        <v>54</v>
      </c>
      <c r="M1643" t="str">
        <f>_xlfn.CONCAT(IFERROR(INDEX(Lookup!B:B, MATCH(Table1[[#This Row],[Destination City]], Lookup!A:A, 0)), Table1[[#This Row],[Destination City]]),","," ",Table1[[#This Row],[Destination State]])</f>
        <v>Pittsburg, TX</v>
      </c>
      <c r="N1643" s="5">
        <v>691</v>
      </c>
      <c r="O1643" t="s">
        <v>51</v>
      </c>
      <c r="P1643">
        <v>107</v>
      </c>
      <c r="R1643" t="s">
        <v>42</v>
      </c>
      <c r="S1643" t="s">
        <v>43</v>
      </c>
      <c r="T1643" t="s">
        <v>52</v>
      </c>
      <c r="U1643" s="36" t="s">
        <v>44</v>
      </c>
      <c r="V1643" s="28"/>
      <c r="W1643" s="4">
        <v>4085</v>
      </c>
      <c r="X1643" s="4">
        <f>IF(Table1[[#This Row],[Commodity]]="corn",Table1[[#This Row],[Tariff per Car]]/(111*2000/56),Table1[[#This Row],[Tariff per Car]]/(111*2000/60))</f>
        <v>1.0304504504504504</v>
      </c>
      <c r="Y1643" s="4">
        <f>Table1[[#This Row],[Tariff per Car]]/100.7</f>
        <v>40.566037735849058</v>
      </c>
      <c r="Z1643" s="4">
        <f>(Table1[[#This Row],[Tariff per Car]]/111)</f>
        <v>36.801801801801801</v>
      </c>
      <c r="AA1643" s="6">
        <f>(Table1[[#This Row],[Tariff per Car]]/111)/Table1[[#This Row],[Route Mileage]]</f>
        <v>5.3258758034445443E-2</v>
      </c>
      <c r="AB1643" s="4">
        <v>0.33</v>
      </c>
      <c r="AC1643" s="4">
        <f>Table1[[#This Row],[FSC per Mile]]*Table1[[#This Row],[Route Mileage]]</f>
        <v>228.03</v>
      </c>
      <c r="AD1643" s="4">
        <f>Table1[[#This Row],[Tariff per Car]]+Table1[[#This Row],[FSC per Car]]</f>
        <v>4313.03</v>
      </c>
      <c r="AE1643" s="4">
        <f>IF(Table1[[#This Row],[Commodity]]="corn",Table1[[#This Row],[Tariff + FSC per Car]]/(111*2000/56),Table1[[#This Row],[Tariff + FSC per Car]]/(111*2000/60))</f>
        <v>1.0879715315315315</v>
      </c>
      <c r="AF1643" s="4">
        <f>Table1[[#This Row],[Tariff + FSC per Car]]/100.7</f>
        <v>42.830486593843098</v>
      </c>
      <c r="AG1643" s="4">
        <f>(Table1[[#This Row],[Tariff + FSC per Car]]/111)</f>
        <v>38.856126126126121</v>
      </c>
      <c r="AH1643" s="6">
        <f>(Table1[[#This Row],[Tariff + FSC per Car]]/111)/Table1[[#This Row],[Route Mileage]]</f>
        <v>5.6231731007418406E-2</v>
      </c>
    </row>
    <row r="1644" spans="1:34" x14ac:dyDescent="0.25">
      <c r="A1644" s="3">
        <v>45580</v>
      </c>
      <c r="B1644" s="1" t="s">
        <v>112</v>
      </c>
      <c r="C1644" s="1" t="s">
        <v>112</v>
      </c>
      <c r="D1644" s="24">
        <v>4051</v>
      </c>
      <c r="E1644" s="24">
        <v>2310</v>
      </c>
      <c r="F1644" s="1" t="s">
        <v>35</v>
      </c>
      <c r="G1644" s="1" t="s">
        <v>36</v>
      </c>
      <c r="H1644" s="1" t="s">
        <v>120</v>
      </c>
      <c r="I1644" t="s">
        <v>77</v>
      </c>
      <c r="J1644" t="str">
        <f>_xlfn.CONCAT(IFERROR(INDEX(Lookup!B:B, MATCH(Table1[[#This Row],[Origin City]], Lookup!A:A, 0)), Table1[[#This Row],[Origin City]]),","," ",Table1[[#This Row],[Origin State]])</f>
        <v>Frankfort, KS</v>
      </c>
      <c r="K1644" t="s">
        <v>121</v>
      </c>
      <c r="L1644" t="s">
        <v>40</v>
      </c>
      <c r="M1644" t="str">
        <f>_xlfn.CONCAT(IFERROR(INDEX(Lookup!B:B, MATCH(Table1[[#This Row],[Destination City]], Lookup!A:A, 0)), Table1[[#This Row],[Destination City]]),","," ",Table1[[#This Row],[Destination State]])</f>
        <v>Calipatria, CA</v>
      </c>
      <c r="N1644" s="5">
        <v>1572</v>
      </c>
      <c r="O1644" t="s">
        <v>51</v>
      </c>
      <c r="P1644">
        <v>107</v>
      </c>
      <c r="R1644" t="s">
        <v>42</v>
      </c>
      <c r="S1644" t="s">
        <v>43</v>
      </c>
      <c r="T1644" t="s">
        <v>52</v>
      </c>
      <c r="U1644" s="36" t="s">
        <v>44</v>
      </c>
      <c r="V1644" s="28"/>
      <c r="W1644" s="4">
        <v>6005</v>
      </c>
      <c r="X1644" s="4">
        <f>IF(Table1[[#This Row],[Commodity]]="corn",Table1[[#This Row],[Tariff per Car]]/(111*2000/56),Table1[[#This Row],[Tariff per Car]]/(111*2000/60))</f>
        <v>1.5147747747747748</v>
      </c>
      <c r="Y1644" s="4">
        <f>Table1[[#This Row],[Tariff per Car]]/100.7</f>
        <v>59.632571996027806</v>
      </c>
      <c r="Z1644" s="4">
        <f>(Table1[[#This Row],[Tariff per Car]]/111)</f>
        <v>54.099099099099099</v>
      </c>
      <c r="AA1644" s="6">
        <f>(Table1[[#This Row],[Tariff per Car]]/111)/Table1[[#This Row],[Route Mileage]]</f>
        <v>3.4414185177543959E-2</v>
      </c>
      <c r="AB1644" s="4">
        <v>0.33</v>
      </c>
      <c r="AC1644" s="4">
        <f>Table1[[#This Row],[FSC per Mile]]*Table1[[#This Row],[Route Mileage]]</f>
        <v>518.76</v>
      </c>
      <c r="AD1644" s="4">
        <f>Table1[[#This Row],[Tariff per Car]]+Table1[[#This Row],[FSC per Car]]</f>
        <v>6523.76</v>
      </c>
      <c r="AE1644" s="4">
        <f>IF(Table1[[#This Row],[Commodity]]="corn",Table1[[#This Row],[Tariff + FSC per Car]]/(111*2000/56),Table1[[#This Row],[Tariff + FSC per Car]]/(111*2000/60))</f>
        <v>1.6456331531531532</v>
      </c>
      <c r="AF1644" s="4">
        <f>Table1[[#This Row],[Tariff + FSC per Car]]/100.7</f>
        <v>64.784111221449848</v>
      </c>
      <c r="AG1644" s="4">
        <f>(Table1[[#This Row],[Tariff + FSC per Car]]/111)</f>
        <v>58.772612612612612</v>
      </c>
      <c r="AH1644" s="6">
        <f>(Table1[[#This Row],[Tariff + FSC per Car]]/111)/Table1[[#This Row],[Route Mileage]]</f>
        <v>3.7387158150516929E-2</v>
      </c>
    </row>
    <row r="1645" spans="1:34" x14ac:dyDescent="0.25">
      <c r="A1645" s="3">
        <v>45580</v>
      </c>
      <c r="B1645" s="1" t="s">
        <v>112</v>
      </c>
      <c r="C1645" s="1" t="s">
        <v>112</v>
      </c>
      <c r="D1645" s="24">
        <v>4051</v>
      </c>
      <c r="E1645" s="24">
        <v>2300</v>
      </c>
      <c r="F1645" s="1" t="s">
        <v>35</v>
      </c>
      <c r="G1645" s="1" t="s">
        <v>36</v>
      </c>
      <c r="H1645" s="1" t="s">
        <v>113</v>
      </c>
      <c r="I1645" t="s">
        <v>38</v>
      </c>
      <c r="J1645" t="str">
        <f>_xlfn.CONCAT(IFERROR(INDEX(Lookup!B:B, MATCH(Table1[[#This Row],[Origin City]], Lookup!A:A, 0)), Table1[[#This Row],[Origin City]]),","," ",Table1[[#This Row],[Origin State]])</f>
        <v>Mead, NE</v>
      </c>
      <c r="K1645" t="s">
        <v>114</v>
      </c>
      <c r="L1645" t="s">
        <v>40</v>
      </c>
      <c r="M1645" t="str">
        <f>_xlfn.CONCAT(IFERROR(INDEX(Lookup!B:B, MATCH(Table1[[#This Row],[Destination City]], Lookup!A:A, 0)), Table1[[#This Row],[Destination City]]),","," ",Table1[[#This Row],[Destination State]])</f>
        <v>Keyes, CA</v>
      </c>
      <c r="N1645" s="5">
        <v>1737</v>
      </c>
      <c r="O1645" t="s">
        <v>51</v>
      </c>
      <c r="P1645">
        <v>107</v>
      </c>
      <c r="R1645" t="s">
        <v>42</v>
      </c>
      <c r="S1645" t="s">
        <v>43</v>
      </c>
      <c r="T1645" t="s">
        <v>52</v>
      </c>
      <c r="U1645" s="36" t="s">
        <v>44</v>
      </c>
      <c r="V1645" s="28"/>
      <c r="W1645" s="4">
        <v>6165</v>
      </c>
      <c r="X1645" s="4">
        <f>IF(Table1[[#This Row],[Commodity]]="corn",Table1[[#This Row],[Tariff per Car]]/(111*2000/56),Table1[[#This Row],[Tariff per Car]]/(111*2000/60))</f>
        <v>1.5551351351351352</v>
      </c>
      <c r="Y1645" s="4">
        <f>Table1[[#This Row],[Tariff per Car]]/100.7</f>
        <v>61.221449851042699</v>
      </c>
      <c r="Z1645" s="4">
        <f>(Table1[[#This Row],[Tariff per Car]]/111)</f>
        <v>55.54054054054054</v>
      </c>
      <c r="AA1645" s="6">
        <f>(Table1[[#This Row],[Tariff per Car]]/111)/Table1[[#This Row],[Route Mileage]]</f>
        <v>3.1974980161508661E-2</v>
      </c>
      <c r="AB1645" s="4">
        <v>0.33</v>
      </c>
      <c r="AC1645" s="4">
        <f>Table1[[#This Row],[FSC per Mile]]*Table1[[#This Row],[Route Mileage]]</f>
        <v>573.21</v>
      </c>
      <c r="AD1645" s="4">
        <f>Table1[[#This Row],[Tariff per Car]]+Table1[[#This Row],[FSC per Car]]</f>
        <v>6738.21</v>
      </c>
      <c r="AE1645" s="4">
        <f>IF(Table1[[#This Row],[Commodity]]="corn",Table1[[#This Row],[Tariff + FSC per Car]]/(111*2000/56),Table1[[#This Row],[Tariff + FSC per Car]]/(111*2000/60))</f>
        <v>1.6997286486486487</v>
      </c>
      <c r="AF1645" s="4">
        <f>Table1[[#This Row],[Tariff + FSC per Car]]/100.7</f>
        <v>66.913704071499495</v>
      </c>
      <c r="AG1645" s="4">
        <f>(Table1[[#This Row],[Tariff + FSC per Car]]/111)</f>
        <v>60.704594594594596</v>
      </c>
      <c r="AH1645" s="6">
        <f>(Table1[[#This Row],[Tariff + FSC per Car]]/111)/Table1[[#This Row],[Route Mileage]]</f>
        <v>3.4947953134481631E-2</v>
      </c>
    </row>
    <row r="1646" spans="1:34" x14ac:dyDescent="0.25">
      <c r="A1646" s="3">
        <v>45580</v>
      </c>
      <c r="B1646" s="1" t="s">
        <v>112</v>
      </c>
      <c r="C1646" s="1" t="s">
        <v>112</v>
      </c>
      <c r="D1646" s="24">
        <v>4051</v>
      </c>
      <c r="E1646" s="24">
        <v>2215</v>
      </c>
      <c r="F1646" s="1" t="s">
        <v>35</v>
      </c>
      <c r="G1646" s="1" t="s">
        <v>36</v>
      </c>
      <c r="H1646" s="1" t="s">
        <v>117</v>
      </c>
      <c r="I1646" t="s">
        <v>38</v>
      </c>
      <c r="J1646" t="str">
        <f>_xlfn.CONCAT(IFERROR(INDEX(Lookup!B:B, MATCH(Table1[[#This Row],[Origin City]], Lookup!A:A, 0)), Table1[[#This Row],[Origin City]]),","," ",Table1[[#This Row],[Origin State]])</f>
        <v>Nebraska City, NE</v>
      </c>
      <c r="K1646" t="s">
        <v>118</v>
      </c>
      <c r="L1646" t="s">
        <v>54</v>
      </c>
      <c r="M1646" t="str">
        <f>_xlfn.CONCAT(IFERROR(INDEX(Lookup!B:B, MATCH(Table1[[#This Row],[Destination City]], Lookup!A:A, 0)), Table1[[#This Row],[Destination City]]),","," ",Table1[[#This Row],[Destination State]])</f>
        <v>Amarillo, TX</v>
      </c>
      <c r="N1646" s="5">
        <v>714</v>
      </c>
      <c r="O1646" t="s">
        <v>51</v>
      </c>
      <c r="P1646">
        <v>107</v>
      </c>
      <c r="R1646" t="s">
        <v>42</v>
      </c>
      <c r="S1646" t="s">
        <v>43</v>
      </c>
      <c r="T1646" t="s">
        <v>52</v>
      </c>
      <c r="U1646" s="36" t="s">
        <v>44</v>
      </c>
      <c r="V1646" s="28"/>
      <c r="W1646" s="4">
        <v>5005</v>
      </c>
      <c r="X1646" s="4">
        <f>IF(Table1[[#This Row],[Commodity]]="corn",Table1[[#This Row],[Tariff per Car]]/(111*2000/56),Table1[[#This Row],[Tariff per Car]]/(111*2000/60))</f>
        <v>1.2625225225225225</v>
      </c>
      <c r="Y1646" s="4">
        <f>Table1[[#This Row],[Tariff per Car]]/100.7</f>
        <v>49.702085402184707</v>
      </c>
      <c r="Z1646" s="4">
        <f>(Table1[[#This Row],[Tariff per Car]]/111)</f>
        <v>45.090090090090094</v>
      </c>
      <c r="AA1646" s="6">
        <f>(Table1[[#This Row],[Tariff per Car]]/111)/Table1[[#This Row],[Route Mileage]]</f>
        <v>6.3151386680798449E-2</v>
      </c>
      <c r="AB1646" s="4">
        <v>0.33</v>
      </c>
      <c r="AC1646" s="4">
        <f>Table1[[#This Row],[FSC per Mile]]*Table1[[#This Row],[Route Mileage]]</f>
        <v>235.62</v>
      </c>
      <c r="AD1646" s="4">
        <f>Table1[[#This Row],[Tariff per Car]]+Table1[[#This Row],[FSC per Car]]</f>
        <v>5240.62</v>
      </c>
      <c r="AE1646" s="4">
        <f>IF(Table1[[#This Row],[Commodity]]="corn",Table1[[#This Row],[Tariff + FSC per Car]]/(111*2000/56),Table1[[#This Row],[Tariff + FSC per Car]]/(111*2000/60))</f>
        <v>1.3219581981981983</v>
      </c>
      <c r="AF1646" s="4">
        <f>Table1[[#This Row],[Tariff + FSC per Car]]/100.7</f>
        <v>52.041906653426018</v>
      </c>
      <c r="AG1646" s="4">
        <f>(Table1[[#This Row],[Tariff + FSC per Car]]/111)</f>
        <v>47.21279279279279</v>
      </c>
      <c r="AH1646" s="6">
        <f>(Table1[[#This Row],[Tariff + FSC per Car]]/111)/Table1[[#This Row],[Route Mileage]]</f>
        <v>6.612435965377142E-2</v>
      </c>
    </row>
    <row r="1647" spans="1:34" x14ac:dyDescent="0.25">
      <c r="A1647" s="3">
        <v>45580</v>
      </c>
      <c r="B1647" s="1" t="s">
        <v>112</v>
      </c>
      <c r="C1647" s="1" t="s">
        <v>112</v>
      </c>
      <c r="D1647" s="24">
        <v>4051</v>
      </c>
      <c r="E1647" s="24">
        <v>2100</v>
      </c>
      <c r="F1647" s="1" t="s">
        <v>35</v>
      </c>
      <c r="G1647" s="1" t="s">
        <v>36</v>
      </c>
      <c r="H1647" s="1" t="s">
        <v>122</v>
      </c>
      <c r="I1647" t="s">
        <v>59</v>
      </c>
      <c r="J1647" t="str">
        <f>_xlfn.CONCAT(IFERROR(INDEX(Lookup!B:B, MATCH(Table1[[#This Row],[Origin City]], Lookup!A:A, 0)), Table1[[#This Row],[Origin City]]),","," ",Table1[[#This Row],[Origin State]])</f>
        <v>Sloan, IA</v>
      </c>
      <c r="K1647" t="s">
        <v>123</v>
      </c>
      <c r="L1647" t="s">
        <v>124</v>
      </c>
      <c r="M1647" t="str">
        <f>_xlfn.CONCAT(IFERROR(INDEX(Lookup!B:B, MATCH(Table1[[#This Row],[Destination City]], Lookup!A:A, 0)), Table1[[#This Row],[Destination City]]),","," ",Table1[[#This Row],[Destination State]])</f>
        <v>Burley, ID</v>
      </c>
      <c r="N1647" s="47">
        <v>1176</v>
      </c>
      <c r="O1647" t="s">
        <v>51</v>
      </c>
      <c r="P1647">
        <v>107</v>
      </c>
      <c r="R1647" t="s">
        <v>42</v>
      </c>
      <c r="S1647" t="s">
        <v>43</v>
      </c>
      <c r="T1647" t="s">
        <v>52</v>
      </c>
      <c r="U1647" s="36" t="s">
        <v>44</v>
      </c>
      <c r="V1647" s="28"/>
      <c r="W1647" s="4">
        <v>5685</v>
      </c>
      <c r="X1647" s="4">
        <f>IF(Table1[[#This Row],[Commodity]]="corn",Table1[[#This Row],[Tariff per Car]]/(111*2000/56),Table1[[#This Row],[Tariff per Car]]/(111*2000/60))</f>
        <v>1.4340540540540541</v>
      </c>
      <c r="Y1647" s="4">
        <f>Table1[[#This Row],[Tariff per Car]]/100.7</f>
        <v>56.454816285998014</v>
      </c>
      <c r="Z1647" s="4">
        <f>(Table1[[#This Row],[Tariff per Car]]/111)</f>
        <v>51.216216216216218</v>
      </c>
      <c r="AA1647" s="6">
        <f>(Table1[[#This Row],[Tariff per Car]]/111)/Table1[[#This Row],[Route Mileage]]</f>
        <v>4.355120426548998E-2</v>
      </c>
      <c r="AB1647" s="4">
        <v>0.33</v>
      </c>
      <c r="AC1647" s="4">
        <f>Table1[[#This Row],[FSC per Mile]]*Table1[[#This Row],[Route Mileage]]</f>
        <v>388.08000000000004</v>
      </c>
      <c r="AD1647" s="4">
        <f>Table1[[#This Row],[Tariff per Car]]+Table1[[#This Row],[FSC per Car]]</f>
        <v>6073.08</v>
      </c>
      <c r="AE1647" s="4">
        <f>IF(Table1[[#This Row],[Commodity]]="corn",Table1[[#This Row],[Tariff + FSC per Car]]/(111*2000/56),Table1[[#This Row],[Tariff + FSC per Car]]/(111*2000/60))</f>
        <v>1.5319481081081081</v>
      </c>
      <c r="AF1647" s="4">
        <f>Table1[[#This Row],[Tariff + FSC per Car]]/100.7</f>
        <v>60.308639523336645</v>
      </c>
      <c r="AG1647" s="4">
        <f>(Table1[[#This Row],[Tariff + FSC per Car]]/111)</f>
        <v>54.712432432432429</v>
      </c>
      <c r="AH1647" s="6">
        <f>(Table1[[#This Row],[Tariff + FSC per Car]]/111)/Table1[[#This Row],[Route Mileage]]</f>
        <v>4.6524177238462951E-2</v>
      </c>
    </row>
    <row r="1648" spans="1:34" x14ac:dyDescent="0.25">
      <c r="A1648" s="12">
        <v>45580</v>
      </c>
      <c r="B1648" s="1" t="s">
        <v>112</v>
      </c>
      <c r="C1648" s="1" t="s">
        <v>112</v>
      </c>
      <c r="D1648" s="24">
        <v>4051</v>
      </c>
      <c r="E1648" s="24">
        <v>2210</v>
      </c>
      <c r="F1648" s="1" t="s">
        <v>35</v>
      </c>
      <c r="G1648" s="1" t="s">
        <v>36</v>
      </c>
      <c r="H1648" s="1" t="s">
        <v>125</v>
      </c>
      <c r="I1648" t="s">
        <v>57</v>
      </c>
      <c r="J1648" t="str">
        <f>_xlfn.CONCAT(IFERROR(INDEX(Lookup!B:B, MATCH(Table1[[#This Row],[Origin City]], Lookup!A:A, 0)), Table1[[#This Row],[Origin City]]),","," ",Table1[[#This Row],[Origin State]])</f>
        <v>Sterling, IL</v>
      </c>
      <c r="K1648" t="s">
        <v>126</v>
      </c>
      <c r="L1648" t="s">
        <v>127</v>
      </c>
      <c r="M1648" t="str">
        <f>_xlfn.CONCAT(IFERROR(INDEX(Lookup!B:B, MATCH(Table1[[#This Row],[Destination City]], Lookup!A:A, 0)), Table1[[#This Row],[Destination City]]),","," ",Table1[[#This Row],[Destination State]])</f>
        <v>Nashville, AR</v>
      </c>
      <c r="N1648" s="47">
        <v>723</v>
      </c>
      <c r="O1648" t="s">
        <v>51</v>
      </c>
      <c r="P1648">
        <v>107</v>
      </c>
      <c r="R1648" t="s">
        <v>42</v>
      </c>
      <c r="S1648" t="s">
        <v>43</v>
      </c>
      <c r="T1648" t="s">
        <v>52</v>
      </c>
      <c r="U1648" s="36" t="s">
        <v>44</v>
      </c>
      <c r="V1648" s="28"/>
      <c r="W1648" s="4">
        <v>4225</v>
      </c>
      <c r="X1648" s="4">
        <f>IF(Table1[[#This Row],[Commodity]]="corn",Table1[[#This Row],[Tariff per Car]]/(111*2000/56),Table1[[#This Row],[Tariff per Car]]/(111*2000/60))</f>
        <v>1.0657657657657658</v>
      </c>
      <c r="Y1648" s="4">
        <f>Table1[[#This Row],[Tariff per Car]]/100.7</f>
        <v>41.956305858987086</v>
      </c>
      <c r="Z1648" s="4">
        <f>(Table1[[#This Row],[Tariff per Car]]/111)</f>
        <v>38.063063063063062</v>
      </c>
      <c r="AA1648" s="6">
        <f>(Table1[[#This Row],[Tariff per Car]]/111)/Table1[[#This Row],[Route Mileage]]</f>
        <v>5.2646007002853476E-2</v>
      </c>
      <c r="AB1648" s="4">
        <v>0.33</v>
      </c>
      <c r="AC1648" s="4">
        <f>Table1[[#This Row],[FSC per Mile]]*Table1[[#This Row],[Route Mileage]]</f>
        <v>238.59</v>
      </c>
      <c r="AD1648" s="4">
        <f>Table1[[#This Row],[Tariff per Car]]+Table1[[#This Row],[FSC per Car]]</f>
        <v>4463.59</v>
      </c>
      <c r="AE1648" s="4">
        <f>IF(Table1[[#This Row],[Commodity]]="corn",Table1[[#This Row],[Tariff + FSC per Car]]/(111*2000/56),Table1[[#This Row],[Tariff + FSC per Car]]/(111*2000/60))</f>
        <v>1.1259506306306306</v>
      </c>
      <c r="AF1648" s="4">
        <f>Table1[[#This Row],[Tariff + FSC per Car]]/100.7</f>
        <v>44.325620655412116</v>
      </c>
      <c r="AG1648" s="4">
        <f>(Table1[[#This Row],[Tariff + FSC per Car]]/111)</f>
        <v>40.212522522522526</v>
      </c>
      <c r="AH1648" s="6">
        <f>(Table1[[#This Row],[Tariff + FSC per Car]]/111)/Table1[[#This Row],[Route Mileage]]</f>
        <v>5.5618979975826453E-2</v>
      </c>
    </row>
    <row r="1649" spans="1:34" x14ac:dyDescent="0.25">
      <c r="A1649" s="12">
        <v>45580</v>
      </c>
      <c r="B1649" s="1" t="s">
        <v>34</v>
      </c>
      <c r="C1649" s="1" t="s">
        <v>34</v>
      </c>
      <c r="D1649" s="24">
        <v>4022</v>
      </c>
      <c r="E1649" s="24">
        <v>69105</v>
      </c>
      <c r="F1649" s="1" t="s">
        <v>72</v>
      </c>
      <c r="G1649" s="1" t="s">
        <v>36</v>
      </c>
      <c r="H1649" s="1" t="s">
        <v>73</v>
      </c>
      <c r="I1649" t="s">
        <v>47</v>
      </c>
      <c r="J1649" t="str">
        <f>_xlfn.CONCAT(IFERROR(INDEX(Lookup!B:B, MATCH(Table1[[#This Row],[Origin City]], Lookup!A:A, 0)), Table1[[#This Row],[Origin City]]),","," ",Table1[[#This Row],[Origin State]])</f>
        <v>Argyle, MN</v>
      </c>
      <c r="K1649" t="s">
        <v>48</v>
      </c>
      <c r="L1649" t="s">
        <v>49</v>
      </c>
      <c r="M1649" t="s">
        <v>50</v>
      </c>
      <c r="N1649" s="5">
        <v>1528</v>
      </c>
      <c r="O1649" t="s">
        <v>51</v>
      </c>
      <c r="P1649">
        <v>110</v>
      </c>
      <c r="Q1649">
        <v>120</v>
      </c>
      <c r="R1649" t="s">
        <v>2</v>
      </c>
      <c r="S1649" t="s">
        <v>43</v>
      </c>
      <c r="T1649" t="s">
        <v>52</v>
      </c>
      <c r="U1649" s="36" t="s">
        <v>44</v>
      </c>
      <c r="V1649" s="28" t="s">
        <v>45</v>
      </c>
      <c r="W1649" s="4">
        <v>6135</v>
      </c>
      <c r="X1649" s="4">
        <f>IF(Table1[[#This Row],[Commodity]]="corn",Table1[[#This Row],[Tariff per Car]]/(111*2000/56),Table1[[#This Row],[Tariff per Car]]/(111*2000/60))</f>
        <v>1.6581081081081082</v>
      </c>
      <c r="Y1649" s="4">
        <f>Table1[[#This Row],[Tariff per Car]]/100.7</f>
        <v>60.923535253227406</v>
      </c>
      <c r="Z1649" s="4">
        <f>(Table1[[#This Row],[Tariff per Car]]/111)</f>
        <v>55.270270270270274</v>
      </c>
      <c r="AA1649" s="6">
        <f>(Table1[[#This Row],[Tariff per Car]]/111)/Table1[[#This Row],[Route Mileage]]</f>
        <v>3.6171642847035522E-2</v>
      </c>
      <c r="AB1649" s="4">
        <v>0.12</v>
      </c>
      <c r="AC1649" s="4">
        <f>Table1[[#This Row],[FSC per Mile]]*Table1[[#This Row],[Route Mileage]]</f>
        <v>183.35999999999999</v>
      </c>
      <c r="AD1649" s="4">
        <f>Table1[[#This Row],[Tariff per Car]]+Table1[[#This Row],[FSC per Car]]</f>
        <v>6318.36</v>
      </c>
      <c r="AE1649" s="4">
        <f>IF(Table1[[#This Row],[Commodity]]="corn",Table1[[#This Row],[Tariff + FSC per Car]]/(111*2000/56),Table1[[#This Row],[Tariff + FSC per Car]]/(111*2000/60))</f>
        <v>1.7076648648648647</v>
      </c>
      <c r="AF1649" s="4">
        <f>Table1[[#This Row],[Tariff + FSC per Car]]/100.7</f>
        <v>62.744389275074475</v>
      </c>
      <c r="AG1649" s="4">
        <f>(Table1[[#This Row],[Tariff + FSC per Car]]/111)</f>
        <v>56.922162162162159</v>
      </c>
      <c r="AH1649" s="6">
        <f>(Table1[[#This Row],[Tariff + FSC per Car]]/111)/Table1[[#This Row],[Route Mileage]]</f>
        <v>3.7252723928116599E-2</v>
      </c>
    </row>
    <row r="1650" spans="1:34" x14ac:dyDescent="0.25">
      <c r="A1650" s="3">
        <v>45580</v>
      </c>
      <c r="B1650" s="1" t="s">
        <v>34</v>
      </c>
      <c r="C1650" s="1" t="s">
        <v>34</v>
      </c>
      <c r="D1650" s="24">
        <v>4022</v>
      </c>
      <c r="E1650" s="24">
        <v>69105</v>
      </c>
      <c r="F1650" s="1" t="s">
        <v>72</v>
      </c>
      <c r="G1650" s="1" t="s">
        <v>36</v>
      </c>
      <c r="H1650" s="1" t="s">
        <v>73</v>
      </c>
      <c r="I1650" t="s">
        <v>47</v>
      </c>
      <c r="J1650" t="str">
        <f>_xlfn.CONCAT(IFERROR(INDEX(Lookup!B:B, MATCH(Table1[[#This Row],[Origin City]], Lookup!A:A, 0)), Table1[[#This Row],[Origin City]]),","," ",Table1[[#This Row],[Origin State]])</f>
        <v>Argyle, MN</v>
      </c>
      <c r="K1650" t="s">
        <v>65</v>
      </c>
      <c r="L1650" t="s">
        <v>54</v>
      </c>
      <c r="M1650" t="s">
        <v>66</v>
      </c>
      <c r="N1650" s="47">
        <v>1634</v>
      </c>
      <c r="O1650" t="s">
        <v>51</v>
      </c>
      <c r="P1650">
        <v>110</v>
      </c>
      <c r="Q1650">
        <v>120</v>
      </c>
      <c r="R1650" t="s">
        <v>2</v>
      </c>
      <c r="S1650" t="s">
        <v>43</v>
      </c>
      <c r="T1650" t="s">
        <v>52</v>
      </c>
      <c r="U1650" s="36" t="s">
        <v>44</v>
      </c>
      <c r="V1650" s="28" t="s">
        <v>45</v>
      </c>
      <c r="W1650" s="4">
        <v>6685</v>
      </c>
      <c r="X1650" s="4">
        <f>IF(Table1[[#This Row],[Commodity]]="corn",Table1[[#This Row],[Tariff per Car]]/(111*2000/56),Table1[[#This Row],[Tariff per Car]]/(111*2000/60))</f>
        <v>1.8067567567567568</v>
      </c>
      <c r="Y1650" s="4">
        <f>Table1[[#This Row],[Tariff per Car]]/100.7</f>
        <v>66.385302879841106</v>
      </c>
      <c r="Z1650" s="4">
        <f>(Table1[[#This Row],[Tariff per Car]]/111)</f>
        <v>60.225225225225223</v>
      </c>
      <c r="AA1650" s="6">
        <f>(Table1[[#This Row],[Tariff per Car]]/111)/Table1[[#This Row],[Route Mileage]]</f>
        <v>3.6857542977494016E-2</v>
      </c>
      <c r="AB1650" s="4">
        <v>0.12</v>
      </c>
      <c r="AC1650" s="4">
        <f>Table1[[#This Row],[FSC per Mile]]*Table1[[#This Row],[Route Mileage]]</f>
        <v>196.07999999999998</v>
      </c>
      <c r="AD1650" s="4">
        <f>Table1[[#This Row],[Tariff per Car]]+Table1[[#This Row],[FSC per Car]]</f>
        <v>6881.08</v>
      </c>
      <c r="AE1650" s="4">
        <f>IF(Table1[[#This Row],[Commodity]]="corn",Table1[[#This Row],[Tariff + FSC per Car]]/(111*2000/56),Table1[[#This Row],[Tariff + FSC per Car]]/(111*2000/60))</f>
        <v>1.8597513513513513</v>
      </c>
      <c r="AF1650" s="4">
        <f>Table1[[#This Row],[Tariff + FSC per Car]]/100.7</f>
        <v>68.332472691161868</v>
      </c>
      <c r="AG1650" s="4">
        <f>(Table1[[#This Row],[Tariff + FSC per Car]]/111)</f>
        <v>61.991711711711709</v>
      </c>
      <c r="AH1650" s="6">
        <f>(Table1[[#This Row],[Tariff + FSC per Car]]/111)/Table1[[#This Row],[Route Mileage]]</f>
        <v>3.79386240585751E-2</v>
      </c>
    </row>
    <row r="1651" spans="1:34" x14ac:dyDescent="0.25">
      <c r="A1651" s="3">
        <v>45580</v>
      </c>
      <c r="B1651" s="1" t="s">
        <v>34</v>
      </c>
      <c r="C1651" s="1" t="s">
        <v>34</v>
      </c>
      <c r="D1651" s="24">
        <v>4022</v>
      </c>
      <c r="E1651" s="24">
        <v>69105</v>
      </c>
      <c r="F1651" s="1" t="s">
        <v>72</v>
      </c>
      <c r="G1651" s="1" t="s">
        <v>36</v>
      </c>
      <c r="H1651" s="1" t="s">
        <v>74</v>
      </c>
      <c r="I1651" t="s">
        <v>75</v>
      </c>
      <c r="J1651" t="str">
        <f>_xlfn.CONCAT(IFERROR(INDEX(Lookup!B:B, MATCH(Table1[[#This Row],[Origin City]], Lookup!A:A, 0)), Table1[[#This Row],[Origin City]]),","," ",Table1[[#This Row],[Origin State]])</f>
        <v>Casselton, ND</v>
      </c>
      <c r="K1651" t="s">
        <v>48</v>
      </c>
      <c r="L1651" t="s">
        <v>49</v>
      </c>
      <c r="M1651" t="s">
        <v>50</v>
      </c>
      <c r="N1651" s="5">
        <v>1469</v>
      </c>
      <c r="O1651" t="s">
        <v>51</v>
      </c>
      <c r="P1651">
        <v>110</v>
      </c>
      <c r="Q1651">
        <v>120</v>
      </c>
      <c r="R1651" t="s">
        <v>2</v>
      </c>
      <c r="S1651" t="s">
        <v>43</v>
      </c>
      <c r="T1651" t="s">
        <v>52</v>
      </c>
      <c r="U1651" s="36" t="s">
        <v>44</v>
      </c>
      <c r="V1651" s="28" t="s">
        <v>45</v>
      </c>
      <c r="W1651" s="4">
        <v>6085</v>
      </c>
      <c r="X1651" s="4">
        <f>IF(Table1[[#This Row],[Commodity]]="corn",Table1[[#This Row],[Tariff per Car]]/(111*2000/56),Table1[[#This Row],[Tariff per Car]]/(111*2000/60))</f>
        <v>1.6445945945945946</v>
      </c>
      <c r="Y1651" s="4">
        <f>Table1[[#This Row],[Tariff per Car]]/100.7</f>
        <v>60.427010923535249</v>
      </c>
      <c r="Z1651" s="4">
        <f>(Table1[[#This Row],[Tariff per Car]]/111)</f>
        <v>54.81981981981982</v>
      </c>
      <c r="AA1651" s="6">
        <f>(Table1[[#This Row],[Tariff per Car]]/111)/Table1[[#This Row],[Route Mileage]]</f>
        <v>3.731778068061254E-2</v>
      </c>
      <c r="AB1651" s="4">
        <v>0.12</v>
      </c>
      <c r="AC1651" s="4">
        <f>Table1[[#This Row],[FSC per Mile]]*Table1[[#This Row],[Route Mileage]]</f>
        <v>176.28</v>
      </c>
      <c r="AD1651" s="4">
        <f>Table1[[#This Row],[Tariff per Car]]+Table1[[#This Row],[FSC per Car]]</f>
        <v>6261.28</v>
      </c>
      <c r="AE1651" s="4">
        <f>IF(Table1[[#This Row],[Commodity]]="corn",Table1[[#This Row],[Tariff + FSC per Car]]/(111*2000/56),Table1[[#This Row],[Tariff + FSC per Car]]/(111*2000/60))</f>
        <v>1.6922378378378378</v>
      </c>
      <c r="AF1651" s="4">
        <f>Table1[[#This Row],[Tariff + FSC per Car]]/100.7</f>
        <v>62.177557100297911</v>
      </c>
      <c r="AG1651" s="4">
        <f>(Table1[[#This Row],[Tariff + FSC per Car]]/111)</f>
        <v>56.407927927927929</v>
      </c>
      <c r="AH1651" s="6">
        <f>(Table1[[#This Row],[Tariff + FSC per Car]]/111)/Table1[[#This Row],[Route Mileage]]</f>
        <v>3.8398861761693624E-2</v>
      </c>
    </row>
    <row r="1652" spans="1:34" x14ac:dyDescent="0.25">
      <c r="A1652" s="3">
        <v>45580</v>
      </c>
      <c r="B1652" s="1" t="s">
        <v>34</v>
      </c>
      <c r="C1652" s="1" t="s">
        <v>34</v>
      </c>
      <c r="D1652" s="24">
        <v>4022</v>
      </c>
      <c r="E1652" s="24">
        <v>69902</v>
      </c>
      <c r="F1652" s="1" t="s">
        <v>72</v>
      </c>
      <c r="G1652" s="1" t="s">
        <v>36</v>
      </c>
      <c r="H1652" s="1" t="s">
        <v>74</v>
      </c>
      <c r="I1652" t="s">
        <v>75</v>
      </c>
      <c r="J1652" t="str">
        <f>_xlfn.CONCAT(IFERROR(INDEX(Lookup!B:B, MATCH(Table1[[#This Row],[Origin City]], Lookup!A:A, 0)), Table1[[#This Row],[Origin City]]),","," ",Table1[[#This Row],[Origin State]])</f>
        <v>Casselton, ND</v>
      </c>
      <c r="K1652" t="s">
        <v>79</v>
      </c>
      <c r="L1652" t="s">
        <v>62</v>
      </c>
      <c r="M1652" t="str">
        <f>_xlfn.CONCAT(IFERROR(INDEX(Lookup!B:B, MATCH(Table1[[#This Row],[Destination City]], Lookup!A:A, 0)), Table1[[#This Row],[Destination City]]),","," ",Table1[[#This Row],[Destination State]])</f>
        <v>St. Louis, MO</v>
      </c>
      <c r="N1652" s="5">
        <v>855</v>
      </c>
      <c r="O1652" t="s">
        <v>51</v>
      </c>
      <c r="P1652">
        <v>110</v>
      </c>
      <c r="Q1652">
        <v>120</v>
      </c>
      <c r="R1652" t="s">
        <v>2</v>
      </c>
      <c r="S1652" t="s">
        <v>43</v>
      </c>
      <c r="T1652" t="s">
        <v>52</v>
      </c>
      <c r="U1652" s="36" t="s">
        <v>44</v>
      </c>
      <c r="V1652" s="28" t="s">
        <v>45</v>
      </c>
      <c r="W1652" s="4">
        <v>4485</v>
      </c>
      <c r="X1652" s="4">
        <f>IF(Table1[[#This Row],[Commodity]]="corn",Table1[[#This Row],[Tariff per Car]]/(111*2000/56),Table1[[#This Row],[Tariff per Car]]/(111*2000/60))</f>
        <v>1.2121621621621621</v>
      </c>
      <c r="Y1652" s="4">
        <f>Table1[[#This Row],[Tariff per Car]]/100.7</f>
        <v>44.538232373386293</v>
      </c>
      <c r="Z1652" s="4">
        <f>(Table1[[#This Row],[Tariff per Car]]/111)</f>
        <v>40.405405405405403</v>
      </c>
      <c r="AA1652" s="6">
        <f>(Table1[[#This Row],[Tariff per Car]]/111)/Table1[[#This Row],[Route Mileage]]</f>
        <v>4.7257784099889358E-2</v>
      </c>
      <c r="AB1652" s="4">
        <v>0.12</v>
      </c>
      <c r="AC1652" s="4">
        <f>Table1[[#This Row],[FSC per Mile]]*Table1[[#This Row],[Route Mileage]]</f>
        <v>102.6</v>
      </c>
      <c r="AD1652" s="4">
        <f>Table1[[#This Row],[Tariff per Car]]+Table1[[#This Row],[FSC per Car]]</f>
        <v>4587.6000000000004</v>
      </c>
      <c r="AE1652" s="4">
        <f>IF(Table1[[#This Row],[Commodity]]="corn",Table1[[#This Row],[Tariff + FSC per Car]]/(111*2000/56),Table1[[#This Row],[Tariff + FSC per Car]]/(111*2000/60))</f>
        <v>1.239891891891892</v>
      </c>
      <c r="AF1652" s="4">
        <f>Table1[[#This Row],[Tariff + FSC per Car]]/100.7</f>
        <v>45.557100297914602</v>
      </c>
      <c r="AG1652" s="4">
        <f>(Table1[[#This Row],[Tariff + FSC per Car]]/111)</f>
        <v>41.329729729729735</v>
      </c>
      <c r="AH1652" s="6">
        <f>(Table1[[#This Row],[Tariff + FSC per Car]]/111)/Table1[[#This Row],[Route Mileage]]</f>
        <v>4.8338865180970449E-2</v>
      </c>
    </row>
    <row r="1653" spans="1:34" x14ac:dyDescent="0.25">
      <c r="A1653" s="3">
        <v>45580</v>
      </c>
      <c r="B1653" s="1" t="s">
        <v>34</v>
      </c>
      <c r="C1653" s="1" t="s">
        <v>34</v>
      </c>
      <c r="D1653" s="24">
        <v>4022</v>
      </c>
      <c r="E1653" s="24">
        <v>69105</v>
      </c>
      <c r="F1653" s="1" t="s">
        <v>72</v>
      </c>
      <c r="G1653" s="1" t="s">
        <v>36</v>
      </c>
      <c r="H1653" s="1" t="s">
        <v>76</v>
      </c>
      <c r="I1653" t="s">
        <v>77</v>
      </c>
      <c r="J1653" t="str">
        <f>_xlfn.CONCAT(IFERROR(INDEX(Lookup!B:B, MATCH(Table1[[#This Row],[Origin City]], Lookup!A:A, 0)), Table1[[#This Row],[Origin City]]),","," ",Table1[[#This Row],[Origin State]])</f>
        <v>Concordia, KS</v>
      </c>
      <c r="K1653" t="s">
        <v>65</v>
      </c>
      <c r="L1653" t="s">
        <v>54</v>
      </c>
      <c r="M1653" t="s">
        <v>66</v>
      </c>
      <c r="N1653" s="5">
        <v>742</v>
      </c>
      <c r="O1653" t="s">
        <v>51</v>
      </c>
      <c r="P1653">
        <v>110</v>
      </c>
      <c r="Q1653">
        <v>120</v>
      </c>
      <c r="R1653" t="s">
        <v>2</v>
      </c>
      <c r="S1653" t="s">
        <v>43</v>
      </c>
      <c r="T1653" t="s">
        <v>43</v>
      </c>
      <c r="U1653" s="36" t="s">
        <v>44</v>
      </c>
      <c r="V1653" s="28" t="s">
        <v>45</v>
      </c>
      <c r="W1653" s="4">
        <v>4935</v>
      </c>
      <c r="X1653" s="4">
        <f>IF(Table1[[#This Row],[Commodity]]="corn",Table1[[#This Row],[Tariff per Car]]/(111*2000/56),Table1[[#This Row],[Tariff per Car]]/(111*2000/60))</f>
        <v>1.3337837837837838</v>
      </c>
      <c r="Y1653" s="4">
        <f>Table1[[#This Row],[Tariff per Car]]/100.7</f>
        <v>49.006951340615686</v>
      </c>
      <c r="Z1653" s="4">
        <f>(Table1[[#This Row],[Tariff per Car]]/111)</f>
        <v>44.45945945945946</v>
      </c>
      <c r="AA1653" s="6">
        <f>(Table1[[#This Row],[Tariff per Car]]/111)/Table1[[#This Row],[Route Mileage]]</f>
        <v>5.991840897501275E-2</v>
      </c>
      <c r="AB1653" s="4">
        <v>0.12</v>
      </c>
      <c r="AC1653" s="4">
        <f>Table1[[#This Row],[FSC per Mile]]*Table1[[#This Row],[Route Mileage]]</f>
        <v>89.039999999999992</v>
      </c>
      <c r="AD1653" s="4">
        <f>Table1[[#This Row],[Tariff per Car]]+Table1[[#This Row],[FSC per Car]]</f>
        <v>5024.04</v>
      </c>
      <c r="AE1653" s="4">
        <f>IF(Table1[[#This Row],[Commodity]]="corn",Table1[[#This Row],[Tariff + FSC per Car]]/(111*2000/56),Table1[[#This Row],[Tariff + FSC per Car]]/(111*2000/60))</f>
        <v>1.3578486486486487</v>
      </c>
      <c r="AF1653" s="4">
        <f>Table1[[#This Row],[Tariff + FSC per Car]]/100.7</f>
        <v>49.891161866931476</v>
      </c>
      <c r="AG1653" s="4">
        <f>(Table1[[#This Row],[Tariff + FSC per Car]]/111)</f>
        <v>45.261621621621622</v>
      </c>
      <c r="AH1653" s="6">
        <f>(Table1[[#This Row],[Tariff + FSC per Car]]/111)/Table1[[#This Row],[Route Mileage]]</f>
        <v>6.0999490056093827E-2</v>
      </c>
    </row>
    <row r="1654" spans="1:34" x14ac:dyDescent="0.25">
      <c r="A1654" s="3">
        <v>45580</v>
      </c>
      <c r="B1654" s="1" t="s">
        <v>34</v>
      </c>
      <c r="C1654" s="1" t="s">
        <v>34</v>
      </c>
      <c r="D1654" s="24">
        <v>4022</v>
      </c>
      <c r="E1654" s="24">
        <v>69105</v>
      </c>
      <c r="F1654" s="1" t="s">
        <v>72</v>
      </c>
      <c r="G1654" s="1" t="s">
        <v>36</v>
      </c>
      <c r="H1654" s="1" t="s">
        <v>78</v>
      </c>
      <c r="I1654" t="s">
        <v>68</v>
      </c>
      <c r="J1654" t="str">
        <f>_xlfn.CONCAT(IFERROR(INDEX(Lookup!B:B, MATCH(Table1[[#This Row],[Origin City]], Lookup!A:A, 0)), Table1[[#This Row],[Origin City]]),","," ",Table1[[#This Row],[Origin State]])</f>
        <v>Mitchell, SD</v>
      </c>
      <c r="K1654" t="s">
        <v>48</v>
      </c>
      <c r="L1654" t="s">
        <v>49</v>
      </c>
      <c r="M1654" t="s">
        <v>50</v>
      </c>
      <c r="N1654" s="5">
        <v>1624</v>
      </c>
      <c r="O1654" t="s">
        <v>51</v>
      </c>
      <c r="P1654">
        <v>110</v>
      </c>
      <c r="Q1654">
        <v>120</v>
      </c>
      <c r="R1654" t="s">
        <v>2</v>
      </c>
      <c r="S1654" t="s">
        <v>43</v>
      </c>
      <c r="T1654" t="s">
        <v>52</v>
      </c>
      <c r="U1654" s="36" t="s">
        <v>44</v>
      </c>
      <c r="V1654" s="28" t="s">
        <v>45</v>
      </c>
      <c r="W1654" s="4">
        <v>6185</v>
      </c>
      <c r="X1654" s="4">
        <f>IF(Table1[[#This Row],[Commodity]]="corn",Table1[[#This Row],[Tariff per Car]]/(111*2000/56),Table1[[#This Row],[Tariff per Car]]/(111*2000/60))</f>
        <v>1.6716216216216215</v>
      </c>
      <c r="Y1654" s="4">
        <f>Table1[[#This Row],[Tariff per Car]]/100.7</f>
        <v>61.420059582919563</v>
      </c>
      <c r="Z1654" s="4">
        <f>(Table1[[#This Row],[Tariff per Car]]/111)</f>
        <v>55.72072072072072</v>
      </c>
      <c r="AA1654" s="6">
        <f>(Table1[[#This Row],[Tariff per Car]]/111)/Table1[[#This Row],[Route Mileage]]</f>
        <v>3.4310788621133452E-2</v>
      </c>
      <c r="AB1654" s="4">
        <v>0.12</v>
      </c>
      <c r="AC1654" s="4">
        <f>Table1[[#This Row],[FSC per Mile]]*Table1[[#This Row],[Route Mileage]]</f>
        <v>194.88</v>
      </c>
      <c r="AD1654" s="4">
        <f>Table1[[#This Row],[Tariff per Car]]+Table1[[#This Row],[FSC per Car]]</f>
        <v>6379.88</v>
      </c>
      <c r="AE1654" s="4">
        <f>IF(Table1[[#This Row],[Commodity]]="corn",Table1[[#This Row],[Tariff + FSC per Car]]/(111*2000/56),Table1[[#This Row],[Tariff + FSC per Car]]/(111*2000/60))</f>
        <v>1.7242918918918919</v>
      </c>
      <c r="AF1654" s="4">
        <f>Table1[[#This Row],[Tariff + FSC per Car]]/100.7</f>
        <v>63.355312810327703</v>
      </c>
      <c r="AG1654" s="4">
        <f>(Table1[[#This Row],[Tariff + FSC per Car]]/111)</f>
        <v>57.476396396396396</v>
      </c>
      <c r="AH1654" s="6">
        <f>(Table1[[#This Row],[Tariff + FSC per Car]]/111)/Table1[[#This Row],[Route Mileage]]</f>
        <v>3.5391869702214529E-2</v>
      </c>
    </row>
    <row r="1655" spans="1:34" x14ac:dyDescent="0.25">
      <c r="A1655" s="3">
        <v>45580</v>
      </c>
      <c r="B1655" s="1" t="s">
        <v>34</v>
      </c>
      <c r="C1655" s="1" t="s">
        <v>34</v>
      </c>
      <c r="D1655" s="24">
        <v>4022</v>
      </c>
      <c r="E1655" s="24">
        <v>69105</v>
      </c>
      <c r="F1655" s="1" t="s">
        <v>72</v>
      </c>
      <c r="G1655" s="1" t="s">
        <v>36</v>
      </c>
      <c r="H1655" s="1" t="s">
        <v>61</v>
      </c>
      <c r="I1655" t="s">
        <v>62</v>
      </c>
      <c r="J1655" t="str">
        <f>_xlfn.CONCAT(IFERROR(INDEX(Lookup!B:B, MATCH(Table1[[#This Row],[Origin City]], Lookup!A:A, 0)), Table1[[#This Row],[Origin City]]),","," ",Table1[[#This Row],[Origin State]])</f>
        <v>Phelps (Rock Port), MO</v>
      </c>
      <c r="K1655" t="s">
        <v>48</v>
      </c>
      <c r="L1655" t="s">
        <v>49</v>
      </c>
      <c r="M1655" t="s">
        <v>50</v>
      </c>
      <c r="N1655" s="5">
        <v>1881</v>
      </c>
      <c r="O1655" t="s">
        <v>51</v>
      </c>
      <c r="P1655">
        <v>110</v>
      </c>
      <c r="Q1655">
        <v>120</v>
      </c>
      <c r="R1655" t="s">
        <v>2</v>
      </c>
      <c r="S1655" t="s">
        <v>43</v>
      </c>
      <c r="T1655" t="s">
        <v>43</v>
      </c>
      <c r="U1655" s="36" t="s">
        <v>44</v>
      </c>
      <c r="V1655" s="28" t="s">
        <v>45</v>
      </c>
      <c r="W1655" s="4">
        <v>6135</v>
      </c>
      <c r="X1655" s="4">
        <f>IF(Table1[[#This Row],[Commodity]]="corn",Table1[[#This Row],[Tariff per Car]]/(111*2000/56),Table1[[#This Row],[Tariff per Car]]/(111*2000/60))</f>
        <v>1.6581081081081082</v>
      </c>
      <c r="Y1655" s="4">
        <f>Table1[[#This Row],[Tariff per Car]]/100.7</f>
        <v>60.923535253227406</v>
      </c>
      <c r="Z1655" s="4">
        <f>(Table1[[#This Row],[Tariff per Car]]/111)</f>
        <v>55.270270270270274</v>
      </c>
      <c r="AA1655" s="6">
        <f>(Table1[[#This Row],[Tariff per Car]]/111)/Table1[[#This Row],[Route Mileage]]</f>
        <v>2.9383450436082016E-2</v>
      </c>
      <c r="AB1655" s="4">
        <v>0.12</v>
      </c>
      <c r="AC1655" s="4">
        <f>Table1[[#This Row],[FSC per Mile]]*Table1[[#This Row],[Route Mileage]]</f>
        <v>225.72</v>
      </c>
      <c r="AD1655" s="4">
        <f>Table1[[#This Row],[Tariff per Car]]+Table1[[#This Row],[FSC per Car]]</f>
        <v>6360.72</v>
      </c>
      <c r="AE1655" s="4">
        <f>IF(Table1[[#This Row],[Commodity]]="corn",Table1[[#This Row],[Tariff + FSC per Car]]/(111*2000/56),Table1[[#This Row],[Tariff + FSC per Car]]/(111*2000/60))</f>
        <v>1.7191135135135136</v>
      </c>
      <c r="AF1655" s="4">
        <f>Table1[[#This Row],[Tariff + FSC per Car]]/100.7</f>
        <v>63.16504468718967</v>
      </c>
      <c r="AG1655" s="4">
        <f>(Table1[[#This Row],[Tariff + FSC per Car]]/111)</f>
        <v>57.303783783783786</v>
      </c>
      <c r="AH1655" s="6">
        <f>(Table1[[#This Row],[Tariff + FSC per Car]]/111)/Table1[[#This Row],[Route Mileage]]</f>
        <v>3.0464531517163097E-2</v>
      </c>
    </row>
    <row r="1656" spans="1:34" x14ac:dyDescent="0.25">
      <c r="A1656" s="12">
        <v>45580</v>
      </c>
      <c r="B1656" s="1" t="s">
        <v>34</v>
      </c>
      <c r="C1656" s="1" t="s">
        <v>34</v>
      </c>
      <c r="D1656" s="24">
        <v>4022</v>
      </c>
      <c r="E1656" s="24">
        <v>69105</v>
      </c>
      <c r="F1656" s="1" t="s">
        <v>72</v>
      </c>
      <c r="G1656" s="1" t="s">
        <v>36</v>
      </c>
      <c r="H1656" s="1" t="s">
        <v>69</v>
      </c>
      <c r="I1656" t="s">
        <v>47</v>
      </c>
      <c r="J1656" t="str">
        <f>_xlfn.CONCAT(IFERROR(INDEX(Lookup!B:B, MATCH(Table1[[#This Row],[Origin City]], Lookup!A:A, 0)), Table1[[#This Row],[Origin City]]),","," ",Table1[[#This Row],[Origin State]])</f>
        <v>St. Cloud, MN</v>
      </c>
      <c r="K1656" t="s">
        <v>48</v>
      </c>
      <c r="L1656" t="s">
        <v>49</v>
      </c>
      <c r="M1656" t="s">
        <v>50</v>
      </c>
      <c r="N1656" s="5">
        <v>1666</v>
      </c>
      <c r="O1656" t="s">
        <v>51</v>
      </c>
      <c r="P1656">
        <v>110</v>
      </c>
      <c r="Q1656">
        <v>120</v>
      </c>
      <c r="R1656" t="s">
        <v>2</v>
      </c>
      <c r="S1656" t="s">
        <v>43</v>
      </c>
      <c r="T1656" t="s">
        <v>43</v>
      </c>
      <c r="U1656" s="36" t="s">
        <v>44</v>
      </c>
      <c r="V1656" s="28" t="s">
        <v>45</v>
      </c>
      <c r="W1656" s="4">
        <v>6235</v>
      </c>
      <c r="X1656" s="4">
        <f>IF(Table1[[#This Row],[Commodity]]="corn",Table1[[#This Row],[Tariff per Car]]/(111*2000/56),Table1[[#This Row],[Tariff per Car]]/(111*2000/60))</f>
        <v>1.6851351351351351</v>
      </c>
      <c r="Y1656" s="4">
        <f>Table1[[#This Row],[Tariff per Car]]/100.7</f>
        <v>61.916583912611713</v>
      </c>
      <c r="Z1656" s="4">
        <f>(Table1[[#This Row],[Tariff per Car]]/111)</f>
        <v>56.171171171171174</v>
      </c>
      <c r="AA1656" s="6">
        <f>(Table1[[#This Row],[Tariff per Car]]/111)/Table1[[#This Row],[Route Mileage]]</f>
        <v>3.3716189178374052E-2</v>
      </c>
      <c r="AB1656" s="4">
        <v>0.12</v>
      </c>
      <c r="AC1656" s="4">
        <f>Table1[[#This Row],[FSC per Mile]]*Table1[[#This Row],[Route Mileage]]</f>
        <v>199.92</v>
      </c>
      <c r="AD1656" s="4">
        <f>Table1[[#This Row],[Tariff per Car]]+Table1[[#This Row],[FSC per Car]]</f>
        <v>6434.92</v>
      </c>
      <c r="AE1656" s="4">
        <f>IF(Table1[[#This Row],[Commodity]]="corn",Table1[[#This Row],[Tariff + FSC per Car]]/(111*2000/56),Table1[[#This Row],[Tariff + FSC per Car]]/(111*2000/60))</f>
        <v>1.7391675675675675</v>
      </c>
      <c r="AF1656" s="4">
        <f>Table1[[#This Row],[Tariff + FSC per Car]]/100.7</f>
        <v>63.901886792452828</v>
      </c>
      <c r="AG1656" s="4">
        <f>(Table1[[#This Row],[Tariff + FSC per Car]]/111)</f>
        <v>57.972252252252254</v>
      </c>
      <c r="AH1656" s="6">
        <f>(Table1[[#This Row],[Tariff + FSC per Car]]/111)/Table1[[#This Row],[Route Mileage]]</f>
        <v>3.4797270259455136E-2</v>
      </c>
    </row>
    <row r="1657" spans="1:34" x14ac:dyDescent="0.25">
      <c r="A1657" s="12">
        <v>45580</v>
      </c>
      <c r="B1657" s="1" t="s">
        <v>131</v>
      </c>
      <c r="C1657" s="1" t="s">
        <v>131</v>
      </c>
      <c r="D1657" s="24">
        <v>4050</v>
      </c>
      <c r="E1657" s="24">
        <v>1001000</v>
      </c>
      <c r="F1657" s="1" t="s">
        <v>72</v>
      </c>
      <c r="G1657" s="1" t="s">
        <v>36</v>
      </c>
      <c r="H1657" s="1" t="s">
        <v>132</v>
      </c>
      <c r="I1657" t="s">
        <v>57</v>
      </c>
      <c r="J1657" t="str">
        <f>_xlfn.CONCAT(IFERROR(INDEX(Lookup!B:B, MATCH(Table1[[#This Row],[Origin City]], Lookup!A:A, 0)), Table1[[#This Row],[Origin City]]),","," ",Table1[[#This Row],[Origin State]])</f>
        <v>Gibson City, IL</v>
      </c>
      <c r="K1657" t="s">
        <v>133</v>
      </c>
      <c r="L1657" t="s">
        <v>83</v>
      </c>
      <c r="M1657" t="str">
        <f>_xlfn.CONCAT(IFERROR(INDEX(Lookup!B:B, MATCH(Table1[[#This Row],[Destination City]], Lookup!A:A, 0)), Table1[[#This Row],[Destination City]]),","," ",Table1[[#This Row],[Destination State]])</f>
        <v>Reserve, LA</v>
      </c>
      <c r="N1657" s="5">
        <v>870</v>
      </c>
      <c r="O1657" t="s">
        <v>86</v>
      </c>
      <c r="P1657">
        <v>105</v>
      </c>
      <c r="R1657" t="s">
        <v>108</v>
      </c>
      <c r="S1657" t="s">
        <v>43</v>
      </c>
      <c r="T1657" t="s">
        <v>52</v>
      </c>
      <c r="U1657" s="43"/>
      <c r="V1657" s="28" t="s">
        <v>134</v>
      </c>
      <c r="W1657" s="4">
        <v>2404</v>
      </c>
      <c r="X1657" s="4">
        <f>IF(Table1[[#This Row],[Commodity]]="corn",Table1[[#This Row],[Tariff per Car]]/(111*2000/56),Table1[[#This Row],[Tariff per Car]]/(111*2000/60))</f>
        <v>0.64972972972972975</v>
      </c>
      <c r="Y1657" s="4">
        <f>Table1[[#This Row],[Tariff per Car]]/100.7</f>
        <v>23.872889771598807</v>
      </c>
      <c r="Z1657" s="4">
        <f>(Table1[[#This Row],[Tariff per Car]]/111)</f>
        <v>21.657657657657658</v>
      </c>
      <c r="AA1657" s="6">
        <f>(Table1[[#This Row],[Tariff per Car]]/111)/Table1[[#This Row],[Route Mileage]]</f>
        <v>2.4893859376617998E-2</v>
      </c>
      <c r="AB1657" s="4">
        <v>0.37</v>
      </c>
      <c r="AC1657" s="4">
        <f>Table1[[#This Row],[FSC per Mile]]*Table1[[#This Row],[Route Mileage]]</f>
        <v>321.89999999999998</v>
      </c>
      <c r="AD1657" s="4">
        <f>Table1[[#This Row],[Tariff per Car]]+Table1[[#This Row],[FSC per Car]]</f>
        <v>2725.9</v>
      </c>
      <c r="AE1657" s="4">
        <f>IF(Table1[[#This Row],[Commodity]]="corn",Table1[[#This Row],[Tariff + FSC per Car]]/(111*2000/56),Table1[[#This Row],[Tariff + FSC per Car]]/(111*2000/60))</f>
        <v>0.73672972972972972</v>
      </c>
      <c r="AF1657" s="4">
        <f>Table1[[#This Row],[Tariff + FSC per Car]]/100.7</f>
        <v>27.069513406156901</v>
      </c>
      <c r="AG1657" s="4">
        <f>(Table1[[#This Row],[Tariff + FSC per Car]]/111)</f>
        <v>24.557657657657657</v>
      </c>
      <c r="AH1657" s="6">
        <f>(Table1[[#This Row],[Tariff + FSC per Car]]/111)/Table1[[#This Row],[Route Mileage]]</f>
        <v>2.8227192709951329E-2</v>
      </c>
    </row>
    <row r="1658" spans="1:34" x14ac:dyDescent="0.25">
      <c r="A1658" s="12">
        <v>45580</v>
      </c>
      <c r="B1658" s="1" t="s">
        <v>131</v>
      </c>
      <c r="C1658" s="1" t="s">
        <v>131</v>
      </c>
      <c r="D1658" s="24">
        <v>4050</v>
      </c>
      <c r="E1658" s="24">
        <v>1001000</v>
      </c>
      <c r="F1658" s="1" t="s">
        <v>72</v>
      </c>
      <c r="G1658" s="1" t="s">
        <v>36</v>
      </c>
      <c r="H1658" s="1" t="s">
        <v>132</v>
      </c>
      <c r="I1658" t="s">
        <v>57</v>
      </c>
      <c r="J1658" t="str">
        <f>_xlfn.CONCAT(IFERROR(INDEX(Lookup!B:B, MATCH(Table1[[#This Row],[Origin City]], Lookup!A:A, 0)), Table1[[#This Row],[Origin City]]),","," ",Table1[[#This Row],[Origin State]])</f>
        <v>Gibson City, IL</v>
      </c>
      <c r="K1658" t="s">
        <v>133</v>
      </c>
      <c r="L1658" t="s">
        <v>83</v>
      </c>
      <c r="M1658" t="str">
        <f>_xlfn.CONCAT(IFERROR(INDEX(Lookup!B:B, MATCH(Table1[[#This Row],[Destination City]], Lookup!A:A, 0)), Table1[[#This Row],[Destination City]]),","," ",Table1[[#This Row],[Destination State]])</f>
        <v>Reserve, LA</v>
      </c>
      <c r="N1658" s="5">
        <v>870</v>
      </c>
      <c r="O1658" t="s">
        <v>86</v>
      </c>
      <c r="P1658">
        <v>105</v>
      </c>
      <c r="R1658" t="s">
        <v>2</v>
      </c>
      <c r="S1658" t="s">
        <v>43</v>
      </c>
      <c r="T1658" t="s">
        <v>52</v>
      </c>
      <c r="U1658" s="43"/>
      <c r="V1658" s="28" t="s">
        <v>134</v>
      </c>
      <c r="W1658" s="4">
        <v>2783</v>
      </c>
      <c r="X1658" s="4">
        <f>IF(Table1[[#This Row],[Commodity]]="corn",Table1[[#This Row],[Tariff per Car]]/(111*2000/56),Table1[[#This Row],[Tariff per Car]]/(111*2000/60))</f>
        <v>0.75216216216216214</v>
      </c>
      <c r="Y1658" s="4">
        <f>Table1[[#This Row],[Tariff per Car]]/100.7</f>
        <v>27.63654419066534</v>
      </c>
      <c r="Z1658" s="4">
        <f>(Table1[[#This Row],[Tariff per Car]]/111)</f>
        <v>25.072072072072071</v>
      </c>
      <c r="AA1658" s="6">
        <f>(Table1[[#This Row],[Tariff per Car]]/111)/Table1[[#This Row],[Route Mileage]]</f>
        <v>2.8818473646059852E-2</v>
      </c>
      <c r="AB1658" s="4">
        <v>0.37</v>
      </c>
      <c r="AC1658" s="4">
        <f>Table1[[#This Row],[FSC per Mile]]*Table1[[#This Row],[Route Mileage]]</f>
        <v>321.89999999999998</v>
      </c>
      <c r="AD1658" s="4">
        <f>Table1[[#This Row],[Tariff per Car]]+Table1[[#This Row],[FSC per Car]]</f>
        <v>3104.9</v>
      </c>
      <c r="AE1658" s="4">
        <f>IF(Table1[[#This Row],[Commodity]]="corn",Table1[[#This Row],[Tariff + FSC per Car]]/(111*2000/56),Table1[[#This Row],[Tariff + FSC per Car]]/(111*2000/60))</f>
        <v>0.83916216216216222</v>
      </c>
      <c r="AF1658" s="4">
        <f>Table1[[#This Row],[Tariff + FSC per Car]]/100.7</f>
        <v>30.833167825223438</v>
      </c>
      <c r="AG1658" s="4">
        <f>(Table1[[#This Row],[Tariff + FSC per Car]]/111)</f>
        <v>27.972072072072073</v>
      </c>
      <c r="AH1658" s="6">
        <f>(Table1[[#This Row],[Tariff + FSC per Car]]/111)/Table1[[#This Row],[Route Mileage]]</f>
        <v>3.215180697939319E-2</v>
      </c>
    </row>
    <row r="1659" spans="1:34" x14ac:dyDescent="0.25">
      <c r="A1659" s="12">
        <v>45580</v>
      </c>
      <c r="B1659" s="1" t="s">
        <v>131</v>
      </c>
      <c r="C1659" s="1" t="s">
        <v>131</v>
      </c>
      <c r="D1659" s="24">
        <v>4050</v>
      </c>
      <c r="E1659" s="24">
        <v>1001000</v>
      </c>
      <c r="F1659" s="1" t="s">
        <v>72</v>
      </c>
      <c r="G1659" s="1" t="s">
        <v>36</v>
      </c>
      <c r="H1659" s="1" t="s">
        <v>135</v>
      </c>
      <c r="I1659" t="s">
        <v>59</v>
      </c>
      <c r="J1659" t="str">
        <f>_xlfn.CONCAT(IFERROR(INDEX(Lookup!B:B, MATCH(Table1[[#This Row],[Origin City]], Lookup!A:A, 0)), Table1[[#This Row],[Origin City]]),","," ",Table1[[#This Row],[Origin State]])</f>
        <v>Ida Grove, IA</v>
      </c>
      <c r="K1659" t="s">
        <v>136</v>
      </c>
      <c r="L1659" t="s">
        <v>83</v>
      </c>
      <c r="M1659" t="str">
        <f>_xlfn.CONCAT(IFERROR(INDEX(Lookup!B:B, MATCH(Table1[[#This Row],[Destination City]], Lookup!A:A, 0)), Table1[[#This Row],[Destination City]]),","," ",Table1[[#This Row],[Destination State]])</f>
        <v>Convent, LA</v>
      </c>
      <c r="N1659" s="5">
        <v>1376</v>
      </c>
      <c r="O1659" t="s">
        <v>86</v>
      </c>
      <c r="P1659">
        <v>105</v>
      </c>
      <c r="R1659" t="s">
        <v>108</v>
      </c>
      <c r="S1659" t="s">
        <v>43</v>
      </c>
      <c r="T1659" t="s">
        <v>43</v>
      </c>
      <c r="U1659" s="43"/>
      <c r="V1659" s="28" t="s">
        <v>134</v>
      </c>
      <c r="W1659" s="4">
        <v>3531</v>
      </c>
      <c r="X1659" s="4">
        <f>IF(Table1[[#This Row],[Commodity]]="corn",Table1[[#This Row],[Tariff per Car]]/(111*2000/56),Table1[[#This Row],[Tariff per Car]]/(111*2000/60))</f>
        <v>0.95432432432432435</v>
      </c>
      <c r="Y1659" s="4">
        <f>Table1[[#This Row],[Tariff per Car]]/100.7</f>
        <v>35.064548162859978</v>
      </c>
      <c r="Z1659" s="4">
        <f>(Table1[[#This Row],[Tariff per Car]]/111)</f>
        <v>31.810810810810811</v>
      </c>
      <c r="AA1659" s="6">
        <f>(Table1[[#This Row],[Tariff per Car]]/111)/Table1[[#This Row],[Route Mileage]]</f>
        <v>2.3118321810182276E-2</v>
      </c>
      <c r="AB1659" s="4">
        <v>0.37</v>
      </c>
      <c r="AC1659" s="4">
        <f>Table1[[#This Row],[FSC per Mile]]*Table1[[#This Row],[Route Mileage]]</f>
        <v>509.12</v>
      </c>
      <c r="AD1659" s="4">
        <f>Table1[[#This Row],[Tariff per Car]]+Table1[[#This Row],[FSC per Car]]</f>
        <v>4040.12</v>
      </c>
      <c r="AE1659" s="4">
        <f>IF(Table1[[#This Row],[Commodity]]="corn",Table1[[#This Row],[Tariff + FSC per Car]]/(111*2000/56),Table1[[#This Row],[Tariff + FSC per Car]]/(111*2000/60))</f>
        <v>1.0919243243243244</v>
      </c>
      <c r="AF1659" s="4">
        <f>Table1[[#This Row],[Tariff + FSC per Car]]/100.7</f>
        <v>40.120357497517375</v>
      </c>
      <c r="AG1659" s="4">
        <f>(Table1[[#This Row],[Tariff + FSC per Car]]/111)</f>
        <v>36.397477477477473</v>
      </c>
      <c r="AH1659" s="6">
        <f>(Table1[[#This Row],[Tariff + FSC per Car]]/111)/Table1[[#This Row],[Route Mileage]]</f>
        <v>2.6451655143515607E-2</v>
      </c>
    </row>
    <row r="1660" spans="1:34" x14ac:dyDescent="0.25">
      <c r="A1660" s="12">
        <v>45580</v>
      </c>
      <c r="B1660" s="1" t="s">
        <v>131</v>
      </c>
      <c r="C1660" s="1" t="s">
        <v>131</v>
      </c>
      <c r="D1660" s="24">
        <v>4050</v>
      </c>
      <c r="E1660" s="24">
        <v>1001000</v>
      </c>
      <c r="F1660" s="1" t="s">
        <v>72</v>
      </c>
      <c r="G1660" s="1" t="s">
        <v>36</v>
      </c>
      <c r="H1660" s="1" t="s">
        <v>135</v>
      </c>
      <c r="I1660" t="s">
        <v>59</v>
      </c>
      <c r="J1660" t="str">
        <f>_xlfn.CONCAT(IFERROR(INDEX(Lookup!B:B, MATCH(Table1[[#This Row],[Origin City]], Lookup!A:A, 0)), Table1[[#This Row],[Origin City]]),","," ",Table1[[#This Row],[Origin State]])</f>
        <v>Ida Grove, IA</v>
      </c>
      <c r="K1660" t="s">
        <v>136</v>
      </c>
      <c r="L1660" t="s">
        <v>83</v>
      </c>
      <c r="M1660" t="str">
        <f>_xlfn.CONCAT(IFERROR(INDEX(Lookup!B:B, MATCH(Table1[[#This Row],[Destination City]], Lookup!A:A, 0)), Table1[[#This Row],[Destination City]]),","," ",Table1[[#This Row],[Destination State]])</f>
        <v>Convent, LA</v>
      </c>
      <c r="N1660" s="5">
        <v>1376</v>
      </c>
      <c r="O1660" t="s">
        <v>86</v>
      </c>
      <c r="P1660">
        <v>105</v>
      </c>
      <c r="R1660" t="s">
        <v>2</v>
      </c>
      <c r="S1660" t="s">
        <v>43</v>
      </c>
      <c r="T1660" t="s">
        <v>43</v>
      </c>
      <c r="U1660" s="43"/>
      <c r="V1660" s="28" t="s">
        <v>134</v>
      </c>
      <c r="W1660" s="4">
        <v>3966</v>
      </c>
      <c r="X1660" s="4">
        <f>IF(Table1[[#This Row],[Commodity]]="corn",Table1[[#This Row],[Tariff per Car]]/(111*2000/56),Table1[[#This Row],[Tariff per Car]]/(111*2000/60))</f>
        <v>1.0718918918918918</v>
      </c>
      <c r="Y1660" s="4">
        <f>Table1[[#This Row],[Tariff per Car]]/100.7</f>
        <v>39.384309831181724</v>
      </c>
      <c r="Z1660" s="4">
        <f>(Table1[[#This Row],[Tariff per Car]]/111)</f>
        <v>35.729729729729726</v>
      </c>
      <c r="AA1660" s="6">
        <f>(Table1[[#This Row],[Tariff per Car]]/111)/Table1[[#This Row],[Route Mileage]]</f>
        <v>2.5966373350094277E-2</v>
      </c>
      <c r="AB1660" s="4">
        <v>0.37</v>
      </c>
      <c r="AC1660" s="4">
        <f>Table1[[#This Row],[FSC per Mile]]*Table1[[#This Row],[Route Mileage]]</f>
        <v>509.12</v>
      </c>
      <c r="AD1660" s="4">
        <f>Table1[[#This Row],[Tariff per Car]]+Table1[[#This Row],[FSC per Car]]</f>
        <v>4475.12</v>
      </c>
      <c r="AE1660" s="4">
        <f>IF(Table1[[#This Row],[Commodity]]="corn",Table1[[#This Row],[Tariff + FSC per Car]]/(111*2000/56),Table1[[#This Row],[Tariff + FSC per Car]]/(111*2000/60))</f>
        <v>1.2094918918918918</v>
      </c>
      <c r="AF1660" s="4">
        <f>Table1[[#This Row],[Tariff + FSC per Car]]/100.7</f>
        <v>44.440119165839121</v>
      </c>
      <c r="AG1660" s="4">
        <f>(Table1[[#This Row],[Tariff + FSC per Car]]/111)</f>
        <v>40.316396396396392</v>
      </c>
      <c r="AH1660" s="6">
        <f>(Table1[[#This Row],[Tariff + FSC per Car]]/111)/Table1[[#This Row],[Route Mileage]]</f>
        <v>2.9299706683427611E-2</v>
      </c>
    </row>
    <row r="1661" spans="1:34" x14ac:dyDescent="0.25">
      <c r="A1661" s="12">
        <v>45580</v>
      </c>
      <c r="B1661" s="1" t="s">
        <v>88</v>
      </c>
      <c r="C1661" s="1" t="s">
        <v>81</v>
      </c>
      <c r="D1661" s="24">
        <v>4444</v>
      </c>
      <c r="E1661" s="24">
        <v>47004</v>
      </c>
      <c r="F1661" s="1" t="s">
        <v>72</v>
      </c>
      <c r="G1661" s="1" t="s">
        <v>36</v>
      </c>
      <c r="H1661" s="1" t="s">
        <v>89</v>
      </c>
      <c r="I1661" t="s">
        <v>75</v>
      </c>
      <c r="J1661" t="str">
        <f>_xlfn.CONCAT(IFERROR(INDEX(Lookup!B:B, MATCH(Table1[[#This Row],[Origin City]], Lookup!A:A, 0)), Table1[[#This Row],[Origin City]]),","," ",Table1[[#This Row],[Origin State]])</f>
        <v>Enderlin, ND</v>
      </c>
      <c r="K1661" t="s">
        <v>119</v>
      </c>
      <c r="L1661" t="s">
        <v>57</v>
      </c>
      <c r="M1661" t="str">
        <f>_xlfn.CONCAT(IFERROR(INDEX(Lookup!B:B, MATCH(Table1[[#This Row],[Destination City]], Lookup!A:A, 0)), Table1[[#This Row],[Destination City]]),","," ",Table1[[#This Row],[Destination State]])</f>
        <v>East St. Louis, IL</v>
      </c>
      <c r="N1661" s="5">
        <v>1235.9000000000001</v>
      </c>
      <c r="O1661" t="s">
        <v>86</v>
      </c>
      <c r="P1661">
        <v>110</v>
      </c>
      <c r="Q1661">
        <v>110</v>
      </c>
      <c r="R1661" t="s">
        <v>42</v>
      </c>
      <c r="S1661" t="s">
        <v>43</v>
      </c>
      <c r="T1661" t="s">
        <v>52</v>
      </c>
      <c r="U1661" s="43"/>
      <c r="V1661" s="28" t="s">
        <v>87</v>
      </c>
      <c r="W1661" s="4">
        <v>3526</v>
      </c>
      <c r="X1661" s="4">
        <f>IF(Table1[[#This Row],[Commodity]]="corn",Table1[[#This Row],[Tariff per Car]]/(111*2000/56),Table1[[#This Row],[Tariff per Car]]/(111*2000/60))</f>
        <v>0.95297297297297301</v>
      </c>
      <c r="Y1661" s="4">
        <f>Table1[[#This Row],[Tariff per Car]]/100.7</f>
        <v>35.01489572989076</v>
      </c>
      <c r="Z1661" s="4">
        <f>(Table1[[#This Row],[Tariff per Car]]/111)</f>
        <v>31.765765765765767</v>
      </c>
      <c r="AA1661" s="6">
        <f>(Table1[[#This Row],[Tariff per Car]]/111)/Table1[[#This Row],[Route Mileage]]</f>
        <v>2.5702537232596297E-2</v>
      </c>
      <c r="AB1661" s="4">
        <v>0.27500000000000002</v>
      </c>
      <c r="AC1661" s="4">
        <f>Table1[[#This Row],[FSC per Mile]]*Table1[[#This Row],[Route Mileage]]</f>
        <v>339.87250000000006</v>
      </c>
      <c r="AD1661" s="4">
        <f>Table1[[#This Row],[Tariff per Car]]+Table1[[#This Row],[FSC per Car]]</f>
        <v>3865.8724999999999</v>
      </c>
      <c r="AE1661" s="4">
        <f>IF(Table1[[#This Row],[Commodity]]="corn",Table1[[#This Row],[Tariff + FSC per Car]]/(111*2000/56),Table1[[#This Row],[Tariff + FSC per Car]]/(111*2000/60))</f>
        <v>1.0448304054054054</v>
      </c>
      <c r="AF1661" s="4">
        <f>Table1[[#This Row],[Tariff + FSC per Car]]/100.7</f>
        <v>38.389995034756701</v>
      </c>
      <c r="AG1661" s="4">
        <f>(Table1[[#This Row],[Tariff + FSC per Car]]/111)</f>
        <v>34.827680180180181</v>
      </c>
      <c r="AH1661" s="6">
        <f>(Table1[[#This Row],[Tariff + FSC per Car]]/111)/Table1[[#This Row],[Route Mileage]]</f>
        <v>2.8180014710073774E-2</v>
      </c>
    </row>
    <row r="1662" spans="1:34" x14ac:dyDescent="0.25">
      <c r="A1662" s="12">
        <v>45580</v>
      </c>
      <c r="B1662" s="1" t="s">
        <v>88</v>
      </c>
      <c r="C1662" s="1" t="s">
        <v>81</v>
      </c>
      <c r="D1662" s="24">
        <v>4444</v>
      </c>
      <c r="E1662" s="24">
        <v>45650</v>
      </c>
      <c r="F1662" s="1" t="s">
        <v>72</v>
      </c>
      <c r="G1662" s="1" t="s">
        <v>36</v>
      </c>
      <c r="H1662" s="1" t="s">
        <v>89</v>
      </c>
      <c r="I1662" t="s">
        <v>75</v>
      </c>
      <c r="J1662" t="str">
        <f>_xlfn.CONCAT(IFERROR(INDEX(Lookup!B:B, MATCH(Table1[[#This Row],[Origin City]], Lookup!A:A, 0)), Table1[[#This Row],[Origin City]]),","," ",Table1[[#This Row],[Origin State]])</f>
        <v>Enderlin, ND</v>
      </c>
      <c r="K1662" t="s">
        <v>90</v>
      </c>
      <c r="L1662" t="s">
        <v>49</v>
      </c>
      <c r="M1662" t="str">
        <f>_xlfn.CONCAT(IFERROR(INDEX(Lookup!B:B, MATCH(Table1[[#This Row],[Destination City]], Lookup!A:A, 0)), Table1[[#This Row],[Destination City]]),","," ",Table1[[#This Row],[Destination State]])</f>
        <v>Kalama, WA</v>
      </c>
      <c r="N1662" s="5">
        <v>1617</v>
      </c>
      <c r="O1662" t="s">
        <v>86</v>
      </c>
      <c r="P1662">
        <v>110</v>
      </c>
      <c r="Q1662">
        <v>110</v>
      </c>
      <c r="R1662" t="s">
        <v>42</v>
      </c>
      <c r="S1662" t="s">
        <v>43</v>
      </c>
      <c r="T1662" t="s">
        <v>52</v>
      </c>
      <c r="U1662" s="43"/>
      <c r="V1662" s="28" t="s">
        <v>87</v>
      </c>
      <c r="W1662" s="4">
        <v>5785</v>
      </c>
      <c r="X1662" s="4">
        <f>IF(Table1[[#This Row],[Commodity]]="corn",Table1[[#This Row],[Tariff per Car]]/(111*2000/56),Table1[[#This Row],[Tariff per Car]]/(111*2000/60))</f>
        <v>1.5635135135135134</v>
      </c>
      <c r="Y1662" s="4">
        <f>Table1[[#This Row],[Tariff per Car]]/100.7</f>
        <v>57.447864945382321</v>
      </c>
      <c r="Z1662" s="4">
        <f>(Table1[[#This Row],[Tariff per Car]]/111)</f>
        <v>52.117117117117118</v>
      </c>
      <c r="AA1662" s="6">
        <f>(Table1[[#This Row],[Tariff per Car]]/111)/Table1[[#This Row],[Route Mileage]]</f>
        <v>3.2230746516460802E-2</v>
      </c>
      <c r="AB1662" s="4">
        <v>0.27500000000000002</v>
      </c>
      <c r="AC1662" s="4">
        <f>Table1[[#This Row],[FSC per Mile]]*Table1[[#This Row],[Route Mileage]]</f>
        <v>444.67500000000001</v>
      </c>
      <c r="AD1662" s="4">
        <f>Table1[[#This Row],[Tariff per Car]]+Table1[[#This Row],[FSC per Car]]</f>
        <v>6229.6750000000002</v>
      </c>
      <c r="AE1662" s="4">
        <f>IF(Table1[[#This Row],[Commodity]]="corn",Table1[[#This Row],[Tariff + FSC per Car]]/(111*2000/56),Table1[[#This Row],[Tariff + FSC per Car]]/(111*2000/60))</f>
        <v>1.683695945945946</v>
      </c>
      <c r="AF1662" s="4">
        <f>Table1[[#This Row],[Tariff + FSC per Car]]/100.7</f>
        <v>61.863704071499505</v>
      </c>
      <c r="AG1662" s="4">
        <f>(Table1[[#This Row],[Tariff + FSC per Car]]/111)</f>
        <v>56.123198198198203</v>
      </c>
      <c r="AH1662" s="6">
        <f>(Table1[[#This Row],[Tariff + FSC per Car]]/111)/Table1[[#This Row],[Route Mileage]]</f>
        <v>3.4708223993938282E-2</v>
      </c>
    </row>
    <row r="1663" spans="1:34" x14ac:dyDescent="0.25">
      <c r="A1663" s="12">
        <v>45580</v>
      </c>
      <c r="B1663" s="1" t="s">
        <v>94</v>
      </c>
      <c r="C1663" s="1" t="s">
        <v>94</v>
      </c>
      <c r="D1663" s="24">
        <v>4317</v>
      </c>
      <c r="F1663" s="1" t="s">
        <v>72</v>
      </c>
      <c r="G1663" s="1" t="s">
        <v>36</v>
      </c>
      <c r="H1663" s="1" t="s">
        <v>106</v>
      </c>
      <c r="I1663" t="s">
        <v>57</v>
      </c>
      <c r="J1663" t="str">
        <f>_xlfn.CONCAT(IFERROR(INDEX(Lookup!B:B, MATCH(Table1[[#This Row],[Origin City]], Lookup!A:A, 0)), Table1[[#This Row],[Origin City]]),","," ",Table1[[#This Row],[Origin State]])</f>
        <v>Casey, IL</v>
      </c>
      <c r="K1663" t="s">
        <v>107</v>
      </c>
      <c r="L1663" t="s">
        <v>98</v>
      </c>
      <c r="M1663" t="str">
        <f>_xlfn.CONCAT(IFERROR(INDEX(Lookup!B:B, MATCH(Table1[[#This Row],[Destination City]], Lookup!A:A, 0)), Table1[[#This Row],[Destination City]]),","," ",Table1[[#This Row],[Destination State]])</f>
        <v>Mobile, AL</v>
      </c>
      <c r="N1663" s="5">
        <v>779</v>
      </c>
      <c r="O1663" t="s">
        <v>86</v>
      </c>
      <c r="P1663">
        <v>90</v>
      </c>
      <c r="Q1663">
        <v>90</v>
      </c>
      <c r="R1663" t="s">
        <v>108</v>
      </c>
      <c r="S1663" t="s">
        <v>43</v>
      </c>
      <c r="T1663" t="s">
        <v>52</v>
      </c>
      <c r="U1663" s="43"/>
      <c r="V1663" s="28" t="s">
        <v>87</v>
      </c>
      <c r="W1663" s="4">
        <v>3646</v>
      </c>
      <c r="X1663" s="4">
        <f>IF(Table1[[#This Row],[Commodity]]="corn",Table1[[#This Row],[Tariff per Car]]/(111*2000/56),Table1[[#This Row],[Tariff per Car]]/(111*2000/60))</f>
        <v>0.98540540540540544</v>
      </c>
      <c r="Y1663" s="4">
        <f>Table1[[#This Row],[Tariff per Car]]/100.7</f>
        <v>36.206554121151939</v>
      </c>
      <c r="Z1663" s="4">
        <f>(Table1[[#This Row],[Tariff per Car]]/111)</f>
        <v>32.846846846846844</v>
      </c>
      <c r="AA1663" s="6">
        <f>(Table1[[#This Row],[Tariff per Car]]/111)/Table1[[#This Row],[Route Mileage]]</f>
        <v>4.2165400316876565E-2</v>
      </c>
      <c r="AB1663" s="4">
        <v>0</v>
      </c>
      <c r="AC1663" s="4">
        <f>Table1[[#This Row],[FSC per Mile]]*Table1[[#This Row],[Route Mileage]]</f>
        <v>0</v>
      </c>
      <c r="AD1663" s="4">
        <f>Table1[[#This Row],[Tariff per Car]]+Table1[[#This Row],[FSC per Car]]</f>
        <v>3646</v>
      </c>
      <c r="AE1663" s="4">
        <f>IF(Table1[[#This Row],[Commodity]]="corn",Table1[[#This Row],[Tariff + FSC per Car]]/(111*2000/56),Table1[[#This Row],[Tariff + FSC per Car]]/(111*2000/60))</f>
        <v>0.98540540540540544</v>
      </c>
      <c r="AF1663" s="4">
        <f>Table1[[#This Row],[Tariff + FSC per Car]]/100.7</f>
        <v>36.206554121151939</v>
      </c>
      <c r="AG1663" s="4">
        <f>(Table1[[#This Row],[Tariff + FSC per Car]]/111)</f>
        <v>32.846846846846844</v>
      </c>
      <c r="AH1663" s="6">
        <f>(Table1[[#This Row],[Tariff + FSC per Car]]/111)/Table1[[#This Row],[Route Mileage]]</f>
        <v>4.2165400316876565E-2</v>
      </c>
    </row>
    <row r="1664" spans="1:34" x14ac:dyDescent="0.25">
      <c r="A1664" s="12">
        <v>45580</v>
      </c>
      <c r="B1664" s="1" t="s">
        <v>94</v>
      </c>
      <c r="C1664" s="1" t="s">
        <v>94</v>
      </c>
      <c r="D1664" s="24">
        <v>4317</v>
      </c>
      <c r="F1664" s="1" t="s">
        <v>72</v>
      </c>
      <c r="G1664" s="1" t="s">
        <v>36</v>
      </c>
      <c r="H1664" s="1" t="s">
        <v>106</v>
      </c>
      <c r="I1664" t="s">
        <v>57</v>
      </c>
      <c r="J1664" t="str">
        <f>_xlfn.CONCAT(IFERROR(INDEX(Lookup!B:B, MATCH(Table1[[#This Row],[Origin City]], Lookup!A:A, 0)), Table1[[#This Row],[Origin City]]),","," ",Table1[[#This Row],[Origin State]])</f>
        <v>Casey, IL</v>
      </c>
      <c r="K1664" t="s">
        <v>107</v>
      </c>
      <c r="L1664" t="s">
        <v>98</v>
      </c>
      <c r="M1664" t="str">
        <f>_xlfn.CONCAT(IFERROR(INDEX(Lookup!B:B, MATCH(Table1[[#This Row],[Destination City]], Lookup!A:A, 0)), Table1[[#This Row],[Destination City]]),","," ",Table1[[#This Row],[Destination State]])</f>
        <v>Mobile, AL</v>
      </c>
      <c r="N1664" s="5">
        <v>779</v>
      </c>
      <c r="O1664" t="s">
        <v>86</v>
      </c>
      <c r="P1664">
        <v>90</v>
      </c>
      <c r="Q1664">
        <v>90</v>
      </c>
      <c r="R1664" t="s">
        <v>2</v>
      </c>
      <c r="S1664" t="s">
        <v>43</v>
      </c>
      <c r="T1664" t="s">
        <v>43</v>
      </c>
      <c r="U1664" s="43"/>
      <c r="V1664" s="28" t="s">
        <v>87</v>
      </c>
      <c r="W1664" s="4">
        <v>3866</v>
      </c>
      <c r="X1664" s="4">
        <f>IF(Table1[[#This Row],[Commodity]]="corn",Table1[[#This Row],[Tariff per Car]]/(111*2000/56),Table1[[#This Row],[Tariff per Car]]/(111*2000/60))</f>
        <v>1.0448648648648649</v>
      </c>
      <c r="Y1664" s="4">
        <f>Table1[[#This Row],[Tariff per Car]]/100.7</f>
        <v>38.391261171797417</v>
      </c>
      <c r="Z1664" s="4">
        <f>(Table1[[#This Row],[Tariff per Car]]/111)</f>
        <v>34.828828828828826</v>
      </c>
      <c r="AA1664" s="6">
        <f>(Table1[[#This Row],[Tariff per Car]]/111)/Table1[[#This Row],[Route Mileage]]</f>
        <v>4.4709664735338675E-2</v>
      </c>
      <c r="AB1664" s="4">
        <v>0</v>
      </c>
      <c r="AC1664" s="4">
        <f>Table1[[#This Row],[FSC per Mile]]*Table1[[#This Row],[Route Mileage]]</f>
        <v>0</v>
      </c>
      <c r="AD1664" s="4">
        <f>Table1[[#This Row],[Tariff per Car]]+Table1[[#This Row],[FSC per Car]]</f>
        <v>3866</v>
      </c>
      <c r="AE1664" s="4">
        <f>IF(Table1[[#This Row],[Commodity]]="corn",Table1[[#This Row],[Tariff + FSC per Car]]/(111*2000/56),Table1[[#This Row],[Tariff + FSC per Car]]/(111*2000/60))</f>
        <v>1.0448648648648649</v>
      </c>
      <c r="AF1664" s="4">
        <f>Table1[[#This Row],[Tariff + FSC per Car]]/100.7</f>
        <v>38.391261171797417</v>
      </c>
      <c r="AG1664" s="4">
        <f>(Table1[[#This Row],[Tariff + FSC per Car]]/111)</f>
        <v>34.828828828828826</v>
      </c>
      <c r="AH1664" s="6">
        <f>(Table1[[#This Row],[Tariff + FSC per Car]]/111)/Table1[[#This Row],[Route Mileage]]</f>
        <v>4.4709664735338675E-2</v>
      </c>
    </row>
    <row r="1665" spans="1:34" x14ac:dyDescent="0.25">
      <c r="A1665" s="12">
        <v>45580</v>
      </c>
      <c r="B1665" s="1" t="s">
        <v>94</v>
      </c>
      <c r="C1665" s="1" t="s">
        <v>94</v>
      </c>
      <c r="D1665" s="24">
        <v>4317</v>
      </c>
      <c r="F1665" s="1" t="s">
        <v>72</v>
      </c>
      <c r="G1665" s="1" t="s">
        <v>36</v>
      </c>
      <c r="H1665" s="1" t="s">
        <v>109</v>
      </c>
      <c r="I1665" t="s">
        <v>100</v>
      </c>
      <c r="J1665" t="str">
        <f>_xlfn.CONCAT(IFERROR(INDEX(Lookup!B:B, MATCH(Table1[[#This Row],[Origin City]], Lookup!A:A, 0)), Table1[[#This Row],[Origin City]]),","," ",Table1[[#This Row],[Origin State]])</f>
        <v>Marion, OH</v>
      </c>
      <c r="K1665" t="s">
        <v>110</v>
      </c>
      <c r="L1665" t="s">
        <v>111</v>
      </c>
      <c r="M1665" t="str">
        <f>_xlfn.CONCAT(IFERROR(INDEX(Lookup!B:B, MATCH(Table1[[#This Row],[Destination City]], Lookup!A:A, 0)), Table1[[#This Row],[Destination City]]),","," ",Table1[[#This Row],[Destination State]])</f>
        <v>Chesapeake, VA</v>
      </c>
      <c r="N1665" s="5">
        <v>760</v>
      </c>
      <c r="O1665" t="s">
        <v>86</v>
      </c>
      <c r="P1665">
        <v>90</v>
      </c>
      <c r="Q1665">
        <v>90</v>
      </c>
      <c r="R1665" t="s">
        <v>108</v>
      </c>
      <c r="S1665" t="s">
        <v>43</v>
      </c>
      <c r="T1665" t="s">
        <v>52</v>
      </c>
      <c r="U1665" s="43"/>
      <c r="V1665" s="28" t="s">
        <v>87</v>
      </c>
      <c r="W1665" s="4">
        <v>3214</v>
      </c>
      <c r="X1665" s="4">
        <f>IF(Table1[[#This Row],[Commodity]]="corn",Table1[[#This Row],[Tariff per Car]]/(111*2000/56),Table1[[#This Row],[Tariff per Car]]/(111*2000/60))</f>
        <v>0.86864864864864866</v>
      </c>
      <c r="Y1665" s="4">
        <f>Table1[[#This Row],[Tariff per Car]]/100.7</f>
        <v>31.916583912611717</v>
      </c>
      <c r="Z1665" s="4">
        <f>(Table1[[#This Row],[Tariff per Car]]/111)</f>
        <v>28.954954954954953</v>
      </c>
      <c r="AA1665" s="6">
        <f>(Table1[[#This Row],[Tariff per Car]]/111)/Table1[[#This Row],[Route Mileage]]</f>
        <v>3.80986249407302E-2</v>
      </c>
      <c r="AB1665" s="4">
        <v>0</v>
      </c>
      <c r="AC1665" s="4">
        <f>Table1[[#This Row],[FSC per Mile]]*Table1[[#This Row],[Route Mileage]]</f>
        <v>0</v>
      </c>
      <c r="AD1665" s="4">
        <f>Table1[[#This Row],[Tariff per Car]]+Table1[[#This Row],[FSC per Car]]</f>
        <v>3214</v>
      </c>
      <c r="AE1665" s="4">
        <f>IF(Table1[[#This Row],[Commodity]]="corn",Table1[[#This Row],[Tariff + FSC per Car]]/(111*2000/56),Table1[[#This Row],[Tariff + FSC per Car]]/(111*2000/60))</f>
        <v>0.86864864864864866</v>
      </c>
      <c r="AF1665" s="4">
        <f>Table1[[#This Row],[Tariff + FSC per Car]]/100.7</f>
        <v>31.916583912611717</v>
      </c>
      <c r="AG1665" s="4">
        <f>(Table1[[#This Row],[Tariff + FSC per Car]]/111)</f>
        <v>28.954954954954953</v>
      </c>
      <c r="AH1665" s="6">
        <f>(Table1[[#This Row],[Tariff + FSC per Car]]/111)/Table1[[#This Row],[Route Mileage]]</f>
        <v>3.80986249407302E-2</v>
      </c>
    </row>
    <row r="1666" spans="1:34" x14ac:dyDescent="0.25">
      <c r="A1666" s="12">
        <v>45580</v>
      </c>
      <c r="B1666" s="1" t="s">
        <v>94</v>
      </c>
      <c r="C1666" s="1" t="s">
        <v>94</v>
      </c>
      <c r="D1666" s="24">
        <v>4317</v>
      </c>
      <c r="F1666" s="1" t="s">
        <v>72</v>
      </c>
      <c r="G1666" s="1" t="s">
        <v>36</v>
      </c>
      <c r="H1666" s="1" t="s">
        <v>109</v>
      </c>
      <c r="I1666" t="s">
        <v>100</v>
      </c>
      <c r="J1666" t="str">
        <f>_xlfn.CONCAT(IFERROR(INDEX(Lookup!B:B, MATCH(Table1[[#This Row],[Origin City]], Lookup!A:A, 0)), Table1[[#This Row],[Origin City]]),","," ",Table1[[#This Row],[Origin State]])</f>
        <v>Marion, OH</v>
      </c>
      <c r="K1666" t="s">
        <v>110</v>
      </c>
      <c r="L1666" t="s">
        <v>111</v>
      </c>
      <c r="M1666" t="str">
        <f>_xlfn.CONCAT(IFERROR(INDEX(Lookup!B:B, MATCH(Table1[[#This Row],[Destination City]], Lookup!A:A, 0)), Table1[[#This Row],[Destination City]]),","," ",Table1[[#This Row],[Destination State]])</f>
        <v>Chesapeake, VA</v>
      </c>
      <c r="N1666" s="5">
        <v>760</v>
      </c>
      <c r="O1666" t="s">
        <v>86</v>
      </c>
      <c r="P1666">
        <v>90</v>
      </c>
      <c r="Q1666">
        <v>90</v>
      </c>
      <c r="R1666" t="s">
        <v>2</v>
      </c>
      <c r="S1666" t="s">
        <v>43</v>
      </c>
      <c r="T1666" t="s">
        <v>43</v>
      </c>
      <c r="U1666" s="43"/>
      <c r="V1666" s="28" t="s">
        <v>87</v>
      </c>
      <c r="W1666" s="4">
        <v>3654</v>
      </c>
      <c r="X1666" s="4">
        <f>IF(Table1[[#This Row],[Commodity]]="corn",Table1[[#This Row],[Tariff per Car]]/(111*2000/56),Table1[[#This Row],[Tariff per Car]]/(111*2000/60))</f>
        <v>0.98756756756756758</v>
      </c>
      <c r="Y1666" s="4">
        <f>Table1[[#This Row],[Tariff per Car]]/100.7</f>
        <v>36.285998013902677</v>
      </c>
      <c r="Z1666" s="4">
        <f>(Table1[[#This Row],[Tariff per Car]]/111)</f>
        <v>32.918918918918919</v>
      </c>
      <c r="AA1666" s="6">
        <f>(Table1[[#This Row],[Tariff per Car]]/111)/Table1[[#This Row],[Route Mileage]]</f>
        <v>4.3314366998577526E-2</v>
      </c>
      <c r="AB1666" s="4">
        <v>0</v>
      </c>
      <c r="AC1666" s="4">
        <f>Table1[[#This Row],[FSC per Mile]]*Table1[[#This Row],[Route Mileage]]</f>
        <v>0</v>
      </c>
      <c r="AD1666" s="4">
        <f>Table1[[#This Row],[Tariff per Car]]+Table1[[#This Row],[FSC per Car]]</f>
        <v>3654</v>
      </c>
      <c r="AE1666" s="4">
        <f>IF(Table1[[#This Row],[Commodity]]="corn",Table1[[#This Row],[Tariff + FSC per Car]]/(111*2000/56),Table1[[#This Row],[Tariff + FSC per Car]]/(111*2000/60))</f>
        <v>0.98756756756756758</v>
      </c>
      <c r="AF1666" s="4">
        <f>Table1[[#This Row],[Tariff + FSC per Car]]/100.7</f>
        <v>36.285998013902677</v>
      </c>
      <c r="AG1666" s="4">
        <f>(Table1[[#This Row],[Tariff + FSC per Car]]/111)</f>
        <v>32.918918918918919</v>
      </c>
      <c r="AH1666" s="6">
        <f>(Table1[[#This Row],[Tariff + FSC per Car]]/111)/Table1[[#This Row],[Route Mileage]]</f>
        <v>4.3314366998577526E-2</v>
      </c>
    </row>
    <row r="1667" spans="1:34" x14ac:dyDescent="0.25">
      <c r="A1667" s="12">
        <v>45580</v>
      </c>
      <c r="B1667" s="1" t="s">
        <v>112</v>
      </c>
      <c r="C1667" s="1" t="s">
        <v>112</v>
      </c>
      <c r="D1667" s="24">
        <v>4051</v>
      </c>
      <c r="E1667" s="24">
        <v>1144</v>
      </c>
      <c r="F1667" s="1" t="s">
        <v>72</v>
      </c>
      <c r="G1667" s="1" t="s">
        <v>36</v>
      </c>
      <c r="H1667" s="1" t="s">
        <v>128</v>
      </c>
      <c r="I1667" t="s">
        <v>77</v>
      </c>
      <c r="J1667" t="str">
        <f>_xlfn.CONCAT(IFERROR(INDEX(Lookup!B:B, MATCH(Table1[[#This Row],[Origin City]], Lookup!A:A, 0)), Table1[[#This Row],[Origin City]]),","," ",Table1[[#This Row],[Origin State]])</f>
        <v>Canton, KS</v>
      </c>
      <c r="K1667" t="s">
        <v>65</v>
      </c>
      <c r="L1667" t="s">
        <v>54</v>
      </c>
      <c r="M1667" t="str">
        <f>_xlfn.CONCAT(IFERROR(INDEX(Lookup!B:B, MATCH(Table1[[#This Row],[Destination City]], Lookup!A:A, 0)), Table1[[#This Row],[Destination City]]),","," ",Table1[[#This Row],[Destination State]])</f>
        <v>Houston, TX</v>
      </c>
      <c r="N1667" s="47">
        <v>747</v>
      </c>
      <c r="O1667" t="s">
        <v>51</v>
      </c>
      <c r="P1667">
        <v>107</v>
      </c>
      <c r="R1667" t="s">
        <v>42</v>
      </c>
      <c r="S1667" t="s">
        <v>43</v>
      </c>
      <c r="T1667" t="s">
        <v>52</v>
      </c>
      <c r="U1667" s="36" t="s">
        <v>44</v>
      </c>
      <c r="V1667" s="28"/>
      <c r="W1667" s="4">
        <v>5150</v>
      </c>
      <c r="X1667" s="4">
        <f>IF(Table1[[#This Row],[Commodity]]="corn",Table1[[#This Row],[Tariff per Car]]/(111*2000/56),Table1[[#This Row],[Tariff per Car]]/(111*2000/60))</f>
        <v>1.3918918918918919</v>
      </c>
      <c r="Y1667" s="4">
        <f>Table1[[#This Row],[Tariff per Car]]/100.7</f>
        <v>51.142005958291954</v>
      </c>
      <c r="Z1667" s="4">
        <f>(Table1[[#This Row],[Tariff per Car]]/111)</f>
        <v>46.396396396396398</v>
      </c>
      <c r="AA1667" s="6">
        <f>(Table1[[#This Row],[Tariff per Car]]/111)/Table1[[#This Row],[Route Mileage]]</f>
        <v>6.2110303074158497E-2</v>
      </c>
      <c r="AB1667" s="4">
        <v>0.33</v>
      </c>
      <c r="AC1667" s="4">
        <f>Table1[[#This Row],[FSC per Mile]]*Table1[[#This Row],[Route Mileage]]</f>
        <v>246.51000000000002</v>
      </c>
      <c r="AD1667" s="4">
        <f>Table1[[#This Row],[Tariff per Car]]+Table1[[#This Row],[FSC per Car]]</f>
        <v>5396.51</v>
      </c>
      <c r="AE1667" s="4">
        <f>IF(Table1[[#This Row],[Commodity]]="corn",Table1[[#This Row],[Tariff + FSC per Car]]/(111*2000/56),Table1[[#This Row],[Tariff + FSC per Car]]/(111*2000/60))</f>
        <v>1.4585162162162162</v>
      </c>
      <c r="AF1667" s="4">
        <f>Table1[[#This Row],[Tariff + FSC per Car]]/100.7</f>
        <v>53.589970208540223</v>
      </c>
      <c r="AG1667" s="4">
        <f>(Table1[[#This Row],[Tariff + FSC per Car]]/111)</f>
        <v>48.617207207207208</v>
      </c>
      <c r="AH1667" s="6">
        <f>(Table1[[#This Row],[Tariff + FSC per Car]]/111)/Table1[[#This Row],[Route Mileage]]</f>
        <v>6.5083276047131475E-2</v>
      </c>
    </row>
    <row r="1668" spans="1:34" x14ac:dyDescent="0.25">
      <c r="A1668" s="12">
        <v>45580</v>
      </c>
      <c r="B1668" s="1" t="s">
        <v>112</v>
      </c>
      <c r="C1668" s="1" t="s">
        <v>112</v>
      </c>
      <c r="D1668" s="24">
        <v>4051</v>
      </c>
      <c r="E1668" s="24">
        <v>1301</v>
      </c>
      <c r="F1668" s="1" t="s">
        <v>72</v>
      </c>
      <c r="G1668" s="1" t="s">
        <v>36</v>
      </c>
      <c r="H1668" s="1" t="s">
        <v>129</v>
      </c>
      <c r="I1668" t="s">
        <v>38</v>
      </c>
      <c r="J1668" t="str">
        <f>_xlfn.CONCAT(IFERROR(INDEX(Lookup!B:B, MATCH(Table1[[#This Row],[Origin City]], Lookup!A:A, 0)), Table1[[#This Row],[Origin City]]),","," ",Table1[[#This Row],[Origin State]])</f>
        <v>Cozad, NE</v>
      </c>
      <c r="K1668" t="s">
        <v>90</v>
      </c>
      <c r="L1668" t="s">
        <v>49</v>
      </c>
      <c r="M1668" t="str">
        <f>_xlfn.CONCAT(IFERROR(INDEX(Lookup!B:B, MATCH(Table1[[#This Row],[Destination City]], Lookup!A:A, 0)), Table1[[#This Row],[Destination City]]),","," ",Table1[[#This Row],[Destination State]])</f>
        <v>Kalama, WA</v>
      </c>
      <c r="N1668" s="47">
        <v>1562</v>
      </c>
      <c r="O1668" t="s">
        <v>51</v>
      </c>
      <c r="P1668">
        <v>107</v>
      </c>
      <c r="R1668" t="s">
        <v>42</v>
      </c>
      <c r="S1668" t="s">
        <v>43</v>
      </c>
      <c r="T1668" t="s">
        <v>52</v>
      </c>
      <c r="U1668" s="36" t="s">
        <v>44</v>
      </c>
      <c r="V1668" s="28"/>
      <c r="W1668" s="4">
        <v>6140</v>
      </c>
      <c r="X1668" s="4">
        <f>IF(Table1[[#This Row],[Commodity]]="corn",Table1[[#This Row],[Tariff per Car]]/(111*2000/56),Table1[[#This Row],[Tariff per Car]]/(111*2000/60))</f>
        <v>1.6594594594594594</v>
      </c>
      <c r="Y1668" s="4">
        <f>Table1[[#This Row],[Tariff per Car]]/100.7</f>
        <v>60.973187686196624</v>
      </c>
      <c r="Z1668" s="4">
        <f>(Table1[[#This Row],[Tariff per Car]]/111)</f>
        <v>55.315315315315317</v>
      </c>
      <c r="AA1668" s="6">
        <f>(Table1[[#This Row],[Tariff per Car]]/111)/Table1[[#This Row],[Route Mileage]]</f>
        <v>3.5413134004683301E-2</v>
      </c>
      <c r="AB1668" s="4">
        <v>0.33</v>
      </c>
      <c r="AC1668" s="4">
        <f>Table1[[#This Row],[FSC per Mile]]*Table1[[#This Row],[Route Mileage]]</f>
        <v>515.46</v>
      </c>
      <c r="AD1668" s="4">
        <f>Table1[[#This Row],[Tariff per Car]]+Table1[[#This Row],[FSC per Car]]</f>
        <v>6655.46</v>
      </c>
      <c r="AE1668" s="4">
        <f>IF(Table1[[#This Row],[Commodity]]="corn",Table1[[#This Row],[Tariff + FSC per Car]]/(111*2000/56),Table1[[#This Row],[Tariff + FSC per Car]]/(111*2000/60))</f>
        <v>1.7987729729729729</v>
      </c>
      <c r="AF1668" s="4">
        <f>Table1[[#This Row],[Tariff + FSC per Car]]/100.7</f>
        <v>66.091956305858986</v>
      </c>
      <c r="AG1668" s="4">
        <f>(Table1[[#This Row],[Tariff + FSC per Car]]/111)</f>
        <v>59.959099099099099</v>
      </c>
      <c r="AH1668" s="6">
        <f>(Table1[[#This Row],[Tariff + FSC per Car]]/111)/Table1[[#This Row],[Route Mileage]]</f>
        <v>3.8386106977656272E-2</v>
      </c>
    </row>
    <row r="1669" spans="1:34" x14ac:dyDescent="0.25">
      <c r="A1669" s="12">
        <v>45580</v>
      </c>
      <c r="B1669" s="1" t="s">
        <v>112</v>
      </c>
      <c r="C1669" s="1" t="s">
        <v>112</v>
      </c>
      <c r="D1669" s="24">
        <v>4051</v>
      </c>
      <c r="E1669" s="24">
        <v>1144</v>
      </c>
      <c r="F1669" s="1" t="s">
        <v>72</v>
      </c>
      <c r="G1669" s="1" t="s">
        <v>36</v>
      </c>
      <c r="H1669" s="1" t="s">
        <v>129</v>
      </c>
      <c r="I1669" t="s">
        <v>38</v>
      </c>
      <c r="J1669" t="str">
        <f>_xlfn.CONCAT(IFERROR(INDEX(Lookup!B:B, MATCH(Table1[[#This Row],[Origin City]], Lookup!A:A, 0)), Table1[[#This Row],[Origin City]]),","," ",Table1[[#This Row],[Origin State]])</f>
        <v>Cozad, NE</v>
      </c>
      <c r="K1669" t="s">
        <v>65</v>
      </c>
      <c r="L1669" t="s">
        <v>54</v>
      </c>
      <c r="M1669" t="str">
        <f>_xlfn.CONCAT(IFERROR(INDEX(Lookup!B:B, MATCH(Table1[[#This Row],[Destination City]], Lookup!A:A, 0)), Table1[[#This Row],[Destination City]]),","," ",Table1[[#This Row],[Destination State]])</f>
        <v>Houston, TX</v>
      </c>
      <c r="N1669" s="47">
        <v>1078</v>
      </c>
      <c r="O1669" t="s">
        <v>51</v>
      </c>
      <c r="P1669">
        <v>107</v>
      </c>
      <c r="R1669" t="s">
        <v>42</v>
      </c>
      <c r="S1669" t="s">
        <v>43</v>
      </c>
      <c r="T1669" t="s">
        <v>52</v>
      </c>
      <c r="U1669" s="36" t="s">
        <v>44</v>
      </c>
      <c r="V1669" s="28"/>
      <c r="W1669" s="4">
        <v>5510</v>
      </c>
      <c r="X1669" s="4">
        <f>IF(Table1[[#This Row],[Commodity]]="corn",Table1[[#This Row],[Tariff per Car]]/(111*2000/56),Table1[[#This Row],[Tariff per Car]]/(111*2000/60))</f>
        <v>1.4891891891891893</v>
      </c>
      <c r="Y1669" s="4">
        <f>Table1[[#This Row],[Tariff per Car]]/100.7</f>
        <v>54.716981132075468</v>
      </c>
      <c r="Z1669" s="4">
        <f>(Table1[[#This Row],[Tariff per Car]]/111)</f>
        <v>49.63963963963964</v>
      </c>
      <c r="AA1669" s="6">
        <f>(Table1[[#This Row],[Tariff per Car]]/111)/Table1[[#This Row],[Route Mileage]]</f>
        <v>4.6047903190760332E-2</v>
      </c>
      <c r="AB1669" s="4">
        <v>0.33</v>
      </c>
      <c r="AC1669" s="4">
        <f>Table1[[#This Row],[FSC per Mile]]*Table1[[#This Row],[Route Mileage]]</f>
        <v>355.74</v>
      </c>
      <c r="AD1669" s="4">
        <f>Table1[[#This Row],[Tariff per Car]]+Table1[[#This Row],[FSC per Car]]</f>
        <v>5865.74</v>
      </c>
      <c r="AE1669" s="4">
        <f>IF(Table1[[#This Row],[Commodity]]="corn",Table1[[#This Row],[Tariff + FSC per Car]]/(111*2000/56),Table1[[#This Row],[Tariff + FSC per Car]]/(111*2000/60))</f>
        <v>1.585335135135135</v>
      </c>
      <c r="AF1669" s="4">
        <f>Table1[[#This Row],[Tariff + FSC per Car]]/100.7</f>
        <v>58.249652432969214</v>
      </c>
      <c r="AG1669" s="4">
        <f>(Table1[[#This Row],[Tariff + FSC per Car]]/111)</f>
        <v>52.844504504504499</v>
      </c>
      <c r="AH1669" s="6">
        <f>(Table1[[#This Row],[Tariff + FSC per Car]]/111)/Table1[[#This Row],[Route Mileage]]</f>
        <v>4.9020876163733303E-2</v>
      </c>
    </row>
    <row r="1670" spans="1:34" x14ac:dyDescent="0.25">
      <c r="A1670" s="12">
        <v>45580</v>
      </c>
      <c r="B1670" s="1" t="s">
        <v>112</v>
      </c>
      <c r="C1670" s="1" t="s">
        <v>112</v>
      </c>
      <c r="D1670" s="24">
        <v>4051</v>
      </c>
      <c r="E1670" s="24">
        <v>1144</v>
      </c>
      <c r="F1670" s="1" t="s">
        <v>72</v>
      </c>
      <c r="G1670" s="1" t="s">
        <v>36</v>
      </c>
      <c r="H1670" s="1" t="s">
        <v>122</v>
      </c>
      <c r="I1670" t="s">
        <v>59</v>
      </c>
      <c r="J1670" t="str">
        <f>_xlfn.CONCAT(IFERROR(INDEX(Lookup!B:B, MATCH(Table1[[#This Row],[Origin City]], Lookup!A:A, 0)), Table1[[#This Row],[Origin City]]),","," ",Table1[[#This Row],[Origin State]])</f>
        <v>Sloan, IA</v>
      </c>
      <c r="K1670" t="s">
        <v>130</v>
      </c>
      <c r="L1670" t="s">
        <v>83</v>
      </c>
      <c r="M1670" t="str">
        <f>_xlfn.CONCAT(IFERROR(INDEX(Lookup!B:B, MATCH(Table1[[#This Row],[Destination City]], Lookup!A:A, 0)), Table1[[#This Row],[Destination City]]),","," ",Table1[[#This Row],[Destination State]])</f>
        <v>Ama, LA</v>
      </c>
      <c r="N1670" s="47">
        <v>1231</v>
      </c>
      <c r="O1670" t="s">
        <v>51</v>
      </c>
      <c r="P1670">
        <v>107</v>
      </c>
      <c r="R1670" t="s">
        <v>42</v>
      </c>
      <c r="S1670" t="s">
        <v>43</v>
      </c>
      <c r="T1670" t="s">
        <v>52</v>
      </c>
      <c r="U1670" s="36" t="s">
        <v>44</v>
      </c>
      <c r="V1670" s="28"/>
      <c r="W1670" s="4">
        <v>5590</v>
      </c>
      <c r="X1670" s="4">
        <f>IF(Table1[[#This Row],[Commodity]]="corn",Table1[[#This Row],[Tariff per Car]]/(111*2000/56),Table1[[#This Row],[Tariff per Car]]/(111*2000/60))</f>
        <v>1.5108108108108107</v>
      </c>
      <c r="Y1670" s="4">
        <f>Table1[[#This Row],[Tariff per Car]]/100.7</f>
        <v>55.511420059582917</v>
      </c>
      <c r="Z1670" s="4">
        <f>(Table1[[#This Row],[Tariff per Car]]/111)</f>
        <v>50.36036036036036</v>
      </c>
      <c r="AA1670" s="6">
        <f>(Table1[[#This Row],[Tariff per Car]]/111)/Table1[[#This Row],[Route Mileage]]</f>
        <v>4.0910122144890627E-2</v>
      </c>
      <c r="AB1670" s="4">
        <v>0.33</v>
      </c>
      <c r="AC1670" s="4">
        <f>Table1[[#This Row],[FSC per Mile]]*Table1[[#This Row],[Route Mileage]]</f>
        <v>406.23</v>
      </c>
      <c r="AD1670" s="4">
        <f>Table1[[#This Row],[Tariff per Car]]+Table1[[#This Row],[FSC per Car]]</f>
        <v>5996.23</v>
      </c>
      <c r="AE1670" s="4">
        <f>IF(Table1[[#This Row],[Commodity]]="corn",Table1[[#This Row],[Tariff + FSC per Car]]/(111*2000/56),Table1[[#This Row],[Tariff + FSC per Car]]/(111*2000/60))</f>
        <v>1.6206027027027026</v>
      </c>
      <c r="AF1670" s="4">
        <f>Table1[[#This Row],[Tariff + FSC per Car]]/100.7</f>
        <v>59.545481628599795</v>
      </c>
      <c r="AG1670" s="4">
        <f>(Table1[[#This Row],[Tariff + FSC per Car]]/111)</f>
        <v>54.020090090090086</v>
      </c>
      <c r="AH1670" s="6">
        <f>(Table1[[#This Row],[Tariff + FSC per Car]]/111)/Table1[[#This Row],[Route Mileage]]</f>
        <v>4.3883095117863598E-2</v>
      </c>
    </row>
    <row r="1671" spans="1:34" x14ac:dyDescent="0.25">
      <c r="A1671" s="12">
        <v>45611</v>
      </c>
      <c r="B1671" s="1" t="s">
        <v>34</v>
      </c>
      <c r="C1671" s="1" t="s">
        <v>34</v>
      </c>
      <c r="D1671" s="24">
        <v>4022</v>
      </c>
      <c r="E1671" s="24">
        <v>39010</v>
      </c>
      <c r="F1671" s="1" t="s">
        <v>35</v>
      </c>
      <c r="G1671" s="1" t="s">
        <v>36</v>
      </c>
      <c r="H1671" s="1" t="s">
        <v>37</v>
      </c>
      <c r="I1671" t="s">
        <v>38</v>
      </c>
      <c r="J1671" t="str">
        <f>_xlfn.CONCAT(IFERROR(INDEX(Lookup!B:B, MATCH(Table1[[#This Row],[Origin City]], Lookup!A:A, 0)), Table1[[#This Row],[Origin City]]),","," ",Table1[[#This Row],[Origin State]])</f>
        <v>Brunswick, NE</v>
      </c>
      <c r="K1671" t="s">
        <v>39</v>
      </c>
      <c r="L1671" t="s">
        <v>40</v>
      </c>
      <c r="M1671" t="str">
        <f>_xlfn.CONCAT(IFERROR(INDEX(Lookup!B:B, MATCH(Table1[[#This Row],[Destination City]], Lookup!A:A, 0)), Table1[[#This Row],[Destination City]]),","," ",Table1[[#This Row],[Destination State]])</f>
        <v>Hanford, CA</v>
      </c>
      <c r="N1671" s="5">
        <v>2122</v>
      </c>
      <c r="O1671" t="s">
        <v>41</v>
      </c>
      <c r="P1671">
        <v>110</v>
      </c>
      <c r="Q1671">
        <v>120</v>
      </c>
      <c r="R1671" t="s">
        <v>42</v>
      </c>
      <c r="S1671" t="s">
        <v>43</v>
      </c>
      <c r="T1671" t="s">
        <v>43</v>
      </c>
      <c r="U1671" s="35" t="s">
        <v>44</v>
      </c>
      <c r="V1671" s="27" t="s">
        <v>45</v>
      </c>
      <c r="W1671" s="4">
        <v>6320</v>
      </c>
      <c r="X1671" s="4">
        <f>IF(Table1[[#This Row],[Commodity]]="corn",Table1[[#This Row],[Tariff per Car]]/(111*2000/56),Table1[[#This Row],[Tariff per Car]]/(111*2000/60))</f>
        <v>1.5942342342342342</v>
      </c>
      <c r="Y1671" s="4">
        <f>Table1[[#This Row],[Tariff per Car]]/100.7</f>
        <v>62.760675273088381</v>
      </c>
      <c r="Z1671" s="4">
        <f>(Table1[[#This Row],[Tariff per Car]]/111)</f>
        <v>56.936936936936938</v>
      </c>
      <c r="AA1671" s="6">
        <f>(Table1[[#This Row],[Tariff per Car]]/111)/Table1[[#This Row],[Route Mileage]]</f>
        <v>2.6831732769527303E-2</v>
      </c>
      <c r="AB1671" s="4">
        <v>0.08</v>
      </c>
      <c r="AC1671" s="4">
        <f>Table1[[#This Row],[FSC per Mile]]*Table1[[#This Row],[Route Mileage]]</f>
        <v>169.76</v>
      </c>
      <c r="AD1671" s="4">
        <f>Table1[[#This Row],[Tariff per Car]]+Table1[[#This Row],[FSC per Car]]</f>
        <v>6489.76</v>
      </c>
      <c r="AE1671" s="4">
        <f>IF(Table1[[#This Row],[Commodity]]="corn",Table1[[#This Row],[Tariff + FSC per Car]]/(111*2000/56),Table1[[#This Row],[Tariff + FSC per Car]]/(111*2000/60))</f>
        <v>1.6370565765765765</v>
      </c>
      <c r="AF1671" s="4">
        <f>Table1[[#This Row],[Tariff + FSC per Car]]/100.7</f>
        <v>64.446474677259189</v>
      </c>
      <c r="AG1671" s="4">
        <f>(Table1[[#This Row],[Tariff + FSC per Car]]/111)</f>
        <v>58.466306306306308</v>
      </c>
      <c r="AH1671" s="6">
        <f>(Table1[[#This Row],[Tariff + FSC per Car]]/111)/Table1[[#This Row],[Route Mileage]]</f>
        <v>2.7552453490248024E-2</v>
      </c>
    </row>
    <row r="1672" spans="1:34" x14ac:dyDescent="0.25">
      <c r="A1672" s="12">
        <v>45611</v>
      </c>
      <c r="B1672" s="1" t="s">
        <v>34</v>
      </c>
      <c r="C1672" s="1" t="s">
        <v>34</v>
      </c>
      <c r="D1672" s="24">
        <v>4022</v>
      </c>
      <c r="E1672" s="24">
        <v>39013</v>
      </c>
      <c r="F1672" s="1" t="s">
        <v>35</v>
      </c>
      <c r="G1672" s="1" t="s">
        <v>36</v>
      </c>
      <c r="H1672" s="1" t="s">
        <v>46</v>
      </c>
      <c r="I1672" t="s">
        <v>47</v>
      </c>
      <c r="J1672" t="str">
        <f>_xlfn.CONCAT(IFERROR(INDEX(Lookup!B:B, MATCH(Table1[[#This Row],[Origin City]], Lookup!A:A, 0)), Table1[[#This Row],[Origin City]]),","," ",Table1[[#This Row],[Origin State]])</f>
        <v>Clarkfield, MN</v>
      </c>
      <c r="K1672" t="s">
        <v>48</v>
      </c>
      <c r="L1672" t="s">
        <v>49</v>
      </c>
      <c r="M1672" t="s">
        <v>50</v>
      </c>
      <c r="N1672" s="5">
        <v>1684</v>
      </c>
      <c r="O1672" t="s">
        <v>51</v>
      </c>
      <c r="P1672">
        <v>110</v>
      </c>
      <c r="Q1672">
        <v>120</v>
      </c>
      <c r="R1672" t="s">
        <v>42</v>
      </c>
      <c r="S1672" t="s">
        <v>43</v>
      </c>
      <c r="T1672" t="s">
        <v>52</v>
      </c>
      <c r="U1672" s="35" t="s">
        <v>44</v>
      </c>
      <c r="V1672" s="27" t="s">
        <v>45</v>
      </c>
      <c r="W1672" s="4">
        <v>5470</v>
      </c>
      <c r="X1672" s="4">
        <f>IF(Table1[[#This Row],[Commodity]]="corn",Table1[[#This Row],[Tariff per Car]]/(111*2000/56),Table1[[#This Row],[Tariff per Car]]/(111*2000/60))</f>
        <v>1.3798198198198199</v>
      </c>
      <c r="Y1672" s="4">
        <f>Table1[[#This Row],[Tariff per Car]]/100.7</f>
        <v>54.319761668321746</v>
      </c>
      <c r="Z1672" s="4">
        <f>(Table1[[#This Row],[Tariff per Car]]/111)</f>
        <v>49.27927927927928</v>
      </c>
      <c r="AA1672" s="6">
        <f>(Table1[[#This Row],[Tariff per Car]]/111)/Table1[[#This Row],[Route Mileage]]</f>
        <v>2.9263229975819049E-2</v>
      </c>
      <c r="AB1672" s="4">
        <v>0.08</v>
      </c>
      <c r="AC1672" s="4">
        <f>Table1[[#This Row],[FSC per Mile]]*Table1[[#This Row],[Route Mileage]]</f>
        <v>134.72</v>
      </c>
      <c r="AD1672" s="4">
        <f>Table1[[#This Row],[Tariff per Car]]+Table1[[#This Row],[FSC per Car]]</f>
        <v>5604.72</v>
      </c>
      <c r="AE1672" s="4">
        <f>IF(Table1[[#This Row],[Commodity]]="corn",Table1[[#This Row],[Tariff + FSC per Car]]/(111*2000/56),Table1[[#This Row],[Tariff + FSC per Car]]/(111*2000/60))</f>
        <v>1.4138032432432432</v>
      </c>
      <c r="AF1672" s="4">
        <f>Table1[[#This Row],[Tariff + FSC per Car]]/100.7</f>
        <v>55.657596822244294</v>
      </c>
      <c r="AG1672" s="4">
        <f>(Table1[[#This Row],[Tariff + FSC per Car]]/111)</f>
        <v>50.492972972972979</v>
      </c>
      <c r="AH1672" s="6">
        <f>(Table1[[#This Row],[Tariff + FSC per Car]]/111)/Table1[[#This Row],[Route Mileage]]</f>
        <v>2.9983950696539773E-2</v>
      </c>
    </row>
    <row r="1673" spans="1:34" x14ac:dyDescent="0.25">
      <c r="A1673" s="12">
        <v>45611</v>
      </c>
      <c r="B1673" s="1" t="s">
        <v>34</v>
      </c>
      <c r="C1673" s="1" t="s">
        <v>34</v>
      </c>
      <c r="D1673" s="24">
        <v>4022</v>
      </c>
      <c r="E1673" s="24">
        <v>39010</v>
      </c>
      <c r="F1673" s="1" t="s">
        <v>35</v>
      </c>
      <c r="G1673" s="1" t="s">
        <v>36</v>
      </c>
      <c r="H1673" s="1" t="s">
        <v>46</v>
      </c>
      <c r="I1673" t="s">
        <v>47</v>
      </c>
      <c r="J1673" t="str">
        <f>_xlfn.CONCAT(IFERROR(INDEX(Lookup!B:B, MATCH(Table1[[#This Row],[Origin City]], Lookup!A:A, 0)), Table1[[#This Row],[Origin City]]),","," ",Table1[[#This Row],[Origin State]])</f>
        <v>Clarkfield, MN</v>
      </c>
      <c r="K1673" t="s">
        <v>53</v>
      </c>
      <c r="L1673" t="s">
        <v>54</v>
      </c>
      <c r="M1673" t="str">
        <f>_xlfn.CONCAT(IFERROR(INDEX(Lookup!B:B, MATCH(Table1[[#This Row],[Destination City]], Lookup!A:A, 0)), Table1[[#This Row],[Destination City]]),","," ",Table1[[#This Row],[Destination State]])</f>
        <v>Hereford, TX</v>
      </c>
      <c r="N1673" s="5">
        <v>1066</v>
      </c>
      <c r="O1673" t="s">
        <v>51</v>
      </c>
      <c r="P1673">
        <v>110</v>
      </c>
      <c r="Q1673">
        <v>120</v>
      </c>
      <c r="R1673" t="s">
        <v>42</v>
      </c>
      <c r="S1673" t="s">
        <v>43</v>
      </c>
      <c r="T1673" t="s">
        <v>52</v>
      </c>
      <c r="U1673" s="35" t="s">
        <v>44</v>
      </c>
      <c r="V1673" s="27" t="s">
        <v>45</v>
      </c>
      <c r="W1673" s="4">
        <v>5800</v>
      </c>
      <c r="X1673" s="4">
        <f>IF(Table1[[#This Row],[Commodity]]="corn",Table1[[#This Row],[Tariff per Car]]/(111*2000/56),Table1[[#This Row],[Tariff per Car]]/(111*2000/60))</f>
        <v>1.463063063063063</v>
      </c>
      <c r="Y1673" s="4">
        <f>Table1[[#This Row],[Tariff per Car]]/100.7</f>
        <v>57.596822244289967</v>
      </c>
      <c r="Z1673" s="4">
        <f>(Table1[[#This Row],[Tariff per Car]]/111)</f>
        <v>52.252252252252255</v>
      </c>
      <c r="AA1673" s="6">
        <f>(Table1[[#This Row],[Tariff per Car]]/111)/Table1[[#This Row],[Route Mileage]]</f>
        <v>4.9017122187853895E-2</v>
      </c>
      <c r="AB1673" s="4">
        <v>0.08</v>
      </c>
      <c r="AC1673" s="4">
        <f>Table1[[#This Row],[FSC per Mile]]*Table1[[#This Row],[Route Mileage]]</f>
        <v>85.28</v>
      </c>
      <c r="AD1673" s="4">
        <f>Table1[[#This Row],[Tariff per Car]]+Table1[[#This Row],[FSC per Car]]</f>
        <v>5885.28</v>
      </c>
      <c r="AE1673" s="4">
        <f>IF(Table1[[#This Row],[Commodity]]="corn",Table1[[#This Row],[Tariff + FSC per Car]]/(111*2000/56),Table1[[#This Row],[Tariff + FSC per Car]]/(111*2000/60))</f>
        <v>1.4845751351351351</v>
      </c>
      <c r="AF1673" s="4">
        <f>Table1[[#This Row],[Tariff + FSC per Car]]/100.7</f>
        <v>58.443694141012905</v>
      </c>
      <c r="AG1673" s="4">
        <f>(Table1[[#This Row],[Tariff + FSC per Car]]/111)</f>
        <v>53.020540540540537</v>
      </c>
      <c r="AH1673" s="6">
        <f>(Table1[[#This Row],[Tariff + FSC per Car]]/111)/Table1[[#This Row],[Route Mileage]]</f>
        <v>4.9737842908574616E-2</v>
      </c>
    </row>
    <row r="1674" spans="1:34" x14ac:dyDescent="0.25">
      <c r="A1674" s="12">
        <v>45611</v>
      </c>
      <c r="B1674" s="1" t="s">
        <v>34</v>
      </c>
      <c r="C1674" s="1" t="s">
        <v>34</v>
      </c>
      <c r="D1674" s="24">
        <v>4022</v>
      </c>
      <c r="E1674" s="24">
        <v>39010</v>
      </c>
      <c r="F1674" s="1" t="s">
        <v>35</v>
      </c>
      <c r="G1674" s="1" t="s">
        <v>36</v>
      </c>
      <c r="H1674" s="1" t="s">
        <v>55</v>
      </c>
      <c r="I1674" t="s">
        <v>38</v>
      </c>
      <c r="J1674" t="str">
        <f>_xlfn.CONCAT(IFERROR(INDEX(Lookup!B:B, MATCH(Table1[[#This Row],[Origin City]], Lookup!A:A, 0)), Table1[[#This Row],[Origin City]]),","," ",Table1[[#This Row],[Origin State]])</f>
        <v>Edison, NE</v>
      </c>
      <c r="K1674" t="s">
        <v>53</v>
      </c>
      <c r="L1674" t="s">
        <v>54</v>
      </c>
      <c r="M1674" t="str">
        <f>_xlfn.CONCAT(IFERROR(INDEX(Lookup!B:B, MATCH(Table1[[#This Row],[Destination City]], Lookup!A:A, 0)), Table1[[#This Row],[Destination City]]),","," ",Table1[[#This Row],[Destination State]])</f>
        <v>Hereford, TX</v>
      </c>
      <c r="N1674" s="9">
        <v>728</v>
      </c>
      <c r="O1674" t="s">
        <v>51</v>
      </c>
      <c r="P1674">
        <v>110</v>
      </c>
      <c r="Q1674">
        <v>120</v>
      </c>
      <c r="R1674" t="s">
        <v>42</v>
      </c>
      <c r="S1674" t="s">
        <v>43</v>
      </c>
      <c r="T1674" t="s">
        <v>52</v>
      </c>
      <c r="U1674" s="35" t="s">
        <v>44</v>
      </c>
      <c r="V1674" s="27" t="s">
        <v>45</v>
      </c>
      <c r="W1674" s="4">
        <v>5040</v>
      </c>
      <c r="X1674" s="4">
        <f>IF(Table1[[#This Row],[Commodity]]="corn",Table1[[#This Row],[Tariff per Car]]/(111*2000/56),Table1[[#This Row],[Tariff per Car]]/(111*2000/60))</f>
        <v>1.2713513513513515</v>
      </c>
      <c r="Y1674" s="4">
        <f>Table1[[#This Row],[Tariff per Car]]/100.7</f>
        <v>50.049652432969211</v>
      </c>
      <c r="Z1674" s="4">
        <f>(Table1[[#This Row],[Tariff per Car]]/111)</f>
        <v>45.405405405405403</v>
      </c>
      <c r="AA1674" s="6">
        <f>(Table1[[#This Row],[Tariff per Car]]/111)/Table1[[#This Row],[Route Mileage]]</f>
        <v>6.2370062370062367E-2</v>
      </c>
      <c r="AB1674" s="4">
        <v>0.08</v>
      </c>
      <c r="AC1674" s="4">
        <f>Table1[[#This Row],[FSC per Mile]]*Table1[[#This Row],[Route Mileage]]</f>
        <v>58.24</v>
      </c>
      <c r="AD1674" s="4">
        <f>Table1[[#This Row],[Tariff per Car]]+Table1[[#This Row],[FSC per Car]]</f>
        <v>5098.24</v>
      </c>
      <c r="AE1674" s="4">
        <f>IF(Table1[[#This Row],[Commodity]]="corn",Table1[[#This Row],[Tariff + FSC per Car]]/(111*2000/56),Table1[[#This Row],[Tariff + FSC per Car]]/(111*2000/60))</f>
        <v>1.2860425225225225</v>
      </c>
      <c r="AF1674" s="4">
        <f>Table1[[#This Row],[Tariff + FSC per Car]]/100.7</f>
        <v>50.628003972194634</v>
      </c>
      <c r="AG1674" s="4">
        <f>(Table1[[#This Row],[Tariff + FSC per Car]]/111)</f>
        <v>45.93009009009009</v>
      </c>
      <c r="AH1674" s="6">
        <f>(Table1[[#This Row],[Tariff + FSC per Car]]/111)/Table1[[#This Row],[Route Mileage]]</f>
        <v>6.3090783090783087E-2</v>
      </c>
    </row>
    <row r="1675" spans="1:34" x14ac:dyDescent="0.25">
      <c r="A1675" s="12">
        <v>45611</v>
      </c>
      <c r="B1675" s="1" t="s">
        <v>34</v>
      </c>
      <c r="C1675" s="1" t="s">
        <v>34</v>
      </c>
      <c r="D1675" s="24">
        <v>4022</v>
      </c>
      <c r="E1675" s="24">
        <v>39013</v>
      </c>
      <c r="F1675" s="1" t="s">
        <v>35</v>
      </c>
      <c r="G1675" s="1" t="s">
        <v>36</v>
      </c>
      <c r="H1675" s="1" t="s">
        <v>55</v>
      </c>
      <c r="I1675" t="s">
        <v>38</v>
      </c>
      <c r="J1675" t="str">
        <f>_xlfn.CONCAT(IFERROR(INDEX(Lookup!B:B, MATCH(Table1[[#This Row],[Origin City]], Lookup!A:A, 0)), Table1[[#This Row],[Origin City]]),","," ",Table1[[#This Row],[Origin State]])</f>
        <v>Edison, NE</v>
      </c>
      <c r="K1675" t="s">
        <v>48</v>
      </c>
      <c r="L1675" t="s">
        <v>49</v>
      </c>
      <c r="M1675" t="s">
        <v>50</v>
      </c>
      <c r="N1675" s="5">
        <v>1759</v>
      </c>
      <c r="O1675" t="s">
        <v>51</v>
      </c>
      <c r="P1675">
        <v>110</v>
      </c>
      <c r="Q1675">
        <v>120</v>
      </c>
      <c r="R1675" t="s">
        <v>42</v>
      </c>
      <c r="S1675" t="s">
        <v>43</v>
      </c>
      <c r="T1675" t="s">
        <v>52</v>
      </c>
      <c r="U1675" s="35" t="s">
        <v>44</v>
      </c>
      <c r="V1675" s="27" t="s">
        <v>45</v>
      </c>
      <c r="W1675" s="4">
        <v>5350</v>
      </c>
      <c r="X1675" s="4">
        <f>IF(Table1[[#This Row],[Commodity]]="corn",Table1[[#This Row],[Tariff per Car]]/(111*2000/56),Table1[[#This Row],[Tariff per Car]]/(111*2000/60))</f>
        <v>1.3495495495495495</v>
      </c>
      <c r="Y1675" s="4">
        <f>Table1[[#This Row],[Tariff per Car]]/100.7</f>
        <v>53.128103277060575</v>
      </c>
      <c r="Z1675" s="4">
        <f>(Table1[[#This Row],[Tariff per Car]]/111)</f>
        <v>48.198198198198199</v>
      </c>
      <c r="AA1675" s="6">
        <f>(Table1[[#This Row],[Tariff per Car]]/111)/Table1[[#This Row],[Route Mileage]]</f>
        <v>2.7400908583398637E-2</v>
      </c>
      <c r="AB1675" s="4">
        <v>0.08</v>
      </c>
      <c r="AC1675" s="4">
        <f>Table1[[#This Row],[FSC per Mile]]*Table1[[#This Row],[Route Mileage]]</f>
        <v>140.72</v>
      </c>
      <c r="AD1675" s="4">
        <f>Table1[[#This Row],[Tariff per Car]]+Table1[[#This Row],[FSC per Car]]</f>
        <v>5490.72</v>
      </c>
      <c r="AE1675" s="4">
        <f>IF(Table1[[#This Row],[Commodity]]="corn",Table1[[#This Row],[Tariff + FSC per Car]]/(111*2000/56),Table1[[#This Row],[Tariff + FSC per Car]]/(111*2000/60))</f>
        <v>1.3850464864864866</v>
      </c>
      <c r="AF1675" s="4">
        <f>Table1[[#This Row],[Tariff + FSC per Car]]/100.7</f>
        <v>54.525521350546178</v>
      </c>
      <c r="AG1675" s="4">
        <f>(Table1[[#This Row],[Tariff + FSC per Car]]/111)</f>
        <v>49.465945945945947</v>
      </c>
      <c r="AH1675" s="6">
        <f>(Table1[[#This Row],[Tariff + FSC per Car]]/111)/Table1[[#This Row],[Route Mileage]]</f>
        <v>2.8121629304119357E-2</v>
      </c>
    </row>
    <row r="1676" spans="1:34" x14ac:dyDescent="0.25">
      <c r="A1676" s="12">
        <v>45611</v>
      </c>
      <c r="B1676" s="1" t="s">
        <v>34</v>
      </c>
      <c r="C1676" s="1" t="s">
        <v>34</v>
      </c>
      <c r="D1676" s="24">
        <v>4022</v>
      </c>
      <c r="E1676" s="24">
        <v>39010</v>
      </c>
      <c r="F1676" s="1" t="s">
        <v>35</v>
      </c>
      <c r="G1676" s="1" t="s">
        <v>36</v>
      </c>
      <c r="H1676" s="1" t="s">
        <v>55</v>
      </c>
      <c r="I1676" t="s">
        <v>38</v>
      </c>
      <c r="J1676" t="str">
        <f>_xlfn.CONCAT(IFERROR(INDEX(Lookup!B:B, MATCH(Table1[[#This Row],[Origin City]], Lookup!A:A, 0)), Table1[[#This Row],[Origin City]]),","," ",Table1[[#This Row],[Origin State]])</f>
        <v>Edison, NE</v>
      </c>
      <c r="K1676" t="s">
        <v>39</v>
      </c>
      <c r="L1676" t="s">
        <v>40</v>
      </c>
      <c r="M1676" t="str">
        <f>_xlfn.CONCAT(IFERROR(INDEX(Lookup!B:B, MATCH(Table1[[#This Row],[Destination City]], Lookup!A:A, 0)), Table1[[#This Row],[Destination City]]),","," ",Table1[[#This Row],[Destination State]])</f>
        <v>Hanford, CA</v>
      </c>
      <c r="N1676" s="5">
        <v>1776</v>
      </c>
      <c r="O1676" t="s">
        <v>41</v>
      </c>
      <c r="P1676">
        <v>110</v>
      </c>
      <c r="Q1676">
        <v>120</v>
      </c>
      <c r="R1676" t="s">
        <v>42</v>
      </c>
      <c r="S1676" t="s">
        <v>43</v>
      </c>
      <c r="T1676" t="s">
        <v>52</v>
      </c>
      <c r="U1676" s="36" t="s">
        <v>44</v>
      </c>
      <c r="V1676" s="28" t="s">
        <v>45</v>
      </c>
      <c r="W1676" s="4">
        <v>6000</v>
      </c>
      <c r="X1676" s="4">
        <f>IF(Table1[[#This Row],[Commodity]]="corn",Table1[[#This Row],[Tariff per Car]]/(111*2000/56),Table1[[#This Row],[Tariff per Car]]/(111*2000/60))</f>
        <v>1.5135135135135136</v>
      </c>
      <c r="Y1676" s="4">
        <f>Table1[[#This Row],[Tariff per Car]]/100.7</f>
        <v>59.582919563058589</v>
      </c>
      <c r="Z1676" s="4">
        <f>(Table1[[#This Row],[Tariff per Car]]/111)</f>
        <v>54.054054054054056</v>
      </c>
      <c r="AA1676" s="6">
        <f>(Table1[[#This Row],[Tariff per Car]]/111)/Table1[[#This Row],[Route Mileage]]</f>
        <v>3.0435841246652058E-2</v>
      </c>
      <c r="AB1676" s="4">
        <v>0.08</v>
      </c>
      <c r="AC1676" s="4">
        <f>Table1[[#This Row],[FSC per Mile]]*Table1[[#This Row],[Route Mileage]]</f>
        <v>142.08000000000001</v>
      </c>
      <c r="AD1676" s="4">
        <f>Table1[[#This Row],[Tariff per Car]]+Table1[[#This Row],[FSC per Car]]</f>
        <v>6142.08</v>
      </c>
      <c r="AE1676" s="4">
        <f>IF(Table1[[#This Row],[Commodity]]="corn",Table1[[#This Row],[Tariff + FSC per Car]]/(111*2000/56),Table1[[#This Row],[Tariff + FSC per Car]]/(111*2000/60))</f>
        <v>1.5493535135135135</v>
      </c>
      <c r="AF1676" s="4">
        <f>Table1[[#This Row],[Tariff + FSC per Car]]/100.7</f>
        <v>60.993843098311814</v>
      </c>
      <c r="AG1676" s="4">
        <f>(Table1[[#This Row],[Tariff + FSC per Car]]/111)</f>
        <v>55.33405405405405</v>
      </c>
      <c r="AH1676" s="6">
        <f>(Table1[[#This Row],[Tariff + FSC per Car]]/111)/Table1[[#This Row],[Route Mileage]]</f>
        <v>3.1156561967372775E-2</v>
      </c>
    </row>
    <row r="1677" spans="1:34" x14ac:dyDescent="0.25">
      <c r="A1677" s="12">
        <v>45611</v>
      </c>
      <c r="B1677" t="s">
        <v>34</v>
      </c>
      <c r="C1677" t="s">
        <v>34</v>
      </c>
      <c r="D1677" s="24">
        <v>4022</v>
      </c>
      <c r="E1677" s="24">
        <v>39010</v>
      </c>
      <c r="F1677" s="1" t="s">
        <v>35</v>
      </c>
      <c r="G1677" s="1" t="s">
        <v>36</v>
      </c>
      <c r="H1677" s="1" t="s">
        <v>56</v>
      </c>
      <c r="I1677" t="s">
        <v>57</v>
      </c>
      <c r="J1677" t="str">
        <f>_xlfn.CONCAT(IFERROR(INDEX(Lookup!B:B, MATCH(Table1[[#This Row],[Origin City]], Lookup!A:A, 0)), Table1[[#This Row],[Origin City]]),","," ",Table1[[#This Row],[Origin State]])</f>
        <v>Greenwood (Mendota), IL</v>
      </c>
      <c r="K1677" t="s">
        <v>53</v>
      </c>
      <c r="L1677" t="s">
        <v>54</v>
      </c>
      <c r="M1677" t="str">
        <f>_xlfn.CONCAT(IFERROR(INDEX(Lookup!B:B, MATCH(Table1[[#This Row],[Destination City]], Lookup!A:A, 0)), Table1[[#This Row],[Destination City]]),","," ",Table1[[#This Row],[Destination State]])</f>
        <v>Hereford, TX</v>
      </c>
      <c r="N1677" s="5">
        <v>935</v>
      </c>
      <c r="O1677" t="s">
        <v>41</v>
      </c>
      <c r="P1677">
        <v>110</v>
      </c>
      <c r="Q1677">
        <v>120</v>
      </c>
      <c r="R1677" t="s">
        <v>42</v>
      </c>
      <c r="S1677" t="s">
        <v>43</v>
      </c>
      <c r="T1677" t="s">
        <v>52</v>
      </c>
      <c r="U1677" s="35" t="s">
        <v>44</v>
      </c>
      <c r="V1677" s="27" t="s">
        <v>45</v>
      </c>
      <c r="W1677" s="4">
        <v>4560</v>
      </c>
      <c r="X1677" s="4">
        <f>IF(Table1[[#This Row],[Commodity]]="corn",Table1[[#This Row],[Tariff per Car]]/(111*2000/56),Table1[[#This Row],[Tariff per Car]]/(111*2000/60))</f>
        <v>1.1502702702702703</v>
      </c>
      <c r="Y1677" s="4">
        <f>Table1[[#This Row],[Tariff per Car]]/100.7</f>
        <v>45.283018867924525</v>
      </c>
      <c r="Z1677" s="4">
        <f>(Table1[[#This Row],[Tariff per Car]]/111)</f>
        <v>41.081081081081081</v>
      </c>
      <c r="AA1677" s="6">
        <f>(Table1[[#This Row],[Tariff per Car]]/111)/Table1[[#This Row],[Route Mileage]]</f>
        <v>4.3936985113455701E-2</v>
      </c>
      <c r="AB1677" s="4">
        <v>0.08</v>
      </c>
      <c r="AC1677" s="4">
        <f>Table1[[#This Row],[FSC per Mile]]*Table1[[#This Row],[Route Mileage]]</f>
        <v>74.8</v>
      </c>
      <c r="AD1677" s="4">
        <f>Table1[[#This Row],[Tariff per Car]]+Table1[[#This Row],[FSC per Car]]</f>
        <v>4634.8</v>
      </c>
      <c r="AE1677" s="4">
        <f>IF(Table1[[#This Row],[Commodity]]="corn",Table1[[#This Row],[Tariff + FSC per Car]]/(111*2000/56),Table1[[#This Row],[Tariff + FSC per Car]]/(111*2000/60))</f>
        <v>1.1691387387387389</v>
      </c>
      <c r="AF1677" s="4">
        <f>Table1[[#This Row],[Tariff + FSC per Car]]/100.7</f>
        <v>46.025819265143994</v>
      </c>
      <c r="AG1677" s="4">
        <f>(Table1[[#This Row],[Tariff + FSC per Car]]/111)</f>
        <v>41.754954954954954</v>
      </c>
      <c r="AH1677" s="6">
        <f>(Table1[[#This Row],[Tariff + FSC per Car]]/111)/Table1[[#This Row],[Route Mileage]]</f>
        <v>4.4657705834176421E-2</v>
      </c>
    </row>
    <row r="1678" spans="1:34" x14ac:dyDescent="0.25">
      <c r="A1678" s="12">
        <v>45611</v>
      </c>
      <c r="B1678" s="1" t="s">
        <v>34</v>
      </c>
      <c r="C1678" s="1" t="s">
        <v>34</v>
      </c>
      <c r="D1678" s="24">
        <v>4022</v>
      </c>
      <c r="E1678" s="24">
        <v>39010</v>
      </c>
      <c r="F1678" s="1" t="s">
        <v>35</v>
      </c>
      <c r="G1678" s="1" t="s">
        <v>36</v>
      </c>
      <c r="H1678" s="1" t="s">
        <v>58</v>
      </c>
      <c r="I1678" t="s">
        <v>59</v>
      </c>
      <c r="J1678" t="str">
        <f>_xlfn.CONCAT(IFERROR(INDEX(Lookup!B:B, MATCH(Table1[[#This Row],[Origin City]], Lookup!A:A, 0)), Table1[[#This Row],[Origin City]]),","," ",Table1[[#This Row],[Origin State]])</f>
        <v>Hancock, IA</v>
      </c>
      <c r="K1678" t="s">
        <v>60</v>
      </c>
      <c r="L1678" t="s">
        <v>54</v>
      </c>
      <c r="M1678" t="str">
        <f>_xlfn.CONCAT(IFERROR(INDEX(Lookup!B:B, MATCH(Table1[[#This Row],[Destination City]], Lookup!A:A, 0)), Table1[[#This Row],[Destination City]]),","," ",Table1[[#This Row],[Destination State]])</f>
        <v>Plainview, TX</v>
      </c>
      <c r="N1678" s="5">
        <v>832</v>
      </c>
      <c r="O1678" t="s">
        <v>41</v>
      </c>
      <c r="P1678">
        <v>110</v>
      </c>
      <c r="Q1678">
        <v>120</v>
      </c>
      <c r="R1678" t="s">
        <v>42</v>
      </c>
      <c r="S1678" t="s">
        <v>43</v>
      </c>
      <c r="T1678" t="s">
        <v>43</v>
      </c>
      <c r="U1678" s="35" t="s">
        <v>44</v>
      </c>
      <c r="V1678" s="27" t="s">
        <v>45</v>
      </c>
      <c r="W1678" s="4">
        <v>5160</v>
      </c>
      <c r="X1678" s="4">
        <f>IF(Table1[[#This Row],[Commodity]]="corn",Table1[[#This Row],[Tariff per Car]]/(111*2000/56),Table1[[#This Row],[Tariff per Car]]/(111*2000/60))</f>
        <v>1.3016216216216216</v>
      </c>
      <c r="Y1678" s="4">
        <f>Table1[[#This Row],[Tariff per Car]]/100.7</f>
        <v>51.241310824230389</v>
      </c>
      <c r="Z1678" s="4">
        <f>(Table1[[#This Row],[Tariff per Car]]/111)</f>
        <v>46.486486486486484</v>
      </c>
      <c r="AA1678" s="6">
        <f>(Table1[[#This Row],[Tariff per Car]]/111)/Table1[[#This Row],[Route Mileage]]</f>
        <v>5.5873180873180869E-2</v>
      </c>
      <c r="AB1678" s="4">
        <v>0.08</v>
      </c>
      <c r="AC1678" s="4">
        <f>Table1[[#This Row],[FSC per Mile]]*Table1[[#This Row],[Route Mileage]]</f>
        <v>66.56</v>
      </c>
      <c r="AD1678" s="4">
        <f>Table1[[#This Row],[Tariff per Car]]+Table1[[#This Row],[FSC per Car]]</f>
        <v>5226.5600000000004</v>
      </c>
      <c r="AE1678" s="4">
        <f>IF(Table1[[#This Row],[Commodity]]="corn",Table1[[#This Row],[Tariff + FSC per Car]]/(111*2000/56),Table1[[#This Row],[Tariff + FSC per Car]]/(111*2000/60))</f>
        <v>1.3184115315315317</v>
      </c>
      <c r="AF1678" s="4">
        <f>Table1[[#This Row],[Tariff + FSC per Car]]/100.7</f>
        <v>51.902284011916585</v>
      </c>
      <c r="AG1678" s="4">
        <f>(Table1[[#This Row],[Tariff + FSC per Car]]/111)</f>
        <v>47.086126126126132</v>
      </c>
      <c r="AH1678" s="6">
        <f>(Table1[[#This Row],[Tariff + FSC per Car]]/111)/Table1[[#This Row],[Route Mileage]]</f>
        <v>5.6593901593901604E-2</v>
      </c>
    </row>
    <row r="1679" spans="1:34" x14ac:dyDescent="0.25">
      <c r="A1679" s="12">
        <v>45611</v>
      </c>
      <c r="B1679" s="1" t="s">
        <v>34</v>
      </c>
      <c r="C1679" s="1" t="s">
        <v>34</v>
      </c>
      <c r="D1679" s="24">
        <v>4022</v>
      </c>
      <c r="E1679" s="24">
        <v>39010</v>
      </c>
      <c r="F1679" s="1" t="s">
        <v>35</v>
      </c>
      <c r="G1679" s="1" t="s">
        <v>36</v>
      </c>
      <c r="H1679" s="1" t="s">
        <v>61</v>
      </c>
      <c r="I1679" t="s">
        <v>62</v>
      </c>
      <c r="J1679" t="str">
        <f>_xlfn.CONCAT(IFERROR(INDEX(Lookup!B:B, MATCH(Table1[[#This Row],[Origin City]], Lookup!A:A, 0)), Table1[[#This Row],[Origin City]]),","," ",Table1[[#This Row],[Origin State]])</f>
        <v>Phelps (Rock Port), MO</v>
      </c>
      <c r="K1679" t="s">
        <v>63</v>
      </c>
      <c r="L1679" t="s">
        <v>64</v>
      </c>
      <c r="M1679" t="str">
        <f>_xlfn.CONCAT(IFERROR(INDEX(Lookup!B:B, MATCH(Table1[[#This Row],[Destination City]], Lookup!A:A, 0)), Table1[[#This Row],[Destination City]]),","," ",Table1[[#This Row],[Destination State]])</f>
        <v>Clovis, NM</v>
      </c>
      <c r="N1679" s="5">
        <v>764</v>
      </c>
      <c r="O1679" t="s">
        <v>41</v>
      </c>
      <c r="P1679">
        <v>110</v>
      </c>
      <c r="Q1679">
        <v>120</v>
      </c>
      <c r="R1679" t="s">
        <v>42</v>
      </c>
      <c r="S1679" t="s">
        <v>43</v>
      </c>
      <c r="T1679" t="s">
        <v>52</v>
      </c>
      <c r="U1679" s="35" t="s">
        <v>44</v>
      </c>
      <c r="V1679" s="27" t="s">
        <v>45</v>
      </c>
      <c r="W1679" s="4">
        <v>4800</v>
      </c>
      <c r="X1679" s="4">
        <f>IF(Table1[[#This Row],[Commodity]]="corn",Table1[[#This Row],[Tariff per Car]]/(111*2000/56),Table1[[#This Row],[Tariff per Car]]/(111*2000/60))</f>
        <v>1.2108108108108109</v>
      </c>
      <c r="Y1679" s="4">
        <f>Table1[[#This Row],[Tariff per Car]]/100.7</f>
        <v>47.666335650446868</v>
      </c>
      <c r="Z1679" s="4">
        <f>(Table1[[#This Row],[Tariff per Car]]/111)</f>
        <v>43.243243243243242</v>
      </c>
      <c r="AA1679" s="6">
        <f>(Table1[[#This Row],[Tariff per Car]]/111)/Table1[[#This Row],[Route Mileage]]</f>
        <v>5.6601103721522571E-2</v>
      </c>
      <c r="AB1679" s="4">
        <v>0.08</v>
      </c>
      <c r="AC1679" s="4">
        <f>Table1[[#This Row],[FSC per Mile]]*Table1[[#This Row],[Route Mileage]]</f>
        <v>61.120000000000005</v>
      </c>
      <c r="AD1679" s="4">
        <f>Table1[[#This Row],[Tariff per Car]]+Table1[[#This Row],[FSC per Car]]</f>
        <v>4861.12</v>
      </c>
      <c r="AE1679" s="4">
        <f>IF(Table1[[#This Row],[Commodity]]="corn",Table1[[#This Row],[Tariff + FSC per Car]]/(111*2000/56),Table1[[#This Row],[Tariff + FSC per Car]]/(111*2000/60))</f>
        <v>1.2262284684684686</v>
      </c>
      <c r="AF1679" s="4">
        <f>Table1[[#This Row],[Tariff + FSC per Car]]/100.7</f>
        <v>48.273286991062562</v>
      </c>
      <c r="AG1679" s="4">
        <f>(Table1[[#This Row],[Tariff + FSC per Car]]/111)</f>
        <v>43.793873873873871</v>
      </c>
      <c r="AH1679" s="6">
        <f>(Table1[[#This Row],[Tariff + FSC per Car]]/111)/Table1[[#This Row],[Route Mileage]]</f>
        <v>5.7321824442243284E-2</v>
      </c>
    </row>
    <row r="1680" spans="1:34" x14ac:dyDescent="0.25">
      <c r="A1680" s="12">
        <v>45611</v>
      </c>
      <c r="B1680" s="1" t="s">
        <v>34</v>
      </c>
      <c r="C1680" s="1" t="s">
        <v>34</v>
      </c>
      <c r="D1680" s="24">
        <v>4022</v>
      </c>
      <c r="E1680" s="24">
        <v>39010</v>
      </c>
      <c r="F1680" s="1" t="s">
        <v>35</v>
      </c>
      <c r="G1680" s="1" t="s">
        <v>36</v>
      </c>
      <c r="H1680" s="1" t="s">
        <v>61</v>
      </c>
      <c r="I1680" t="s">
        <v>62</v>
      </c>
      <c r="J1680" t="str">
        <f>_xlfn.CONCAT(IFERROR(INDEX(Lookup!B:B, MATCH(Table1[[#This Row],[Origin City]], Lookup!A:A, 0)), Table1[[#This Row],[Origin City]]),","," ",Table1[[#This Row],[Origin State]])</f>
        <v>Phelps (Rock Port), MO</v>
      </c>
      <c r="K1680" t="s">
        <v>65</v>
      </c>
      <c r="L1680" t="s">
        <v>54</v>
      </c>
      <c r="M1680" t="s">
        <v>66</v>
      </c>
      <c r="N1680" s="5">
        <v>937</v>
      </c>
      <c r="O1680" t="s">
        <v>41</v>
      </c>
      <c r="P1680">
        <v>110</v>
      </c>
      <c r="Q1680">
        <v>120</v>
      </c>
      <c r="R1680" t="s">
        <v>42</v>
      </c>
      <c r="S1680" t="s">
        <v>43</v>
      </c>
      <c r="T1680" t="s">
        <v>52</v>
      </c>
      <c r="U1680" s="35" t="s">
        <v>44</v>
      </c>
      <c r="V1680" s="27" t="s">
        <v>45</v>
      </c>
      <c r="W1680" s="4">
        <v>4540</v>
      </c>
      <c r="X1680" s="4">
        <f>IF(Table1[[#This Row],[Commodity]]="corn",Table1[[#This Row],[Tariff per Car]]/(111*2000/56),Table1[[#This Row],[Tariff per Car]]/(111*2000/60))</f>
        <v>1.1452252252252253</v>
      </c>
      <c r="Y1680" s="4">
        <f>Table1[[#This Row],[Tariff per Car]]/100.7</f>
        <v>45.084409136047668</v>
      </c>
      <c r="Z1680" s="4">
        <f>(Table1[[#This Row],[Tariff per Car]]/111)</f>
        <v>40.900900900900901</v>
      </c>
      <c r="AA1680" s="6">
        <f>(Table1[[#This Row],[Tariff per Car]]/111)/Table1[[#This Row],[Route Mileage]]</f>
        <v>4.3650908111954004E-2</v>
      </c>
      <c r="AB1680" s="4">
        <v>0.08</v>
      </c>
      <c r="AC1680" s="4">
        <f>Table1[[#This Row],[FSC per Mile]]*Table1[[#This Row],[Route Mileage]]</f>
        <v>74.960000000000008</v>
      </c>
      <c r="AD1680" s="4">
        <f>Table1[[#This Row],[Tariff per Car]]+Table1[[#This Row],[FSC per Car]]</f>
        <v>4614.96</v>
      </c>
      <c r="AE1680" s="4">
        <f>IF(Table1[[#This Row],[Commodity]]="corn",Table1[[#This Row],[Tariff + FSC per Car]]/(111*2000/56),Table1[[#This Row],[Tariff + FSC per Car]]/(111*2000/60))</f>
        <v>1.1641340540540541</v>
      </c>
      <c r="AF1680" s="4">
        <f>Table1[[#This Row],[Tariff + FSC per Car]]/100.7</f>
        <v>45.828798411122143</v>
      </c>
      <c r="AG1680" s="4">
        <f>(Table1[[#This Row],[Tariff + FSC per Car]]/111)</f>
        <v>41.576216216216217</v>
      </c>
      <c r="AH1680" s="6">
        <f>(Table1[[#This Row],[Tariff + FSC per Car]]/111)/Table1[[#This Row],[Route Mileage]]</f>
        <v>4.4371628832674724E-2</v>
      </c>
    </row>
    <row r="1681" spans="1:34" x14ac:dyDescent="0.25">
      <c r="A1681" s="12">
        <v>45611</v>
      </c>
      <c r="B1681" s="1" t="s">
        <v>34</v>
      </c>
      <c r="C1681" s="1" t="s">
        <v>34</v>
      </c>
      <c r="D1681" s="24">
        <v>4022</v>
      </c>
      <c r="E1681" s="24">
        <v>39013</v>
      </c>
      <c r="F1681" s="1" t="s">
        <v>35</v>
      </c>
      <c r="G1681" s="1" t="s">
        <v>36</v>
      </c>
      <c r="H1681" s="1" t="s">
        <v>67</v>
      </c>
      <c r="I1681" t="s">
        <v>68</v>
      </c>
      <c r="J1681" t="str">
        <f>_xlfn.CONCAT(IFERROR(INDEX(Lookup!B:B, MATCH(Table1[[#This Row],[Origin City]], Lookup!A:A, 0)), Table1[[#This Row],[Origin City]]),","," ",Table1[[#This Row],[Origin State]])</f>
        <v>Selby, SD</v>
      </c>
      <c r="K1681" t="s">
        <v>48</v>
      </c>
      <c r="L1681" t="s">
        <v>49</v>
      </c>
      <c r="M1681" t="s">
        <v>50</v>
      </c>
      <c r="N1681" s="5">
        <v>1419</v>
      </c>
      <c r="O1681" t="s">
        <v>51</v>
      </c>
      <c r="P1681">
        <v>110</v>
      </c>
      <c r="Q1681">
        <v>120</v>
      </c>
      <c r="R1681" t="s">
        <v>42</v>
      </c>
      <c r="S1681" t="s">
        <v>43</v>
      </c>
      <c r="T1681" t="s">
        <v>52</v>
      </c>
      <c r="U1681" s="36" t="s">
        <v>44</v>
      </c>
      <c r="V1681" s="28" t="s">
        <v>45</v>
      </c>
      <c r="W1681" s="4">
        <v>5430</v>
      </c>
      <c r="X1681" s="4">
        <f>IF(Table1[[#This Row],[Commodity]]="corn",Table1[[#This Row],[Tariff per Car]]/(111*2000/56),Table1[[#This Row],[Tariff per Car]]/(111*2000/60))</f>
        <v>1.3697297297297297</v>
      </c>
      <c r="Y1681" s="4">
        <f>Table1[[#This Row],[Tariff per Car]]/100.7</f>
        <v>53.922542204568025</v>
      </c>
      <c r="Z1681" s="4">
        <f>(Table1[[#This Row],[Tariff per Car]]/111)</f>
        <v>48.918918918918919</v>
      </c>
      <c r="AA1681" s="6">
        <f>(Table1[[#This Row],[Tariff per Car]]/111)/Table1[[#This Row],[Route Mileage]]</f>
        <v>3.4474220520732152E-2</v>
      </c>
      <c r="AB1681" s="4">
        <v>0.08</v>
      </c>
      <c r="AC1681" s="4">
        <f>Table1[[#This Row],[FSC per Mile]]*Table1[[#This Row],[Route Mileage]]</f>
        <v>113.52</v>
      </c>
      <c r="AD1681" s="4">
        <f>Table1[[#This Row],[Tariff per Car]]+Table1[[#This Row],[FSC per Car]]</f>
        <v>5543.52</v>
      </c>
      <c r="AE1681" s="4">
        <f>IF(Table1[[#This Row],[Commodity]]="corn",Table1[[#This Row],[Tariff + FSC per Car]]/(111*2000/56),Table1[[#This Row],[Tariff + FSC per Car]]/(111*2000/60))</f>
        <v>1.3983654054054055</v>
      </c>
      <c r="AF1681" s="4">
        <f>Table1[[#This Row],[Tariff + FSC per Car]]/100.7</f>
        <v>55.049851042701093</v>
      </c>
      <c r="AG1681" s="4">
        <f>(Table1[[#This Row],[Tariff + FSC per Car]]/111)</f>
        <v>49.941621621621628</v>
      </c>
      <c r="AH1681" s="6">
        <f>(Table1[[#This Row],[Tariff + FSC per Car]]/111)/Table1[[#This Row],[Route Mileage]]</f>
        <v>3.5194941241452872E-2</v>
      </c>
    </row>
    <row r="1682" spans="1:34" x14ac:dyDescent="0.25">
      <c r="A1682" s="12">
        <v>45611</v>
      </c>
      <c r="B1682" s="1" t="s">
        <v>34</v>
      </c>
      <c r="C1682" s="1" t="s">
        <v>34</v>
      </c>
      <c r="D1682" s="24">
        <v>4022</v>
      </c>
      <c r="E1682" s="24">
        <v>39013</v>
      </c>
      <c r="F1682" s="1" t="s">
        <v>35</v>
      </c>
      <c r="G1682" s="1" t="s">
        <v>36</v>
      </c>
      <c r="H1682" s="1" t="s">
        <v>69</v>
      </c>
      <c r="I1682" t="s">
        <v>47</v>
      </c>
      <c r="J1682" t="str">
        <f>_xlfn.CONCAT(IFERROR(INDEX(Lookup!B:B, MATCH(Table1[[#This Row],[Origin City]], Lookup!A:A, 0)), Table1[[#This Row],[Origin City]]),","," ",Table1[[#This Row],[Origin State]])</f>
        <v>St. Cloud, MN</v>
      </c>
      <c r="K1682" t="s">
        <v>48</v>
      </c>
      <c r="L1682" t="s">
        <v>49</v>
      </c>
      <c r="M1682" t="s">
        <v>50</v>
      </c>
      <c r="N1682" s="5">
        <v>1666</v>
      </c>
      <c r="O1682" t="s">
        <v>51</v>
      </c>
      <c r="P1682">
        <v>110</v>
      </c>
      <c r="Q1682">
        <v>120</v>
      </c>
      <c r="R1682" t="s">
        <v>42</v>
      </c>
      <c r="S1682" t="s">
        <v>43</v>
      </c>
      <c r="T1682" t="s">
        <v>52</v>
      </c>
      <c r="U1682" s="36" t="s">
        <v>44</v>
      </c>
      <c r="V1682" s="28" t="s">
        <v>45</v>
      </c>
      <c r="W1682" s="4">
        <v>5430</v>
      </c>
      <c r="X1682" s="4">
        <f>IF(Table1[[#This Row],[Commodity]]="corn",Table1[[#This Row],[Tariff per Car]]/(111*2000/56),Table1[[#This Row],[Tariff per Car]]/(111*2000/60))</f>
        <v>1.3697297297297297</v>
      </c>
      <c r="Y1682" s="4">
        <f>Table1[[#This Row],[Tariff per Car]]/100.7</f>
        <v>53.922542204568025</v>
      </c>
      <c r="Z1682" s="4">
        <f>(Table1[[#This Row],[Tariff per Car]]/111)</f>
        <v>48.918918918918919</v>
      </c>
      <c r="AA1682" s="6">
        <f>(Table1[[#This Row],[Tariff per Car]]/111)/Table1[[#This Row],[Route Mileage]]</f>
        <v>2.9363096589987345E-2</v>
      </c>
      <c r="AB1682" s="4">
        <v>0.08</v>
      </c>
      <c r="AC1682" s="4">
        <f>Table1[[#This Row],[FSC per Mile]]*Table1[[#This Row],[Route Mileage]]</f>
        <v>133.28</v>
      </c>
      <c r="AD1682" s="4">
        <f>Table1[[#This Row],[Tariff per Car]]+Table1[[#This Row],[FSC per Car]]</f>
        <v>5563.28</v>
      </c>
      <c r="AE1682" s="4">
        <f>IF(Table1[[#This Row],[Commodity]]="corn",Table1[[#This Row],[Tariff + FSC per Car]]/(111*2000/56),Table1[[#This Row],[Tariff + FSC per Car]]/(111*2000/60))</f>
        <v>1.4033499099099098</v>
      </c>
      <c r="AF1682" s="4">
        <f>Table1[[#This Row],[Tariff + FSC per Car]]/100.7</f>
        <v>55.24607745779543</v>
      </c>
      <c r="AG1682" s="4">
        <f>(Table1[[#This Row],[Tariff + FSC per Car]]/111)</f>
        <v>50.119639639639637</v>
      </c>
      <c r="AH1682" s="6">
        <f>(Table1[[#This Row],[Tariff + FSC per Car]]/111)/Table1[[#This Row],[Route Mileage]]</f>
        <v>3.0083817310708066E-2</v>
      </c>
    </row>
    <row r="1683" spans="1:34" x14ac:dyDescent="0.25">
      <c r="A1683" s="12">
        <v>45611</v>
      </c>
      <c r="B1683" s="1" t="s">
        <v>34</v>
      </c>
      <c r="C1683" s="1" t="s">
        <v>34</v>
      </c>
      <c r="D1683" s="24">
        <v>4022</v>
      </c>
      <c r="E1683" s="24">
        <v>39010</v>
      </c>
      <c r="F1683" s="1" t="s">
        <v>35</v>
      </c>
      <c r="G1683" s="1" t="s">
        <v>36</v>
      </c>
      <c r="H1683" s="1" t="s">
        <v>70</v>
      </c>
      <c r="I1683" t="s">
        <v>57</v>
      </c>
      <c r="J1683" t="str">
        <f>_xlfn.CONCAT(IFERROR(INDEX(Lookup!B:B, MATCH(Table1[[#This Row],[Origin City]], Lookup!A:A, 0)), Table1[[#This Row],[Origin City]]),","," ",Table1[[#This Row],[Origin State]])</f>
        <v>Waverly, IL</v>
      </c>
      <c r="K1683" t="s">
        <v>71</v>
      </c>
      <c r="L1683" t="s">
        <v>64</v>
      </c>
      <c r="M1683" t="str">
        <f>_xlfn.CONCAT(IFERROR(INDEX(Lookup!B:B, MATCH(Table1[[#This Row],[Destination City]], Lookup!A:A, 0)), Table1[[#This Row],[Destination City]]),","," ",Table1[[#This Row],[Destination State]])</f>
        <v>Dexter, NM</v>
      </c>
      <c r="N1683" s="47">
        <v>1058</v>
      </c>
      <c r="O1683" t="s">
        <v>41</v>
      </c>
      <c r="P1683">
        <v>110</v>
      </c>
      <c r="Q1683">
        <v>120</v>
      </c>
      <c r="R1683" t="s">
        <v>42</v>
      </c>
      <c r="S1683" t="s">
        <v>43</v>
      </c>
      <c r="T1683" t="s">
        <v>43</v>
      </c>
      <c r="U1683" s="36" t="s">
        <v>44</v>
      </c>
      <c r="V1683" s="28" t="s">
        <v>45</v>
      </c>
      <c r="W1683" s="4">
        <v>4680</v>
      </c>
      <c r="X1683" s="4">
        <f>IF(Table1[[#This Row],[Commodity]]="corn",Table1[[#This Row],[Tariff per Car]]/(111*2000/56),Table1[[#This Row],[Tariff per Car]]/(111*2000/60))</f>
        <v>1.1805405405405405</v>
      </c>
      <c r="Y1683" s="4">
        <f>Table1[[#This Row],[Tariff per Car]]/100.7</f>
        <v>46.474677259185697</v>
      </c>
      <c r="Z1683" s="4">
        <f>(Table1[[#This Row],[Tariff per Car]]/111)</f>
        <v>42.162162162162161</v>
      </c>
      <c r="AA1683" s="6">
        <f>(Table1[[#This Row],[Tariff per Car]]/111)/Table1[[#This Row],[Route Mileage]]</f>
        <v>3.9850814898073877E-2</v>
      </c>
      <c r="AB1683" s="4">
        <v>0.08</v>
      </c>
      <c r="AC1683" s="4">
        <f>Table1[[#This Row],[FSC per Mile]]*Table1[[#This Row],[Route Mileage]]</f>
        <v>84.64</v>
      </c>
      <c r="AD1683" s="4">
        <f>Table1[[#This Row],[Tariff per Car]]+Table1[[#This Row],[FSC per Car]]</f>
        <v>4764.6400000000003</v>
      </c>
      <c r="AE1683" s="4">
        <f>IF(Table1[[#This Row],[Commodity]]="corn",Table1[[#This Row],[Tariff + FSC per Car]]/(111*2000/56),Table1[[#This Row],[Tariff + FSC per Car]]/(111*2000/60))</f>
        <v>1.2018911711711713</v>
      </c>
      <c r="AF1683" s="4">
        <f>Table1[[#This Row],[Tariff + FSC per Car]]/100.7</f>
        <v>47.315193644488581</v>
      </c>
      <c r="AG1683" s="4">
        <f>(Table1[[#This Row],[Tariff + FSC per Car]]/111)</f>
        <v>42.924684684684685</v>
      </c>
      <c r="AH1683" s="6">
        <f>(Table1[[#This Row],[Tariff + FSC per Car]]/111)/Table1[[#This Row],[Route Mileage]]</f>
        <v>4.0571535618794598E-2</v>
      </c>
    </row>
    <row r="1684" spans="1:34" x14ac:dyDescent="0.25">
      <c r="A1684" s="12">
        <v>45611</v>
      </c>
      <c r="B1684" s="1" t="s">
        <v>131</v>
      </c>
      <c r="C1684" s="1" t="s">
        <v>131</v>
      </c>
      <c r="D1684" s="24">
        <v>4050</v>
      </c>
      <c r="E1684" s="24">
        <v>1001000</v>
      </c>
      <c r="F1684" s="1" t="s">
        <v>35</v>
      </c>
      <c r="G1684" s="1" t="s">
        <v>36</v>
      </c>
      <c r="H1684" s="1" t="s">
        <v>132</v>
      </c>
      <c r="I1684" t="s">
        <v>57</v>
      </c>
      <c r="J1684" t="str">
        <f>_xlfn.CONCAT(IFERROR(INDEX(Lookup!B:B, MATCH(Table1[[#This Row],[Origin City]], Lookup!A:A, 0)), Table1[[#This Row],[Origin City]]),","," ",Table1[[#This Row],[Origin State]])</f>
        <v>Gibson City, IL</v>
      </c>
      <c r="K1684" t="s">
        <v>133</v>
      </c>
      <c r="L1684" t="s">
        <v>83</v>
      </c>
      <c r="M1684" t="str">
        <f>_xlfn.CONCAT(IFERROR(INDEX(Lookup!B:B, MATCH(Table1[[#This Row],[Destination City]], Lookup!A:A, 0)), Table1[[#This Row],[Destination City]]),","," ",Table1[[#This Row],[Destination State]])</f>
        <v>Reserve, LA</v>
      </c>
      <c r="N1684" s="5">
        <v>870</v>
      </c>
      <c r="O1684" t="s">
        <v>86</v>
      </c>
      <c r="P1684">
        <v>105</v>
      </c>
      <c r="R1684" t="s">
        <v>108</v>
      </c>
      <c r="S1684" t="s">
        <v>43</v>
      </c>
      <c r="T1684" t="s">
        <v>52</v>
      </c>
      <c r="U1684" s="26"/>
      <c r="V1684" s="27" t="s">
        <v>134</v>
      </c>
      <c r="W1684" s="4">
        <v>2191</v>
      </c>
      <c r="X1684" s="4">
        <f>IF(Table1[[#This Row],[Commodity]]="corn",Table1[[#This Row],[Tariff per Car]]/(111*2000/56),Table1[[#This Row],[Tariff per Car]]/(111*2000/60))</f>
        <v>0.55268468468468468</v>
      </c>
      <c r="Y1684" s="4">
        <f>Table1[[#This Row],[Tariff per Car]]/100.7</f>
        <v>21.757696127110229</v>
      </c>
      <c r="Z1684" s="4">
        <f>(Table1[[#This Row],[Tariff per Car]]/111)</f>
        <v>19.738738738738739</v>
      </c>
      <c r="AA1684" s="6">
        <f>(Table1[[#This Row],[Tariff per Car]]/111)/Table1[[#This Row],[Route Mileage]]</f>
        <v>2.2688205446826138E-2</v>
      </c>
      <c r="AB1684" s="4">
        <v>0.33100000000000002</v>
      </c>
      <c r="AC1684" s="4">
        <f>Table1[[#This Row],[FSC per Mile]]*Table1[[#This Row],[Route Mileage]]</f>
        <v>287.97000000000003</v>
      </c>
      <c r="AD1684" s="4">
        <f>Table1[[#This Row],[Tariff per Car]]+Table1[[#This Row],[FSC per Car]]</f>
        <v>2478.9700000000003</v>
      </c>
      <c r="AE1684" s="4">
        <f>IF(Table1[[#This Row],[Commodity]]="corn",Table1[[#This Row],[Tariff + FSC per Car]]/(111*2000/56),Table1[[#This Row],[Tariff + FSC per Car]]/(111*2000/60))</f>
        <v>0.62532576576576582</v>
      </c>
      <c r="AF1684" s="4">
        <f>Table1[[#This Row],[Tariff + FSC per Car]]/100.7</f>
        <v>24.617378351539227</v>
      </c>
      <c r="AG1684" s="4">
        <f>(Table1[[#This Row],[Tariff + FSC per Car]]/111)</f>
        <v>22.333063063063065</v>
      </c>
      <c r="AH1684" s="6">
        <f>(Table1[[#This Row],[Tariff + FSC per Car]]/111)/Table1[[#This Row],[Route Mileage]]</f>
        <v>2.5670187428808122E-2</v>
      </c>
    </row>
    <row r="1685" spans="1:34" x14ac:dyDescent="0.25">
      <c r="A1685" s="12">
        <v>45611</v>
      </c>
      <c r="B1685" s="1" t="s">
        <v>131</v>
      </c>
      <c r="C1685" s="1" t="s">
        <v>131</v>
      </c>
      <c r="D1685" s="24">
        <v>4050</v>
      </c>
      <c r="E1685" s="24">
        <v>1001000</v>
      </c>
      <c r="F1685" s="1" t="s">
        <v>35</v>
      </c>
      <c r="G1685" s="1" t="s">
        <v>36</v>
      </c>
      <c r="H1685" s="1" t="s">
        <v>132</v>
      </c>
      <c r="I1685" t="s">
        <v>57</v>
      </c>
      <c r="J1685" t="str">
        <f>_xlfn.CONCAT(IFERROR(INDEX(Lookup!B:B, MATCH(Table1[[#This Row],[Origin City]], Lookup!A:A, 0)), Table1[[#This Row],[Origin City]]),","," ",Table1[[#This Row],[Origin State]])</f>
        <v>Gibson City, IL</v>
      </c>
      <c r="K1685" t="s">
        <v>133</v>
      </c>
      <c r="L1685" t="s">
        <v>83</v>
      </c>
      <c r="M1685" t="str">
        <f>_xlfn.CONCAT(IFERROR(INDEX(Lookup!B:B, MATCH(Table1[[#This Row],[Destination City]], Lookup!A:A, 0)), Table1[[#This Row],[Destination City]]),","," ",Table1[[#This Row],[Destination State]])</f>
        <v>Reserve, LA</v>
      </c>
      <c r="N1685" s="5">
        <v>870</v>
      </c>
      <c r="O1685" t="s">
        <v>86</v>
      </c>
      <c r="P1685">
        <v>105</v>
      </c>
      <c r="R1685" t="s">
        <v>2</v>
      </c>
      <c r="S1685" t="s">
        <v>43</v>
      </c>
      <c r="T1685" t="s">
        <v>52</v>
      </c>
      <c r="U1685" s="26"/>
      <c r="V1685" s="27" t="s">
        <v>134</v>
      </c>
      <c r="W1685" s="4">
        <v>2571</v>
      </c>
      <c r="X1685" s="4">
        <f>IF(Table1[[#This Row],[Commodity]]="corn",Table1[[#This Row],[Tariff per Car]]/(111*2000/56),Table1[[#This Row],[Tariff per Car]]/(111*2000/60))</f>
        <v>0.64854054054054056</v>
      </c>
      <c r="Y1685" s="4">
        <f>Table1[[#This Row],[Tariff per Car]]/100.7</f>
        <v>25.531281032770604</v>
      </c>
      <c r="Z1685" s="4">
        <f>(Table1[[#This Row],[Tariff per Car]]/111)</f>
        <v>23.162162162162161</v>
      </c>
      <c r="AA1685" s="6">
        <f>(Table1[[#This Row],[Tariff per Car]]/111)/Table1[[#This Row],[Route Mileage]]</f>
        <v>2.6623174899036966E-2</v>
      </c>
      <c r="AB1685" s="4">
        <v>0.33100000000000002</v>
      </c>
      <c r="AC1685" s="4">
        <f>Table1[[#This Row],[FSC per Mile]]*Table1[[#This Row],[Route Mileage]]</f>
        <v>287.97000000000003</v>
      </c>
      <c r="AD1685" s="4">
        <f>Table1[[#This Row],[Tariff per Car]]+Table1[[#This Row],[FSC per Car]]</f>
        <v>2858.9700000000003</v>
      </c>
      <c r="AE1685" s="4">
        <f>IF(Table1[[#This Row],[Commodity]]="corn",Table1[[#This Row],[Tariff + FSC per Car]]/(111*2000/56),Table1[[#This Row],[Tariff + FSC per Car]]/(111*2000/60))</f>
        <v>0.72118162162162169</v>
      </c>
      <c r="AF1685" s="4">
        <f>Table1[[#This Row],[Tariff + FSC per Car]]/100.7</f>
        <v>28.390963257199605</v>
      </c>
      <c r="AG1685" s="4">
        <f>(Table1[[#This Row],[Tariff + FSC per Car]]/111)</f>
        <v>25.756486486486487</v>
      </c>
      <c r="AH1685" s="6">
        <f>(Table1[[#This Row],[Tariff + FSC per Car]]/111)/Table1[[#This Row],[Route Mileage]]</f>
        <v>2.9605156881018949E-2</v>
      </c>
    </row>
    <row r="1686" spans="1:34" x14ac:dyDescent="0.25">
      <c r="A1686" s="12">
        <v>45611</v>
      </c>
      <c r="B1686" s="1" t="s">
        <v>80</v>
      </c>
      <c r="C1686" s="1" t="s">
        <v>81</v>
      </c>
      <c r="D1686" s="24">
        <v>4032</v>
      </c>
      <c r="E1686" s="24">
        <v>1182</v>
      </c>
      <c r="F1686" s="1" t="s">
        <v>35</v>
      </c>
      <c r="G1686" s="1" t="s">
        <v>36</v>
      </c>
      <c r="H1686" s="1" t="s">
        <v>82</v>
      </c>
      <c r="I1686" t="s">
        <v>83</v>
      </c>
      <c r="J1686" t="str">
        <f>_xlfn.CONCAT(IFERROR(INDEX(Lookup!B:B, MATCH(Table1[[#This Row],[Origin City]], Lookup!A:A, 0)), Table1[[#This Row],[Origin City]]),","," ",Table1[[#This Row],[Origin State]])</f>
        <v>Delhi, LA</v>
      </c>
      <c r="K1686" t="s">
        <v>84</v>
      </c>
      <c r="L1686" t="s">
        <v>85</v>
      </c>
      <c r="M1686" t="str">
        <f>_xlfn.CONCAT(IFERROR(INDEX(Lookup!B:B, MATCH(Table1[[#This Row],[Destination City]], Lookup!A:A, 0)), Table1[[#This Row],[Destination City]]),","," ",Table1[[#This Row],[Destination State]])</f>
        <v>Morton, MS</v>
      </c>
      <c r="N1686" s="5">
        <v>120</v>
      </c>
      <c r="O1686" t="s">
        <v>86</v>
      </c>
      <c r="P1686">
        <v>100</v>
      </c>
      <c r="R1686" t="s">
        <v>42</v>
      </c>
      <c r="S1686" t="s">
        <v>43</v>
      </c>
      <c r="T1686" t="s">
        <v>52</v>
      </c>
      <c r="U1686" s="43"/>
      <c r="V1686" s="28" t="s">
        <v>87</v>
      </c>
      <c r="W1686" s="4">
        <v>1342</v>
      </c>
      <c r="X1686" s="4">
        <f>IF(Table1[[#This Row],[Commodity]]="corn",Table1[[#This Row],[Tariff per Car]]/(111*2000/56),Table1[[#This Row],[Tariff per Car]]/(111*2000/60))</f>
        <v>0.33852252252252252</v>
      </c>
      <c r="Y1686" s="4">
        <f>Table1[[#This Row],[Tariff per Car]]/100.7</f>
        <v>13.326713008937437</v>
      </c>
      <c r="Z1686" s="4">
        <f>(Table1[[#This Row],[Tariff per Car]]/111)</f>
        <v>12.09009009009009</v>
      </c>
      <c r="AA1686" s="6">
        <f>(Table1[[#This Row],[Tariff per Car]]/111)/Table1[[#This Row],[Route Mileage]]</f>
        <v>0.10075075075075075</v>
      </c>
      <c r="AB1686" s="4">
        <v>0.36</v>
      </c>
      <c r="AC1686" s="4">
        <f>Table1[[#This Row],[FSC per Mile]]*Table1[[#This Row],[Route Mileage]]</f>
        <v>43.199999999999996</v>
      </c>
      <c r="AD1686" s="4">
        <f>Table1[[#This Row],[Tariff per Car]]+Table1[[#This Row],[FSC per Car]]</f>
        <v>1385.2</v>
      </c>
      <c r="AE1686" s="4">
        <f>IF(Table1[[#This Row],[Commodity]]="corn",Table1[[#This Row],[Tariff + FSC per Car]]/(111*2000/56),Table1[[#This Row],[Tariff + FSC per Car]]/(111*2000/60))</f>
        <v>0.34941981981981984</v>
      </c>
      <c r="AF1686" s="4">
        <f>Table1[[#This Row],[Tariff + FSC per Car]]/100.7</f>
        <v>13.755710029791461</v>
      </c>
      <c r="AG1686" s="4">
        <f>(Table1[[#This Row],[Tariff + FSC per Car]]/111)</f>
        <v>12.479279279279279</v>
      </c>
      <c r="AH1686" s="6">
        <f>(Table1[[#This Row],[Tariff + FSC per Car]]/111)/Table1[[#This Row],[Route Mileage]]</f>
        <v>0.10399399399399399</v>
      </c>
    </row>
    <row r="1687" spans="1:34" x14ac:dyDescent="0.25">
      <c r="A1687" s="12">
        <v>45611</v>
      </c>
      <c r="B1687" s="1" t="s">
        <v>88</v>
      </c>
      <c r="C1687" s="1" t="s">
        <v>81</v>
      </c>
      <c r="D1687" s="24">
        <v>4444</v>
      </c>
      <c r="E1687" s="24">
        <v>45646</v>
      </c>
      <c r="F1687" s="1" t="s">
        <v>35</v>
      </c>
      <c r="G1687" s="1" t="s">
        <v>36</v>
      </c>
      <c r="H1687" s="1" t="s">
        <v>89</v>
      </c>
      <c r="I1687" t="s">
        <v>75</v>
      </c>
      <c r="J1687" t="str">
        <f>_xlfn.CONCAT(IFERROR(INDEX(Lookup!B:B, MATCH(Table1[[#This Row],[Origin City]], Lookup!A:A, 0)), Table1[[#This Row],[Origin City]]),","," ",Table1[[#This Row],[Origin State]])</f>
        <v>Enderlin, ND</v>
      </c>
      <c r="K1687" t="s">
        <v>90</v>
      </c>
      <c r="L1687" t="s">
        <v>49</v>
      </c>
      <c r="M1687" t="str">
        <f>_xlfn.CONCAT(IFERROR(INDEX(Lookup!B:B, MATCH(Table1[[#This Row],[Destination City]], Lookup!A:A, 0)), Table1[[#This Row],[Destination City]]),","," ",Table1[[#This Row],[Destination State]])</f>
        <v>Kalama, WA</v>
      </c>
      <c r="N1687" s="5">
        <v>1617</v>
      </c>
      <c r="O1687" t="s">
        <v>86</v>
      </c>
      <c r="P1687">
        <v>110</v>
      </c>
      <c r="Q1687">
        <v>110</v>
      </c>
      <c r="R1687" t="s">
        <v>42</v>
      </c>
      <c r="S1687" t="s">
        <v>43</v>
      </c>
      <c r="T1687" t="s">
        <v>52</v>
      </c>
      <c r="U1687" s="26"/>
      <c r="V1687" s="27" t="s">
        <v>87</v>
      </c>
      <c r="W1687" s="4">
        <v>5047</v>
      </c>
      <c r="X1687" s="4">
        <f>IF(Table1[[#This Row],[Commodity]]="corn",Table1[[#This Row],[Tariff per Car]]/(111*2000/56),Table1[[#This Row],[Tariff per Car]]/(111*2000/60))</f>
        <v>1.2731171171171172</v>
      </c>
      <c r="Y1687" s="4">
        <f>Table1[[#This Row],[Tariff per Car]]/100.7</f>
        <v>50.119165839126119</v>
      </c>
      <c r="Z1687" s="4">
        <f>(Table1[[#This Row],[Tariff per Car]]/111)</f>
        <v>45.468468468468465</v>
      </c>
      <c r="AA1687" s="6">
        <f>(Table1[[#This Row],[Tariff per Car]]/111)/Table1[[#This Row],[Route Mileage]]</f>
        <v>2.8119028119028118E-2</v>
      </c>
      <c r="AB1687" s="4">
        <v>0.27750000000000002</v>
      </c>
      <c r="AC1687" s="4">
        <f>Table1[[#This Row],[FSC per Mile]]*Table1[[#This Row],[Route Mileage]]</f>
        <v>448.71750000000003</v>
      </c>
      <c r="AD1687" s="4">
        <f>Table1[[#This Row],[Tariff per Car]]+Table1[[#This Row],[FSC per Car]]</f>
        <v>5495.7174999999997</v>
      </c>
      <c r="AE1687" s="4">
        <f>IF(Table1[[#This Row],[Commodity]]="corn",Table1[[#This Row],[Tariff + FSC per Car]]/(111*2000/56),Table1[[#This Row],[Tariff + FSC per Car]]/(111*2000/60))</f>
        <v>1.3863071171171171</v>
      </c>
      <c r="AF1687" s="4">
        <f>Table1[[#This Row],[Tariff + FSC per Car]]/100.7</f>
        <v>54.5751489572989</v>
      </c>
      <c r="AG1687" s="4">
        <f>(Table1[[#This Row],[Tariff + FSC per Car]]/111)</f>
        <v>49.510968468468469</v>
      </c>
      <c r="AH1687" s="6">
        <f>(Table1[[#This Row],[Tariff + FSC per Car]]/111)/Table1[[#This Row],[Route Mileage]]</f>
        <v>3.061902811902812E-2</v>
      </c>
    </row>
    <row r="1688" spans="1:34" x14ac:dyDescent="0.25">
      <c r="A1688" s="12">
        <v>45611</v>
      </c>
      <c r="B1688" s="1" t="s">
        <v>88</v>
      </c>
      <c r="C1688" s="1" t="s">
        <v>81</v>
      </c>
      <c r="D1688" s="24">
        <v>4444</v>
      </c>
      <c r="E1688" s="24">
        <v>45558</v>
      </c>
      <c r="F1688" s="1" t="s">
        <v>35</v>
      </c>
      <c r="G1688" s="1" t="s">
        <v>36</v>
      </c>
      <c r="H1688" s="1" t="s">
        <v>91</v>
      </c>
      <c r="I1688" t="s">
        <v>47</v>
      </c>
      <c r="J1688" t="str">
        <f>_xlfn.CONCAT(IFERROR(INDEX(Lookup!B:B, MATCH(Table1[[#This Row],[Origin City]], Lookup!A:A, 0)), Table1[[#This Row],[Origin City]]),","," ",Table1[[#This Row],[Origin State]])</f>
        <v>Glenwood, MN</v>
      </c>
      <c r="K1688" t="s">
        <v>92</v>
      </c>
      <c r="L1688" t="s">
        <v>93</v>
      </c>
      <c r="M1688" t="str">
        <f>_xlfn.CONCAT(IFERROR(INDEX(Lookup!B:B, MATCH(Table1[[#This Row],[Destination City]], Lookup!A:A, 0)), Table1[[#This Row],[Destination City]]),","," ",Table1[[#This Row],[Destination State]])</f>
        <v>Boardman, OR</v>
      </c>
      <c r="N1688" s="5">
        <v>1556</v>
      </c>
      <c r="O1688" t="s">
        <v>86</v>
      </c>
      <c r="P1688">
        <v>110</v>
      </c>
      <c r="Q1688">
        <v>110</v>
      </c>
      <c r="R1688" t="s">
        <v>42</v>
      </c>
      <c r="S1688" t="s">
        <v>43</v>
      </c>
      <c r="T1688" t="s">
        <v>52</v>
      </c>
      <c r="U1688" s="26"/>
      <c r="V1688" s="27" t="s">
        <v>87</v>
      </c>
      <c r="W1688" s="4">
        <v>5513</v>
      </c>
      <c r="X1688" s="4">
        <f>IF(Table1[[#This Row],[Commodity]]="corn",Table1[[#This Row],[Tariff per Car]]/(111*2000/56),Table1[[#This Row],[Tariff per Car]]/(111*2000/60))</f>
        <v>1.3906666666666667</v>
      </c>
      <c r="Y1688" s="4">
        <f>Table1[[#This Row],[Tariff per Car]]/100.7</f>
        <v>54.746772591857003</v>
      </c>
      <c r="Z1688" s="4">
        <f>(Table1[[#This Row],[Tariff per Car]]/111)</f>
        <v>49.666666666666664</v>
      </c>
      <c r="AA1688" s="6">
        <f>(Table1[[#This Row],[Tariff per Car]]/111)/Table1[[#This Row],[Route Mileage]]</f>
        <v>3.1919451585261355E-2</v>
      </c>
      <c r="AB1688" s="4">
        <v>0.27750000000000002</v>
      </c>
      <c r="AC1688" s="4">
        <f>Table1[[#This Row],[FSC per Mile]]*Table1[[#This Row],[Route Mileage]]</f>
        <v>431.79</v>
      </c>
      <c r="AD1688" s="4">
        <f>Table1[[#This Row],[Tariff per Car]]+Table1[[#This Row],[FSC per Car]]</f>
        <v>5944.79</v>
      </c>
      <c r="AE1688" s="4">
        <f>IF(Table1[[#This Row],[Commodity]]="corn",Table1[[#This Row],[Tariff + FSC per Car]]/(111*2000/56),Table1[[#This Row],[Tariff + FSC per Car]]/(111*2000/60))</f>
        <v>1.4995866666666666</v>
      </c>
      <c r="AF1688" s="4">
        <f>Table1[[#This Row],[Tariff + FSC per Car]]/100.7</f>
        <v>59.034657398212509</v>
      </c>
      <c r="AG1688" s="4">
        <f>(Table1[[#This Row],[Tariff + FSC per Car]]/111)</f>
        <v>53.556666666666665</v>
      </c>
      <c r="AH1688" s="6">
        <f>(Table1[[#This Row],[Tariff + FSC per Car]]/111)/Table1[[#This Row],[Route Mileage]]</f>
        <v>3.441945158526135E-2</v>
      </c>
    </row>
    <row r="1689" spans="1:34" x14ac:dyDescent="0.25">
      <c r="A1689" s="12">
        <v>45611</v>
      </c>
      <c r="B1689" s="1" t="s">
        <v>94</v>
      </c>
      <c r="C1689" s="1" t="s">
        <v>94</v>
      </c>
      <c r="D1689" s="24">
        <v>4315</v>
      </c>
      <c r="F1689" s="1" t="s">
        <v>35</v>
      </c>
      <c r="G1689" s="1" t="s">
        <v>36</v>
      </c>
      <c r="H1689" s="1" t="s">
        <v>95</v>
      </c>
      <c r="I1689" t="s">
        <v>96</v>
      </c>
      <c r="J1689" t="str">
        <f>_xlfn.CONCAT(IFERROR(INDEX(Lookup!B:B, MATCH(Table1[[#This Row],[Origin City]], Lookup!A:A, 0)), Table1[[#This Row],[Origin City]]),","," ",Table1[[#This Row],[Origin State]])</f>
        <v>Haw Creek (Ladoga), IN</v>
      </c>
      <c r="K1689" t="s">
        <v>97</v>
      </c>
      <c r="L1689" t="s">
        <v>98</v>
      </c>
      <c r="M1689" t="str">
        <f>_xlfn.CONCAT(IFERROR(INDEX(Lookup!B:B, MATCH(Table1[[#This Row],[Destination City]], Lookup!A:A, 0)), Table1[[#This Row],[Destination City]]),","," ",Table1[[#This Row],[Destination State]])</f>
        <v>Ozark, AL</v>
      </c>
      <c r="N1689" s="9">
        <v>707</v>
      </c>
      <c r="O1689" t="s">
        <v>86</v>
      </c>
      <c r="P1689">
        <v>90</v>
      </c>
      <c r="Q1689">
        <v>90</v>
      </c>
      <c r="R1689" t="s">
        <v>42</v>
      </c>
      <c r="S1689" t="s">
        <v>43</v>
      </c>
      <c r="T1689" t="s">
        <v>52</v>
      </c>
      <c r="U1689" s="45"/>
      <c r="V1689" s="46" t="s">
        <v>87</v>
      </c>
      <c r="W1689" s="4">
        <v>5961</v>
      </c>
      <c r="X1689" s="4">
        <f>IF(Table1[[#This Row],[Commodity]]="corn",Table1[[#This Row],[Tariff per Car]]/(111*2000/56),Table1[[#This Row],[Tariff per Car]]/(111*2000/60))</f>
        <v>1.5036756756756757</v>
      </c>
      <c r="Y1689" s="4">
        <f>Table1[[#This Row],[Tariff per Car]]/100.7</f>
        <v>59.195630585898705</v>
      </c>
      <c r="Z1689" s="4">
        <f>(Table1[[#This Row],[Tariff per Car]]/111)</f>
        <v>53.702702702702702</v>
      </c>
      <c r="AA1689" s="6">
        <f>(Table1[[#This Row],[Tariff per Car]]/111)/Table1[[#This Row],[Route Mileage]]</f>
        <v>7.5958561107075953E-2</v>
      </c>
      <c r="AB1689" s="4">
        <v>0</v>
      </c>
      <c r="AC1689" s="4">
        <f>Table1[[#This Row],[FSC per Mile]]*Table1[[#This Row],[Route Mileage]]</f>
        <v>0</v>
      </c>
      <c r="AD1689" s="4">
        <f>Table1[[#This Row],[Tariff per Car]]+Table1[[#This Row],[FSC per Car]]</f>
        <v>5961</v>
      </c>
      <c r="AE1689" s="4">
        <f>IF(Table1[[#This Row],[Commodity]]="corn",Table1[[#This Row],[Tariff + FSC per Car]]/(111*2000/56),Table1[[#This Row],[Tariff + FSC per Car]]/(111*2000/60))</f>
        <v>1.5036756756756757</v>
      </c>
      <c r="AF1689" s="4">
        <f>Table1[[#This Row],[Tariff + FSC per Car]]/100.7</f>
        <v>59.195630585898705</v>
      </c>
      <c r="AG1689" s="4">
        <f>(Table1[[#This Row],[Tariff + FSC per Car]]/111)</f>
        <v>53.702702702702702</v>
      </c>
      <c r="AH1689" s="6">
        <f>(Table1[[#This Row],[Tariff + FSC per Car]]/111)/Table1[[#This Row],[Route Mileage]]</f>
        <v>7.5958561107075953E-2</v>
      </c>
    </row>
    <row r="1690" spans="1:34" x14ac:dyDescent="0.25">
      <c r="A1690" s="12">
        <v>45611</v>
      </c>
      <c r="B1690" s="1" t="s">
        <v>94</v>
      </c>
      <c r="C1690" s="1" t="s">
        <v>94</v>
      </c>
      <c r="D1690" s="24">
        <v>4315</v>
      </c>
      <c r="F1690" s="1" t="s">
        <v>35</v>
      </c>
      <c r="G1690" s="1" t="s">
        <v>36</v>
      </c>
      <c r="H1690" s="1" t="s">
        <v>99</v>
      </c>
      <c r="I1690" t="s">
        <v>100</v>
      </c>
      <c r="J1690" t="str">
        <f>_xlfn.CONCAT(IFERROR(INDEX(Lookup!B:B, MATCH(Table1[[#This Row],[Origin City]], Lookup!A:A, 0)), Table1[[#This Row],[Origin City]]),","," ",Table1[[#This Row],[Origin State]])</f>
        <v>Marysville, OH</v>
      </c>
      <c r="K1690" t="s">
        <v>101</v>
      </c>
      <c r="L1690" t="s">
        <v>102</v>
      </c>
      <c r="M1690" t="str">
        <f>_xlfn.CONCAT(IFERROR(INDEX(Lookup!B:B, MATCH(Table1[[#This Row],[Destination City]], Lookup!A:A, 0)), Table1[[#This Row],[Destination City]]),","," ",Table1[[#This Row],[Destination State]])</f>
        <v>Rose Hill, NC</v>
      </c>
      <c r="N1690" s="9">
        <v>781</v>
      </c>
      <c r="O1690" t="s">
        <v>86</v>
      </c>
      <c r="P1690">
        <v>90</v>
      </c>
      <c r="Q1690">
        <v>90</v>
      </c>
      <c r="R1690" t="s">
        <v>42</v>
      </c>
      <c r="S1690" t="s">
        <v>43</v>
      </c>
      <c r="T1690" t="s">
        <v>52</v>
      </c>
      <c r="U1690" s="45"/>
      <c r="V1690" s="46" t="s">
        <v>87</v>
      </c>
      <c r="W1690" s="4">
        <v>6139</v>
      </c>
      <c r="X1690" s="4">
        <f>IF(Table1[[#This Row],[Commodity]]="corn",Table1[[#This Row],[Tariff per Car]]/(111*2000/56),Table1[[#This Row],[Tariff per Car]]/(111*2000/60))</f>
        <v>1.5485765765765767</v>
      </c>
      <c r="Y1690" s="4">
        <f>Table1[[#This Row],[Tariff per Car]]/100.7</f>
        <v>60.963257199602779</v>
      </c>
      <c r="Z1690" s="4">
        <f>(Table1[[#This Row],[Tariff per Car]]/111)</f>
        <v>55.306306306306304</v>
      </c>
      <c r="AA1690" s="6">
        <f>(Table1[[#This Row],[Tariff per Car]]/111)/Table1[[#This Row],[Route Mileage]]</f>
        <v>7.0814732786563764E-2</v>
      </c>
      <c r="AB1690" s="4">
        <v>0</v>
      </c>
      <c r="AC1690" s="4">
        <f>Table1[[#This Row],[FSC per Mile]]*Table1[[#This Row],[Route Mileage]]</f>
        <v>0</v>
      </c>
      <c r="AD1690" s="4">
        <f>Table1[[#This Row],[Tariff per Car]]+Table1[[#This Row],[FSC per Car]]</f>
        <v>6139</v>
      </c>
      <c r="AE1690" s="4">
        <f>IF(Table1[[#This Row],[Commodity]]="corn",Table1[[#This Row],[Tariff + FSC per Car]]/(111*2000/56),Table1[[#This Row],[Tariff + FSC per Car]]/(111*2000/60))</f>
        <v>1.5485765765765767</v>
      </c>
      <c r="AF1690" s="4">
        <f>Table1[[#This Row],[Tariff + FSC per Car]]/100.7</f>
        <v>60.963257199602779</v>
      </c>
      <c r="AG1690" s="4">
        <f>(Table1[[#This Row],[Tariff + FSC per Car]]/111)</f>
        <v>55.306306306306304</v>
      </c>
      <c r="AH1690" s="6">
        <f>(Table1[[#This Row],[Tariff + FSC per Car]]/111)/Table1[[#This Row],[Route Mileage]]</f>
        <v>7.0814732786563764E-2</v>
      </c>
    </row>
    <row r="1691" spans="1:34" x14ac:dyDescent="0.25">
      <c r="A1691" s="12">
        <v>45611</v>
      </c>
      <c r="B1691" s="1" t="s">
        <v>94</v>
      </c>
      <c r="C1691" s="1" t="s">
        <v>94</v>
      </c>
      <c r="D1691" s="24">
        <v>4315</v>
      </c>
      <c r="F1691" s="1" t="s">
        <v>35</v>
      </c>
      <c r="G1691" s="1" t="s">
        <v>36</v>
      </c>
      <c r="H1691" s="1" t="s">
        <v>103</v>
      </c>
      <c r="I1691" t="s">
        <v>57</v>
      </c>
      <c r="J1691" t="str">
        <f>_xlfn.CONCAT(IFERROR(INDEX(Lookup!B:B, MATCH(Table1[[#This Row],[Origin City]], Lookup!A:A, 0)), Table1[[#This Row],[Origin City]]),","," ",Table1[[#This Row],[Origin State]])</f>
        <v>Olney, IL</v>
      </c>
      <c r="K1691" t="s">
        <v>104</v>
      </c>
      <c r="L1691" t="s">
        <v>105</v>
      </c>
      <c r="M1691" t="str">
        <f>_xlfn.CONCAT(IFERROR(INDEX(Lookup!B:B, MATCH(Table1[[#This Row],[Destination City]], Lookup!A:A, 0)), Table1[[#This Row],[Destination City]]),","," ",Table1[[#This Row],[Destination State]])</f>
        <v>Fairmount, GA</v>
      </c>
      <c r="N1691" s="9">
        <v>496</v>
      </c>
      <c r="O1691" t="s">
        <v>86</v>
      </c>
      <c r="P1691">
        <v>90</v>
      </c>
      <c r="Q1691">
        <v>90</v>
      </c>
      <c r="R1691" t="s">
        <v>42</v>
      </c>
      <c r="S1691" t="s">
        <v>43</v>
      </c>
      <c r="T1691" t="s">
        <v>52</v>
      </c>
      <c r="U1691" s="45"/>
      <c r="V1691" s="46" t="s">
        <v>87</v>
      </c>
      <c r="W1691" s="4">
        <v>4706</v>
      </c>
      <c r="X1691" s="4">
        <f>IF(Table1[[#This Row],[Commodity]]="corn",Table1[[#This Row],[Tariff per Car]]/(111*2000/56),Table1[[#This Row],[Tariff per Car]]/(111*2000/60))</f>
        <v>1.1870990990990991</v>
      </c>
      <c r="Y1691" s="4">
        <f>Table1[[#This Row],[Tariff per Car]]/100.7</f>
        <v>46.732869910625617</v>
      </c>
      <c r="Z1691" s="4">
        <f>(Table1[[#This Row],[Tariff per Car]]/111)</f>
        <v>42.396396396396398</v>
      </c>
      <c r="AA1691" s="6">
        <f>(Table1[[#This Row],[Tariff per Car]]/111)/Table1[[#This Row],[Route Mileage]]</f>
        <v>8.5476605637895969E-2</v>
      </c>
      <c r="AB1691" s="4">
        <v>0</v>
      </c>
      <c r="AC1691" s="4">
        <f>Table1[[#This Row],[FSC per Mile]]*Table1[[#This Row],[Route Mileage]]</f>
        <v>0</v>
      </c>
      <c r="AD1691" s="4">
        <f>Table1[[#This Row],[Tariff per Car]]+Table1[[#This Row],[FSC per Car]]</f>
        <v>4706</v>
      </c>
      <c r="AE1691" s="4">
        <f>IF(Table1[[#This Row],[Commodity]]="corn",Table1[[#This Row],[Tariff + FSC per Car]]/(111*2000/56),Table1[[#This Row],[Tariff + FSC per Car]]/(111*2000/60))</f>
        <v>1.1870990990990991</v>
      </c>
      <c r="AF1691" s="4">
        <f>Table1[[#This Row],[Tariff + FSC per Car]]/100.7</f>
        <v>46.732869910625617</v>
      </c>
      <c r="AG1691" s="4">
        <f>(Table1[[#This Row],[Tariff + FSC per Car]]/111)</f>
        <v>42.396396396396398</v>
      </c>
      <c r="AH1691" s="6">
        <f>(Table1[[#This Row],[Tariff + FSC per Car]]/111)/Table1[[#This Row],[Route Mileage]]</f>
        <v>8.5476605637895969E-2</v>
      </c>
    </row>
    <row r="1692" spans="1:34" x14ac:dyDescent="0.25">
      <c r="A1692" s="12">
        <v>45611</v>
      </c>
      <c r="B1692" s="1" t="s">
        <v>112</v>
      </c>
      <c r="C1692" s="1" t="s">
        <v>112</v>
      </c>
      <c r="D1692" s="24">
        <v>4051</v>
      </c>
      <c r="E1692" s="24">
        <v>2215</v>
      </c>
      <c r="F1692" s="1" t="s">
        <v>35</v>
      </c>
      <c r="G1692" s="1" t="s">
        <v>36</v>
      </c>
      <c r="H1692" s="1" t="s">
        <v>115</v>
      </c>
      <c r="I1692" t="s">
        <v>57</v>
      </c>
      <c r="J1692" t="str">
        <f>_xlfn.CONCAT(IFERROR(INDEX(Lookup!B:B, MATCH(Table1[[#This Row],[Origin City]], Lookup!A:A, 0)), Table1[[#This Row],[Origin City]]),","," ",Table1[[#This Row],[Origin State]])</f>
        <v>Allen Station (San Jose), IL</v>
      </c>
      <c r="K1692" t="s">
        <v>116</v>
      </c>
      <c r="L1692" t="s">
        <v>54</v>
      </c>
      <c r="M1692" t="str">
        <f>_xlfn.CONCAT(IFERROR(INDEX(Lookup!B:B, MATCH(Table1[[#This Row],[Destination City]], Lookup!A:A, 0)), Table1[[#This Row],[Destination City]]),","," ",Table1[[#This Row],[Destination State]])</f>
        <v>Pittsburg, TX</v>
      </c>
      <c r="N1692" s="5">
        <v>691</v>
      </c>
      <c r="O1692" t="s">
        <v>51</v>
      </c>
      <c r="P1692">
        <v>107</v>
      </c>
      <c r="R1692" t="s">
        <v>42</v>
      </c>
      <c r="S1692" t="s">
        <v>43</v>
      </c>
      <c r="T1692" t="s">
        <v>52</v>
      </c>
      <c r="U1692" s="36" t="s">
        <v>44</v>
      </c>
      <c r="V1692" s="28"/>
      <c r="W1692" s="4">
        <v>4085</v>
      </c>
      <c r="X1692" s="4">
        <f>IF(Table1[[#This Row],[Commodity]]="corn",Table1[[#This Row],[Tariff per Car]]/(111*2000/56),Table1[[#This Row],[Tariff per Car]]/(111*2000/60))</f>
        <v>1.0304504504504504</v>
      </c>
      <c r="Y1692" s="4">
        <f>Table1[[#This Row],[Tariff per Car]]/100.7</f>
        <v>40.566037735849058</v>
      </c>
      <c r="Z1692" s="4">
        <f>(Table1[[#This Row],[Tariff per Car]]/111)</f>
        <v>36.801801801801801</v>
      </c>
      <c r="AA1692" s="6">
        <f>(Table1[[#This Row],[Tariff per Car]]/111)/Table1[[#This Row],[Route Mileage]]</f>
        <v>5.3258758034445443E-2</v>
      </c>
      <c r="AB1692" s="4">
        <v>0.3</v>
      </c>
      <c r="AC1692" s="4">
        <f>Table1[[#This Row],[FSC per Mile]]*Table1[[#This Row],[Route Mileage]]</f>
        <v>207.29999999999998</v>
      </c>
      <c r="AD1692" s="4">
        <f>Table1[[#This Row],[Tariff per Car]]+Table1[[#This Row],[FSC per Car]]</f>
        <v>4292.3</v>
      </c>
      <c r="AE1692" s="4">
        <f>IF(Table1[[#This Row],[Commodity]]="corn",Table1[[#This Row],[Tariff + FSC per Car]]/(111*2000/56),Table1[[#This Row],[Tariff + FSC per Car]]/(111*2000/60))</f>
        <v>1.0827423423423423</v>
      </c>
      <c r="AF1692" s="4">
        <f>Table1[[#This Row],[Tariff + FSC per Car]]/100.7</f>
        <v>42.624627606752732</v>
      </c>
      <c r="AG1692" s="4">
        <f>(Table1[[#This Row],[Tariff + FSC per Car]]/111)</f>
        <v>38.66936936936937</v>
      </c>
      <c r="AH1692" s="6">
        <f>(Table1[[#This Row],[Tariff + FSC per Car]]/111)/Table1[[#This Row],[Route Mileage]]</f>
        <v>5.5961460737148146E-2</v>
      </c>
    </row>
    <row r="1693" spans="1:34" x14ac:dyDescent="0.25">
      <c r="A1693" s="12">
        <v>45611</v>
      </c>
      <c r="B1693" s="1" t="s">
        <v>112</v>
      </c>
      <c r="C1693" s="1" t="s">
        <v>112</v>
      </c>
      <c r="D1693" s="24">
        <v>4051</v>
      </c>
      <c r="E1693" s="24">
        <v>2310</v>
      </c>
      <c r="F1693" s="1" t="s">
        <v>35</v>
      </c>
      <c r="G1693" s="1" t="s">
        <v>36</v>
      </c>
      <c r="H1693" s="1" t="s">
        <v>120</v>
      </c>
      <c r="I1693" t="s">
        <v>77</v>
      </c>
      <c r="J1693" t="str">
        <f>_xlfn.CONCAT(IFERROR(INDEX(Lookup!B:B, MATCH(Table1[[#This Row],[Origin City]], Lookup!A:A, 0)), Table1[[#This Row],[Origin City]]),","," ",Table1[[#This Row],[Origin State]])</f>
        <v>Frankfort, KS</v>
      </c>
      <c r="K1693" t="s">
        <v>121</v>
      </c>
      <c r="L1693" t="s">
        <v>40</v>
      </c>
      <c r="M1693" t="str">
        <f>_xlfn.CONCAT(IFERROR(INDEX(Lookup!B:B, MATCH(Table1[[#This Row],[Destination City]], Lookup!A:A, 0)), Table1[[#This Row],[Destination City]]),","," ",Table1[[#This Row],[Destination State]])</f>
        <v>Calipatria, CA</v>
      </c>
      <c r="N1693" s="5">
        <v>1572</v>
      </c>
      <c r="O1693" t="s">
        <v>51</v>
      </c>
      <c r="P1693">
        <v>107</v>
      </c>
      <c r="R1693" t="s">
        <v>42</v>
      </c>
      <c r="S1693" t="s">
        <v>43</v>
      </c>
      <c r="T1693" t="s">
        <v>52</v>
      </c>
      <c r="U1693" s="36" t="s">
        <v>44</v>
      </c>
      <c r="V1693" s="28"/>
      <c r="W1693" s="4">
        <v>6005</v>
      </c>
      <c r="X1693" s="4">
        <f>IF(Table1[[#This Row],[Commodity]]="corn",Table1[[#This Row],[Tariff per Car]]/(111*2000/56),Table1[[#This Row],[Tariff per Car]]/(111*2000/60))</f>
        <v>1.5147747747747748</v>
      </c>
      <c r="Y1693" s="4">
        <f>Table1[[#This Row],[Tariff per Car]]/100.7</f>
        <v>59.632571996027806</v>
      </c>
      <c r="Z1693" s="4">
        <f>(Table1[[#This Row],[Tariff per Car]]/111)</f>
        <v>54.099099099099099</v>
      </c>
      <c r="AA1693" s="6">
        <f>(Table1[[#This Row],[Tariff per Car]]/111)/Table1[[#This Row],[Route Mileage]]</f>
        <v>3.4414185177543959E-2</v>
      </c>
      <c r="AB1693" s="4">
        <v>0.3</v>
      </c>
      <c r="AC1693" s="4">
        <f>Table1[[#This Row],[FSC per Mile]]*Table1[[#This Row],[Route Mileage]]</f>
        <v>471.59999999999997</v>
      </c>
      <c r="AD1693" s="4">
        <f>Table1[[#This Row],[Tariff per Car]]+Table1[[#This Row],[FSC per Car]]</f>
        <v>6476.6</v>
      </c>
      <c r="AE1693" s="4">
        <f>IF(Table1[[#This Row],[Commodity]]="corn",Table1[[#This Row],[Tariff + FSC per Car]]/(111*2000/56),Table1[[#This Row],[Tariff + FSC per Car]]/(111*2000/60))</f>
        <v>1.633736936936937</v>
      </c>
      <c r="AF1693" s="4">
        <f>Table1[[#This Row],[Tariff + FSC per Car]]/100.7</f>
        <v>64.315789473684205</v>
      </c>
      <c r="AG1693" s="4">
        <f>(Table1[[#This Row],[Tariff + FSC per Car]]/111)</f>
        <v>58.347747747747754</v>
      </c>
      <c r="AH1693" s="6">
        <f>(Table1[[#This Row],[Tariff + FSC per Car]]/111)/Table1[[#This Row],[Route Mileage]]</f>
        <v>3.7116887880246661E-2</v>
      </c>
    </row>
    <row r="1694" spans="1:34" x14ac:dyDescent="0.25">
      <c r="A1694" s="12">
        <v>45611</v>
      </c>
      <c r="B1694" s="1" t="s">
        <v>112</v>
      </c>
      <c r="C1694" s="1" t="s">
        <v>112</v>
      </c>
      <c r="D1694" s="24">
        <v>4051</v>
      </c>
      <c r="E1694" s="24">
        <v>2300</v>
      </c>
      <c r="F1694" s="1" t="s">
        <v>35</v>
      </c>
      <c r="G1694" s="1" t="s">
        <v>36</v>
      </c>
      <c r="H1694" s="1" t="s">
        <v>113</v>
      </c>
      <c r="I1694" t="s">
        <v>38</v>
      </c>
      <c r="J1694" t="str">
        <f>_xlfn.CONCAT(IFERROR(INDEX(Lookup!B:B, MATCH(Table1[[#This Row],[Origin City]], Lookup!A:A, 0)), Table1[[#This Row],[Origin City]]),","," ",Table1[[#This Row],[Origin State]])</f>
        <v>Mead, NE</v>
      </c>
      <c r="K1694" t="s">
        <v>114</v>
      </c>
      <c r="L1694" t="s">
        <v>40</v>
      </c>
      <c r="M1694" t="str">
        <f>_xlfn.CONCAT(IFERROR(INDEX(Lookup!B:B, MATCH(Table1[[#This Row],[Destination City]], Lookup!A:A, 0)), Table1[[#This Row],[Destination City]]),","," ",Table1[[#This Row],[Destination State]])</f>
        <v>Keyes, CA</v>
      </c>
      <c r="N1694" s="5">
        <v>1737</v>
      </c>
      <c r="O1694" t="s">
        <v>51</v>
      </c>
      <c r="P1694">
        <v>107</v>
      </c>
      <c r="R1694" t="s">
        <v>42</v>
      </c>
      <c r="S1694" t="s">
        <v>43</v>
      </c>
      <c r="T1694" t="s">
        <v>52</v>
      </c>
      <c r="U1694" s="36" t="s">
        <v>44</v>
      </c>
      <c r="V1694" s="28"/>
      <c r="W1694" s="4">
        <v>6165</v>
      </c>
      <c r="X1694" s="4">
        <f>IF(Table1[[#This Row],[Commodity]]="corn",Table1[[#This Row],[Tariff per Car]]/(111*2000/56),Table1[[#This Row],[Tariff per Car]]/(111*2000/60))</f>
        <v>1.5551351351351352</v>
      </c>
      <c r="Y1694" s="4">
        <f>Table1[[#This Row],[Tariff per Car]]/100.7</f>
        <v>61.221449851042699</v>
      </c>
      <c r="Z1694" s="4">
        <f>(Table1[[#This Row],[Tariff per Car]]/111)</f>
        <v>55.54054054054054</v>
      </c>
      <c r="AA1694" s="6">
        <f>(Table1[[#This Row],[Tariff per Car]]/111)/Table1[[#This Row],[Route Mileage]]</f>
        <v>3.1974980161508661E-2</v>
      </c>
      <c r="AB1694" s="4">
        <v>0.3</v>
      </c>
      <c r="AC1694" s="4">
        <f>Table1[[#This Row],[FSC per Mile]]*Table1[[#This Row],[Route Mileage]]</f>
        <v>521.1</v>
      </c>
      <c r="AD1694" s="4">
        <f>Table1[[#This Row],[Tariff per Car]]+Table1[[#This Row],[FSC per Car]]</f>
        <v>6686.1</v>
      </c>
      <c r="AE1694" s="4">
        <f>IF(Table1[[#This Row],[Commodity]]="corn",Table1[[#This Row],[Tariff + FSC per Car]]/(111*2000/56),Table1[[#This Row],[Tariff + FSC per Car]]/(111*2000/60))</f>
        <v>1.6865837837837838</v>
      </c>
      <c r="AF1694" s="4">
        <f>Table1[[#This Row],[Tariff + FSC per Car]]/100.7</f>
        <v>66.396226415094347</v>
      </c>
      <c r="AG1694" s="4">
        <f>(Table1[[#This Row],[Tariff + FSC per Car]]/111)</f>
        <v>60.235135135135138</v>
      </c>
      <c r="AH1694" s="6">
        <f>(Table1[[#This Row],[Tariff + FSC per Car]]/111)/Table1[[#This Row],[Route Mileage]]</f>
        <v>3.4677682864211364E-2</v>
      </c>
    </row>
    <row r="1695" spans="1:34" x14ac:dyDescent="0.25">
      <c r="A1695" s="12">
        <v>45611</v>
      </c>
      <c r="B1695" s="1" t="s">
        <v>112</v>
      </c>
      <c r="C1695" s="1" t="s">
        <v>112</v>
      </c>
      <c r="D1695" s="24">
        <v>4051</v>
      </c>
      <c r="E1695" s="24">
        <v>2215</v>
      </c>
      <c r="F1695" s="1" t="s">
        <v>35</v>
      </c>
      <c r="G1695" s="1" t="s">
        <v>36</v>
      </c>
      <c r="H1695" s="1" t="s">
        <v>117</v>
      </c>
      <c r="I1695" t="s">
        <v>38</v>
      </c>
      <c r="J1695" t="str">
        <f>_xlfn.CONCAT(IFERROR(INDEX(Lookup!B:B, MATCH(Table1[[#This Row],[Origin City]], Lookup!A:A, 0)), Table1[[#This Row],[Origin City]]),","," ",Table1[[#This Row],[Origin State]])</f>
        <v>Nebraska City, NE</v>
      </c>
      <c r="K1695" t="s">
        <v>118</v>
      </c>
      <c r="L1695" t="s">
        <v>54</v>
      </c>
      <c r="M1695" t="str">
        <f>_xlfn.CONCAT(IFERROR(INDEX(Lookup!B:B, MATCH(Table1[[#This Row],[Destination City]], Lookup!A:A, 0)), Table1[[#This Row],[Destination City]]),","," ",Table1[[#This Row],[Destination State]])</f>
        <v>Amarillo, TX</v>
      </c>
      <c r="N1695" s="5">
        <v>714</v>
      </c>
      <c r="O1695" t="s">
        <v>51</v>
      </c>
      <c r="P1695">
        <v>107</v>
      </c>
      <c r="R1695" t="s">
        <v>42</v>
      </c>
      <c r="S1695" t="s">
        <v>43</v>
      </c>
      <c r="T1695" t="s">
        <v>52</v>
      </c>
      <c r="U1695" s="36" t="s">
        <v>44</v>
      </c>
      <c r="V1695" s="28"/>
      <c r="W1695" s="4">
        <v>5005</v>
      </c>
      <c r="X1695" s="4">
        <f>IF(Table1[[#This Row],[Commodity]]="corn",Table1[[#This Row],[Tariff per Car]]/(111*2000/56),Table1[[#This Row],[Tariff per Car]]/(111*2000/60))</f>
        <v>1.2625225225225225</v>
      </c>
      <c r="Y1695" s="4">
        <f>Table1[[#This Row],[Tariff per Car]]/100.7</f>
        <v>49.702085402184707</v>
      </c>
      <c r="Z1695" s="4">
        <f>(Table1[[#This Row],[Tariff per Car]]/111)</f>
        <v>45.090090090090094</v>
      </c>
      <c r="AA1695" s="6">
        <f>(Table1[[#This Row],[Tariff per Car]]/111)/Table1[[#This Row],[Route Mileage]]</f>
        <v>6.3151386680798449E-2</v>
      </c>
      <c r="AB1695" s="4">
        <v>0.3</v>
      </c>
      <c r="AC1695" s="4">
        <f>Table1[[#This Row],[FSC per Mile]]*Table1[[#This Row],[Route Mileage]]</f>
        <v>214.2</v>
      </c>
      <c r="AD1695" s="4">
        <f>Table1[[#This Row],[Tariff per Car]]+Table1[[#This Row],[FSC per Car]]</f>
        <v>5219.2</v>
      </c>
      <c r="AE1695" s="4">
        <f>IF(Table1[[#This Row],[Commodity]]="corn",Table1[[#This Row],[Tariff + FSC per Car]]/(111*2000/56),Table1[[#This Row],[Tariff + FSC per Car]]/(111*2000/60))</f>
        <v>1.3165549549549549</v>
      </c>
      <c r="AF1695" s="4">
        <f>Table1[[#This Row],[Tariff + FSC per Car]]/100.7</f>
        <v>51.829195630585893</v>
      </c>
      <c r="AG1695" s="4">
        <f>(Table1[[#This Row],[Tariff + FSC per Car]]/111)</f>
        <v>47.019819819819816</v>
      </c>
      <c r="AH1695" s="6">
        <f>(Table1[[#This Row],[Tariff + FSC per Car]]/111)/Table1[[#This Row],[Route Mileage]]</f>
        <v>6.5854089383501138E-2</v>
      </c>
    </row>
    <row r="1696" spans="1:34" x14ac:dyDescent="0.25">
      <c r="A1696" s="12">
        <v>45611</v>
      </c>
      <c r="B1696" s="1" t="s">
        <v>112</v>
      </c>
      <c r="C1696" s="1" t="s">
        <v>112</v>
      </c>
      <c r="D1696" s="24">
        <v>4051</v>
      </c>
      <c r="E1696" s="24">
        <v>2100</v>
      </c>
      <c r="F1696" s="1" t="s">
        <v>35</v>
      </c>
      <c r="G1696" s="1" t="s">
        <v>36</v>
      </c>
      <c r="H1696" s="1" t="s">
        <v>122</v>
      </c>
      <c r="I1696" t="s">
        <v>59</v>
      </c>
      <c r="J1696" t="str">
        <f>_xlfn.CONCAT(IFERROR(INDEX(Lookup!B:B, MATCH(Table1[[#This Row],[Origin City]], Lookup!A:A, 0)), Table1[[#This Row],[Origin City]]),","," ",Table1[[#This Row],[Origin State]])</f>
        <v>Sloan, IA</v>
      </c>
      <c r="K1696" t="s">
        <v>123</v>
      </c>
      <c r="L1696" t="s">
        <v>124</v>
      </c>
      <c r="M1696" t="str">
        <f>_xlfn.CONCAT(IFERROR(INDEX(Lookup!B:B, MATCH(Table1[[#This Row],[Destination City]], Lookup!A:A, 0)), Table1[[#This Row],[Destination City]]),","," ",Table1[[#This Row],[Destination State]])</f>
        <v>Burley, ID</v>
      </c>
      <c r="N1696" s="47">
        <v>1176</v>
      </c>
      <c r="O1696" t="s">
        <v>51</v>
      </c>
      <c r="P1696">
        <v>107</v>
      </c>
      <c r="R1696" t="s">
        <v>42</v>
      </c>
      <c r="S1696" t="s">
        <v>43</v>
      </c>
      <c r="T1696" t="s">
        <v>52</v>
      </c>
      <c r="U1696" s="36" t="s">
        <v>44</v>
      </c>
      <c r="V1696" s="28"/>
      <c r="W1696" s="4">
        <v>5685</v>
      </c>
      <c r="X1696" s="4">
        <f>IF(Table1[[#This Row],[Commodity]]="corn",Table1[[#This Row],[Tariff per Car]]/(111*2000/56),Table1[[#This Row],[Tariff per Car]]/(111*2000/60))</f>
        <v>1.4340540540540541</v>
      </c>
      <c r="Y1696" s="4">
        <f>Table1[[#This Row],[Tariff per Car]]/100.7</f>
        <v>56.454816285998014</v>
      </c>
      <c r="Z1696" s="4">
        <f>(Table1[[#This Row],[Tariff per Car]]/111)</f>
        <v>51.216216216216218</v>
      </c>
      <c r="AA1696" s="6">
        <f>(Table1[[#This Row],[Tariff per Car]]/111)/Table1[[#This Row],[Route Mileage]]</f>
        <v>4.355120426548998E-2</v>
      </c>
      <c r="AB1696" s="4">
        <v>0.3</v>
      </c>
      <c r="AC1696" s="4">
        <f>Table1[[#This Row],[FSC per Mile]]*Table1[[#This Row],[Route Mileage]]</f>
        <v>352.8</v>
      </c>
      <c r="AD1696" s="4">
        <f>Table1[[#This Row],[Tariff per Car]]+Table1[[#This Row],[FSC per Car]]</f>
        <v>6037.8</v>
      </c>
      <c r="AE1696" s="4">
        <f>IF(Table1[[#This Row],[Commodity]]="corn",Table1[[#This Row],[Tariff + FSC per Car]]/(111*2000/56),Table1[[#This Row],[Tariff + FSC per Car]]/(111*2000/60))</f>
        <v>1.5230486486486488</v>
      </c>
      <c r="AF1696" s="4">
        <f>Table1[[#This Row],[Tariff + FSC per Car]]/100.7</f>
        <v>59.958291956305857</v>
      </c>
      <c r="AG1696" s="4">
        <f>(Table1[[#This Row],[Tariff + FSC per Car]]/111)</f>
        <v>54.394594594594594</v>
      </c>
      <c r="AH1696" s="6">
        <f>(Table1[[#This Row],[Tariff + FSC per Car]]/111)/Table1[[#This Row],[Route Mileage]]</f>
        <v>4.6253906968192683E-2</v>
      </c>
    </row>
    <row r="1697" spans="1:34" x14ac:dyDescent="0.25">
      <c r="A1697" s="12">
        <v>45611</v>
      </c>
      <c r="B1697" s="1" t="s">
        <v>112</v>
      </c>
      <c r="C1697" s="1" t="s">
        <v>112</v>
      </c>
      <c r="D1697" s="24">
        <v>4051</v>
      </c>
      <c r="E1697" s="24">
        <v>2210</v>
      </c>
      <c r="F1697" s="1" t="s">
        <v>35</v>
      </c>
      <c r="G1697" s="1" t="s">
        <v>36</v>
      </c>
      <c r="H1697" s="1" t="s">
        <v>125</v>
      </c>
      <c r="I1697" t="s">
        <v>57</v>
      </c>
      <c r="J1697" t="str">
        <f>_xlfn.CONCAT(IFERROR(INDEX(Lookup!B:B, MATCH(Table1[[#This Row],[Origin City]], Lookup!A:A, 0)), Table1[[#This Row],[Origin City]]),","," ",Table1[[#This Row],[Origin State]])</f>
        <v>Sterling, IL</v>
      </c>
      <c r="K1697" t="s">
        <v>126</v>
      </c>
      <c r="L1697" t="s">
        <v>127</v>
      </c>
      <c r="M1697" t="str">
        <f>_xlfn.CONCAT(IFERROR(INDEX(Lookup!B:B, MATCH(Table1[[#This Row],[Destination City]], Lookup!A:A, 0)), Table1[[#This Row],[Destination City]]),","," ",Table1[[#This Row],[Destination State]])</f>
        <v>Nashville, AR</v>
      </c>
      <c r="N1697" s="47">
        <v>723</v>
      </c>
      <c r="O1697" t="s">
        <v>51</v>
      </c>
      <c r="P1697">
        <v>107</v>
      </c>
      <c r="R1697" t="s">
        <v>42</v>
      </c>
      <c r="S1697" t="s">
        <v>43</v>
      </c>
      <c r="T1697" t="s">
        <v>52</v>
      </c>
      <c r="U1697" s="36" t="s">
        <v>44</v>
      </c>
      <c r="V1697" s="28"/>
      <c r="W1697" s="4">
        <v>4225</v>
      </c>
      <c r="X1697" s="4">
        <f>IF(Table1[[#This Row],[Commodity]]="corn",Table1[[#This Row],[Tariff per Car]]/(111*2000/56),Table1[[#This Row],[Tariff per Car]]/(111*2000/60))</f>
        <v>1.0657657657657658</v>
      </c>
      <c r="Y1697" s="4">
        <f>Table1[[#This Row],[Tariff per Car]]/100.7</f>
        <v>41.956305858987086</v>
      </c>
      <c r="Z1697" s="4">
        <f>(Table1[[#This Row],[Tariff per Car]]/111)</f>
        <v>38.063063063063062</v>
      </c>
      <c r="AA1697" s="6">
        <f>(Table1[[#This Row],[Tariff per Car]]/111)/Table1[[#This Row],[Route Mileage]]</f>
        <v>5.2646007002853476E-2</v>
      </c>
      <c r="AB1697" s="4">
        <v>0.3</v>
      </c>
      <c r="AC1697" s="4">
        <f>Table1[[#This Row],[FSC per Mile]]*Table1[[#This Row],[Route Mileage]]</f>
        <v>216.9</v>
      </c>
      <c r="AD1697" s="4">
        <f>Table1[[#This Row],[Tariff per Car]]+Table1[[#This Row],[FSC per Car]]</f>
        <v>4441.8999999999996</v>
      </c>
      <c r="AE1697" s="4">
        <f>IF(Table1[[#This Row],[Commodity]]="corn",Table1[[#This Row],[Tariff + FSC per Car]]/(111*2000/56),Table1[[#This Row],[Tariff + FSC per Car]]/(111*2000/60))</f>
        <v>1.1204792792792793</v>
      </c>
      <c r="AF1697" s="4">
        <f>Table1[[#This Row],[Tariff + FSC per Car]]/100.7</f>
        <v>44.110228401191655</v>
      </c>
      <c r="AG1697" s="4">
        <f>(Table1[[#This Row],[Tariff + FSC per Car]]/111)</f>
        <v>40.017117117117117</v>
      </c>
      <c r="AH1697" s="6">
        <f>(Table1[[#This Row],[Tariff + FSC per Car]]/111)/Table1[[#This Row],[Route Mileage]]</f>
        <v>5.5348709705556179E-2</v>
      </c>
    </row>
    <row r="1698" spans="1:34" x14ac:dyDescent="0.25">
      <c r="A1698" s="12">
        <v>45611</v>
      </c>
      <c r="B1698" s="1" t="s">
        <v>34</v>
      </c>
      <c r="C1698" s="1" t="s">
        <v>34</v>
      </c>
      <c r="D1698" s="24">
        <v>4022</v>
      </c>
      <c r="E1698" s="24">
        <v>69105</v>
      </c>
      <c r="F1698" s="1" t="s">
        <v>72</v>
      </c>
      <c r="G1698" s="1" t="s">
        <v>36</v>
      </c>
      <c r="H1698" s="1" t="s">
        <v>73</v>
      </c>
      <c r="I1698" t="s">
        <v>47</v>
      </c>
      <c r="J1698" t="str">
        <f>_xlfn.CONCAT(IFERROR(INDEX(Lookup!B:B, MATCH(Table1[[#This Row],[Origin City]], Lookup!A:A, 0)), Table1[[#This Row],[Origin City]]),","," ",Table1[[#This Row],[Origin State]])</f>
        <v>Argyle, MN</v>
      </c>
      <c r="K1698" t="s">
        <v>48</v>
      </c>
      <c r="L1698" t="s">
        <v>49</v>
      </c>
      <c r="M1698" t="s">
        <v>50</v>
      </c>
      <c r="N1698" s="5">
        <v>1528</v>
      </c>
      <c r="O1698" t="s">
        <v>51</v>
      </c>
      <c r="P1698">
        <v>110</v>
      </c>
      <c r="Q1698">
        <v>120</v>
      </c>
      <c r="R1698" t="s">
        <v>2</v>
      </c>
      <c r="S1698" t="s">
        <v>43</v>
      </c>
      <c r="T1698" t="s">
        <v>52</v>
      </c>
      <c r="U1698" s="36" t="s">
        <v>44</v>
      </c>
      <c r="V1698" s="28" t="s">
        <v>45</v>
      </c>
      <c r="W1698" s="4">
        <v>6135</v>
      </c>
      <c r="X1698" s="4">
        <f>IF(Table1[[#This Row],[Commodity]]="corn",Table1[[#This Row],[Tariff per Car]]/(111*2000/56),Table1[[#This Row],[Tariff per Car]]/(111*2000/60))</f>
        <v>1.6581081081081082</v>
      </c>
      <c r="Y1698" s="4">
        <f>Table1[[#This Row],[Tariff per Car]]/100.7</f>
        <v>60.923535253227406</v>
      </c>
      <c r="Z1698" s="4">
        <f>(Table1[[#This Row],[Tariff per Car]]/111)</f>
        <v>55.270270270270274</v>
      </c>
      <c r="AA1698" s="6">
        <f>(Table1[[#This Row],[Tariff per Car]]/111)/Table1[[#This Row],[Route Mileage]]</f>
        <v>3.6171642847035522E-2</v>
      </c>
      <c r="AB1698" s="4">
        <v>0.08</v>
      </c>
      <c r="AC1698" s="4">
        <f>Table1[[#This Row],[FSC per Mile]]*Table1[[#This Row],[Route Mileage]]</f>
        <v>122.24000000000001</v>
      </c>
      <c r="AD1698" s="4">
        <f>Table1[[#This Row],[Tariff per Car]]+Table1[[#This Row],[FSC per Car]]</f>
        <v>6257.24</v>
      </c>
      <c r="AE1698" s="4">
        <f>IF(Table1[[#This Row],[Commodity]]="corn",Table1[[#This Row],[Tariff + FSC per Car]]/(111*2000/56),Table1[[#This Row],[Tariff + FSC per Car]]/(111*2000/60))</f>
        <v>1.6911459459459459</v>
      </c>
      <c r="AF1698" s="4">
        <f>Table1[[#This Row],[Tariff + FSC per Car]]/100.7</f>
        <v>62.137437934458788</v>
      </c>
      <c r="AG1698" s="4">
        <f>(Table1[[#This Row],[Tariff + FSC per Car]]/111)</f>
        <v>56.371531531531531</v>
      </c>
      <c r="AH1698" s="6">
        <f>(Table1[[#This Row],[Tariff + FSC per Car]]/111)/Table1[[#This Row],[Route Mileage]]</f>
        <v>3.6892363567756235E-2</v>
      </c>
    </row>
    <row r="1699" spans="1:34" x14ac:dyDescent="0.25">
      <c r="A1699" s="12">
        <v>45611</v>
      </c>
      <c r="B1699" s="1" t="s">
        <v>34</v>
      </c>
      <c r="C1699" s="1" t="s">
        <v>34</v>
      </c>
      <c r="D1699" s="24">
        <v>4022</v>
      </c>
      <c r="E1699" s="24">
        <v>69105</v>
      </c>
      <c r="F1699" s="1" t="s">
        <v>72</v>
      </c>
      <c r="G1699" s="1" t="s">
        <v>36</v>
      </c>
      <c r="H1699" s="1" t="s">
        <v>73</v>
      </c>
      <c r="I1699" t="s">
        <v>47</v>
      </c>
      <c r="J1699" t="str">
        <f>_xlfn.CONCAT(IFERROR(INDEX(Lookup!B:B, MATCH(Table1[[#This Row],[Origin City]], Lookup!A:A, 0)), Table1[[#This Row],[Origin City]]),","," ",Table1[[#This Row],[Origin State]])</f>
        <v>Argyle, MN</v>
      </c>
      <c r="K1699" t="s">
        <v>65</v>
      </c>
      <c r="L1699" t="s">
        <v>54</v>
      </c>
      <c r="M1699" t="s">
        <v>66</v>
      </c>
      <c r="N1699" s="47">
        <v>1634</v>
      </c>
      <c r="O1699" t="s">
        <v>51</v>
      </c>
      <c r="P1699">
        <v>110</v>
      </c>
      <c r="Q1699">
        <v>120</v>
      </c>
      <c r="R1699" t="s">
        <v>2</v>
      </c>
      <c r="S1699" t="s">
        <v>43</v>
      </c>
      <c r="T1699" t="s">
        <v>52</v>
      </c>
      <c r="U1699" s="36" t="s">
        <v>44</v>
      </c>
      <c r="V1699" s="28" t="s">
        <v>45</v>
      </c>
      <c r="W1699" s="4">
        <v>6685</v>
      </c>
      <c r="X1699" s="4">
        <f>IF(Table1[[#This Row],[Commodity]]="corn",Table1[[#This Row],[Tariff per Car]]/(111*2000/56),Table1[[#This Row],[Tariff per Car]]/(111*2000/60))</f>
        <v>1.8067567567567568</v>
      </c>
      <c r="Y1699" s="4">
        <f>Table1[[#This Row],[Tariff per Car]]/100.7</f>
        <v>66.385302879841106</v>
      </c>
      <c r="Z1699" s="4">
        <f>(Table1[[#This Row],[Tariff per Car]]/111)</f>
        <v>60.225225225225223</v>
      </c>
      <c r="AA1699" s="6">
        <f>(Table1[[#This Row],[Tariff per Car]]/111)/Table1[[#This Row],[Route Mileage]]</f>
        <v>3.6857542977494016E-2</v>
      </c>
      <c r="AB1699" s="4">
        <v>0.08</v>
      </c>
      <c r="AC1699" s="4">
        <f>Table1[[#This Row],[FSC per Mile]]*Table1[[#This Row],[Route Mileage]]</f>
        <v>130.72</v>
      </c>
      <c r="AD1699" s="4">
        <f>Table1[[#This Row],[Tariff per Car]]+Table1[[#This Row],[FSC per Car]]</f>
        <v>6815.72</v>
      </c>
      <c r="AE1699" s="4">
        <f>IF(Table1[[#This Row],[Commodity]]="corn",Table1[[#This Row],[Tariff + FSC per Car]]/(111*2000/56),Table1[[#This Row],[Tariff + FSC per Car]]/(111*2000/60))</f>
        <v>1.8420864864864865</v>
      </c>
      <c r="AF1699" s="4">
        <f>Table1[[#This Row],[Tariff + FSC per Car]]/100.7</f>
        <v>67.683416087388281</v>
      </c>
      <c r="AG1699" s="4">
        <f>(Table1[[#This Row],[Tariff + FSC per Car]]/111)</f>
        <v>61.402882882882885</v>
      </c>
      <c r="AH1699" s="6">
        <f>(Table1[[#This Row],[Tariff + FSC per Car]]/111)/Table1[[#This Row],[Route Mileage]]</f>
        <v>3.7578263698214737E-2</v>
      </c>
    </row>
    <row r="1700" spans="1:34" x14ac:dyDescent="0.25">
      <c r="A1700" s="12">
        <v>45611</v>
      </c>
      <c r="B1700" s="1" t="s">
        <v>34</v>
      </c>
      <c r="C1700" s="1" t="s">
        <v>34</v>
      </c>
      <c r="D1700" s="24">
        <v>4022</v>
      </c>
      <c r="E1700" s="24">
        <v>69105</v>
      </c>
      <c r="F1700" s="1" t="s">
        <v>72</v>
      </c>
      <c r="G1700" s="1" t="s">
        <v>36</v>
      </c>
      <c r="H1700" s="1" t="s">
        <v>74</v>
      </c>
      <c r="I1700" t="s">
        <v>75</v>
      </c>
      <c r="J1700" t="str">
        <f>_xlfn.CONCAT(IFERROR(INDEX(Lookup!B:B, MATCH(Table1[[#This Row],[Origin City]], Lookup!A:A, 0)), Table1[[#This Row],[Origin City]]),","," ",Table1[[#This Row],[Origin State]])</f>
        <v>Casselton, ND</v>
      </c>
      <c r="K1700" t="s">
        <v>48</v>
      </c>
      <c r="L1700" t="s">
        <v>49</v>
      </c>
      <c r="M1700" t="s">
        <v>50</v>
      </c>
      <c r="N1700" s="5">
        <v>1469</v>
      </c>
      <c r="O1700" t="s">
        <v>51</v>
      </c>
      <c r="P1700">
        <v>110</v>
      </c>
      <c r="Q1700">
        <v>120</v>
      </c>
      <c r="R1700" t="s">
        <v>2</v>
      </c>
      <c r="S1700" t="s">
        <v>43</v>
      </c>
      <c r="T1700" t="s">
        <v>52</v>
      </c>
      <c r="U1700" s="36" t="s">
        <v>44</v>
      </c>
      <c r="V1700" s="28" t="s">
        <v>45</v>
      </c>
      <c r="W1700" s="4">
        <v>6085</v>
      </c>
      <c r="X1700" s="4">
        <f>IF(Table1[[#This Row],[Commodity]]="corn",Table1[[#This Row],[Tariff per Car]]/(111*2000/56),Table1[[#This Row],[Tariff per Car]]/(111*2000/60))</f>
        <v>1.6445945945945946</v>
      </c>
      <c r="Y1700" s="4">
        <f>Table1[[#This Row],[Tariff per Car]]/100.7</f>
        <v>60.427010923535249</v>
      </c>
      <c r="Z1700" s="4">
        <f>(Table1[[#This Row],[Tariff per Car]]/111)</f>
        <v>54.81981981981982</v>
      </c>
      <c r="AA1700" s="6">
        <f>(Table1[[#This Row],[Tariff per Car]]/111)/Table1[[#This Row],[Route Mileage]]</f>
        <v>3.731778068061254E-2</v>
      </c>
      <c r="AB1700" s="4">
        <v>0.08</v>
      </c>
      <c r="AC1700" s="4">
        <f>Table1[[#This Row],[FSC per Mile]]*Table1[[#This Row],[Route Mileage]]</f>
        <v>117.52</v>
      </c>
      <c r="AD1700" s="4">
        <f>Table1[[#This Row],[Tariff per Car]]+Table1[[#This Row],[FSC per Car]]</f>
        <v>6202.52</v>
      </c>
      <c r="AE1700" s="4">
        <f>IF(Table1[[#This Row],[Commodity]]="corn",Table1[[#This Row],[Tariff + FSC per Car]]/(111*2000/56),Table1[[#This Row],[Tariff + FSC per Car]]/(111*2000/60))</f>
        <v>1.6763567567567568</v>
      </c>
      <c r="AF1700" s="4">
        <f>Table1[[#This Row],[Tariff + FSC per Car]]/100.7</f>
        <v>61.594041708043697</v>
      </c>
      <c r="AG1700" s="4">
        <f>(Table1[[#This Row],[Tariff + FSC per Car]]/111)</f>
        <v>55.878558558558559</v>
      </c>
      <c r="AH1700" s="6">
        <f>(Table1[[#This Row],[Tariff + FSC per Car]]/111)/Table1[[#This Row],[Route Mileage]]</f>
        <v>3.8038501401333261E-2</v>
      </c>
    </row>
    <row r="1701" spans="1:34" x14ac:dyDescent="0.25">
      <c r="A1701" s="12">
        <v>45611</v>
      </c>
      <c r="B1701" s="1" t="s">
        <v>34</v>
      </c>
      <c r="C1701" s="1" t="s">
        <v>34</v>
      </c>
      <c r="D1701" s="24">
        <v>4022</v>
      </c>
      <c r="E1701" s="24">
        <v>69902</v>
      </c>
      <c r="F1701" s="1" t="s">
        <v>72</v>
      </c>
      <c r="G1701" s="1" t="s">
        <v>36</v>
      </c>
      <c r="H1701" s="1" t="s">
        <v>74</v>
      </c>
      <c r="I1701" t="s">
        <v>75</v>
      </c>
      <c r="J1701" t="str">
        <f>_xlfn.CONCAT(IFERROR(INDEX(Lookup!B:B, MATCH(Table1[[#This Row],[Origin City]], Lookup!A:A, 0)), Table1[[#This Row],[Origin City]]),","," ",Table1[[#This Row],[Origin State]])</f>
        <v>Casselton, ND</v>
      </c>
      <c r="K1701" t="s">
        <v>79</v>
      </c>
      <c r="L1701" t="s">
        <v>62</v>
      </c>
      <c r="M1701" t="str">
        <f>_xlfn.CONCAT(IFERROR(INDEX(Lookup!B:B, MATCH(Table1[[#This Row],[Destination City]], Lookup!A:A, 0)), Table1[[#This Row],[Destination City]]),","," ",Table1[[#This Row],[Destination State]])</f>
        <v>St. Louis, MO</v>
      </c>
      <c r="N1701" s="5">
        <v>855</v>
      </c>
      <c r="O1701" t="s">
        <v>51</v>
      </c>
      <c r="P1701">
        <v>110</v>
      </c>
      <c r="Q1701">
        <v>120</v>
      </c>
      <c r="R1701" t="s">
        <v>2</v>
      </c>
      <c r="S1701" t="s">
        <v>43</v>
      </c>
      <c r="T1701" t="s">
        <v>52</v>
      </c>
      <c r="U1701" s="36" t="s">
        <v>44</v>
      </c>
      <c r="V1701" s="28" t="s">
        <v>45</v>
      </c>
      <c r="W1701" s="4">
        <v>4485</v>
      </c>
      <c r="X1701" s="4">
        <f>IF(Table1[[#This Row],[Commodity]]="corn",Table1[[#This Row],[Tariff per Car]]/(111*2000/56),Table1[[#This Row],[Tariff per Car]]/(111*2000/60))</f>
        <v>1.2121621621621621</v>
      </c>
      <c r="Y1701" s="4">
        <f>Table1[[#This Row],[Tariff per Car]]/100.7</f>
        <v>44.538232373386293</v>
      </c>
      <c r="Z1701" s="4">
        <f>(Table1[[#This Row],[Tariff per Car]]/111)</f>
        <v>40.405405405405403</v>
      </c>
      <c r="AA1701" s="6">
        <f>(Table1[[#This Row],[Tariff per Car]]/111)/Table1[[#This Row],[Route Mileage]]</f>
        <v>4.7257784099889358E-2</v>
      </c>
      <c r="AB1701" s="4">
        <v>0.08</v>
      </c>
      <c r="AC1701" s="4">
        <f>Table1[[#This Row],[FSC per Mile]]*Table1[[#This Row],[Route Mileage]]</f>
        <v>68.400000000000006</v>
      </c>
      <c r="AD1701" s="4">
        <f>Table1[[#This Row],[Tariff per Car]]+Table1[[#This Row],[FSC per Car]]</f>
        <v>4553.3999999999996</v>
      </c>
      <c r="AE1701" s="4">
        <f>IF(Table1[[#This Row],[Commodity]]="corn",Table1[[#This Row],[Tariff + FSC per Car]]/(111*2000/56),Table1[[#This Row],[Tariff + FSC per Car]]/(111*2000/60))</f>
        <v>1.2306486486486485</v>
      </c>
      <c r="AF1701" s="4">
        <f>Table1[[#This Row],[Tariff + FSC per Car]]/100.7</f>
        <v>45.217477656405158</v>
      </c>
      <c r="AG1701" s="4">
        <f>(Table1[[#This Row],[Tariff + FSC per Car]]/111)</f>
        <v>41.02162162162162</v>
      </c>
      <c r="AH1701" s="6">
        <f>(Table1[[#This Row],[Tariff + FSC per Car]]/111)/Table1[[#This Row],[Route Mileage]]</f>
        <v>4.7978504820610078E-2</v>
      </c>
    </row>
    <row r="1702" spans="1:34" x14ac:dyDescent="0.25">
      <c r="A1702" s="12">
        <v>45611</v>
      </c>
      <c r="B1702" s="1" t="s">
        <v>34</v>
      </c>
      <c r="C1702" s="1" t="s">
        <v>34</v>
      </c>
      <c r="D1702" s="24">
        <v>4022</v>
      </c>
      <c r="E1702" s="24">
        <v>69105</v>
      </c>
      <c r="F1702" s="1" t="s">
        <v>72</v>
      </c>
      <c r="G1702" s="1" t="s">
        <v>36</v>
      </c>
      <c r="H1702" s="1" t="s">
        <v>76</v>
      </c>
      <c r="I1702" t="s">
        <v>77</v>
      </c>
      <c r="J1702" t="str">
        <f>_xlfn.CONCAT(IFERROR(INDEX(Lookup!B:B, MATCH(Table1[[#This Row],[Origin City]], Lookup!A:A, 0)), Table1[[#This Row],[Origin City]]),","," ",Table1[[#This Row],[Origin State]])</f>
        <v>Concordia, KS</v>
      </c>
      <c r="K1702" t="s">
        <v>65</v>
      </c>
      <c r="L1702" t="s">
        <v>54</v>
      </c>
      <c r="M1702" t="s">
        <v>66</v>
      </c>
      <c r="N1702" s="5">
        <v>742</v>
      </c>
      <c r="O1702" t="s">
        <v>51</v>
      </c>
      <c r="P1702">
        <v>110</v>
      </c>
      <c r="Q1702">
        <v>120</v>
      </c>
      <c r="R1702" t="s">
        <v>2</v>
      </c>
      <c r="S1702" t="s">
        <v>43</v>
      </c>
      <c r="T1702" t="s">
        <v>43</v>
      </c>
      <c r="U1702" s="36" t="s">
        <v>44</v>
      </c>
      <c r="V1702" s="28" t="s">
        <v>45</v>
      </c>
      <c r="W1702" s="4">
        <v>4935</v>
      </c>
      <c r="X1702" s="4">
        <f>IF(Table1[[#This Row],[Commodity]]="corn",Table1[[#This Row],[Tariff per Car]]/(111*2000/56),Table1[[#This Row],[Tariff per Car]]/(111*2000/60))</f>
        <v>1.3337837837837838</v>
      </c>
      <c r="Y1702" s="4">
        <f>Table1[[#This Row],[Tariff per Car]]/100.7</f>
        <v>49.006951340615686</v>
      </c>
      <c r="Z1702" s="4">
        <f>(Table1[[#This Row],[Tariff per Car]]/111)</f>
        <v>44.45945945945946</v>
      </c>
      <c r="AA1702" s="6">
        <f>(Table1[[#This Row],[Tariff per Car]]/111)/Table1[[#This Row],[Route Mileage]]</f>
        <v>5.991840897501275E-2</v>
      </c>
      <c r="AB1702" s="4">
        <v>0.08</v>
      </c>
      <c r="AC1702" s="4">
        <f>Table1[[#This Row],[FSC per Mile]]*Table1[[#This Row],[Route Mileage]]</f>
        <v>59.36</v>
      </c>
      <c r="AD1702" s="4">
        <f>Table1[[#This Row],[Tariff per Car]]+Table1[[#This Row],[FSC per Car]]</f>
        <v>4994.3599999999997</v>
      </c>
      <c r="AE1702" s="4">
        <f>IF(Table1[[#This Row],[Commodity]]="corn",Table1[[#This Row],[Tariff + FSC per Car]]/(111*2000/56),Table1[[#This Row],[Tariff + FSC per Car]]/(111*2000/60))</f>
        <v>1.3498270270270269</v>
      </c>
      <c r="AF1702" s="4">
        <f>Table1[[#This Row],[Tariff + FSC per Car]]/100.7</f>
        <v>49.59642502482621</v>
      </c>
      <c r="AG1702" s="4">
        <f>(Table1[[#This Row],[Tariff + FSC per Car]]/111)</f>
        <v>44.994234234234234</v>
      </c>
      <c r="AH1702" s="6">
        <f>(Table1[[#This Row],[Tariff + FSC per Car]]/111)/Table1[[#This Row],[Route Mileage]]</f>
        <v>6.0639129695733471E-2</v>
      </c>
    </row>
    <row r="1703" spans="1:34" x14ac:dyDescent="0.25">
      <c r="A1703" s="12">
        <v>45611</v>
      </c>
      <c r="B1703" s="1" t="s">
        <v>34</v>
      </c>
      <c r="C1703" s="1" t="s">
        <v>34</v>
      </c>
      <c r="D1703" s="24">
        <v>4022</v>
      </c>
      <c r="E1703" s="24">
        <v>69105</v>
      </c>
      <c r="F1703" s="1" t="s">
        <v>72</v>
      </c>
      <c r="G1703" s="1" t="s">
        <v>36</v>
      </c>
      <c r="H1703" s="1" t="s">
        <v>78</v>
      </c>
      <c r="I1703" t="s">
        <v>68</v>
      </c>
      <c r="J1703" t="str">
        <f>_xlfn.CONCAT(IFERROR(INDEX(Lookup!B:B, MATCH(Table1[[#This Row],[Origin City]], Lookup!A:A, 0)), Table1[[#This Row],[Origin City]]),","," ",Table1[[#This Row],[Origin State]])</f>
        <v>Mitchell, SD</v>
      </c>
      <c r="K1703" t="s">
        <v>48</v>
      </c>
      <c r="L1703" t="s">
        <v>49</v>
      </c>
      <c r="M1703" t="s">
        <v>50</v>
      </c>
      <c r="N1703" s="5">
        <v>1624</v>
      </c>
      <c r="O1703" t="s">
        <v>51</v>
      </c>
      <c r="P1703">
        <v>110</v>
      </c>
      <c r="Q1703">
        <v>120</v>
      </c>
      <c r="R1703" t="s">
        <v>2</v>
      </c>
      <c r="S1703" t="s">
        <v>43</v>
      </c>
      <c r="T1703" t="s">
        <v>52</v>
      </c>
      <c r="U1703" s="36" t="s">
        <v>44</v>
      </c>
      <c r="V1703" s="28" t="s">
        <v>45</v>
      </c>
      <c r="W1703" s="4">
        <v>6185</v>
      </c>
      <c r="X1703" s="4">
        <f>IF(Table1[[#This Row],[Commodity]]="corn",Table1[[#This Row],[Tariff per Car]]/(111*2000/56),Table1[[#This Row],[Tariff per Car]]/(111*2000/60))</f>
        <v>1.6716216216216215</v>
      </c>
      <c r="Y1703" s="4">
        <f>Table1[[#This Row],[Tariff per Car]]/100.7</f>
        <v>61.420059582919563</v>
      </c>
      <c r="Z1703" s="4">
        <f>(Table1[[#This Row],[Tariff per Car]]/111)</f>
        <v>55.72072072072072</v>
      </c>
      <c r="AA1703" s="6">
        <f>(Table1[[#This Row],[Tariff per Car]]/111)/Table1[[#This Row],[Route Mileage]]</f>
        <v>3.4310788621133452E-2</v>
      </c>
      <c r="AB1703" s="4">
        <v>0.08</v>
      </c>
      <c r="AC1703" s="4">
        <f>Table1[[#This Row],[FSC per Mile]]*Table1[[#This Row],[Route Mileage]]</f>
        <v>129.92000000000002</v>
      </c>
      <c r="AD1703" s="4">
        <f>Table1[[#This Row],[Tariff per Car]]+Table1[[#This Row],[FSC per Car]]</f>
        <v>6314.92</v>
      </c>
      <c r="AE1703" s="4">
        <f>IF(Table1[[#This Row],[Commodity]]="corn",Table1[[#This Row],[Tariff + FSC per Car]]/(111*2000/56),Table1[[#This Row],[Tariff + FSC per Car]]/(111*2000/60))</f>
        <v>1.7067351351351352</v>
      </c>
      <c r="AF1703" s="4">
        <f>Table1[[#This Row],[Tariff + FSC per Car]]/100.7</f>
        <v>62.710228401191657</v>
      </c>
      <c r="AG1703" s="4">
        <f>(Table1[[#This Row],[Tariff + FSC per Car]]/111)</f>
        <v>56.891171171171173</v>
      </c>
      <c r="AH1703" s="6">
        <f>(Table1[[#This Row],[Tariff + FSC per Car]]/111)/Table1[[#This Row],[Route Mileage]]</f>
        <v>3.5031509341854172E-2</v>
      </c>
    </row>
    <row r="1704" spans="1:34" x14ac:dyDescent="0.25">
      <c r="A1704" s="12">
        <v>45611</v>
      </c>
      <c r="B1704" s="1" t="s">
        <v>34</v>
      </c>
      <c r="C1704" s="1" t="s">
        <v>34</v>
      </c>
      <c r="D1704" s="24">
        <v>4022</v>
      </c>
      <c r="E1704" s="24">
        <v>69105</v>
      </c>
      <c r="F1704" s="1" t="s">
        <v>72</v>
      </c>
      <c r="G1704" s="1" t="s">
        <v>36</v>
      </c>
      <c r="H1704" s="1" t="s">
        <v>61</v>
      </c>
      <c r="I1704" t="s">
        <v>62</v>
      </c>
      <c r="J1704" t="str">
        <f>_xlfn.CONCAT(IFERROR(INDEX(Lookup!B:B, MATCH(Table1[[#This Row],[Origin City]], Lookup!A:A, 0)), Table1[[#This Row],[Origin City]]),","," ",Table1[[#This Row],[Origin State]])</f>
        <v>Phelps (Rock Port), MO</v>
      </c>
      <c r="K1704" t="s">
        <v>48</v>
      </c>
      <c r="L1704" t="s">
        <v>49</v>
      </c>
      <c r="M1704" t="s">
        <v>50</v>
      </c>
      <c r="N1704" s="5">
        <v>1881</v>
      </c>
      <c r="O1704" t="s">
        <v>51</v>
      </c>
      <c r="P1704">
        <v>110</v>
      </c>
      <c r="Q1704">
        <v>120</v>
      </c>
      <c r="R1704" t="s">
        <v>2</v>
      </c>
      <c r="S1704" t="s">
        <v>43</v>
      </c>
      <c r="T1704" t="s">
        <v>43</v>
      </c>
      <c r="U1704" s="36" t="s">
        <v>44</v>
      </c>
      <c r="V1704" s="28" t="s">
        <v>45</v>
      </c>
      <c r="W1704" s="4">
        <v>6135</v>
      </c>
      <c r="X1704" s="4">
        <f>IF(Table1[[#This Row],[Commodity]]="corn",Table1[[#This Row],[Tariff per Car]]/(111*2000/56),Table1[[#This Row],[Tariff per Car]]/(111*2000/60))</f>
        <v>1.6581081081081082</v>
      </c>
      <c r="Y1704" s="4">
        <f>Table1[[#This Row],[Tariff per Car]]/100.7</f>
        <v>60.923535253227406</v>
      </c>
      <c r="Z1704" s="4">
        <f>(Table1[[#This Row],[Tariff per Car]]/111)</f>
        <v>55.270270270270274</v>
      </c>
      <c r="AA1704" s="6">
        <f>(Table1[[#This Row],[Tariff per Car]]/111)/Table1[[#This Row],[Route Mileage]]</f>
        <v>2.9383450436082016E-2</v>
      </c>
      <c r="AB1704" s="4">
        <v>0.08</v>
      </c>
      <c r="AC1704" s="4">
        <f>Table1[[#This Row],[FSC per Mile]]*Table1[[#This Row],[Route Mileage]]</f>
        <v>150.47999999999999</v>
      </c>
      <c r="AD1704" s="4">
        <f>Table1[[#This Row],[Tariff per Car]]+Table1[[#This Row],[FSC per Car]]</f>
        <v>6285.48</v>
      </c>
      <c r="AE1704" s="4">
        <f>IF(Table1[[#This Row],[Commodity]]="corn",Table1[[#This Row],[Tariff + FSC per Car]]/(111*2000/56),Table1[[#This Row],[Tariff + FSC per Car]]/(111*2000/60))</f>
        <v>1.6987783783783783</v>
      </c>
      <c r="AF1704" s="4">
        <f>Table1[[#This Row],[Tariff + FSC per Car]]/100.7</f>
        <v>62.417874875868911</v>
      </c>
      <c r="AG1704" s="4">
        <f>(Table1[[#This Row],[Tariff + FSC per Car]]/111)</f>
        <v>56.625945945945944</v>
      </c>
      <c r="AH1704" s="6">
        <f>(Table1[[#This Row],[Tariff + FSC per Car]]/111)/Table1[[#This Row],[Route Mileage]]</f>
        <v>3.0104171156802733E-2</v>
      </c>
    </row>
    <row r="1705" spans="1:34" x14ac:dyDescent="0.25">
      <c r="A1705" s="12">
        <v>45611</v>
      </c>
      <c r="B1705" s="1" t="s">
        <v>34</v>
      </c>
      <c r="C1705" s="1" t="s">
        <v>34</v>
      </c>
      <c r="D1705" s="24">
        <v>4022</v>
      </c>
      <c r="E1705" s="24">
        <v>69105</v>
      </c>
      <c r="F1705" s="1" t="s">
        <v>72</v>
      </c>
      <c r="G1705" s="1" t="s">
        <v>36</v>
      </c>
      <c r="H1705" s="1" t="s">
        <v>69</v>
      </c>
      <c r="I1705" t="s">
        <v>47</v>
      </c>
      <c r="J1705" t="str">
        <f>_xlfn.CONCAT(IFERROR(INDEX(Lookup!B:B, MATCH(Table1[[#This Row],[Origin City]], Lookup!A:A, 0)), Table1[[#This Row],[Origin City]]),","," ",Table1[[#This Row],[Origin State]])</f>
        <v>St. Cloud, MN</v>
      </c>
      <c r="K1705" t="s">
        <v>48</v>
      </c>
      <c r="L1705" t="s">
        <v>49</v>
      </c>
      <c r="M1705" t="s">
        <v>50</v>
      </c>
      <c r="N1705" s="5">
        <v>1666</v>
      </c>
      <c r="O1705" t="s">
        <v>51</v>
      </c>
      <c r="P1705">
        <v>110</v>
      </c>
      <c r="Q1705">
        <v>120</v>
      </c>
      <c r="R1705" t="s">
        <v>2</v>
      </c>
      <c r="S1705" t="s">
        <v>43</v>
      </c>
      <c r="T1705" t="s">
        <v>43</v>
      </c>
      <c r="U1705" s="36" t="s">
        <v>44</v>
      </c>
      <c r="V1705" s="28" t="s">
        <v>45</v>
      </c>
      <c r="W1705" s="4">
        <v>6235</v>
      </c>
      <c r="X1705" s="4">
        <f>IF(Table1[[#This Row],[Commodity]]="corn",Table1[[#This Row],[Tariff per Car]]/(111*2000/56),Table1[[#This Row],[Tariff per Car]]/(111*2000/60))</f>
        <v>1.6851351351351351</v>
      </c>
      <c r="Y1705" s="4">
        <f>Table1[[#This Row],[Tariff per Car]]/100.7</f>
        <v>61.916583912611713</v>
      </c>
      <c r="Z1705" s="4">
        <f>(Table1[[#This Row],[Tariff per Car]]/111)</f>
        <v>56.171171171171174</v>
      </c>
      <c r="AA1705" s="6">
        <f>(Table1[[#This Row],[Tariff per Car]]/111)/Table1[[#This Row],[Route Mileage]]</f>
        <v>3.3716189178374052E-2</v>
      </c>
      <c r="AB1705" s="4">
        <v>0.08</v>
      </c>
      <c r="AC1705" s="4">
        <f>Table1[[#This Row],[FSC per Mile]]*Table1[[#This Row],[Route Mileage]]</f>
        <v>133.28</v>
      </c>
      <c r="AD1705" s="4">
        <f>Table1[[#This Row],[Tariff per Car]]+Table1[[#This Row],[FSC per Car]]</f>
        <v>6368.28</v>
      </c>
      <c r="AE1705" s="4">
        <f>IF(Table1[[#This Row],[Commodity]]="corn",Table1[[#This Row],[Tariff + FSC per Car]]/(111*2000/56),Table1[[#This Row],[Tariff + FSC per Car]]/(111*2000/60))</f>
        <v>1.7211567567567567</v>
      </c>
      <c r="AF1705" s="4">
        <f>Table1[[#This Row],[Tariff + FSC per Car]]/100.7</f>
        <v>63.240119165839118</v>
      </c>
      <c r="AG1705" s="4">
        <f>(Table1[[#This Row],[Tariff + FSC per Car]]/111)</f>
        <v>57.371891891891892</v>
      </c>
      <c r="AH1705" s="6">
        <f>(Table1[[#This Row],[Tariff + FSC per Car]]/111)/Table1[[#This Row],[Route Mileage]]</f>
        <v>3.4436909899094773E-2</v>
      </c>
    </row>
    <row r="1706" spans="1:34" x14ac:dyDescent="0.25">
      <c r="A1706" s="12">
        <v>45611</v>
      </c>
      <c r="B1706" s="1" t="s">
        <v>131</v>
      </c>
      <c r="C1706" s="1" t="s">
        <v>131</v>
      </c>
      <c r="D1706" s="24">
        <v>4050</v>
      </c>
      <c r="E1706" s="24">
        <v>1001000</v>
      </c>
      <c r="F1706" s="1" t="s">
        <v>72</v>
      </c>
      <c r="G1706" s="1" t="s">
        <v>36</v>
      </c>
      <c r="H1706" s="1" t="s">
        <v>132</v>
      </c>
      <c r="I1706" t="s">
        <v>57</v>
      </c>
      <c r="J1706" t="str">
        <f>_xlfn.CONCAT(IFERROR(INDEX(Lookup!B:B, MATCH(Table1[[#This Row],[Origin City]], Lookup!A:A, 0)), Table1[[#This Row],[Origin City]]),","," ",Table1[[#This Row],[Origin State]])</f>
        <v>Gibson City, IL</v>
      </c>
      <c r="K1706" t="s">
        <v>133</v>
      </c>
      <c r="L1706" t="s">
        <v>83</v>
      </c>
      <c r="M1706" t="str">
        <f>_xlfn.CONCAT(IFERROR(INDEX(Lookup!B:B, MATCH(Table1[[#This Row],[Destination City]], Lookup!A:A, 0)), Table1[[#This Row],[Destination City]]),","," ",Table1[[#This Row],[Destination State]])</f>
        <v>Reserve, LA</v>
      </c>
      <c r="N1706" s="5">
        <v>870</v>
      </c>
      <c r="O1706" t="s">
        <v>86</v>
      </c>
      <c r="P1706">
        <v>105</v>
      </c>
      <c r="R1706" t="s">
        <v>108</v>
      </c>
      <c r="S1706" t="s">
        <v>43</v>
      </c>
      <c r="T1706" t="s">
        <v>52</v>
      </c>
      <c r="U1706" s="43"/>
      <c r="V1706" s="28" t="s">
        <v>134</v>
      </c>
      <c r="W1706" s="4">
        <v>2184</v>
      </c>
      <c r="X1706" s="4">
        <f>IF(Table1[[#This Row],[Commodity]]="corn",Table1[[#This Row],[Tariff per Car]]/(111*2000/56),Table1[[#This Row],[Tariff per Car]]/(111*2000/60))</f>
        <v>0.59027027027027024</v>
      </c>
      <c r="Y1706" s="4">
        <f>Table1[[#This Row],[Tariff per Car]]/100.7</f>
        <v>21.688182720953325</v>
      </c>
      <c r="Z1706" s="4">
        <f>(Table1[[#This Row],[Tariff per Car]]/111)</f>
        <v>19.675675675675677</v>
      </c>
      <c r="AA1706" s="6">
        <f>(Table1[[#This Row],[Tariff per Car]]/111)/Table1[[#This Row],[Route Mileage]]</f>
        <v>2.2615719167443309E-2</v>
      </c>
      <c r="AB1706" s="4">
        <v>0.33100000000000002</v>
      </c>
      <c r="AC1706" s="4">
        <f>Table1[[#This Row],[FSC per Mile]]*Table1[[#This Row],[Route Mileage]]</f>
        <v>287.97000000000003</v>
      </c>
      <c r="AD1706" s="4">
        <f>Table1[[#This Row],[Tariff per Car]]+Table1[[#This Row],[FSC per Car]]</f>
        <v>2471.9700000000003</v>
      </c>
      <c r="AE1706" s="4">
        <f>IF(Table1[[#This Row],[Commodity]]="corn",Table1[[#This Row],[Tariff + FSC per Car]]/(111*2000/56),Table1[[#This Row],[Tariff + FSC per Car]]/(111*2000/60))</f>
        <v>0.66810000000000003</v>
      </c>
      <c r="AF1706" s="4">
        <f>Table1[[#This Row],[Tariff + FSC per Car]]/100.7</f>
        <v>24.547864945382326</v>
      </c>
      <c r="AG1706" s="4">
        <f>(Table1[[#This Row],[Tariff + FSC per Car]]/111)</f>
        <v>22.270000000000003</v>
      </c>
      <c r="AH1706" s="6">
        <f>(Table1[[#This Row],[Tariff + FSC per Car]]/111)/Table1[[#This Row],[Route Mileage]]</f>
        <v>2.5597701149425292E-2</v>
      </c>
    </row>
    <row r="1707" spans="1:34" x14ac:dyDescent="0.25">
      <c r="A1707" s="12">
        <v>45611</v>
      </c>
      <c r="B1707" s="1" t="s">
        <v>131</v>
      </c>
      <c r="C1707" s="1" t="s">
        <v>131</v>
      </c>
      <c r="D1707" s="24">
        <v>4050</v>
      </c>
      <c r="E1707" s="24">
        <v>1001000</v>
      </c>
      <c r="F1707" s="1" t="s">
        <v>72</v>
      </c>
      <c r="G1707" s="1" t="s">
        <v>36</v>
      </c>
      <c r="H1707" s="1" t="s">
        <v>132</v>
      </c>
      <c r="I1707" t="s">
        <v>57</v>
      </c>
      <c r="J1707" t="str">
        <f>_xlfn.CONCAT(IFERROR(INDEX(Lookup!B:B, MATCH(Table1[[#This Row],[Origin City]], Lookup!A:A, 0)), Table1[[#This Row],[Origin City]]),","," ",Table1[[#This Row],[Origin State]])</f>
        <v>Gibson City, IL</v>
      </c>
      <c r="K1707" t="s">
        <v>133</v>
      </c>
      <c r="L1707" t="s">
        <v>83</v>
      </c>
      <c r="M1707" t="str">
        <f>_xlfn.CONCAT(IFERROR(INDEX(Lookup!B:B, MATCH(Table1[[#This Row],[Destination City]], Lookup!A:A, 0)), Table1[[#This Row],[Destination City]]),","," ",Table1[[#This Row],[Destination State]])</f>
        <v>Reserve, LA</v>
      </c>
      <c r="N1707" s="5">
        <v>870</v>
      </c>
      <c r="O1707" t="s">
        <v>86</v>
      </c>
      <c r="P1707">
        <v>105</v>
      </c>
      <c r="R1707" t="s">
        <v>2</v>
      </c>
      <c r="S1707" t="s">
        <v>43</v>
      </c>
      <c r="T1707" t="s">
        <v>52</v>
      </c>
      <c r="U1707" s="43"/>
      <c r="V1707" s="28" t="s">
        <v>134</v>
      </c>
      <c r="W1707" s="4">
        <v>2563</v>
      </c>
      <c r="X1707" s="4">
        <f>IF(Table1[[#This Row],[Commodity]]="corn",Table1[[#This Row],[Tariff per Car]]/(111*2000/56),Table1[[#This Row],[Tariff per Car]]/(111*2000/60))</f>
        <v>0.69270270270270273</v>
      </c>
      <c r="Y1707" s="4">
        <f>Table1[[#This Row],[Tariff per Car]]/100.7</f>
        <v>25.451837140019862</v>
      </c>
      <c r="Z1707" s="4">
        <f>(Table1[[#This Row],[Tariff per Car]]/111)</f>
        <v>23.09009009009009</v>
      </c>
      <c r="AA1707" s="6">
        <f>(Table1[[#This Row],[Tariff per Car]]/111)/Table1[[#This Row],[Route Mileage]]</f>
        <v>2.6540333436885159E-2</v>
      </c>
      <c r="AB1707" s="4">
        <v>0.33100000000000002</v>
      </c>
      <c r="AC1707" s="4">
        <f>Table1[[#This Row],[FSC per Mile]]*Table1[[#This Row],[Route Mileage]]</f>
        <v>287.97000000000003</v>
      </c>
      <c r="AD1707" s="4">
        <f>Table1[[#This Row],[Tariff per Car]]+Table1[[#This Row],[FSC per Car]]</f>
        <v>2850.9700000000003</v>
      </c>
      <c r="AE1707" s="4">
        <f>IF(Table1[[#This Row],[Commodity]]="corn",Table1[[#This Row],[Tariff + FSC per Car]]/(111*2000/56),Table1[[#This Row],[Tariff + FSC per Car]]/(111*2000/60))</f>
        <v>0.77053243243243252</v>
      </c>
      <c r="AF1707" s="4">
        <f>Table1[[#This Row],[Tariff + FSC per Car]]/100.7</f>
        <v>28.311519364448859</v>
      </c>
      <c r="AG1707" s="4">
        <f>(Table1[[#This Row],[Tariff + FSC per Car]]/111)</f>
        <v>25.684414414414416</v>
      </c>
      <c r="AH1707" s="6">
        <f>(Table1[[#This Row],[Tariff + FSC per Car]]/111)/Table1[[#This Row],[Route Mileage]]</f>
        <v>2.9522315418867146E-2</v>
      </c>
    </row>
    <row r="1708" spans="1:34" x14ac:dyDescent="0.25">
      <c r="A1708" s="12">
        <v>45611</v>
      </c>
      <c r="B1708" s="1" t="s">
        <v>131</v>
      </c>
      <c r="C1708" s="1" t="s">
        <v>131</v>
      </c>
      <c r="D1708" s="24">
        <v>4050</v>
      </c>
      <c r="E1708" s="24">
        <v>1001000</v>
      </c>
      <c r="F1708" s="1" t="s">
        <v>72</v>
      </c>
      <c r="G1708" s="1" t="s">
        <v>36</v>
      </c>
      <c r="H1708" s="1" t="s">
        <v>135</v>
      </c>
      <c r="I1708" t="s">
        <v>59</v>
      </c>
      <c r="J1708" t="str">
        <f>_xlfn.CONCAT(IFERROR(INDEX(Lookup!B:B, MATCH(Table1[[#This Row],[Origin City]], Lookup!A:A, 0)), Table1[[#This Row],[Origin City]]),","," ",Table1[[#This Row],[Origin State]])</f>
        <v>Ida Grove, IA</v>
      </c>
      <c r="K1708" t="s">
        <v>136</v>
      </c>
      <c r="L1708" t="s">
        <v>83</v>
      </c>
      <c r="M1708" t="str">
        <f>_xlfn.CONCAT(IFERROR(INDEX(Lookup!B:B, MATCH(Table1[[#This Row],[Destination City]], Lookup!A:A, 0)), Table1[[#This Row],[Destination City]]),","," ",Table1[[#This Row],[Destination State]])</f>
        <v>Convent, LA</v>
      </c>
      <c r="N1708" s="5">
        <v>1376</v>
      </c>
      <c r="O1708" t="s">
        <v>86</v>
      </c>
      <c r="P1708">
        <v>105</v>
      </c>
      <c r="R1708" t="s">
        <v>108</v>
      </c>
      <c r="S1708" t="s">
        <v>43</v>
      </c>
      <c r="T1708" t="s">
        <v>43</v>
      </c>
      <c r="U1708" s="43"/>
      <c r="V1708" s="28" t="s">
        <v>134</v>
      </c>
      <c r="W1708" s="4">
        <v>3311</v>
      </c>
      <c r="X1708" s="4">
        <f>IF(Table1[[#This Row],[Commodity]]="corn",Table1[[#This Row],[Tariff per Car]]/(111*2000/56),Table1[[#This Row],[Tariff per Car]]/(111*2000/60))</f>
        <v>0.89486486486486483</v>
      </c>
      <c r="Y1708" s="4">
        <f>Table1[[#This Row],[Tariff per Car]]/100.7</f>
        <v>32.8798411122145</v>
      </c>
      <c r="Z1708" s="4">
        <f>(Table1[[#This Row],[Tariff per Car]]/111)</f>
        <v>29.828828828828829</v>
      </c>
      <c r="AA1708" s="6">
        <f>(Table1[[#This Row],[Tariff per Car]]/111)/Table1[[#This Row],[Route Mileage]]</f>
        <v>2.1677927927927929E-2</v>
      </c>
      <c r="AB1708" s="4">
        <v>0.33100000000000002</v>
      </c>
      <c r="AC1708" s="4">
        <f>Table1[[#This Row],[FSC per Mile]]*Table1[[#This Row],[Route Mileage]]</f>
        <v>455.45600000000002</v>
      </c>
      <c r="AD1708" s="4">
        <f>Table1[[#This Row],[Tariff per Car]]+Table1[[#This Row],[FSC per Car]]</f>
        <v>3766.4560000000001</v>
      </c>
      <c r="AE1708" s="4">
        <f>IF(Table1[[#This Row],[Commodity]]="corn",Table1[[#This Row],[Tariff + FSC per Car]]/(111*2000/56),Table1[[#This Row],[Tariff + FSC per Car]]/(111*2000/60))</f>
        <v>1.0179610810810811</v>
      </c>
      <c r="AF1708" s="4">
        <f>Table1[[#This Row],[Tariff + FSC per Car]]/100.7</f>
        <v>37.402740814299904</v>
      </c>
      <c r="AG1708" s="4">
        <f>(Table1[[#This Row],[Tariff + FSC per Car]]/111)</f>
        <v>33.932036036036038</v>
      </c>
      <c r="AH1708" s="6">
        <f>(Table1[[#This Row],[Tariff + FSC per Car]]/111)/Table1[[#This Row],[Route Mileage]]</f>
        <v>2.4659909909909912E-2</v>
      </c>
    </row>
    <row r="1709" spans="1:34" x14ac:dyDescent="0.25">
      <c r="A1709" s="12">
        <v>45611</v>
      </c>
      <c r="B1709" s="1" t="s">
        <v>131</v>
      </c>
      <c r="C1709" s="1" t="s">
        <v>131</v>
      </c>
      <c r="D1709" s="24">
        <v>4050</v>
      </c>
      <c r="E1709" s="24">
        <v>1001000</v>
      </c>
      <c r="F1709" s="1" t="s">
        <v>72</v>
      </c>
      <c r="G1709" s="1" t="s">
        <v>36</v>
      </c>
      <c r="H1709" s="1" t="s">
        <v>135</v>
      </c>
      <c r="I1709" t="s">
        <v>59</v>
      </c>
      <c r="J1709" t="str">
        <f>_xlfn.CONCAT(IFERROR(INDEX(Lookup!B:B, MATCH(Table1[[#This Row],[Origin City]], Lookup!A:A, 0)), Table1[[#This Row],[Origin City]]),","," ",Table1[[#This Row],[Origin State]])</f>
        <v>Ida Grove, IA</v>
      </c>
      <c r="K1709" t="s">
        <v>136</v>
      </c>
      <c r="L1709" t="s">
        <v>83</v>
      </c>
      <c r="M1709" t="str">
        <f>_xlfn.CONCAT(IFERROR(INDEX(Lookup!B:B, MATCH(Table1[[#This Row],[Destination City]], Lookup!A:A, 0)), Table1[[#This Row],[Destination City]]),","," ",Table1[[#This Row],[Destination State]])</f>
        <v>Convent, LA</v>
      </c>
      <c r="N1709" s="5">
        <v>1376</v>
      </c>
      <c r="O1709" t="s">
        <v>86</v>
      </c>
      <c r="P1709">
        <v>105</v>
      </c>
      <c r="R1709" t="s">
        <v>2</v>
      </c>
      <c r="S1709" t="s">
        <v>43</v>
      </c>
      <c r="T1709" t="s">
        <v>43</v>
      </c>
      <c r="U1709" s="43"/>
      <c r="V1709" s="28" t="s">
        <v>134</v>
      </c>
      <c r="W1709" s="4">
        <v>3746</v>
      </c>
      <c r="X1709" s="4">
        <f>IF(Table1[[#This Row],[Commodity]]="corn",Table1[[#This Row],[Tariff per Car]]/(111*2000/56),Table1[[#This Row],[Tariff per Car]]/(111*2000/60))</f>
        <v>1.0124324324324325</v>
      </c>
      <c r="Y1709" s="4">
        <f>Table1[[#This Row],[Tariff per Car]]/100.7</f>
        <v>37.199602780536246</v>
      </c>
      <c r="Z1709" s="4">
        <f>(Table1[[#This Row],[Tariff per Car]]/111)</f>
        <v>33.747747747747745</v>
      </c>
      <c r="AA1709" s="6">
        <f>(Table1[[#This Row],[Tariff per Car]]/111)/Table1[[#This Row],[Route Mileage]]</f>
        <v>2.452597946783993E-2</v>
      </c>
      <c r="AB1709" s="4">
        <v>0.33100000000000002</v>
      </c>
      <c r="AC1709" s="4">
        <f>Table1[[#This Row],[FSC per Mile]]*Table1[[#This Row],[Route Mileage]]</f>
        <v>455.45600000000002</v>
      </c>
      <c r="AD1709" s="4">
        <f>Table1[[#This Row],[Tariff per Car]]+Table1[[#This Row],[FSC per Car]]</f>
        <v>4201.4560000000001</v>
      </c>
      <c r="AE1709" s="4">
        <f>IF(Table1[[#This Row],[Commodity]]="corn",Table1[[#This Row],[Tariff + FSC per Car]]/(111*2000/56),Table1[[#This Row],[Tariff + FSC per Car]]/(111*2000/60))</f>
        <v>1.1355286486486487</v>
      </c>
      <c r="AF1709" s="4">
        <f>Table1[[#This Row],[Tariff + FSC per Car]]/100.7</f>
        <v>41.72250248262165</v>
      </c>
      <c r="AG1709" s="4">
        <f>(Table1[[#This Row],[Tariff + FSC per Car]]/111)</f>
        <v>37.850954954954958</v>
      </c>
      <c r="AH1709" s="6">
        <f>(Table1[[#This Row],[Tariff + FSC per Car]]/111)/Table1[[#This Row],[Route Mileage]]</f>
        <v>2.7507961449821917E-2</v>
      </c>
    </row>
    <row r="1710" spans="1:34" x14ac:dyDescent="0.25">
      <c r="A1710" s="12">
        <v>45611</v>
      </c>
      <c r="B1710" s="1" t="s">
        <v>88</v>
      </c>
      <c r="C1710" s="1" t="s">
        <v>81</v>
      </c>
      <c r="D1710" s="24">
        <v>4444</v>
      </c>
      <c r="E1710" s="24">
        <v>47004</v>
      </c>
      <c r="F1710" s="1" t="s">
        <v>72</v>
      </c>
      <c r="G1710" s="1" t="s">
        <v>36</v>
      </c>
      <c r="H1710" s="1" t="s">
        <v>89</v>
      </c>
      <c r="I1710" t="s">
        <v>75</v>
      </c>
      <c r="J1710" t="str">
        <f>_xlfn.CONCAT(IFERROR(INDEX(Lookup!B:B, MATCH(Table1[[#This Row],[Origin City]], Lookup!A:A, 0)), Table1[[#This Row],[Origin City]]),","," ",Table1[[#This Row],[Origin State]])</f>
        <v>Enderlin, ND</v>
      </c>
      <c r="K1710" t="s">
        <v>119</v>
      </c>
      <c r="L1710" t="s">
        <v>57</v>
      </c>
      <c r="M1710" t="str">
        <f>_xlfn.CONCAT(IFERROR(INDEX(Lookup!B:B, MATCH(Table1[[#This Row],[Destination City]], Lookup!A:A, 0)), Table1[[#This Row],[Destination City]]),","," ",Table1[[#This Row],[Destination State]])</f>
        <v>East St. Louis, IL</v>
      </c>
      <c r="N1710" s="5">
        <v>1235.9000000000001</v>
      </c>
      <c r="O1710" t="s">
        <v>86</v>
      </c>
      <c r="P1710">
        <v>110</v>
      </c>
      <c r="Q1710">
        <v>110</v>
      </c>
      <c r="R1710" t="s">
        <v>42</v>
      </c>
      <c r="S1710" t="s">
        <v>43</v>
      </c>
      <c r="T1710" t="s">
        <v>52</v>
      </c>
      <c r="U1710" s="43"/>
      <c r="V1710" s="28" t="s">
        <v>87</v>
      </c>
      <c r="W1710" s="4">
        <v>3526</v>
      </c>
      <c r="X1710" s="4">
        <f>IF(Table1[[#This Row],[Commodity]]="corn",Table1[[#This Row],[Tariff per Car]]/(111*2000/56),Table1[[#This Row],[Tariff per Car]]/(111*2000/60))</f>
        <v>0.95297297297297301</v>
      </c>
      <c r="Y1710" s="4">
        <f>Table1[[#This Row],[Tariff per Car]]/100.7</f>
        <v>35.01489572989076</v>
      </c>
      <c r="Z1710" s="4">
        <f>(Table1[[#This Row],[Tariff per Car]]/111)</f>
        <v>31.765765765765767</v>
      </c>
      <c r="AA1710" s="6">
        <f>(Table1[[#This Row],[Tariff per Car]]/111)/Table1[[#This Row],[Route Mileage]]</f>
        <v>2.5702537232596297E-2</v>
      </c>
      <c r="AB1710" s="4">
        <v>0.27750000000000002</v>
      </c>
      <c r="AC1710" s="4">
        <f>Table1[[#This Row],[FSC per Mile]]*Table1[[#This Row],[Route Mileage]]</f>
        <v>342.96225000000004</v>
      </c>
      <c r="AD1710" s="4">
        <f>Table1[[#This Row],[Tariff per Car]]+Table1[[#This Row],[FSC per Car]]</f>
        <v>3868.96225</v>
      </c>
      <c r="AE1710" s="4">
        <f>IF(Table1[[#This Row],[Commodity]]="corn",Table1[[#This Row],[Tariff + FSC per Car]]/(111*2000/56),Table1[[#This Row],[Tariff + FSC per Car]]/(111*2000/60))</f>
        <v>1.0456654729729731</v>
      </c>
      <c r="AF1710" s="4">
        <f>Table1[[#This Row],[Tariff + FSC per Car]]/100.7</f>
        <v>38.420677755710031</v>
      </c>
      <c r="AG1710" s="4">
        <f>(Table1[[#This Row],[Tariff + FSC per Car]]/111)</f>
        <v>34.855515765765766</v>
      </c>
      <c r="AH1710" s="6">
        <f>(Table1[[#This Row],[Tariff + FSC per Car]]/111)/Table1[[#This Row],[Route Mileage]]</f>
        <v>2.8202537232596296E-2</v>
      </c>
    </row>
    <row r="1711" spans="1:34" x14ac:dyDescent="0.25">
      <c r="A1711" s="12">
        <v>45611</v>
      </c>
      <c r="B1711" s="1" t="s">
        <v>88</v>
      </c>
      <c r="C1711" s="1" t="s">
        <v>81</v>
      </c>
      <c r="D1711" s="24">
        <v>4444</v>
      </c>
      <c r="E1711" s="24">
        <v>45650</v>
      </c>
      <c r="F1711" s="1" t="s">
        <v>72</v>
      </c>
      <c r="G1711" s="1" t="s">
        <v>36</v>
      </c>
      <c r="H1711" s="1" t="s">
        <v>89</v>
      </c>
      <c r="I1711" t="s">
        <v>75</v>
      </c>
      <c r="J1711" t="str">
        <f>_xlfn.CONCAT(IFERROR(INDEX(Lookup!B:B, MATCH(Table1[[#This Row],[Origin City]], Lookup!A:A, 0)), Table1[[#This Row],[Origin City]]),","," ",Table1[[#This Row],[Origin State]])</f>
        <v>Enderlin, ND</v>
      </c>
      <c r="K1711" t="s">
        <v>90</v>
      </c>
      <c r="L1711" t="s">
        <v>49</v>
      </c>
      <c r="M1711" t="str">
        <f>_xlfn.CONCAT(IFERROR(INDEX(Lookup!B:B, MATCH(Table1[[#This Row],[Destination City]], Lookup!A:A, 0)), Table1[[#This Row],[Destination City]]),","," ",Table1[[#This Row],[Destination State]])</f>
        <v>Kalama, WA</v>
      </c>
      <c r="N1711" s="5">
        <v>1617</v>
      </c>
      <c r="O1711" t="s">
        <v>86</v>
      </c>
      <c r="P1711">
        <v>110</v>
      </c>
      <c r="Q1711">
        <v>110</v>
      </c>
      <c r="R1711" t="s">
        <v>42</v>
      </c>
      <c r="S1711" t="s">
        <v>43</v>
      </c>
      <c r="T1711" t="s">
        <v>52</v>
      </c>
      <c r="U1711" s="43"/>
      <c r="V1711" s="28" t="s">
        <v>87</v>
      </c>
      <c r="W1711" s="4">
        <v>5785</v>
      </c>
      <c r="X1711" s="4">
        <f>IF(Table1[[#This Row],[Commodity]]="corn",Table1[[#This Row],[Tariff per Car]]/(111*2000/56),Table1[[#This Row],[Tariff per Car]]/(111*2000/60))</f>
        <v>1.5635135135135134</v>
      </c>
      <c r="Y1711" s="4">
        <f>Table1[[#This Row],[Tariff per Car]]/100.7</f>
        <v>57.447864945382321</v>
      </c>
      <c r="Z1711" s="4">
        <f>(Table1[[#This Row],[Tariff per Car]]/111)</f>
        <v>52.117117117117118</v>
      </c>
      <c r="AA1711" s="6">
        <f>(Table1[[#This Row],[Tariff per Car]]/111)/Table1[[#This Row],[Route Mileage]]</f>
        <v>3.2230746516460802E-2</v>
      </c>
      <c r="AB1711" s="4">
        <v>0.27750000000000002</v>
      </c>
      <c r="AC1711" s="4">
        <f>Table1[[#This Row],[FSC per Mile]]*Table1[[#This Row],[Route Mileage]]</f>
        <v>448.71750000000003</v>
      </c>
      <c r="AD1711" s="4">
        <f>Table1[[#This Row],[Tariff per Car]]+Table1[[#This Row],[FSC per Car]]</f>
        <v>6233.7174999999997</v>
      </c>
      <c r="AE1711" s="4">
        <f>IF(Table1[[#This Row],[Commodity]]="corn",Table1[[#This Row],[Tariff + FSC per Car]]/(111*2000/56),Table1[[#This Row],[Tariff + FSC per Car]]/(111*2000/60))</f>
        <v>1.6847885135135134</v>
      </c>
      <c r="AF1711" s="4">
        <f>Table1[[#This Row],[Tariff + FSC per Car]]/100.7</f>
        <v>61.90384806355511</v>
      </c>
      <c r="AG1711" s="4">
        <f>(Table1[[#This Row],[Tariff + FSC per Car]]/111)</f>
        <v>56.159617117117115</v>
      </c>
      <c r="AH1711" s="6">
        <f>(Table1[[#This Row],[Tariff + FSC per Car]]/111)/Table1[[#This Row],[Route Mileage]]</f>
        <v>3.4730746516460798E-2</v>
      </c>
    </row>
    <row r="1712" spans="1:34" x14ac:dyDescent="0.25">
      <c r="A1712" s="12">
        <v>45611</v>
      </c>
      <c r="B1712" s="1" t="s">
        <v>94</v>
      </c>
      <c r="C1712" s="1" t="s">
        <v>94</v>
      </c>
      <c r="D1712" s="24">
        <v>4317</v>
      </c>
      <c r="F1712" s="1" t="s">
        <v>72</v>
      </c>
      <c r="G1712" s="1" t="s">
        <v>36</v>
      </c>
      <c r="H1712" s="1" t="s">
        <v>106</v>
      </c>
      <c r="I1712" t="s">
        <v>57</v>
      </c>
      <c r="J1712" t="str">
        <f>_xlfn.CONCAT(IFERROR(INDEX(Lookup!B:B, MATCH(Table1[[#This Row],[Origin City]], Lookup!A:A, 0)), Table1[[#This Row],[Origin City]]),","," ",Table1[[#This Row],[Origin State]])</f>
        <v>Casey, IL</v>
      </c>
      <c r="K1712" t="s">
        <v>107</v>
      </c>
      <c r="L1712" t="s">
        <v>98</v>
      </c>
      <c r="M1712" t="str">
        <f>_xlfn.CONCAT(IFERROR(INDEX(Lookup!B:B, MATCH(Table1[[#This Row],[Destination City]], Lookup!A:A, 0)), Table1[[#This Row],[Destination City]]),","," ",Table1[[#This Row],[Destination State]])</f>
        <v>Mobile, AL</v>
      </c>
      <c r="N1712" s="5">
        <v>779</v>
      </c>
      <c r="O1712" t="s">
        <v>86</v>
      </c>
      <c r="P1712">
        <v>90</v>
      </c>
      <c r="Q1712">
        <v>90</v>
      </c>
      <c r="R1712" t="s">
        <v>108</v>
      </c>
      <c r="S1712" t="s">
        <v>43</v>
      </c>
      <c r="T1712" t="s">
        <v>52</v>
      </c>
      <c r="U1712" s="43"/>
      <c r="V1712" s="28" t="s">
        <v>87</v>
      </c>
      <c r="W1712" s="4">
        <v>3646</v>
      </c>
      <c r="X1712" s="4">
        <f>IF(Table1[[#This Row],[Commodity]]="corn",Table1[[#This Row],[Tariff per Car]]/(111*2000/56),Table1[[#This Row],[Tariff per Car]]/(111*2000/60))</f>
        <v>0.98540540540540544</v>
      </c>
      <c r="Y1712" s="4">
        <f>Table1[[#This Row],[Tariff per Car]]/100.7</f>
        <v>36.206554121151939</v>
      </c>
      <c r="Z1712" s="4">
        <f>(Table1[[#This Row],[Tariff per Car]]/111)</f>
        <v>32.846846846846844</v>
      </c>
      <c r="AA1712" s="6">
        <f>(Table1[[#This Row],[Tariff per Car]]/111)/Table1[[#This Row],[Route Mileage]]</f>
        <v>4.2165400316876565E-2</v>
      </c>
      <c r="AB1712" s="4">
        <v>0</v>
      </c>
      <c r="AC1712" s="4">
        <f>Table1[[#This Row],[FSC per Mile]]*Table1[[#This Row],[Route Mileage]]</f>
        <v>0</v>
      </c>
      <c r="AD1712" s="4">
        <f>Table1[[#This Row],[Tariff per Car]]+Table1[[#This Row],[FSC per Car]]</f>
        <v>3646</v>
      </c>
      <c r="AE1712" s="4">
        <f>IF(Table1[[#This Row],[Commodity]]="corn",Table1[[#This Row],[Tariff + FSC per Car]]/(111*2000/56),Table1[[#This Row],[Tariff + FSC per Car]]/(111*2000/60))</f>
        <v>0.98540540540540544</v>
      </c>
      <c r="AF1712" s="4">
        <f>Table1[[#This Row],[Tariff + FSC per Car]]/100.7</f>
        <v>36.206554121151939</v>
      </c>
      <c r="AG1712" s="4">
        <f>(Table1[[#This Row],[Tariff + FSC per Car]]/111)</f>
        <v>32.846846846846844</v>
      </c>
      <c r="AH1712" s="6">
        <f>(Table1[[#This Row],[Tariff + FSC per Car]]/111)/Table1[[#This Row],[Route Mileage]]</f>
        <v>4.2165400316876565E-2</v>
      </c>
    </row>
    <row r="1713" spans="1:34" x14ac:dyDescent="0.25">
      <c r="A1713" s="12">
        <v>45611</v>
      </c>
      <c r="B1713" s="1" t="s">
        <v>94</v>
      </c>
      <c r="C1713" s="1" t="s">
        <v>94</v>
      </c>
      <c r="D1713" s="24">
        <v>4317</v>
      </c>
      <c r="F1713" s="1" t="s">
        <v>72</v>
      </c>
      <c r="G1713" s="1" t="s">
        <v>36</v>
      </c>
      <c r="H1713" s="1" t="s">
        <v>106</v>
      </c>
      <c r="I1713" t="s">
        <v>57</v>
      </c>
      <c r="J1713" t="str">
        <f>_xlfn.CONCAT(IFERROR(INDEX(Lookup!B:B, MATCH(Table1[[#This Row],[Origin City]], Lookup!A:A, 0)), Table1[[#This Row],[Origin City]]),","," ",Table1[[#This Row],[Origin State]])</f>
        <v>Casey, IL</v>
      </c>
      <c r="K1713" t="s">
        <v>107</v>
      </c>
      <c r="L1713" t="s">
        <v>98</v>
      </c>
      <c r="M1713" t="str">
        <f>_xlfn.CONCAT(IFERROR(INDEX(Lookup!B:B, MATCH(Table1[[#This Row],[Destination City]], Lookup!A:A, 0)), Table1[[#This Row],[Destination City]]),","," ",Table1[[#This Row],[Destination State]])</f>
        <v>Mobile, AL</v>
      </c>
      <c r="N1713" s="5">
        <v>779</v>
      </c>
      <c r="O1713" t="s">
        <v>86</v>
      </c>
      <c r="P1713">
        <v>90</v>
      </c>
      <c r="Q1713">
        <v>90</v>
      </c>
      <c r="R1713" t="s">
        <v>2</v>
      </c>
      <c r="S1713" t="s">
        <v>43</v>
      </c>
      <c r="T1713" t="s">
        <v>43</v>
      </c>
      <c r="U1713" s="43"/>
      <c r="V1713" s="28" t="s">
        <v>87</v>
      </c>
      <c r="W1713" s="4">
        <v>3866</v>
      </c>
      <c r="X1713" s="4">
        <f>IF(Table1[[#This Row],[Commodity]]="corn",Table1[[#This Row],[Tariff per Car]]/(111*2000/56),Table1[[#This Row],[Tariff per Car]]/(111*2000/60))</f>
        <v>1.0448648648648649</v>
      </c>
      <c r="Y1713" s="4">
        <f>Table1[[#This Row],[Tariff per Car]]/100.7</f>
        <v>38.391261171797417</v>
      </c>
      <c r="Z1713" s="4">
        <f>(Table1[[#This Row],[Tariff per Car]]/111)</f>
        <v>34.828828828828826</v>
      </c>
      <c r="AA1713" s="6">
        <f>(Table1[[#This Row],[Tariff per Car]]/111)/Table1[[#This Row],[Route Mileage]]</f>
        <v>4.4709664735338675E-2</v>
      </c>
      <c r="AB1713" s="4">
        <v>0</v>
      </c>
      <c r="AC1713" s="4">
        <f>Table1[[#This Row],[FSC per Mile]]*Table1[[#This Row],[Route Mileage]]</f>
        <v>0</v>
      </c>
      <c r="AD1713" s="4">
        <f>Table1[[#This Row],[Tariff per Car]]+Table1[[#This Row],[FSC per Car]]</f>
        <v>3866</v>
      </c>
      <c r="AE1713" s="4">
        <f>IF(Table1[[#This Row],[Commodity]]="corn",Table1[[#This Row],[Tariff + FSC per Car]]/(111*2000/56),Table1[[#This Row],[Tariff + FSC per Car]]/(111*2000/60))</f>
        <v>1.0448648648648649</v>
      </c>
      <c r="AF1713" s="4">
        <f>Table1[[#This Row],[Tariff + FSC per Car]]/100.7</f>
        <v>38.391261171797417</v>
      </c>
      <c r="AG1713" s="4">
        <f>(Table1[[#This Row],[Tariff + FSC per Car]]/111)</f>
        <v>34.828828828828826</v>
      </c>
      <c r="AH1713" s="6">
        <f>(Table1[[#This Row],[Tariff + FSC per Car]]/111)/Table1[[#This Row],[Route Mileage]]</f>
        <v>4.4709664735338675E-2</v>
      </c>
    </row>
    <row r="1714" spans="1:34" x14ac:dyDescent="0.25">
      <c r="A1714" s="12">
        <v>45611</v>
      </c>
      <c r="B1714" s="1" t="s">
        <v>94</v>
      </c>
      <c r="C1714" s="1" t="s">
        <v>94</v>
      </c>
      <c r="D1714" s="24">
        <v>4317</v>
      </c>
      <c r="F1714" s="1" t="s">
        <v>72</v>
      </c>
      <c r="G1714" s="1" t="s">
        <v>36</v>
      </c>
      <c r="H1714" s="1" t="s">
        <v>109</v>
      </c>
      <c r="I1714" t="s">
        <v>100</v>
      </c>
      <c r="J1714" t="str">
        <f>_xlfn.CONCAT(IFERROR(INDEX(Lookup!B:B, MATCH(Table1[[#This Row],[Origin City]], Lookup!A:A, 0)), Table1[[#This Row],[Origin City]]),","," ",Table1[[#This Row],[Origin State]])</f>
        <v>Marion, OH</v>
      </c>
      <c r="K1714" t="s">
        <v>110</v>
      </c>
      <c r="L1714" t="s">
        <v>111</v>
      </c>
      <c r="M1714" t="str">
        <f>_xlfn.CONCAT(IFERROR(INDEX(Lookup!B:B, MATCH(Table1[[#This Row],[Destination City]], Lookup!A:A, 0)), Table1[[#This Row],[Destination City]]),","," ",Table1[[#This Row],[Destination State]])</f>
        <v>Chesapeake, VA</v>
      </c>
      <c r="N1714" s="5">
        <v>760</v>
      </c>
      <c r="O1714" t="s">
        <v>86</v>
      </c>
      <c r="P1714">
        <v>90</v>
      </c>
      <c r="Q1714">
        <v>90</v>
      </c>
      <c r="R1714" t="s">
        <v>108</v>
      </c>
      <c r="S1714" t="s">
        <v>43</v>
      </c>
      <c r="T1714" t="s">
        <v>52</v>
      </c>
      <c r="U1714" s="43"/>
      <c r="V1714" s="28" t="s">
        <v>87</v>
      </c>
      <c r="W1714" s="4">
        <v>3214</v>
      </c>
      <c r="X1714" s="4">
        <f>IF(Table1[[#This Row],[Commodity]]="corn",Table1[[#This Row],[Tariff per Car]]/(111*2000/56),Table1[[#This Row],[Tariff per Car]]/(111*2000/60))</f>
        <v>0.86864864864864866</v>
      </c>
      <c r="Y1714" s="4">
        <f>Table1[[#This Row],[Tariff per Car]]/100.7</f>
        <v>31.916583912611717</v>
      </c>
      <c r="Z1714" s="4">
        <f>(Table1[[#This Row],[Tariff per Car]]/111)</f>
        <v>28.954954954954953</v>
      </c>
      <c r="AA1714" s="6">
        <f>(Table1[[#This Row],[Tariff per Car]]/111)/Table1[[#This Row],[Route Mileage]]</f>
        <v>3.80986249407302E-2</v>
      </c>
      <c r="AB1714" s="4">
        <v>0</v>
      </c>
      <c r="AC1714" s="4">
        <f>Table1[[#This Row],[FSC per Mile]]*Table1[[#This Row],[Route Mileage]]</f>
        <v>0</v>
      </c>
      <c r="AD1714" s="4">
        <f>Table1[[#This Row],[Tariff per Car]]+Table1[[#This Row],[FSC per Car]]</f>
        <v>3214</v>
      </c>
      <c r="AE1714" s="4">
        <f>IF(Table1[[#This Row],[Commodity]]="corn",Table1[[#This Row],[Tariff + FSC per Car]]/(111*2000/56),Table1[[#This Row],[Tariff + FSC per Car]]/(111*2000/60))</f>
        <v>0.86864864864864866</v>
      </c>
      <c r="AF1714" s="4">
        <f>Table1[[#This Row],[Tariff + FSC per Car]]/100.7</f>
        <v>31.916583912611717</v>
      </c>
      <c r="AG1714" s="4">
        <f>(Table1[[#This Row],[Tariff + FSC per Car]]/111)</f>
        <v>28.954954954954953</v>
      </c>
      <c r="AH1714" s="6">
        <f>(Table1[[#This Row],[Tariff + FSC per Car]]/111)/Table1[[#This Row],[Route Mileage]]</f>
        <v>3.80986249407302E-2</v>
      </c>
    </row>
    <row r="1715" spans="1:34" x14ac:dyDescent="0.25">
      <c r="A1715" s="12">
        <v>45611</v>
      </c>
      <c r="B1715" s="1" t="s">
        <v>94</v>
      </c>
      <c r="C1715" s="1" t="s">
        <v>94</v>
      </c>
      <c r="D1715" s="24">
        <v>4317</v>
      </c>
      <c r="F1715" s="1" t="s">
        <v>72</v>
      </c>
      <c r="G1715" s="1" t="s">
        <v>36</v>
      </c>
      <c r="H1715" s="1" t="s">
        <v>109</v>
      </c>
      <c r="I1715" t="s">
        <v>100</v>
      </c>
      <c r="J1715" t="str">
        <f>_xlfn.CONCAT(IFERROR(INDEX(Lookup!B:B, MATCH(Table1[[#This Row],[Origin City]], Lookup!A:A, 0)), Table1[[#This Row],[Origin City]]),","," ",Table1[[#This Row],[Origin State]])</f>
        <v>Marion, OH</v>
      </c>
      <c r="K1715" t="s">
        <v>110</v>
      </c>
      <c r="L1715" t="s">
        <v>111</v>
      </c>
      <c r="M1715" t="str">
        <f>_xlfn.CONCAT(IFERROR(INDEX(Lookup!B:B, MATCH(Table1[[#This Row],[Destination City]], Lookup!A:A, 0)), Table1[[#This Row],[Destination City]]),","," ",Table1[[#This Row],[Destination State]])</f>
        <v>Chesapeake, VA</v>
      </c>
      <c r="N1715" s="5">
        <v>760</v>
      </c>
      <c r="O1715" t="s">
        <v>86</v>
      </c>
      <c r="P1715">
        <v>90</v>
      </c>
      <c r="Q1715">
        <v>90</v>
      </c>
      <c r="R1715" t="s">
        <v>2</v>
      </c>
      <c r="S1715" t="s">
        <v>43</v>
      </c>
      <c r="T1715" t="s">
        <v>43</v>
      </c>
      <c r="U1715" s="43"/>
      <c r="V1715" s="28" t="s">
        <v>87</v>
      </c>
      <c r="W1715" s="4">
        <v>3654</v>
      </c>
      <c r="X1715" s="4">
        <f>IF(Table1[[#This Row],[Commodity]]="corn",Table1[[#This Row],[Tariff per Car]]/(111*2000/56),Table1[[#This Row],[Tariff per Car]]/(111*2000/60))</f>
        <v>0.98756756756756758</v>
      </c>
      <c r="Y1715" s="4">
        <f>Table1[[#This Row],[Tariff per Car]]/100.7</f>
        <v>36.285998013902677</v>
      </c>
      <c r="Z1715" s="4">
        <f>(Table1[[#This Row],[Tariff per Car]]/111)</f>
        <v>32.918918918918919</v>
      </c>
      <c r="AA1715" s="6">
        <f>(Table1[[#This Row],[Tariff per Car]]/111)/Table1[[#This Row],[Route Mileage]]</f>
        <v>4.3314366998577526E-2</v>
      </c>
      <c r="AB1715" s="4">
        <v>0</v>
      </c>
      <c r="AC1715" s="4">
        <f>Table1[[#This Row],[FSC per Mile]]*Table1[[#This Row],[Route Mileage]]</f>
        <v>0</v>
      </c>
      <c r="AD1715" s="4">
        <f>Table1[[#This Row],[Tariff per Car]]+Table1[[#This Row],[FSC per Car]]</f>
        <v>3654</v>
      </c>
      <c r="AE1715" s="4">
        <f>IF(Table1[[#This Row],[Commodity]]="corn",Table1[[#This Row],[Tariff + FSC per Car]]/(111*2000/56),Table1[[#This Row],[Tariff + FSC per Car]]/(111*2000/60))</f>
        <v>0.98756756756756758</v>
      </c>
      <c r="AF1715" s="4">
        <f>Table1[[#This Row],[Tariff + FSC per Car]]/100.7</f>
        <v>36.285998013902677</v>
      </c>
      <c r="AG1715" s="4">
        <f>(Table1[[#This Row],[Tariff + FSC per Car]]/111)</f>
        <v>32.918918918918919</v>
      </c>
      <c r="AH1715" s="6">
        <f>(Table1[[#This Row],[Tariff + FSC per Car]]/111)/Table1[[#This Row],[Route Mileage]]</f>
        <v>4.3314366998577526E-2</v>
      </c>
    </row>
    <row r="1716" spans="1:34" x14ac:dyDescent="0.25">
      <c r="A1716" s="12">
        <v>45611</v>
      </c>
      <c r="B1716" s="1" t="s">
        <v>112</v>
      </c>
      <c r="C1716" s="1" t="s">
        <v>112</v>
      </c>
      <c r="D1716" s="24">
        <v>4051</v>
      </c>
      <c r="E1716" s="24">
        <v>1144</v>
      </c>
      <c r="F1716" s="1" t="s">
        <v>72</v>
      </c>
      <c r="G1716" s="1" t="s">
        <v>36</v>
      </c>
      <c r="H1716" s="1" t="s">
        <v>128</v>
      </c>
      <c r="I1716" t="s">
        <v>77</v>
      </c>
      <c r="J1716" t="str">
        <f>_xlfn.CONCAT(IFERROR(INDEX(Lookup!B:B, MATCH(Table1[[#This Row],[Origin City]], Lookup!A:A, 0)), Table1[[#This Row],[Origin City]]),","," ",Table1[[#This Row],[Origin State]])</f>
        <v>Canton, KS</v>
      </c>
      <c r="K1716" t="s">
        <v>65</v>
      </c>
      <c r="L1716" t="s">
        <v>54</v>
      </c>
      <c r="M1716" t="str">
        <f>_xlfn.CONCAT(IFERROR(INDEX(Lookup!B:B, MATCH(Table1[[#This Row],[Destination City]], Lookup!A:A, 0)), Table1[[#This Row],[Destination City]]),","," ",Table1[[#This Row],[Destination State]])</f>
        <v>Houston, TX</v>
      </c>
      <c r="N1716" s="47">
        <v>747</v>
      </c>
      <c r="O1716" t="s">
        <v>51</v>
      </c>
      <c r="P1716">
        <v>107</v>
      </c>
      <c r="R1716" t="s">
        <v>42</v>
      </c>
      <c r="S1716" t="s">
        <v>43</v>
      </c>
      <c r="T1716" t="s">
        <v>52</v>
      </c>
      <c r="U1716" s="36" t="s">
        <v>44</v>
      </c>
      <c r="V1716" s="28"/>
      <c r="W1716" s="4">
        <v>5150</v>
      </c>
      <c r="X1716" s="4">
        <f>IF(Table1[[#This Row],[Commodity]]="corn",Table1[[#This Row],[Tariff per Car]]/(111*2000/56),Table1[[#This Row],[Tariff per Car]]/(111*2000/60))</f>
        <v>1.3918918918918919</v>
      </c>
      <c r="Y1716" s="4">
        <f>Table1[[#This Row],[Tariff per Car]]/100.7</f>
        <v>51.142005958291954</v>
      </c>
      <c r="Z1716" s="4">
        <f>(Table1[[#This Row],[Tariff per Car]]/111)</f>
        <v>46.396396396396398</v>
      </c>
      <c r="AA1716" s="6">
        <f>(Table1[[#This Row],[Tariff per Car]]/111)/Table1[[#This Row],[Route Mileage]]</f>
        <v>6.2110303074158497E-2</v>
      </c>
      <c r="AB1716" s="4">
        <v>0.3</v>
      </c>
      <c r="AC1716" s="4">
        <f>Table1[[#This Row],[FSC per Mile]]*Table1[[#This Row],[Route Mileage]]</f>
        <v>224.1</v>
      </c>
      <c r="AD1716" s="4">
        <f>Table1[[#This Row],[Tariff per Car]]+Table1[[#This Row],[FSC per Car]]</f>
        <v>5374.1</v>
      </c>
      <c r="AE1716" s="4">
        <f>IF(Table1[[#This Row],[Commodity]]="corn",Table1[[#This Row],[Tariff + FSC per Car]]/(111*2000/56),Table1[[#This Row],[Tariff + FSC per Car]]/(111*2000/60))</f>
        <v>1.4524594594594595</v>
      </c>
      <c r="AF1716" s="4">
        <f>Table1[[#This Row],[Tariff + FSC per Car]]/100.7</f>
        <v>53.367428003972194</v>
      </c>
      <c r="AG1716" s="4">
        <f>(Table1[[#This Row],[Tariff + FSC per Car]]/111)</f>
        <v>48.415315315315318</v>
      </c>
      <c r="AH1716" s="6">
        <f>(Table1[[#This Row],[Tariff + FSC per Car]]/111)/Table1[[#This Row],[Route Mileage]]</f>
        <v>6.4813005776861207E-2</v>
      </c>
    </row>
    <row r="1717" spans="1:34" x14ac:dyDescent="0.25">
      <c r="A1717" s="12">
        <v>45611</v>
      </c>
      <c r="B1717" s="1" t="s">
        <v>112</v>
      </c>
      <c r="C1717" s="1" t="s">
        <v>112</v>
      </c>
      <c r="D1717" s="24">
        <v>4051</v>
      </c>
      <c r="E1717" s="24">
        <v>1301</v>
      </c>
      <c r="F1717" s="1" t="s">
        <v>72</v>
      </c>
      <c r="G1717" s="1" t="s">
        <v>36</v>
      </c>
      <c r="H1717" s="1" t="s">
        <v>129</v>
      </c>
      <c r="I1717" t="s">
        <v>38</v>
      </c>
      <c r="J1717" t="str">
        <f>_xlfn.CONCAT(IFERROR(INDEX(Lookup!B:B, MATCH(Table1[[#This Row],[Origin City]], Lookup!A:A, 0)), Table1[[#This Row],[Origin City]]),","," ",Table1[[#This Row],[Origin State]])</f>
        <v>Cozad, NE</v>
      </c>
      <c r="K1717" t="s">
        <v>90</v>
      </c>
      <c r="L1717" t="s">
        <v>49</v>
      </c>
      <c r="M1717" t="str">
        <f>_xlfn.CONCAT(IFERROR(INDEX(Lookup!B:B, MATCH(Table1[[#This Row],[Destination City]], Lookup!A:A, 0)), Table1[[#This Row],[Destination City]]),","," ",Table1[[#This Row],[Destination State]])</f>
        <v>Kalama, WA</v>
      </c>
      <c r="N1717" s="47">
        <v>1562</v>
      </c>
      <c r="O1717" t="s">
        <v>51</v>
      </c>
      <c r="P1717">
        <v>107</v>
      </c>
      <c r="R1717" t="s">
        <v>42</v>
      </c>
      <c r="S1717" t="s">
        <v>43</v>
      </c>
      <c r="T1717" t="s">
        <v>52</v>
      </c>
      <c r="U1717" s="36" t="s">
        <v>44</v>
      </c>
      <c r="V1717" s="28"/>
      <c r="W1717" s="4">
        <v>6140</v>
      </c>
      <c r="X1717" s="4">
        <f>IF(Table1[[#This Row],[Commodity]]="corn",Table1[[#This Row],[Tariff per Car]]/(111*2000/56),Table1[[#This Row],[Tariff per Car]]/(111*2000/60))</f>
        <v>1.6594594594594594</v>
      </c>
      <c r="Y1717" s="4">
        <f>Table1[[#This Row],[Tariff per Car]]/100.7</f>
        <v>60.973187686196624</v>
      </c>
      <c r="Z1717" s="4">
        <f>(Table1[[#This Row],[Tariff per Car]]/111)</f>
        <v>55.315315315315317</v>
      </c>
      <c r="AA1717" s="6">
        <f>(Table1[[#This Row],[Tariff per Car]]/111)/Table1[[#This Row],[Route Mileage]]</f>
        <v>3.5413134004683301E-2</v>
      </c>
      <c r="AB1717" s="4">
        <v>0.3</v>
      </c>
      <c r="AC1717" s="4">
        <f>Table1[[#This Row],[FSC per Mile]]*Table1[[#This Row],[Route Mileage]]</f>
        <v>468.59999999999997</v>
      </c>
      <c r="AD1717" s="4">
        <f>Table1[[#This Row],[Tariff per Car]]+Table1[[#This Row],[FSC per Car]]</f>
        <v>6608.6</v>
      </c>
      <c r="AE1717" s="4">
        <f>IF(Table1[[#This Row],[Commodity]]="corn",Table1[[#This Row],[Tariff + FSC per Car]]/(111*2000/56),Table1[[#This Row],[Tariff + FSC per Car]]/(111*2000/60))</f>
        <v>1.7861081081081083</v>
      </c>
      <c r="AF1717" s="4">
        <f>Table1[[#This Row],[Tariff + FSC per Car]]/100.7</f>
        <v>65.626613704071502</v>
      </c>
      <c r="AG1717" s="4">
        <f>(Table1[[#This Row],[Tariff + FSC per Car]]/111)</f>
        <v>59.536936936936939</v>
      </c>
      <c r="AH1717" s="6">
        <f>(Table1[[#This Row],[Tariff + FSC per Car]]/111)/Table1[[#This Row],[Route Mileage]]</f>
        <v>3.8115836707386004E-2</v>
      </c>
    </row>
    <row r="1718" spans="1:34" x14ac:dyDescent="0.25">
      <c r="A1718" s="12">
        <v>45611</v>
      </c>
      <c r="B1718" s="1" t="s">
        <v>112</v>
      </c>
      <c r="C1718" s="1" t="s">
        <v>112</v>
      </c>
      <c r="D1718" s="24">
        <v>4051</v>
      </c>
      <c r="E1718" s="24">
        <v>1144</v>
      </c>
      <c r="F1718" s="1" t="s">
        <v>72</v>
      </c>
      <c r="G1718" s="1" t="s">
        <v>36</v>
      </c>
      <c r="H1718" s="1" t="s">
        <v>129</v>
      </c>
      <c r="I1718" t="s">
        <v>38</v>
      </c>
      <c r="J1718" t="str">
        <f>_xlfn.CONCAT(IFERROR(INDEX(Lookup!B:B, MATCH(Table1[[#This Row],[Origin City]], Lookup!A:A, 0)), Table1[[#This Row],[Origin City]]),","," ",Table1[[#This Row],[Origin State]])</f>
        <v>Cozad, NE</v>
      </c>
      <c r="K1718" t="s">
        <v>65</v>
      </c>
      <c r="L1718" t="s">
        <v>54</v>
      </c>
      <c r="M1718" t="str">
        <f>_xlfn.CONCAT(IFERROR(INDEX(Lookup!B:B, MATCH(Table1[[#This Row],[Destination City]], Lookup!A:A, 0)), Table1[[#This Row],[Destination City]]),","," ",Table1[[#This Row],[Destination State]])</f>
        <v>Houston, TX</v>
      </c>
      <c r="N1718" s="47">
        <v>1078</v>
      </c>
      <c r="O1718" t="s">
        <v>51</v>
      </c>
      <c r="P1718">
        <v>107</v>
      </c>
      <c r="R1718" t="s">
        <v>42</v>
      </c>
      <c r="S1718" t="s">
        <v>43</v>
      </c>
      <c r="T1718" t="s">
        <v>52</v>
      </c>
      <c r="U1718" s="36" t="s">
        <v>44</v>
      </c>
      <c r="V1718" s="28"/>
      <c r="W1718" s="4">
        <v>5510</v>
      </c>
      <c r="X1718" s="4">
        <f>IF(Table1[[#This Row],[Commodity]]="corn",Table1[[#This Row],[Tariff per Car]]/(111*2000/56),Table1[[#This Row],[Tariff per Car]]/(111*2000/60))</f>
        <v>1.4891891891891893</v>
      </c>
      <c r="Y1718" s="4">
        <f>Table1[[#This Row],[Tariff per Car]]/100.7</f>
        <v>54.716981132075468</v>
      </c>
      <c r="Z1718" s="4">
        <f>(Table1[[#This Row],[Tariff per Car]]/111)</f>
        <v>49.63963963963964</v>
      </c>
      <c r="AA1718" s="6">
        <f>(Table1[[#This Row],[Tariff per Car]]/111)/Table1[[#This Row],[Route Mileage]]</f>
        <v>4.6047903190760332E-2</v>
      </c>
      <c r="AB1718" s="4">
        <v>0.3</v>
      </c>
      <c r="AC1718" s="4">
        <f>Table1[[#This Row],[FSC per Mile]]*Table1[[#This Row],[Route Mileage]]</f>
        <v>323.39999999999998</v>
      </c>
      <c r="AD1718" s="4">
        <f>Table1[[#This Row],[Tariff per Car]]+Table1[[#This Row],[FSC per Car]]</f>
        <v>5833.4</v>
      </c>
      <c r="AE1718" s="4">
        <f>IF(Table1[[#This Row],[Commodity]]="corn",Table1[[#This Row],[Tariff + FSC per Car]]/(111*2000/56),Table1[[#This Row],[Tariff + FSC per Car]]/(111*2000/60))</f>
        <v>1.5765945945945945</v>
      </c>
      <c r="AF1718" s="4">
        <f>Table1[[#This Row],[Tariff + FSC per Car]]/100.7</f>
        <v>57.928500496524322</v>
      </c>
      <c r="AG1718" s="4">
        <f>(Table1[[#This Row],[Tariff + FSC per Car]]/111)</f>
        <v>52.553153153153147</v>
      </c>
      <c r="AH1718" s="6">
        <f>(Table1[[#This Row],[Tariff + FSC per Car]]/111)/Table1[[#This Row],[Route Mileage]]</f>
        <v>4.8750605893463028E-2</v>
      </c>
    </row>
    <row r="1719" spans="1:34" x14ac:dyDescent="0.25">
      <c r="A1719" s="12">
        <v>45611</v>
      </c>
      <c r="B1719" s="1" t="s">
        <v>112</v>
      </c>
      <c r="C1719" s="1" t="s">
        <v>112</v>
      </c>
      <c r="D1719" s="24">
        <v>4051</v>
      </c>
      <c r="E1719" s="24">
        <v>1144</v>
      </c>
      <c r="F1719" s="1" t="s">
        <v>72</v>
      </c>
      <c r="G1719" s="1" t="s">
        <v>36</v>
      </c>
      <c r="H1719" s="1" t="s">
        <v>122</v>
      </c>
      <c r="I1719" t="s">
        <v>59</v>
      </c>
      <c r="J1719" t="str">
        <f>_xlfn.CONCAT(IFERROR(INDEX(Lookup!B:B, MATCH(Table1[[#This Row],[Origin City]], Lookup!A:A, 0)), Table1[[#This Row],[Origin City]]),","," ",Table1[[#This Row],[Origin State]])</f>
        <v>Sloan, IA</v>
      </c>
      <c r="K1719" t="s">
        <v>130</v>
      </c>
      <c r="L1719" t="s">
        <v>83</v>
      </c>
      <c r="M1719" t="str">
        <f>_xlfn.CONCAT(IFERROR(INDEX(Lookup!B:B, MATCH(Table1[[#This Row],[Destination City]], Lookup!A:A, 0)), Table1[[#This Row],[Destination City]]),","," ",Table1[[#This Row],[Destination State]])</f>
        <v>Ama, LA</v>
      </c>
      <c r="N1719" s="47">
        <v>1231</v>
      </c>
      <c r="O1719" t="s">
        <v>51</v>
      </c>
      <c r="P1719">
        <v>107</v>
      </c>
      <c r="R1719" t="s">
        <v>42</v>
      </c>
      <c r="S1719" t="s">
        <v>43</v>
      </c>
      <c r="T1719" t="s">
        <v>52</v>
      </c>
      <c r="U1719" s="36" t="s">
        <v>44</v>
      </c>
      <c r="V1719" s="28"/>
      <c r="W1719" s="4">
        <v>5590</v>
      </c>
      <c r="X1719" s="4">
        <f>IF(Table1[[#This Row],[Commodity]]="corn",Table1[[#This Row],[Tariff per Car]]/(111*2000/56),Table1[[#This Row],[Tariff per Car]]/(111*2000/60))</f>
        <v>1.5108108108108107</v>
      </c>
      <c r="Y1719" s="4">
        <f>Table1[[#This Row],[Tariff per Car]]/100.7</f>
        <v>55.511420059582917</v>
      </c>
      <c r="Z1719" s="4">
        <f>(Table1[[#This Row],[Tariff per Car]]/111)</f>
        <v>50.36036036036036</v>
      </c>
      <c r="AA1719" s="6">
        <f>(Table1[[#This Row],[Tariff per Car]]/111)/Table1[[#This Row],[Route Mileage]]</f>
        <v>4.0910122144890627E-2</v>
      </c>
      <c r="AB1719" s="4">
        <v>0.3</v>
      </c>
      <c r="AC1719" s="4">
        <f>Table1[[#This Row],[FSC per Mile]]*Table1[[#This Row],[Route Mileage]]</f>
        <v>369.3</v>
      </c>
      <c r="AD1719" s="4">
        <f>Table1[[#This Row],[Tariff per Car]]+Table1[[#This Row],[FSC per Car]]</f>
        <v>5959.3</v>
      </c>
      <c r="AE1719" s="4">
        <f>IF(Table1[[#This Row],[Commodity]]="corn",Table1[[#This Row],[Tariff + FSC per Car]]/(111*2000/56),Table1[[#This Row],[Tariff + FSC per Car]]/(111*2000/60))</f>
        <v>1.6106216216216216</v>
      </c>
      <c r="AF1719" s="4">
        <f>Table1[[#This Row],[Tariff + FSC per Car]]/100.7</f>
        <v>59.178748758689174</v>
      </c>
      <c r="AG1719" s="4">
        <f>(Table1[[#This Row],[Tariff + FSC per Car]]/111)</f>
        <v>53.687387387387389</v>
      </c>
      <c r="AH1719" s="6">
        <f>(Table1[[#This Row],[Tariff + FSC per Car]]/111)/Table1[[#This Row],[Route Mileage]]</f>
        <v>4.361282484759333E-2</v>
      </c>
    </row>
    <row r="1720" spans="1:34" x14ac:dyDescent="0.25">
      <c r="A1720" s="12">
        <v>45641</v>
      </c>
      <c r="B1720" s="1" t="s">
        <v>34</v>
      </c>
      <c r="C1720" s="1" t="s">
        <v>34</v>
      </c>
      <c r="D1720" s="24">
        <v>4022</v>
      </c>
      <c r="E1720" s="24">
        <v>39010</v>
      </c>
      <c r="F1720" s="1" t="s">
        <v>35</v>
      </c>
      <c r="G1720" s="1" t="s">
        <v>36</v>
      </c>
      <c r="H1720" s="1" t="s">
        <v>37</v>
      </c>
      <c r="I1720" t="s">
        <v>38</v>
      </c>
      <c r="J1720" t="str">
        <f>_xlfn.CONCAT(IFERROR(INDEX(Lookup!B:B, MATCH(Table1[[#This Row],[Origin City]], Lookup!A:A, 0)), Table1[[#This Row],[Origin City]]),","," ",Table1[[#This Row],[Origin State]])</f>
        <v>Brunswick, NE</v>
      </c>
      <c r="K1720" t="s">
        <v>39</v>
      </c>
      <c r="L1720" t="s">
        <v>40</v>
      </c>
      <c r="M1720" t="str">
        <f>_xlfn.CONCAT(IFERROR(INDEX(Lookup!B:B, MATCH(Table1[[#This Row],[Destination City]], Lookup!A:A, 0)), Table1[[#This Row],[Destination City]]),","," ",Table1[[#This Row],[Destination State]])</f>
        <v>Hanford, CA</v>
      </c>
      <c r="N1720" s="5">
        <v>2122</v>
      </c>
      <c r="O1720" t="s">
        <v>41</v>
      </c>
      <c r="P1720">
        <v>110</v>
      </c>
      <c r="Q1720">
        <v>120</v>
      </c>
      <c r="R1720" t="s">
        <v>42</v>
      </c>
      <c r="S1720" t="s">
        <v>43</v>
      </c>
      <c r="T1720" t="s">
        <v>43</v>
      </c>
      <c r="U1720" s="35" t="s">
        <v>44</v>
      </c>
      <c r="V1720" s="27" t="s">
        <v>45</v>
      </c>
      <c r="W1720" s="4">
        <v>6320</v>
      </c>
      <c r="X1720" s="4">
        <f>IF(Table1[[#This Row],[Commodity]]="corn",Table1[[#This Row],[Tariff per Car]]/(111*2000/56),Table1[[#This Row],[Tariff per Car]]/(111*2000/60))</f>
        <v>1.5942342342342342</v>
      </c>
      <c r="Y1720" s="4">
        <f>Table1[[#This Row],[Tariff per Car]]/100.7</f>
        <v>62.760675273088381</v>
      </c>
      <c r="Z1720" s="4">
        <f>(Table1[[#This Row],[Tariff per Car]]/111)</f>
        <v>56.936936936936938</v>
      </c>
      <c r="AA1720" s="6">
        <f>(Table1[[#This Row],[Tariff per Car]]/111)/Table1[[#This Row],[Route Mileage]]</f>
        <v>2.6831732769527303E-2</v>
      </c>
      <c r="AB1720" s="4">
        <v>0.09</v>
      </c>
      <c r="AC1720" s="4">
        <f>Table1[[#This Row],[FSC per Mile]]*Table1[[#This Row],[Route Mileage]]</f>
        <v>190.98</v>
      </c>
      <c r="AD1720" s="4">
        <f>Table1[[#This Row],[Tariff per Car]]+Table1[[#This Row],[FSC per Car]]</f>
        <v>6510.98</v>
      </c>
      <c r="AE1720" s="4">
        <f>IF(Table1[[#This Row],[Commodity]]="corn",Table1[[#This Row],[Tariff + FSC per Car]]/(111*2000/56),Table1[[#This Row],[Tariff + FSC per Car]]/(111*2000/60))</f>
        <v>1.6424093693693693</v>
      </c>
      <c r="AF1720" s="4">
        <f>Table1[[#This Row],[Tariff + FSC per Car]]/100.7</f>
        <v>64.657199602780537</v>
      </c>
      <c r="AG1720" s="4">
        <f>(Table1[[#This Row],[Tariff + FSC per Car]]/111)</f>
        <v>58.657477477477471</v>
      </c>
      <c r="AH1720" s="6">
        <f>(Table1[[#This Row],[Tariff + FSC per Car]]/111)/Table1[[#This Row],[Route Mileage]]</f>
        <v>2.7642543580338109E-2</v>
      </c>
    </row>
    <row r="1721" spans="1:34" x14ac:dyDescent="0.25">
      <c r="A1721" s="12">
        <v>45641</v>
      </c>
      <c r="B1721" s="1" t="s">
        <v>34</v>
      </c>
      <c r="C1721" s="1" t="s">
        <v>34</v>
      </c>
      <c r="D1721" s="24">
        <v>4022</v>
      </c>
      <c r="E1721" s="24">
        <v>39013</v>
      </c>
      <c r="F1721" s="1" t="s">
        <v>35</v>
      </c>
      <c r="G1721" s="1" t="s">
        <v>36</v>
      </c>
      <c r="H1721" s="1" t="s">
        <v>46</v>
      </c>
      <c r="I1721" t="s">
        <v>47</v>
      </c>
      <c r="J1721" t="str">
        <f>_xlfn.CONCAT(IFERROR(INDEX(Lookup!B:B, MATCH(Table1[[#This Row],[Origin City]], Lookup!A:A, 0)), Table1[[#This Row],[Origin City]]),","," ",Table1[[#This Row],[Origin State]])</f>
        <v>Clarkfield, MN</v>
      </c>
      <c r="K1721" t="s">
        <v>48</v>
      </c>
      <c r="L1721" t="s">
        <v>49</v>
      </c>
      <c r="M1721" t="s">
        <v>50</v>
      </c>
      <c r="N1721" s="5">
        <v>1684</v>
      </c>
      <c r="O1721" t="s">
        <v>51</v>
      </c>
      <c r="P1721">
        <v>110</v>
      </c>
      <c r="Q1721">
        <v>120</v>
      </c>
      <c r="R1721" t="s">
        <v>42</v>
      </c>
      <c r="S1721" t="s">
        <v>43</v>
      </c>
      <c r="T1721" t="s">
        <v>52</v>
      </c>
      <c r="U1721" s="35" t="s">
        <v>44</v>
      </c>
      <c r="V1721" s="27" t="s">
        <v>45</v>
      </c>
      <c r="W1721" s="4">
        <v>5470</v>
      </c>
      <c r="X1721" s="4">
        <f>IF(Table1[[#This Row],[Commodity]]="corn",Table1[[#This Row],[Tariff per Car]]/(111*2000/56),Table1[[#This Row],[Tariff per Car]]/(111*2000/60))</f>
        <v>1.3798198198198199</v>
      </c>
      <c r="Y1721" s="4">
        <f>Table1[[#This Row],[Tariff per Car]]/100.7</f>
        <v>54.319761668321746</v>
      </c>
      <c r="Z1721" s="4">
        <f>(Table1[[#This Row],[Tariff per Car]]/111)</f>
        <v>49.27927927927928</v>
      </c>
      <c r="AA1721" s="6">
        <f>(Table1[[#This Row],[Tariff per Car]]/111)/Table1[[#This Row],[Route Mileage]]</f>
        <v>2.9263229975819049E-2</v>
      </c>
      <c r="AB1721" s="4">
        <v>0.09</v>
      </c>
      <c r="AC1721" s="4">
        <f>Table1[[#This Row],[FSC per Mile]]*Table1[[#This Row],[Route Mileage]]</f>
        <v>151.56</v>
      </c>
      <c r="AD1721" s="4">
        <f>Table1[[#This Row],[Tariff per Car]]+Table1[[#This Row],[FSC per Car]]</f>
        <v>5621.56</v>
      </c>
      <c r="AE1721" s="4">
        <f>IF(Table1[[#This Row],[Commodity]]="corn",Table1[[#This Row],[Tariff + FSC per Car]]/(111*2000/56),Table1[[#This Row],[Tariff + FSC per Car]]/(111*2000/60))</f>
        <v>1.4180511711711712</v>
      </c>
      <c r="AF1721" s="4">
        <f>Table1[[#This Row],[Tariff + FSC per Car]]/100.7</f>
        <v>55.82482621648461</v>
      </c>
      <c r="AG1721" s="4">
        <f>(Table1[[#This Row],[Tariff + FSC per Car]]/111)</f>
        <v>50.644684684684691</v>
      </c>
      <c r="AH1721" s="6">
        <f>(Table1[[#This Row],[Tariff + FSC per Car]]/111)/Table1[[#This Row],[Route Mileage]]</f>
        <v>3.0074040786629865E-2</v>
      </c>
    </row>
    <row r="1722" spans="1:34" x14ac:dyDescent="0.25">
      <c r="A1722" s="12">
        <v>45641</v>
      </c>
      <c r="B1722" s="1" t="s">
        <v>34</v>
      </c>
      <c r="C1722" s="1" t="s">
        <v>34</v>
      </c>
      <c r="D1722" s="24">
        <v>4022</v>
      </c>
      <c r="E1722" s="24">
        <v>39010</v>
      </c>
      <c r="F1722" s="1" t="s">
        <v>35</v>
      </c>
      <c r="G1722" s="1" t="s">
        <v>36</v>
      </c>
      <c r="H1722" s="1" t="s">
        <v>46</v>
      </c>
      <c r="I1722" t="s">
        <v>47</v>
      </c>
      <c r="J1722" t="str">
        <f>_xlfn.CONCAT(IFERROR(INDEX(Lookup!B:B, MATCH(Table1[[#This Row],[Origin City]], Lookup!A:A, 0)), Table1[[#This Row],[Origin City]]),","," ",Table1[[#This Row],[Origin State]])</f>
        <v>Clarkfield, MN</v>
      </c>
      <c r="K1722" t="s">
        <v>53</v>
      </c>
      <c r="L1722" t="s">
        <v>54</v>
      </c>
      <c r="M1722" t="str">
        <f>_xlfn.CONCAT(IFERROR(INDEX(Lookup!B:B, MATCH(Table1[[#This Row],[Destination City]], Lookup!A:A, 0)), Table1[[#This Row],[Destination City]]),","," ",Table1[[#This Row],[Destination State]])</f>
        <v>Hereford, TX</v>
      </c>
      <c r="N1722" s="5">
        <v>1066</v>
      </c>
      <c r="O1722" t="s">
        <v>51</v>
      </c>
      <c r="P1722">
        <v>110</v>
      </c>
      <c r="Q1722">
        <v>120</v>
      </c>
      <c r="R1722" t="s">
        <v>42</v>
      </c>
      <c r="S1722" t="s">
        <v>43</v>
      </c>
      <c r="T1722" t="s">
        <v>52</v>
      </c>
      <c r="U1722" s="35" t="s">
        <v>44</v>
      </c>
      <c r="V1722" s="27" t="s">
        <v>45</v>
      </c>
      <c r="W1722" s="4">
        <v>5800</v>
      </c>
      <c r="X1722" s="4">
        <f>IF(Table1[[#This Row],[Commodity]]="corn",Table1[[#This Row],[Tariff per Car]]/(111*2000/56),Table1[[#This Row],[Tariff per Car]]/(111*2000/60))</f>
        <v>1.463063063063063</v>
      </c>
      <c r="Y1722" s="4">
        <f>Table1[[#This Row],[Tariff per Car]]/100.7</f>
        <v>57.596822244289967</v>
      </c>
      <c r="Z1722" s="4">
        <f>(Table1[[#This Row],[Tariff per Car]]/111)</f>
        <v>52.252252252252255</v>
      </c>
      <c r="AA1722" s="6">
        <f>(Table1[[#This Row],[Tariff per Car]]/111)/Table1[[#This Row],[Route Mileage]]</f>
        <v>4.9017122187853895E-2</v>
      </c>
      <c r="AB1722" s="4">
        <v>0.09</v>
      </c>
      <c r="AC1722" s="4">
        <f>Table1[[#This Row],[FSC per Mile]]*Table1[[#This Row],[Route Mileage]]</f>
        <v>95.94</v>
      </c>
      <c r="AD1722" s="4">
        <f>Table1[[#This Row],[Tariff per Car]]+Table1[[#This Row],[FSC per Car]]</f>
        <v>5895.94</v>
      </c>
      <c r="AE1722" s="4">
        <f>IF(Table1[[#This Row],[Commodity]]="corn",Table1[[#This Row],[Tariff + FSC per Car]]/(111*2000/56),Table1[[#This Row],[Tariff + FSC per Car]]/(111*2000/60))</f>
        <v>1.4872641441441441</v>
      </c>
      <c r="AF1722" s="4">
        <f>Table1[[#This Row],[Tariff + FSC per Car]]/100.7</f>
        <v>58.54955312810327</v>
      </c>
      <c r="AG1722" s="4">
        <f>(Table1[[#This Row],[Tariff + FSC per Car]]/111)</f>
        <v>53.11657657657657</v>
      </c>
      <c r="AH1722" s="6">
        <f>(Table1[[#This Row],[Tariff + FSC per Car]]/111)/Table1[[#This Row],[Route Mileage]]</f>
        <v>4.9827932998664698E-2</v>
      </c>
    </row>
    <row r="1723" spans="1:34" x14ac:dyDescent="0.25">
      <c r="A1723" s="12">
        <v>45641</v>
      </c>
      <c r="B1723" s="1" t="s">
        <v>34</v>
      </c>
      <c r="C1723" s="1" t="s">
        <v>34</v>
      </c>
      <c r="D1723" s="24">
        <v>4022</v>
      </c>
      <c r="E1723" s="24">
        <v>39010</v>
      </c>
      <c r="F1723" s="1" t="s">
        <v>35</v>
      </c>
      <c r="G1723" s="1" t="s">
        <v>36</v>
      </c>
      <c r="H1723" s="1" t="s">
        <v>55</v>
      </c>
      <c r="I1723" t="s">
        <v>38</v>
      </c>
      <c r="J1723" t="str">
        <f>_xlfn.CONCAT(IFERROR(INDEX(Lookup!B:B, MATCH(Table1[[#This Row],[Origin City]], Lookup!A:A, 0)), Table1[[#This Row],[Origin City]]),","," ",Table1[[#This Row],[Origin State]])</f>
        <v>Edison, NE</v>
      </c>
      <c r="K1723" t="s">
        <v>53</v>
      </c>
      <c r="L1723" t="s">
        <v>54</v>
      </c>
      <c r="M1723" t="str">
        <f>_xlfn.CONCAT(IFERROR(INDEX(Lookup!B:B, MATCH(Table1[[#This Row],[Destination City]], Lookup!A:A, 0)), Table1[[#This Row],[Destination City]]),","," ",Table1[[#This Row],[Destination State]])</f>
        <v>Hereford, TX</v>
      </c>
      <c r="N1723" s="9">
        <v>728</v>
      </c>
      <c r="O1723" t="s">
        <v>51</v>
      </c>
      <c r="P1723">
        <v>110</v>
      </c>
      <c r="Q1723">
        <v>120</v>
      </c>
      <c r="R1723" t="s">
        <v>42</v>
      </c>
      <c r="S1723" t="s">
        <v>43</v>
      </c>
      <c r="T1723" t="s">
        <v>52</v>
      </c>
      <c r="U1723" s="35" t="s">
        <v>44</v>
      </c>
      <c r="V1723" s="27" t="s">
        <v>45</v>
      </c>
      <c r="W1723" s="4">
        <v>5040</v>
      </c>
      <c r="X1723" s="4">
        <f>IF(Table1[[#This Row],[Commodity]]="corn",Table1[[#This Row],[Tariff per Car]]/(111*2000/56),Table1[[#This Row],[Tariff per Car]]/(111*2000/60))</f>
        <v>1.2713513513513515</v>
      </c>
      <c r="Y1723" s="4">
        <f>Table1[[#This Row],[Tariff per Car]]/100.7</f>
        <v>50.049652432969211</v>
      </c>
      <c r="Z1723" s="4">
        <f>(Table1[[#This Row],[Tariff per Car]]/111)</f>
        <v>45.405405405405403</v>
      </c>
      <c r="AA1723" s="6">
        <f>(Table1[[#This Row],[Tariff per Car]]/111)/Table1[[#This Row],[Route Mileage]]</f>
        <v>6.2370062370062367E-2</v>
      </c>
      <c r="AB1723" s="4">
        <v>0.09</v>
      </c>
      <c r="AC1723" s="4">
        <f>Table1[[#This Row],[FSC per Mile]]*Table1[[#This Row],[Route Mileage]]</f>
        <v>65.52</v>
      </c>
      <c r="AD1723" s="4">
        <f>Table1[[#This Row],[Tariff per Car]]+Table1[[#This Row],[FSC per Car]]</f>
        <v>5105.5200000000004</v>
      </c>
      <c r="AE1723" s="4">
        <f>IF(Table1[[#This Row],[Commodity]]="corn",Table1[[#This Row],[Tariff + FSC per Car]]/(111*2000/56),Table1[[#This Row],[Tariff + FSC per Car]]/(111*2000/60))</f>
        <v>1.287878918918919</v>
      </c>
      <c r="AF1723" s="4">
        <f>Table1[[#This Row],[Tariff + FSC per Car]]/100.7</f>
        <v>50.700297914597819</v>
      </c>
      <c r="AG1723" s="4">
        <f>(Table1[[#This Row],[Tariff + FSC per Car]]/111)</f>
        <v>45.995675675675677</v>
      </c>
      <c r="AH1723" s="6">
        <f>(Table1[[#This Row],[Tariff + FSC per Car]]/111)/Table1[[#This Row],[Route Mileage]]</f>
        <v>6.318087318087319E-2</v>
      </c>
    </row>
    <row r="1724" spans="1:34" x14ac:dyDescent="0.25">
      <c r="A1724" s="12">
        <v>45641</v>
      </c>
      <c r="B1724" s="1" t="s">
        <v>34</v>
      </c>
      <c r="C1724" s="1" t="s">
        <v>34</v>
      </c>
      <c r="D1724" s="24">
        <v>4022</v>
      </c>
      <c r="E1724" s="24">
        <v>39013</v>
      </c>
      <c r="F1724" s="1" t="s">
        <v>35</v>
      </c>
      <c r="G1724" s="1" t="s">
        <v>36</v>
      </c>
      <c r="H1724" s="1" t="s">
        <v>55</v>
      </c>
      <c r="I1724" t="s">
        <v>38</v>
      </c>
      <c r="J1724" t="str">
        <f>_xlfn.CONCAT(IFERROR(INDEX(Lookup!B:B, MATCH(Table1[[#This Row],[Origin City]], Lookup!A:A, 0)), Table1[[#This Row],[Origin City]]),","," ",Table1[[#This Row],[Origin State]])</f>
        <v>Edison, NE</v>
      </c>
      <c r="K1724" t="s">
        <v>48</v>
      </c>
      <c r="L1724" t="s">
        <v>49</v>
      </c>
      <c r="M1724" t="s">
        <v>50</v>
      </c>
      <c r="N1724" s="5">
        <v>1759</v>
      </c>
      <c r="O1724" t="s">
        <v>51</v>
      </c>
      <c r="P1724">
        <v>110</v>
      </c>
      <c r="Q1724">
        <v>120</v>
      </c>
      <c r="R1724" t="s">
        <v>42</v>
      </c>
      <c r="S1724" t="s">
        <v>43</v>
      </c>
      <c r="T1724" t="s">
        <v>52</v>
      </c>
      <c r="U1724" s="35" t="s">
        <v>44</v>
      </c>
      <c r="V1724" s="27" t="s">
        <v>45</v>
      </c>
      <c r="W1724" s="4">
        <v>5350</v>
      </c>
      <c r="X1724" s="4">
        <f>IF(Table1[[#This Row],[Commodity]]="corn",Table1[[#This Row],[Tariff per Car]]/(111*2000/56),Table1[[#This Row],[Tariff per Car]]/(111*2000/60))</f>
        <v>1.3495495495495495</v>
      </c>
      <c r="Y1724" s="4">
        <f>Table1[[#This Row],[Tariff per Car]]/100.7</f>
        <v>53.128103277060575</v>
      </c>
      <c r="Z1724" s="4">
        <f>(Table1[[#This Row],[Tariff per Car]]/111)</f>
        <v>48.198198198198199</v>
      </c>
      <c r="AA1724" s="6">
        <f>(Table1[[#This Row],[Tariff per Car]]/111)/Table1[[#This Row],[Route Mileage]]</f>
        <v>2.7400908583398637E-2</v>
      </c>
      <c r="AB1724" s="4">
        <v>0.09</v>
      </c>
      <c r="AC1724" s="4">
        <f>Table1[[#This Row],[FSC per Mile]]*Table1[[#This Row],[Route Mileage]]</f>
        <v>158.31</v>
      </c>
      <c r="AD1724" s="4">
        <f>Table1[[#This Row],[Tariff per Car]]+Table1[[#This Row],[FSC per Car]]</f>
        <v>5508.31</v>
      </c>
      <c r="AE1724" s="4">
        <f>IF(Table1[[#This Row],[Commodity]]="corn",Table1[[#This Row],[Tariff + FSC per Car]]/(111*2000/56),Table1[[#This Row],[Tariff + FSC per Car]]/(111*2000/60))</f>
        <v>1.3894836036036038</v>
      </c>
      <c r="AF1724" s="4">
        <f>Table1[[#This Row],[Tariff + FSC per Car]]/100.7</f>
        <v>54.700198609731878</v>
      </c>
      <c r="AG1724" s="4">
        <f>(Table1[[#This Row],[Tariff + FSC per Car]]/111)</f>
        <v>49.624414414414417</v>
      </c>
      <c r="AH1724" s="6">
        <f>(Table1[[#This Row],[Tariff + FSC per Car]]/111)/Table1[[#This Row],[Route Mileage]]</f>
        <v>2.8211719394209446E-2</v>
      </c>
    </row>
    <row r="1725" spans="1:34" x14ac:dyDescent="0.25">
      <c r="A1725" s="12">
        <v>45641</v>
      </c>
      <c r="B1725" s="1" t="s">
        <v>34</v>
      </c>
      <c r="C1725" s="1" t="s">
        <v>34</v>
      </c>
      <c r="D1725" s="24">
        <v>4022</v>
      </c>
      <c r="E1725" s="24">
        <v>39010</v>
      </c>
      <c r="F1725" s="1" t="s">
        <v>35</v>
      </c>
      <c r="G1725" s="1" t="s">
        <v>36</v>
      </c>
      <c r="H1725" s="1" t="s">
        <v>55</v>
      </c>
      <c r="I1725" t="s">
        <v>38</v>
      </c>
      <c r="J1725" t="str">
        <f>_xlfn.CONCAT(IFERROR(INDEX(Lookup!B:B, MATCH(Table1[[#This Row],[Origin City]], Lookup!A:A, 0)), Table1[[#This Row],[Origin City]]),","," ",Table1[[#This Row],[Origin State]])</f>
        <v>Edison, NE</v>
      </c>
      <c r="K1725" t="s">
        <v>39</v>
      </c>
      <c r="L1725" t="s">
        <v>40</v>
      </c>
      <c r="M1725" t="str">
        <f>_xlfn.CONCAT(IFERROR(INDEX(Lookup!B:B, MATCH(Table1[[#This Row],[Destination City]], Lookup!A:A, 0)), Table1[[#This Row],[Destination City]]),","," ",Table1[[#This Row],[Destination State]])</f>
        <v>Hanford, CA</v>
      </c>
      <c r="N1725" s="5">
        <v>1776</v>
      </c>
      <c r="O1725" t="s">
        <v>41</v>
      </c>
      <c r="P1725">
        <v>110</v>
      </c>
      <c r="Q1725">
        <v>120</v>
      </c>
      <c r="R1725" t="s">
        <v>42</v>
      </c>
      <c r="S1725" t="s">
        <v>43</v>
      </c>
      <c r="T1725" t="s">
        <v>52</v>
      </c>
      <c r="U1725" s="36" t="s">
        <v>44</v>
      </c>
      <c r="V1725" s="28" t="s">
        <v>45</v>
      </c>
      <c r="W1725" s="4">
        <v>6000</v>
      </c>
      <c r="X1725" s="4">
        <f>IF(Table1[[#This Row],[Commodity]]="corn",Table1[[#This Row],[Tariff per Car]]/(111*2000/56),Table1[[#This Row],[Tariff per Car]]/(111*2000/60))</f>
        <v>1.5135135135135136</v>
      </c>
      <c r="Y1725" s="4">
        <f>Table1[[#This Row],[Tariff per Car]]/100.7</f>
        <v>59.582919563058589</v>
      </c>
      <c r="Z1725" s="4">
        <f>(Table1[[#This Row],[Tariff per Car]]/111)</f>
        <v>54.054054054054056</v>
      </c>
      <c r="AA1725" s="6">
        <f>(Table1[[#This Row],[Tariff per Car]]/111)/Table1[[#This Row],[Route Mileage]]</f>
        <v>3.0435841246652058E-2</v>
      </c>
      <c r="AB1725" s="4">
        <v>0.09</v>
      </c>
      <c r="AC1725" s="4">
        <f>Table1[[#This Row],[FSC per Mile]]*Table1[[#This Row],[Route Mileage]]</f>
        <v>159.84</v>
      </c>
      <c r="AD1725" s="4">
        <f>Table1[[#This Row],[Tariff per Car]]+Table1[[#This Row],[FSC per Car]]</f>
        <v>6159.84</v>
      </c>
      <c r="AE1725" s="4">
        <f>IF(Table1[[#This Row],[Commodity]]="corn",Table1[[#This Row],[Tariff + FSC per Car]]/(111*2000/56),Table1[[#This Row],[Tariff + FSC per Car]]/(111*2000/60))</f>
        <v>1.5538335135135135</v>
      </c>
      <c r="AF1725" s="4">
        <f>Table1[[#This Row],[Tariff + FSC per Car]]/100.7</f>
        <v>61.170208540218468</v>
      </c>
      <c r="AG1725" s="4">
        <f>(Table1[[#This Row],[Tariff + FSC per Car]]/111)</f>
        <v>55.494054054054054</v>
      </c>
      <c r="AH1725" s="6">
        <f>(Table1[[#This Row],[Tariff + FSC per Car]]/111)/Table1[[#This Row],[Route Mileage]]</f>
        <v>3.1246652057462868E-2</v>
      </c>
    </row>
    <row r="1726" spans="1:34" x14ac:dyDescent="0.25">
      <c r="A1726" s="12">
        <v>45641</v>
      </c>
      <c r="B1726" t="s">
        <v>34</v>
      </c>
      <c r="C1726" t="s">
        <v>34</v>
      </c>
      <c r="D1726" s="24">
        <v>4022</v>
      </c>
      <c r="E1726" s="24">
        <v>39010</v>
      </c>
      <c r="F1726" s="1" t="s">
        <v>35</v>
      </c>
      <c r="G1726" s="1" t="s">
        <v>36</v>
      </c>
      <c r="H1726" s="1" t="s">
        <v>56</v>
      </c>
      <c r="I1726" t="s">
        <v>57</v>
      </c>
      <c r="J1726" t="str">
        <f>_xlfn.CONCAT(IFERROR(INDEX(Lookup!B:B, MATCH(Table1[[#This Row],[Origin City]], Lookup!A:A, 0)), Table1[[#This Row],[Origin City]]),","," ",Table1[[#This Row],[Origin State]])</f>
        <v>Greenwood (Mendota), IL</v>
      </c>
      <c r="K1726" t="s">
        <v>53</v>
      </c>
      <c r="L1726" t="s">
        <v>54</v>
      </c>
      <c r="M1726" t="str">
        <f>_xlfn.CONCAT(IFERROR(INDEX(Lookup!B:B, MATCH(Table1[[#This Row],[Destination City]], Lookup!A:A, 0)), Table1[[#This Row],[Destination City]]),","," ",Table1[[#This Row],[Destination State]])</f>
        <v>Hereford, TX</v>
      </c>
      <c r="N1726" s="5">
        <v>935</v>
      </c>
      <c r="O1726" t="s">
        <v>41</v>
      </c>
      <c r="P1726">
        <v>110</v>
      </c>
      <c r="Q1726">
        <v>120</v>
      </c>
      <c r="R1726" t="s">
        <v>42</v>
      </c>
      <c r="S1726" t="s">
        <v>43</v>
      </c>
      <c r="T1726" t="s">
        <v>52</v>
      </c>
      <c r="U1726" s="35" t="s">
        <v>44</v>
      </c>
      <c r="V1726" s="27" t="s">
        <v>45</v>
      </c>
      <c r="W1726" s="4">
        <v>4560</v>
      </c>
      <c r="X1726" s="4">
        <f>IF(Table1[[#This Row],[Commodity]]="corn",Table1[[#This Row],[Tariff per Car]]/(111*2000/56),Table1[[#This Row],[Tariff per Car]]/(111*2000/60))</f>
        <v>1.1502702702702703</v>
      </c>
      <c r="Y1726" s="4">
        <f>Table1[[#This Row],[Tariff per Car]]/100.7</f>
        <v>45.283018867924525</v>
      </c>
      <c r="Z1726" s="4">
        <f>(Table1[[#This Row],[Tariff per Car]]/111)</f>
        <v>41.081081081081081</v>
      </c>
      <c r="AA1726" s="6">
        <f>(Table1[[#This Row],[Tariff per Car]]/111)/Table1[[#This Row],[Route Mileage]]</f>
        <v>4.3936985113455701E-2</v>
      </c>
      <c r="AB1726" s="4">
        <v>0.09</v>
      </c>
      <c r="AC1726" s="4">
        <f>Table1[[#This Row],[FSC per Mile]]*Table1[[#This Row],[Route Mileage]]</f>
        <v>84.149999999999991</v>
      </c>
      <c r="AD1726" s="4">
        <f>Table1[[#This Row],[Tariff per Car]]+Table1[[#This Row],[FSC per Car]]</f>
        <v>4644.1499999999996</v>
      </c>
      <c r="AE1726" s="4">
        <f>IF(Table1[[#This Row],[Commodity]]="corn",Table1[[#This Row],[Tariff + FSC per Car]]/(111*2000/56),Table1[[#This Row],[Tariff + FSC per Car]]/(111*2000/60))</f>
        <v>1.1714972972972972</v>
      </c>
      <c r="AF1726" s="4">
        <f>Table1[[#This Row],[Tariff + FSC per Car]]/100.7</f>
        <v>46.118669314796421</v>
      </c>
      <c r="AG1726" s="4">
        <f>(Table1[[#This Row],[Tariff + FSC per Car]]/111)</f>
        <v>41.839189189189185</v>
      </c>
      <c r="AH1726" s="6">
        <f>(Table1[[#This Row],[Tariff + FSC per Car]]/111)/Table1[[#This Row],[Route Mileage]]</f>
        <v>4.474779592426651E-2</v>
      </c>
    </row>
    <row r="1727" spans="1:34" x14ac:dyDescent="0.25">
      <c r="A1727" s="12">
        <v>45641</v>
      </c>
      <c r="B1727" s="1" t="s">
        <v>34</v>
      </c>
      <c r="C1727" s="1" t="s">
        <v>34</v>
      </c>
      <c r="D1727" s="24">
        <v>4022</v>
      </c>
      <c r="E1727" s="24">
        <v>39010</v>
      </c>
      <c r="F1727" s="1" t="s">
        <v>35</v>
      </c>
      <c r="G1727" s="1" t="s">
        <v>36</v>
      </c>
      <c r="H1727" s="1" t="s">
        <v>58</v>
      </c>
      <c r="I1727" t="s">
        <v>59</v>
      </c>
      <c r="J1727" t="str">
        <f>_xlfn.CONCAT(IFERROR(INDEX(Lookup!B:B, MATCH(Table1[[#This Row],[Origin City]], Lookup!A:A, 0)), Table1[[#This Row],[Origin City]]),","," ",Table1[[#This Row],[Origin State]])</f>
        <v>Hancock, IA</v>
      </c>
      <c r="K1727" t="s">
        <v>60</v>
      </c>
      <c r="L1727" t="s">
        <v>54</v>
      </c>
      <c r="M1727" t="str">
        <f>_xlfn.CONCAT(IFERROR(INDEX(Lookup!B:B, MATCH(Table1[[#This Row],[Destination City]], Lookup!A:A, 0)), Table1[[#This Row],[Destination City]]),","," ",Table1[[#This Row],[Destination State]])</f>
        <v>Plainview, TX</v>
      </c>
      <c r="N1727" s="5">
        <v>832</v>
      </c>
      <c r="O1727" t="s">
        <v>41</v>
      </c>
      <c r="P1727">
        <v>110</v>
      </c>
      <c r="Q1727">
        <v>120</v>
      </c>
      <c r="R1727" t="s">
        <v>42</v>
      </c>
      <c r="S1727" t="s">
        <v>43</v>
      </c>
      <c r="T1727" t="s">
        <v>43</v>
      </c>
      <c r="U1727" s="35" t="s">
        <v>44</v>
      </c>
      <c r="V1727" s="27" t="s">
        <v>45</v>
      </c>
      <c r="W1727" s="4">
        <v>5160</v>
      </c>
      <c r="X1727" s="4">
        <f>IF(Table1[[#This Row],[Commodity]]="corn",Table1[[#This Row],[Tariff per Car]]/(111*2000/56),Table1[[#This Row],[Tariff per Car]]/(111*2000/60))</f>
        <v>1.3016216216216216</v>
      </c>
      <c r="Y1727" s="4">
        <f>Table1[[#This Row],[Tariff per Car]]/100.7</f>
        <v>51.241310824230389</v>
      </c>
      <c r="Z1727" s="4">
        <f>(Table1[[#This Row],[Tariff per Car]]/111)</f>
        <v>46.486486486486484</v>
      </c>
      <c r="AA1727" s="6">
        <f>(Table1[[#This Row],[Tariff per Car]]/111)/Table1[[#This Row],[Route Mileage]]</f>
        <v>5.5873180873180869E-2</v>
      </c>
      <c r="AB1727" s="4">
        <v>0.09</v>
      </c>
      <c r="AC1727" s="4">
        <f>Table1[[#This Row],[FSC per Mile]]*Table1[[#This Row],[Route Mileage]]</f>
        <v>74.88</v>
      </c>
      <c r="AD1727" s="4">
        <f>Table1[[#This Row],[Tariff per Car]]+Table1[[#This Row],[FSC per Car]]</f>
        <v>5234.88</v>
      </c>
      <c r="AE1727" s="4">
        <f>IF(Table1[[#This Row],[Commodity]]="corn",Table1[[#This Row],[Tariff + FSC per Car]]/(111*2000/56),Table1[[#This Row],[Tariff + FSC per Car]]/(111*2000/60))</f>
        <v>1.3205102702702702</v>
      </c>
      <c r="AF1727" s="4">
        <f>Table1[[#This Row],[Tariff + FSC per Car]]/100.7</f>
        <v>51.984905660377358</v>
      </c>
      <c r="AG1727" s="4">
        <f>(Table1[[#This Row],[Tariff + FSC per Car]]/111)</f>
        <v>47.161081081081079</v>
      </c>
      <c r="AH1727" s="6">
        <f>(Table1[[#This Row],[Tariff + FSC per Car]]/111)/Table1[[#This Row],[Route Mileage]]</f>
        <v>5.6683991683991679E-2</v>
      </c>
    </row>
    <row r="1728" spans="1:34" x14ac:dyDescent="0.25">
      <c r="A1728" s="12">
        <v>45641</v>
      </c>
      <c r="B1728" s="1" t="s">
        <v>34</v>
      </c>
      <c r="C1728" s="1" t="s">
        <v>34</v>
      </c>
      <c r="D1728" s="24">
        <v>4022</v>
      </c>
      <c r="E1728" s="24">
        <v>39010</v>
      </c>
      <c r="F1728" s="1" t="s">
        <v>35</v>
      </c>
      <c r="G1728" s="1" t="s">
        <v>36</v>
      </c>
      <c r="H1728" s="1" t="s">
        <v>61</v>
      </c>
      <c r="I1728" t="s">
        <v>62</v>
      </c>
      <c r="J1728" t="str">
        <f>_xlfn.CONCAT(IFERROR(INDEX(Lookup!B:B, MATCH(Table1[[#This Row],[Origin City]], Lookup!A:A, 0)), Table1[[#This Row],[Origin City]]),","," ",Table1[[#This Row],[Origin State]])</f>
        <v>Phelps (Rock Port), MO</v>
      </c>
      <c r="K1728" t="s">
        <v>63</v>
      </c>
      <c r="L1728" t="s">
        <v>64</v>
      </c>
      <c r="M1728" t="str">
        <f>_xlfn.CONCAT(IFERROR(INDEX(Lookup!B:B, MATCH(Table1[[#This Row],[Destination City]], Lookup!A:A, 0)), Table1[[#This Row],[Destination City]]),","," ",Table1[[#This Row],[Destination State]])</f>
        <v>Clovis, NM</v>
      </c>
      <c r="N1728" s="5">
        <v>764</v>
      </c>
      <c r="O1728" t="s">
        <v>41</v>
      </c>
      <c r="P1728">
        <v>110</v>
      </c>
      <c r="Q1728">
        <v>120</v>
      </c>
      <c r="R1728" t="s">
        <v>42</v>
      </c>
      <c r="S1728" t="s">
        <v>43</v>
      </c>
      <c r="T1728" t="s">
        <v>52</v>
      </c>
      <c r="U1728" s="35" t="s">
        <v>44</v>
      </c>
      <c r="V1728" s="27" t="s">
        <v>45</v>
      </c>
      <c r="W1728" s="4">
        <v>4800</v>
      </c>
      <c r="X1728" s="4">
        <f>IF(Table1[[#This Row],[Commodity]]="corn",Table1[[#This Row],[Tariff per Car]]/(111*2000/56),Table1[[#This Row],[Tariff per Car]]/(111*2000/60))</f>
        <v>1.2108108108108109</v>
      </c>
      <c r="Y1728" s="4">
        <f>Table1[[#This Row],[Tariff per Car]]/100.7</f>
        <v>47.666335650446868</v>
      </c>
      <c r="Z1728" s="4">
        <f>(Table1[[#This Row],[Tariff per Car]]/111)</f>
        <v>43.243243243243242</v>
      </c>
      <c r="AA1728" s="6">
        <f>(Table1[[#This Row],[Tariff per Car]]/111)/Table1[[#This Row],[Route Mileage]]</f>
        <v>5.6601103721522571E-2</v>
      </c>
      <c r="AB1728" s="4">
        <v>0.09</v>
      </c>
      <c r="AC1728" s="4">
        <f>Table1[[#This Row],[FSC per Mile]]*Table1[[#This Row],[Route Mileage]]</f>
        <v>68.759999999999991</v>
      </c>
      <c r="AD1728" s="4">
        <f>Table1[[#This Row],[Tariff per Car]]+Table1[[#This Row],[FSC per Car]]</f>
        <v>4868.76</v>
      </c>
      <c r="AE1728" s="4">
        <f>IF(Table1[[#This Row],[Commodity]]="corn",Table1[[#This Row],[Tariff + FSC per Car]]/(111*2000/56),Table1[[#This Row],[Tariff + FSC per Car]]/(111*2000/60))</f>
        <v>1.2281556756756757</v>
      </c>
      <c r="AF1728" s="4">
        <f>Table1[[#This Row],[Tariff + FSC per Car]]/100.7</f>
        <v>48.349155908639524</v>
      </c>
      <c r="AG1728" s="4">
        <f>(Table1[[#This Row],[Tariff + FSC per Car]]/111)</f>
        <v>43.862702702702705</v>
      </c>
      <c r="AH1728" s="6">
        <f>(Table1[[#This Row],[Tariff + FSC per Car]]/111)/Table1[[#This Row],[Route Mileage]]</f>
        <v>5.7411914532333387E-2</v>
      </c>
    </row>
    <row r="1729" spans="1:34" x14ac:dyDescent="0.25">
      <c r="A1729" s="12">
        <v>45641</v>
      </c>
      <c r="B1729" s="1" t="s">
        <v>34</v>
      </c>
      <c r="C1729" s="1" t="s">
        <v>34</v>
      </c>
      <c r="D1729" s="24">
        <v>4022</v>
      </c>
      <c r="E1729" s="24">
        <v>39010</v>
      </c>
      <c r="F1729" s="1" t="s">
        <v>35</v>
      </c>
      <c r="G1729" s="1" t="s">
        <v>36</v>
      </c>
      <c r="H1729" s="1" t="s">
        <v>61</v>
      </c>
      <c r="I1729" t="s">
        <v>62</v>
      </c>
      <c r="J1729" t="str">
        <f>_xlfn.CONCAT(IFERROR(INDEX(Lookup!B:B, MATCH(Table1[[#This Row],[Origin City]], Lookup!A:A, 0)), Table1[[#This Row],[Origin City]]),","," ",Table1[[#This Row],[Origin State]])</f>
        <v>Phelps (Rock Port), MO</v>
      </c>
      <c r="K1729" t="s">
        <v>65</v>
      </c>
      <c r="L1729" t="s">
        <v>54</v>
      </c>
      <c r="M1729" t="s">
        <v>66</v>
      </c>
      <c r="N1729" s="5">
        <v>937</v>
      </c>
      <c r="O1729" t="s">
        <v>41</v>
      </c>
      <c r="P1729">
        <v>110</v>
      </c>
      <c r="Q1729">
        <v>120</v>
      </c>
      <c r="R1729" t="s">
        <v>42</v>
      </c>
      <c r="S1729" t="s">
        <v>43</v>
      </c>
      <c r="T1729" t="s">
        <v>52</v>
      </c>
      <c r="U1729" s="35" t="s">
        <v>44</v>
      </c>
      <c r="V1729" s="27" t="s">
        <v>45</v>
      </c>
      <c r="W1729" s="4">
        <v>4540</v>
      </c>
      <c r="X1729" s="4">
        <f>IF(Table1[[#This Row],[Commodity]]="corn",Table1[[#This Row],[Tariff per Car]]/(111*2000/56),Table1[[#This Row],[Tariff per Car]]/(111*2000/60))</f>
        <v>1.1452252252252253</v>
      </c>
      <c r="Y1729" s="4">
        <f>Table1[[#This Row],[Tariff per Car]]/100.7</f>
        <v>45.084409136047668</v>
      </c>
      <c r="Z1729" s="4">
        <f>(Table1[[#This Row],[Tariff per Car]]/111)</f>
        <v>40.900900900900901</v>
      </c>
      <c r="AA1729" s="6">
        <f>(Table1[[#This Row],[Tariff per Car]]/111)/Table1[[#This Row],[Route Mileage]]</f>
        <v>4.3650908111954004E-2</v>
      </c>
      <c r="AB1729" s="4">
        <v>0.09</v>
      </c>
      <c r="AC1729" s="4">
        <f>Table1[[#This Row],[FSC per Mile]]*Table1[[#This Row],[Route Mileage]]</f>
        <v>84.33</v>
      </c>
      <c r="AD1729" s="4">
        <f>Table1[[#This Row],[Tariff per Car]]+Table1[[#This Row],[FSC per Car]]</f>
        <v>4624.33</v>
      </c>
      <c r="AE1729" s="4">
        <f>IF(Table1[[#This Row],[Commodity]]="corn",Table1[[#This Row],[Tariff + FSC per Car]]/(111*2000/56),Table1[[#This Row],[Tariff + FSC per Car]]/(111*2000/60))</f>
        <v>1.1664976576576576</v>
      </c>
      <c r="AF1729" s="4">
        <f>Table1[[#This Row],[Tariff + FSC per Car]]/100.7</f>
        <v>45.921847070506452</v>
      </c>
      <c r="AG1729" s="4">
        <f>(Table1[[#This Row],[Tariff + FSC per Car]]/111)</f>
        <v>41.660630630630628</v>
      </c>
      <c r="AH1729" s="6">
        <f>(Table1[[#This Row],[Tariff + FSC per Car]]/111)/Table1[[#This Row],[Route Mileage]]</f>
        <v>4.4461718922764813E-2</v>
      </c>
    </row>
    <row r="1730" spans="1:34" x14ac:dyDescent="0.25">
      <c r="A1730" s="12">
        <v>45641</v>
      </c>
      <c r="B1730" s="1" t="s">
        <v>34</v>
      </c>
      <c r="C1730" s="1" t="s">
        <v>34</v>
      </c>
      <c r="D1730" s="24">
        <v>4022</v>
      </c>
      <c r="E1730" s="24">
        <v>39013</v>
      </c>
      <c r="F1730" s="1" t="s">
        <v>35</v>
      </c>
      <c r="G1730" s="1" t="s">
        <v>36</v>
      </c>
      <c r="H1730" s="1" t="s">
        <v>67</v>
      </c>
      <c r="I1730" t="s">
        <v>68</v>
      </c>
      <c r="J1730" t="str">
        <f>_xlfn.CONCAT(IFERROR(INDEX(Lookup!B:B, MATCH(Table1[[#This Row],[Origin City]], Lookup!A:A, 0)), Table1[[#This Row],[Origin City]]),","," ",Table1[[#This Row],[Origin State]])</f>
        <v>Selby, SD</v>
      </c>
      <c r="K1730" t="s">
        <v>48</v>
      </c>
      <c r="L1730" t="s">
        <v>49</v>
      </c>
      <c r="M1730" t="s">
        <v>50</v>
      </c>
      <c r="N1730" s="5">
        <v>1419</v>
      </c>
      <c r="O1730" t="s">
        <v>51</v>
      </c>
      <c r="P1730">
        <v>110</v>
      </c>
      <c r="Q1730">
        <v>120</v>
      </c>
      <c r="R1730" t="s">
        <v>42</v>
      </c>
      <c r="S1730" t="s">
        <v>43</v>
      </c>
      <c r="T1730" t="s">
        <v>52</v>
      </c>
      <c r="U1730" s="36" t="s">
        <v>44</v>
      </c>
      <c r="V1730" s="28" t="s">
        <v>45</v>
      </c>
      <c r="W1730" s="4">
        <v>5430</v>
      </c>
      <c r="X1730" s="4">
        <f>IF(Table1[[#This Row],[Commodity]]="corn",Table1[[#This Row],[Tariff per Car]]/(111*2000/56),Table1[[#This Row],[Tariff per Car]]/(111*2000/60))</f>
        <v>1.3697297297297297</v>
      </c>
      <c r="Y1730" s="4">
        <f>Table1[[#This Row],[Tariff per Car]]/100.7</f>
        <v>53.922542204568025</v>
      </c>
      <c r="Z1730" s="4">
        <f>(Table1[[#This Row],[Tariff per Car]]/111)</f>
        <v>48.918918918918919</v>
      </c>
      <c r="AA1730" s="6">
        <f>(Table1[[#This Row],[Tariff per Car]]/111)/Table1[[#This Row],[Route Mileage]]</f>
        <v>3.4474220520732152E-2</v>
      </c>
      <c r="AB1730" s="4">
        <v>0.09</v>
      </c>
      <c r="AC1730" s="4">
        <f>Table1[[#This Row],[FSC per Mile]]*Table1[[#This Row],[Route Mileage]]</f>
        <v>127.71</v>
      </c>
      <c r="AD1730" s="4">
        <f>Table1[[#This Row],[Tariff per Car]]+Table1[[#This Row],[FSC per Car]]</f>
        <v>5557.71</v>
      </c>
      <c r="AE1730" s="4">
        <f>IF(Table1[[#This Row],[Commodity]]="corn",Table1[[#This Row],[Tariff + FSC per Car]]/(111*2000/56),Table1[[#This Row],[Tariff + FSC per Car]]/(111*2000/60))</f>
        <v>1.4019448648648649</v>
      </c>
      <c r="AF1730" s="4">
        <f>Table1[[#This Row],[Tariff + FSC per Car]]/100.7</f>
        <v>55.190764647467724</v>
      </c>
      <c r="AG1730" s="4">
        <f>(Table1[[#This Row],[Tariff + FSC per Car]]/111)</f>
        <v>50.069459459459459</v>
      </c>
      <c r="AH1730" s="6">
        <f>(Table1[[#This Row],[Tariff + FSC per Car]]/111)/Table1[[#This Row],[Route Mileage]]</f>
        <v>3.5285031331542961E-2</v>
      </c>
    </row>
    <row r="1731" spans="1:34" x14ac:dyDescent="0.25">
      <c r="A1731" s="12">
        <v>45641</v>
      </c>
      <c r="B1731" s="1" t="s">
        <v>34</v>
      </c>
      <c r="C1731" s="1" t="s">
        <v>34</v>
      </c>
      <c r="D1731" s="24">
        <v>4022</v>
      </c>
      <c r="E1731" s="24">
        <v>39013</v>
      </c>
      <c r="F1731" s="1" t="s">
        <v>35</v>
      </c>
      <c r="G1731" s="1" t="s">
        <v>36</v>
      </c>
      <c r="H1731" s="1" t="s">
        <v>69</v>
      </c>
      <c r="I1731" t="s">
        <v>47</v>
      </c>
      <c r="J1731" t="str">
        <f>_xlfn.CONCAT(IFERROR(INDEX(Lookup!B:B, MATCH(Table1[[#This Row],[Origin City]], Lookup!A:A, 0)), Table1[[#This Row],[Origin City]]),","," ",Table1[[#This Row],[Origin State]])</f>
        <v>St. Cloud, MN</v>
      </c>
      <c r="K1731" t="s">
        <v>48</v>
      </c>
      <c r="L1731" t="s">
        <v>49</v>
      </c>
      <c r="M1731" t="s">
        <v>50</v>
      </c>
      <c r="N1731" s="5">
        <v>1666</v>
      </c>
      <c r="O1731" t="s">
        <v>51</v>
      </c>
      <c r="P1731">
        <v>110</v>
      </c>
      <c r="Q1731">
        <v>120</v>
      </c>
      <c r="R1731" t="s">
        <v>42</v>
      </c>
      <c r="S1731" t="s">
        <v>43</v>
      </c>
      <c r="T1731" t="s">
        <v>52</v>
      </c>
      <c r="U1731" s="36" t="s">
        <v>44</v>
      </c>
      <c r="V1731" s="28" t="s">
        <v>45</v>
      </c>
      <c r="W1731" s="4">
        <v>5430</v>
      </c>
      <c r="X1731" s="4">
        <f>IF(Table1[[#This Row],[Commodity]]="corn",Table1[[#This Row],[Tariff per Car]]/(111*2000/56),Table1[[#This Row],[Tariff per Car]]/(111*2000/60))</f>
        <v>1.3697297297297297</v>
      </c>
      <c r="Y1731" s="4">
        <f>Table1[[#This Row],[Tariff per Car]]/100.7</f>
        <v>53.922542204568025</v>
      </c>
      <c r="Z1731" s="4">
        <f>(Table1[[#This Row],[Tariff per Car]]/111)</f>
        <v>48.918918918918919</v>
      </c>
      <c r="AA1731" s="6">
        <f>(Table1[[#This Row],[Tariff per Car]]/111)/Table1[[#This Row],[Route Mileage]]</f>
        <v>2.9363096589987345E-2</v>
      </c>
      <c r="AB1731" s="4">
        <v>0.09</v>
      </c>
      <c r="AC1731" s="4">
        <f>Table1[[#This Row],[FSC per Mile]]*Table1[[#This Row],[Route Mileage]]</f>
        <v>149.94</v>
      </c>
      <c r="AD1731" s="4">
        <f>Table1[[#This Row],[Tariff per Car]]+Table1[[#This Row],[FSC per Car]]</f>
        <v>5579.94</v>
      </c>
      <c r="AE1731" s="4">
        <f>IF(Table1[[#This Row],[Commodity]]="corn",Table1[[#This Row],[Tariff + FSC per Car]]/(111*2000/56),Table1[[#This Row],[Tariff + FSC per Car]]/(111*2000/60))</f>
        <v>1.4075524324324324</v>
      </c>
      <c r="AF1731" s="4">
        <f>Table1[[#This Row],[Tariff + FSC per Car]]/100.7</f>
        <v>55.41151936444885</v>
      </c>
      <c r="AG1731" s="4">
        <f>(Table1[[#This Row],[Tariff + FSC per Car]]/111)</f>
        <v>50.269729729729725</v>
      </c>
      <c r="AH1731" s="6">
        <f>(Table1[[#This Row],[Tariff + FSC per Car]]/111)/Table1[[#This Row],[Route Mileage]]</f>
        <v>3.0173907400798155E-2</v>
      </c>
    </row>
    <row r="1732" spans="1:34" x14ac:dyDescent="0.25">
      <c r="A1732" s="12">
        <v>45641</v>
      </c>
      <c r="B1732" s="1" t="s">
        <v>34</v>
      </c>
      <c r="C1732" s="1" t="s">
        <v>34</v>
      </c>
      <c r="D1732" s="24">
        <v>4022</v>
      </c>
      <c r="E1732" s="24">
        <v>39010</v>
      </c>
      <c r="F1732" s="1" t="s">
        <v>35</v>
      </c>
      <c r="G1732" s="1" t="s">
        <v>36</v>
      </c>
      <c r="H1732" s="1" t="s">
        <v>70</v>
      </c>
      <c r="I1732" t="s">
        <v>57</v>
      </c>
      <c r="J1732" t="str">
        <f>_xlfn.CONCAT(IFERROR(INDEX(Lookup!B:B, MATCH(Table1[[#This Row],[Origin City]], Lookup!A:A, 0)), Table1[[#This Row],[Origin City]]),","," ",Table1[[#This Row],[Origin State]])</f>
        <v>Waverly, IL</v>
      </c>
      <c r="K1732" t="s">
        <v>71</v>
      </c>
      <c r="L1732" t="s">
        <v>64</v>
      </c>
      <c r="M1732" t="str">
        <f>_xlfn.CONCAT(IFERROR(INDEX(Lookup!B:B, MATCH(Table1[[#This Row],[Destination City]], Lookup!A:A, 0)), Table1[[#This Row],[Destination City]]),","," ",Table1[[#This Row],[Destination State]])</f>
        <v>Dexter, NM</v>
      </c>
      <c r="N1732" s="47">
        <v>1058</v>
      </c>
      <c r="O1732" t="s">
        <v>41</v>
      </c>
      <c r="P1732">
        <v>110</v>
      </c>
      <c r="Q1732">
        <v>120</v>
      </c>
      <c r="R1732" t="s">
        <v>42</v>
      </c>
      <c r="S1732" t="s">
        <v>43</v>
      </c>
      <c r="T1732" t="s">
        <v>43</v>
      </c>
      <c r="U1732" s="36" t="s">
        <v>44</v>
      </c>
      <c r="V1732" s="28" t="s">
        <v>45</v>
      </c>
      <c r="W1732" s="4">
        <v>4680</v>
      </c>
      <c r="X1732" s="4">
        <f>IF(Table1[[#This Row],[Commodity]]="corn",Table1[[#This Row],[Tariff per Car]]/(111*2000/56),Table1[[#This Row],[Tariff per Car]]/(111*2000/60))</f>
        <v>1.1805405405405405</v>
      </c>
      <c r="Y1732" s="4">
        <f>Table1[[#This Row],[Tariff per Car]]/100.7</f>
        <v>46.474677259185697</v>
      </c>
      <c r="Z1732" s="4">
        <f>(Table1[[#This Row],[Tariff per Car]]/111)</f>
        <v>42.162162162162161</v>
      </c>
      <c r="AA1732" s="6">
        <f>(Table1[[#This Row],[Tariff per Car]]/111)/Table1[[#This Row],[Route Mileage]]</f>
        <v>3.9850814898073877E-2</v>
      </c>
      <c r="AB1732" s="4">
        <v>0.09</v>
      </c>
      <c r="AC1732" s="4">
        <f>Table1[[#This Row],[FSC per Mile]]*Table1[[#This Row],[Route Mileage]]</f>
        <v>95.22</v>
      </c>
      <c r="AD1732" s="4">
        <f>Table1[[#This Row],[Tariff per Car]]+Table1[[#This Row],[FSC per Car]]</f>
        <v>4775.22</v>
      </c>
      <c r="AE1732" s="4">
        <f>IF(Table1[[#This Row],[Commodity]]="corn",Table1[[#This Row],[Tariff + FSC per Car]]/(111*2000/56),Table1[[#This Row],[Tariff + FSC per Car]]/(111*2000/60))</f>
        <v>1.2045600000000001</v>
      </c>
      <c r="AF1732" s="4">
        <f>Table1[[#This Row],[Tariff + FSC per Car]]/100.7</f>
        <v>47.420258192651438</v>
      </c>
      <c r="AG1732" s="4">
        <f>(Table1[[#This Row],[Tariff + FSC per Car]]/111)</f>
        <v>43.02</v>
      </c>
      <c r="AH1732" s="6">
        <f>(Table1[[#This Row],[Tariff + FSC per Car]]/111)/Table1[[#This Row],[Route Mileage]]</f>
        <v>4.0661625708884694E-2</v>
      </c>
    </row>
    <row r="1733" spans="1:34" x14ac:dyDescent="0.25">
      <c r="A1733" s="12">
        <v>45641</v>
      </c>
      <c r="B1733" s="1" t="s">
        <v>131</v>
      </c>
      <c r="C1733" s="1" t="s">
        <v>131</v>
      </c>
      <c r="D1733" s="24">
        <v>4050</v>
      </c>
      <c r="E1733" s="24">
        <v>1001000</v>
      </c>
      <c r="F1733" s="1" t="s">
        <v>35</v>
      </c>
      <c r="G1733" s="1" t="s">
        <v>36</v>
      </c>
      <c r="H1733" s="1" t="s">
        <v>132</v>
      </c>
      <c r="I1733" t="s">
        <v>57</v>
      </c>
      <c r="J1733" t="str">
        <f>_xlfn.CONCAT(IFERROR(INDEX(Lookup!B:B, MATCH(Table1[[#This Row],[Origin City]], Lookup!A:A, 0)), Table1[[#This Row],[Origin City]]),","," ",Table1[[#This Row],[Origin State]])</f>
        <v>Gibson City, IL</v>
      </c>
      <c r="K1733" t="s">
        <v>133</v>
      </c>
      <c r="L1733" t="s">
        <v>83</v>
      </c>
      <c r="M1733" t="str">
        <f>_xlfn.CONCAT(IFERROR(INDEX(Lookup!B:B, MATCH(Table1[[#This Row],[Destination City]], Lookup!A:A, 0)), Table1[[#This Row],[Destination City]]),","," ",Table1[[#This Row],[Destination State]])</f>
        <v>Reserve, LA</v>
      </c>
      <c r="N1733" s="5">
        <v>870</v>
      </c>
      <c r="O1733" t="s">
        <v>86</v>
      </c>
      <c r="P1733">
        <v>105</v>
      </c>
      <c r="R1733" t="s">
        <v>108</v>
      </c>
      <c r="S1733" t="s">
        <v>43</v>
      </c>
      <c r="T1733" t="s">
        <v>52</v>
      </c>
      <c r="U1733" s="26"/>
      <c r="V1733" s="27" t="s">
        <v>134</v>
      </c>
      <c r="W1733" s="4">
        <v>2191</v>
      </c>
      <c r="X1733" s="4">
        <f>IF(Table1[[#This Row],[Commodity]]="corn",Table1[[#This Row],[Tariff per Car]]/(111*2000/56),Table1[[#This Row],[Tariff per Car]]/(111*2000/60))</f>
        <v>0.55268468468468468</v>
      </c>
      <c r="Y1733" s="4">
        <f>Table1[[#This Row],[Tariff per Car]]/100.7</f>
        <v>21.757696127110229</v>
      </c>
      <c r="Z1733" s="4">
        <f>(Table1[[#This Row],[Tariff per Car]]/111)</f>
        <v>19.738738738738739</v>
      </c>
      <c r="AA1733" s="6">
        <f>(Table1[[#This Row],[Tariff per Car]]/111)/Table1[[#This Row],[Route Mileage]]</f>
        <v>2.2688205446826138E-2</v>
      </c>
      <c r="AB1733" s="4">
        <v>0.33750000000000002</v>
      </c>
      <c r="AC1733" s="4">
        <f>Table1[[#This Row],[FSC per Mile]]*Table1[[#This Row],[Route Mileage]]</f>
        <v>293.625</v>
      </c>
      <c r="AD1733" s="4">
        <f>Table1[[#This Row],[Tariff per Car]]+Table1[[#This Row],[FSC per Car]]</f>
        <v>2484.625</v>
      </c>
      <c r="AE1733" s="4">
        <f>IF(Table1[[#This Row],[Commodity]]="corn",Table1[[#This Row],[Tariff + FSC per Car]]/(111*2000/56),Table1[[#This Row],[Tariff + FSC per Car]]/(111*2000/60))</f>
        <v>0.62675225225225228</v>
      </c>
      <c r="AF1733" s="4">
        <f>Table1[[#This Row],[Tariff + FSC per Car]]/100.7</f>
        <v>24.673535253227406</v>
      </c>
      <c r="AG1733" s="4">
        <f>(Table1[[#This Row],[Tariff + FSC per Car]]/111)</f>
        <v>22.384009009009009</v>
      </c>
      <c r="AH1733" s="6">
        <f>(Table1[[#This Row],[Tariff + FSC per Car]]/111)/Table1[[#This Row],[Route Mileage]]</f>
        <v>2.5728745987366679E-2</v>
      </c>
    </row>
    <row r="1734" spans="1:34" x14ac:dyDescent="0.25">
      <c r="A1734" s="12">
        <v>45641</v>
      </c>
      <c r="B1734" s="1" t="s">
        <v>131</v>
      </c>
      <c r="C1734" s="1" t="s">
        <v>131</v>
      </c>
      <c r="D1734" s="24">
        <v>4050</v>
      </c>
      <c r="E1734" s="24">
        <v>1001000</v>
      </c>
      <c r="F1734" s="1" t="s">
        <v>35</v>
      </c>
      <c r="G1734" s="1" t="s">
        <v>36</v>
      </c>
      <c r="H1734" s="1" t="s">
        <v>132</v>
      </c>
      <c r="I1734" t="s">
        <v>57</v>
      </c>
      <c r="J1734" t="str">
        <f>_xlfn.CONCAT(IFERROR(INDEX(Lookup!B:B, MATCH(Table1[[#This Row],[Origin City]], Lookup!A:A, 0)), Table1[[#This Row],[Origin City]]),","," ",Table1[[#This Row],[Origin State]])</f>
        <v>Gibson City, IL</v>
      </c>
      <c r="K1734" t="s">
        <v>133</v>
      </c>
      <c r="L1734" t="s">
        <v>83</v>
      </c>
      <c r="M1734" t="str">
        <f>_xlfn.CONCAT(IFERROR(INDEX(Lookup!B:B, MATCH(Table1[[#This Row],[Destination City]], Lookup!A:A, 0)), Table1[[#This Row],[Destination City]]),","," ",Table1[[#This Row],[Destination State]])</f>
        <v>Reserve, LA</v>
      </c>
      <c r="N1734" s="5">
        <v>870</v>
      </c>
      <c r="O1734" t="s">
        <v>86</v>
      </c>
      <c r="P1734">
        <v>105</v>
      </c>
      <c r="R1734" t="s">
        <v>2</v>
      </c>
      <c r="S1734" t="s">
        <v>43</v>
      </c>
      <c r="T1734" t="s">
        <v>52</v>
      </c>
      <c r="U1734" s="26"/>
      <c r="V1734" s="27" t="s">
        <v>134</v>
      </c>
      <c r="W1734" s="4">
        <v>2571</v>
      </c>
      <c r="X1734" s="4">
        <f>IF(Table1[[#This Row],[Commodity]]="corn",Table1[[#This Row],[Tariff per Car]]/(111*2000/56),Table1[[#This Row],[Tariff per Car]]/(111*2000/60))</f>
        <v>0.64854054054054056</v>
      </c>
      <c r="Y1734" s="4">
        <f>Table1[[#This Row],[Tariff per Car]]/100.7</f>
        <v>25.531281032770604</v>
      </c>
      <c r="Z1734" s="4">
        <f>(Table1[[#This Row],[Tariff per Car]]/111)</f>
        <v>23.162162162162161</v>
      </c>
      <c r="AA1734" s="6">
        <f>(Table1[[#This Row],[Tariff per Car]]/111)/Table1[[#This Row],[Route Mileage]]</f>
        <v>2.6623174899036966E-2</v>
      </c>
      <c r="AB1734" s="4">
        <v>0.33750000000000002</v>
      </c>
      <c r="AC1734" s="4">
        <f>Table1[[#This Row],[FSC per Mile]]*Table1[[#This Row],[Route Mileage]]</f>
        <v>293.625</v>
      </c>
      <c r="AD1734" s="4">
        <f>Table1[[#This Row],[Tariff per Car]]+Table1[[#This Row],[FSC per Car]]</f>
        <v>2864.625</v>
      </c>
      <c r="AE1734" s="4">
        <f>IF(Table1[[#This Row],[Commodity]]="corn",Table1[[#This Row],[Tariff + FSC per Car]]/(111*2000/56),Table1[[#This Row],[Tariff + FSC per Car]]/(111*2000/60))</f>
        <v>0.72260810810810816</v>
      </c>
      <c r="AF1734" s="4">
        <f>Table1[[#This Row],[Tariff + FSC per Car]]/100.7</f>
        <v>28.447120158887785</v>
      </c>
      <c r="AG1734" s="4">
        <f>(Table1[[#This Row],[Tariff + FSC per Car]]/111)</f>
        <v>25.807432432432432</v>
      </c>
      <c r="AH1734" s="6">
        <f>(Table1[[#This Row],[Tariff + FSC per Car]]/111)/Table1[[#This Row],[Route Mileage]]</f>
        <v>2.9663715439577507E-2</v>
      </c>
    </row>
    <row r="1735" spans="1:34" x14ac:dyDescent="0.25">
      <c r="A1735" s="12">
        <v>45641</v>
      </c>
      <c r="B1735" s="1" t="s">
        <v>80</v>
      </c>
      <c r="C1735" s="1" t="s">
        <v>81</v>
      </c>
      <c r="D1735" s="24">
        <v>4032</v>
      </c>
      <c r="E1735" s="24">
        <v>1182</v>
      </c>
      <c r="F1735" s="1" t="s">
        <v>35</v>
      </c>
      <c r="G1735" s="1" t="s">
        <v>36</v>
      </c>
      <c r="H1735" s="1" t="s">
        <v>82</v>
      </c>
      <c r="I1735" t="s">
        <v>83</v>
      </c>
      <c r="J1735" t="str">
        <f>_xlfn.CONCAT(IFERROR(INDEX(Lookup!B:B, MATCH(Table1[[#This Row],[Origin City]], Lookup!A:A, 0)), Table1[[#This Row],[Origin City]]),","," ",Table1[[#This Row],[Origin State]])</f>
        <v>Delhi, LA</v>
      </c>
      <c r="K1735" t="s">
        <v>84</v>
      </c>
      <c r="L1735" t="s">
        <v>85</v>
      </c>
      <c r="M1735" t="str">
        <f>_xlfn.CONCAT(IFERROR(INDEX(Lookup!B:B, MATCH(Table1[[#This Row],[Destination City]], Lookup!A:A, 0)), Table1[[#This Row],[Destination City]]),","," ",Table1[[#This Row],[Destination State]])</f>
        <v>Morton, MS</v>
      </c>
      <c r="N1735" s="5">
        <v>120</v>
      </c>
      <c r="O1735" t="s">
        <v>86</v>
      </c>
      <c r="P1735">
        <v>100</v>
      </c>
      <c r="R1735" t="s">
        <v>42</v>
      </c>
      <c r="S1735" t="s">
        <v>43</v>
      </c>
      <c r="T1735" t="s">
        <v>52</v>
      </c>
      <c r="U1735" s="43"/>
      <c r="V1735" s="28" t="s">
        <v>87</v>
      </c>
      <c r="W1735" s="4">
        <v>1342</v>
      </c>
      <c r="X1735" s="4">
        <f>IF(Table1[[#This Row],[Commodity]]="corn",Table1[[#This Row],[Tariff per Car]]/(111*2000/56),Table1[[#This Row],[Tariff per Car]]/(111*2000/60))</f>
        <v>0.33852252252252252</v>
      </c>
      <c r="Y1735" s="4">
        <f>Table1[[#This Row],[Tariff per Car]]/100.7</f>
        <v>13.326713008937437</v>
      </c>
      <c r="Z1735" s="4">
        <f>(Table1[[#This Row],[Tariff per Car]]/111)</f>
        <v>12.09009009009009</v>
      </c>
      <c r="AA1735" s="6">
        <f>(Table1[[#This Row],[Tariff per Car]]/111)/Table1[[#This Row],[Route Mileage]]</f>
        <v>0.10075075075075075</v>
      </c>
      <c r="AB1735" s="4">
        <v>0.37</v>
      </c>
      <c r="AC1735" s="4">
        <f>Table1[[#This Row],[FSC per Mile]]*Table1[[#This Row],[Route Mileage]]</f>
        <v>44.4</v>
      </c>
      <c r="AD1735" s="4">
        <f>Table1[[#This Row],[Tariff per Car]]+Table1[[#This Row],[FSC per Car]]</f>
        <v>1386.4</v>
      </c>
      <c r="AE1735" s="4">
        <f>IF(Table1[[#This Row],[Commodity]]="corn",Table1[[#This Row],[Tariff + FSC per Car]]/(111*2000/56),Table1[[#This Row],[Tariff + FSC per Car]]/(111*2000/60))</f>
        <v>0.34972252252252256</v>
      </c>
      <c r="AF1735" s="4">
        <f>Table1[[#This Row],[Tariff + FSC per Car]]/100.7</f>
        <v>13.767626613704072</v>
      </c>
      <c r="AG1735" s="4">
        <f>(Table1[[#This Row],[Tariff + FSC per Car]]/111)</f>
        <v>12.49009009009009</v>
      </c>
      <c r="AH1735" s="6">
        <f>(Table1[[#This Row],[Tariff + FSC per Car]]/111)/Table1[[#This Row],[Route Mileage]]</f>
        <v>0.10408408408408408</v>
      </c>
    </row>
    <row r="1736" spans="1:34" x14ac:dyDescent="0.25">
      <c r="A1736" s="12">
        <v>45641</v>
      </c>
      <c r="B1736" s="1" t="s">
        <v>88</v>
      </c>
      <c r="C1736" s="1" t="s">
        <v>81</v>
      </c>
      <c r="D1736" s="24">
        <v>4444</v>
      </c>
      <c r="E1736" s="24">
        <v>45646</v>
      </c>
      <c r="F1736" s="1" t="s">
        <v>35</v>
      </c>
      <c r="G1736" s="1" t="s">
        <v>36</v>
      </c>
      <c r="H1736" s="1" t="s">
        <v>89</v>
      </c>
      <c r="I1736" t="s">
        <v>75</v>
      </c>
      <c r="J1736" t="str">
        <f>_xlfn.CONCAT(IFERROR(INDEX(Lookup!B:B, MATCH(Table1[[#This Row],[Origin City]], Lookup!A:A, 0)), Table1[[#This Row],[Origin City]]),","," ",Table1[[#This Row],[Origin State]])</f>
        <v>Enderlin, ND</v>
      </c>
      <c r="K1736" t="s">
        <v>90</v>
      </c>
      <c r="L1736" t="s">
        <v>49</v>
      </c>
      <c r="M1736" t="str">
        <f>_xlfn.CONCAT(IFERROR(INDEX(Lookup!B:B, MATCH(Table1[[#This Row],[Destination City]], Lookup!A:A, 0)), Table1[[#This Row],[Destination City]]),","," ",Table1[[#This Row],[Destination State]])</f>
        <v>Kalama, WA</v>
      </c>
      <c r="N1736" s="5">
        <v>1617</v>
      </c>
      <c r="O1736" t="s">
        <v>86</v>
      </c>
      <c r="P1736">
        <v>110</v>
      </c>
      <c r="Q1736">
        <v>110</v>
      </c>
      <c r="R1736" t="s">
        <v>42</v>
      </c>
      <c r="S1736" t="s">
        <v>43</v>
      </c>
      <c r="T1736" t="s">
        <v>52</v>
      </c>
      <c r="U1736" s="26"/>
      <c r="V1736" s="27" t="s">
        <v>87</v>
      </c>
      <c r="W1736" s="4">
        <v>5047</v>
      </c>
      <c r="X1736" s="4">
        <f>IF(Table1[[#This Row],[Commodity]]="corn",Table1[[#This Row],[Tariff per Car]]/(111*2000/56),Table1[[#This Row],[Tariff per Car]]/(111*2000/60))</f>
        <v>1.2731171171171172</v>
      </c>
      <c r="Y1736" s="4">
        <f>Table1[[#This Row],[Tariff per Car]]/100.7</f>
        <v>50.119165839126119</v>
      </c>
      <c r="Z1736" s="4">
        <f>(Table1[[#This Row],[Tariff per Car]]/111)</f>
        <v>45.468468468468465</v>
      </c>
      <c r="AA1736" s="6">
        <f>(Table1[[#This Row],[Tariff per Car]]/111)/Table1[[#This Row],[Route Mileage]]</f>
        <v>2.8119028119028118E-2</v>
      </c>
      <c r="AB1736" s="4">
        <v>0.27</v>
      </c>
      <c r="AC1736" s="4">
        <f>Table1[[#This Row],[FSC per Mile]]*Table1[[#This Row],[Route Mileage]]</f>
        <v>436.59000000000003</v>
      </c>
      <c r="AD1736" s="4">
        <f>Table1[[#This Row],[Tariff per Car]]+Table1[[#This Row],[FSC per Car]]</f>
        <v>5483.59</v>
      </c>
      <c r="AE1736" s="4">
        <f>IF(Table1[[#This Row],[Commodity]]="corn",Table1[[#This Row],[Tariff + FSC per Car]]/(111*2000/56),Table1[[#This Row],[Tariff + FSC per Car]]/(111*2000/60))</f>
        <v>1.3832479279279279</v>
      </c>
      <c r="AF1736" s="4">
        <f>Table1[[#This Row],[Tariff + FSC per Car]]/100.7</f>
        <v>54.454716981132073</v>
      </c>
      <c r="AG1736" s="4">
        <f>(Table1[[#This Row],[Tariff + FSC per Car]]/111)</f>
        <v>49.401711711711712</v>
      </c>
      <c r="AH1736" s="6">
        <f>(Table1[[#This Row],[Tariff + FSC per Car]]/111)/Table1[[#This Row],[Route Mileage]]</f>
        <v>3.0551460551460553E-2</v>
      </c>
    </row>
    <row r="1737" spans="1:34" x14ac:dyDescent="0.25">
      <c r="A1737" s="12">
        <v>45641</v>
      </c>
      <c r="B1737" s="1" t="s">
        <v>88</v>
      </c>
      <c r="C1737" s="1" t="s">
        <v>81</v>
      </c>
      <c r="D1737" s="24">
        <v>4444</v>
      </c>
      <c r="E1737" s="24">
        <v>45558</v>
      </c>
      <c r="F1737" s="1" t="s">
        <v>35</v>
      </c>
      <c r="G1737" s="1" t="s">
        <v>36</v>
      </c>
      <c r="H1737" s="1" t="s">
        <v>91</v>
      </c>
      <c r="I1737" t="s">
        <v>47</v>
      </c>
      <c r="J1737" t="str">
        <f>_xlfn.CONCAT(IFERROR(INDEX(Lookup!B:B, MATCH(Table1[[#This Row],[Origin City]], Lookup!A:A, 0)), Table1[[#This Row],[Origin City]]),","," ",Table1[[#This Row],[Origin State]])</f>
        <v>Glenwood, MN</v>
      </c>
      <c r="K1737" t="s">
        <v>92</v>
      </c>
      <c r="L1737" t="s">
        <v>93</v>
      </c>
      <c r="M1737" t="str">
        <f>_xlfn.CONCAT(IFERROR(INDEX(Lookup!B:B, MATCH(Table1[[#This Row],[Destination City]], Lookup!A:A, 0)), Table1[[#This Row],[Destination City]]),","," ",Table1[[#This Row],[Destination State]])</f>
        <v>Boardman, OR</v>
      </c>
      <c r="N1737" s="5">
        <v>1556</v>
      </c>
      <c r="O1737" t="s">
        <v>86</v>
      </c>
      <c r="P1737">
        <v>110</v>
      </c>
      <c r="Q1737">
        <v>110</v>
      </c>
      <c r="R1737" t="s">
        <v>42</v>
      </c>
      <c r="S1737" t="s">
        <v>43</v>
      </c>
      <c r="T1737" t="s">
        <v>52</v>
      </c>
      <c r="U1737" s="26"/>
      <c r="V1737" s="27" t="s">
        <v>87</v>
      </c>
      <c r="W1737" s="4">
        <v>5513</v>
      </c>
      <c r="X1737" s="4">
        <f>IF(Table1[[#This Row],[Commodity]]="corn",Table1[[#This Row],[Tariff per Car]]/(111*2000/56),Table1[[#This Row],[Tariff per Car]]/(111*2000/60))</f>
        <v>1.3906666666666667</v>
      </c>
      <c r="Y1737" s="4">
        <f>Table1[[#This Row],[Tariff per Car]]/100.7</f>
        <v>54.746772591857003</v>
      </c>
      <c r="Z1737" s="4">
        <f>(Table1[[#This Row],[Tariff per Car]]/111)</f>
        <v>49.666666666666664</v>
      </c>
      <c r="AA1737" s="6">
        <f>(Table1[[#This Row],[Tariff per Car]]/111)/Table1[[#This Row],[Route Mileage]]</f>
        <v>3.1919451585261355E-2</v>
      </c>
      <c r="AB1737" s="4">
        <v>0.27</v>
      </c>
      <c r="AC1737" s="4">
        <f>Table1[[#This Row],[FSC per Mile]]*Table1[[#This Row],[Route Mileage]]</f>
        <v>420.12</v>
      </c>
      <c r="AD1737" s="4">
        <f>Table1[[#This Row],[Tariff per Car]]+Table1[[#This Row],[FSC per Car]]</f>
        <v>5933.12</v>
      </c>
      <c r="AE1737" s="4">
        <f>IF(Table1[[#This Row],[Commodity]]="corn",Table1[[#This Row],[Tariff + FSC per Car]]/(111*2000/56),Table1[[#This Row],[Tariff + FSC per Car]]/(111*2000/60))</f>
        <v>1.4966428828828828</v>
      </c>
      <c r="AF1737" s="4">
        <f>Table1[[#This Row],[Tariff + FSC per Car]]/100.7</f>
        <v>58.918768619662359</v>
      </c>
      <c r="AG1737" s="4">
        <f>(Table1[[#This Row],[Tariff + FSC per Car]]/111)</f>
        <v>53.451531531531529</v>
      </c>
      <c r="AH1737" s="6">
        <f>(Table1[[#This Row],[Tariff + FSC per Car]]/111)/Table1[[#This Row],[Route Mileage]]</f>
        <v>3.4351884017693783E-2</v>
      </c>
    </row>
    <row r="1738" spans="1:34" x14ac:dyDescent="0.25">
      <c r="A1738" s="12">
        <v>45641</v>
      </c>
      <c r="B1738" s="1" t="s">
        <v>94</v>
      </c>
      <c r="C1738" s="1" t="s">
        <v>94</v>
      </c>
      <c r="D1738" s="24">
        <v>4315</v>
      </c>
      <c r="F1738" s="1" t="s">
        <v>35</v>
      </c>
      <c r="G1738" s="1" t="s">
        <v>36</v>
      </c>
      <c r="H1738" s="1" t="s">
        <v>95</v>
      </c>
      <c r="I1738" t="s">
        <v>96</v>
      </c>
      <c r="J1738" t="str">
        <f>_xlfn.CONCAT(IFERROR(INDEX(Lookup!B:B, MATCH(Table1[[#This Row],[Origin City]], Lookup!A:A, 0)), Table1[[#This Row],[Origin City]]),","," ",Table1[[#This Row],[Origin State]])</f>
        <v>Haw Creek (Ladoga), IN</v>
      </c>
      <c r="K1738" t="s">
        <v>97</v>
      </c>
      <c r="L1738" t="s">
        <v>98</v>
      </c>
      <c r="M1738" t="str">
        <f>_xlfn.CONCAT(IFERROR(INDEX(Lookup!B:B, MATCH(Table1[[#This Row],[Destination City]], Lookup!A:A, 0)), Table1[[#This Row],[Destination City]]),","," ",Table1[[#This Row],[Destination State]])</f>
        <v>Ozark, AL</v>
      </c>
      <c r="N1738" s="9">
        <v>707</v>
      </c>
      <c r="O1738" t="s">
        <v>86</v>
      </c>
      <c r="P1738">
        <v>90</v>
      </c>
      <c r="Q1738">
        <v>90</v>
      </c>
      <c r="R1738" t="s">
        <v>42</v>
      </c>
      <c r="S1738" t="s">
        <v>43</v>
      </c>
      <c r="T1738" t="s">
        <v>52</v>
      </c>
      <c r="U1738" s="45"/>
      <c r="V1738" s="46" t="s">
        <v>87</v>
      </c>
      <c r="W1738" s="4">
        <v>5961</v>
      </c>
      <c r="X1738" s="4">
        <f>IF(Table1[[#This Row],[Commodity]]="corn",Table1[[#This Row],[Tariff per Car]]/(111*2000/56),Table1[[#This Row],[Tariff per Car]]/(111*2000/60))</f>
        <v>1.5036756756756757</v>
      </c>
      <c r="Y1738" s="4">
        <f>Table1[[#This Row],[Tariff per Car]]/100.7</f>
        <v>59.195630585898705</v>
      </c>
      <c r="Z1738" s="4">
        <f>(Table1[[#This Row],[Tariff per Car]]/111)</f>
        <v>53.702702702702702</v>
      </c>
      <c r="AA1738" s="6">
        <f>(Table1[[#This Row],[Tariff per Car]]/111)/Table1[[#This Row],[Route Mileage]]</f>
        <v>7.5958561107075953E-2</v>
      </c>
      <c r="AB1738" s="4">
        <v>0</v>
      </c>
      <c r="AC1738" s="4">
        <f>Table1[[#This Row],[FSC per Mile]]*Table1[[#This Row],[Route Mileage]]</f>
        <v>0</v>
      </c>
      <c r="AD1738" s="4">
        <f>Table1[[#This Row],[Tariff per Car]]+Table1[[#This Row],[FSC per Car]]</f>
        <v>5961</v>
      </c>
      <c r="AE1738" s="4">
        <f>IF(Table1[[#This Row],[Commodity]]="corn",Table1[[#This Row],[Tariff + FSC per Car]]/(111*2000/56),Table1[[#This Row],[Tariff + FSC per Car]]/(111*2000/60))</f>
        <v>1.5036756756756757</v>
      </c>
      <c r="AF1738" s="4">
        <f>Table1[[#This Row],[Tariff + FSC per Car]]/100.7</f>
        <v>59.195630585898705</v>
      </c>
      <c r="AG1738" s="4">
        <f>(Table1[[#This Row],[Tariff + FSC per Car]]/111)</f>
        <v>53.702702702702702</v>
      </c>
      <c r="AH1738" s="6">
        <f>(Table1[[#This Row],[Tariff + FSC per Car]]/111)/Table1[[#This Row],[Route Mileage]]</f>
        <v>7.5958561107075953E-2</v>
      </c>
    </row>
    <row r="1739" spans="1:34" x14ac:dyDescent="0.25">
      <c r="A1739" s="12">
        <v>45641</v>
      </c>
      <c r="B1739" s="1" t="s">
        <v>94</v>
      </c>
      <c r="C1739" s="1" t="s">
        <v>94</v>
      </c>
      <c r="D1739" s="24">
        <v>4315</v>
      </c>
      <c r="F1739" s="1" t="s">
        <v>35</v>
      </c>
      <c r="G1739" s="1" t="s">
        <v>36</v>
      </c>
      <c r="H1739" s="1" t="s">
        <v>99</v>
      </c>
      <c r="I1739" t="s">
        <v>100</v>
      </c>
      <c r="J1739" t="str">
        <f>_xlfn.CONCAT(IFERROR(INDEX(Lookup!B:B, MATCH(Table1[[#This Row],[Origin City]], Lookup!A:A, 0)), Table1[[#This Row],[Origin City]]),","," ",Table1[[#This Row],[Origin State]])</f>
        <v>Marysville, OH</v>
      </c>
      <c r="K1739" t="s">
        <v>101</v>
      </c>
      <c r="L1739" t="s">
        <v>102</v>
      </c>
      <c r="M1739" t="str">
        <f>_xlfn.CONCAT(IFERROR(INDEX(Lookup!B:B, MATCH(Table1[[#This Row],[Destination City]], Lookup!A:A, 0)), Table1[[#This Row],[Destination City]]),","," ",Table1[[#This Row],[Destination State]])</f>
        <v>Rose Hill, NC</v>
      </c>
      <c r="N1739" s="9">
        <v>781</v>
      </c>
      <c r="O1739" t="s">
        <v>86</v>
      </c>
      <c r="P1739">
        <v>90</v>
      </c>
      <c r="Q1739">
        <v>90</v>
      </c>
      <c r="R1739" t="s">
        <v>42</v>
      </c>
      <c r="S1739" t="s">
        <v>43</v>
      </c>
      <c r="T1739" t="s">
        <v>52</v>
      </c>
      <c r="U1739" s="45"/>
      <c r="V1739" s="46" t="s">
        <v>87</v>
      </c>
      <c r="W1739" s="4">
        <v>6139</v>
      </c>
      <c r="X1739" s="4">
        <f>IF(Table1[[#This Row],[Commodity]]="corn",Table1[[#This Row],[Tariff per Car]]/(111*2000/56),Table1[[#This Row],[Tariff per Car]]/(111*2000/60))</f>
        <v>1.5485765765765767</v>
      </c>
      <c r="Y1739" s="4">
        <f>Table1[[#This Row],[Tariff per Car]]/100.7</f>
        <v>60.963257199602779</v>
      </c>
      <c r="Z1739" s="4">
        <f>(Table1[[#This Row],[Tariff per Car]]/111)</f>
        <v>55.306306306306304</v>
      </c>
      <c r="AA1739" s="6">
        <f>(Table1[[#This Row],[Tariff per Car]]/111)/Table1[[#This Row],[Route Mileage]]</f>
        <v>7.0814732786563764E-2</v>
      </c>
      <c r="AB1739" s="4">
        <v>0</v>
      </c>
      <c r="AC1739" s="4">
        <f>Table1[[#This Row],[FSC per Mile]]*Table1[[#This Row],[Route Mileage]]</f>
        <v>0</v>
      </c>
      <c r="AD1739" s="4">
        <f>Table1[[#This Row],[Tariff per Car]]+Table1[[#This Row],[FSC per Car]]</f>
        <v>6139</v>
      </c>
      <c r="AE1739" s="4">
        <f>IF(Table1[[#This Row],[Commodity]]="corn",Table1[[#This Row],[Tariff + FSC per Car]]/(111*2000/56),Table1[[#This Row],[Tariff + FSC per Car]]/(111*2000/60))</f>
        <v>1.5485765765765767</v>
      </c>
      <c r="AF1739" s="4">
        <f>Table1[[#This Row],[Tariff + FSC per Car]]/100.7</f>
        <v>60.963257199602779</v>
      </c>
      <c r="AG1739" s="4">
        <f>(Table1[[#This Row],[Tariff + FSC per Car]]/111)</f>
        <v>55.306306306306304</v>
      </c>
      <c r="AH1739" s="6">
        <f>(Table1[[#This Row],[Tariff + FSC per Car]]/111)/Table1[[#This Row],[Route Mileage]]</f>
        <v>7.0814732786563764E-2</v>
      </c>
    </row>
    <row r="1740" spans="1:34" x14ac:dyDescent="0.25">
      <c r="A1740" s="12">
        <v>45641</v>
      </c>
      <c r="B1740" s="1" t="s">
        <v>94</v>
      </c>
      <c r="C1740" s="1" t="s">
        <v>94</v>
      </c>
      <c r="D1740" s="24">
        <v>4315</v>
      </c>
      <c r="F1740" s="1" t="s">
        <v>35</v>
      </c>
      <c r="G1740" s="1" t="s">
        <v>36</v>
      </c>
      <c r="H1740" s="1" t="s">
        <v>103</v>
      </c>
      <c r="I1740" t="s">
        <v>57</v>
      </c>
      <c r="J1740" t="str">
        <f>_xlfn.CONCAT(IFERROR(INDEX(Lookup!B:B, MATCH(Table1[[#This Row],[Origin City]], Lookup!A:A, 0)), Table1[[#This Row],[Origin City]]),","," ",Table1[[#This Row],[Origin State]])</f>
        <v>Olney, IL</v>
      </c>
      <c r="K1740" t="s">
        <v>104</v>
      </c>
      <c r="L1740" t="s">
        <v>105</v>
      </c>
      <c r="M1740" t="str">
        <f>_xlfn.CONCAT(IFERROR(INDEX(Lookup!B:B, MATCH(Table1[[#This Row],[Destination City]], Lookup!A:A, 0)), Table1[[#This Row],[Destination City]]),","," ",Table1[[#This Row],[Destination State]])</f>
        <v>Fairmount, GA</v>
      </c>
      <c r="N1740" s="9">
        <v>496</v>
      </c>
      <c r="O1740" t="s">
        <v>86</v>
      </c>
      <c r="P1740">
        <v>90</v>
      </c>
      <c r="Q1740">
        <v>90</v>
      </c>
      <c r="R1740" t="s">
        <v>42</v>
      </c>
      <c r="S1740" t="s">
        <v>43</v>
      </c>
      <c r="T1740" t="s">
        <v>52</v>
      </c>
      <c r="U1740" s="45"/>
      <c r="V1740" s="46" t="s">
        <v>87</v>
      </c>
      <c r="W1740" s="4">
        <v>4706</v>
      </c>
      <c r="X1740" s="4">
        <f>IF(Table1[[#This Row],[Commodity]]="corn",Table1[[#This Row],[Tariff per Car]]/(111*2000/56),Table1[[#This Row],[Tariff per Car]]/(111*2000/60))</f>
        <v>1.1870990990990991</v>
      </c>
      <c r="Y1740" s="4">
        <f>Table1[[#This Row],[Tariff per Car]]/100.7</f>
        <v>46.732869910625617</v>
      </c>
      <c r="Z1740" s="4">
        <f>(Table1[[#This Row],[Tariff per Car]]/111)</f>
        <v>42.396396396396398</v>
      </c>
      <c r="AA1740" s="6">
        <f>(Table1[[#This Row],[Tariff per Car]]/111)/Table1[[#This Row],[Route Mileage]]</f>
        <v>8.5476605637895969E-2</v>
      </c>
      <c r="AB1740" s="4">
        <v>0</v>
      </c>
      <c r="AC1740" s="4">
        <f>Table1[[#This Row],[FSC per Mile]]*Table1[[#This Row],[Route Mileage]]</f>
        <v>0</v>
      </c>
      <c r="AD1740" s="4">
        <f>Table1[[#This Row],[Tariff per Car]]+Table1[[#This Row],[FSC per Car]]</f>
        <v>4706</v>
      </c>
      <c r="AE1740" s="4">
        <f>IF(Table1[[#This Row],[Commodity]]="corn",Table1[[#This Row],[Tariff + FSC per Car]]/(111*2000/56),Table1[[#This Row],[Tariff + FSC per Car]]/(111*2000/60))</f>
        <v>1.1870990990990991</v>
      </c>
      <c r="AF1740" s="4">
        <f>Table1[[#This Row],[Tariff + FSC per Car]]/100.7</f>
        <v>46.732869910625617</v>
      </c>
      <c r="AG1740" s="4">
        <f>(Table1[[#This Row],[Tariff + FSC per Car]]/111)</f>
        <v>42.396396396396398</v>
      </c>
      <c r="AH1740" s="6">
        <f>(Table1[[#This Row],[Tariff + FSC per Car]]/111)/Table1[[#This Row],[Route Mileage]]</f>
        <v>8.5476605637895969E-2</v>
      </c>
    </row>
    <row r="1741" spans="1:34" x14ac:dyDescent="0.25">
      <c r="A1741" s="12">
        <v>45641</v>
      </c>
      <c r="B1741" s="1" t="s">
        <v>112</v>
      </c>
      <c r="C1741" s="1" t="s">
        <v>112</v>
      </c>
      <c r="D1741" s="24">
        <v>4051</v>
      </c>
      <c r="E1741" s="24">
        <v>2215</v>
      </c>
      <c r="F1741" s="1" t="s">
        <v>35</v>
      </c>
      <c r="G1741" s="1" t="s">
        <v>36</v>
      </c>
      <c r="H1741" s="1" t="s">
        <v>115</v>
      </c>
      <c r="I1741" t="s">
        <v>57</v>
      </c>
      <c r="J1741" t="str">
        <f>_xlfn.CONCAT(IFERROR(INDEX(Lookup!B:B, MATCH(Table1[[#This Row],[Origin City]], Lookup!A:A, 0)), Table1[[#This Row],[Origin City]]),","," ",Table1[[#This Row],[Origin State]])</f>
        <v>Allen Station (San Jose), IL</v>
      </c>
      <c r="K1741" t="s">
        <v>116</v>
      </c>
      <c r="L1741" t="s">
        <v>54</v>
      </c>
      <c r="M1741" t="str">
        <f>_xlfn.CONCAT(IFERROR(INDEX(Lookup!B:B, MATCH(Table1[[#This Row],[Destination City]], Lookup!A:A, 0)), Table1[[#This Row],[Destination City]]),","," ",Table1[[#This Row],[Destination State]])</f>
        <v>Pittsburg, TX</v>
      </c>
      <c r="N1741" s="5">
        <v>691</v>
      </c>
      <c r="O1741" t="s">
        <v>51</v>
      </c>
      <c r="P1741">
        <v>107</v>
      </c>
      <c r="R1741" t="s">
        <v>42</v>
      </c>
      <c r="S1741" t="s">
        <v>43</v>
      </c>
      <c r="T1741" t="s">
        <v>52</v>
      </c>
      <c r="U1741" s="36" t="s">
        <v>44</v>
      </c>
      <c r="V1741" s="28"/>
      <c r="W1741" s="4">
        <v>4085</v>
      </c>
      <c r="X1741" s="4">
        <f>IF(Table1[[#This Row],[Commodity]]="corn",Table1[[#This Row],[Tariff per Car]]/(111*2000/56),Table1[[#This Row],[Tariff per Car]]/(111*2000/60))</f>
        <v>1.0304504504504504</v>
      </c>
      <c r="Y1741" s="4">
        <f>Table1[[#This Row],[Tariff per Car]]/100.7</f>
        <v>40.566037735849058</v>
      </c>
      <c r="Z1741" s="4">
        <f>(Table1[[#This Row],[Tariff per Car]]/111)</f>
        <v>36.801801801801801</v>
      </c>
      <c r="AA1741" s="6">
        <f>(Table1[[#This Row],[Tariff per Car]]/111)/Table1[[#This Row],[Route Mileage]]</f>
        <v>5.3258758034445443E-2</v>
      </c>
      <c r="AB1741" s="4">
        <v>0.3</v>
      </c>
      <c r="AC1741" s="4">
        <f>Table1[[#This Row],[FSC per Mile]]*Table1[[#This Row],[Route Mileage]]</f>
        <v>207.29999999999998</v>
      </c>
      <c r="AD1741" s="4">
        <f>Table1[[#This Row],[Tariff per Car]]+Table1[[#This Row],[FSC per Car]]</f>
        <v>4292.3</v>
      </c>
      <c r="AE1741" s="4">
        <f>IF(Table1[[#This Row],[Commodity]]="corn",Table1[[#This Row],[Tariff + FSC per Car]]/(111*2000/56),Table1[[#This Row],[Tariff + FSC per Car]]/(111*2000/60))</f>
        <v>1.0827423423423423</v>
      </c>
      <c r="AF1741" s="4">
        <f>Table1[[#This Row],[Tariff + FSC per Car]]/100.7</f>
        <v>42.624627606752732</v>
      </c>
      <c r="AG1741" s="4">
        <f>(Table1[[#This Row],[Tariff + FSC per Car]]/111)</f>
        <v>38.66936936936937</v>
      </c>
      <c r="AH1741" s="6">
        <f>(Table1[[#This Row],[Tariff + FSC per Car]]/111)/Table1[[#This Row],[Route Mileage]]</f>
        <v>5.5961460737148146E-2</v>
      </c>
    </row>
    <row r="1742" spans="1:34" x14ac:dyDescent="0.25">
      <c r="A1742" s="12">
        <v>45641</v>
      </c>
      <c r="B1742" s="1" t="s">
        <v>112</v>
      </c>
      <c r="C1742" s="1" t="s">
        <v>112</v>
      </c>
      <c r="D1742" s="24">
        <v>4051</v>
      </c>
      <c r="E1742" s="24">
        <v>2310</v>
      </c>
      <c r="F1742" s="1" t="s">
        <v>35</v>
      </c>
      <c r="G1742" s="1" t="s">
        <v>36</v>
      </c>
      <c r="H1742" s="1" t="s">
        <v>120</v>
      </c>
      <c r="I1742" t="s">
        <v>77</v>
      </c>
      <c r="J1742" t="str">
        <f>_xlfn.CONCAT(IFERROR(INDEX(Lookup!B:B, MATCH(Table1[[#This Row],[Origin City]], Lookup!A:A, 0)), Table1[[#This Row],[Origin City]]),","," ",Table1[[#This Row],[Origin State]])</f>
        <v>Frankfort, KS</v>
      </c>
      <c r="K1742" t="s">
        <v>121</v>
      </c>
      <c r="L1742" t="s">
        <v>40</v>
      </c>
      <c r="M1742" t="str">
        <f>_xlfn.CONCAT(IFERROR(INDEX(Lookup!B:B, MATCH(Table1[[#This Row],[Destination City]], Lookup!A:A, 0)), Table1[[#This Row],[Destination City]]),","," ",Table1[[#This Row],[Destination State]])</f>
        <v>Calipatria, CA</v>
      </c>
      <c r="N1742" s="5">
        <v>1572</v>
      </c>
      <c r="O1742" t="s">
        <v>51</v>
      </c>
      <c r="P1742">
        <v>107</v>
      </c>
      <c r="R1742" t="s">
        <v>42</v>
      </c>
      <c r="S1742" t="s">
        <v>43</v>
      </c>
      <c r="T1742" t="s">
        <v>52</v>
      </c>
      <c r="U1742" s="36" t="s">
        <v>44</v>
      </c>
      <c r="V1742" s="28"/>
      <c r="W1742" s="4">
        <v>6005</v>
      </c>
      <c r="X1742" s="4">
        <f>IF(Table1[[#This Row],[Commodity]]="corn",Table1[[#This Row],[Tariff per Car]]/(111*2000/56),Table1[[#This Row],[Tariff per Car]]/(111*2000/60))</f>
        <v>1.5147747747747748</v>
      </c>
      <c r="Y1742" s="4">
        <f>Table1[[#This Row],[Tariff per Car]]/100.7</f>
        <v>59.632571996027806</v>
      </c>
      <c r="Z1742" s="4">
        <f>(Table1[[#This Row],[Tariff per Car]]/111)</f>
        <v>54.099099099099099</v>
      </c>
      <c r="AA1742" s="6">
        <f>(Table1[[#This Row],[Tariff per Car]]/111)/Table1[[#This Row],[Route Mileage]]</f>
        <v>3.4414185177543959E-2</v>
      </c>
      <c r="AB1742" s="4">
        <v>0.3</v>
      </c>
      <c r="AC1742" s="4">
        <f>Table1[[#This Row],[FSC per Mile]]*Table1[[#This Row],[Route Mileage]]</f>
        <v>471.59999999999997</v>
      </c>
      <c r="AD1742" s="4">
        <f>Table1[[#This Row],[Tariff per Car]]+Table1[[#This Row],[FSC per Car]]</f>
        <v>6476.6</v>
      </c>
      <c r="AE1742" s="4">
        <f>IF(Table1[[#This Row],[Commodity]]="corn",Table1[[#This Row],[Tariff + FSC per Car]]/(111*2000/56),Table1[[#This Row],[Tariff + FSC per Car]]/(111*2000/60))</f>
        <v>1.633736936936937</v>
      </c>
      <c r="AF1742" s="4">
        <f>Table1[[#This Row],[Tariff + FSC per Car]]/100.7</f>
        <v>64.315789473684205</v>
      </c>
      <c r="AG1742" s="4">
        <f>(Table1[[#This Row],[Tariff + FSC per Car]]/111)</f>
        <v>58.347747747747754</v>
      </c>
      <c r="AH1742" s="6">
        <f>(Table1[[#This Row],[Tariff + FSC per Car]]/111)/Table1[[#This Row],[Route Mileage]]</f>
        <v>3.7116887880246661E-2</v>
      </c>
    </row>
    <row r="1743" spans="1:34" x14ac:dyDescent="0.25">
      <c r="A1743" s="12">
        <v>45641</v>
      </c>
      <c r="B1743" s="1" t="s">
        <v>112</v>
      </c>
      <c r="C1743" s="1" t="s">
        <v>112</v>
      </c>
      <c r="D1743" s="24">
        <v>4051</v>
      </c>
      <c r="E1743" s="24">
        <v>2300</v>
      </c>
      <c r="F1743" s="1" t="s">
        <v>35</v>
      </c>
      <c r="G1743" s="1" t="s">
        <v>36</v>
      </c>
      <c r="H1743" s="1" t="s">
        <v>113</v>
      </c>
      <c r="I1743" t="s">
        <v>38</v>
      </c>
      <c r="J1743" t="str">
        <f>_xlfn.CONCAT(IFERROR(INDEX(Lookup!B:B, MATCH(Table1[[#This Row],[Origin City]], Lookup!A:A, 0)), Table1[[#This Row],[Origin City]]),","," ",Table1[[#This Row],[Origin State]])</f>
        <v>Mead, NE</v>
      </c>
      <c r="K1743" t="s">
        <v>114</v>
      </c>
      <c r="L1743" t="s">
        <v>40</v>
      </c>
      <c r="M1743" t="str">
        <f>_xlfn.CONCAT(IFERROR(INDEX(Lookup!B:B, MATCH(Table1[[#This Row],[Destination City]], Lookup!A:A, 0)), Table1[[#This Row],[Destination City]]),","," ",Table1[[#This Row],[Destination State]])</f>
        <v>Keyes, CA</v>
      </c>
      <c r="N1743" s="5">
        <v>1737</v>
      </c>
      <c r="O1743" t="s">
        <v>51</v>
      </c>
      <c r="P1743">
        <v>107</v>
      </c>
      <c r="R1743" t="s">
        <v>42</v>
      </c>
      <c r="S1743" t="s">
        <v>43</v>
      </c>
      <c r="T1743" t="s">
        <v>52</v>
      </c>
      <c r="U1743" s="36" t="s">
        <v>44</v>
      </c>
      <c r="V1743" s="28"/>
      <c r="W1743" s="4">
        <v>6165</v>
      </c>
      <c r="X1743" s="4">
        <f>IF(Table1[[#This Row],[Commodity]]="corn",Table1[[#This Row],[Tariff per Car]]/(111*2000/56),Table1[[#This Row],[Tariff per Car]]/(111*2000/60))</f>
        <v>1.5551351351351352</v>
      </c>
      <c r="Y1743" s="4">
        <f>Table1[[#This Row],[Tariff per Car]]/100.7</f>
        <v>61.221449851042699</v>
      </c>
      <c r="Z1743" s="4">
        <f>(Table1[[#This Row],[Tariff per Car]]/111)</f>
        <v>55.54054054054054</v>
      </c>
      <c r="AA1743" s="6">
        <f>(Table1[[#This Row],[Tariff per Car]]/111)/Table1[[#This Row],[Route Mileage]]</f>
        <v>3.1974980161508661E-2</v>
      </c>
      <c r="AB1743" s="4">
        <v>0.3</v>
      </c>
      <c r="AC1743" s="4">
        <f>Table1[[#This Row],[FSC per Mile]]*Table1[[#This Row],[Route Mileage]]</f>
        <v>521.1</v>
      </c>
      <c r="AD1743" s="4">
        <f>Table1[[#This Row],[Tariff per Car]]+Table1[[#This Row],[FSC per Car]]</f>
        <v>6686.1</v>
      </c>
      <c r="AE1743" s="4">
        <f>IF(Table1[[#This Row],[Commodity]]="corn",Table1[[#This Row],[Tariff + FSC per Car]]/(111*2000/56),Table1[[#This Row],[Tariff + FSC per Car]]/(111*2000/60))</f>
        <v>1.6865837837837838</v>
      </c>
      <c r="AF1743" s="4">
        <f>Table1[[#This Row],[Tariff + FSC per Car]]/100.7</f>
        <v>66.396226415094347</v>
      </c>
      <c r="AG1743" s="4">
        <f>(Table1[[#This Row],[Tariff + FSC per Car]]/111)</f>
        <v>60.235135135135138</v>
      </c>
      <c r="AH1743" s="6">
        <f>(Table1[[#This Row],[Tariff + FSC per Car]]/111)/Table1[[#This Row],[Route Mileage]]</f>
        <v>3.4677682864211364E-2</v>
      </c>
    </row>
    <row r="1744" spans="1:34" x14ac:dyDescent="0.25">
      <c r="A1744" s="12">
        <v>45641</v>
      </c>
      <c r="B1744" s="1" t="s">
        <v>112</v>
      </c>
      <c r="C1744" s="1" t="s">
        <v>112</v>
      </c>
      <c r="D1744" s="24">
        <v>4051</v>
      </c>
      <c r="E1744" s="24">
        <v>2215</v>
      </c>
      <c r="F1744" s="1" t="s">
        <v>35</v>
      </c>
      <c r="G1744" s="1" t="s">
        <v>36</v>
      </c>
      <c r="H1744" s="1" t="s">
        <v>117</v>
      </c>
      <c r="I1744" t="s">
        <v>38</v>
      </c>
      <c r="J1744" t="str">
        <f>_xlfn.CONCAT(IFERROR(INDEX(Lookup!B:B, MATCH(Table1[[#This Row],[Origin City]], Lookup!A:A, 0)), Table1[[#This Row],[Origin City]]),","," ",Table1[[#This Row],[Origin State]])</f>
        <v>Nebraska City, NE</v>
      </c>
      <c r="K1744" t="s">
        <v>118</v>
      </c>
      <c r="L1744" t="s">
        <v>54</v>
      </c>
      <c r="M1744" t="str">
        <f>_xlfn.CONCAT(IFERROR(INDEX(Lookup!B:B, MATCH(Table1[[#This Row],[Destination City]], Lookup!A:A, 0)), Table1[[#This Row],[Destination City]]),","," ",Table1[[#This Row],[Destination State]])</f>
        <v>Amarillo, TX</v>
      </c>
      <c r="N1744" s="5">
        <v>714</v>
      </c>
      <c r="O1744" t="s">
        <v>51</v>
      </c>
      <c r="P1744">
        <v>107</v>
      </c>
      <c r="R1744" t="s">
        <v>42</v>
      </c>
      <c r="S1744" t="s">
        <v>43</v>
      </c>
      <c r="T1744" t="s">
        <v>52</v>
      </c>
      <c r="U1744" s="36" t="s">
        <v>44</v>
      </c>
      <c r="V1744" s="28"/>
      <c r="W1744" s="4">
        <v>5005</v>
      </c>
      <c r="X1744" s="4">
        <f>IF(Table1[[#This Row],[Commodity]]="corn",Table1[[#This Row],[Tariff per Car]]/(111*2000/56),Table1[[#This Row],[Tariff per Car]]/(111*2000/60))</f>
        <v>1.2625225225225225</v>
      </c>
      <c r="Y1744" s="4">
        <f>Table1[[#This Row],[Tariff per Car]]/100.7</f>
        <v>49.702085402184707</v>
      </c>
      <c r="Z1744" s="4">
        <f>(Table1[[#This Row],[Tariff per Car]]/111)</f>
        <v>45.090090090090094</v>
      </c>
      <c r="AA1744" s="6">
        <f>(Table1[[#This Row],[Tariff per Car]]/111)/Table1[[#This Row],[Route Mileage]]</f>
        <v>6.3151386680798449E-2</v>
      </c>
      <c r="AB1744" s="4">
        <v>0.3</v>
      </c>
      <c r="AC1744" s="4">
        <f>Table1[[#This Row],[FSC per Mile]]*Table1[[#This Row],[Route Mileage]]</f>
        <v>214.2</v>
      </c>
      <c r="AD1744" s="4">
        <f>Table1[[#This Row],[Tariff per Car]]+Table1[[#This Row],[FSC per Car]]</f>
        <v>5219.2</v>
      </c>
      <c r="AE1744" s="4">
        <f>IF(Table1[[#This Row],[Commodity]]="corn",Table1[[#This Row],[Tariff + FSC per Car]]/(111*2000/56),Table1[[#This Row],[Tariff + FSC per Car]]/(111*2000/60))</f>
        <v>1.3165549549549549</v>
      </c>
      <c r="AF1744" s="4">
        <f>Table1[[#This Row],[Tariff + FSC per Car]]/100.7</f>
        <v>51.829195630585893</v>
      </c>
      <c r="AG1744" s="4">
        <f>(Table1[[#This Row],[Tariff + FSC per Car]]/111)</f>
        <v>47.019819819819816</v>
      </c>
      <c r="AH1744" s="6">
        <f>(Table1[[#This Row],[Tariff + FSC per Car]]/111)/Table1[[#This Row],[Route Mileage]]</f>
        <v>6.5854089383501138E-2</v>
      </c>
    </row>
    <row r="1745" spans="1:34" x14ac:dyDescent="0.25">
      <c r="A1745" s="12">
        <v>45641</v>
      </c>
      <c r="B1745" s="1" t="s">
        <v>112</v>
      </c>
      <c r="C1745" s="1" t="s">
        <v>112</v>
      </c>
      <c r="D1745" s="24">
        <v>4051</v>
      </c>
      <c r="E1745" s="24">
        <v>2100</v>
      </c>
      <c r="F1745" s="1" t="s">
        <v>35</v>
      </c>
      <c r="G1745" s="1" t="s">
        <v>36</v>
      </c>
      <c r="H1745" s="1" t="s">
        <v>122</v>
      </c>
      <c r="I1745" t="s">
        <v>59</v>
      </c>
      <c r="J1745" t="str">
        <f>_xlfn.CONCAT(IFERROR(INDEX(Lookup!B:B, MATCH(Table1[[#This Row],[Origin City]], Lookup!A:A, 0)), Table1[[#This Row],[Origin City]]),","," ",Table1[[#This Row],[Origin State]])</f>
        <v>Sloan, IA</v>
      </c>
      <c r="K1745" t="s">
        <v>123</v>
      </c>
      <c r="L1745" t="s">
        <v>124</v>
      </c>
      <c r="M1745" t="str">
        <f>_xlfn.CONCAT(IFERROR(INDEX(Lookup!B:B, MATCH(Table1[[#This Row],[Destination City]], Lookup!A:A, 0)), Table1[[#This Row],[Destination City]]),","," ",Table1[[#This Row],[Destination State]])</f>
        <v>Burley, ID</v>
      </c>
      <c r="N1745" s="47">
        <v>1176</v>
      </c>
      <c r="O1745" t="s">
        <v>51</v>
      </c>
      <c r="P1745">
        <v>107</v>
      </c>
      <c r="R1745" t="s">
        <v>42</v>
      </c>
      <c r="S1745" t="s">
        <v>43</v>
      </c>
      <c r="T1745" t="s">
        <v>52</v>
      </c>
      <c r="U1745" s="36" t="s">
        <v>44</v>
      </c>
      <c r="V1745" s="28"/>
      <c r="W1745" s="4">
        <v>5685</v>
      </c>
      <c r="X1745" s="4">
        <f>IF(Table1[[#This Row],[Commodity]]="corn",Table1[[#This Row],[Tariff per Car]]/(111*2000/56),Table1[[#This Row],[Tariff per Car]]/(111*2000/60))</f>
        <v>1.4340540540540541</v>
      </c>
      <c r="Y1745" s="4">
        <f>Table1[[#This Row],[Tariff per Car]]/100.7</f>
        <v>56.454816285998014</v>
      </c>
      <c r="Z1745" s="4">
        <f>(Table1[[#This Row],[Tariff per Car]]/111)</f>
        <v>51.216216216216218</v>
      </c>
      <c r="AA1745" s="6">
        <f>(Table1[[#This Row],[Tariff per Car]]/111)/Table1[[#This Row],[Route Mileage]]</f>
        <v>4.355120426548998E-2</v>
      </c>
      <c r="AB1745" s="4">
        <v>0.3</v>
      </c>
      <c r="AC1745" s="4">
        <f>Table1[[#This Row],[FSC per Mile]]*Table1[[#This Row],[Route Mileage]]</f>
        <v>352.8</v>
      </c>
      <c r="AD1745" s="4">
        <f>Table1[[#This Row],[Tariff per Car]]+Table1[[#This Row],[FSC per Car]]</f>
        <v>6037.8</v>
      </c>
      <c r="AE1745" s="4">
        <f>IF(Table1[[#This Row],[Commodity]]="corn",Table1[[#This Row],[Tariff + FSC per Car]]/(111*2000/56),Table1[[#This Row],[Tariff + FSC per Car]]/(111*2000/60))</f>
        <v>1.5230486486486488</v>
      </c>
      <c r="AF1745" s="4">
        <f>Table1[[#This Row],[Tariff + FSC per Car]]/100.7</f>
        <v>59.958291956305857</v>
      </c>
      <c r="AG1745" s="4">
        <f>(Table1[[#This Row],[Tariff + FSC per Car]]/111)</f>
        <v>54.394594594594594</v>
      </c>
      <c r="AH1745" s="6">
        <f>(Table1[[#This Row],[Tariff + FSC per Car]]/111)/Table1[[#This Row],[Route Mileage]]</f>
        <v>4.6253906968192683E-2</v>
      </c>
    </row>
    <row r="1746" spans="1:34" x14ac:dyDescent="0.25">
      <c r="A1746" s="12">
        <v>45641</v>
      </c>
      <c r="B1746" s="1" t="s">
        <v>112</v>
      </c>
      <c r="C1746" s="1" t="s">
        <v>112</v>
      </c>
      <c r="D1746" s="24">
        <v>4051</v>
      </c>
      <c r="E1746" s="24">
        <v>2210</v>
      </c>
      <c r="F1746" s="1" t="s">
        <v>35</v>
      </c>
      <c r="G1746" s="1" t="s">
        <v>36</v>
      </c>
      <c r="H1746" s="1" t="s">
        <v>125</v>
      </c>
      <c r="I1746" t="s">
        <v>57</v>
      </c>
      <c r="J1746" t="str">
        <f>_xlfn.CONCAT(IFERROR(INDEX(Lookup!B:B, MATCH(Table1[[#This Row],[Origin City]], Lookup!A:A, 0)), Table1[[#This Row],[Origin City]]),","," ",Table1[[#This Row],[Origin State]])</f>
        <v>Sterling, IL</v>
      </c>
      <c r="K1746" t="s">
        <v>126</v>
      </c>
      <c r="L1746" t="s">
        <v>127</v>
      </c>
      <c r="M1746" t="str">
        <f>_xlfn.CONCAT(IFERROR(INDEX(Lookup!B:B, MATCH(Table1[[#This Row],[Destination City]], Lookup!A:A, 0)), Table1[[#This Row],[Destination City]]),","," ",Table1[[#This Row],[Destination State]])</f>
        <v>Nashville, AR</v>
      </c>
      <c r="N1746" s="47">
        <v>723</v>
      </c>
      <c r="O1746" t="s">
        <v>51</v>
      </c>
      <c r="P1746">
        <v>107</v>
      </c>
      <c r="R1746" t="s">
        <v>42</v>
      </c>
      <c r="S1746" t="s">
        <v>43</v>
      </c>
      <c r="T1746" t="s">
        <v>52</v>
      </c>
      <c r="U1746" s="36" t="s">
        <v>44</v>
      </c>
      <c r="V1746" s="28"/>
      <c r="W1746" s="4">
        <v>4225</v>
      </c>
      <c r="X1746" s="4">
        <f>IF(Table1[[#This Row],[Commodity]]="corn",Table1[[#This Row],[Tariff per Car]]/(111*2000/56),Table1[[#This Row],[Tariff per Car]]/(111*2000/60))</f>
        <v>1.0657657657657658</v>
      </c>
      <c r="Y1746" s="4">
        <f>Table1[[#This Row],[Tariff per Car]]/100.7</f>
        <v>41.956305858987086</v>
      </c>
      <c r="Z1746" s="4">
        <f>(Table1[[#This Row],[Tariff per Car]]/111)</f>
        <v>38.063063063063062</v>
      </c>
      <c r="AA1746" s="6">
        <f>(Table1[[#This Row],[Tariff per Car]]/111)/Table1[[#This Row],[Route Mileage]]</f>
        <v>5.2646007002853476E-2</v>
      </c>
      <c r="AB1746" s="4">
        <v>0.3</v>
      </c>
      <c r="AC1746" s="4">
        <f>Table1[[#This Row],[FSC per Mile]]*Table1[[#This Row],[Route Mileage]]</f>
        <v>216.9</v>
      </c>
      <c r="AD1746" s="4">
        <f>Table1[[#This Row],[Tariff per Car]]+Table1[[#This Row],[FSC per Car]]</f>
        <v>4441.8999999999996</v>
      </c>
      <c r="AE1746" s="4">
        <f>IF(Table1[[#This Row],[Commodity]]="corn",Table1[[#This Row],[Tariff + FSC per Car]]/(111*2000/56),Table1[[#This Row],[Tariff + FSC per Car]]/(111*2000/60))</f>
        <v>1.1204792792792793</v>
      </c>
      <c r="AF1746" s="4">
        <f>Table1[[#This Row],[Tariff + FSC per Car]]/100.7</f>
        <v>44.110228401191655</v>
      </c>
      <c r="AG1746" s="4">
        <f>(Table1[[#This Row],[Tariff + FSC per Car]]/111)</f>
        <v>40.017117117117117</v>
      </c>
      <c r="AH1746" s="6">
        <f>(Table1[[#This Row],[Tariff + FSC per Car]]/111)/Table1[[#This Row],[Route Mileage]]</f>
        <v>5.5348709705556179E-2</v>
      </c>
    </row>
    <row r="1747" spans="1:34" x14ac:dyDescent="0.25">
      <c r="A1747" s="12">
        <v>45641</v>
      </c>
      <c r="B1747" s="1" t="s">
        <v>34</v>
      </c>
      <c r="C1747" s="1" t="s">
        <v>34</v>
      </c>
      <c r="D1747" s="24">
        <v>4022</v>
      </c>
      <c r="E1747" s="24">
        <v>69105</v>
      </c>
      <c r="F1747" s="1" t="s">
        <v>72</v>
      </c>
      <c r="G1747" s="1" t="s">
        <v>36</v>
      </c>
      <c r="H1747" s="1" t="s">
        <v>73</v>
      </c>
      <c r="I1747" t="s">
        <v>47</v>
      </c>
      <c r="J1747" t="str">
        <f>_xlfn.CONCAT(IFERROR(INDEX(Lookup!B:B, MATCH(Table1[[#This Row],[Origin City]], Lookup!A:A, 0)), Table1[[#This Row],[Origin City]]),","," ",Table1[[#This Row],[Origin State]])</f>
        <v>Argyle, MN</v>
      </c>
      <c r="K1747" t="s">
        <v>48</v>
      </c>
      <c r="L1747" t="s">
        <v>49</v>
      </c>
      <c r="M1747" t="s">
        <v>50</v>
      </c>
      <c r="N1747" s="5">
        <v>1528</v>
      </c>
      <c r="O1747" t="s">
        <v>51</v>
      </c>
      <c r="P1747">
        <v>110</v>
      </c>
      <c r="Q1747">
        <v>120</v>
      </c>
      <c r="R1747" t="s">
        <v>2</v>
      </c>
      <c r="S1747" t="s">
        <v>43</v>
      </c>
      <c r="T1747" t="s">
        <v>52</v>
      </c>
      <c r="U1747" s="36" t="s">
        <v>44</v>
      </c>
      <c r="V1747" s="28" t="s">
        <v>45</v>
      </c>
      <c r="W1747" s="4">
        <v>6135</v>
      </c>
      <c r="X1747" s="4">
        <f>IF(Table1[[#This Row],[Commodity]]="corn",Table1[[#This Row],[Tariff per Car]]/(111*2000/56),Table1[[#This Row],[Tariff per Car]]/(111*2000/60))</f>
        <v>1.6581081081081082</v>
      </c>
      <c r="Y1747" s="4">
        <f>Table1[[#This Row],[Tariff per Car]]/100.7</f>
        <v>60.923535253227406</v>
      </c>
      <c r="Z1747" s="4">
        <f>(Table1[[#This Row],[Tariff per Car]]/111)</f>
        <v>55.270270270270274</v>
      </c>
      <c r="AA1747" s="6">
        <f>(Table1[[#This Row],[Tariff per Car]]/111)/Table1[[#This Row],[Route Mileage]]</f>
        <v>3.6171642847035522E-2</v>
      </c>
      <c r="AB1747" s="4">
        <v>0.09</v>
      </c>
      <c r="AC1747" s="4">
        <f>Table1[[#This Row],[FSC per Mile]]*Table1[[#This Row],[Route Mileage]]</f>
        <v>137.51999999999998</v>
      </c>
      <c r="AD1747" s="4">
        <f>Table1[[#This Row],[Tariff per Car]]+Table1[[#This Row],[FSC per Car]]</f>
        <v>6272.52</v>
      </c>
      <c r="AE1747" s="4">
        <f>IF(Table1[[#This Row],[Commodity]]="corn",Table1[[#This Row],[Tariff + FSC per Car]]/(111*2000/56),Table1[[#This Row],[Tariff + FSC per Car]]/(111*2000/60))</f>
        <v>1.6952756756756757</v>
      </c>
      <c r="AF1747" s="4">
        <f>Table1[[#This Row],[Tariff + FSC per Car]]/100.7</f>
        <v>62.289175769612712</v>
      </c>
      <c r="AG1747" s="4">
        <f>(Table1[[#This Row],[Tariff + FSC per Car]]/111)</f>
        <v>56.509189189189193</v>
      </c>
      <c r="AH1747" s="6">
        <f>(Table1[[#This Row],[Tariff + FSC per Car]]/111)/Table1[[#This Row],[Route Mileage]]</f>
        <v>3.6982453657846331E-2</v>
      </c>
    </row>
    <row r="1748" spans="1:34" x14ac:dyDescent="0.25">
      <c r="A1748" s="12">
        <v>45641</v>
      </c>
      <c r="B1748" s="1" t="s">
        <v>34</v>
      </c>
      <c r="C1748" s="1" t="s">
        <v>34</v>
      </c>
      <c r="D1748" s="24">
        <v>4022</v>
      </c>
      <c r="E1748" s="24">
        <v>69105</v>
      </c>
      <c r="F1748" s="1" t="s">
        <v>72</v>
      </c>
      <c r="G1748" s="1" t="s">
        <v>36</v>
      </c>
      <c r="H1748" s="1" t="s">
        <v>73</v>
      </c>
      <c r="I1748" t="s">
        <v>47</v>
      </c>
      <c r="J1748" t="str">
        <f>_xlfn.CONCAT(IFERROR(INDEX(Lookup!B:B, MATCH(Table1[[#This Row],[Origin City]], Lookup!A:A, 0)), Table1[[#This Row],[Origin City]]),","," ",Table1[[#This Row],[Origin State]])</f>
        <v>Argyle, MN</v>
      </c>
      <c r="K1748" t="s">
        <v>65</v>
      </c>
      <c r="L1748" t="s">
        <v>54</v>
      </c>
      <c r="M1748" t="s">
        <v>66</v>
      </c>
      <c r="N1748" s="47">
        <v>1634</v>
      </c>
      <c r="O1748" t="s">
        <v>51</v>
      </c>
      <c r="P1748">
        <v>110</v>
      </c>
      <c r="Q1748">
        <v>120</v>
      </c>
      <c r="R1748" t="s">
        <v>2</v>
      </c>
      <c r="S1748" t="s">
        <v>43</v>
      </c>
      <c r="T1748" t="s">
        <v>52</v>
      </c>
      <c r="U1748" s="36" t="s">
        <v>44</v>
      </c>
      <c r="V1748" s="28" t="s">
        <v>45</v>
      </c>
      <c r="W1748" s="4">
        <v>6685</v>
      </c>
      <c r="X1748" s="4">
        <f>IF(Table1[[#This Row],[Commodity]]="corn",Table1[[#This Row],[Tariff per Car]]/(111*2000/56),Table1[[#This Row],[Tariff per Car]]/(111*2000/60))</f>
        <v>1.8067567567567568</v>
      </c>
      <c r="Y1748" s="4">
        <f>Table1[[#This Row],[Tariff per Car]]/100.7</f>
        <v>66.385302879841106</v>
      </c>
      <c r="Z1748" s="4">
        <f>(Table1[[#This Row],[Tariff per Car]]/111)</f>
        <v>60.225225225225223</v>
      </c>
      <c r="AA1748" s="6">
        <f>(Table1[[#This Row],[Tariff per Car]]/111)/Table1[[#This Row],[Route Mileage]]</f>
        <v>3.6857542977494016E-2</v>
      </c>
      <c r="AB1748" s="4">
        <v>0.09</v>
      </c>
      <c r="AC1748" s="4">
        <f>Table1[[#This Row],[FSC per Mile]]*Table1[[#This Row],[Route Mileage]]</f>
        <v>147.06</v>
      </c>
      <c r="AD1748" s="4">
        <f>Table1[[#This Row],[Tariff per Car]]+Table1[[#This Row],[FSC per Car]]</f>
        <v>6832.06</v>
      </c>
      <c r="AE1748" s="4">
        <f>IF(Table1[[#This Row],[Commodity]]="corn",Table1[[#This Row],[Tariff + FSC per Car]]/(111*2000/56),Table1[[#This Row],[Tariff + FSC per Car]]/(111*2000/60))</f>
        <v>1.8465027027027028</v>
      </c>
      <c r="AF1748" s="4">
        <f>Table1[[#This Row],[Tariff + FSC per Car]]/100.7</f>
        <v>67.845680238331681</v>
      </c>
      <c r="AG1748" s="4">
        <f>(Table1[[#This Row],[Tariff + FSC per Car]]/111)</f>
        <v>61.550090090090094</v>
      </c>
      <c r="AH1748" s="6">
        <f>(Table1[[#This Row],[Tariff + FSC per Car]]/111)/Table1[[#This Row],[Route Mileage]]</f>
        <v>3.7668353788304833E-2</v>
      </c>
    </row>
    <row r="1749" spans="1:34" x14ac:dyDescent="0.25">
      <c r="A1749" s="12">
        <v>45641</v>
      </c>
      <c r="B1749" s="1" t="s">
        <v>34</v>
      </c>
      <c r="C1749" s="1" t="s">
        <v>34</v>
      </c>
      <c r="D1749" s="24">
        <v>4022</v>
      </c>
      <c r="E1749" s="24">
        <v>69105</v>
      </c>
      <c r="F1749" s="1" t="s">
        <v>72</v>
      </c>
      <c r="G1749" s="1" t="s">
        <v>36</v>
      </c>
      <c r="H1749" s="1" t="s">
        <v>74</v>
      </c>
      <c r="I1749" t="s">
        <v>75</v>
      </c>
      <c r="J1749" t="str">
        <f>_xlfn.CONCAT(IFERROR(INDEX(Lookup!B:B, MATCH(Table1[[#This Row],[Origin City]], Lookup!A:A, 0)), Table1[[#This Row],[Origin City]]),","," ",Table1[[#This Row],[Origin State]])</f>
        <v>Casselton, ND</v>
      </c>
      <c r="K1749" t="s">
        <v>48</v>
      </c>
      <c r="L1749" t="s">
        <v>49</v>
      </c>
      <c r="M1749" t="s">
        <v>50</v>
      </c>
      <c r="N1749" s="5">
        <v>1469</v>
      </c>
      <c r="O1749" t="s">
        <v>51</v>
      </c>
      <c r="P1749">
        <v>110</v>
      </c>
      <c r="Q1749">
        <v>120</v>
      </c>
      <c r="R1749" t="s">
        <v>2</v>
      </c>
      <c r="S1749" t="s">
        <v>43</v>
      </c>
      <c r="T1749" t="s">
        <v>52</v>
      </c>
      <c r="U1749" s="36" t="s">
        <v>44</v>
      </c>
      <c r="V1749" s="28" t="s">
        <v>45</v>
      </c>
      <c r="W1749" s="4">
        <v>6085</v>
      </c>
      <c r="X1749" s="4">
        <f>IF(Table1[[#This Row],[Commodity]]="corn",Table1[[#This Row],[Tariff per Car]]/(111*2000/56),Table1[[#This Row],[Tariff per Car]]/(111*2000/60))</f>
        <v>1.6445945945945946</v>
      </c>
      <c r="Y1749" s="4">
        <f>Table1[[#This Row],[Tariff per Car]]/100.7</f>
        <v>60.427010923535249</v>
      </c>
      <c r="Z1749" s="4">
        <f>(Table1[[#This Row],[Tariff per Car]]/111)</f>
        <v>54.81981981981982</v>
      </c>
      <c r="AA1749" s="6">
        <f>(Table1[[#This Row],[Tariff per Car]]/111)/Table1[[#This Row],[Route Mileage]]</f>
        <v>3.731778068061254E-2</v>
      </c>
      <c r="AB1749" s="4">
        <v>0.09</v>
      </c>
      <c r="AC1749" s="4">
        <f>Table1[[#This Row],[FSC per Mile]]*Table1[[#This Row],[Route Mileage]]</f>
        <v>132.21</v>
      </c>
      <c r="AD1749" s="4">
        <f>Table1[[#This Row],[Tariff per Car]]+Table1[[#This Row],[FSC per Car]]</f>
        <v>6217.21</v>
      </c>
      <c r="AE1749" s="4">
        <f>IF(Table1[[#This Row],[Commodity]]="corn",Table1[[#This Row],[Tariff + FSC per Car]]/(111*2000/56),Table1[[#This Row],[Tariff + FSC per Car]]/(111*2000/60))</f>
        <v>1.680327027027027</v>
      </c>
      <c r="AF1749" s="4">
        <f>Table1[[#This Row],[Tariff + FSC per Car]]/100.7</f>
        <v>61.739920556107251</v>
      </c>
      <c r="AG1749" s="4">
        <f>(Table1[[#This Row],[Tariff + FSC per Car]]/111)</f>
        <v>56.0109009009009</v>
      </c>
      <c r="AH1749" s="6">
        <f>(Table1[[#This Row],[Tariff + FSC per Car]]/111)/Table1[[#This Row],[Route Mileage]]</f>
        <v>3.812859149142335E-2</v>
      </c>
    </row>
    <row r="1750" spans="1:34" x14ac:dyDescent="0.25">
      <c r="A1750" s="12">
        <v>45641</v>
      </c>
      <c r="B1750" s="1" t="s">
        <v>34</v>
      </c>
      <c r="C1750" s="1" t="s">
        <v>34</v>
      </c>
      <c r="D1750" s="24">
        <v>4022</v>
      </c>
      <c r="E1750" s="24">
        <v>69902</v>
      </c>
      <c r="F1750" s="1" t="s">
        <v>72</v>
      </c>
      <c r="G1750" s="1" t="s">
        <v>36</v>
      </c>
      <c r="H1750" s="1" t="s">
        <v>74</v>
      </c>
      <c r="I1750" t="s">
        <v>75</v>
      </c>
      <c r="J1750" t="str">
        <f>_xlfn.CONCAT(IFERROR(INDEX(Lookup!B:B, MATCH(Table1[[#This Row],[Origin City]], Lookup!A:A, 0)), Table1[[#This Row],[Origin City]]),","," ",Table1[[#This Row],[Origin State]])</f>
        <v>Casselton, ND</v>
      </c>
      <c r="K1750" t="s">
        <v>79</v>
      </c>
      <c r="L1750" t="s">
        <v>62</v>
      </c>
      <c r="M1750" t="str">
        <f>_xlfn.CONCAT(IFERROR(INDEX(Lookup!B:B, MATCH(Table1[[#This Row],[Destination City]], Lookup!A:A, 0)), Table1[[#This Row],[Destination City]]),","," ",Table1[[#This Row],[Destination State]])</f>
        <v>St. Louis, MO</v>
      </c>
      <c r="N1750" s="5">
        <v>855</v>
      </c>
      <c r="O1750" t="s">
        <v>51</v>
      </c>
      <c r="P1750">
        <v>110</v>
      </c>
      <c r="Q1750">
        <v>120</v>
      </c>
      <c r="R1750" t="s">
        <v>2</v>
      </c>
      <c r="S1750" t="s">
        <v>43</v>
      </c>
      <c r="T1750" t="s">
        <v>52</v>
      </c>
      <c r="U1750" s="36" t="s">
        <v>44</v>
      </c>
      <c r="V1750" s="28" t="s">
        <v>45</v>
      </c>
      <c r="W1750" s="4">
        <v>4485</v>
      </c>
      <c r="X1750" s="4">
        <f>IF(Table1[[#This Row],[Commodity]]="corn",Table1[[#This Row],[Tariff per Car]]/(111*2000/56),Table1[[#This Row],[Tariff per Car]]/(111*2000/60))</f>
        <v>1.2121621621621621</v>
      </c>
      <c r="Y1750" s="4">
        <f>Table1[[#This Row],[Tariff per Car]]/100.7</f>
        <v>44.538232373386293</v>
      </c>
      <c r="Z1750" s="4">
        <f>(Table1[[#This Row],[Tariff per Car]]/111)</f>
        <v>40.405405405405403</v>
      </c>
      <c r="AA1750" s="6">
        <f>(Table1[[#This Row],[Tariff per Car]]/111)/Table1[[#This Row],[Route Mileage]]</f>
        <v>4.7257784099889358E-2</v>
      </c>
      <c r="AB1750" s="4">
        <v>0.09</v>
      </c>
      <c r="AC1750" s="4">
        <f>Table1[[#This Row],[FSC per Mile]]*Table1[[#This Row],[Route Mileage]]</f>
        <v>76.95</v>
      </c>
      <c r="AD1750" s="4">
        <f>Table1[[#This Row],[Tariff per Car]]+Table1[[#This Row],[FSC per Car]]</f>
        <v>4561.95</v>
      </c>
      <c r="AE1750" s="4">
        <f>IF(Table1[[#This Row],[Commodity]]="corn",Table1[[#This Row],[Tariff + FSC per Car]]/(111*2000/56),Table1[[#This Row],[Tariff + FSC per Car]]/(111*2000/60))</f>
        <v>1.2329594594594595</v>
      </c>
      <c r="AF1750" s="4">
        <f>Table1[[#This Row],[Tariff + FSC per Car]]/100.7</f>
        <v>45.302383316782517</v>
      </c>
      <c r="AG1750" s="4">
        <f>(Table1[[#This Row],[Tariff + FSC per Car]]/111)</f>
        <v>41.098648648648648</v>
      </c>
      <c r="AH1750" s="6">
        <f>(Table1[[#This Row],[Tariff + FSC per Car]]/111)/Table1[[#This Row],[Route Mileage]]</f>
        <v>4.8068594910700174E-2</v>
      </c>
    </row>
    <row r="1751" spans="1:34" x14ac:dyDescent="0.25">
      <c r="A1751" s="12">
        <v>45641</v>
      </c>
      <c r="B1751" s="1" t="s">
        <v>34</v>
      </c>
      <c r="C1751" s="1" t="s">
        <v>34</v>
      </c>
      <c r="D1751" s="24">
        <v>4022</v>
      </c>
      <c r="E1751" s="24">
        <v>69105</v>
      </c>
      <c r="F1751" s="1" t="s">
        <v>72</v>
      </c>
      <c r="G1751" s="1" t="s">
        <v>36</v>
      </c>
      <c r="H1751" s="1" t="s">
        <v>76</v>
      </c>
      <c r="I1751" t="s">
        <v>77</v>
      </c>
      <c r="J1751" t="str">
        <f>_xlfn.CONCAT(IFERROR(INDEX(Lookup!B:B, MATCH(Table1[[#This Row],[Origin City]], Lookup!A:A, 0)), Table1[[#This Row],[Origin City]]),","," ",Table1[[#This Row],[Origin State]])</f>
        <v>Concordia, KS</v>
      </c>
      <c r="K1751" t="s">
        <v>65</v>
      </c>
      <c r="L1751" t="s">
        <v>54</v>
      </c>
      <c r="M1751" t="s">
        <v>66</v>
      </c>
      <c r="N1751" s="5">
        <v>742</v>
      </c>
      <c r="O1751" t="s">
        <v>51</v>
      </c>
      <c r="P1751">
        <v>110</v>
      </c>
      <c r="Q1751">
        <v>120</v>
      </c>
      <c r="R1751" t="s">
        <v>2</v>
      </c>
      <c r="S1751" t="s">
        <v>43</v>
      </c>
      <c r="T1751" t="s">
        <v>43</v>
      </c>
      <c r="U1751" s="36" t="s">
        <v>44</v>
      </c>
      <c r="V1751" s="28" t="s">
        <v>45</v>
      </c>
      <c r="W1751" s="4">
        <v>4935</v>
      </c>
      <c r="X1751" s="4">
        <f>IF(Table1[[#This Row],[Commodity]]="corn",Table1[[#This Row],[Tariff per Car]]/(111*2000/56),Table1[[#This Row],[Tariff per Car]]/(111*2000/60))</f>
        <v>1.3337837837837838</v>
      </c>
      <c r="Y1751" s="4">
        <f>Table1[[#This Row],[Tariff per Car]]/100.7</f>
        <v>49.006951340615686</v>
      </c>
      <c r="Z1751" s="4">
        <f>(Table1[[#This Row],[Tariff per Car]]/111)</f>
        <v>44.45945945945946</v>
      </c>
      <c r="AA1751" s="6">
        <f>(Table1[[#This Row],[Tariff per Car]]/111)/Table1[[#This Row],[Route Mileage]]</f>
        <v>5.991840897501275E-2</v>
      </c>
      <c r="AB1751" s="4">
        <v>0.09</v>
      </c>
      <c r="AC1751" s="4">
        <f>Table1[[#This Row],[FSC per Mile]]*Table1[[#This Row],[Route Mileage]]</f>
        <v>66.78</v>
      </c>
      <c r="AD1751" s="4">
        <f>Table1[[#This Row],[Tariff per Car]]+Table1[[#This Row],[FSC per Car]]</f>
        <v>5001.78</v>
      </c>
      <c r="AE1751" s="4">
        <f>IF(Table1[[#This Row],[Commodity]]="corn",Table1[[#This Row],[Tariff + FSC per Car]]/(111*2000/56),Table1[[#This Row],[Tariff + FSC per Car]]/(111*2000/60))</f>
        <v>1.3518324324324325</v>
      </c>
      <c r="AF1751" s="4">
        <f>Table1[[#This Row],[Tariff + FSC per Car]]/100.7</f>
        <v>49.670109235352527</v>
      </c>
      <c r="AG1751" s="4">
        <f>(Table1[[#This Row],[Tariff + FSC per Car]]/111)</f>
        <v>45.061081081081078</v>
      </c>
      <c r="AH1751" s="6">
        <f>(Table1[[#This Row],[Tariff + FSC per Car]]/111)/Table1[[#This Row],[Route Mileage]]</f>
        <v>6.0729219785823553E-2</v>
      </c>
    </row>
    <row r="1752" spans="1:34" x14ac:dyDescent="0.25">
      <c r="A1752" s="12">
        <v>45641</v>
      </c>
      <c r="B1752" s="1" t="s">
        <v>34</v>
      </c>
      <c r="C1752" s="1" t="s">
        <v>34</v>
      </c>
      <c r="D1752" s="24">
        <v>4022</v>
      </c>
      <c r="E1752" s="24">
        <v>69105</v>
      </c>
      <c r="F1752" s="1" t="s">
        <v>72</v>
      </c>
      <c r="G1752" s="1" t="s">
        <v>36</v>
      </c>
      <c r="H1752" s="1" t="s">
        <v>78</v>
      </c>
      <c r="I1752" t="s">
        <v>68</v>
      </c>
      <c r="J1752" t="str">
        <f>_xlfn.CONCAT(IFERROR(INDEX(Lookup!B:B, MATCH(Table1[[#This Row],[Origin City]], Lookup!A:A, 0)), Table1[[#This Row],[Origin City]]),","," ",Table1[[#This Row],[Origin State]])</f>
        <v>Mitchell, SD</v>
      </c>
      <c r="K1752" t="s">
        <v>48</v>
      </c>
      <c r="L1752" t="s">
        <v>49</v>
      </c>
      <c r="M1752" t="s">
        <v>50</v>
      </c>
      <c r="N1752" s="5">
        <v>1624</v>
      </c>
      <c r="O1752" t="s">
        <v>51</v>
      </c>
      <c r="P1752">
        <v>110</v>
      </c>
      <c r="Q1752">
        <v>120</v>
      </c>
      <c r="R1752" t="s">
        <v>2</v>
      </c>
      <c r="S1752" t="s">
        <v>43</v>
      </c>
      <c r="T1752" t="s">
        <v>52</v>
      </c>
      <c r="U1752" s="36" t="s">
        <v>44</v>
      </c>
      <c r="V1752" s="28" t="s">
        <v>45</v>
      </c>
      <c r="W1752" s="4">
        <v>6185</v>
      </c>
      <c r="X1752" s="4">
        <f>IF(Table1[[#This Row],[Commodity]]="corn",Table1[[#This Row],[Tariff per Car]]/(111*2000/56),Table1[[#This Row],[Tariff per Car]]/(111*2000/60))</f>
        <v>1.6716216216216215</v>
      </c>
      <c r="Y1752" s="4">
        <f>Table1[[#This Row],[Tariff per Car]]/100.7</f>
        <v>61.420059582919563</v>
      </c>
      <c r="Z1752" s="4">
        <f>(Table1[[#This Row],[Tariff per Car]]/111)</f>
        <v>55.72072072072072</v>
      </c>
      <c r="AA1752" s="6">
        <f>(Table1[[#This Row],[Tariff per Car]]/111)/Table1[[#This Row],[Route Mileage]]</f>
        <v>3.4310788621133452E-2</v>
      </c>
      <c r="AB1752" s="4">
        <v>0.09</v>
      </c>
      <c r="AC1752" s="4">
        <f>Table1[[#This Row],[FSC per Mile]]*Table1[[#This Row],[Route Mileage]]</f>
        <v>146.16</v>
      </c>
      <c r="AD1752" s="4">
        <f>Table1[[#This Row],[Tariff per Car]]+Table1[[#This Row],[FSC per Car]]</f>
        <v>6331.16</v>
      </c>
      <c r="AE1752" s="4">
        <f>IF(Table1[[#This Row],[Commodity]]="corn",Table1[[#This Row],[Tariff + FSC per Car]]/(111*2000/56),Table1[[#This Row],[Tariff + FSC per Car]]/(111*2000/60))</f>
        <v>1.7111243243243244</v>
      </c>
      <c r="AF1752" s="4">
        <f>Table1[[#This Row],[Tariff + FSC per Car]]/100.7</f>
        <v>62.871499503475668</v>
      </c>
      <c r="AG1752" s="4">
        <f>(Table1[[#This Row],[Tariff + FSC per Car]]/111)</f>
        <v>57.037477477477474</v>
      </c>
      <c r="AH1752" s="6">
        <f>(Table1[[#This Row],[Tariff + FSC per Car]]/111)/Table1[[#This Row],[Route Mileage]]</f>
        <v>3.5121599431944255E-2</v>
      </c>
    </row>
    <row r="1753" spans="1:34" x14ac:dyDescent="0.25">
      <c r="A1753" s="12">
        <v>45641</v>
      </c>
      <c r="B1753" s="1" t="s">
        <v>34</v>
      </c>
      <c r="C1753" s="1" t="s">
        <v>34</v>
      </c>
      <c r="D1753" s="24">
        <v>4022</v>
      </c>
      <c r="E1753" s="24">
        <v>69105</v>
      </c>
      <c r="F1753" s="1" t="s">
        <v>72</v>
      </c>
      <c r="G1753" s="1" t="s">
        <v>36</v>
      </c>
      <c r="H1753" s="1" t="s">
        <v>61</v>
      </c>
      <c r="I1753" t="s">
        <v>62</v>
      </c>
      <c r="J1753" t="str">
        <f>_xlfn.CONCAT(IFERROR(INDEX(Lookup!B:B, MATCH(Table1[[#This Row],[Origin City]], Lookup!A:A, 0)), Table1[[#This Row],[Origin City]]),","," ",Table1[[#This Row],[Origin State]])</f>
        <v>Phelps (Rock Port), MO</v>
      </c>
      <c r="K1753" t="s">
        <v>48</v>
      </c>
      <c r="L1753" t="s">
        <v>49</v>
      </c>
      <c r="M1753" t="s">
        <v>50</v>
      </c>
      <c r="N1753" s="5">
        <v>1881</v>
      </c>
      <c r="O1753" t="s">
        <v>51</v>
      </c>
      <c r="P1753">
        <v>110</v>
      </c>
      <c r="Q1753">
        <v>120</v>
      </c>
      <c r="R1753" t="s">
        <v>2</v>
      </c>
      <c r="S1753" t="s">
        <v>43</v>
      </c>
      <c r="T1753" t="s">
        <v>43</v>
      </c>
      <c r="U1753" s="36" t="s">
        <v>44</v>
      </c>
      <c r="V1753" s="28" t="s">
        <v>45</v>
      </c>
      <c r="W1753" s="4">
        <v>6135</v>
      </c>
      <c r="X1753" s="4">
        <f>IF(Table1[[#This Row],[Commodity]]="corn",Table1[[#This Row],[Tariff per Car]]/(111*2000/56),Table1[[#This Row],[Tariff per Car]]/(111*2000/60))</f>
        <v>1.6581081081081082</v>
      </c>
      <c r="Y1753" s="4">
        <f>Table1[[#This Row],[Tariff per Car]]/100.7</f>
        <v>60.923535253227406</v>
      </c>
      <c r="Z1753" s="4">
        <f>(Table1[[#This Row],[Tariff per Car]]/111)</f>
        <v>55.270270270270274</v>
      </c>
      <c r="AA1753" s="6">
        <f>(Table1[[#This Row],[Tariff per Car]]/111)/Table1[[#This Row],[Route Mileage]]</f>
        <v>2.9383450436082016E-2</v>
      </c>
      <c r="AB1753" s="4">
        <v>0.09</v>
      </c>
      <c r="AC1753" s="4">
        <f>Table1[[#This Row],[FSC per Mile]]*Table1[[#This Row],[Route Mileage]]</f>
        <v>169.29</v>
      </c>
      <c r="AD1753" s="4">
        <f>Table1[[#This Row],[Tariff per Car]]+Table1[[#This Row],[FSC per Car]]</f>
        <v>6304.29</v>
      </c>
      <c r="AE1753" s="4">
        <f>IF(Table1[[#This Row],[Commodity]]="corn",Table1[[#This Row],[Tariff + FSC per Car]]/(111*2000/56),Table1[[#This Row],[Tariff + FSC per Car]]/(111*2000/60))</f>
        <v>1.7038621621621621</v>
      </c>
      <c r="AF1753" s="4">
        <f>Table1[[#This Row],[Tariff + FSC per Car]]/100.7</f>
        <v>62.604667328699101</v>
      </c>
      <c r="AG1753" s="4">
        <f>(Table1[[#This Row],[Tariff + FSC per Car]]/111)</f>
        <v>56.795405405405404</v>
      </c>
      <c r="AH1753" s="6">
        <f>(Table1[[#This Row],[Tariff + FSC per Car]]/111)/Table1[[#This Row],[Route Mileage]]</f>
        <v>3.0194261246892826E-2</v>
      </c>
    </row>
    <row r="1754" spans="1:34" x14ac:dyDescent="0.25">
      <c r="A1754" s="12">
        <v>45641</v>
      </c>
      <c r="B1754" s="1" t="s">
        <v>34</v>
      </c>
      <c r="C1754" s="1" t="s">
        <v>34</v>
      </c>
      <c r="D1754" s="24">
        <v>4022</v>
      </c>
      <c r="E1754" s="24">
        <v>69105</v>
      </c>
      <c r="F1754" s="1" t="s">
        <v>72</v>
      </c>
      <c r="G1754" s="1" t="s">
        <v>36</v>
      </c>
      <c r="H1754" s="1" t="s">
        <v>69</v>
      </c>
      <c r="I1754" t="s">
        <v>47</v>
      </c>
      <c r="J1754" t="str">
        <f>_xlfn.CONCAT(IFERROR(INDEX(Lookup!B:B, MATCH(Table1[[#This Row],[Origin City]], Lookup!A:A, 0)), Table1[[#This Row],[Origin City]]),","," ",Table1[[#This Row],[Origin State]])</f>
        <v>St. Cloud, MN</v>
      </c>
      <c r="K1754" t="s">
        <v>48</v>
      </c>
      <c r="L1754" t="s">
        <v>49</v>
      </c>
      <c r="M1754" t="s">
        <v>50</v>
      </c>
      <c r="N1754" s="5">
        <v>1666</v>
      </c>
      <c r="O1754" t="s">
        <v>51</v>
      </c>
      <c r="P1754">
        <v>110</v>
      </c>
      <c r="Q1754">
        <v>120</v>
      </c>
      <c r="R1754" t="s">
        <v>2</v>
      </c>
      <c r="S1754" t="s">
        <v>43</v>
      </c>
      <c r="T1754" t="s">
        <v>43</v>
      </c>
      <c r="U1754" s="36" t="s">
        <v>44</v>
      </c>
      <c r="V1754" s="28" t="s">
        <v>45</v>
      </c>
      <c r="W1754" s="4">
        <v>6235</v>
      </c>
      <c r="X1754" s="4">
        <f>IF(Table1[[#This Row],[Commodity]]="corn",Table1[[#This Row],[Tariff per Car]]/(111*2000/56),Table1[[#This Row],[Tariff per Car]]/(111*2000/60))</f>
        <v>1.6851351351351351</v>
      </c>
      <c r="Y1754" s="4">
        <f>Table1[[#This Row],[Tariff per Car]]/100.7</f>
        <v>61.916583912611713</v>
      </c>
      <c r="Z1754" s="4">
        <f>(Table1[[#This Row],[Tariff per Car]]/111)</f>
        <v>56.171171171171174</v>
      </c>
      <c r="AA1754" s="6">
        <f>(Table1[[#This Row],[Tariff per Car]]/111)/Table1[[#This Row],[Route Mileage]]</f>
        <v>3.3716189178374052E-2</v>
      </c>
      <c r="AB1754" s="4">
        <v>0.09</v>
      </c>
      <c r="AC1754" s="4">
        <f>Table1[[#This Row],[FSC per Mile]]*Table1[[#This Row],[Route Mileage]]</f>
        <v>149.94</v>
      </c>
      <c r="AD1754" s="4">
        <f>Table1[[#This Row],[Tariff per Car]]+Table1[[#This Row],[FSC per Car]]</f>
        <v>6384.94</v>
      </c>
      <c r="AE1754" s="4">
        <f>IF(Table1[[#This Row],[Commodity]]="corn",Table1[[#This Row],[Tariff + FSC per Car]]/(111*2000/56),Table1[[#This Row],[Tariff + FSC per Car]]/(111*2000/60))</f>
        <v>1.7256594594594594</v>
      </c>
      <c r="AF1754" s="4">
        <f>Table1[[#This Row],[Tariff + FSC per Car]]/100.7</f>
        <v>63.405561072492546</v>
      </c>
      <c r="AG1754" s="4">
        <f>(Table1[[#This Row],[Tariff + FSC per Car]]/111)</f>
        <v>57.52198198198198</v>
      </c>
      <c r="AH1754" s="6">
        <f>(Table1[[#This Row],[Tariff + FSC per Car]]/111)/Table1[[#This Row],[Route Mileage]]</f>
        <v>3.4526999989184862E-2</v>
      </c>
    </row>
    <row r="1755" spans="1:34" x14ac:dyDescent="0.25">
      <c r="A1755" s="12">
        <v>45641</v>
      </c>
      <c r="B1755" s="1" t="s">
        <v>131</v>
      </c>
      <c r="C1755" s="1" t="s">
        <v>131</v>
      </c>
      <c r="D1755" s="24">
        <v>4050</v>
      </c>
      <c r="E1755" s="24">
        <v>1001000</v>
      </c>
      <c r="F1755" s="1" t="s">
        <v>72</v>
      </c>
      <c r="G1755" s="1" t="s">
        <v>36</v>
      </c>
      <c r="H1755" s="1" t="s">
        <v>132</v>
      </c>
      <c r="I1755" t="s">
        <v>57</v>
      </c>
      <c r="J1755" t="str">
        <f>_xlfn.CONCAT(IFERROR(INDEX(Lookup!B:B, MATCH(Table1[[#This Row],[Origin City]], Lookup!A:A, 0)), Table1[[#This Row],[Origin City]]),","," ",Table1[[#This Row],[Origin State]])</f>
        <v>Gibson City, IL</v>
      </c>
      <c r="K1755" t="s">
        <v>133</v>
      </c>
      <c r="L1755" t="s">
        <v>83</v>
      </c>
      <c r="M1755" t="str">
        <f>_xlfn.CONCAT(IFERROR(INDEX(Lookup!B:B, MATCH(Table1[[#This Row],[Destination City]], Lookup!A:A, 0)), Table1[[#This Row],[Destination City]]),","," ",Table1[[#This Row],[Destination State]])</f>
        <v>Reserve, LA</v>
      </c>
      <c r="N1755" s="5">
        <v>870</v>
      </c>
      <c r="O1755" t="s">
        <v>86</v>
      </c>
      <c r="P1755">
        <v>105</v>
      </c>
      <c r="R1755" t="s">
        <v>108</v>
      </c>
      <c r="S1755" t="s">
        <v>43</v>
      </c>
      <c r="T1755" t="s">
        <v>52</v>
      </c>
      <c r="U1755" s="43"/>
      <c r="V1755" s="28" t="s">
        <v>134</v>
      </c>
      <c r="W1755" s="4">
        <v>2184</v>
      </c>
      <c r="X1755" s="4">
        <f>IF(Table1[[#This Row],[Commodity]]="corn",Table1[[#This Row],[Tariff per Car]]/(111*2000/56),Table1[[#This Row],[Tariff per Car]]/(111*2000/60))</f>
        <v>0.59027027027027024</v>
      </c>
      <c r="Y1755" s="4">
        <f>Table1[[#This Row],[Tariff per Car]]/100.7</f>
        <v>21.688182720953325</v>
      </c>
      <c r="Z1755" s="4">
        <f>(Table1[[#This Row],[Tariff per Car]]/111)</f>
        <v>19.675675675675677</v>
      </c>
      <c r="AA1755" s="6">
        <f>(Table1[[#This Row],[Tariff per Car]]/111)/Table1[[#This Row],[Route Mileage]]</f>
        <v>2.2615719167443309E-2</v>
      </c>
      <c r="AB1755" s="4">
        <v>0.33750000000000002</v>
      </c>
      <c r="AC1755" s="4">
        <f>Table1[[#This Row],[FSC per Mile]]*Table1[[#This Row],[Route Mileage]]</f>
        <v>293.625</v>
      </c>
      <c r="AD1755" s="4">
        <f>Table1[[#This Row],[Tariff per Car]]+Table1[[#This Row],[FSC per Car]]</f>
        <v>2477.625</v>
      </c>
      <c r="AE1755" s="4">
        <f>IF(Table1[[#This Row],[Commodity]]="corn",Table1[[#This Row],[Tariff + FSC per Car]]/(111*2000/56),Table1[[#This Row],[Tariff + FSC per Car]]/(111*2000/60))</f>
        <v>0.66962837837837841</v>
      </c>
      <c r="AF1755" s="4">
        <f>Table1[[#This Row],[Tariff + FSC per Car]]/100.7</f>
        <v>24.604021847070506</v>
      </c>
      <c r="AG1755" s="4">
        <f>(Table1[[#This Row],[Tariff + FSC per Car]]/111)</f>
        <v>22.320945945945947</v>
      </c>
      <c r="AH1755" s="6">
        <f>(Table1[[#This Row],[Tariff + FSC per Car]]/111)/Table1[[#This Row],[Route Mileage]]</f>
        <v>2.5656259707983846E-2</v>
      </c>
    </row>
    <row r="1756" spans="1:34" x14ac:dyDescent="0.25">
      <c r="A1756" s="12">
        <v>45641</v>
      </c>
      <c r="B1756" s="1" t="s">
        <v>131</v>
      </c>
      <c r="C1756" s="1" t="s">
        <v>131</v>
      </c>
      <c r="D1756" s="24">
        <v>4050</v>
      </c>
      <c r="E1756" s="24">
        <v>1001000</v>
      </c>
      <c r="F1756" s="1" t="s">
        <v>72</v>
      </c>
      <c r="G1756" s="1" t="s">
        <v>36</v>
      </c>
      <c r="H1756" s="1" t="s">
        <v>132</v>
      </c>
      <c r="I1756" t="s">
        <v>57</v>
      </c>
      <c r="J1756" t="str">
        <f>_xlfn.CONCAT(IFERROR(INDEX(Lookup!B:B, MATCH(Table1[[#This Row],[Origin City]], Lookup!A:A, 0)), Table1[[#This Row],[Origin City]]),","," ",Table1[[#This Row],[Origin State]])</f>
        <v>Gibson City, IL</v>
      </c>
      <c r="K1756" t="s">
        <v>133</v>
      </c>
      <c r="L1756" t="s">
        <v>83</v>
      </c>
      <c r="M1756" t="str">
        <f>_xlfn.CONCAT(IFERROR(INDEX(Lookup!B:B, MATCH(Table1[[#This Row],[Destination City]], Lookup!A:A, 0)), Table1[[#This Row],[Destination City]]),","," ",Table1[[#This Row],[Destination State]])</f>
        <v>Reserve, LA</v>
      </c>
      <c r="N1756" s="5">
        <v>870</v>
      </c>
      <c r="O1756" t="s">
        <v>86</v>
      </c>
      <c r="P1756">
        <v>105</v>
      </c>
      <c r="R1756" t="s">
        <v>2</v>
      </c>
      <c r="S1756" t="s">
        <v>43</v>
      </c>
      <c r="T1756" t="s">
        <v>52</v>
      </c>
      <c r="U1756" s="43"/>
      <c r="V1756" s="28" t="s">
        <v>134</v>
      </c>
      <c r="W1756" s="4">
        <v>2563</v>
      </c>
      <c r="X1756" s="4">
        <f>IF(Table1[[#This Row],[Commodity]]="corn",Table1[[#This Row],[Tariff per Car]]/(111*2000/56),Table1[[#This Row],[Tariff per Car]]/(111*2000/60))</f>
        <v>0.69270270270270273</v>
      </c>
      <c r="Y1756" s="4">
        <f>Table1[[#This Row],[Tariff per Car]]/100.7</f>
        <v>25.451837140019862</v>
      </c>
      <c r="Z1756" s="4">
        <f>(Table1[[#This Row],[Tariff per Car]]/111)</f>
        <v>23.09009009009009</v>
      </c>
      <c r="AA1756" s="6">
        <f>(Table1[[#This Row],[Tariff per Car]]/111)/Table1[[#This Row],[Route Mileage]]</f>
        <v>2.6540333436885159E-2</v>
      </c>
      <c r="AB1756" s="4">
        <v>0.33750000000000002</v>
      </c>
      <c r="AC1756" s="4">
        <f>Table1[[#This Row],[FSC per Mile]]*Table1[[#This Row],[Route Mileage]]</f>
        <v>293.625</v>
      </c>
      <c r="AD1756" s="4">
        <f>Table1[[#This Row],[Tariff per Car]]+Table1[[#This Row],[FSC per Car]]</f>
        <v>2856.625</v>
      </c>
      <c r="AE1756" s="4">
        <f>IF(Table1[[#This Row],[Commodity]]="corn",Table1[[#This Row],[Tariff + FSC per Car]]/(111*2000/56),Table1[[#This Row],[Tariff + FSC per Car]]/(111*2000/60))</f>
        <v>0.77206081081081079</v>
      </c>
      <c r="AF1756" s="4">
        <f>Table1[[#This Row],[Tariff + FSC per Car]]/100.7</f>
        <v>28.367676266137039</v>
      </c>
      <c r="AG1756" s="4">
        <f>(Table1[[#This Row],[Tariff + FSC per Car]]/111)</f>
        <v>25.73536036036036</v>
      </c>
      <c r="AH1756" s="6">
        <f>(Table1[[#This Row],[Tariff + FSC per Car]]/111)/Table1[[#This Row],[Route Mileage]]</f>
        <v>2.95808739774257E-2</v>
      </c>
    </row>
    <row r="1757" spans="1:34" x14ac:dyDescent="0.25">
      <c r="A1757" s="12">
        <v>45641</v>
      </c>
      <c r="B1757" s="1" t="s">
        <v>131</v>
      </c>
      <c r="C1757" s="1" t="s">
        <v>131</v>
      </c>
      <c r="D1757" s="24">
        <v>4050</v>
      </c>
      <c r="E1757" s="24">
        <v>1001000</v>
      </c>
      <c r="F1757" s="1" t="s">
        <v>72</v>
      </c>
      <c r="G1757" s="1" t="s">
        <v>36</v>
      </c>
      <c r="H1757" s="1" t="s">
        <v>135</v>
      </c>
      <c r="I1757" t="s">
        <v>59</v>
      </c>
      <c r="J1757" t="str">
        <f>_xlfn.CONCAT(IFERROR(INDEX(Lookup!B:B, MATCH(Table1[[#This Row],[Origin City]], Lookup!A:A, 0)), Table1[[#This Row],[Origin City]]),","," ",Table1[[#This Row],[Origin State]])</f>
        <v>Ida Grove, IA</v>
      </c>
      <c r="K1757" t="s">
        <v>136</v>
      </c>
      <c r="L1757" t="s">
        <v>83</v>
      </c>
      <c r="M1757" t="str">
        <f>_xlfn.CONCAT(IFERROR(INDEX(Lookup!B:B, MATCH(Table1[[#This Row],[Destination City]], Lookup!A:A, 0)), Table1[[#This Row],[Destination City]]),","," ",Table1[[#This Row],[Destination State]])</f>
        <v>Convent, LA</v>
      </c>
      <c r="N1757" s="5">
        <v>1376</v>
      </c>
      <c r="O1757" t="s">
        <v>86</v>
      </c>
      <c r="P1757">
        <v>105</v>
      </c>
      <c r="R1757" t="s">
        <v>108</v>
      </c>
      <c r="S1757" t="s">
        <v>43</v>
      </c>
      <c r="T1757" t="s">
        <v>43</v>
      </c>
      <c r="U1757" s="43"/>
      <c r="V1757" s="28" t="s">
        <v>134</v>
      </c>
      <c r="W1757" s="4">
        <v>3311</v>
      </c>
      <c r="X1757" s="4">
        <f>IF(Table1[[#This Row],[Commodity]]="corn",Table1[[#This Row],[Tariff per Car]]/(111*2000/56),Table1[[#This Row],[Tariff per Car]]/(111*2000/60))</f>
        <v>0.89486486486486483</v>
      </c>
      <c r="Y1757" s="4">
        <f>Table1[[#This Row],[Tariff per Car]]/100.7</f>
        <v>32.8798411122145</v>
      </c>
      <c r="Z1757" s="4">
        <f>(Table1[[#This Row],[Tariff per Car]]/111)</f>
        <v>29.828828828828829</v>
      </c>
      <c r="AA1757" s="6">
        <f>(Table1[[#This Row],[Tariff per Car]]/111)/Table1[[#This Row],[Route Mileage]]</f>
        <v>2.1677927927927929E-2</v>
      </c>
      <c r="AB1757" s="4">
        <v>0.33750000000000002</v>
      </c>
      <c r="AC1757" s="4">
        <f>Table1[[#This Row],[FSC per Mile]]*Table1[[#This Row],[Route Mileage]]</f>
        <v>464.40000000000003</v>
      </c>
      <c r="AD1757" s="4">
        <f>Table1[[#This Row],[Tariff per Car]]+Table1[[#This Row],[FSC per Car]]</f>
        <v>3775.4</v>
      </c>
      <c r="AE1757" s="4">
        <f>IF(Table1[[#This Row],[Commodity]]="corn",Table1[[#This Row],[Tariff + FSC per Car]]/(111*2000/56),Table1[[#This Row],[Tariff + FSC per Car]]/(111*2000/60))</f>
        <v>1.0203783783783784</v>
      </c>
      <c r="AF1757" s="4">
        <f>Table1[[#This Row],[Tariff + FSC per Car]]/100.7</f>
        <v>37.491559086395235</v>
      </c>
      <c r="AG1757" s="4">
        <f>(Table1[[#This Row],[Tariff + FSC per Car]]/111)</f>
        <v>34.012612612612614</v>
      </c>
      <c r="AH1757" s="6">
        <f>(Table1[[#This Row],[Tariff + FSC per Car]]/111)/Table1[[#This Row],[Route Mileage]]</f>
        <v>2.4718468468468469E-2</v>
      </c>
    </row>
    <row r="1758" spans="1:34" x14ac:dyDescent="0.25">
      <c r="A1758" s="12">
        <v>45641</v>
      </c>
      <c r="B1758" s="1" t="s">
        <v>131</v>
      </c>
      <c r="C1758" s="1" t="s">
        <v>131</v>
      </c>
      <c r="D1758" s="24">
        <v>4050</v>
      </c>
      <c r="E1758" s="24">
        <v>1001000</v>
      </c>
      <c r="F1758" s="1" t="s">
        <v>72</v>
      </c>
      <c r="G1758" s="1" t="s">
        <v>36</v>
      </c>
      <c r="H1758" s="1" t="s">
        <v>135</v>
      </c>
      <c r="I1758" t="s">
        <v>59</v>
      </c>
      <c r="J1758" t="str">
        <f>_xlfn.CONCAT(IFERROR(INDEX(Lookup!B:B, MATCH(Table1[[#This Row],[Origin City]], Lookup!A:A, 0)), Table1[[#This Row],[Origin City]]),","," ",Table1[[#This Row],[Origin State]])</f>
        <v>Ida Grove, IA</v>
      </c>
      <c r="K1758" t="s">
        <v>136</v>
      </c>
      <c r="L1758" t="s">
        <v>83</v>
      </c>
      <c r="M1758" t="str">
        <f>_xlfn.CONCAT(IFERROR(INDEX(Lookup!B:B, MATCH(Table1[[#This Row],[Destination City]], Lookup!A:A, 0)), Table1[[#This Row],[Destination City]]),","," ",Table1[[#This Row],[Destination State]])</f>
        <v>Convent, LA</v>
      </c>
      <c r="N1758" s="5">
        <v>1376</v>
      </c>
      <c r="O1758" t="s">
        <v>86</v>
      </c>
      <c r="P1758">
        <v>105</v>
      </c>
      <c r="R1758" t="s">
        <v>2</v>
      </c>
      <c r="S1758" t="s">
        <v>43</v>
      </c>
      <c r="T1758" t="s">
        <v>43</v>
      </c>
      <c r="U1758" s="43"/>
      <c r="V1758" s="28" t="s">
        <v>134</v>
      </c>
      <c r="W1758" s="4">
        <v>3746</v>
      </c>
      <c r="X1758" s="4">
        <f>IF(Table1[[#This Row],[Commodity]]="corn",Table1[[#This Row],[Tariff per Car]]/(111*2000/56),Table1[[#This Row],[Tariff per Car]]/(111*2000/60))</f>
        <v>1.0124324324324325</v>
      </c>
      <c r="Y1758" s="4">
        <f>Table1[[#This Row],[Tariff per Car]]/100.7</f>
        <v>37.199602780536246</v>
      </c>
      <c r="Z1758" s="4">
        <f>(Table1[[#This Row],[Tariff per Car]]/111)</f>
        <v>33.747747747747745</v>
      </c>
      <c r="AA1758" s="6">
        <f>(Table1[[#This Row],[Tariff per Car]]/111)/Table1[[#This Row],[Route Mileage]]</f>
        <v>2.452597946783993E-2</v>
      </c>
      <c r="AB1758" s="4">
        <v>0.33750000000000002</v>
      </c>
      <c r="AC1758" s="4">
        <f>Table1[[#This Row],[FSC per Mile]]*Table1[[#This Row],[Route Mileage]]</f>
        <v>464.40000000000003</v>
      </c>
      <c r="AD1758" s="4">
        <f>Table1[[#This Row],[Tariff per Car]]+Table1[[#This Row],[FSC per Car]]</f>
        <v>4210.3999999999996</v>
      </c>
      <c r="AE1758" s="4">
        <f>IF(Table1[[#This Row],[Commodity]]="corn",Table1[[#This Row],[Tariff + FSC per Car]]/(111*2000/56),Table1[[#This Row],[Tariff + FSC per Car]]/(111*2000/60))</f>
        <v>1.1379459459459458</v>
      </c>
      <c r="AF1758" s="4">
        <f>Table1[[#This Row],[Tariff + FSC per Car]]/100.7</f>
        <v>41.811320754716974</v>
      </c>
      <c r="AG1758" s="4">
        <f>(Table1[[#This Row],[Tariff + FSC per Car]]/111)</f>
        <v>37.931531531531526</v>
      </c>
      <c r="AH1758" s="6">
        <f>(Table1[[#This Row],[Tariff + FSC per Car]]/111)/Table1[[#This Row],[Route Mileage]]</f>
        <v>2.7566520008380471E-2</v>
      </c>
    </row>
    <row r="1759" spans="1:34" x14ac:dyDescent="0.25">
      <c r="A1759" s="12">
        <v>45641</v>
      </c>
      <c r="B1759" s="1" t="s">
        <v>88</v>
      </c>
      <c r="C1759" s="1" t="s">
        <v>81</v>
      </c>
      <c r="D1759" s="24">
        <v>4444</v>
      </c>
      <c r="E1759" s="24">
        <v>47004</v>
      </c>
      <c r="F1759" s="1" t="s">
        <v>72</v>
      </c>
      <c r="G1759" s="1" t="s">
        <v>36</v>
      </c>
      <c r="H1759" s="1" t="s">
        <v>89</v>
      </c>
      <c r="I1759" t="s">
        <v>75</v>
      </c>
      <c r="J1759" t="str">
        <f>_xlfn.CONCAT(IFERROR(INDEX(Lookup!B:B, MATCH(Table1[[#This Row],[Origin City]], Lookup!A:A, 0)), Table1[[#This Row],[Origin City]]),","," ",Table1[[#This Row],[Origin State]])</f>
        <v>Enderlin, ND</v>
      </c>
      <c r="K1759" t="s">
        <v>119</v>
      </c>
      <c r="L1759" t="s">
        <v>57</v>
      </c>
      <c r="M1759" t="str">
        <f>_xlfn.CONCAT(IFERROR(INDEX(Lookup!B:B, MATCH(Table1[[#This Row],[Destination City]], Lookup!A:A, 0)), Table1[[#This Row],[Destination City]]),","," ",Table1[[#This Row],[Destination State]])</f>
        <v>East St. Louis, IL</v>
      </c>
      <c r="N1759" s="5">
        <v>1235.9000000000001</v>
      </c>
      <c r="O1759" t="s">
        <v>86</v>
      </c>
      <c r="P1759">
        <v>110</v>
      </c>
      <c r="Q1759">
        <v>110</v>
      </c>
      <c r="R1759" t="s">
        <v>42</v>
      </c>
      <c r="S1759" t="s">
        <v>43</v>
      </c>
      <c r="T1759" t="s">
        <v>52</v>
      </c>
      <c r="U1759" s="43"/>
      <c r="V1759" s="28" t="s">
        <v>87</v>
      </c>
      <c r="W1759" s="4">
        <v>3526</v>
      </c>
      <c r="X1759" s="4">
        <f>IF(Table1[[#This Row],[Commodity]]="corn",Table1[[#This Row],[Tariff per Car]]/(111*2000/56),Table1[[#This Row],[Tariff per Car]]/(111*2000/60))</f>
        <v>0.95297297297297301</v>
      </c>
      <c r="Y1759" s="4">
        <f>Table1[[#This Row],[Tariff per Car]]/100.7</f>
        <v>35.01489572989076</v>
      </c>
      <c r="Z1759" s="4">
        <f>(Table1[[#This Row],[Tariff per Car]]/111)</f>
        <v>31.765765765765767</v>
      </c>
      <c r="AA1759" s="6">
        <f>(Table1[[#This Row],[Tariff per Car]]/111)/Table1[[#This Row],[Route Mileage]]</f>
        <v>2.5702537232596297E-2</v>
      </c>
      <c r="AB1759" s="4">
        <v>0.27</v>
      </c>
      <c r="AC1759" s="4">
        <f>Table1[[#This Row],[FSC per Mile]]*Table1[[#This Row],[Route Mileage]]</f>
        <v>333.69300000000004</v>
      </c>
      <c r="AD1759" s="4">
        <f>Table1[[#This Row],[Tariff per Car]]+Table1[[#This Row],[FSC per Car]]</f>
        <v>3859.6930000000002</v>
      </c>
      <c r="AE1759" s="4">
        <f>IF(Table1[[#This Row],[Commodity]]="corn",Table1[[#This Row],[Tariff + FSC per Car]]/(111*2000/56),Table1[[#This Row],[Tariff + FSC per Car]]/(111*2000/60))</f>
        <v>1.0431602702702703</v>
      </c>
      <c r="AF1759" s="4">
        <f>Table1[[#This Row],[Tariff + FSC per Car]]/100.7</f>
        <v>38.328629592850049</v>
      </c>
      <c r="AG1759" s="4">
        <f>(Table1[[#This Row],[Tariff + FSC per Car]]/111)</f>
        <v>34.772009009009011</v>
      </c>
      <c r="AH1759" s="6">
        <f>(Table1[[#This Row],[Tariff + FSC per Car]]/111)/Table1[[#This Row],[Route Mileage]]</f>
        <v>2.8134969665028729E-2</v>
      </c>
    </row>
    <row r="1760" spans="1:34" x14ac:dyDescent="0.25">
      <c r="A1760" s="12">
        <v>45641</v>
      </c>
      <c r="B1760" s="1" t="s">
        <v>88</v>
      </c>
      <c r="C1760" s="1" t="s">
        <v>81</v>
      </c>
      <c r="D1760" s="24">
        <v>4444</v>
      </c>
      <c r="E1760" s="24">
        <v>45650</v>
      </c>
      <c r="F1760" s="1" t="s">
        <v>72</v>
      </c>
      <c r="G1760" s="1" t="s">
        <v>36</v>
      </c>
      <c r="H1760" s="1" t="s">
        <v>89</v>
      </c>
      <c r="I1760" t="s">
        <v>75</v>
      </c>
      <c r="J1760" t="str">
        <f>_xlfn.CONCAT(IFERROR(INDEX(Lookup!B:B, MATCH(Table1[[#This Row],[Origin City]], Lookup!A:A, 0)), Table1[[#This Row],[Origin City]]),","," ",Table1[[#This Row],[Origin State]])</f>
        <v>Enderlin, ND</v>
      </c>
      <c r="K1760" t="s">
        <v>90</v>
      </c>
      <c r="L1760" t="s">
        <v>49</v>
      </c>
      <c r="M1760" t="str">
        <f>_xlfn.CONCAT(IFERROR(INDEX(Lookup!B:B, MATCH(Table1[[#This Row],[Destination City]], Lookup!A:A, 0)), Table1[[#This Row],[Destination City]]),","," ",Table1[[#This Row],[Destination State]])</f>
        <v>Kalama, WA</v>
      </c>
      <c r="N1760" s="5">
        <v>1617</v>
      </c>
      <c r="O1760" t="s">
        <v>86</v>
      </c>
      <c r="P1760">
        <v>110</v>
      </c>
      <c r="Q1760">
        <v>110</v>
      </c>
      <c r="R1760" t="s">
        <v>42</v>
      </c>
      <c r="S1760" t="s">
        <v>43</v>
      </c>
      <c r="T1760" t="s">
        <v>52</v>
      </c>
      <c r="U1760" s="43"/>
      <c r="V1760" s="28" t="s">
        <v>87</v>
      </c>
      <c r="W1760" s="4">
        <v>5785</v>
      </c>
      <c r="X1760" s="4">
        <f>IF(Table1[[#This Row],[Commodity]]="corn",Table1[[#This Row],[Tariff per Car]]/(111*2000/56),Table1[[#This Row],[Tariff per Car]]/(111*2000/60))</f>
        <v>1.5635135135135134</v>
      </c>
      <c r="Y1760" s="4">
        <f>Table1[[#This Row],[Tariff per Car]]/100.7</f>
        <v>57.447864945382321</v>
      </c>
      <c r="Z1760" s="4">
        <f>(Table1[[#This Row],[Tariff per Car]]/111)</f>
        <v>52.117117117117118</v>
      </c>
      <c r="AA1760" s="6">
        <f>(Table1[[#This Row],[Tariff per Car]]/111)/Table1[[#This Row],[Route Mileage]]</f>
        <v>3.2230746516460802E-2</v>
      </c>
      <c r="AB1760" s="4">
        <v>0.27</v>
      </c>
      <c r="AC1760" s="4">
        <f>Table1[[#This Row],[FSC per Mile]]*Table1[[#This Row],[Route Mileage]]</f>
        <v>436.59000000000003</v>
      </c>
      <c r="AD1760" s="4">
        <f>Table1[[#This Row],[Tariff per Car]]+Table1[[#This Row],[FSC per Car]]</f>
        <v>6221.59</v>
      </c>
      <c r="AE1760" s="4">
        <f>IF(Table1[[#This Row],[Commodity]]="corn",Table1[[#This Row],[Tariff + FSC per Car]]/(111*2000/56),Table1[[#This Row],[Tariff + FSC per Car]]/(111*2000/60))</f>
        <v>1.6815108108108108</v>
      </c>
      <c r="AF1760" s="4">
        <f>Table1[[#This Row],[Tariff + FSC per Car]]/100.7</f>
        <v>61.783416087388282</v>
      </c>
      <c r="AG1760" s="4">
        <f>(Table1[[#This Row],[Tariff + FSC per Car]]/111)</f>
        <v>56.050360360360365</v>
      </c>
      <c r="AH1760" s="6">
        <f>(Table1[[#This Row],[Tariff + FSC per Car]]/111)/Table1[[#This Row],[Route Mileage]]</f>
        <v>3.4663178948893238E-2</v>
      </c>
    </row>
    <row r="1761" spans="1:34" x14ac:dyDescent="0.25">
      <c r="A1761" s="12">
        <v>45641</v>
      </c>
      <c r="B1761" s="1" t="s">
        <v>94</v>
      </c>
      <c r="C1761" s="1" t="s">
        <v>94</v>
      </c>
      <c r="D1761" s="24">
        <v>4317</v>
      </c>
      <c r="F1761" s="1" t="s">
        <v>72</v>
      </c>
      <c r="G1761" s="1" t="s">
        <v>36</v>
      </c>
      <c r="H1761" s="1" t="s">
        <v>106</v>
      </c>
      <c r="I1761" t="s">
        <v>57</v>
      </c>
      <c r="J1761" t="str">
        <f>_xlfn.CONCAT(IFERROR(INDEX(Lookup!B:B, MATCH(Table1[[#This Row],[Origin City]], Lookup!A:A, 0)), Table1[[#This Row],[Origin City]]),","," ",Table1[[#This Row],[Origin State]])</f>
        <v>Casey, IL</v>
      </c>
      <c r="K1761" t="s">
        <v>107</v>
      </c>
      <c r="L1761" t="s">
        <v>98</v>
      </c>
      <c r="M1761" t="str">
        <f>_xlfn.CONCAT(IFERROR(INDEX(Lookup!B:B, MATCH(Table1[[#This Row],[Destination City]], Lookup!A:A, 0)), Table1[[#This Row],[Destination City]]),","," ",Table1[[#This Row],[Destination State]])</f>
        <v>Mobile, AL</v>
      </c>
      <c r="N1761" s="5">
        <v>779</v>
      </c>
      <c r="O1761" t="s">
        <v>86</v>
      </c>
      <c r="P1761">
        <v>90</v>
      </c>
      <c r="Q1761">
        <v>90</v>
      </c>
      <c r="R1761" t="s">
        <v>108</v>
      </c>
      <c r="S1761" t="s">
        <v>43</v>
      </c>
      <c r="T1761" t="s">
        <v>52</v>
      </c>
      <c r="U1761" s="43"/>
      <c r="V1761" s="28" t="s">
        <v>87</v>
      </c>
      <c r="W1761" s="4">
        <v>3646</v>
      </c>
      <c r="X1761" s="4">
        <f>IF(Table1[[#This Row],[Commodity]]="corn",Table1[[#This Row],[Tariff per Car]]/(111*2000/56),Table1[[#This Row],[Tariff per Car]]/(111*2000/60))</f>
        <v>0.98540540540540544</v>
      </c>
      <c r="Y1761" s="4">
        <f>Table1[[#This Row],[Tariff per Car]]/100.7</f>
        <v>36.206554121151939</v>
      </c>
      <c r="Z1761" s="4">
        <f>(Table1[[#This Row],[Tariff per Car]]/111)</f>
        <v>32.846846846846844</v>
      </c>
      <c r="AA1761" s="6">
        <f>(Table1[[#This Row],[Tariff per Car]]/111)/Table1[[#This Row],[Route Mileage]]</f>
        <v>4.2165400316876565E-2</v>
      </c>
      <c r="AB1761" s="4">
        <v>0</v>
      </c>
      <c r="AC1761" s="4">
        <f>Table1[[#This Row],[FSC per Mile]]*Table1[[#This Row],[Route Mileage]]</f>
        <v>0</v>
      </c>
      <c r="AD1761" s="4">
        <f>Table1[[#This Row],[Tariff per Car]]+Table1[[#This Row],[FSC per Car]]</f>
        <v>3646</v>
      </c>
      <c r="AE1761" s="4">
        <f>IF(Table1[[#This Row],[Commodity]]="corn",Table1[[#This Row],[Tariff + FSC per Car]]/(111*2000/56),Table1[[#This Row],[Tariff + FSC per Car]]/(111*2000/60))</f>
        <v>0.98540540540540544</v>
      </c>
      <c r="AF1761" s="4">
        <f>Table1[[#This Row],[Tariff + FSC per Car]]/100.7</f>
        <v>36.206554121151939</v>
      </c>
      <c r="AG1761" s="4">
        <f>(Table1[[#This Row],[Tariff + FSC per Car]]/111)</f>
        <v>32.846846846846844</v>
      </c>
      <c r="AH1761" s="6">
        <f>(Table1[[#This Row],[Tariff + FSC per Car]]/111)/Table1[[#This Row],[Route Mileage]]</f>
        <v>4.2165400316876565E-2</v>
      </c>
    </row>
    <row r="1762" spans="1:34" x14ac:dyDescent="0.25">
      <c r="A1762" s="12">
        <v>45641</v>
      </c>
      <c r="B1762" s="1" t="s">
        <v>94</v>
      </c>
      <c r="C1762" s="1" t="s">
        <v>94</v>
      </c>
      <c r="D1762" s="24">
        <v>4317</v>
      </c>
      <c r="F1762" s="1" t="s">
        <v>72</v>
      </c>
      <c r="G1762" s="1" t="s">
        <v>36</v>
      </c>
      <c r="H1762" s="1" t="s">
        <v>106</v>
      </c>
      <c r="I1762" t="s">
        <v>57</v>
      </c>
      <c r="J1762" t="str">
        <f>_xlfn.CONCAT(IFERROR(INDEX(Lookup!B:B, MATCH(Table1[[#This Row],[Origin City]], Lookup!A:A, 0)), Table1[[#This Row],[Origin City]]),","," ",Table1[[#This Row],[Origin State]])</f>
        <v>Casey, IL</v>
      </c>
      <c r="K1762" t="s">
        <v>107</v>
      </c>
      <c r="L1762" t="s">
        <v>98</v>
      </c>
      <c r="M1762" t="str">
        <f>_xlfn.CONCAT(IFERROR(INDEX(Lookup!B:B, MATCH(Table1[[#This Row],[Destination City]], Lookup!A:A, 0)), Table1[[#This Row],[Destination City]]),","," ",Table1[[#This Row],[Destination State]])</f>
        <v>Mobile, AL</v>
      </c>
      <c r="N1762" s="5">
        <v>779</v>
      </c>
      <c r="O1762" t="s">
        <v>86</v>
      </c>
      <c r="P1762">
        <v>90</v>
      </c>
      <c r="Q1762">
        <v>90</v>
      </c>
      <c r="R1762" t="s">
        <v>2</v>
      </c>
      <c r="S1762" t="s">
        <v>43</v>
      </c>
      <c r="T1762" t="s">
        <v>43</v>
      </c>
      <c r="U1762" s="43"/>
      <c r="V1762" s="28" t="s">
        <v>87</v>
      </c>
      <c r="W1762" s="4">
        <v>3866</v>
      </c>
      <c r="X1762" s="4">
        <f>IF(Table1[[#This Row],[Commodity]]="corn",Table1[[#This Row],[Tariff per Car]]/(111*2000/56),Table1[[#This Row],[Tariff per Car]]/(111*2000/60))</f>
        <v>1.0448648648648649</v>
      </c>
      <c r="Y1762" s="4">
        <f>Table1[[#This Row],[Tariff per Car]]/100.7</f>
        <v>38.391261171797417</v>
      </c>
      <c r="Z1762" s="4">
        <f>(Table1[[#This Row],[Tariff per Car]]/111)</f>
        <v>34.828828828828826</v>
      </c>
      <c r="AA1762" s="6">
        <f>(Table1[[#This Row],[Tariff per Car]]/111)/Table1[[#This Row],[Route Mileage]]</f>
        <v>4.4709664735338675E-2</v>
      </c>
      <c r="AB1762" s="4">
        <v>0</v>
      </c>
      <c r="AC1762" s="4">
        <f>Table1[[#This Row],[FSC per Mile]]*Table1[[#This Row],[Route Mileage]]</f>
        <v>0</v>
      </c>
      <c r="AD1762" s="4">
        <f>Table1[[#This Row],[Tariff per Car]]+Table1[[#This Row],[FSC per Car]]</f>
        <v>3866</v>
      </c>
      <c r="AE1762" s="4">
        <f>IF(Table1[[#This Row],[Commodity]]="corn",Table1[[#This Row],[Tariff + FSC per Car]]/(111*2000/56),Table1[[#This Row],[Tariff + FSC per Car]]/(111*2000/60))</f>
        <v>1.0448648648648649</v>
      </c>
      <c r="AF1762" s="4">
        <f>Table1[[#This Row],[Tariff + FSC per Car]]/100.7</f>
        <v>38.391261171797417</v>
      </c>
      <c r="AG1762" s="4">
        <f>(Table1[[#This Row],[Tariff + FSC per Car]]/111)</f>
        <v>34.828828828828826</v>
      </c>
      <c r="AH1762" s="6">
        <f>(Table1[[#This Row],[Tariff + FSC per Car]]/111)/Table1[[#This Row],[Route Mileage]]</f>
        <v>4.4709664735338675E-2</v>
      </c>
    </row>
    <row r="1763" spans="1:34" x14ac:dyDescent="0.25">
      <c r="A1763" s="12">
        <v>45641</v>
      </c>
      <c r="B1763" s="1" t="s">
        <v>94</v>
      </c>
      <c r="C1763" s="1" t="s">
        <v>94</v>
      </c>
      <c r="D1763" s="24">
        <v>4317</v>
      </c>
      <c r="F1763" s="1" t="s">
        <v>72</v>
      </c>
      <c r="G1763" s="1" t="s">
        <v>36</v>
      </c>
      <c r="H1763" s="1" t="s">
        <v>109</v>
      </c>
      <c r="I1763" t="s">
        <v>100</v>
      </c>
      <c r="J1763" t="str">
        <f>_xlfn.CONCAT(IFERROR(INDEX(Lookup!B:B, MATCH(Table1[[#This Row],[Origin City]], Lookup!A:A, 0)), Table1[[#This Row],[Origin City]]),","," ",Table1[[#This Row],[Origin State]])</f>
        <v>Marion, OH</v>
      </c>
      <c r="K1763" t="s">
        <v>110</v>
      </c>
      <c r="L1763" t="s">
        <v>111</v>
      </c>
      <c r="M1763" t="str">
        <f>_xlfn.CONCAT(IFERROR(INDEX(Lookup!B:B, MATCH(Table1[[#This Row],[Destination City]], Lookup!A:A, 0)), Table1[[#This Row],[Destination City]]),","," ",Table1[[#This Row],[Destination State]])</f>
        <v>Chesapeake, VA</v>
      </c>
      <c r="N1763" s="5">
        <v>760</v>
      </c>
      <c r="O1763" t="s">
        <v>86</v>
      </c>
      <c r="P1763">
        <v>90</v>
      </c>
      <c r="Q1763">
        <v>90</v>
      </c>
      <c r="R1763" t="s">
        <v>108</v>
      </c>
      <c r="S1763" t="s">
        <v>43</v>
      </c>
      <c r="T1763" t="s">
        <v>52</v>
      </c>
      <c r="U1763" s="43"/>
      <c r="V1763" s="28" t="s">
        <v>87</v>
      </c>
      <c r="W1763" s="4">
        <v>3214</v>
      </c>
      <c r="X1763" s="4">
        <f>IF(Table1[[#This Row],[Commodity]]="corn",Table1[[#This Row],[Tariff per Car]]/(111*2000/56),Table1[[#This Row],[Tariff per Car]]/(111*2000/60))</f>
        <v>0.86864864864864866</v>
      </c>
      <c r="Y1763" s="4">
        <f>Table1[[#This Row],[Tariff per Car]]/100.7</f>
        <v>31.916583912611717</v>
      </c>
      <c r="Z1763" s="4">
        <f>(Table1[[#This Row],[Tariff per Car]]/111)</f>
        <v>28.954954954954953</v>
      </c>
      <c r="AA1763" s="6">
        <f>(Table1[[#This Row],[Tariff per Car]]/111)/Table1[[#This Row],[Route Mileage]]</f>
        <v>3.80986249407302E-2</v>
      </c>
      <c r="AB1763" s="4">
        <v>0</v>
      </c>
      <c r="AC1763" s="4">
        <f>Table1[[#This Row],[FSC per Mile]]*Table1[[#This Row],[Route Mileage]]</f>
        <v>0</v>
      </c>
      <c r="AD1763" s="4">
        <f>Table1[[#This Row],[Tariff per Car]]+Table1[[#This Row],[FSC per Car]]</f>
        <v>3214</v>
      </c>
      <c r="AE1763" s="4">
        <f>IF(Table1[[#This Row],[Commodity]]="corn",Table1[[#This Row],[Tariff + FSC per Car]]/(111*2000/56),Table1[[#This Row],[Tariff + FSC per Car]]/(111*2000/60))</f>
        <v>0.86864864864864866</v>
      </c>
      <c r="AF1763" s="4">
        <f>Table1[[#This Row],[Tariff + FSC per Car]]/100.7</f>
        <v>31.916583912611717</v>
      </c>
      <c r="AG1763" s="4">
        <f>(Table1[[#This Row],[Tariff + FSC per Car]]/111)</f>
        <v>28.954954954954953</v>
      </c>
      <c r="AH1763" s="6">
        <f>(Table1[[#This Row],[Tariff + FSC per Car]]/111)/Table1[[#This Row],[Route Mileage]]</f>
        <v>3.80986249407302E-2</v>
      </c>
    </row>
    <row r="1764" spans="1:34" x14ac:dyDescent="0.25">
      <c r="A1764" s="12">
        <v>45641</v>
      </c>
      <c r="B1764" s="1" t="s">
        <v>94</v>
      </c>
      <c r="C1764" s="1" t="s">
        <v>94</v>
      </c>
      <c r="D1764" s="24">
        <v>4317</v>
      </c>
      <c r="F1764" s="1" t="s">
        <v>72</v>
      </c>
      <c r="G1764" s="1" t="s">
        <v>36</v>
      </c>
      <c r="H1764" s="1" t="s">
        <v>109</v>
      </c>
      <c r="I1764" t="s">
        <v>100</v>
      </c>
      <c r="J1764" t="str">
        <f>_xlfn.CONCAT(IFERROR(INDEX(Lookup!B:B, MATCH(Table1[[#This Row],[Origin City]], Lookup!A:A, 0)), Table1[[#This Row],[Origin City]]),","," ",Table1[[#This Row],[Origin State]])</f>
        <v>Marion, OH</v>
      </c>
      <c r="K1764" t="s">
        <v>110</v>
      </c>
      <c r="L1764" t="s">
        <v>111</v>
      </c>
      <c r="M1764" t="str">
        <f>_xlfn.CONCAT(IFERROR(INDEX(Lookup!B:B, MATCH(Table1[[#This Row],[Destination City]], Lookup!A:A, 0)), Table1[[#This Row],[Destination City]]),","," ",Table1[[#This Row],[Destination State]])</f>
        <v>Chesapeake, VA</v>
      </c>
      <c r="N1764" s="5">
        <v>760</v>
      </c>
      <c r="O1764" t="s">
        <v>86</v>
      </c>
      <c r="P1764">
        <v>90</v>
      </c>
      <c r="Q1764">
        <v>90</v>
      </c>
      <c r="R1764" t="s">
        <v>2</v>
      </c>
      <c r="S1764" t="s">
        <v>43</v>
      </c>
      <c r="T1764" t="s">
        <v>43</v>
      </c>
      <c r="U1764" s="43"/>
      <c r="V1764" s="28" t="s">
        <v>87</v>
      </c>
      <c r="W1764" s="4">
        <v>3654</v>
      </c>
      <c r="X1764" s="4">
        <f>IF(Table1[[#This Row],[Commodity]]="corn",Table1[[#This Row],[Tariff per Car]]/(111*2000/56),Table1[[#This Row],[Tariff per Car]]/(111*2000/60))</f>
        <v>0.98756756756756758</v>
      </c>
      <c r="Y1764" s="4">
        <f>Table1[[#This Row],[Tariff per Car]]/100.7</f>
        <v>36.285998013902677</v>
      </c>
      <c r="Z1764" s="4">
        <f>(Table1[[#This Row],[Tariff per Car]]/111)</f>
        <v>32.918918918918919</v>
      </c>
      <c r="AA1764" s="6">
        <f>(Table1[[#This Row],[Tariff per Car]]/111)/Table1[[#This Row],[Route Mileage]]</f>
        <v>4.3314366998577526E-2</v>
      </c>
      <c r="AB1764" s="4">
        <v>0</v>
      </c>
      <c r="AC1764" s="4">
        <f>Table1[[#This Row],[FSC per Mile]]*Table1[[#This Row],[Route Mileage]]</f>
        <v>0</v>
      </c>
      <c r="AD1764" s="4">
        <f>Table1[[#This Row],[Tariff per Car]]+Table1[[#This Row],[FSC per Car]]</f>
        <v>3654</v>
      </c>
      <c r="AE1764" s="4">
        <f>IF(Table1[[#This Row],[Commodity]]="corn",Table1[[#This Row],[Tariff + FSC per Car]]/(111*2000/56),Table1[[#This Row],[Tariff + FSC per Car]]/(111*2000/60))</f>
        <v>0.98756756756756758</v>
      </c>
      <c r="AF1764" s="4">
        <f>Table1[[#This Row],[Tariff + FSC per Car]]/100.7</f>
        <v>36.285998013902677</v>
      </c>
      <c r="AG1764" s="4">
        <f>(Table1[[#This Row],[Tariff + FSC per Car]]/111)</f>
        <v>32.918918918918919</v>
      </c>
      <c r="AH1764" s="6">
        <f>(Table1[[#This Row],[Tariff + FSC per Car]]/111)/Table1[[#This Row],[Route Mileage]]</f>
        <v>4.3314366998577526E-2</v>
      </c>
    </row>
    <row r="1765" spans="1:34" x14ac:dyDescent="0.25">
      <c r="A1765" s="12">
        <v>45641</v>
      </c>
      <c r="B1765" s="1" t="s">
        <v>112</v>
      </c>
      <c r="C1765" s="1" t="s">
        <v>112</v>
      </c>
      <c r="D1765" s="24">
        <v>4051</v>
      </c>
      <c r="E1765" s="24">
        <v>1144</v>
      </c>
      <c r="F1765" s="1" t="s">
        <v>72</v>
      </c>
      <c r="G1765" s="1" t="s">
        <v>36</v>
      </c>
      <c r="H1765" s="1" t="s">
        <v>128</v>
      </c>
      <c r="I1765" t="s">
        <v>77</v>
      </c>
      <c r="J1765" t="str">
        <f>_xlfn.CONCAT(IFERROR(INDEX(Lookup!B:B, MATCH(Table1[[#This Row],[Origin City]], Lookup!A:A, 0)), Table1[[#This Row],[Origin City]]),","," ",Table1[[#This Row],[Origin State]])</f>
        <v>Canton, KS</v>
      </c>
      <c r="K1765" t="s">
        <v>65</v>
      </c>
      <c r="L1765" t="s">
        <v>54</v>
      </c>
      <c r="M1765" t="str">
        <f>_xlfn.CONCAT(IFERROR(INDEX(Lookup!B:B, MATCH(Table1[[#This Row],[Destination City]], Lookup!A:A, 0)), Table1[[#This Row],[Destination City]]),","," ",Table1[[#This Row],[Destination State]])</f>
        <v>Houston, TX</v>
      </c>
      <c r="N1765" s="47">
        <v>747</v>
      </c>
      <c r="O1765" t="s">
        <v>51</v>
      </c>
      <c r="P1765">
        <v>107</v>
      </c>
      <c r="R1765" t="s">
        <v>42</v>
      </c>
      <c r="S1765" t="s">
        <v>43</v>
      </c>
      <c r="T1765" t="s">
        <v>52</v>
      </c>
      <c r="U1765" s="36" t="s">
        <v>44</v>
      </c>
      <c r="V1765" s="28"/>
      <c r="W1765" s="4">
        <v>5150</v>
      </c>
      <c r="X1765" s="4">
        <f>IF(Table1[[#This Row],[Commodity]]="corn",Table1[[#This Row],[Tariff per Car]]/(111*2000/56),Table1[[#This Row],[Tariff per Car]]/(111*2000/60))</f>
        <v>1.3918918918918919</v>
      </c>
      <c r="Y1765" s="4">
        <f>Table1[[#This Row],[Tariff per Car]]/100.7</f>
        <v>51.142005958291954</v>
      </c>
      <c r="Z1765" s="4">
        <f>(Table1[[#This Row],[Tariff per Car]]/111)</f>
        <v>46.396396396396398</v>
      </c>
      <c r="AA1765" s="6">
        <f>(Table1[[#This Row],[Tariff per Car]]/111)/Table1[[#This Row],[Route Mileage]]</f>
        <v>6.2110303074158497E-2</v>
      </c>
      <c r="AB1765" s="4">
        <v>0.3</v>
      </c>
      <c r="AC1765" s="4">
        <f>Table1[[#This Row],[FSC per Mile]]*Table1[[#This Row],[Route Mileage]]</f>
        <v>224.1</v>
      </c>
      <c r="AD1765" s="4">
        <f>Table1[[#This Row],[Tariff per Car]]+Table1[[#This Row],[FSC per Car]]</f>
        <v>5374.1</v>
      </c>
      <c r="AE1765" s="4">
        <f>IF(Table1[[#This Row],[Commodity]]="corn",Table1[[#This Row],[Tariff + FSC per Car]]/(111*2000/56),Table1[[#This Row],[Tariff + FSC per Car]]/(111*2000/60))</f>
        <v>1.4524594594594595</v>
      </c>
      <c r="AF1765" s="4">
        <f>Table1[[#This Row],[Tariff + FSC per Car]]/100.7</f>
        <v>53.367428003972194</v>
      </c>
      <c r="AG1765" s="4">
        <f>(Table1[[#This Row],[Tariff + FSC per Car]]/111)</f>
        <v>48.415315315315318</v>
      </c>
      <c r="AH1765" s="6">
        <f>(Table1[[#This Row],[Tariff + FSC per Car]]/111)/Table1[[#This Row],[Route Mileage]]</f>
        <v>6.4813005776861207E-2</v>
      </c>
    </row>
    <row r="1766" spans="1:34" x14ac:dyDescent="0.25">
      <c r="A1766" s="12">
        <v>45641</v>
      </c>
      <c r="B1766" s="1" t="s">
        <v>112</v>
      </c>
      <c r="C1766" s="1" t="s">
        <v>112</v>
      </c>
      <c r="D1766" s="24">
        <v>4051</v>
      </c>
      <c r="E1766" s="24">
        <v>1301</v>
      </c>
      <c r="F1766" s="1" t="s">
        <v>72</v>
      </c>
      <c r="G1766" s="1" t="s">
        <v>36</v>
      </c>
      <c r="H1766" s="1" t="s">
        <v>129</v>
      </c>
      <c r="I1766" t="s">
        <v>38</v>
      </c>
      <c r="J1766" t="str">
        <f>_xlfn.CONCAT(IFERROR(INDEX(Lookup!B:B, MATCH(Table1[[#This Row],[Origin City]], Lookup!A:A, 0)), Table1[[#This Row],[Origin City]]),","," ",Table1[[#This Row],[Origin State]])</f>
        <v>Cozad, NE</v>
      </c>
      <c r="K1766" t="s">
        <v>90</v>
      </c>
      <c r="L1766" t="s">
        <v>49</v>
      </c>
      <c r="M1766" t="str">
        <f>_xlfn.CONCAT(IFERROR(INDEX(Lookup!B:B, MATCH(Table1[[#This Row],[Destination City]], Lookup!A:A, 0)), Table1[[#This Row],[Destination City]]),","," ",Table1[[#This Row],[Destination State]])</f>
        <v>Kalama, WA</v>
      </c>
      <c r="N1766" s="47">
        <v>1562</v>
      </c>
      <c r="O1766" t="s">
        <v>51</v>
      </c>
      <c r="P1766">
        <v>107</v>
      </c>
      <c r="R1766" t="s">
        <v>42</v>
      </c>
      <c r="S1766" t="s">
        <v>43</v>
      </c>
      <c r="T1766" t="s">
        <v>52</v>
      </c>
      <c r="U1766" s="36" t="s">
        <v>44</v>
      </c>
      <c r="V1766" s="28"/>
      <c r="W1766" s="4">
        <v>6140</v>
      </c>
      <c r="X1766" s="4">
        <f>IF(Table1[[#This Row],[Commodity]]="corn",Table1[[#This Row],[Tariff per Car]]/(111*2000/56),Table1[[#This Row],[Tariff per Car]]/(111*2000/60))</f>
        <v>1.6594594594594594</v>
      </c>
      <c r="Y1766" s="4">
        <f>Table1[[#This Row],[Tariff per Car]]/100.7</f>
        <v>60.973187686196624</v>
      </c>
      <c r="Z1766" s="4">
        <f>(Table1[[#This Row],[Tariff per Car]]/111)</f>
        <v>55.315315315315317</v>
      </c>
      <c r="AA1766" s="6">
        <f>(Table1[[#This Row],[Tariff per Car]]/111)/Table1[[#This Row],[Route Mileage]]</f>
        <v>3.5413134004683301E-2</v>
      </c>
      <c r="AB1766" s="4">
        <v>0.3</v>
      </c>
      <c r="AC1766" s="4">
        <f>Table1[[#This Row],[FSC per Mile]]*Table1[[#This Row],[Route Mileage]]</f>
        <v>468.59999999999997</v>
      </c>
      <c r="AD1766" s="4">
        <f>Table1[[#This Row],[Tariff per Car]]+Table1[[#This Row],[FSC per Car]]</f>
        <v>6608.6</v>
      </c>
      <c r="AE1766" s="4">
        <f>IF(Table1[[#This Row],[Commodity]]="corn",Table1[[#This Row],[Tariff + FSC per Car]]/(111*2000/56),Table1[[#This Row],[Tariff + FSC per Car]]/(111*2000/60))</f>
        <v>1.7861081081081083</v>
      </c>
      <c r="AF1766" s="4">
        <f>Table1[[#This Row],[Tariff + FSC per Car]]/100.7</f>
        <v>65.626613704071502</v>
      </c>
      <c r="AG1766" s="4">
        <f>(Table1[[#This Row],[Tariff + FSC per Car]]/111)</f>
        <v>59.536936936936939</v>
      </c>
      <c r="AH1766" s="6">
        <f>(Table1[[#This Row],[Tariff + FSC per Car]]/111)/Table1[[#This Row],[Route Mileage]]</f>
        <v>3.8115836707386004E-2</v>
      </c>
    </row>
    <row r="1767" spans="1:34" x14ac:dyDescent="0.25">
      <c r="A1767" s="12">
        <v>45641</v>
      </c>
      <c r="B1767" s="1" t="s">
        <v>112</v>
      </c>
      <c r="C1767" s="1" t="s">
        <v>112</v>
      </c>
      <c r="D1767" s="24">
        <v>4051</v>
      </c>
      <c r="E1767" s="24">
        <v>1144</v>
      </c>
      <c r="F1767" s="1" t="s">
        <v>72</v>
      </c>
      <c r="G1767" s="1" t="s">
        <v>36</v>
      </c>
      <c r="H1767" s="1" t="s">
        <v>129</v>
      </c>
      <c r="I1767" t="s">
        <v>38</v>
      </c>
      <c r="J1767" t="str">
        <f>_xlfn.CONCAT(IFERROR(INDEX(Lookup!B:B, MATCH(Table1[[#This Row],[Origin City]], Lookup!A:A, 0)), Table1[[#This Row],[Origin City]]),","," ",Table1[[#This Row],[Origin State]])</f>
        <v>Cozad, NE</v>
      </c>
      <c r="K1767" t="s">
        <v>65</v>
      </c>
      <c r="L1767" t="s">
        <v>54</v>
      </c>
      <c r="M1767" t="str">
        <f>_xlfn.CONCAT(IFERROR(INDEX(Lookup!B:B, MATCH(Table1[[#This Row],[Destination City]], Lookup!A:A, 0)), Table1[[#This Row],[Destination City]]),","," ",Table1[[#This Row],[Destination State]])</f>
        <v>Houston, TX</v>
      </c>
      <c r="N1767" s="47">
        <v>1078</v>
      </c>
      <c r="O1767" t="s">
        <v>51</v>
      </c>
      <c r="P1767">
        <v>107</v>
      </c>
      <c r="R1767" t="s">
        <v>42</v>
      </c>
      <c r="S1767" t="s">
        <v>43</v>
      </c>
      <c r="T1767" t="s">
        <v>52</v>
      </c>
      <c r="U1767" s="36" t="s">
        <v>44</v>
      </c>
      <c r="V1767" s="28"/>
      <c r="W1767" s="4">
        <v>5510</v>
      </c>
      <c r="X1767" s="4">
        <f>IF(Table1[[#This Row],[Commodity]]="corn",Table1[[#This Row],[Tariff per Car]]/(111*2000/56),Table1[[#This Row],[Tariff per Car]]/(111*2000/60))</f>
        <v>1.4891891891891893</v>
      </c>
      <c r="Y1767" s="4">
        <f>Table1[[#This Row],[Tariff per Car]]/100.7</f>
        <v>54.716981132075468</v>
      </c>
      <c r="Z1767" s="4">
        <f>(Table1[[#This Row],[Tariff per Car]]/111)</f>
        <v>49.63963963963964</v>
      </c>
      <c r="AA1767" s="6">
        <f>(Table1[[#This Row],[Tariff per Car]]/111)/Table1[[#This Row],[Route Mileage]]</f>
        <v>4.6047903190760332E-2</v>
      </c>
      <c r="AB1767" s="4">
        <v>0.3</v>
      </c>
      <c r="AC1767" s="4">
        <f>Table1[[#This Row],[FSC per Mile]]*Table1[[#This Row],[Route Mileage]]</f>
        <v>323.39999999999998</v>
      </c>
      <c r="AD1767" s="4">
        <f>Table1[[#This Row],[Tariff per Car]]+Table1[[#This Row],[FSC per Car]]</f>
        <v>5833.4</v>
      </c>
      <c r="AE1767" s="4">
        <f>IF(Table1[[#This Row],[Commodity]]="corn",Table1[[#This Row],[Tariff + FSC per Car]]/(111*2000/56),Table1[[#This Row],[Tariff + FSC per Car]]/(111*2000/60))</f>
        <v>1.5765945945945945</v>
      </c>
      <c r="AF1767" s="4">
        <f>Table1[[#This Row],[Tariff + FSC per Car]]/100.7</f>
        <v>57.928500496524322</v>
      </c>
      <c r="AG1767" s="4">
        <f>(Table1[[#This Row],[Tariff + FSC per Car]]/111)</f>
        <v>52.553153153153147</v>
      </c>
      <c r="AH1767" s="6">
        <f>(Table1[[#This Row],[Tariff + FSC per Car]]/111)/Table1[[#This Row],[Route Mileage]]</f>
        <v>4.8750605893463028E-2</v>
      </c>
    </row>
    <row r="1768" spans="1:34" x14ac:dyDescent="0.25">
      <c r="A1768" s="12">
        <v>45641</v>
      </c>
      <c r="B1768" s="1" t="s">
        <v>112</v>
      </c>
      <c r="C1768" s="1" t="s">
        <v>112</v>
      </c>
      <c r="D1768" s="24">
        <v>4051</v>
      </c>
      <c r="E1768" s="24">
        <v>1144</v>
      </c>
      <c r="F1768" s="1" t="s">
        <v>72</v>
      </c>
      <c r="G1768" s="1" t="s">
        <v>36</v>
      </c>
      <c r="H1768" s="1" t="s">
        <v>122</v>
      </c>
      <c r="I1768" t="s">
        <v>59</v>
      </c>
      <c r="J1768" t="str">
        <f>_xlfn.CONCAT(IFERROR(INDEX(Lookup!B:B, MATCH(Table1[[#This Row],[Origin City]], Lookup!A:A, 0)), Table1[[#This Row],[Origin City]]),","," ",Table1[[#This Row],[Origin State]])</f>
        <v>Sloan, IA</v>
      </c>
      <c r="K1768" t="s">
        <v>130</v>
      </c>
      <c r="L1768" t="s">
        <v>83</v>
      </c>
      <c r="M1768" t="str">
        <f>_xlfn.CONCAT(IFERROR(INDEX(Lookup!B:B, MATCH(Table1[[#This Row],[Destination City]], Lookup!A:A, 0)), Table1[[#This Row],[Destination City]]),","," ",Table1[[#This Row],[Destination State]])</f>
        <v>Ama, LA</v>
      </c>
      <c r="N1768" s="47">
        <v>1231</v>
      </c>
      <c r="O1768" t="s">
        <v>51</v>
      </c>
      <c r="P1768">
        <v>107</v>
      </c>
      <c r="R1768" t="s">
        <v>42</v>
      </c>
      <c r="S1768" t="s">
        <v>43</v>
      </c>
      <c r="T1768" t="s">
        <v>52</v>
      </c>
      <c r="U1768" s="36" t="s">
        <v>44</v>
      </c>
      <c r="V1768" s="28"/>
      <c r="W1768" s="4">
        <v>5590</v>
      </c>
      <c r="X1768" s="4">
        <f>IF(Table1[[#This Row],[Commodity]]="corn",Table1[[#This Row],[Tariff per Car]]/(111*2000/56),Table1[[#This Row],[Tariff per Car]]/(111*2000/60))</f>
        <v>1.5108108108108107</v>
      </c>
      <c r="Y1768" s="4">
        <f>Table1[[#This Row],[Tariff per Car]]/100.7</f>
        <v>55.511420059582917</v>
      </c>
      <c r="Z1768" s="4">
        <f>(Table1[[#This Row],[Tariff per Car]]/111)</f>
        <v>50.36036036036036</v>
      </c>
      <c r="AA1768" s="6">
        <f>(Table1[[#This Row],[Tariff per Car]]/111)/Table1[[#This Row],[Route Mileage]]</f>
        <v>4.0910122144890627E-2</v>
      </c>
      <c r="AB1768" s="4">
        <v>0.3</v>
      </c>
      <c r="AC1768" s="4">
        <f>Table1[[#This Row],[FSC per Mile]]*Table1[[#This Row],[Route Mileage]]</f>
        <v>369.3</v>
      </c>
      <c r="AD1768" s="4">
        <f>Table1[[#This Row],[Tariff per Car]]+Table1[[#This Row],[FSC per Car]]</f>
        <v>5959.3</v>
      </c>
      <c r="AE1768" s="4">
        <f>IF(Table1[[#This Row],[Commodity]]="corn",Table1[[#This Row],[Tariff + FSC per Car]]/(111*2000/56),Table1[[#This Row],[Tariff + FSC per Car]]/(111*2000/60))</f>
        <v>1.6106216216216216</v>
      </c>
      <c r="AF1768" s="4">
        <f>Table1[[#This Row],[Tariff + FSC per Car]]/100.7</f>
        <v>59.178748758689174</v>
      </c>
      <c r="AG1768" s="4">
        <f>(Table1[[#This Row],[Tariff + FSC per Car]]/111)</f>
        <v>53.687387387387389</v>
      </c>
      <c r="AH1768" s="6">
        <f>(Table1[[#This Row],[Tariff + FSC per Car]]/111)/Table1[[#This Row],[Route Mileage]]</f>
        <v>4.361282484759333E-2</v>
      </c>
    </row>
    <row r="1769" spans="1:34" x14ac:dyDescent="0.25">
      <c r="A1769" s="12">
        <v>45672</v>
      </c>
      <c r="B1769" s="1" t="s">
        <v>34</v>
      </c>
      <c r="C1769" s="1" t="s">
        <v>34</v>
      </c>
      <c r="D1769" s="24">
        <v>4022</v>
      </c>
      <c r="E1769" s="24">
        <v>39010</v>
      </c>
      <c r="F1769" s="1" t="s">
        <v>35</v>
      </c>
      <c r="G1769" s="1" t="s">
        <v>36</v>
      </c>
      <c r="H1769" s="1" t="s">
        <v>37</v>
      </c>
      <c r="I1769" t="s">
        <v>38</v>
      </c>
      <c r="J1769" t="str">
        <f>_xlfn.CONCAT(IFERROR(INDEX(Lookup!B:B, MATCH(Table1[[#This Row],[Origin City]], Lookup!A:A, 0)), Table1[[#This Row],[Origin City]]),","," ",Table1[[#This Row],[Origin State]])</f>
        <v>Brunswick, NE</v>
      </c>
      <c r="K1769" t="s">
        <v>39</v>
      </c>
      <c r="L1769" t="s">
        <v>40</v>
      </c>
      <c r="M1769" t="str">
        <f>_xlfn.CONCAT(IFERROR(INDEX(Lookup!B:B, MATCH(Table1[[#This Row],[Destination City]], Lookup!A:A, 0)), Table1[[#This Row],[Destination City]]),","," ",Table1[[#This Row],[Destination State]])</f>
        <v>Hanford, CA</v>
      </c>
      <c r="N1769" s="5">
        <v>2122</v>
      </c>
      <c r="O1769" t="s">
        <v>41</v>
      </c>
      <c r="P1769">
        <v>110</v>
      </c>
      <c r="Q1769">
        <v>120</v>
      </c>
      <c r="R1769" t="s">
        <v>42</v>
      </c>
      <c r="S1769" t="s">
        <v>43</v>
      </c>
      <c r="T1769" t="s">
        <v>43</v>
      </c>
      <c r="U1769" s="35" t="s">
        <v>44</v>
      </c>
      <c r="V1769" s="27" t="s">
        <v>45</v>
      </c>
      <c r="W1769" s="4">
        <v>6320</v>
      </c>
      <c r="X1769" s="4">
        <f>IF(Table1[[#This Row],[Commodity]]="corn",Table1[[#This Row],[Tariff per Car]]/(111*2000/56),Table1[[#This Row],[Tariff per Car]]/(111*2000/60))</f>
        <v>1.5942342342342342</v>
      </c>
      <c r="Y1769" s="4">
        <f>Table1[[#This Row],[Tariff per Car]]/100.7</f>
        <v>62.760675273088381</v>
      </c>
      <c r="Z1769" s="4">
        <f>(Table1[[#This Row],[Tariff per Car]]/111)</f>
        <v>56.936936936936938</v>
      </c>
      <c r="AA1769" s="6">
        <f>(Table1[[#This Row],[Tariff per Car]]/111)/Table1[[#This Row],[Route Mileage]]</f>
        <v>2.6831732769527303E-2</v>
      </c>
      <c r="AB1769" s="4">
        <v>7.0000000000000007E-2</v>
      </c>
      <c r="AC1769" s="4">
        <f>Table1[[#This Row],[FSC per Mile]]*Table1[[#This Row],[Route Mileage]]</f>
        <v>148.54000000000002</v>
      </c>
      <c r="AD1769" s="4">
        <f>Table1[[#This Row],[Tariff per Car]]+Table1[[#This Row],[FSC per Car]]</f>
        <v>6468.54</v>
      </c>
      <c r="AE1769" s="4">
        <f>IF(Table1[[#This Row],[Commodity]]="corn",Table1[[#This Row],[Tariff + FSC per Car]]/(111*2000/56),Table1[[#This Row],[Tariff + FSC per Car]]/(111*2000/60))</f>
        <v>1.6317037837837838</v>
      </c>
      <c r="AF1769" s="4">
        <f>Table1[[#This Row],[Tariff + FSC per Car]]/100.7</f>
        <v>64.235749751737828</v>
      </c>
      <c r="AG1769" s="4">
        <f>(Table1[[#This Row],[Tariff + FSC per Car]]/111)</f>
        <v>58.275135135135137</v>
      </c>
      <c r="AH1769" s="6">
        <f>(Table1[[#This Row],[Tariff + FSC per Car]]/111)/Table1[[#This Row],[Route Mileage]]</f>
        <v>2.7462363400157935E-2</v>
      </c>
    </row>
    <row r="1770" spans="1:34" x14ac:dyDescent="0.25">
      <c r="A1770" s="12">
        <v>45672</v>
      </c>
      <c r="B1770" s="1" t="s">
        <v>34</v>
      </c>
      <c r="C1770" s="1" t="s">
        <v>34</v>
      </c>
      <c r="D1770" s="24">
        <v>4022</v>
      </c>
      <c r="E1770" s="24">
        <v>39013</v>
      </c>
      <c r="F1770" s="1" t="s">
        <v>35</v>
      </c>
      <c r="G1770" s="1" t="s">
        <v>36</v>
      </c>
      <c r="H1770" s="1" t="s">
        <v>46</v>
      </c>
      <c r="I1770" t="s">
        <v>47</v>
      </c>
      <c r="J1770" t="str">
        <f>_xlfn.CONCAT(IFERROR(INDEX(Lookup!B:B, MATCH(Table1[[#This Row],[Origin City]], Lookup!A:A, 0)), Table1[[#This Row],[Origin City]]),","," ",Table1[[#This Row],[Origin State]])</f>
        <v>Clarkfield, MN</v>
      </c>
      <c r="K1770" t="s">
        <v>48</v>
      </c>
      <c r="L1770" t="s">
        <v>49</v>
      </c>
      <c r="M1770" t="s">
        <v>50</v>
      </c>
      <c r="N1770" s="5">
        <v>1684</v>
      </c>
      <c r="O1770" t="s">
        <v>51</v>
      </c>
      <c r="P1770">
        <v>110</v>
      </c>
      <c r="Q1770">
        <v>120</v>
      </c>
      <c r="R1770" t="s">
        <v>42</v>
      </c>
      <c r="S1770" t="s">
        <v>43</v>
      </c>
      <c r="T1770" t="s">
        <v>52</v>
      </c>
      <c r="U1770" s="35" t="s">
        <v>44</v>
      </c>
      <c r="V1770" s="27" t="s">
        <v>45</v>
      </c>
      <c r="W1770" s="4">
        <v>5470</v>
      </c>
      <c r="X1770" s="4">
        <f>IF(Table1[[#This Row],[Commodity]]="corn",Table1[[#This Row],[Tariff per Car]]/(111*2000/56),Table1[[#This Row],[Tariff per Car]]/(111*2000/60))</f>
        <v>1.3798198198198199</v>
      </c>
      <c r="Y1770" s="4">
        <f>Table1[[#This Row],[Tariff per Car]]/100.7</f>
        <v>54.319761668321746</v>
      </c>
      <c r="Z1770" s="4">
        <f>(Table1[[#This Row],[Tariff per Car]]/111)</f>
        <v>49.27927927927928</v>
      </c>
      <c r="AA1770" s="6">
        <f>(Table1[[#This Row],[Tariff per Car]]/111)/Table1[[#This Row],[Route Mileage]]</f>
        <v>2.9263229975819049E-2</v>
      </c>
      <c r="AB1770" s="4">
        <v>7.0000000000000007E-2</v>
      </c>
      <c r="AC1770" s="4">
        <f>Table1[[#This Row],[FSC per Mile]]*Table1[[#This Row],[Route Mileage]]</f>
        <v>117.88000000000001</v>
      </c>
      <c r="AD1770" s="4">
        <f>Table1[[#This Row],[Tariff per Car]]+Table1[[#This Row],[FSC per Car]]</f>
        <v>5587.88</v>
      </c>
      <c r="AE1770" s="4">
        <f>IF(Table1[[#This Row],[Commodity]]="corn",Table1[[#This Row],[Tariff + FSC per Car]]/(111*2000/56),Table1[[#This Row],[Tariff + FSC per Car]]/(111*2000/60))</f>
        <v>1.4095553153153153</v>
      </c>
      <c r="AF1770" s="4">
        <f>Table1[[#This Row],[Tariff + FSC per Car]]/100.7</f>
        <v>55.490367428003971</v>
      </c>
      <c r="AG1770" s="4">
        <f>(Table1[[#This Row],[Tariff + FSC per Car]]/111)</f>
        <v>50.341261261261259</v>
      </c>
      <c r="AH1770" s="6">
        <f>(Table1[[#This Row],[Tariff + FSC per Car]]/111)/Table1[[#This Row],[Route Mileage]]</f>
        <v>2.989386060644968E-2</v>
      </c>
    </row>
    <row r="1771" spans="1:34" x14ac:dyDescent="0.25">
      <c r="A1771" s="12">
        <v>45672</v>
      </c>
      <c r="B1771" s="1" t="s">
        <v>34</v>
      </c>
      <c r="C1771" s="1" t="s">
        <v>34</v>
      </c>
      <c r="D1771" s="24">
        <v>4022</v>
      </c>
      <c r="E1771" s="24">
        <v>39010</v>
      </c>
      <c r="F1771" s="1" t="s">
        <v>35</v>
      </c>
      <c r="G1771" s="1" t="s">
        <v>36</v>
      </c>
      <c r="H1771" s="1" t="s">
        <v>46</v>
      </c>
      <c r="I1771" t="s">
        <v>47</v>
      </c>
      <c r="J1771" t="str">
        <f>_xlfn.CONCAT(IFERROR(INDEX(Lookup!B:B, MATCH(Table1[[#This Row],[Origin City]], Lookup!A:A, 0)), Table1[[#This Row],[Origin City]]),","," ",Table1[[#This Row],[Origin State]])</f>
        <v>Clarkfield, MN</v>
      </c>
      <c r="K1771" t="s">
        <v>53</v>
      </c>
      <c r="L1771" t="s">
        <v>54</v>
      </c>
      <c r="M1771" t="str">
        <f>_xlfn.CONCAT(IFERROR(INDEX(Lookup!B:B, MATCH(Table1[[#This Row],[Destination City]], Lookup!A:A, 0)), Table1[[#This Row],[Destination City]]),","," ",Table1[[#This Row],[Destination State]])</f>
        <v>Hereford, TX</v>
      </c>
      <c r="N1771" s="5">
        <v>1066</v>
      </c>
      <c r="O1771" t="s">
        <v>51</v>
      </c>
      <c r="P1771">
        <v>110</v>
      </c>
      <c r="Q1771">
        <v>120</v>
      </c>
      <c r="R1771" t="s">
        <v>42</v>
      </c>
      <c r="S1771" t="s">
        <v>43</v>
      </c>
      <c r="T1771" t="s">
        <v>52</v>
      </c>
      <c r="U1771" s="35" t="s">
        <v>44</v>
      </c>
      <c r="V1771" s="27" t="s">
        <v>45</v>
      </c>
      <c r="W1771" s="4">
        <v>5800</v>
      </c>
      <c r="X1771" s="4">
        <f>IF(Table1[[#This Row],[Commodity]]="corn",Table1[[#This Row],[Tariff per Car]]/(111*2000/56),Table1[[#This Row],[Tariff per Car]]/(111*2000/60))</f>
        <v>1.463063063063063</v>
      </c>
      <c r="Y1771" s="4">
        <f>Table1[[#This Row],[Tariff per Car]]/100.7</f>
        <v>57.596822244289967</v>
      </c>
      <c r="Z1771" s="4">
        <f>(Table1[[#This Row],[Tariff per Car]]/111)</f>
        <v>52.252252252252255</v>
      </c>
      <c r="AA1771" s="6">
        <f>(Table1[[#This Row],[Tariff per Car]]/111)/Table1[[#This Row],[Route Mileage]]</f>
        <v>4.9017122187853895E-2</v>
      </c>
      <c r="AB1771" s="4">
        <v>7.0000000000000007E-2</v>
      </c>
      <c r="AC1771" s="4">
        <f>Table1[[#This Row],[FSC per Mile]]*Table1[[#This Row],[Route Mileage]]</f>
        <v>74.62</v>
      </c>
      <c r="AD1771" s="4">
        <f>Table1[[#This Row],[Tariff per Car]]+Table1[[#This Row],[FSC per Car]]</f>
        <v>5874.62</v>
      </c>
      <c r="AE1771" s="4">
        <f>IF(Table1[[#This Row],[Commodity]]="corn",Table1[[#This Row],[Tariff + FSC per Car]]/(111*2000/56),Table1[[#This Row],[Tariff + FSC per Car]]/(111*2000/60))</f>
        <v>1.481886126126126</v>
      </c>
      <c r="AF1771" s="4">
        <f>Table1[[#This Row],[Tariff + FSC per Car]]/100.7</f>
        <v>58.337835153922541</v>
      </c>
      <c r="AG1771" s="4">
        <f>(Table1[[#This Row],[Tariff + FSC per Car]]/111)</f>
        <v>52.924504504504505</v>
      </c>
      <c r="AH1771" s="6">
        <f>(Table1[[#This Row],[Tariff + FSC per Car]]/111)/Table1[[#This Row],[Route Mileage]]</f>
        <v>4.9647752818484527E-2</v>
      </c>
    </row>
    <row r="1772" spans="1:34" x14ac:dyDescent="0.25">
      <c r="A1772" s="12">
        <v>45672</v>
      </c>
      <c r="B1772" s="1" t="s">
        <v>34</v>
      </c>
      <c r="C1772" s="1" t="s">
        <v>34</v>
      </c>
      <c r="D1772" s="24">
        <v>4022</v>
      </c>
      <c r="E1772" s="24">
        <v>39010</v>
      </c>
      <c r="F1772" s="1" t="s">
        <v>35</v>
      </c>
      <c r="G1772" s="1" t="s">
        <v>36</v>
      </c>
      <c r="H1772" s="1" t="s">
        <v>55</v>
      </c>
      <c r="I1772" t="s">
        <v>38</v>
      </c>
      <c r="J1772" t="str">
        <f>_xlfn.CONCAT(IFERROR(INDEX(Lookup!B:B, MATCH(Table1[[#This Row],[Origin City]], Lookup!A:A, 0)), Table1[[#This Row],[Origin City]]),","," ",Table1[[#This Row],[Origin State]])</f>
        <v>Edison, NE</v>
      </c>
      <c r="K1772" t="s">
        <v>53</v>
      </c>
      <c r="L1772" t="s">
        <v>54</v>
      </c>
      <c r="M1772" t="str">
        <f>_xlfn.CONCAT(IFERROR(INDEX(Lookup!B:B, MATCH(Table1[[#This Row],[Destination City]], Lookup!A:A, 0)), Table1[[#This Row],[Destination City]]),","," ",Table1[[#This Row],[Destination State]])</f>
        <v>Hereford, TX</v>
      </c>
      <c r="N1772" s="9">
        <v>728</v>
      </c>
      <c r="O1772" t="s">
        <v>51</v>
      </c>
      <c r="P1772">
        <v>110</v>
      </c>
      <c r="Q1772">
        <v>120</v>
      </c>
      <c r="R1772" t="s">
        <v>42</v>
      </c>
      <c r="S1772" t="s">
        <v>43</v>
      </c>
      <c r="T1772" t="s">
        <v>52</v>
      </c>
      <c r="U1772" s="35" t="s">
        <v>44</v>
      </c>
      <c r="V1772" s="27" t="s">
        <v>45</v>
      </c>
      <c r="W1772" s="4">
        <v>5040</v>
      </c>
      <c r="X1772" s="4">
        <f>IF(Table1[[#This Row],[Commodity]]="corn",Table1[[#This Row],[Tariff per Car]]/(111*2000/56),Table1[[#This Row],[Tariff per Car]]/(111*2000/60))</f>
        <v>1.2713513513513515</v>
      </c>
      <c r="Y1772" s="4">
        <f>Table1[[#This Row],[Tariff per Car]]/100.7</f>
        <v>50.049652432969211</v>
      </c>
      <c r="Z1772" s="4">
        <f>(Table1[[#This Row],[Tariff per Car]]/111)</f>
        <v>45.405405405405403</v>
      </c>
      <c r="AA1772" s="6">
        <f>(Table1[[#This Row],[Tariff per Car]]/111)/Table1[[#This Row],[Route Mileage]]</f>
        <v>6.2370062370062367E-2</v>
      </c>
      <c r="AB1772" s="4">
        <v>7.0000000000000007E-2</v>
      </c>
      <c r="AC1772" s="4">
        <f>Table1[[#This Row],[FSC per Mile]]*Table1[[#This Row],[Route Mileage]]</f>
        <v>50.960000000000008</v>
      </c>
      <c r="AD1772" s="4">
        <f>Table1[[#This Row],[Tariff per Car]]+Table1[[#This Row],[FSC per Car]]</f>
        <v>5090.96</v>
      </c>
      <c r="AE1772" s="4">
        <f>IF(Table1[[#This Row],[Commodity]]="corn",Table1[[#This Row],[Tariff + FSC per Car]]/(111*2000/56),Table1[[#This Row],[Tariff + FSC per Car]]/(111*2000/60))</f>
        <v>1.2842061261261262</v>
      </c>
      <c r="AF1772" s="4">
        <f>Table1[[#This Row],[Tariff + FSC per Car]]/100.7</f>
        <v>50.555710029791456</v>
      </c>
      <c r="AG1772" s="4">
        <f>(Table1[[#This Row],[Tariff + FSC per Car]]/111)</f>
        <v>45.864504504504502</v>
      </c>
      <c r="AH1772" s="6">
        <f>(Table1[[#This Row],[Tariff + FSC per Car]]/111)/Table1[[#This Row],[Route Mileage]]</f>
        <v>6.3000693000692998E-2</v>
      </c>
    </row>
    <row r="1773" spans="1:34" x14ac:dyDescent="0.25">
      <c r="A1773" s="12">
        <v>45672</v>
      </c>
      <c r="B1773" s="1" t="s">
        <v>34</v>
      </c>
      <c r="C1773" s="1" t="s">
        <v>34</v>
      </c>
      <c r="D1773" s="24">
        <v>4022</v>
      </c>
      <c r="E1773" s="24">
        <v>39013</v>
      </c>
      <c r="F1773" s="1" t="s">
        <v>35</v>
      </c>
      <c r="G1773" s="1" t="s">
        <v>36</v>
      </c>
      <c r="H1773" s="1" t="s">
        <v>55</v>
      </c>
      <c r="I1773" t="s">
        <v>38</v>
      </c>
      <c r="J1773" t="str">
        <f>_xlfn.CONCAT(IFERROR(INDEX(Lookup!B:B, MATCH(Table1[[#This Row],[Origin City]], Lookup!A:A, 0)), Table1[[#This Row],[Origin City]]),","," ",Table1[[#This Row],[Origin State]])</f>
        <v>Edison, NE</v>
      </c>
      <c r="K1773" t="s">
        <v>48</v>
      </c>
      <c r="L1773" t="s">
        <v>49</v>
      </c>
      <c r="M1773" t="s">
        <v>50</v>
      </c>
      <c r="N1773" s="5">
        <v>1759</v>
      </c>
      <c r="O1773" t="s">
        <v>51</v>
      </c>
      <c r="P1773">
        <v>110</v>
      </c>
      <c r="Q1773">
        <v>120</v>
      </c>
      <c r="R1773" t="s">
        <v>42</v>
      </c>
      <c r="S1773" t="s">
        <v>43</v>
      </c>
      <c r="T1773" t="s">
        <v>52</v>
      </c>
      <c r="U1773" s="35" t="s">
        <v>44</v>
      </c>
      <c r="V1773" s="27" t="s">
        <v>45</v>
      </c>
      <c r="W1773" s="4">
        <v>5350</v>
      </c>
      <c r="X1773" s="4">
        <f>IF(Table1[[#This Row],[Commodity]]="corn",Table1[[#This Row],[Tariff per Car]]/(111*2000/56),Table1[[#This Row],[Tariff per Car]]/(111*2000/60))</f>
        <v>1.3495495495495495</v>
      </c>
      <c r="Y1773" s="4">
        <f>Table1[[#This Row],[Tariff per Car]]/100.7</f>
        <v>53.128103277060575</v>
      </c>
      <c r="Z1773" s="4">
        <f>(Table1[[#This Row],[Tariff per Car]]/111)</f>
        <v>48.198198198198199</v>
      </c>
      <c r="AA1773" s="6">
        <f>(Table1[[#This Row],[Tariff per Car]]/111)/Table1[[#This Row],[Route Mileage]]</f>
        <v>2.7400908583398637E-2</v>
      </c>
      <c r="AB1773" s="4">
        <v>7.0000000000000007E-2</v>
      </c>
      <c r="AC1773" s="4">
        <f>Table1[[#This Row],[FSC per Mile]]*Table1[[#This Row],[Route Mileage]]</f>
        <v>123.13000000000001</v>
      </c>
      <c r="AD1773" s="4">
        <f>Table1[[#This Row],[Tariff per Car]]+Table1[[#This Row],[FSC per Car]]</f>
        <v>5473.13</v>
      </c>
      <c r="AE1773" s="4">
        <f>IF(Table1[[#This Row],[Commodity]]="corn",Table1[[#This Row],[Tariff + FSC per Car]]/(111*2000/56),Table1[[#This Row],[Tariff + FSC per Car]]/(111*2000/60))</f>
        <v>1.3806093693693695</v>
      </c>
      <c r="AF1773" s="4">
        <f>Table1[[#This Row],[Tariff + FSC per Car]]/100.7</f>
        <v>54.350844091360479</v>
      </c>
      <c r="AG1773" s="4">
        <f>(Table1[[#This Row],[Tariff + FSC per Car]]/111)</f>
        <v>49.307477477477477</v>
      </c>
      <c r="AH1773" s="6">
        <f>(Table1[[#This Row],[Tariff + FSC per Car]]/111)/Table1[[#This Row],[Route Mileage]]</f>
        <v>2.8031539214029264E-2</v>
      </c>
    </row>
    <row r="1774" spans="1:34" x14ac:dyDescent="0.25">
      <c r="A1774" s="12">
        <v>45672</v>
      </c>
      <c r="B1774" s="1" t="s">
        <v>34</v>
      </c>
      <c r="C1774" s="1" t="s">
        <v>34</v>
      </c>
      <c r="D1774" s="24">
        <v>4022</v>
      </c>
      <c r="E1774" s="24">
        <v>39010</v>
      </c>
      <c r="F1774" s="1" t="s">
        <v>35</v>
      </c>
      <c r="G1774" s="1" t="s">
        <v>36</v>
      </c>
      <c r="H1774" s="1" t="s">
        <v>55</v>
      </c>
      <c r="I1774" t="s">
        <v>38</v>
      </c>
      <c r="J1774" t="str">
        <f>_xlfn.CONCAT(IFERROR(INDEX(Lookup!B:B, MATCH(Table1[[#This Row],[Origin City]], Lookup!A:A, 0)), Table1[[#This Row],[Origin City]]),","," ",Table1[[#This Row],[Origin State]])</f>
        <v>Edison, NE</v>
      </c>
      <c r="K1774" t="s">
        <v>39</v>
      </c>
      <c r="L1774" t="s">
        <v>40</v>
      </c>
      <c r="M1774" t="str">
        <f>_xlfn.CONCAT(IFERROR(INDEX(Lookup!B:B, MATCH(Table1[[#This Row],[Destination City]], Lookup!A:A, 0)), Table1[[#This Row],[Destination City]]),","," ",Table1[[#This Row],[Destination State]])</f>
        <v>Hanford, CA</v>
      </c>
      <c r="N1774" s="5">
        <v>1776</v>
      </c>
      <c r="O1774" t="s">
        <v>41</v>
      </c>
      <c r="P1774">
        <v>110</v>
      </c>
      <c r="Q1774">
        <v>120</v>
      </c>
      <c r="R1774" t="s">
        <v>42</v>
      </c>
      <c r="S1774" t="s">
        <v>43</v>
      </c>
      <c r="T1774" t="s">
        <v>52</v>
      </c>
      <c r="U1774" s="36" t="s">
        <v>44</v>
      </c>
      <c r="V1774" s="28" t="s">
        <v>45</v>
      </c>
      <c r="W1774" s="4">
        <v>6000</v>
      </c>
      <c r="X1774" s="4">
        <f>IF(Table1[[#This Row],[Commodity]]="corn",Table1[[#This Row],[Tariff per Car]]/(111*2000/56),Table1[[#This Row],[Tariff per Car]]/(111*2000/60))</f>
        <v>1.5135135135135136</v>
      </c>
      <c r="Y1774" s="4">
        <f>Table1[[#This Row],[Tariff per Car]]/100.7</f>
        <v>59.582919563058589</v>
      </c>
      <c r="Z1774" s="4">
        <f>(Table1[[#This Row],[Tariff per Car]]/111)</f>
        <v>54.054054054054056</v>
      </c>
      <c r="AA1774" s="6">
        <f>(Table1[[#This Row],[Tariff per Car]]/111)/Table1[[#This Row],[Route Mileage]]</f>
        <v>3.0435841246652058E-2</v>
      </c>
      <c r="AB1774" s="4">
        <v>7.0000000000000007E-2</v>
      </c>
      <c r="AC1774" s="4">
        <f>Table1[[#This Row],[FSC per Mile]]*Table1[[#This Row],[Route Mileage]]</f>
        <v>124.32000000000001</v>
      </c>
      <c r="AD1774" s="4">
        <f>Table1[[#This Row],[Tariff per Car]]+Table1[[#This Row],[FSC per Car]]</f>
        <v>6124.32</v>
      </c>
      <c r="AE1774" s="4">
        <f>IF(Table1[[#This Row],[Commodity]]="corn",Table1[[#This Row],[Tariff + FSC per Car]]/(111*2000/56),Table1[[#This Row],[Tariff + FSC per Car]]/(111*2000/60))</f>
        <v>1.5448735135135134</v>
      </c>
      <c r="AF1774" s="4">
        <f>Table1[[#This Row],[Tariff + FSC per Car]]/100.7</f>
        <v>60.81747765640516</v>
      </c>
      <c r="AG1774" s="4">
        <f>(Table1[[#This Row],[Tariff + FSC per Car]]/111)</f>
        <v>55.174054054054054</v>
      </c>
      <c r="AH1774" s="6">
        <f>(Table1[[#This Row],[Tariff + FSC per Car]]/111)/Table1[[#This Row],[Route Mileage]]</f>
        <v>3.1066471877282689E-2</v>
      </c>
    </row>
    <row r="1775" spans="1:34" x14ac:dyDescent="0.25">
      <c r="A1775" s="12">
        <v>45672</v>
      </c>
      <c r="B1775" t="s">
        <v>34</v>
      </c>
      <c r="C1775" t="s">
        <v>34</v>
      </c>
      <c r="D1775" s="24">
        <v>4022</v>
      </c>
      <c r="E1775" s="24">
        <v>39010</v>
      </c>
      <c r="F1775" s="1" t="s">
        <v>35</v>
      </c>
      <c r="G1775" s="1" t="s">
        <v>36</v>
      </c>
      <c r="H1775" s="1" t="s">
        <v>56</v>
      </c>
      <c r="I1775" t="s">
        <v>57</v>
      </c>
      <c r="J1775" t="str">
        <f>_xlfn.CONCAT(IFERROR(INDEX(Lookup!B:B, MATCH(Table1[[#This Row],[Origin City]], Lookup!A:A, 0)), Table1[[#This Row],[Origin City]]),","," ",Table1[[#This Row],[Origin State]])</f>
        <v>Greenwood (Mendota), IL</v>
      </c>
      <c r="K1775" t="s">
        <v>53</v>
      </c>
      <c r="L1775" t="s">
        <v>54</v>
      </c>
      <c r="M1775" t="str">
        <f>_xlfn.CONCAT(IFERROR(INDEX(Lookup!B:B, MATCH(Table1[[#This Row],[Destination City]], Lookup!A:A, 0)), Table1[[#This Row],[Destination City]]),","," ",Table1[[#This Row],[Destination State]])</f>
        <v>Hereford, TX</v>
      </c>
      <c r="N1775" s="5">
        <v>935</v>
      </c>
      <c r="O1775" t="s">
        <v>41</v>
      </c>
      <c r="P1775">
        <v>110</v>
      </c>
      <c r="Q1775">
        <v>120</v>
      </c>
      <c r="R1775" t="s">
        <v>42</v>
      </c>
      <c r="S1775" t="s">
        <v>43</v>
      </c>
      <c r="T1775" t="s">
        <v>52</v>
      </c>
      <c r="U1775" s="35" t="s">
        <v>44</v>
      </c>
      <c r="V1775" s="27" t="s">
        <v>45</v>
      </c>
      <c r="W1775" s="4">
        <v>4560</v>
      </c>
      <c r="X1775" s="4">
        <f>IF(Table1[[#This Row],[Commodity]]="corn",Table1[[#This Row],[Tariff per Car]]/(111*2000/56),Table1[[#This Row],[Tariff per Car]]/(111*2000/60))</f>
        <v>1.1502702702702703</v>
      </c>
      <c r="Y1775" s="4">
        <f>Table1[[#This Row],[Tariff per Car]]/100.7</f>
        <v>45.283018867924525</v>
      </c>
      <c r="Z1775" s="4">
        <f>(Table1[[#This Row],[Tariff per Car]]/111)</f>
        <v>41.081081081081081</v>
      </c>
      <c r="AA1775" s="6">
        <f>(Table1[[#This Row],[Tariff per Car]]/111)/Table1[[#This Row],[Route Mileage]]</f>
        <v>4.3936985113455701E-2</v>
      </c>
      <c r="AB1775" s="4">
        <v>7.0000000000000007E-2</v>
      </c>
      <c r="AC1775" s="4">
        <f>Table1[[#This Row],[FSC per Mile]]*Table1[[#This Row],[Route Mileage]]</f>
        <v>65.45</v>
      </c>
      <c r="AD1775" s="4">
        <f>Table1[[#This Row],[Tariff per Car]]+Table1[[#This Row],[FSC per Car]]</f>
        <v>4625.45</v>
      </c>
      <c r="AE1775" s="4">
        <f>IF(Table1[[#This Row],[Commodity]]="corn",Table1[[#This Row],[Tariff + FSC per Car]]/(111*2000/56),Table1[[#This Row],[Tariff + FSC per Car]]/(111*2000/60))</f>
        <v>1.1667801801801803</v>
      </c>
      <c r="AF1775" s="4">
        <f>Table1[[#This Row],[Tariff + FSC per Car]]/100.7</f>
        <v>45.932969215491553</v>
      </c>
      <c r="AG1775" s="4">
        <f>(Table1[[#This Row],[Tariff + FSC per Car]]/111)</f>
        <v>41.670720720720716</v>
      </c>
      <c r="AH1775" s="6">
        <f>(Table1[[#This Row],[Tariff + FSC per Car]]/111)/Table1[[#This Row],[Route Mileage]]</f>
        <v>4.4567615744086325E-2</v>
      </c>
    </row>
    <row r="1776" spans="1:34" x14ac:dyDescent="0.25">
      <c r="A1776" s="12">
        <v>45672</v>
      </c>
      <c r="B1776" s="1" t="s">
        <v>34</v>
      </c>
      <c r="C1776" s="1" t="s">
        <v>34</v>
      </c>
      <c r="D1776" s="24">
        <v>4022</v>
      </c>
      <c r="E1776" s="24">
        <v>39010</v>
      </c>
      <c r="F1776" s="1" t="s">
        <v>35</v>
      </c>
      <c r="G1776" s="1" t="s">
        <v>36</v>
      </c>
      <c r="H1776" s="1" t="s">
        <v>58</v>
      </c>
      <c r="I1776" t="s">
        <v>59</v>
      </c>
      <c r="J1776" t="str">
        <f>_xlfn.CONCAT(IFERROR(INDEX(Lookup!B:B, MATCH(Table1[[#This Row],[Origin City]], Lookup!A:A, 0)), Table1[[#This Row],[Origin City]]),","," ",Table1[[#This Row],[Origin State]])</f>
        <v>Hancock, IA</v>
      </c>
      <c r="K1776" t="s">
        <v>60</v>
      </c>
      <c r="L1776" t="s">
        <v>54</v>
      </c>
      <c r="M1776" t="str">
        <f>_xlfn.CONCAT(IFERROR(INDEX(Lookup!B:B, MATCH(Table1[[#This Row],[Destination City]], Lookup!A:A, 0)), Table1[[#This Row],[Destination City]]),","," ",Table1[[#This Row],[Destination State]])</f>
        <v>Plainview, TX</v>
      </c>
      <c r="N1776" s="5">
        <v>832</v>
      </c>
      <c r="O1776" t="s">
        <v>41</v>
      </c>
      <c r="P1776">
        <v>110</v>
      </c>
      <c r="Q1776">
        <v>120</v>
      </c>
      <c r="R1776" t="s">
        <v>42</v>
      </c>
      <c r="S1776" t="s">
        <v>43</v>
      </c>
      <c r="T1776" t="s">
        <v>43</v>
      </c>
      <c r="U1776" s="35" t="s">
        <v>44</v>
      </c>
      <c r="V1776" s="27" t="s">
        <v>45</v>
      </c>
      <c r="W1776" s="4">
        <v>5160</v>
      </c>
      <c r="X1776" s="4">
        <f>IF(Table1[[#This Row],[Commodity]]="corn",Table1[[#This Row],[Tariff per Car]]/(111*2000/56),Table1[[#This Row],[Tariff per Car]]/(111*2000/60))</f>
        <v>1.3016216216216216</v>
      </c>
      <c r="Y1776" s="4">
        <f>Table1[[#This Row],[Tariff per Car]]/100.7</f>
        <v>51.241310824230389</v>
      </c>
      <c r="Z1776" s="4">
        <f>(Table1[[#This Row],[Tariff per Car]]/111)</f>
        <v>46.486486486486484</v>
      </c>
      <c r="AA1776" s="6">
        <f>(Table1[[#This Row],[Tariff per Car]]/111)/Table1[[#This Row],[Route Mileage]]</f>
        <v>5.5873180873180869E-2</v>
      </c>
      <c r="AB1776" s="4">
        <v>7.0000000000000007E-2</v>
      </c>
      <c r="AC1776" s="4">
        <f>Table1[[#This Row],[FSC per Mile]]*Table1[[#This Row],[Route Mileage]]</f>
        <v>58.240000000000009</v>
      </c>
      <c r="AD1776" s="4">
        <f>Table1[[#This Row],[Tariff per Car]]+Table1[[#This Row],[FSC per Car]]</f>
        <v>5218.24</v>
      </c>
      <c r="AE1776" s="4">
        <f>IF(Table1[[#This Row],[Commodity]]="corn",Table1[[#This Row],[Tariff + FSC per Car]]/(111*2000/56),Table1[[#This Row],[Tariff + FSC per Car]]/(111*2000/60))</f>
        <v>1.3163127927927927</v>
      </c>
      <c r="AF1776" s="4">
        <f>Table1[[#This Row],[Tariff + FSC per Car]]/100.7</f>
        <v>51.819662363455805</v>
      </c>
      <c r="AG1776" s="4">
        <f>(Table1[[#This Row],[Tariff + FSC per Car]]/111)</f>
        <v>47.011171171171171</v>
      </c>
      <c r="AH1776" s="6">
        <f>(Table1[[#This Row],[Tariff + FSC per Car]]/111)/Table1[[#This Row],[Route Mileage]]</f>
        <v>5.65038115038115E-2</v>
      </c>
    </row>
    <row r="1777" spans="1:34" x14ac:dyDescent="0.25">
      <c r="A1777" s="12">
        <v>45672</v>
      </c>
      <c r="B1777" s="1" t="s">
        <v>34</v>
      </c>
      <c r="C1777" s="1" t="s">
        <v>34</v>
      </c>
      <c r="D1777" s="24">
        <v>4022</v>
      </c>
      <c r="E1777" s="24">
        <v>39010</v>
      </c>
      <c r="F1777" s="1" t="s">
        <v>35</v>
      </c>
      <c r="G1777" s="1" t="s">
        <v>36</v>
      </c>
      <c r="H1777" s="1" t="s">
        <v>61</v>
      </c>
      <c r="I1777" t="s">
        <v>62</v>
      </c>
      <c r="J1777" t="str">
        <f>_xlfn.CONCAT(IFERROR(INDEX(Lookup!B:B, MATCH(Table1[[#This Row],[Origin City]], Lookup!A:A, 0)), Table1[[#This Row],[Origin City]]),","," ",Table1[[#This Row],[Origin State]])</f>
        <v>Phelps (Rock Port), MO</v>
      </c>
      <c r="K1777" t="s">
        <v>63</v>
      </c>
      <c r="L1777" t="s">
        <v>64</v>
      </c>
      <c r="M1777" t="str">
        <f>_xlfn.CONCAT(IFERROR(INDEX(Lookup!B:B, MATCH(Table1[[#This Row],[Destination City]], Lookup!A:A, 0)), Table1[[#This Row],[Destination City]]),","," ",Table1[[#This Row],[Destination State]])</f>
        <v>Clovis, NM</v>
      </c>
      <c r="N1777" s="5">
        <v>764</v>
      </c>
      <c r="O1777" t="s">
        <v>41</v>
      </c>
      <c r="P1777">
        <v>110</v>
      </c>
      <c r="Q1777">
        <v>120</v>
      </c>
      <c r="R1777" t="s">
        <v>42</v>
      </c>
      <c r="S1777" t="s">
        <v>43</v>
      </c>
      <c r="T1777" t="s">
        <v>52</v>
      </c>
      <c r="U1777" s="35" t="s">
        <v>44</v>
      </c>
      <c r="V1777" s="27" t="s">
        <v>45</v>
      </c>
      <c r="W1777" s="4">
        <v>4800</v>
      </c>
      <c r="X1777" s="4">
        <f>IF(Table1[[#This Row],[Commodity]]="corn",Table1[[#This Row],[Tariff per Car]]/(111*2000/56),Table1[[#This Row],[Tariff per Car]]/(111*2000/60))</f>
        <v>1.2108108108108109</v>
      </c>
      <c r="Y1777" s="4">
        <f>Table1[[#This Row],[Tariff per Car]]/100.7</f>
        <v>47.666335650446868</v>
      </c>
      <c r="Z1777" s="4">
        <f>(Table1[[#This Row],[Tariff per Car]]/111)</f>
        <v>43.243243243243242</v>
      </c>
      <c r="AA1777" s="6">
        <f>(Table1[[#This Row],[Tariff per Car]]/111)/Table1[[#This Row],[Route Mileage]]</f>
        <v>5.6601103721522571E-2</v>
      </c>
      <c r="AB1777" s="4">
        <v>7.0000000000000007E-2</v>
      </c>
      <c r="AC1777" s="4">
        <f>Table1[[#This Row],[FSC per Mile]]*Table1[[#This Row],[Route Mileage]]</f>
        <v>53.480000000000004</v>
      </c>
      <c r="AD1777" s="4">
        <f>Table1[[#This Row],[Tariff per Car]]+Table1[[#This Row],[FSC per Car]]</f>
        <v>4853.4799999999996</v>
      </c>
      <c r="AE1777" s="4">
        <f>IF(Table1[[#This Row],[Commodity]]="corn",Table1[[#This Row],[Tariff + FSC per Car]]/(111*2000/56),Table1[[#This Row],[Tariff + FSC per Car]]/(111*2000/60))</f>
        <v>1.2243012612612612</v>
      </c>
      <c r="AF1777" s="4">
        <f>Table1[[#This Row],[Tariff + FSC per Car]]/100.7</f>
        <v>48.197418073485593</v>
      </c>
      <c r="AG1777" s="4">
        <f>(Table1[[#This Row],[Tariff + FSC per Car]]/111)</f>
        <v>43.725045045045043</v>
      </c>
      <c r="AH1777" s="6">
        <f>(Table1[[#This Row],[Tariff + FSC per Car]]/111)/Table1[[#This Row],[Route Mileage]]</f>
        <v>5.7231734352153195E-2</v>
      </c>
    </row>
    <row r="1778" spans="1:34" x14ac:dyDescent="0.25">
      <c r="A1778" s="12">
        <v>45672</v>
      </c>
      <c r="B1778" s="1" t="s">
        <v>34</v>
      </c>
      <c r="C1778" s="1" t="s">
        <v>34</v>
      </c>
      <c r="D1778" s="24">
        <v>4022</v>
      </c>
      <c r="E1778" s="24">
        <v>39010</v>
      </c>
      <c r="F1778" s="1" t="s">
        <v>35</v>
      </c>
      <c r="G1778" s="1" t="s">
        <v>36</v>
      </c>
      <c r="H1778" s="1" t="s">
        <v>61</v>
      </c>
      <c r="I1778" t="s">
        <v>62</v>
      </c>
      <c r="J1778" t="str">
        <f>_xlfn.CONCAT(IFERROR(INDEX(Lookup!B:B, MATCH(Table1[[#This Row],[Origin City]], Lookup!A:A, 0)), Table1[[#This Row],[Origin City]]),","," ",Table1[[#This Row],[Origin State]])</f>
        <v>Phelps (Rock Port), MO</v>
      </c>
      <c r="K1778" t="s">
        <v>65</v>
      </c>
      <c r="L1778" t="s">
        <v>54</v>
      </c>
      <c r="M1778" t="s">
        <v>66</v>
      </c>
      <c r="N1778" s="5">
        <v>937</v>
      </c>
      <c r="O1778" t="s">
        <v>41</v>
      </c>
      <c r="P1778">
        <v>110</v>
      </c>
      <c r="Q1778">
        <v>120</v>
      </c>
      <c r="R1778" t="s">
        <v>42</v>
      </c>
      <c r="S1778" t="s">
        <v>43</v>
      </c>
      <c r="T1778" t="s">
        <v>52</v>
      </c>
      <c r="U1778" s="35" t="s">
        <v>44</v>
      </c>
      <c r="V1778" s="27" t="s">
        <v>45</v>
      </c>
      <c r="W1778" s="4">
        <v>4540</v>
      </c>
      <c r="X1778" s="4">
        <f>IF(Table1[[#This Row],[Commodity]]="corn",Table1[[#This Row],[Tariff per Car]]/(111*2000/56),Table1[[#This Row],[Tariff per Car]]/(111*2000/60))</f>
        <v>1.1452252252252253</v>
      </c>
      <c r="Y1778" s="4">
        <f>Table1[[#This Row],[Tariff per Car]]/100.7</f>
        <v>45.084409136047668</v>
      </c>
      <c r="Z1778" s="4">
        <f>(Table1[[#This Row],[Tariff per Car]]/111)</f>
        <v>40.900900900900901</v>
      </c>
      <c r="AA1778" s="6">
        <f>(Table1[[#This Row],[Tariff per Car]]/111)/Table1[[#This Row],[Route Mileage]]</f>
        <v>4.3650908111954004E-2</v>
      </c>
      <c r="AB1778" s="4">
        <v>7.0000000000000007E-2</v>
      </c>
      <c r="AC1778" s="4">
        <f>Table1[[#This Row],[FSC per Mile]]*Table1[[#This Row],[Route Mileage]]</f>
        <v>65.59</v>
      </c>
      <c r="AD1778" s="4">
        <f>Table1[[#This Row],[Tariff per Car]]+Table1[[#This Row],[FSC per Car]]</f>
        <v>4605.59</v>
      </c>
      <c r="AE1778" s="4">
        <f>IF(Table1[[#This Row],[Commodity]]="corn",Table1[[#This Row],[Tariff + FSC per Car]]/(111*2000/56),Table1[[#This Row],[Tariff + FSC per Car]]/(111*2000/60))</f>
        <v>1.1617704504504505</v>
      </c>
      <c r="AF1778" s="4">
        <f>Table1[[#This Row],[Tariff + FSC per Car]]/100.7</f>
        <v>45.735749751737835</v>
      </c>
      <c r="AG1778" s="4">
        <f>(Table1[[#This Row],[Tariff + FSC per Car]]/111)</f>
        <v>41.491801801801806</v>
      </c>
      <c r="AH1778" s="6">
        <f>(Table1[[#This Row],[Tariff + FSC per Car]]/111)/Table1[[#This Row],[Route Mileage]]</f>
        <v>4.4281538742584635E-2</v>
      </c>
    </row>
    <row r="1779" spans="1:34" x14ac:dyDescent="0.25">
      <c r="A1779" s="12">
        <v>45672</v>
      </c>
      <c r="B1779" s="1" t="s">
        <v>34</v>
      </c>
      <c r="C1779" s="1" t="s">
        <v>34</v>
      </c>
      <c r="D1779" s="24">
        <v>4022</v>
      </c>
      <c r="E1779" s="24">
        <v>39013</v>
      </c>
      <c r="F1779" s="1" t="s">
        <v>35</v>
      </c>
      <c r="G1779" s="1" t="s">
        <v>36</v>
      </c>
      <c r="H1779" s="1" t="s">
        <v>67</v>
      </c>
      <c r="I1779" t="s">
        <v>68</v>
      </c>
      <c r="J1779" t="str">
        <f>_xlfn.CONCAT(IFERROR(INDEX(Lookup!B:B, MATCH(Table1[[#This Row],[Origin City]], Lookup!A:A, 0)), Table1[[#This Row],[Origin City]]),","," ",Table1[[#This Row],[Origin State]])</f>
        <v>Selby, SD</v>
      </c>
      <c r="K1779" t="s">
        <v>48</v>
      </c>
      <c r="L1779" t="s">
        <v>49</v>
      </c>
      <c r="M1779" t="s">
        <v>50</v>
      </c>
      <c r="N1779" s="5">
        <v>1419</v>
      </c>
      <c r="O1779" t="s">
        <v>51</v>
      </c>
      <c r="P1779">
        <v>110</v>
      </c>
      <c r="Q1779">
        <v>120</v>
      </c>
      <c r="R1779" t="s">
        <v>42</v>
      </c>
      <c r="S1779" t="s">
        <v>43</v>
      </c>
      <c r="T1779" t="s">
        <v>52</v>
      </c>
      <c r="U1779" s="36" t="s">
        <v>44</v>
      </c>
      <c r="V1779" s="28" t="s">
        <v>45</v>
      </c>
      <c r="W1779" s="4">
        <v>5430</v>
      </c>
      <c r="X1779" s="4">
        <f>IF(Table1[[#This Row],[Commodity]]="corn",Table1[[#This Row],[Tariff per Car]]/(111*2000/56),Table1[[#This Row],[Tariff per Car]]/(111*2000/60))</f>
        <v>1.3697297297297297</v>
      </c>
      <c r="Y1779" s="4">
        <f>Table1[[#This Row],[Tariff per Car]]/100.7</f>
        <v>53.922542204568025</v>
      </c>
      <c r="Z1779" s="4">
        <f>(Table1[[#This Row],[Tariff per Car]]/111)</f>
        <v>48.918918918918919</v>
      </c>
      <c r="AA1779" s="6">
        <f>(Table1[[#This Row],[Tariff per Car]]/111)/Table1[[#This Row],[Route Mileage]]</f>
        <v>3.4474220520732152E-2</v>
      </c>
      <c r="AB1779" s="4">
        <v>7.0000000000000007E-2</v>
      </c>
      <c r="AC1779" s="4">
        <f>Table1[[#This Row],[FSC per Mile]]*Table1[[#This Row],[Route Mileage]]</f>
        <v>99.330000000000013</v>
      </c>
      <c r="AD1779" s="4">
        <f>Table1[[#This Row],[Tariff per Car]]+Table1[[#This Row],[FSC per Car]]</f>
        <v>5529.33</v>
      </c>
      <c r="AE1779" s="4">
        <f>IF(Table1[[#This Row],[Commodity]]="corn",Table1[[#This Row],[Tariff + FSC per Car]]/(111*2000/56),Table1[[#This Row],[Tariff + FSC per Car]]/(111*2000/60))</f>
        <v>1.394785945945946</v>
      </c>
      <c r="AF1779" s="4">
        <f>Table1[[#This Row],[Tariff + FSC per Car]]/100.7</f>
        <v>54.908937437934455</v>
      </c>
      <c r="AG1779" s="4">
        <f>(Table1[[#This Row],[Tariff + FSC per Car]]/111)</f>
        <v>49.813783783783784</v>
      </c>
      <c r="AH1779" s="6">
        <f>(Table1[[#This Row],[Tariff + FSC per Car]]/111)/Table1[[#This Row],[Route Mileage]]</f>
        <v>3.5104851151362776E-2</v>
      </c>
    </row>
    <row r="1780" spans="1:34" x14ac:dyDescent="0.25">
      <c r="A1780" s="12">
        <v>45672</v>
      </c>
      <c r="B1780" s="1" t="s">
        <v>34</v>
      </c>
      <c r="C1780" s="1" t="s">
        <v>34</v>
      </c>
      <c r="D1780" s="24">
        <v>4022</v>
      </c>
      <c r="E1780" s="24">
        <v>39013</v>
      </c>
      <c r="F1780" s="1" t="s">
        <v>35</v>
      </c>
      <c r="G1780" s="1" t="s">
        <v>36</v>
      </c>
      <c r="H1780" s="1" t="s">
        <v>69</v>
      </c>
      <c r="I1780" t="s">
        <v>47</v>
      </c>
      <c r="J1780" t="str">
        <f>_xlfn.CONCAT(IFERROR(INDEX(Lookup!B:B, MATCH(Table1[[#This Row],[Origin City]], Lookup!A:A, 0)), Table1[[#This Row],[Origin City]]),","," ",Table1[[#This Row],[Origin State]])</f>
        <v>St. Cloud, MN</v>
      </c>
      <c r="K1780" t="s">
        <v>48</v>
      </c>
      <c r="L1780" t="s">
        <v>49</v>
      </c>
      <c r="M1780" t="s">
        <v>50</v>
      </c>
      <c r="N1780" s="5">
        <v>1666</v>
      </c>
      <c r="O1780" t="s">
        <v>51</v>
      </c>
      <c r="P1780">
        <v>110</v>
      </c>
      <c r="Q1780">
        <v>120</v>
      </c>
      <c r="R1780" t="s">
        <v>42</v>
      </c>
      <c r="S1780" t="s">
        <v>43</v>
      </c>
      <c r="T1780" t="s">
        <v>52</v>
      </c>
      <c r="U1780" s="36" t="s">
        <v>44</v>
      </c>
      <c r="V1780" s="28" t="s">
        <v>45</v>
      </c>
      <c r="W1780" s="4">
        <v>5430</v>
      </c>
      <c r="X1780" s="4">
        <f>IF(Table1[[#This Row],[Commodity]]="corn",Table1[[#This Row],[Tariff per Car]]/(111*2000/56),Table1[[#This Row],[Tariff per Car]]/(111*2000/60))</f>
        <v>1.3697297297297297</v>
      </c>
      <c r="Y1780" s="4">
        <f>Table1[[#This Row],[Tariff per Car]]/100.7</f>
        <v>53.922542204568025</v>
      </c>
      <c r="Z1780" s="4">
        <f>(Table1[[#This Row],[Tariff per Car]]/111)</f>
        <v>48.918918918918919</v>
      </c>
      <c r="AA1780" s="6">
        <f>(Table1[[#This Row],[Tariff per Car]]/111)/Table1[[#This Row],[Route Mileage]]</f>
        <v>2.9363096589987345E-2</v>
      </c>
      <c r="AB1780" s="4">
        <v>7.0000000000000007E-2</v>
      </c>
      <c r="AC1780" s="4">
        <f>Table1[[#This Row],[FSC per Mile]]*Table1[[#This Row],[Route Mileage]]</f>
        <v>116.62</v>
      </c>
      <c r="AD1780" s="4">
        <f>Table1[[#This Row],[Tariff per Car]]+Table1[[#This Row],[FSC per Car]]</f>
        <v>5546.62</v>
      </c>
      <c r="AE1780" s="4">
        <f>IF(Table1[[#This Row],[Commodity]]="corn",Table1[[#This Row],[Tariff + FSC per Car]]/(111*2000/56),Table1[[#This Row],[Tariff + FSC per Car]]/(111*2000/60))</f>
        <v>1.3991473873873874</v>
      </c>
      <c r="AF1780" s="4">
        <f>Table1[[#This Row],[Tariff + FSC per Car]]/100.7</f>
        <v>55.080635551142002</v>
      </c>
      <c r="AG1780" s="4">
        <f>(Table1[[#This Row],[Tariff + FSC per Car]]/111)</f>
        <v>49.969549549549548</v>
      </c>
      <c r="AH1780" s="6">
        <f>(Table1[[#This Row],[Tariff + FSC per Car]]/111)/Table1[[#This Row],[Route Mileage]]</f>
        <v>2.9993727220617977E-2</v>
      </c>
    </row>
    <row r="1781" spans="1:34" x14ac:dyDescent="0.25">
      <c r="A1781" s="12">
        <v>45672</v>
      </c>
      <c r="B1781" s="1" t="s">
        <v>34</v>
      </c>
      <c r="C1781" s="1" t="s">
        <v>34</v>
      </c>
      <c r="D1781" s="24">
        <v>4022</v>
      </c>
      <c r="E1781" s="24">
        <v>39010</v>
      </c>
      <c r="F1781" s="1" t="s">
        <v>35</v>
      </c>
      <c r="G1781" s="1" t="s">
        <v>36</v>
      </c>
      <c r="H1781" s="1" t="s">
        <v>70</v>
      </c>
      <c r="I1781" t="s">
        <v>57</v>
      </c>
      <c r="J1781" t="str">
        <f>_xlfn.CONCAT(IFERROR(INDEX(Lookup!B:B, MATCH(Table1[[#This Row],[Origin City]], Lookup!A:A, 0)), Table1[[#This Row],[Origin City]]),","," ",Table1[[#This Row],[Origin State]])</f>
        <v>Waverly, IL</v>
      </c>
      <c r="K1781" t="s">
        <v>71</v>
      </c>
      <c r="L1781" t="s">
        <v>64</v>
      </c>
      <c r="M1781" t="str">
        <f>_xlfn.CONCAT(IFERROR(INDEX(Lookup!B:B, MATCH(Table1[[#This Row],[Destination City]], Lookup!A:A, 0)), Table1[[#This Row],[Destination City]]),","," ",Table1[[#This Row],[Destination State]])</f>
        <v>Dexter, NM</v>
      </c>
      <c r="N1781" s="47">
        <v>1058</v>
      </c>
      <c r="O1781" t="s">
        <v>41</v>
      </c>
      <c r="P1781">
        <v>110</v>
      </c>
      <c r="Q1781">
        <v>120</v>
      </c>
      <c r="R1781" t="s">
        <v>42</v>
      </c>
      <c r="S1781" t="s">
        <v>43</v>
      </c>
      <c r="T1781" t="s">
        <v>43</v>
      </c>
      <c r="U1781" s="36" t="s">
        <v>44</v>
      </c>
      <c r="V1781" s="28" t="s">
        <v>45</v>
      </c>
      <c r="W1781" s="4">
        <v>4680</v>
      </c>
      <c r="X1781" s="4">
        <f>IF(Table1[[#This Row],[Commodity]]="corn",Table1[[#This Row],[Tariff per Car]]/(111*2000/56),Table1[[#This Row],[Tariff per Car]]/(111*2000/60))</f>
        <v>1.1805405405405405</v>
      </c>
      <c r="Y1781" s="4">
        <f>Table1[[#This Row],[Tariff per Car]]/100.7</f>
        <v>46.474677259185697</v>
      </c>
      <c r="Z1781" s="4">
        <f>(Table1[[#This Row],[Tariff per Car]]/111)</f>
        <v>42.162162162162161</v>
      </c>
      <c r="AA1781" s="6">
        <f>(Table1[[#This Row],[Tariff per Car]]/111)/Table1[[#This Row],[Route Mileage]]</f>
        <v>3.9850814898073877E-2</v>
      </c>
      <c r="AB1781" s="4">
        <v>7.0000000000000007E-2</v>
      </c>
      <c r="AC1781" s="4">
        <f>Table1[[#This Row],[FSC per Mile]]*Table1[[#This Row],[Route Mileage]]</f>
        <v>74.06</v>
      </c>
      <c r="AD1781" s="4">
        <f>Table1[[#This Row],[Tariff per Car]]+Table1[[#This Row],[FSC per Car]]</f>
        <v>4754.0600000000004</v>
      </c>
      <c r="AE1781" s="4">
        <f>IF(Table1[[#This Row],[Commodity]]="corn",Table1[[#This Row],[Tariff + FSC per Car]]/(111*2000/56),Table1[[#This Row],[Tariff + FSC per Car]]/(111*2000/60))</f>
        <v>1.1992223423423425</v>
      </c>
      <c r="AF1781" s="4">
        <f>Table1[[#This Row],[Tariff + FSC per Car]]/100.7</f>
        <v>47.210129096325723</v>
      </c>
      <c r="AG1781" s="4">
        <f>(Table1[[#This Row],[Tariff + FSC per Car]]/111)</f>
        <v>42.829369369369374</v>
      </c>
      <c r="AH1781" s="6">
        <f>(Table1[[#This Row],[Tariff + FSC per Car]]/111)/Table1[[#This Row],[Route Mileage]]</f>
        <v>4.0481445528704516E-2</v>
      </c>
    </row>
    <row r="1782" spans="1:34" x14ac:dyDescent="0.25">
      <c r="A1782" s="12">
        <v>45672</v>
      </c>
      <c r="B1782" s="1" t="s">
        <v>131</v>
      </c>
      <c r="C1782" s="1" t="s">
        <v>131</v>
      </c>
      <c r="D1782" s="24">
        <v>4050</v>
      </c>
      <c r="E1782" s="24">
        <v>1001000</v>
      </c>
      <c r="F1782" s="1" t="s">
        <v>35</v>
      </c>
      <c r="G1782" s="1" t="s">
        <v>36</v>
      </c>
      <c r="H1782" s="1" t="s">
        <v>132</v>
      </c>
      <c r="I1782" t="s">
        <v>57</v>
      </c>
      <c r="J1782" t="str">
        <f>_xlfn.CONCAT(IFERROR(INDEX(Lookup!B:B, MATCH(Table1[[#This Row],[Origin City]], Lookup!A:A, 0)), Table1[[#This Row],[Origin City]]),","," ",Table1[[#This Row],[Origin State]])</f>
        <v>Gibson City, IL</v>
      </c>
      <c r="K1782" t="s">
        <v>133</v>
      </c>
      <c r="L1782" t="s">
        <v>83</v>
      </c>
      <c r="M1782" t="str">
        <f>_xlfn.CONCAT(IFERROR(INDEX(Lookup!B:B, MATCH(Table1[[#This Row],[Destination City]], Lookup!A:A, 0)), Table1[[#This Row],[Destination City]]),","," ",Table1[[#This Row],[Destination State]])</f>
        <v>Reserve, LA</v>
      </c>
      <c r="N1782" s="5">
        <v>870</v>
      </c>
      <c r="O1782" t="s">
        <v>86</v>
      </c>
      <c r="P1782">
        <v>105</v>
      </c>
      <c r="R1782" t="s">
        <v>108</v>
      </c>
      <c r="S1782" t="s">
        <v>43</v>
      </c>
      <c r="T1782" t="s">
        <v>52</v>
      </c>
      <c r="U1782" s="26"/>
      <c r="V1782" s="27" t="s">
        <v>134</v>
      </c>
      <c r="W1782" s="4">
        <v>2191</v>
      </c>
      <c r="X1782" s="4">
        <f>IF(Table1[[#This Row],[Commodity]]="corn",Table1[[#This Row],[Tariff per Car]]/(111*2000/56),Table1[[#This Row],[Tariff per Car]]/(111*2000/60))</f>
        <v>0.55268468468468468</v>
      </c>
      <c r="Y1782" s="4">
        <f>Table1[[#This Row],[Tariff per Car]]/100.7</f>
        <v>21.757696127110229</v>
      </c>
      <c r="Z1782" s="4">
        <f>(Table1[[#This Row],[Tariff per Car]]/111)</f>
        <v>19.738738738738739</v>
      </c>
      <c r="AA1782" s="6">
        <f>(Table1[[#This Row],[Tariff per Car]]/111)/Table1[[#This Row],[Route Mileage]]</f>
        <v>2.2688205446826138E-2</v>
      </c>
      <c r="AB1782" s="4">
        <v>0.318</v>
      </c>
      <c r="AC1782" s="4">
        <f>Table1[[#This Row],[FSC per Mile]]*Table1[[#This Row],[Route Mileage]]</f>
        <v>276.66000000000003</v>
      </c>
      <c r="AD1782" s="4">
        <f>Table1[[#This Row],[Tariff per Car]]+Table1[[#This Row],[FSC per Car]]</f>
        <v>2467.66</v>
      </c>
      <c r="AE1782" s="4">
        <f>IF(Table1[[#This Row],[Commodity]]="corn",Table1[[#This Row],[Tariff + FSC per Car]]/(111*2000/56),Table1[[#This Row],[Tariff + FSC per Car]]/(111*2000/60))</f>
        <v>0.62247279279279277</v>
      </c>
      <c r="AF1782" s="4">
        <f>Table1[[#This Row],[Tariff + FSC per Car]]/100.7</f>
        <v>24.505064548162856</v>
      </c>
      <c r="AG1782" s="4">
        <f>(Table1[[#This Row],[Tariff + FSC per Car]]/111)</f>
        <v>22.231171171171169</v>
      </c>
      <c r="AH1782" s="6">
        <f>(Table1[[#This Row],[Tariff + FSC per Car]]/111)/Table1[[#This Row],[Route Mileage]]</f>
        <v>2.5553070311691E-2</v>
      </c>
    </row>
    <row r="1783" spans="1:34" x14ac:dyDescent="0.25">
      <c r="A1783" s="12">
        <v>45672</v>
      </c>
      <c r="B1783" s="1" t="s">
        <v>131</v>
      </c>
      <c r="C1783" s="1" t="s">
        <v>131</v>
      </c>
      <c r="D1783" s="24">
        <v>4050</v>
      </c>
      <c r="E1783" s="24">
        <v>1001000</v>
      </c>
      <c r="F1783" s="1" t="s">
        <v>35</v>
      </c>
      <c r="G1783" s="1" t="s">
        <v>36</v>
      </c>
      <c r="H1783" s="1" t="s">
        <v>132</v>
      </c>
      <c r="I1783" t="s">
        <v>57</v>
      </c>
      <c r="J1783" t="str">
        <f>_xlfn.CONCAT(IFERROR(INDEX(Lookup!B:B, MATCH(Table1[[#This Row],[Origin City]], Lookup!A:A, 0)), Table1[[#This Row],[Origin City]]),","," ",Table1[[#This Row],[Origin State]])</f>
        <v>Gibson City, IL</v>
      </c>
      <c r="K1783" t="s">
        <v>133</v>
      </c>
      <c r="L1783" t="s">
        <v>83</v>
      </c>
      <c r="M1783" t="str">
        <f>_xlfn.CONCAT(IFERROR(INDEX(Lookup!B:B, MATCH(Table1[[#This Row],[Destination City]], Lookup!A:A, 0)), Table1[[#This Row],[Destination City]]),","," ",Table1[[#This Row],[Destination State]])</f>
        <v>Reserve, LA</v>
      </c>
      <c r="N1783" s="5">
        <v>870</v>
      </c>
      <c r="O1783" t="s">
        <v>86</v>
      </c>
      <c r="P1783">
        <v>105</v>
      </c>
      <c r="R1783" t="s">
        <v>2</v>
      </c>
      <c r="S1783" t="s">
        <v>43</v>
      </c>
      <c r="T1783" t="s">
        <v>52</v>
      </c>
      <c r="U1783" s="26"/>
      <c r="V1783" s="27" t="s">
        <v>134</v>
      </c>
      <c r="W1783" s="4">
        <v>2571</v>
      </c>
      <c r="X1783" s="4">
        <f>IF(Table1[[#This Row],[Commodity]]="corn",Table1[[#This Row],[Tariff per Car]]/(111*2000/56),Table1[[#This Row],[Tariff per Car]]/(111*2000/60))</f>
        <v>0.64854054054054056</v>
      </c>
      <c r="Y1783" s="4">
        <f>Table1[[#This Row],[Tariff per Car]]/100.7</f>
        <v>25.531281032770604</v>
      </c>
      <c r="Z1783" s="4">
        <f>(Table1[[#This Row],[Tariff per Car]]/111)</f>
        <v>23.162162162162161</v>
      </c>
      <c r="AA1783" s="6">
        <f>(Table1[[#This Row],[Tariff per Car]]/111)/Table1[[#This Row],[Route Mileage]]</f>
        <v>2.6623174899036966E-2</v>
      </c>
      <c r="AB1783" s="4">
        <v>0.318</v>
      </c>
      <c r="AC1783" s="4">
        <f>Table1[[#This Row],[FSC per Mile]]*Table1[[#This Row],[Route Mileage]]</f>
        <v>276.66000000000003</v>
      </c>
      <c r="AD1783" s="4">
        <f>Table1[[#This Row],[Tariff per Car]]+Table1[[#This Row],[FSC per Car]]</f>
        <v>2847.66</v>
      </c>
      <c r="AE1783" s="4">
        <f>IF(Table1[[#This Row],[Commodity]]="corn",Table1[[#This Row],[Tariff + FSC per Car]]/(111*2000/56),Table1[[#This Row],[Tariff + FSC per Car]]/(111*2000/60))</f>
        <v>0.71832864864864865</v>
      </c>
      <c r="AF1783" s="4">
        <f>Table1[[#This Row],[Tariff + FSC per Car]]/100.7</f>
        <v>28.278649453823235</v>
      </c>
      <c r="AG1783" s="4">
        <f>(Table1[[#This Row],[Tariff + FSC per Car]]/111)</f>
        <v>25.654594594594592</v>
      </c>
      <c r="AH1783" s="6">
        <f>(Table1[[#This Row],[Tariff + FSC per Car]]/111)/Table1[[#This Row],[Route Mileage]]</f>
        <v>2.9488039763901828E-2</v>
      </c>
    </row>
    <row r="1784" spans="1:34" x14ac:dyDescent="0.25">
      <c r="A1784" s="12">
        <v>45672</v>
      </c>
      <c r="B1784" s="1" t="s">
        <v>80</v>
      </c>
      <c r="C1784" s="1" t="s">
        <v>81</v>
      </c>
      <c r="D1784" s="24">
        <v>4032</v>
      </c>
      <c r="E1784" s="24">
        <v>1182</v>
      </c>
      <c r="F1784" s="1" t="s">
        <v>35</v>
      </c>
      <c r="G1784" s="1" t="s">
        <v>36</v>
      </c>
      <c r="H1784" s="1" t="s">
        <v>82</v>
      </c>
      <c r="I1784" t="s">
        <v>83</v>
      </c>
      <c r="J1784" t="str">
        <f>_xlfn.CONCAT(IFERROR(INDEX(Lookup!B:B, MATCH(Table1[[#This Row],[Origin City]], Lookup!A:A, 0)), Table1[[#This Row],[Origin City]]),","," ",Table1[[#This Row],[Origin State]])</f>
        <v>Delhi, LA</v>
      </c>
      <c r="K1784" t="s">
        <v>84</v>
      </c>
      <c r="L1784" t="s">
        <v>85</v>
      </c>
      <c r="M1784" t="str">
        <f>_xlfn.CONCAT(IFERROR(INDEX(Lookup!B:B, MATCH(Table1[[#This Row],[Destination City]], Lookup!A:A, 0)), Table1[[#This Row],[Destination City]]),","," ",Table1[[#This Row],[Destination State]])</f>
        <v>Morton, MS</v>
      </c>
      <c r="N1784" s="5">
        <v>120</v>
      </c>
      <c r="O1784" t="s">
        <v>86</v>
      </c>
      <c r="P1784">
        <v>100</v>
      </c>
      <c r="R1784" t="s">
        <v>42</v>
      </c>
      <c r="S1784" t="s">
        <v>43</v>
      </c>
      <c r="T1784" t="s">
        <v>52</v>
      </c>
      <c r="U1784" s="43"/>
      <c r="V1784" s="28" t="s">
        <v>87</v>
      </c>
      <c r="W1784" s="4">
        <v>1342</v>
      </c>
      <c r="X1784" s="4">
        <f>IF(Table1[[#This Row],[Commodity]]="corn",Table1[[#This Row],[Tariff per Car]]/(111*2000/56),Table1[[#This Row],[Tariff per Car]]/(111*2000/60))</f>
        <v>0.33852252252252252</v>
      </c>
      <c r="Y1784" s="4">
        <f>Table1[[#This Row],[Tariff per Car]]/100.7</f>
        <v>13.326713008937437</v>
      </c>
      <c r="Z1784" s="4">
        <f>(Table1[[#This Row],[Tariff per Car]]/111)</f>
        <v>12.09009009009009</v>
      </c>
      <c r="AA1784" s="6">
        <f>(Table1[[#This Row],[Tariff per Car]]/111)/Table1[[#This Row],[Route Mileage]]</f>
        <v>0.10075075075075075</v>
      </c>
      <c r="AB1784" s="4">
        <v>0.35</v>
      </c>
      <c r="AC1784" s="4">
        <f>Table1[[#This Row],[FSC per Mile]]*Table1[[#This Row],[Route Mileage]]</f>
        <v>42</v>
      </c>
      <c r="AD1784" s="4">
        <f>Table1[[#This Row],[Tariff per Car]]+Table1[[#This Row],[FSC per Car]]</f>
        <v>1384</v>
      </c>
      <c r="AE1784" s="4">
        <f>IF(Table1[[#This Row],[Commodity]]="corn",Table1[[#This Row],[Tariff + FSC per Car]]/(111*2000/56),Table1[[#This Row],[Tariff + FSC per Car]]/(111*2000/60))</f>
        <v>0.34911711711711713</v>
      </c>
      <c r="AF1784" s="4">
        <f>Table1[[#This Row],[Tariff + FSC per Car]]/100.7</f>
        <v>13.743793445878847</v>
      </c>
      <c r="AG1784" s="4">
        <f>(Table1[[#This Row],[Tariff + FSC per Car]]/111)</f>
        <v>12.468468468468469</v>
      </c>
      <c r="AH1784" s="6">
        <f>(Table1[[#This Row],[Tariff + FSC per Car]]/111)/Table1[[#This Row],[Route Mileage]]</f>
        <v>0.1039039039039039</v>
      </c>
    </row>
    <row r="1785" spans="1:34" x14ac:dyDescent="0.25">
      <c r="A1785" s="12">
        <v>45672</v>
      </c>
      <c r="B1785" s="1" t="s">
        <v>88</v>
      </c>
      <c r="C1785" s="1" t="s">
        <v>81</v>
      </c>
      <c r="D1785" s="24">
        <v>4444</v>
      </c>
      <c r="E1785" s="24">
        <v>45646</v>
      </c>
      <c r="F1785" s="1" t="s">
        <v>35</v>
      </c>
      <c r="G1785" s="1" t="s">
        <v>36</v>
      </c>
      <c r="H1785" s="1" t="s">
        <v>89</v>
      </c>
      <c r="I1785" t="s">
        <v>75</v>
      </c>
      <c r="J1785" t="str">
        <f>_xlfn.CONCAT(IFERROR(INDEX(Lookup!B:B, MATCH(Table1[[#This Row],[Origin City]], Lookup!A:A, 0)), Table1[[#This Row],[Origin City]]),","," ",Table1[[#This Row],[Origin State]])</f>
        <v>Enderlin, ND</v>
      </c>
      <c r="K1785" t="s">
        <v>90</v>
      </c>
      <c r="L1785" t="s">
        <v>49</v>
      </c>
      <c r="M1785" t="str">
        <f>_xlfn.CONCAT(IFERROR(INDEX(Lookup!B:B, MATCH(Table1[[#This Row],[Destination City]], Lookup!A:A, 0)), Table1[[#This Row],[Destination City]]),","," ",Table1[[#This Row],[Destination State]])</f>
        <v>Kalama, WA</v>
      </c>
      <c r="N1785" s="5">
        <v>1617</v>
      </c>
      <c r="O1785" t="s">
        <v>86</v>
      </c>
      <c r="P1785">
        <v>110</v>
      </c>
      <c r="Q1785">
        <v>110</v>
      </c>
      <c r="R1785" t="s">
        <v>42</v>
      </c>
      <c r="S1785" t="s">
        <v>43</v>
      </c>
      <c r="T1785" t="s">
        <v>52</v>
      </c>
      <c r="U1785" s="26"/>
      <c r="V1785" s="27" t="s">
        <v>87</v>
      </c>
      <c r="W1785" s="4">
        <v>5047</v>
      </c>
      <c r="X1785" s="4">
        <f>IF(Table1[[#This Row],[Commodity]]="corn",Table1[[#This Row],[Tariff per Car]]/(111*2000/56),Table1[[#This Row],[Tariff per Car]]/(111*2000/60))</f>
        <v>1.2731171171171172</v>
      </c>
      <c r="Y1785" s="4">
        <f>Table1[[#This Row],[Tariff per Car]]/100.7</f>
        <v>50.119165839126119</v>
      </c>
      <c r="Z1785" s="4">
        <f>(Table1[[#This Row],[Tariff per Car]]/111)</f>
        <v>45.468468468468465</v>
      </c>
      <c r="AA1785" s="6">
        <f>(Table1[[#This Row],[Tariff per Car]]/111)/Table1[[#This Row],[Route Mileage]]</f>
        <v>2.8119028119028118E-2</v>
      </c>
      <c r="AB1785" s="4">
        <v>0.26250000000000001</v>
      </c>
      <c r="AC1785" s="4">
        <f>Table1[[#This Row],[FSC per Mile]]*Table1[[#This Row],[Route Mileage]]</f>
        <v>424.46250000000003</v>
      </c>
      <c r="AD1785" s="4">
        <f>Table1[[#This Row],[Tariff per Car]]+Table1[[#This Row],[FSC per Car]]</f>
        <v>5471.4624999999996</v>
      </c>
      <c r="AE1785" s="4">
        <f>IF(Table1[[#This Row],[Commodity]]="corn",Table1[[#This Row],[Tariff + FSC per Car]]/(111*2000/56),Table1[[#This Row],[Tariff + FSC per Car]]/(111*2000/60))</f>
        <v>1.3801887387387386</v>
      </c>
      <c r="AF1785" s="4">
        <f>Table1[[#This Row],[Tariff + FSC per Car]]/100.7</f>
        <v>54.334285004965238</v>
      </c>
      <c r="AG1785" s="4">
        <f>(Table1[[#This Row],[Tariff + FSC per Car]]/111)</f>
        <v>49.292454954954948</v>
      </c>
      <c r="AH1785" s="6">
        <f>(Table1[[#This Row],[Tariff + FSC per Car]]/111)/Table1[[#This Row],[Route Mileage]]</f>
        <v>3.048389298389298E-2</v>
      </c>
    </row>
    <row r="1786" spans="1:34" x14ac:dyDescent="0.25">
      <c r="A1786" s="12">
        <v>45672</v>
      </c>
      <c r="B1786" s="1" t="s">
        <v>88</v>
      </c>
      <c r="C1786" s="1" t="s">
        <v>81</v>
      </c>
      <c r="D1786" s="24">
        <v>4444</v>
      </c>
      <c r="E1786" s="24">
        <v>45558</v>
      </c>
      <c r="F1786" s="1" t="s">
        <v>35</v>
      </c>
      <c r="G1786" s="1" t="s">
        <v>36</v>
      </c>
      <c r="H1786" s="1" t="s">
        <v>91</v>
      </c>
      <c r="I1786" t="s">
        <v>47</v>
      </c>
      <c r="J1786" t="str">
        <f>_xlfn.CONCAT(IFERROR(INDEX(Lookup!B:B, MATCH(Table1[[#This Row],[Origin City]], Lookup!A:A, 0)), Table1[[#This Row],[Origin City]]),","," ",Table1[[#This Row],[Origin State]])</f>
        <v>Glenwood, MN</v>
      </c>
      <c r="K1786" t="s">
        <v>92</v>
      </c>
      <c r="L1786" t="s">
        <v>93</v>
      </c>
      <c r="M1786" t="str">
        <f>_xlfn.CONCAT(IFERROR(INDEX(Lookup!B:B, MATCH(Table1[[#This Row],[Destination City]], Lookup!A:A, 0)), Table1[[#This Row],[Destination City]]),","," ",Table1[[#This Row],[Destination State]])</f>
        <v>Boardman, OR</v>
      </c>
      <c r="N1786" s="5">
        <v>1556</v>
      </c>
      <c r="O1786" t="s">
        <v>86</v>
      </c>
      <c r="P1786">
        <v>110</v>
      </c>
      <c r="Q1786">
        <v>110</v>
      </c>
      <c r="R1786" t="s">
        <v>42</v>
      </c>
      <c r="S1786" t="s">
        <v>43</v>
      </c>
      <c r="T1786" t="s">
        <v>52</v>
      </c>
      <c r="U1786" s="26"/>
      <c r="V1786" s="27" t="s">
        <v>87</v>
      </c>
      <c r="W1786" s="4">
        <v>5513</v>
      </c>
      <c r="X1786" s="4">
        <f>IF(Table1[[#This Row],[Commodity]]="corn",Table1[[#This Row],[Tariff per Car]]/(111*2000/56),Table1[[#This Row],[Tariff per Car]]/(111*2000/60))</f>
        <v>1.3906666666666667</v>
      </c>
      <c r="Y1786" s="4">
        <f>Table1[[#This Row],[Tariff per Car]]/100.7</f>
        <v>54.746772591857003</v>
      </c>
      <c r="Z1786" s="4">
        <f>(Table1[[#This Row],[Tariff per Car]]/111)</f>
        <v>49.666666666666664</v>
      </c>
      <c r="AA1786" s="6">
        <f>(Table1[[#This Row],[Tariff per Car]]/111)/Table1[[#This Row],[Route Mileage]]</f>
        <v>3.1919451585261355E-2</v>
      </c>
      <c r="AB1786" s="4">
        <v>0.26250000000000001</v>
      </c>
      <c r="AC1786" s="4">
        <f>Table1[[#This Row],[FSC per Mile]]*Table1[[#This Row],[Route Mileage]]</f>
        <v>408.45000000000005</v>
      </c>
      <c r="AD1786" s="4">
        <f>Table1[[#This Row],[Tariff per Car]]+Table1[[#This Row],[FSC per Car]]</f>
        <v>5921.45</v>
      </c>
      <c r="AE1786" s="4">
        <f>IF(Table1[[#This Row],[Commodity]]="corn",Table1[[#This Row],[Tariff + FSC per Car]]/(111*2000/56),Table1[[#This Row],[Tariff + FSC per Car]]/(111*2000/60))</f>
        <v>1.493699099099099</v>
      </c>
      <c r="AF1786" s="4">
        <f>Table1[[#This Row],[Tariff + FSC per Car]]/100.7</f>
        <v>58.802879841112208</v>
      </c>
      <c r="AG1786" s="4">
        <f>(Table1[[#This Row],[Tariff + FSC per Car]]/111)</f>
        <v>53.346396396396393</v>
      </c>
      <c r="AH1786" s="6">
        <f>(Table1[[#This Row],[Tariff + FSC per Car]]/111)/Table1[[#This Row],[Route Mileage]]</f>
        <v>3.4284316450126216E-2</v>
      </c>
    </row>
    <row r="1787" spans="1:34" x14ac:dyDescent="0.25">
      <c r="A1787" s="12">
        <v>45672</v>
      </c>
      <c r="B1787" s="1" t="s">
        <v>94</v>
      </c>
      <c r="C1787" s="1" t="s">
        <v>94</v>
      </c>
      <c r="D1787" s="24">
        <v>4315</v>
      </c>
      <c r="F1787" s="1" t="s">
        <v>35</v>
      </c>
      <c r="G1787" s="1" t="s">
        <v>36</v>
      </c>
      <c r="H1787" s="1" t="s">
        <v>95</v>
      </c>
      <c r="I1787" t="s">
        <v>96</v>
      </c>
      <c r="J1787" t="str">
        <f>_xlfn.CONCAT(IFERROR(INDEX(Lookup!B:B, MATCH(Table1[[#This Row],[Origin City]], Lookup!A:A, 0)), Table1[[#This Row],[Origin City]]),","," ",Table1[[#This Row],[Origin State]])</f>
        <v>Haw Creek (Ladoga), IN</v>
      </c>
      <c r="K1787" t="s">
        <v>97</v>
      </c>
      <c r="L1787" t="s">
        <v>98</v>
      </c>
      <c r="M1787" t="str">
        <f>_xlfn.CONCAT(IFERROR(INDEX(Lookup!B:B, MATCH(Table1[[#This Row],[Destination City]], Lookup!A:A, 0)), Table1[[#This Row],[Destination City]]),","," ",Table1[[#This Row],[Destination State]])</f>
        <v>Ozark, AL</v>
      </c>
      <c r="N1787" s="9">
        <v>707</v>
      </c>
      <c r="O1787" t="s">
        <v>86</v>
      </c>
      <c r="P1787">
        <v>90</v>
      </c>
      <c r="Q1787">
        <v>90</v>
      </c>
      <c r="R1787" t="s">
        <v>42</v>
      </c>
      <c r="S1787" t="s">
        <v>43</v>
      </c>
      <c r="T1787" t="s">
        <v>52</v>
      </c>
      <c r="U1787" s="45"/>
      <c r="V1787" s="46" t="s">
        <v>87</v>
      </c>
      <c r="W1787" s="4">
        <v>5961</v>
      </c>
      <c r="X1787" s="4">
        <f>IF(Table1[[#This Row],[Commodity]]="corn",Table1[[#This Row],[Tariff per Car]]/(111*2000/56),Table1[[#This Row],[Tariff per Car]]/(111*2000/60))</f>
        <v>1.5036756756756757</v>
      </c>
      <c r="Y1787" s="4">
        <f>Table1[[#This Row],[Tariff per Car]]/100.7</f>
        <v>59.195630585898705</v>
      </c>
      <c r="Z1787" s="4">
        <f>(Table1[[#This Row],[Tariff per Car]]/111)</f>
        <v>53.702702702702702</v>
      </c>
      <c r="AA1787" s="6">
        <f>(Table1[[#This Row],[Tariff per Car]]/111)/Table1[[#This Row],[Route Mileage]]</f>
        <v>7.5958561107075953E-2</v>
      </c>
      <c r="AB1787" s="4">
        <v>0</v>
      </c>
      <c r="AC1787" s="4">
        <f>Table1[[#This Row],[FSC per Mile]]*Table1[[#This Row],[Route Mileage]]</f>
        <v>0</v>
      </c>
      <c r="AD1787" s="4">
        <f>Table1[[#This Row],[Tariff per Car]]+Table1[[#This Row],[FSC per Car]]</f>
        <v>5961</v>
      </c>
      <c r="AE1787" s="4">
        <f>IF(Table1[[#This Row],[Commodity]]="corn",Table1[[#This Row],[Tariff + FSC per Car]]/(111*2000/56),Table1[[#This Row],[Tariff + FSC per Car]]/(111*2000/60))</f>
        <v>1.5036756756756757</v>
      </c>
      <c r="AF1787" s="4">
        <f>Table1[[#This Row],[Tariff + FSC per Car]]/100.7</f>
        <v>59.195630585898705</v>
      </c>
      <c r="AG1787" s="4">
        <f>(Table1[[#This Row],[Tariff + FSC per Car]]/111)</f>
        <v>53.702702702702702</v>
      </c>
      <c r="AH1787" s="6">
        <f>(Table1[[#This Row],[Tariff + FSC per Car]]/111)/Table1[[#This Row],[Route Mileage]]</f>
        <v>7.5958561107075953E-2</v>
      </c>
    </row>
    <row r="1788" spans="1:34" x14ac:dyDescent="0.25">
      <c r="A1788" s="12">
        <v>45672</v>
      </c>
      <c r="B1788" s="1" t="s">
        <v>94</v>
      </c>
      <c r="C1788" s="1" t="s">
        <v>94</v>
      </c>
      <c r="D1788" s="24">
        <v>4315</v>
      </c>
      <c r="F1788" s="1" t="s">
        <v>35</v>
      </c>
      <c r="G1788" s="1" t="s">
        <v>36</v>
      </c>
      <c r="H1788" s="1" t="s">
        <v>99</v>
      </c>
      <c r="I1788" t="s">
        <v>100</v>
      </c>
      <c r="J1788" t="str">
        <f>_xlfn.CONCAT(IFERROR(INDEX(Lookup!B:B, MATCH(Table1[[#This Row],[Origin City]], Lookup!A:A, 0)), Table1[[#This Row],[Origin City]]),","," ",Table1[[#This Row],[Origin State]])</f>
        <v>Marysville, OH</v>
      </c>
      <c r="K1788" t="s">
        <v>101</v>
      </c>
      <c r="L1788" t="s">
        <v>102</v>
      </c>
      <c r="M1788" t="str">
        <f>_xlfn.CONCAT(IFERROR(INDEX(Lookup!B:B, MATCH(Table1[[#This Row],[Destination City]], Lookup!A:A, 0)), Table1[[#This Row],[Destination City]]),","," ",Table1[[#This Row],[Destination State]])</f>
        <v>Rose Hill, NC</v>
      </c>
      <c r="N1788" s="9">
        <v>781</v>
      </c>
      <c r="O1788" t="s">
        <v>86</v>
      </c>
      <c r="P1788">
        <v>90</v>
      </c>
      <c r="Q1788">
        <v>90</v>
      </c>
      <c r="R1788" t="s">
        <v>42</v>
      </c>
      <c r="S1788" t="s">
        <v>43</v>
      </c>
      <c r="T1788" t="s">
        <v>52</v>
      </c>
      <c r="U1788" s="45"/>
      <c r="V1788" s="46" t="s">
        <v>87</v>
      </c>
      <c r="W1788" s="4">
        <v>6139</v>
      </c>
      <c r="X1788" s="4">
        <f>IF(Table1[[#This Row],[Commodity]]="corn",Table1[[#This Row],[Tariff per Car]]/(111*2000/56),Table1[[#This Row],[Tariff per Car]]/(111*2000/60))</f>
        <v>1.5485765765765767</v>
      </c>
      <c r="Y1788" s="4">
        <f>Table1[[#This Row],[Tariff per Car]]/100.7</f>
        <v>60.963257199602779</v>
      </c>
      <c r="Z1788" s="4">
        <f>(Table1[[#This Row],[Tariff per Car]]/111)</f>
        <v>55.306306306306304</v>
      </c>
      <c r="AA1788" s="6">
        <f>(Table1[[#This Row],[Tariff per Car]]/111)/Table1[[#This Row],[Route Mileage]]</f>
        <v>7.0814732786563764E-2</v>
      </c>
      <c r="AB1788" s="4">
        <v>0</v>
      </c>
      <c r="AC1788" s="4">
        <f>Table1[[#This Row],[FSC per Mile]]*Table1[[#This Row],[Route Mileage]]</f>
        <v>0</v>
      </c>
      <c r="AD1788" s="4">
        <f>Table1[[#This Row],[Tariff per Car]]+Table1[[#This Row],[FSC per Car]]</f>
        <v>6139</v>
      </c>
      <c r="AE1788" s="4">
        <f>IF(Table1[[#This Row],[Commodity]]="corn",Table1[[#This Row],[Tariff + FSC per Car]]/(111*2000/56),Table1[[#This Row],[Tariff + FSC per Car]]/(111*2000/60))</f>
        <v>1.5485765765765767</v>
      </c>
      <c r="AF1788" s="4">
        <f>Table1[[#This Row],[Tariff + FSC per Car]]/100.7</f>
        <v>60.963257199602779</v>
      </c>
      <c r="AG1788" s="4">
        <f>(Table1[[#This Row],[Tariff + FSC per Car]]/111)</f>
        <v>55.306306306306304</v>
      </c>
      <c r="AH1788" s="6">
        <f>(Table1[[#This Row],[Tariff + FSC per Car]]/111)/Table1[[#This Row],[Route Mileage]]</f>
        <v>7.0814732786563764E-2</v>
      </c>
    </row>
    <row r="1789" spans="1:34" x14ac:dyDescent="0.25">
      <c r="A1789" s="12">
        <v>45672</v>
      </c>
      <c r="B1789" s="1" t="s">
        <v>94</v>
      </c>
      <c r="C1789" s="1" t="s">
        <v>94</v>
      </c>
      <c r="D1789" s="24">
        <v>4315</v>
      </c>
      <c r="F1789" s="1" t="s">
        <v>35</v>
      </c>
      <c r="G1789" s="1" t="s">
        <v>36</v>
      </c>
      <c r="H1789" s="1" t="s">
        <v>103</v>
      </c>
      <c r="I1789" t="s">
        <v>57</v>
      </c>
      <c r="J1789" t="str">
        <f>_xlfn.CONCAT(IFERROR(INDEX(Lookup!B:B, MATCH(Table1[[#This Row],[Origin City]], Lookup!A:A, 0)), Table1[[#This Row],[Origin City]]),","," ",Table1[[#This Row],[Origin State]])</f>
        <v>Olney, IL</v>
      </c>
      <c r="K1789" t="s">
        <v>104</v>
      </c>
      <c r="L1789" t="s">
        <v>105</v>
      </c>
      <c r="M1789" t="str">
        <f>_xlfn.CONCAT(IFERROR(INDEX(Lookup!B:B, MATCH(Table1[[#This Row],[Destination City]], Lookup!A:A, 0)), Table1[[#This Row],[Destination City]]),","," ",Table1[[#This Row],[Destination State]])</f>
        <v>Fairmount, GA</v>
      </c>
      <c r="N1789" s="9">
        <v>496</v>
      </c>
      <c r="O1789" t="s">
        <v>86</v>
      </c>
      <c r="P1789">
        <v>90</v>
      </c>
      <c r="Q1789">
        <v>90</v>
      </c>
      <c r="R1789" t="s">
        <v>42</v>
      </c>
      <c r="S1789" t="s">
        <v>43</v>
      </c>
      <c r="T1789" t="s">
        <v>52</v>
      </c>
      <c r="U1789" s="45"/>
      <c r="V1789" s="46" t="s">
        <v>87</v>
      </c>
      <c r="W1789" s="4">
        <v>4706</v>
      </c>
      <c r="X1789" s="4">
        <f>IF(Table1[[#This Row],[Commodity]]="corn",Table1[[#This Row],[Tariff per Car]]/(111*2000/56),Table1[[#This Row],[Tariff per Car]]/(111*2000/60))</f>
        <v>1.1870990990990991</v>
      </c>
      <c r="Y1789" s="4">
        <f>Table1[[#This Row],[Tariff per Car]]/100.7</f>
        <v>46.732869910625617</v>
      </c>
      <c r="Z1789" s="4">
        <f>(Table1[[#This Row],[Tariff per Car]]/111)</f>
        <v>42.396396396396398</v>
      </c>
      <c r="AA1789" s="6">
        <f>(Table1[[#This Row],[Tariff per Car]]/111)/Table1[[#This Row],[Route Mileage]]</f>
        <v>8.5476605637895969E-2</v>
      </c>
      <c r="AB1789" s="4">
        <v>0</v>
      </c>
      <c r="AC1789" s="4">
        <f>Table1[[#This Row],[FSC per Mile]]*Table1[[#This Row],[Route Mileage]]</f>
        <v>0</v>
      </c>
      <c r="AD1789" s="4">
        <f>Table1[[#This Row],[Tariff per Car]]+Table1[[#This Row],[FSC per Car]]</f>
        <v>4706</v>
      </c>
      <c r="AE1789" s="4">
        <f>IF(Table1[[#This Row],[Commodity]]="corn",Table1[[#This Row],[Tariff + FSC per Car]]/(111*2000/56),Table1[[#This Row],[Tariff + FSC per Car]]/(111*2000/60))</f>
        <v>1.1870990990990991</v>
      </c>
      <c r="AF1789" s="4">
        <f>Table1[[#This Row],[Tariff + FSC per Car]]/100.7</f>
        <v>46.732869910625617</v>
      </c>
      <c r="AG1789" s="4">
        <f>(Table1[[#This Row],[Tariff + FSC per Car]]/111)</f>
        <v>42.396396396396398</v>
      </c>
      <c r="AH1789" s="6">
        <f>(Table1[[#This Row],[Tariff + FSC per Car]]/111)/Table1[[#This Row],[Route Mileage]]</f>
        <v>8.5476605637895969E-2</v>
      </c>
    </row>
    <row r="1790" spans="1:34" x14ac:dyDescent="0.25">
      <c r="A1790" s="12">
        <v>45672</v>
      </c>
      <c r="B1790" s="1" t="s">
        <v>112</v>
      </c>
      <c r="C1790" s="1" t="s">
        <v>112</v>
      </c>
      <c r="D1790" s="24">
        <v>4051</v>
      </c>
      <c r="E1790" s="24">
        <v>2215</v>
      </c>
      <c r="F1790" s="1" t="s">
        <v>35</v>
      </c>
      <c r="G1790" s="1" t="s">
        <v>36</v>
      </c>
      <c r="H1790" s="1" t="s">
        <v>115</v>
      </c>
      <c r="I1790" t="s">
        <v>57</v>
      </c>
      <c r="J1790" t="str">
        <f>_xlfn.CONCAT(IFERROR(INDEX(Lookup!B:B, MATCH(Table1[[#This Row],[Origin City]], Lookup!A:A, 0)), Table1[[#This Row],[Origin City]]),","," ",Table1[[#This Row],[Origin State]])</f>
        <v>Allen Station (San Jose), IL</v>
      </c>
      <c r="K1790" t="s">
        <v>116</v>
      </c>
      <c r="L1790" t="s">
        <v>54</v>
      </c>
      <c r="M1790" t="str">
        <f>_xlfn.CONCAT(IFERROR(INDEX(Lookup!B:B, MATCH(Table1[[#This Row],[Destination City]], Lookup!A:A, 0)), Table1[[#This Row],[Destination City]]),","," ",Table1[[#This Row],[Destination State]])</f>
        <v>Pittsburg, TX</v>
      </c>
      <c r="N1790" s="5">
        <v>691</v>
      </c>
      <c r="O1790" t="s">
        <v>51</v>
      </c>
      <c r="P1790">
        <v>107</v>
      </c>
      <c r="R1790" t="s">
        <v>42</v>
      </c>
      <c r="S1790" t="s">
        <v>43</v>
      </c>
      <c r="T1790" t="s">
        <v>52</v>
      </c>
      <c r="U1790" s="36" t="s">
        <v>44</v>
      </c>
      <c r="V1790" s="28"/>
      <c r="W1790" s="4">
        <v>4085</v>
      </c>
      <c r="X1790" s="4">
        <f>IF(Table1[[#This Row],[Commodity]]="corn",Table1[[#This Row],[Tariff per Car]]/(111*2000/56),Table1[[#This Row],[Tariff per Car]]/(111*2000/60))</f>
        <v>1.0304504504504504</v>
      </c>
      <c r="Y1790" s="4">
        <f>Table1[[#This Row],[Tariff per Car]]/100.7</f>
        <v>40.566037735849058</v>
      </c>
      <c r="Z1790" s="4">
        <f>(Table1[[#This Row],[Tariff per Car]]/111)</f>
        <v>36.801801801801801</v>
      </c>
      <c r="AA1790" s="6">
        <f>(Table1[[#This Row],[Tariff per Car]]/111)/Table1[[#This Row],[Route Mileage]]</f>
        <v>5.3258758034445443E-2</v>
      </c>
      <c r="AB1790" s="4">
        <v>0.28999999999999998</v>
      </c>
      <c r="AC1790" s="4">
        <f>Table1[[#This Row],[FSC per Mile]]*Table1[[#This Row],[Route Mileage]]</f>
        <v>200.39</v>
      </c>
      <c r="AD1790" s="4">
        <f>Table1[[#This Row],[Tariff per Car]]+Table1[[#This Row],[FSC per Car]]</f>
        <v>4285.3900000000003</v>
      </c>
      <c r="AE1790" s="4">
        <f>IF(Table1[[#This Row],[Commodity]]="corn",Table1[[#This Row],[Tariff + FSC per Car]]/(111*2000/56),Table1[[#This Row],[Tariff + FSC per Car]]/(111*2000/60))</f>
        <v>1.0809992792792793</v>
      </c>
      <c r="AF1790" s="4">
        <f>Table1[[#This Row],[Tariff + FSC per Car]]/100.7</f>
        <v>42.556007944389279</v>
      </c>
      <c r="AG1790" s="4">
        <f>(Table1[[#This Row],[Tariff + FSC per Car]]/111)</f>
        <v>38.60711711711712</v>
      </c>
      <c r="AH1790" s="6">
        <f>(Table1[[#This Row],[Tariff + FSC per Car]]/111)/Table1[[#This Row],[Route Mileage]]</f>
        <v>5.5871370647058063E-2</v>
      </c>
    </row>
    <row r="1791" spans="1:34" x14ac:dyDescent="0.25">
      <c r="A1791" s="12">
        <v>45672</v>
      </c>
      <c r="B1791" s="1" t="s">
        <v>112</v>
      </c>
      <c r="C1791" s="1" t="s">
        <v>112</v>
      </c>
      <c r="D1791" s="24">
        <v>4051</v>
      </c>
      <c r="E1791" s="24">
        <v>2310</v>
      </c>
      <c r="F1791" s="1" t="s">
        <v>35</v>
      </c>
      <c r="G1791" s="1" t="s">
        <v>36</v>
      </c>
      <c r="H1791" s="1" t="s">
        <v>120</v>
      </c>
      <c r="I1791" t="s">
        <v>77</v>
      </c>
      <c r="J1791" t="str">
        <f>_xlfn.CONCAT(IFERROR(INDEX(Lookup!B:B, MATCH(Table1[[#This Row],[Origin City]], Lookup!A:A, 0)), Table1[[#This Row],[Origin City]]),","," ",Table1[[#This Row],[Origin State]])</f>
        <v>Frankfort, KS</v>
      </c>
      <c r="K1791" t="s">
        <v>121</v>
      </c>
      <c r="L1791" t="s">
        <v>40</v>
      </c>
      <c r="M1791" t="str">
        <f>_xlfn.CONCAT(IFERROR(INDEX(Lookup!B:B, MATCH(Table1[[#This Row],[Destination City]], Lookup!A:A, 0)), Table1[[#This Row],[Destination City]]),","," ",Table1[[#This Row],[Destination State]])</f>
        <v>Calipatria, CA</v>
      </c>
      <c r="N1791" s="5">
        <v>1572</v>
      </c>
      <c r="O1791" t="s">
        <v>51</v>
      </c>
      <c r="P1791">
        <v>107</v>
      </c>
      <c r="R1791" t="s">
        <v>42</v>
      </c>
      <c r="S1791" t="s">
        <v>43</v>
      </c>
      <c r="T1791" t="s">
        <v>52</v>
      </c>
      <c r="U1791" s="36" t="s">
        <v>44</v>
      </c>
      <c r="V1791" s="28"/>
      <c r="W1791" s="4">
        <v>6005</v>
      </c>
      <c r="X1791" s="4">
        <f>IF(Table1[[#This Row],[Commodity]]="corn",Table1[[#This Row],[Tariff per Car]]/(111*2000/56),Table1[[#This Row],[Tariff per Car]]/(111*2000/60))</f>
        <v>1.5147747747747748</v>
      </c>
      <c r="Y1791" s="4">
        <f>Table1[[#This Row],[Tariff per Car]]/100.7</f>
        <v>59.632571996027806</v>
      </c>
      <c r="Z1791" s="4">
        <f>(Table1[[#This Row],[Tariff per Car]]/111)</f>
        <v>54.099099099099099</v>
      </c>
      <c r="AA1791" s="6">
        <f>(Table1[[#This Row],[Tariff per Car]]/111)/Table1[[#This Row],[Route Mileage]]</f>
        <v>3.4414185177543959E-2</v>
      </c>
      <c r="AB1791" s="4">
        <v>0.28999999999999998</v>
      </c>
      <c r="AC1791" s="4">
        <f>Table1[[#This Row],[FSC per Mile]]*Table1[[#This Row],[Route Mileage]]</f>
        <v>455.88</v>
      </c>
      <c r="AD1791" s="4">
        <f>Table1[[#This Row],[Tariff per Car]]+Table1[[#This Row],[FSC per Car]]</f>
        <v>6460.88</v>
      </c>
      <c r="AE1791" s="4">
        <f>IF(Table1[[#This Row],[Commodity]]="corn",Table1[[#This Row],[Tariff + FSC per Car]]/(111*2000/56),Table1[[#This Row],[Tariff + FSC per Car]]/(111*2000/60))</f>
        <v>1.6297715315315315</v>
      </c>
      <c r="AF1791" s="4">
        <f>Table1[[#This Row],[Tariff + FSC per Car]]/100.7</f>
        <v>64.159682224428991</v>
      </c>
      <c r="AG1791" s="4">
        <f>(Table1[[#This Row],[Tariff + FSC per Car]]/111)</f>
        <v>58.206126126126129</v>
      </c>
      <c r="AH1791" s="6">
        <f>(Table1[[#This Row],[Tariff + FSC per Car]]/111)/Table1[[#This Row],[Route Mileage]]</f>
        <v>3.7026797790156572E-2</v>
      </c>
    </row>
    <row r="1792" spans="1:34" x14ac:dyDescent="0.25">
      <c r="A1792" s="12">
        <v>45672</v>
      </c>
      <c r="B1792" s="1" t="s">
        <v>112</v>
      </c>
      <c r="C1792" s="1" t="s">
        <v>112</v>
      </c>
      <c r="D1792" s="24">
        <v>4051</v>
      </c>
      <c r="E1792" s="24">
        <v>2300</v>
      </c>
      <c r="F1792" s="1" t="s">
        <v>35</v>
      </c>
      <c r="G1792" s="1" t="s">
        <v>36</v>
      </c>
      <c r="H1792" s="1" t="s">
        <v>113</v>
      </c>
      <c r="I1792" t="s">
        <v>38</v>
      </c>
      <c r="J1792" t="str">
        <f>_xlfn.CONCAT(IFERROR(INDEX(Lookup!B:B, MATCH(Table1[[#This Row],[Origin City]], Lookup!A:A, 0)), Table1[[#This Row],[Origin City]]),","," ",Table1[[#This Row],[Origin State]])</f>
        <v>Mead, NE</v>
      </c>
      <c r="K1792" t="s">
        <v>114</v>
      </c>
      <c r="L1792" t="s">
        <v>40</v>
      </c>
      <c r="M1792" t="str">
        <f>_xlfn.CONCAT(IFERROR(INDEX(Lookup!B:B, MATCH(Table1[[#This Row],[Destination City]], Lookup!A:A, 0)), Table1[[#This Row],[Destination City]]),","," ",Table1[[#This Row],[Destination State]])</f>
        <v>Keyes, CA</v>
      </c>
      <c r="N1792" s="5">
        <v>1737</v>
      </c>
      <c r="O1792" t="s">
        <v>51</v>
      </c>
      <c r="P1792">
        <v>107</v>
      </c>
      <c r="R1792" t="s">
        <v>42</v>
      </c>
      <c r="S1792" t="s">
        <v>43</v>
      </c>
      <c r="T1792" t="s">
        <v>52</v>
      </c>
      <c r="U1792" s="36" t="s">
        <v>44</v>
      </c>
      <c r="V1792" s="28"/>
      <c r="W1792" s="4">
        <v>6165</v>
      </c>
      <c r="X1792" s="4">
        <f>IF(Table1[[#This Row],[Commodity]]="corn",Table1[[#This Row],[Tariff per Car]]/(111*2000/56),Table1[[#This Row],[Tariff per Car]]/(111*2000/60))</f>
        <v>1.5551351351351352</v>
      </c>
      <c r="Y1792" s="4">
        <f>Table1[[#This Row],[Tariff per Car]]/100.7</f>
        <v>61.221449851042699</v>
      </c>
      <c r="Z1792" s="4">
        <f>(Table1[[#This Row],[Tariff per Car]]/111)</f>
        <v>55.54054054054054</v>
      </c>
      <c r="AA1792" s="6">
        <f>(Table1[[#This Row],[Tariff per Car]]/111)/Table1[[#This Row],[Route Mileage]]</f>
        <v>3.1974980161508661E-2</v>
      </c>
      <c r="AB1792" s="4">
        <v>0.28999999999999998</v>
      </c>
      <c r="AC1792" s="4">
        <f>Table1[[#This Row],[FSC per Mile]]*Table1[[#This Row],[Route Mileage]]</f>
        <v>503.72999999999996</v>
      </c>
      <c r="AD1792" s="4">
        <f>Table1[[#This Row],[Tariff per Car]]+Table1[[#This Row],[FSC per Car]]</f>
        <v>6668.73</v>
      </c>
      <c r="AE1792" s="4">
        <f>IF(Table1[[#This Row],[Commodity]]="corn",Table1[[#This Row],[Tariff + FSC per Car]]/(111*2000/56),Table1[[#This Row],[Tariff + FSC per Car]]/(111*2000/60))</f>
        <v>1.6822021621621621</v>
      </c>
      <c r="AF1792" s="4">
        <f>Table1[[#This Row],[Tariff + FSC per Car]]/100.7</f>
        <v>66.223733862959278</v>
      </c>
      <c r="AG1792" s="4">
        <f>(Table1[[#This Row],[Tariff + FSC per Car]]/111)</f>
        <v>60.078648648648645</v>
      </c>
      <c r="AH1792" s="6">
        <f>(Table1[[#This Row],[Tariff + FSC per Car]]/111)/Table1[[#This Row],[Route Mileage]]</f>
        <v>3.4587592774121267E-2</v>
      </c>
    </row>
    <row r="1793" spans="1:34" x14ac:dyDescent="0.25">
      <c r="A1793" s="12">
        <v>45672</v>
      </c>
      <c r="B1793" s="1" t="s">
        <v>112</v>
      </c>
      <c r="C1793" s="1" t="s">
        <v>112</v>
      </c>
      <c r="D1793" s="24">
        <v>4051</v>
      </c>
      <c r="E1793" s="24">
        <v>2215</v>
      </c>
      <c r="F1793" s="1" t="s">
        <v>35</v>
      </c>
      <c r="G1793" s="1" t="s">
        <v>36</v>
      </c>
      <c r="H1793" s="1" t="s">
        <v>117</v>
      </c>
      <c r="I1793" t="s">
        <v>38</v>
      </c>
      <c r="J1793" t="str">
        <f>_xlfn.CONCAT(IFERROR(INDEX(Lookup!B:B, MATCH(Table1[[#This Row],[Origin City]], Lookup!A:A, 0)), Table1[[#This Row],[Origin City]]),","," ",Table1[[#This Row],[Origin State]])</f>
        <v>Nebraska City, NE</v>
      </c>
      <c r="K1793" t="s">
        <v>118</v>
      </c>
      <c r="L1793" t="s">
        <v>54</v>
      </c>
      <c r="M1793" t="str">
        <f>_xlfn.CONCAT(IFERROR(INDEX(Lookup!B:B, MATCH(Table1[[#This Row],[Destination City]], Lookup!A:A, 0)), Table1[[#This Row],[Destination City]]),","," ",Table1[[#This Row],[Destination State]])</f>
        <v>Amarillo, TX</v>
      </c>
      <c r="N1793" s="5">
        <v>714</v>
      </c>
      <c r="O1793" t="s">
        <v>51</v>
      </c>
      <c r="P1793">
        <v>107</v>
      </c>
      <c r="R1793" t="s">
        <v>42</v>
      </c>
      <c r="S1793" t="s">
        <v>43</v>
      </c>
      <c r="T1793" t="s">
        <v>52</v>
      </c>
      <c r="U1793" s="36" t="s">
        <v>44</v>
      </c>
      <c r="V1793" s="28"/>
      <c r="W1793" s="4">
        <v>5005</v>
      </c>
      <c r="X1793" s="4">
        <f>IF(Table1[[#This Row],[Commodity]]="corn",Table1[[#This Row],[Tariff per Car]]/(111*2000/56),Table1[[#This Row],[Tariff per Car]]/(111*2000/60))</f>
        <v>1.2625225225225225</v>
      </c>
      <c r="Y1793" s="4">
        <f>Table1[[#This Row],[Tariff per Car]]/100.7</f>
        <v>49.702085402184707</v>
      </c>
      <c r="Z1793" s="4">
        <f>(Table1[[#This Row],[Tariff per Car]]/111)</f>
        <v>45.090090090090094</v>
      </c>
      <c r="AA1793" s="6">
        <f>(Table1[[#This Row],[Tariff per Car]]/111)/Table1[[#This Row],[Route Mileage]]</f>
        <v>6.3151386680798449E-2</v>
      </c>
      <c r="AB1793" s="4">
        <v>0.28999999999999998</v>
      </c>
      <c r="AC1793" s="4">
        <f>Table1[[#This Row],[FSC per Mile]]*Table1[[#This Row],[Route Mileage]]</f>
        <v>207.05999999999997</v>
      </c>
      <c r="AD1793" s="4">
        <f>Table1[[#This Row],[Tariff per Car]]+Table1[[#This Row],[FSC per Car]]</f>
        <v>5212.0600000000004</v>
      </c>
      <c r="AE1793" s="4">
        <f>IF(Table1[[#This Row],[Commodity]]="corn",Table1[[#This Row],[Tariff + FSC per Car]]/(111*2000/56),Table1[[#This Row],[Tariff + FSC per Car]]/(111*2000/60))</f>
        <v>1.314753873873874</v>
      </c>
      <c r="AF1793" s="4">
        <f>Table1[[#This Row],[Tariff + FSC per Car]]/100.7</f>
        <v>51.758291956305861</v>
      </c>
      <c r="AG1793" s="4">
        <f>(Table1[[#This Row],[Tariff + FSC per Car]]/111)</f>
        <v>46.955495495495498</v>
      </c>
      <c r="AH1793" s="6">
        <f>(Table1[[#This Row],[Tariff + FSC per Car]]/111)/Table1[[#This Row],[Route Mileage]]</f>
        <v>6.5763999293411063E-2</v>
      </c>
    </row>
    <row r="1794" spans="1:34" x14ac:dyDescent="0.25">
      <c r="A1794" s="12">
        <v>45672</v>
      </c>
      <c r="B1794" s="1" t="s">
        <v>112</v>
      </c>
      <c r="C1794" s="1" t="s">
        <v>112</v>
      </c>
      <c r="D1794" s="24">
        <v>4051</v>
      </c>
      <c r="E1794" s="24">
        <v>2100</v>
      </c>
      <c r="F1794" s="1" t="s">
        <v>35</v>
      </c>
      <c r="G1794" s="1" t="s">
        <v>36</v>
      </c>
      <c r="H1794" s="1" t="s">
        <v>122</v>
      </c>
      <c r="I1794" t="s">
        <v>59</v>
      </c>
      <c r="J1794" t="str">
        <f>_xlfn.CONCAT(IFERROR(INDEX(Lookup!B:B, MATCH(Table1[[#This Row],[Origin City]], Lookup!A:A, 0)), Table1[[#This Row],[Origin City]]),","," ",Table1[[#This Row],[Origin State]])</f>
        <v>Sloan, IA</v>
      </c>
      <c r="K1794" t="s">
        <v>123</v>
      </c>
      <c r="L1794" t="s">
        <v>124</v>
      </c>
      <c r="M1794" t="str">
        <f>_xlfn.CONCAT(IFERROR(INDEX(Lookup!B:B, MATCH(Table1[[#This Row],[Destination City]], Lookup!A:A, 0)), Table1[[#This Row],[Destination City]]),","," ",Table1[[#This Row],[Destination State]])</f>
        <v>Burley, ID</v>
      </c>
      <c r="N1794" s="47">
        <v>1176</v>
      </c>
      <c r="O1794" t="s">
        <v>51</v>
      </c>
      <c r="P1794">
        <v>107</v>
      </c>
      <c r="R1794" t="s">
        <v>42</v>
      </c>
      <c r="S1794" t="s">
        <v>43</v>
      </c>
      <c r="T1794" t="s">
        <v>52</v>
      </c>
      <c r="U1794" s="36" t="s">
        <v>44</v>
      </c>
      <c r="V1794" s="28"/>
      <c r="W1794" s="4">
        <v>5685</v>
      </c>
      <c r="X1794" s="4">
        <f>IF(Table1[[#This Row],[Commodity]]="corn",Table1[[#This Row],[Tariff per Car]]/(111*2000/56),Table1[[#This Row],[Tariff per Car]]/(111*2000/60))</f>
        <v>1.4340540540540541</v>
      </c>
      <c r="Y1794" s="4">
        <f>Table1[[#This Row],[Tariff per Car]]/100.7</f>
        <v>56.454816285998014</v>
      </c>
      <c r="Z1794" s="4">
        <f>(Table1[[#This Row],[Tariff per Car]]/111)</f>
        <v>51.216216216216218</v>
      </c>
      <c r="AA1794" s="6">
        <f>(Table1[[#This Row],[Tariff per Car]]/111)/Table1[[#This Row],[Route Mileage]]</f>
        <v>4.355120426548998E-2</v>
      </c>
      <c r="AB1794" s="4">
        <v>0.28999999999999998</v>
      </c>
      <c r="AC1794" s="4">
        <f>Table1[[#This Row],[FSC per Mile]]*Table1[[#This Row],[Route Mileage]]</f>
        <v>341.03999999999996</v>
      </c>
      <c r="AD1794" s="4">
        <f>Table1[[#This Row],[Tariff per Car]]+Table1[[#This Row],[FSC per Car]]</f>
        <v>6026.04</v>
      </c>
      <c r="AE1794" s="4">
        <f>IF(Table1[[#This Row],[Commodity]]="corn",Table1[[#This Row],[Tariff + FSC per Car]]/(111*2000/56),Table1[[#This Row],[Tariff + FSC per Car]]/(111*2000/60))</f>
        <v>1.5200821621621621</v>
      </c>
      <c r="AF1794" s="4">
        <f>Table1[[#This Row],[Tariff + FSC per Car]]/100.7</f>
        <v>59.841509433962266</v>
      </c>
      <c r="AG1794" s="4">
        <f>(Table1[[#This Row],[Tariff + FSC per Car]]/111)</f>
        <v>54.288648648648646</v>
      </c>
      <c r="AH1794" s="6">
        <f>(Table1[[#This Row],[Tariff + FSC per Car]]/111)/Table1[[#This Row],[Route Mileage]]</f>
        <v>4.6163816878102587E-2</v>
      </c>
    </row>
    <row r="1795" spans="1:34" x14ac:dyDescent="0.25">
      <c r="A1795" s="12">
        <v>45672</v>
      </c>
      <c r="B1795" s="1" t="s">
        <v>112</v>
      </c>
      <c r="C1795" s="1" t="s">
        <v>112</v>
      </c>
      <c r="D1795" s="24">
        <v>4051</v>
      </c>
      <c r="E1795" s="24">
        <v>2210</v>
      </c>
      <c r="F1795" s="1" t="s">
        <v>35</v>
      </c>
      <c r="G1795" s="1" t="s">
        <v>36</v>
      </c>
      <c r="H1795" s="1" t="s">
        <v>125</v>
      </c>
      <c r="I1795" t="s">
        <v>57</v>
      </c>
      <c r="J1795" t="str">
        <f>_xlfn.CONCAT(IFERROR(INDEX(Lookup!B:B, MATCH(Table1[[#This Row],[Origin City]], Lookup!A:A, 0)), Table1[[#This Row],[Origin City]]),","," ",Table1[[#This Row],[Origin State]])</f>
        <v>Sterling, IL</v>
      </c>
      <c r="K1795" t="s">
        <v>126</v>
      </c>
      <c r="L1795" t="s">
        <v>127</v>
      </c>
      <c r="M1795" t="str">
        <f>_xlfn.CONCAT(IFERROR(INDEX(Lookup!B:B, MATCH(Table1[[#This Row],[Destination City]], Lookup!A:A, 0)), Table1[[#This Row],[Destination City]]),","," ",Table1[[#This Row],[Destination State]])</f>
        <v>Nashville, AR</v>
      </c>
      <c r="N1795" s="47">
        <v>723</v>
      </c>
      <c r="O1795" t="s">
        <v>51</v>
      </c>
      <c r="P1795">
        <v>107</v>
      </c>
      <c r="R1795" t="s">
        <v>42</v>
      </c>
      <c r="S1795" t="s">
        <v>43</v>
      </c>
      <c r="T1795" t="s">
        <v>52</v>
      </c>
      <c r="U1795" s="36" t="s">
        <v>44</v>
      </c>
      <c r="V1795" s="28"/>
      <c r="W1795" s="4">
        <v>4225</v>
      </c>
      <c r="X1795" s="4">
        <f>IF(Table1[[#This Row],[Commodity]]="corn",Table1[[#This Row],[Tariff per Car]]/(111*2000/56),Table1[[#This Row],[Tariff per Car]]/(111*2000/60))</f>
        <v>1.0657657657657658</v>
      </c>
      <c r="Y1795" s="4">
        <f>Table1[[#This Row],[Tariff per Car]]/100.7</f>
        <v>41.956305858987086</v>
      </c>
      <c r="Z1795" s="4">
        <f>(Table1[[#This Row],[Tariff per Car]]/111)</f>
        <v>38.063063063063062</v>
      </c>
      <c r="AA1795" s="6">
        <f>(Table1[[#This Row],[Tariff per Car]]/111)/Table1[[#This Row],[Route Mileage]]</f>
        <v>5.2646007002853476E-2</v>
      </c>
      <c r="AB1795" s="4">
        <v>0.28999999999999998</v>
      </c>
      <c r="AC1795" s="4">
        <f>Table1[[#This Row],[FSC per Mile]]*Table1[[#This Row],[Route Mileage]]</f>
        <v>209.67</v>
      </c>
      <c r="AD1795" s="4">
        <f>Table1[[#This Row],[Tariff per Car]]+Table1[[#This Row],[FSC per Car]]</f>
        <v>4434.67</v>
      </c>
      <c r="AE1795" s="4">
        <f>IF(Table1[[#This Row],[Commodity]]="corn",Table1[[#This Row],[Tariff + FSC per Car]]/(111*2000/56),Table1[[#This Row],[Tariff + FSC per Car]]/(111*2000/60))</f>
        <v>1.1186554954954955</v>
      </c>
      <c r="AF1795" s="4">
        <f>Table1[[#This Row],[Tariff + FSC per Car]]/100.7</f>
        <v>44.038430983118175</v>
      </c>
      <c r="AG1795" s="4">
        <f>(Table1[[#This Row],[Tariff + FSC per Car]]/111)</f>
        <v>39.95198198198198</v>
      </c>
      <c r="AH1795" s="6">
        <f>(Table1[[#This Row],[Tariff + FSC per Car]]/111)/Table1[[#This Row],[Route Mileage]]</f>
        <v>5.5258619615466083E-2</v>
      </c>
    </row>
    <row r="1796" spans="1:34" x14ac:dyDescent="0.25">
      <c r="A1796" s="12">
        <v>45672</v>
      </c>
      <c r="B1796" s="1" t="s">
        <v>34</v>
      </c>
      <c r="C1796" s="1" t="s">
        <v>34</v>
      </c>
      <c r="D1796" s="24">
        <v>4022</v>
      </c>
      <c r="E1796" s="24">
        <v>69105</v>
      </c>
      <c r="F1796" s="1" t="s">
        <v>72</v>
      </c>
      <c r="G1796" s="1" t="s">
        <v>36</v>
      </c>
      <c r="H1796" s="1" t="s">
        <v>73</v>
      </c>
      <c r="I1796" t="s">
        <v>47</v>
      </c>
      <c r="J1796" t="str">
        <f>_xlfn.CONCAT(IFERROR(INDEX(Lookup!B:B, MATCH(Table1[[#This Row],[Origin City]], Lookup!A:A, 0)), Table1[[#This Row],[Origin City]]),","," ",Table1[[#This Row],[Origin State]])</f>
        <v>Argyle, MN</v>
      </c>
      <c r="K1796" t="s">
        <v>48</v>
      </c>
      <c r="L1796" t="s">
        <v>49</v>
      </c>
      <c r="M1796" t="s">
        <v>50</v>
      </c>
      <c r="N1796" s="5">
        <v>1528</v>
      </c>
      <c r="O1796" t="s">
        <v>51</v>
      </c>
      <c r="P1796">
        <v>110</v>
      </c>
      <c r="Q1796">
        <v>120</v>
      </c>
      <c r="R1796" t="s">
        <v>2</v>
      </c>
      <c r="S1796" t="s">
        <v>43</v>
      </c>
      <c r="T1796" t="s">
        <v>52</v>
      </c>
      <c r="U1796" s="36" t="s">
        <v>44</v>
      </c>
      <c r="V1796" s="28" t="s">
        <v>45</v>
      </c>
      <c r="W1796" s="4">
        <v>6135</v>
      </c>
      <c r="X1796" s="4">
        <f>IF(Table1[[#This Row],[Commodity]]="corn",Table1[[#This Row],[Tariff per Car]]/(111*2000/56),Table1[[#This Row],[Tariff per Car]]/(111*2000/60))</f>
        <v>1.6581081081081082</v>
      </c>
      <c r="Y1796" s="4">
        <f>Table1[[#This Row],[Tariff per Car]]/100.7</f>
        <v>60.923535253227406</v>
      </c>
      <c r="Z1796" s="4">
        <f>(Table1[[#This Row],[Tariff per Car]]/111)</f>
        <v>55.270270270270274</v>
      </c>
      <c r="AA1796" s="6">
        <f>(Table1[[#This Row],[Tariff per Car]]/111)/Table1[[#This Row],[Route Mileage]]</f>
        <v>3.6171642847035522E-2</v>
      </c>
      <c r="AB1796" s="4">
        <v>7.0000000000000007E-2</v>
      </c>
      <c r="AC1796" s="4">
        <f>Table1[[#This Row],[FSC per Mile]]*Table1[[#This Row],[Route Mileage]]</f>
        <v>106.96000000000001</v>
      </c>
      <c r="AD1796" s="4">
        <f>Table1[[#This Row],[Tariff per Car]]+Table1[[#This Row],[FSC per Car]]</f>
        <v>6241.96</v>
      </c>
      <c r="AE1796" s="4">
        <f>IF(Table1[[#This Row],[Commodity]]="corn",Table1[[#This Row],[Tariff + FSC per Car]]/(111*2000/56),Table1[[#This Row],[Tariff + FSC per Car]]/(111*2000/60))</f>
        <v>1.6870162162162163</v>
      </c>
      <c r="AF1796" s="4">
        <f>Table1[[#This Row],[Tariff + FSC per Car]]/100.7</f>
        <v>61.985700099304864</v>
      </c>
      <c r="AG1796" s="4">
        <f>(Table1[[#This Row],[Tariff + FSC per Car]]/111)</f>
        <v>56.233873873873875</v>
      </c>
      <c r="AH1796" s="6">
        <f>(Table1[[#This Row],[Tariff + FSC per Car]]/111)/Table1[[#This Row],[Route Mileage]]</f>
        <v>3.6802273477666146E-2</v>
      </c>
    </row>
    <row r="1797" spans="1:34" x14ac:dyDescent="0.25">
      <c r="A1797" s="12">
        <v>45672</v>
      </c>
      <c r="B1797" s="1" t="s">
        <v>34</v>
      </c>
      <c r="C1797" s="1" t="s">
        <v>34</v>
      </c>
      <c r="D1797" s="24">
        <v>4022</v>
      </c>
      <c r="E1797" s="24">
        <v>69105</v>
      </c>
      <c r="F1797" s="1" t="s">
        <v>72</v>
      </c>
      <c r="G1797" s="1" t="s">
        <v>36</v>
      </c>
      <c r="H1797" s="1" t="s">
        <v>73</v>
      </c>
      <c r="I1797" t="s">
        <v>47</v>
      </c>
      <c r="J1797" t="str">
        <f>_xlfn.CONCAT(IFERROR(INDEX(Lookup!B:B, MATCH(Table1[[#This Row],[Origin City]], Lookup!A:A, 0)), Table1[[#This Row],[Origin City]]),","," ",Table1[[#This Row],[Origin State]])</f>
        <v>Argyle, MN</v>
      </c>
      <c r="K1797" t="s">
        <v>65</v>
      </c>
      <c r="L1797" t="s">
        <v>54</v>
      </c>
      <c r="M1797" t="s">
        <v>66</v>
      </c>
      <c r="N1797" s="47">
        <v>1634</v>
      </c>
      <c r="O1797" t="s">
        <v>51</v>
      </c>
      <c r="P1797">
        <v>110</v>
      </c>
      <c r="Q1797">
        <v>120</v>
      </c>
      <c r="R1797" t="s">
        <v>2</v>
      </c>
      <c r="S1797" t="s">
        <v>43</v>
      </c>
      <c r="T1797" t="s">
        <v>52</v>
      </c>
      <c r="U1797" s="36" t="s">
        <v>44</v>
      </c>
      <c r="V1797" s="28" t="s">
        <v>45</v>
      </c>
      <c r="W1797" s="4">
        <v>6685</v>
      </c>
      <c r="X1797" s="4">
        <f>IF(Table1[[#This Row],[Commodity]]="corn",Table1[[#This Row],[Tariff per Car]]/(111*2000/56),Table1[[#This Row],[Tariff per Car]]/(111*2000/60))</f>
        <v>1.8067567567567568</v>
      </c>
      <c r="Y1797" s="4">
        <f>Table1[[#This Row],[Tariff per Car]]/100.7</f>
        <v>66.385302879841106</v>
      </c>
      <c r="Z1797" s="4">
        <f>(Table1[[#This Row],[Tariff per Car]]/111)</f>
        <v>60.225225225225223</v>
      </c>
      <c r="AA1797" s="6">
        <f>(Table1[[#This Row],[Tariff per Car]]/111)/Table1[[#This Row],[Route Mileage]]</f>
        <v>3.6857542977494016E-2</v>
      </c>
      <c r="AB1797" s="4">
        <v>7.0000000000000007E-2</v>
      </c>
      <c r="AC1797" s="4">
        <f>Table1[[#This Row],[FSC per Mile]]*Table1[[#This Row],[Route Mileage]]</f>
        <v>114.38000000000001</v>
      </c>
      <c r="AD1797" s="4">
        <f>Table1[[#This Row],[Tariff per Car]]+Table1[[#This Row],[FSC per Car]]</f>
        <v>6799.38</v>
      </c>
      <c r="AE1797" s="4">
        <f>IF(Table1[[#This Row],[Commodity]]="corn",Table1[[#This Row],[Tariff + FSC per Car]]/(111*2000/56),Table1[[#This Row],[Tariff + FSC per Car]]/(111*2000/60))</f>
        <v>1.8376702702702703</v>
      </c>
      <c r="AF1797" s="4">
        <f>Table1[[#This Row],[Tariff + FSC per Car]]/100.7</f>
        <v>67.52115193644488</v>
      </c>
      <c r="AG1797" s="4">
        <f>(Table1[[#This Row],[Tariff + FSC per Car]]/111)</f>
        <v>61.255675675675676</v>
      </c>
      <c r="AH1797" s="6">
        <f>(Table1[[#This Row],[Tariff + FSC per Car]]/111)/Table1[[#This Row],[Route Mileage]]</f>
        <v>3.7488173608124647E-2</v>
      </c>
    </row>
    <row r="1798" spans="1:34" x14ac:dyDescent="0.25">
      <c r="A1798" s="12">
        <v>45672</v>
      </c>
      <c r="B1798" s="1" t="s">
        <v>34</v>
      </c>
      <c r="C1798" s="1" t="s">
        <v>34</v>
      </c>
      <c r="D1798" s="24">
        <v>4022</v>
      </c>
      <c r="E1798" s="24">
        <v>69105</v>
      </c>
      <c r="F1798" s="1" t="s">
        <v>72</v>
      </c>
      <c r="G1798" s="1" t="s">
        <v>36</v>
      </c>
      <c r="H1798" s="1" t="s">
        <v>74</v>
      </c>
      <c r="I1798" t="s">
        <v>75</v>
      </c>
      <c r="J1798" t="str">
        <f>_xlfn.CONCAT(IFERROR(INDEX(Lookup!B:B, MATCH(Table1[[#This Row],[Origin City]], Lookup!A:A, 0)), Table1[[#This Row],[Origin City]]),","," ",Table1[[#This Row],[Origin State]])</f>
        <v>Casselton, ND</v>
      </c>
      <c r="K1798" t="s">
        <v>48</v>
      </c>
      <c r="L1798" t="s">
        <v>49</v>
      </c>
      <c r="M1798" t="s">
        <v>50</v>
      </c>
      <c r="N1798" s="5">
        <v>1469</v>
      </c>
      <c r="O1798" t="s">
        <v>51</v>
      </c>
      <c r="P1798">
        <v>110</v>
      </c>
      <c r="Q1798">
        <v>120</v>
      </c>
      <c r="R1798" t="s">
        <v>2</v>
      </c>
      <c r="S1798" t="s">
        <v>43</v>
      </c>
      <c r="T1798" t="s">
        <v>52</v>
      </c>
      <c r="U1798" s="36" t="s">
        <v>44</v>
      </c>
      <c r="V1798" s="28" t="s">
        <v>45</v>
      </c>
      <c r="W1798" s="4">
        <v>6085</v>
      </c>
      <c r="X1798" s="4">
        <f>IF(Table1[[#This Row],[Commodity]]="corn",Table1[[#This Row],[Tariff per Car]]/(111*2000/56),Table1[[#This Row],[Tariff per Car]]/(111*2000/60))</f>
        <v>1.6445945945945946</v>
      </c>
      <c r="Y1798" s="4">
        <f>Table1[[#This Row],[Tariff per Car]]/100.7</f>
        <v>60.427010923535249</v>
      </c>
      <c r="Z1798" s="4">
        <f>(Table1[[#This Row],[Tariff per Car]]/111)</f>
        <v>54.81981981981982</v>
      </c>
      <c r="AA1798" s="6">
        <f>(Table1[[#This Row],[Tariff per Car]]/111)/Table1[[#This Row],[Route Mileage]]</f>
        <v>3.731778068061254E-2</v>
      </c>
      <c r="AB1798" s="4">
        <v>7.0000000000000007E-2</v>
      </c>
      <c r="AC1798" s="4">
        <f>Table1[[#This Row],[FSC per Mile]]*Table1[[#This Row],[Route Mileage]]</f>
        <v>102.83000000000001</v>
      </c>
      <c r="AD1798" s="4">
        <f>Table1[[#This Row],[Tariff per Car]]+Table1[[#This Row],[FSC per Car]]</f>
        <v>6187.83</v>
      </c>
      <c r="AE1798" s="4">
        <f>IF(Table1[[#This Row],[Commodity]]="corn",Table1[[#This Row],[Tariff + FSC per Car]]/(111*2000/56),Table1[[#This Row],[Tariff + FSC per Car]]/(111*2000/60))</f>
        <v>1.6723864864864864</v>
      </c>
      <c r="AF1798" s="4">
        <f>Table1[[#This Row],[Tariff + FSC per Car]]/100.7</f>
        <v>61.448162859980137</v>
      </c>
      <c r="AG1798" s="4">
        <f>(Table1[[#This Row],[Tariff + FSC per Car]]/111)</f>
        <v>55.746216216216219</v>
      </c>
      <c r="AH1798" s="6">
        <f>(Table1[[#This Row],[Tariff + FSC per Car]]/111)/Table1[[#This Row],[Route Mileage]]</f>
        <v>3.7948411311243171E-2</v>
      </c>
    </row>
    <row r="1799" spans="1:34" x14ac:dyDescent="0.25">
      <c r="A1799" s="12">
        <v>45672</v>
      </c>
      <c r="B1799" s="1" t="s">
        <v>34</v>
      </c>
      <c r="C1799" s="1" t="s">
        <v>34</v>
      </c>
      <c r="D1799" s="24">
        <v>4022</v>
      </c>
      <c r="E1799" s="24">
        <v>69902</v>
      </c>
      <c r="F1799" s="1" t="s">
        <v>72</v>
      </c>
      <c r="G1799" s="1" t="s">
        <v>36</v>
      </c>
      <c r="H1799" s="1" t="s">
        <v>74</v>
      </c>
      <c r="I1799" t="s">
        <v>75</v>
      </c>
      <c r="J1799" t="str">
        <f>_xlfn.CONCAT(IFERROR(INDEX(Lookup!B:B, MATCH(Table1[[#This Row],[Origin City]], Lookup!A:A, 0)), Table1[[#This Row],[Origin City]]),","," ",Table1[[#This Row],[Origin State]])</f>
        <v>Casselton, ND</v>
      </c>
      <c r="K1799" t="s">
        <v>79</v>
      </c>
      <c r="L1799" t="s">
        <v>62</v>
      </c>
      <c r="M1799" t="str">
        <f>_xlfn.CONCAT(IFERROR(INDEX(Lookup!B:B, MATCH(Table1[[#This Row],[Destination City]], Lookup!A:A, 0)), Table1[[#This Row],[Destination City]]),","," ",Table1[[#This Row],[Destination State]])</f>
        <v>St. Louis, MO</v>
      </c>
      <c r="N1799" s="5">
        <v>855</v>
      </c>
      <c r="O1799" t="s">
        <v>51</v>
      </c>
      <c r="P1799">
        <v>110</v>
      </c>
      <c r="Q1799">
        <v>120</v>
      </c>
      <c r="R1799" t="s">
        <v>2</v>
      </c>
      <c r="S1799" t="s">
        <v>43</v>
      </c>
      <c r="T1799" t="s">
        <v>52</v>
      </c>
      <c r="U1799" s="36" t="s">
        <v>44</v>
      </c>
      <c r="V1799" s="28" t="s">
        <v>45</v>
      </c>
      <c r="W1799" s="4">
        <v>4485</v>
      </c>
      <c r="X1799" s="4">
        <f>IF(Table1[[#This Row],[Commodity]]="corn",Table1[[#This Row],[Tariff per Car]]/(111*2000/56),Table1[[#This Row],[Tariff per Car]]/(111*2000/60))</f>
        <v>1.2121621621621621</v>
      </c>
      <c r="Y1799" s="4">
        <f>Table1[[#This Row],[Tariff per Car]]/100.7</f>
        <v>44.538232373386293</v>
      </c>
      <c r="Z1799" s="4">
        <f>(Table1[[#This Row],[Tariff per Car]]/111)</f>
        <v>40.405405405405403</v>
      </c>
      <c r="AA1799" s="6">
        <f>(Table1[[#This Row],[Tariff per Car]]/111)/Table1[[#This Row],[Route Mileage]]</f>
        <v>4.7257784099889358E-2</v>
      </c>
      <c r="AB1799" s="4">
        <v>7.0000000000000007E-2</v>
      </c>
      <c r="AC1799" s="4">
        <f>Table1[[#This Row],[FSC per Mile]]*Table1[[#This Row],[Route Mileage]]</f>
        <v>59.850000000000009</v>
      </c>
      <c r="AD1799" s="4">
        <f>Table1[[#This Row],[Tariff per Car]]+Table1[[#This Row],[FSC per Car]]</f>
        <v>4544.8500000000004</v>
      </c>
      <c r="AE1799" s="4">
        <f>IF(Table1[[#This Row],[Commodity]]="corn",Table1[[#This Row],[Tariff + FSC per Car]]/(111*2000/56),Table1[[#This Row],[Tariff + FSC per Car]]/(111*2000/60))</f>
        <v>1.228337837837838</v>
      </c>
      <c r="AF1799" s="4">
        <f>Table1[[#This Row],[Tariff + FSC per Car]]/100.7</f>
        <v>45.132571996027806</v>
      </c>
      <c r="AG1799" s="4">
        <f>(Table1[[#This Row],[Tariff + FSC per Car]]/111)</f>
        <v>40.944594594594598</v>
      </c>
      <c r="AH1799" s="6">
        <f>(Table1[[#This Row],[Tariff + FSC per Car]]/111)/Table1[[#This Row],[Route Mileage]]</f>
        <v>4.7888414730519996E-2</v>
      </c>
    </row>
    <row r="1800" spans="1:34" x14ac:dyDescent="0.25">
      <c r="A1800" s="12">
        <v>45672</v>
      </c>
      <c r="B1800" s="22" t="s">
        <v>34</v>
      </c>
      <c r="C1800" s="22" t="s">
        <v>34</v>
      </c>
      <c r="D1800" s="25">
        <v>4022</v>
      </c>
      <c r="E1800" s="24">
        <v>69105</v>
      </c>
      <c r="F1800" s="22" t="s">
        <v>72</v>
      </c>
      <c r="G1800" s="1" t="s">
        <v>36</v>
      </c>
      <c r="H1800" s="1" t="s">
        <v>76</v>
      </c>
      <c r="I1800" t="s">
        <v>77</v>
      </c>
      <c r="J1800" t="str">
        <f>_xlfn.CONCAT(IFERROR(INDEX(Lookup!B:B, MATCH(Table1[[#This Row],[Origin City]], Lookup!A:A, 0)), Table1[[#This Row],[Origin City]]),","," ",Table1[[#This Row],[Origin State]])</f>
        <v>Concordia, KS</v>
      </c>
      <c r="K1800" t="s">
        <v>65</v>
      </c>
      <c r="L1800" t="s">
        <v>54</v>
      </c>
      <c r="M1800" t="s">
        <v>66</v>
      </c>
      <c r="N1800" s="5">
        <v>742</v>
      </c>
      <c r="O1800" s="23" t="s">
        <v>51</v>
      </c>
      <c r="P1800" s="23">
        <v>110</v>
      </c>
      <c r="Q1800" s="23">
        <v>120</v>
      </c>
      <c r="R1800" s="23" t="s">
        <v>2</v>
      </c>
      <c r="S1800" t="s">
        <v>43</v>
      </c>
      <c r="T1800" s="23" t="s">
        <v>43</v>
      </c>
      <c r="U1800" s="37" t="s">
        <v>44</v>
      </c>
      <c r="V1800" s="32" t="s">
        <v>45</v>
      </c>
      <c r="W1800" s="4">
        <v>4935</v>
      </c>
      <c r="X1800" s="4">
        <f>IF(Table1[[#This Row],[Commodity]]="corn",Table1[[#This Row],[Tariff per Car]]/(111*2000/56),Table1[[#This Row],[Tariff per Car]]/(111*2000/60))</f>
        <v>1.3337837837837838</v>
      </c>
      <c r="Y1800" s="4">
        <f>Table1[[#This Row],[Tariff per Car]]/100.7</f>
        <v>49.006951340615686</v>
      </c>
      <c r="Z1800" s="4">
        <f>(Table1[[#This Row],[Tariff per Car]]/111)</f>
        <v>44.45945945945946</v>
      </c>
      <c r="AA1800" s="6">
        <f>(Table1[[#This Row],[Tariff per Car]]/111)/Table1[[#This Row],[Route Mileage]]</f>
        <v>5.991840897501275E-2</v>
      </c>
      <c r="AB1800" s="4">
        <v>7.0000000000000007E-2</v>
      </c>
      <c r="AC1800" s="4">
        <f>Table1[[#This Row],[FSC per Mile]]*Table1[[#This Row],[Route Mileage]]</f>
        <v>51.940000000000005</v>
      </c>
      <c r="AD1800" s="4">
        <f>Table1[[#This Row],[Tariff per Car]]+Table1[[#This Row],[FSC per Car]]</f>
        <v>4986.9399999999996</v>
      </c>
      <c r="AE1800" s="4">
        <f>IF(Table1[[#This Row],[Commodity]]="corn",Table1[[#This Row],[Tariff + FSC per Car]]/(111*2000/56),Table1[[#This Row],[Tariff + FSC per Car]]/(111*2000/60))</f>
        <v>1.3478216216216214</v>
      </c>
      <c r="AF1800" s="4">
        <f>Table1[[#This Row],[Tariff + FSC per Car]]/100.7</f>
        <v>49.522740814299894</v>
      </c>
      <c r="AG1800" s="4">
        <f>(Table1[[#This Row],[Tariff + FSC per Car]]/111)</f>
        <v>44.927387387387384</v>
      </c>
      <c r="AH1800" s="6">
        <f>(Table1[[#This Row],[Tariff + FSC per Car]]/111)/Table1[[#This Row],[Route Mileage]]</f>
        <v>6.0549039605643375E-2</v>
      </c>
    </row>
    <row r="1801" spans="1:34" x14ac:dyDescent="0.25">
      <c r="A1801" s="12">
        <v>45672</v>
      </c>
      <c r="B1801" s="22" t="s">
        <v>34</v>
      </c>
      <c r="C1801" s="22" t="s">
        <v>34</v>
      </c>
      <c r="D1801" s="25">
        <v>4022</v>
      </c>
      <c r="E1801" s="24">
        <v>69105</v>
      </c>
      <c r="F1801" s="22" t="s">
        <v>72</v>
      </c>
      <c r="G1801" s="1" t="s">
        <v>36</v>
      </c>
      <c r="H1801" s="1" t="s">
        <v>78</v>
      </c>
      <c r="I1801" t="s">
        <v>68</v>
      </c>
      <c r="J1801" t="str">
        <f>_xlfn.CONCAT(IFERROR(INDEX(Lookup!B:B, MATCH(Table1[[#This Row],[Origin City]], Lookup!A:A, 0)), Table1[[#This Row],[Origin City]]),","," ",Table1[[#This Row],[Origin State]])</f>
        <v>Mitchell, SD</v>
      </c>
      <c r="K1801" t="s">
        <v>48</v>
      </c>
      <c r="L1801" t="s">
        <v>49</v>
      </c>
      <c r="M1801" t="s">
        <v>50</v>
      </c>
      <c r="N1801" s="5">
        <v>1624</v>
      </c>
      <c r="O1801" s="23" t="s">
        <v>51</v>
      </c>
      <c r="P1801" s="23">
        <v>110</v>
      </c>
      <c r="Q1801" s="23">
        <v>120</v>
      </c>
      <c r="R1801" s="23" t="s">
        <v>2</v>
      </c>
      <c r="S1801" t="s">
        <v>43</v>
      </c>
      <c r="T1801" t="s">
        <v>52</v>
      </c>
      <c r="U1801" s="37" t="s">
        <v>44</v>
      </c>
      <c r="V1801" s="32" t="s">
        <v>45</v>
      </c>
      <c r="W1801" s="4">
        <v>6185</v>
      </c>
      <c r="X1801" s="4">
        <f>IF(Table1[[#This Row],[Commodity]]="corn",Table1[[#This Row],[Tariff per Car]]/(111*2000/56),Table1[[#This Row],[Tariff per Car]]/(111*2000/60))</f>
        <v>1.6716216216216215</v>
      </c>
      <c r="Y1801" s="4">
        <f>Table1[[#This Row],[Tariff per Car]]/100.7</f>
        <v>61.420059582919563</v>
      </c>
      <c r="Z1801" s="4">
        <f>(Table1[[#This Row],[Tariff per Car]]/111)</f>
        <v>55.72072072072072</v>
      </c>
      <c r="AA1801" s="6">
        <f>(Table1[[#This Row],[Tariff per Car]]/111)/Table1[[#This Row],[Route Mileage]]</f>
        <v>3.4310788621133452E-2</v>
      </c>
      <c r="AB1801" s="4">
        <v>7.0000000000000007E-2</v>
      </c>
      <c r="AC1801" s="4">
        <f>Table1[[#This Row],[FSC per Mile]]*Table1[[#This Row],[Route Mileage]]</f>
        <v>113.68</v>
      </c>
      <c r="AD1801" s="4">
        <f>Table1[[#This Row],[Tariff per Car]]+Table1[[#This Row],[FSC per Car]]</f>
        <v>6298.68</v>
      </c>
      <c r="AE1801" s="4">
        <f>IF(Table1[[#This Row],[Commodity]]="corn",Table1[[#This Row],[Tariff + FSC per Car]]/(111*2000/56),Table1[[#This Row],[Tariff + FSC per Car]]/(111*2000/60))</f>
        <v>1.702345945945946</v>
      </c>
      <c r="AF1801" s="4">
        <f>Table1[[#This Row],[Tariff + FSC per Car]]/100.7</f>
        <v>62.548957298907645</v>
      </c>
      <c r="AG1801" s="4">
        <f>(Table1[[#This Row],[Tariff + FSC per Car]]/111)</f>
        <v>56.744864864864866</v>
      </c>
      <c r="AH1801" s="6">
        <f>(Table1[[#This Row],[Tariff + FSC per Car]]/111)/Table1[[#This Row],[Route Mileage]]</f>
        <v>3.4941419251764083E-2</v>
      </c>
    </row>
    <row r="1802" spans="1:34" x14ac:dyDescent="0.25">
      <c r="A1802" s="12">
        <v>45672</v>
      </c>
      <c r="B1802" s="22" t="s">
        <v>34</v>
      </c>
      <c r="C1802" s="22" t="s">
        <v>34</v>
      </c>
      <c r="D1802" s="25">
        <v>4022</v>
      </c>
      <c r="E1802" s="24">
        <v>69105</v>
      </c>
      <c r="F1802" s="22" t="s">
        <v>72</v>
      </c>
      <c r="G1802" s="1" t="s">
        <v>36</v>
      </c>
      <c r="H1802" s="1" t="s">
        <v>61</v>
      </c>
      <c r="I1802" t="s">
        <v>62</v>
      </c>
      <c r="J1802" t="str">
        <f>_xlfn.CONCAT(IFERROR(INDEX(Lookup!B:B, MATCH(Table1[[#This Row],[Origin City]], Lookup!A:A, 0)), Table1[[#This Row],[Origin City]]),","," ",Table1[[#This Row],[Origin State]])</f>
        <v>Phelps (Rock Port), MO</v>
      </c>
      <c r="K1802" t="s">
        <v>48</v>
      </c>
      <c r="L1802" t="s">
        <v>49</v>
      </c>
      <c r="M1802" t="s">
        <v>50</v>
      </c>
      <c r="N1802" s="5">
        <v>1881</v>
      </c>
      <c r="O1802" s="23" t="s">
        <v>51</v>
      </c>
      <c r="P1802" s="23">
        <v>110</v>
      </c>
      <c r="Q1802" s="23">
        <v>120</v>
      </c>
      <c r="R1802" s="23" t="s">
        <v>2</v>
      </c>
      <c r="S1802" t="s">
        <v>43</v>
      </c>
      <c r="T1802" s="23" t="s">
        <v>43</v>
      </c>
      <c r="U1802" s="37" t="s">
        <v>44</v>
      </c>
      <c r="V1802" s="32" t="s">
        <v>45</v>
      </c>
      <c r="W1802" s="4">
        <v>6135</v>
      </c>
      <c r="X1802" s="4">
        <f>IF(Table1[[#This Row],[Commodity]]="corn",Table1[[#This Row],[Tariff per Car]]/(111*2000/56),Table1[[#This Row],[Tariff per Car]]/(111*2000/60))</f>
        <v>1.6581081081081082</v>
      </c>
      <c r="Y1802" s="4">
        <f>Table1[[#This Row],[Tariff per Car]]/100.7</f>
        <v>60.923535253227406</v>
      </c>
      <c r="Z1802" s="4">
        <f>(Table1[[#This Row],[Tariff per Car]]/111)</f>
        <v>55.270270270270274</v>
      </c>
      <c r="AA1802" s="6">
        <f>(Table1[[#This Row],[Tariff per Car]]/111)/Table1[[#This Row],[Route Mileage]]</f>
        <v>2.9383450436082016E-2</v>
      </c>
      <c r="AB1802" s="4">
        <v>7.0000000000000007E-2</v>
      </c>
      <c r="AC1802" s="4">
        <f>Table1[[#This Row],[FSC per Mile]]*Table1[[#This Row],[Route Mileage]]</f>
        <v>131.67000000000002</v>
      </c>
      <c r="AD1802" s="4">
        <f>Table1[[#This Row],[Tariff per Car]]+Table1[[#This Row],[FSC per Car]]</f>
        <v>6266.67</v>
      </c>
      <c r="AE1802" s="4">
        <f>IF(Table1[[#This Row],[Commodity]]="corn",Table1[[#This Row],[Tariff + FSC per Car]]/(111*2000/56),Table1[[#This Row],[Tariff + FSC per Car]]/(111*2000/60))</f>
        <v>1.6936945945945947</v>
      </c>
      <c r="AF1802" s="4">
        <f>Table1[[#This Row],[Tariff + FSC per Car]]/100.7</f>
        <v>62.231082423038728</v>
      </c>
      <c r="AG1802" s="4">
        <f>(Table1[[#This Row],[Tariff + FSC per Car]]/111)</f>
        <v>56.45648648648649</v>
      </c>
      <c r="AH1802" s="6">
        <f>(Table1[[#This Row],[Tariff + FSC per Car]]/111)/Table1[[#This Row],[Route Mileage]]</f>
        <v>3.0014081066712647E-2</v>
      </c>
    </row>
    <row r="1803" spans="1:34" x14ac:dyDescent="0.25">
      <c r="A1803" s="12">
        <v>45672</v>
      </c>
      <c r="B1803" s="22" t="s">
        <v>34</v>
      </c>
      <c r="C1803" s="22" t="s">
        <v>34</v>
      </c>
      <c r="D1803" s="25">
        <v>4022</v>
      </c>
      <c r="E1803" s="24">
        <v>69105</v>
      </c>
      <c r="F1803" s="22" t="s">
        <v>72</v>
      </c>
      <c r="G1803" s="1" t="s">
        <v>36</v>
      </c>
      <c r="H1803" s="1" t="s">
        <v>69</v>
      </c>
      <c r="I1803" t="s">
        <v>47</v>
      </c>
      <c r="J1803" t="str">
        <f>_xlfn.CONCAT(IFERROR(INDEX(Lookup!B:B, MATCH(Table1[[#This Row],[Origin City]], Lookup!A:A, 0)), Table1[[#This Row],[Origin City]]),","," ",Table1[[#This Row],[Origin State]])</f>
        <v>St. Cloud, MN</v>
      </c>
      <c r="K1803" t="s">
        <v>48</v>
      </c>
      <c r="L1803" t="s">
        <v>49</v>
      </c>
      <c r="M1803" t="s">
        <v>50</v>
      </c>
      <c r="N1803" s="5">
        <v>1666</v>
      </c>
      <c r="O1803" s="23" t="s">
        <v>51</v>
      </c>
      <c r="P1803" s="23">
        <v>110</v>
      </c>
      <c r="Q1803" s="23">
        <v>120</v>
      </c>
      <c r="R1803" s="23" t="s">
        <v>2</v>
      </c>
      <c r="S1803" t="s">
        <v>43</v>
      </c>
      <c r="T1803" s="23" t="s">
        <v>43</v>
      </c>
      <c r="U1803" s="37" t="s">
        <v>44</v>
      </c>
      <c r="V1803" s="32" t="s">
        <v>45</v>
      </c>
      <c r="W1803" s="4">
        <v>6235</v>
      </c>
      <c r="X1803" s="4">
        <f>IF(Table1[[#This Row],[Commodity]]="corn",Table1[[#This Row],[Tariff per Car]]/(111*2000/56),Table1[[#This Row],[Tariff per Car]]/(111*2000/60))</f>
        <v>1.6851351351351351</v>
      </c>
      <c r="Y1803" s="4">
        <f>Table1[[#This Row],[Tariff per Car]]/100.7</f>
        <v>61.916583912611713</v>
      </c>
      <c r="Z1803" s="4">
        <f>(Table1[[#This Row],[Tariff per Car]]/111)</f>
        <v>56.171171171171174</v>
      </c>
      <c r="AA1803" s="6">
        <f>(Table1[[#This Row],[Tariff per Car]]/111)/Table1[[#This Row],[Route Mileage]]</f>
        <v>3.3716189178374052E-2</v>
      </c>
      <c r="AB1803" s="4">
        <v>7.0000000000000007E-2</v>
      </c>
      <c r="AC1803" s="4">
        <f>Table1[[#This Row],[FSC per Mile]]*Table1[[#This Row],[Route Mileage]]</f>
        <v>116.62</v>
      </c>
      <c r="AD1803" s="4">
        <f>Table1[[#This Row],[Tariff per Car]]+Table1[[#This Row],[FSC per Car]]</f>
        <v>6351.62</v>
      </c>
      <c r="AE1803" s="4">
        <f>IF(Table1[[#This Row],[Commodity]]="corn",Table1[[#This Row],[Tariff + FSC per Car]]/(111*2000/56),Table1[[#This Row],[Tariff + FSC per Car]]/(111*2000/60))</f>
        <v>1.716654054054054</v>
      </c>
      <c r="AF1803" s="4">
        <f>Table1[[#This Row],[Tariff + FSC per Car]]/100.7</f>
        <v>63.074677259185698</v>
      </c>
      <c r="AG1803" s="4">
        <f>(Table1[[#This Row],[Tariff + FSC per Car]]/111)</f>
        <v>57.221801801801803</v>
      </c>
      <c r="AH1803" s="6">
        <f>(Table1[[#This Row],[Tariff + FSC per Car]]/111)/Table1[[#This Row],[Route Mileage]]</f>
        <v>3.4346819809004683E-2</v>
      </c>
    </row>
    <row r="1804" spans="1:34" x14ac:dyDescent="0.25">
      <c r="A1804" s="12">
        <v>45672</v>
      </c>
      <c r="B1804" s="22" t="s">
        <v>131</v>
      </c>
      <c r="C1804" s="1" t="s">
        <v>131</v>
      </c>
      <c r="D1804" s="25">
        <v>4050</v>
      </c>
      <c r="E1804" s="24">
        <v>1001000</v>
      </c>
      <c r="F1804" s="22" t="s">
        <v>72</v>
      </c>
      <c r="G1804" s="1" t="s">
        <v>36</v>
      </c>
      <c r="H1804" s="1" t="s">
        <v>132</v>
      </c>
      <c r="I1804" t="s">
        <v>57</v>
      </c>
      <c r="J1804" t="str">
        <f>_xlfn.CONCAT(IFERROR(INDEX(Lookup!B:B, MATCH(Table1[[#This Row],[Origin City]], Lookup!A:A, 0)), Table1[[#This Row],[Origin City]]),","," ",Table1[[#This Row],[Origin State]])</f>
        <v>Gibson City, IL</v>
      </c>
      <c r="K1804" t="s">
        <v>133</v>
      </c>
      <c r="L1804" t="s">
        <v>83</v>
      </c>
      <c r="M1804" t="str">
        <f>_xlfn.CONCAT(IFERROR(INDEX(Lookup!B:B, MATCH(Table1[[#This Row],[Destination City]], Lookup!A:A, 0)), Table1[[#This Row],[Destination City]]),","," ",Table1[[#This Row],[Destination State]])</f>
        <v>Reserve, LA</v>
      </c>
      <c r="N1804" s="5">
        <v>870</v>
      </c>
      <c r="O1804" s="23" t="s">
        <v>86</v>
      </c>
      <c r="P1804" s="23">
        <v>105</v>
      </c>
      <c r="Q1804" s="23"/>
      <c r="R1804" s="23" t="s">
        <v>108</v>
      </c>
      <c r="S1804" t="s">
        <v>43</v>
      </c>
      <c r="T1804" s="23" t="s">
        <v>52</v>
      </c>
      <c r="U1804" s="31"/>
      <c r="V1804" s="32" t="s">
        <v>134</v>
      </c>
      <c r="W1804" s="4">
        <v>2191</v>
      </c>
      <c r="X1804" s="4">
        <f>IF(Table1[[#This Row],[Commodity]]="corn",Table1[[#This Row],[Tariff per Car]]/(111*2000/56),Table1[[#This Row],[Tariff per Car]]/(111*2000/60))</f>
        <v>0.59216216216216211</v>
      </c>
      <c r="Y1804" s="4">
        <f>Table1[[#This Row],[Tariff per Car]]/100.7</f>
        <v>21.757696127110229</v>
      </c>
      <c r="Z1804" s="4">
        <f>(Table1[[#This Row],[Tariff per Car]]/111)</f>
        <v>19.738738738738739</v>
      </c>
      <c r="AA1804" s="6">
        <f>(Table1[[#This Row],[Tariff per Car]]/111)/Table1[[#This Row],[Route Mileage]]</f>
        <v>2.2688205446826138E-2</v>
      </c>
      <c r="AB1804" s="4">
        <v>0.318</v>
      </c>
      <c r="AC1804" s="4">
        <f>Table1[[#This Row],[FSC per Mile]]*Table1[[#This Row],[Route Mileage]]</f>
        <v>276.66000000000003</v>
      </c>
      <c r="AD1804" s="4">
        <f>Table1[[#This Row],[Tariff per Car]]+Table1[[#This Row],[FSC per Car]]</f>
        <v>2467.66</v>
      </c>
      <c r="AE1804" s="4">
        <f>IF(Table1[[#This Row],[Commodity]]="corn",Table1[[#This Row],[Tariff + FSC per Car]]/(111*2000/56),Table1[[#This Row],[Tariff + FSC per Car]]/(111*2000/60))</f>
        <v>0.66693513513513514</v>
      </c>
      <c r="AF1804" s="4">
        <f>Table1[[#This Row],[Tariff + FSC per Car]]/100.7</f>
        <v>24.505064548162856</v>
      </c>
      <c r="AG1804" s="4">
        <f>(Table1[[#This Row],[Tariff + FSC per Car]]/111)</f>
        <v>22.231171171171169</v>
      </c>
      <c r="AH1804" s="6">
        <f>(Table1[[#This Row],[Tariff + FSC per Car]]/111)/Table1[[#This Row],[Route Mileage]]</f>
        <v>2.5553070311691E-2</v>
      </c>
    </row>
    <row r="1805" spans="1:34" x14ac:dyDescent="0.25">
      <c r="A1805" s="12">
        <v>45672</v>
      </c>
      <c r="B1805" s="22" t="s">
        <v>131</v>
      </c>
      <c r="C1805" s="1" t="s">
        <v>131</v>
      </c>
      <c r="D1805" s="25">
        <v>4050</v>
      </c>
      <c r="E1805" s="24">
        <v>1001000</v>
      </c>
      <c r="F1805" s="22" t="s">
        <v>72</v>
      </c>
      <c r="G1805" s="1" t="s">
        <v>36</v>
      </c>
      <c r="H1805" s="1" t="s">
        <v>132</v>
      </c>
      <c r="I1805" t="s">
        <v>57</v>
      </c>
      <c r="J1805" t="str">
        <f>_xlfn.CONCAT(IFERROR(INDEX(Lookup!B:B, MATCH(Table1[[#This Row],[Origin City]], Lookup!A:A, 0)), Table1[[#This Row],[Origin City]]),","," ",Table1[[#This Row],[Origin State]])</f>
        <v>Gibson City, IL</v>
      </c>
      <c r="K1805" t="s">
        <v>133</v>
      </c>
      <c r="L1805" t="s">
        <v>83</v>
      </c>
      <c r="M1805" t="str">
        <f>_xlfn.CONCAT(IFERROR(INDEX(Lookup!B:B, MATCH(Table1[[#This Row],[Destination City]], Lookup!A:A, 0)), Table1[[#This Row],[Destination City]]),","," ",Table1[[#This Row],[Destination State]])</f>
        <v>Reserve, LA</v>
      </c>
      <c r="N1805" s="5">
        <v>870</v>
      </c>
      <c r="O1805" s="23" t="s">
        <v>86</v>
      </c>
      <c r="P1805" s="23">
        <v>105</v>
      </c>
      <c r="Q1805" s="23"/>
      <c r="R1805" s="23" t="s">
        <v>2</v>
      </c>
      <c r="S1805" t="s">
        <v>43</v>
      </c>
      <c r="T1805" s="23" t="s">
        <v>52</v>
      </c>
      <c r="U1805" s="31"/>
      <c r="V1805" s="32" t="s">
        <v>134</v>
      </c>
      <c r="W1805" s="4">
        <v>2571</v>
      </c>
      <c r="X1805" s="4">
        <f>IF(Table1[[#This Row],[Commodity]]="corn",Table1[[#This Row],[Tariff per Car]]/(111*2000/56),Table1[[#This Row],[Tariff per Car]]/(111*2000/60))</f>
        <v>0.69486486486486487</v>
      </c>
      <c r="Y1805" s="4">
        <f>Table1[[#This Row],[Tariff per Car]]/100.7</f>
        <v>25.531281032770604</v>
      </c>
      <c r="Z1805" s="4">
        <f>(Table1[[#This Row],[Tariff per Car]]/111)</f>
        <v>23.162162162162161</v>
      </c>
      <c r="AA1805" s="6">
        <f>(Table1[[#This Row],[Tariff per Car]]/111)/Table1[[#This Row],[Route Mileage]]</f>
        <v>2.6623174899036966E-2</v>
      </c>
      <c r="AB1805" s="4">
        <v>0.318</v>
      </c>
      <c r="AC1805" s="4">
        <f>Table1[[#This Row],[FSC per Mile]]*Table1[[#This Row],[Route Mileage]]</f>
        <v>276.66000000000003</v>
      </c>
      <c r="AD1805" s="4">
        <f>Table1[[#This Row],[Tariff per Car]]+Table1[[#This Row],[FSC per Car]]</f>
        <v>2847.66</v>
      </c>
      <c r="AE1805" s="4">
        <f>IF(Table1[[#This Row],[Commodity]]="corn",Table1[[#This Row],[Tariff + FSC per Car]]/(111*2000/56),Table1[[#This Row],[Tariff + FSC per Car]]/(111*2000/60))</f>
        <v>0.76963783783783779</v>
      </c>
      <c r="AF1805" s="4">
        <f>Table1[[#This Row],[Tariff + FSC per Car]]/100.7</f>
        <v>28.278649453823235</v>
      </c>
      <c r="AG1805" s="4">
        <f>(Table1[[#This Row],[Tariff + FSC per Car]]/111)</f>
        <v>25.654594594594592</v>
      </c>
      <c r="AH1805" s="6">
        <f>(Table1[[#This Row],[Tariff + FSC per Car]]/111)/Table1[[#This Row],[Route Mileage]]</f>
        <v>2.9488039763901828E-2</v>
      </c>
    </row>
    <row r="1806" spans="1:34" x14ac:dyDescent="0.25">
      <c r="A1806" s="12">
        <v>45672</v>
      </c>
      <c r="B1806" s="22" t="s">
        <v>131</v>
      </c>
      <c r="C1806" s="22" t="s">
        <v>131</v>
      </c>
      <c r="D1806" s="25">
        <v>4050</v>
      </c>
      <c r="E1806" s="24">
        <v>1001000</v>
      </c>
      <c r="F1806" s="22" t="s">
        <v>72</v>
      </c>
      <c r="G1806" s="1" t="s">
        <v>36</v>
      </c>
      <c r="H1806" s="1" t="s">
        <v>135</v>
      </c>
      <c r="I1806" t="s">
        <v>59</v>
      </c>
      <c r="J1806" t="str">
        <f>_xlfn.CONCAT(IFERROR(INDEX(Lookup!B:B, MATCH(Table1[[#This Row],[Origin City]], Lookup!A:A, 0)), Table1[[#This Row],[Origin City]]),","," ",Table1[[#This Row],[Origin State]])</f>
        <v>Ida Grove, IA</v>
      </c>
      <c r="K1806" t="s">
        <v>136</v>
      </c>
      <c r="L1806" t="s">
        <v>83</v>
      </c>
      <c r="M1806" t="str">
        <f>_xlfn.CONCAT(IFERROR(INDEX(Lookup!B:B, MATCH(Table1[[#This Row],[Destination City]], Lookup!A:A, 0)), Table1[[#This Row],[Destination City]]),","," ",Table1[[#This Row],[Destination State]])</f>
        <v>Convent, LA</v>
      </c>
      <c r="N1806" s="5">
        <v>1376</v>
      </c>
      <c r="O1806" s="23" t="s">
        <v>86</v>
      </c>
      <c r="P1806" s="23">
        <v>105</v>
      </c>
      <c r="Q1806" s="23"/>
      <c r="R1806" s="23" t="s">
        <v>108</v>
      </c>
      <c r="S1806" t="s">
        <v>43</v>
      </c>
      <c r="T1806" s="23" t="s">
        <v>43</v>
      </c>
      <c r="U1806" s="31"/>
      <c r="V1806" s="32" t="s">
        <v>134</v>
      </c>
      <c r="W1806" s="4">
        <v>3324</v>
      </c>
      <c r="X1806" s="4">
        <f>IF(Table1[[#This Row],[Commodity]]="corn",Table1[[#This Row],[Tariff per Car]]/(111*2000/56),Table1[[#This Row],[Tariff per Car]]/(111*2000/60))</f>
        <v>0.89837837837837842</v>
      </c>
      <c r="Y1806" s="4">
        <f>Table1[[#This Row],[Tariff per Car]]/100.7</f>
        <v>33.008937437934456</v>
      </c>
      <c r="Z1806" s="4">
        <f>(Table1[[#This Row],[Tariff per Car]]/111)</f>
        <v>29.945945945945947</v>
      </c>
      <c r="AA1806" s="6">
        <f>(Table1[[#This Row],[Tariff per Car]]/111)/Table1[[#This Row],[Route Mileage]]</f>
        <v>2.1763042111879322E-2</v>
      </c>
      <c r="AB1806" s="4">
        <v>0.318</v>
      </c>
      <c r="AC1806" s="4">
        <f>Table1[[#This Row],[FSC per Mile]]*Table1[[#This Row],[Route Mileage]]</f>
        <v>437.56799999999998</v>
      </c>
      <c r="AD1806" s="4">
        <f>Table1[[#This Row],[Tariff per Car]]+Table1[[#This Row],[FSC per Car]]</f>
        <v>3761.5680000000002</v>
      </c>
      <c r="AE1806" s="4">
        <f>IF(Table1[[#This Row],[Commodity]]="corn",Table1[[#This Row],[Tariff + FSC per Car]]/(111*2000/56),Table1[[#This Row],[Tariff + FSC per Car]]/(111*2000/60))</f>
        <v>1.01664</v>
      </c>
      <c r="AF1806" s="4">
        <f>Table1[[#This Row],[Tariff + FSC per Car]]/100.7</f>
        <v>37.354200595829198</v>
      </c>
      <c r="AG1806" s="4">
        <f>(Table1[[#This Row],[Tariff + FSC per Car]]/111)</f>
        <v>33.888000000000005</v>
      </c>
      <c r="AH1806" s="6">
        <f>(Table1[[#This Row],[Tariff + FSC per Car]]/111)/Table1[[#This Row],[Route Mileage]]</f>
        <v>2.462790697674419E-2</v>
      </c>
    </row>
    <row r="1807" spans="1:34" x14ac:dyDescent="0.25">
      <c r="A1807" s="12">
        <v>45672</v>
      </c>
      <c r="B1807" s="22" t="s">
        <v>131</v>
      </c>
      <c r="C1807" s="22" t="s">
        <v>131</v>
      </c>
      <c r="D1807" s="25">
        <v>4050</v>
      </c>
      <c r="E1807" s="24">
        <v>1001000</v>
      </c>
      <c r="F1807" s="22" t="s">
        <v>72</v>
      </c>
      <c r="G1807" s="1" t="s">
        <v>36</v>
      </c>
      <c r="H1807" s="1" t="s">
        <v>135</v>
      </c>
      <c r="I1807" t="s">
        <v>59</v>
      </c>
      <c r="J1807" t="str">
        <f>_xlfn.CONCAT(IFERROR(INDEX(Lookup!B:B, MATCH(Table1[[#This Row],[Origin City]], Lookup!A:A, 0)), Table1[[#This Row],[Origin City]]),","," ",Table1[[#This Row],[Origin State]])</f>
        <v>Ida Grove, IA</v>
      </c>
      <c r="K1807" t="s">
        <v>136</v>
      </c>
      <c r="L1807" t="s">
        <v>83</v>
      </c>
      <c r="M1807" t="str">
        <f>_xlfn.CONCAT(IFERROR(INDEX(Lookup!B:B, MATCH(Table1[[#This Row],[Destination City]], Lookup!A:A, 0)), Table1[[#This Row],[Destination City]]),","," ",Table1[[#This Row],[Destination State]])</f>
        <v>Convent, LA</v>
      </c>
      <c r="N1807" s="5">
        <v>1376</v>
      </c>
      <c r="O1807" s="23" t="s">
        <v>86</v>
      </c>
      <c r="P1807" s="23">
        <v>105</v>
      </c>
      <c r="Q1807" s="23"/>
      <c r="R1807" s="23" t="s">
        <v>2</v>
      </c>
      <c r="S1807" t="s">
        <v>43</v>
      </c>
      <c r="T1807" s="23" t="s">
        <v>43</v>
      </c>
      <c r="U1807" s="31"/>
      <c r="V1807" s="32" t="s">
        <v>134</v>
      </c>
      <c r="W1807" s="4">
        <v>3759</v>
      </c>
      <c r="X1807" s="4">
        <f>IF(Table1[[#This Row],[Commodity]]="corn",Table1[[#This Row],[Tariff per Car]]/(111*2000/56),Table1[[#This Row],[Tariff per Car]]/(111*2000/60))</f>
        <v>1.0159459459459459</v>
      </c>
      <c r="Y1807" s="4">
        <f>Table1[[#This Row],[Tariff per Car]]/100.7</f>
        <v>37.328699106256202</v>
      </c>
      <c r="Z1807" s="4">
        <f>(Table1[[#This Row],[Tariff per Car]]/111)</f>
        <v>33.864864864864863</v>
      </c>
      <c r="AA1807" s="6">
        <f>(Table1[[#This Row],[Tariff per Car]]/111)/Table1[[#This Row],[Route Mileage]]</f>
        <v>2.4611093651791326E-2</v>
      </c>
      <c r="AB1807" s="4">
        <v>0.318</v>
      </c>
      <c r="AC1807" s="4">
        <f>Table1[[#This Row],[FSC per Mile]]*Table1[[#This Row],[Route Mileage]]</f>
        <v>437.56799999999998</v>
      </c>
      <c r="AD1807" s="4">
        <f>Table1[[#This Row],[Tariff per Car]]+Table1[[#This Row],[FSC per Car]]</f>
        <v>4196.5680000000002</v>
      </c>
      <c r="AE1807" s="4">
        <f>IF(Table1[[#This Row],[Commodity]]="corn",Table1[[#This Row],[Tariff + FSC per Car]]/(111*2000/56),Table1[[#This Row],[Tariff + FSC per Car]]/(111*2000/60))</f>
        <v>1.1342075675675676</v>
      </c>
      <c r="AF1807" s="4">
        <f>Table1[[#This Row],[Tariff + FSC per Car]]/100.7</f>
        <v>41.673962264150944</v>
      </c>
      <c r="AG1807" s="4">
        <f>(Table1[[#This Row],[Tariff + FSC per Car]]/111)</f>
        <v>37.806918918918917</v>
      </c>
      <c r="AH1807" s="6">
        <f>(Table1[[#This Row],[Tariff + FSC per Car]]/111)/Table1[[#This Row],[Route Mileage]]</f>
        <v>2.7475958516656188E-2</v>
      </c>
    </row>
    <row r="1808" spans="1:34" x14ac:dyDescent="0.25">
      <c r="A1808" s="12">
        <v>45672</v>
      </c>
      <c r="B1808" s="22" t="s">
        <v>88</v>
      </c>
      <c r="C1808" s="22" t="s">
        <v>81</v>
      </c>
      <c r="D1808" s="25">
        <v>4444</v>
      </c>
      <c r="E1808" s="24">
        <v>47004</v>
      </c>
      <c r="F1808" s="22" t="s">
        <v>72</v>
      </c>
      <c r="G1808" s="1" t="s">
        <v>36</v>
      </c>
      <c r="H1808" s="1" t="s">
        <v>89</v>
      </c>
      <c r="I1808" t="s">
        <v>75</v>
      </c>
      <c r="J1808" t="str">
        <f>_xlfn.CONCAT(IFERROR(INDEX(Lookup!B:B, MATCH(Table1[[#This Row],[Origin City]], Lookup!A:A, 0)), Table1[[#This Row],[Origin City]]),","," ",Table1[[#This Row],[Origin State]])</f>
        <v>Enderlin, ND</v>
      </c>
      <c r="K1808" t="s">
        <v>119</v>
      </c>
      <c r="L1808" t="s">
        <v>57</v>
      </c>
      <c r="M1808" t="str">
        <f>_xlfn.CONCAT(IFERROR(INDEX(Lookup!B:B, MATCH(Table1[[#This Row],[Destination City]], Lookup!A:A, 0)), Table1[[#This Row],[Destination City]]),","," ",Table1[[#This Row],[Destination State]])</f>
        <v>East St. Louis, IL</v>
      </c>
      <c r="N1808" s="5">
        <v>1235.9000000000001</v>
      </c>
      <c r="O1808" s="23" t="s">
        <v>86</v>
      </c>
      <c r="P1808" s="23">
        <v>110</v>
      </c>
      <c r="Q1808" s="23">
        <v>110</v>
      </c>
      <c r="R1808" s="23" t="s">
        <v>42</v>
      </c>
      <c r="S1808" t="s">
        <v>43</v>
      </c>
      <c r="T1808" s="23" t="s">
        <v>52</v>
      </c>
      <c r="U1808" s="31"/>
      <c r="V1808" s="32" t="s">
        <v>87</v>
      </c>
      <c r="W1808" s="4">
        <v>3526</v>
      </c>
      <c r="X1808" s="4">
        <f>IF(Table1[[#This Row],[Commodity]]="corn",Table1[[#This Row],[Tariff per Car]]/(111*2000/56),Table1[[#This Row],[Tariff per Car]]/(111*2000/60))</f>
        <v>0.95297297297297301</v>
      </c>
      <c r="Y1808" s="4">
        <f>Table1[[#This Row],[Tariff per Car]]/100.7</f>
        <v>35.01489572989076</v>
      </c>
      <c r="Z1808" s="4">
        <f>(Table1[[#This Row],[Tariff per Car]]/111)</f>
        <v>31.765765765765767</v>
      </c>
      <c r="AA1808" s="6">
        <f>(Table1[[#This Row],[Tariff per Car]]/111)/Table1[[#This Row],[Route Mileage]]</f>
        <v>2.5702537232596297E-2</v>
      </c>
      <c r="AB1808" s="4">
        <v>0.26250000000000001</v>
      </c>
      <c r="AC1808" s="4">
        <f>Table1[[#This Row],[FSC per Mile]]*Table1[[#This Row],[Route Mileage]]</f>
        <v>324.42375000000004</v>
      </c>
      <c r="AD1808" s="4">
        <f>Table1[[#This Row],[Tariff per Car]]+Table1[[#This Row],[FSC per Car]]</f>
        <v>3850.4237499999999</v>
      </c>
      <c r="AE1808" s="4">
        <f>IF(Table1[[#This Row],[Commodity]]="corn",Table1[[#This Row],[Tariff + FSC per Car]]/(111*2000/56),Table1[[#This Row],[Tariff + FSC per Car]]/(111*2000/60))</f>
        <v>1.0406550675675676</v>
      </c>
      <c r="AF1808" s="4">
        <f>Table1[[#This Row],[Tariff + FSC per Car]]/100.7</f>
        <v>38.236581429990068</v>
      </c>
      <c r="AG1808" s="4">
        <f>(Table1[[#This Row],[Tariff + FSC per Car]]/111)</f>
        <v>34.688502252252249</v>
      </c>
      <c r="AH1808" s="6">
        <f>(Table1[[#This Row],[Tariff + FSC per Car]]/111)/Table1[[#This Row],[Route Mileage]]</f>
        <v>2.8067402097461159E-2</v>
      </c>
    </row>
    <row r="1809" spans="1:34" x14ac:dyDescent="0.25">
      <c r="A1809" s="12">
        <v>45672</v>
      </c>
      <c r="B1809" s="22" t="s">
        <v>88</v>
      </c>
      <c r="C1809" s="22" t="s">
        <v>81</v>
      </c>
      <c r="D1809" s="25">
        <v>4444</v>
      </c>
      <c r="E1809" s="24">
        <v>45650</v>
      </c>
      <c r="F1809" s="22" t="s">
        <v>72</v>
      </c>
      <c r="G1809" s="1" t="s">
        <v>36</v>
      </c>
      <c r="H1809" s="1" t="s">
        <v>89</v>
      </c>
      <c r="I1809" t="s">
        <v>75</v>
      </c>
      <c r="J1809" t="str">
        <f>_xlfn.CONCAT(IFERROR(INDEX(Lookup!B:B, MATCH(Table1[[#This Row],[Origin City]], Lookup!A:A, 0)), Table1[[#This Row],[Origin City]]),","," ",Table1[[#This Row],[Origin State]])</f>
        <v>Enderlin, ND</v>
      </c>
      <c r="K1809" t="s">
        <v>90</v>
      </c>
      <c r="L1809" t="s">
        <v>49</v>
      </c>
      <c r="M1809" t="str">
        <f>_xlfn.CONCAT(IFERROR(INDEX(Lookup!B:B, MATCH(Table1[[#This Row],[Destination City]], Lookup!A:A, 0)), Table1[[#This Row],[Destination City]]),","," ",Table1[[#This Row],[Destination State]])</f>
        <v>Kalama, WA</v>
      </c>
      <c r="N1809" s="5">
        <v>1617</v>
      </c>
      <c r="O1809" s="23" t="s">
        <v>86</v>
      </c>
      <c r="P1809" s="23">
        <v>110</v>
      </c>
      <c r="Q1809" s="23">
        <v>110</v>
      </c>
      <c r="R1809" s="23" t="s">
        <v>42</v>
      </c>
      <c r="S1809" t="s">
        <v>43</v>
      </c>
      <c r="T1809" s="23" t="s">
        <v>52</v>
      </c>
      <c r="U1809" s="31"/>
      <c r="V1809" s="32" t="s">
        <v>87</v>
      </c>
      <c r="W1809" s="4">
        <v>5785</v>
      </c>
      <c r="X1809" s="4">
        <f>IF(Table1[[#This Row],[Commodity]]="corn",Table1[[#This Row],[Tariff per Car]]/(111*2000/56),Table1[[#This Row],[Tariff per Car]]/(111*2000/60))</f>
        <v>1.5635135135135134</v>
      </c>
      <c r="Y1809" s="4">
        <f>Table1[[#This Row],[Tariff per Car]]/100.7</f>
        <v>57.447864945382321</v>
      </c>
      <c r="Z1809" s="4">
        <f>(Table1[[#This Row],[Tariff per Car]]/111)</f>
        <v>52.117117117117118</v>
      </c>
      <c r="AA1809" s="6">
        <f>(Table1[[#This Row],[Tariff per Car]]/111)/Table1[[#This Row],[Route Mileage]]</f>
        <v>3.2230746516460802E-2</v>
      </c>
      <c r="AB1809" s="4">
        <v>0.26250000000000001</v>
      </c>
      <c r="AC1809" s="4">
        <f>Table1[[#This Row],[FSC per Mile]]*Table1[[#This Row],[Route Mileage]]</f>
        <v>424.46250000000003</v>
      </c>
      <c r="AD1809" s="4">
        <f>Table1[[#This Row],[Tariff per Car]]+Table1[[#This Row],[FSC per Car]]</f>
        <v>6209.4624999999996</v>
      </c>
      <c r="AE1809" s="4">
        <f>IF(Table1[[#This Row],[Commodity]]="corn",Table1[[#This Row],[Tariff + FSC per Car]]/(111*2000/56),Table1[[#This Row],[Tariff + FSC per Car]]/(111*2000/60))</f>
        <v>1.6782331081081081</v>
      </c>
      <c r="AF1809" s="4">
        <f>Table1[[#This Row],[Tariff + FSC per Car]]/100.7</f>
        <v>61.662984111221448</v>
      </c>
      <c r="AG1809" s="4">
        <f>(Table1[[#This Row],[Tariff + FSC per Car]]/111)</f>
        <v>55.941103603603601</v>
      </c>
      <c r="AH1809" s="6">
        <f>(Table1[[#This Row],[Tariff + FSC per Car]]/111)/Table1[[#This Row],[Route Mileage]]</f>
        <v>3.4595611381325664E-2</v>
      </c>
    </row>
    <row r="1810" spans="1:34" x14ac:dyDescent="0.25">
      <c r="A1810" s="12">
        <v>45672</v>
      </c>
      <c r="B1810" s="22" t="s">
        <v>94</v>
      </c>
      <c r="C1810" s="22" t="s">
        <v>94</v>
      </c>
      <c r="D1810" s="25">
        <v>4317</v>
      </c>
      <c r="F1810" s="22" t="s">
        <v>72</v>
      </c>
      <c r="G1810" s="1" t="s">
        <v>36</v>
      </c>
      <c r="H1810" s="1" t="s">
        <v>106</v>
      </c>
      <c r="I1810" t="s">
        <v>57</v>
      </c>
      <c r="J1810" t="str">
        <f>_xlfn.CONCAT(IFERROR(INDEX(Lookup!B:B, MATCH(Table1[[#This Row],[Origin City]], Lookup!A:A, 0)), Table1[[#This Row],[Origin City]]),","," ",Table1[[#This Row],[Origin State]])</f>
        <v>Casey, IL</v>
      </c>
      <c r="K1810" t="s">
        <v>107</v>
      </c>
      <c r="L1810" t="s">
        <v>98</v>
      </c>
      <c r="M1810" t="str">
        <f>_xlfn.CONCAT(IFERROR(INDEX(Lookup!B:B, MATCH(Table1[[#This Row],[Destination City]], Lookup!A:A, 0)), Table1[[#This Row],[Destination City]]),","," ",Table1[[#This Row],[Destination State]])</f>
        <v>Mobile, AL</v>
      </c>
      <c r="N1810" s="5">
        <v>779</v>
      </c>
      <c r="O1810" s="23" t="s">
        <v>86</v>
      </c>
      <c r="P1810" s="23">
        <v>90</v>
      </c>
      <c r="Q1810" s="23">
        <v>90</v>
      </c>
      <c r="R1810" s="23" t="s">
        <v>108</v>
      </c>
      <c r="S1810" t="s">
        <v>43</v>
      </c>
      <c r="T1810" s="23" t="s">
        <v>52</v>
      </c>
      <c r="U1810" s="31"/>
      <c r="V1810" s="32" t="s">
        <v>87</v>
      </c>
      <c r="W1810" s="4">
        <v>3646</v>
      </c>
      <c r="X1810" s="4">
        <f>IF(Table1[[#This Row],[Commodity]]="corn",Table1[[#This Row],[Tariff per Car]]/(111*2000/56),Table1[[#This Row],[Tariff per Car]]/(111*2000/60))</f>
        <v>0.98540540540540544</v>
      </c>
      <c r="Y1810" s="4">
        <f>Table1[[#This Row],[Tariff per Car]]/100.7</f>
        <v>36.206554121151939</v>
      </c>
      <c r="Z1810" s="4">
        <f>(Table1[[#This Row],[Tariff per Car]]/111)</f>
        <v>32.846846846846844</v>
      </c>
      <c r="AA1810" s="6">
        <f>(Table1[[#This Row],[Tariff per Car]]/111)/Table1[[#This Row],[Route Mileage]]</f>
        <v>4.2165400316876565E-2</v>
      </c>
      <c r="AB1810" s="4">
        <v>0</v>
      </c>
      <c r="AC1810" s="4">
        <f>Table1[[#This Row],[FSC per Mile]]*Table1[[#This Row],[Route Mileage]]</f>
        <v>0</v>
      </c>
      <c r="AD1810" s="4">
        <f>Table1[[#This Row],[Tariff per Car]]+Table1[[#This Row],[FSC per Car]]</f>
        <v>3646</v>
      </c>
      <c r="AE1810" s="4">
        <f>IF(Table1[[#This Row],[Commodity]]="corn",Table1[[#This Row],[Tariff + FSC per Car]]/(111*2000/56),Table1[[#This Row],[Tariff + FSC per Car]]/(111*2000/60))</f>
        <v>0.98540540540540544</v>
      </c>
      <c r="AF1810" s="4">
        <f>Table1[[#This Row],[Tariff + FSC per Car]]/100.7</f>
        <v>36.206554121151939</v>
      </c>
      <c r="AG1810" s="4">
        <f>(Table1[[#This Row],[Tariff + FSC per Car]]/111)</f>
        <v>32.846846846846844</v>
      </c>
      <c r="AH1810" s="6">
        <f>(Table1[[#This Row],[Tariff + FSC per Car]]/111)/Table1[[#This Row],[Route Mileage]]</f>
        <v>4.2165400316876565E-2</v>
      </c>
    </row>
    <row r="1811" spans="1:34" x14ac:dyDescent="0.25">
      <c r="A1811" s="12">
        <v>45672</v>
      </c>
      <c r="B1811" s="22" t="s">
        <v>94</v>
      </c>
      <c r="C1811" s="22" t="s">
        <v>94</v>
      </c>
      <c r="D1811" s="25">
        <v>4317</v>
      </c>
      <c r="F1811" s="22" t="s">
        <v>72</v>
      </c>
      <c r="G1811" s="1" t="s">
        <v>36</v>
      </c>
      <c r="H1811" s="1" t="s">
        <v>106</v>
      </c>
      <c r="I1811" t="s">
        <v>57</v>
      </c>
      <c r="J1811" t="str">
        <f>_xlfn.CONCAT(IFERROR(INDEX(Lookup!B:B, MATCH(Table1[[#This Row],[Origin City]], Lookup!A:A, 0)), Table1[[#This Row],[Origin City]]),","," ",Table1[[#This Row],[Origin State]])</f>
        <v>Casey, IL</v>
      </c>
      <c r="K1811" t="s">
        <v>107</v>
      </c>
      <c r="L1811" t="s">
        <v>98</v>
      </c>
      <c r="M1811" t="str">
        <f>_xlfn.CONCAT(IFERROR(INDEX(Lookup!B:B, MATCH(Table1[[#This Row],[Destination City]], Lookup!A:A, 0)), Table1[[#This Row],[Destination City]]),","," ",Table1[[#This Row],[Destination State]])</f>
        <v>Mobile, AL</v>
      </c>
      <c r="N1811" s="5">
        <v>779</v>
      </c>
      <c r="O1811" s="23" t="s">
        <v>86</v>
      </c>
      <c r="P1811" s="23">
        <v>90</v>
      </c>
      <c r="Q1811" s="23">
        <v>90</v>
      </c>
      <c r="R1811" s="23" t="s">
        <v>2</v>
      </c>
      <c r="S1811" t="s">
        <v>43</v>
      </c>
      <c r="T1811" s="23" t="s">
        <v>43</v>
      </c>
      <c r="U1811" s="31"/>
      <c r="V1811" s="32" t="s">
        <v>87</v>
      </c>
      <c r="W1811" s="4">
        <v>3866</v>
      </c>
      <c r="X1811" s="4">
        <f>IF(Table1[[#This Row],[Commodity]]="corn",Table1[[#This Row],[Tariff per Car]]/(111*2000/56),Table1[[#This Row],[Tariff per Car]]/(111*2000/60))</f>
        <v>1.0448648648648649</v>
      </c>
      <c r="Y1811" s="4">
        <f>Table1[[#This Row],[Tariff per Car]]/100.7</f>
        <v>38.391261171797417</v>
      </c>
      <c r="Z1811" s="4">
        <f>(Table1[[#This Row],[Tariff per Car]]/111)</f>
        <v>34.828828828828826</v>
      </c>
      <c r="AA1811" s="6">
        <f>(Table1[[#This Row],[Tariff per Car]]/111)/Table1[[#This Row],[Route Mileage]]</f>
        <v>4.4709664735338675E-2</v>
      </c>
      <c r="AB1811" s="4">
        <v>0</v>
      </c>
      <c r="AC1811" s="4">
        <f>Table1[[#This Row],[FSC per Mile]]*Table1[[#This Row],[Route Mileage]]</f>
        <v>0</v>
      </c>
      <c r="AD1811" s="4">
        <f>Table1[[#This Row],[Tariff per Car]]+Table1[[#This Row],[FSC per Car]]</f>
        <v>3866</v>
      </c>
      <c r="AE1811" s="4">
        <f>IF(Table1[[#This Row],[Commodity]]="corn",Table1[[#This Row],[Tariff + FSC per Car]]/(111*2000/56),Table1[[#This Row],[Tariff + FSC per Car]]/(111*2000/60))</f>
        <v>1.0448648648648649</v>
      </c>
      <c r="AF1811" s="4">
        <f>Table1[[#This Row],[Tariff + FSC per Car]]/100.7</f>
        <v>38.391261171797417</v>
      </c>
      <c r="AG1811" s="4">
        <f>(Table1[[#This Row],[Tariff + FSC per Car]]/111)</f>
        <v>34.828828828828826</v>
      </c>
      <c r="AH1811" s="6">
        <f>(Table1[[#This Row],[Tariff + FSC per Car]]/111)/Table1[[#This Row],[Route Mileage]]</f>
        <v>4.4709664735338675E-2</v>
      </c>
    </row>
    <row r="1812" spans="1:34" x14ac:dyDescent="0.25">
      <c r="A1812" s="12">
        <v>45672</v>
      </c>
      <c r="B1812" s="22" t="s">
        <v>94</v>
      </c>
      <c r="C1812" s="22" t="s">
        <v>94</v>
      </c>
      <c r="D1812" s="25">
        <v>4317</v>
      </c>
      <c r="F1812" s="22" t="s">
        <v>72</v>
      </c>
      <c r="G1812" s="1" t="s">
        <v>36</v>
      </c>
      <c r="H1812" s="1" t="s">
        <v>109</v>
      </c>
      <c r="I1812" t="s">
        <v>100</v>
      </c>
      <c r="J1812" t="str">
        <f>_xlfn.CONCAT(IFERROR(INDEX(Lookup!B:B, MATCH(Table1[[#This Row],[Origin City]], Lookup!A:A, 0)), Table1[[#This Row],[Origin City]]),","," ",Table1[[#This Row],[Origin State]])</f>
        <v>Marion, OH</v>
      </c>
      <c r="K1812" t="s">
        <v>110</v>
      </c>
      <c r="L1812" t="s">
        <v>111</v>
      </c>
      <c r="M1812" t="str">
        <f>_xlfn.CONCAT(IFERROR(INDEX(Lookup!B:B, MATCH(Table1[[#This Row],[Destination City]], Lookup!A:A, 0)), Table1[[#This Row],[Destination City]]),","," ",Table1[[#This Row],[Destination State]])</f>
        <v>Chesapeake, VA</v>
      </c>
      <c r="N1812" s="5">
        <v>760</v>
      </c>
      <c r="O1812" s="23" t="s">
        <v>86</v>
      </c>
      <c r="P1812" s="23">
        <v>90</v>
      </c>
      <c r="Q1812" s="23">
        <v>90</v>
      </c>
      <c r="R1812" s="23" t="s">
        <v>108</v>
      </c>
      <c r="S1812" t="s">
        <v>43</v>
      </c>
      <c r="T1812" s="23" t="s">
        <v>52</v>
      </c>
      <c r="U1812" s="31"/>
      <c r="V1812" s="32" t="s">
        <v>87</v>
      </c>
      <c r="W1812" s="4">
        <v>3214</v>
      </c>
      <c r="X1812" s="4">
        <f>IF(Table1[[#This Row],[Commodity]]="corn",Table1[[#This Row],[Tariff per Car]]/(111*2000/56),Table1[[#This Row],[Tariff per Car]]/(111*2000/60))</f>
        <v>0.86864864864864866</v>
      </c>
      <c r="Y1812" s="4">
        <f>Table1[[#This Row],[Tariff per Car]]/100.7</f>
        <v>31.916583912611717</v>
      </c>
      <c r="Z1812" s="4">
        <f>(Table1[[#This Row],[Tariff per Car]]/111)</f>
        <v>28.954954954954953</v>
      </c>
      <c r="AA1812" s="6">
        <f>(Table1[[#This Row],[Tariff per Car]]/111)/Table1[[#This Row],[Route Mileage]]</f>
        <v>3.80986249407302E-2</v>
      </c>
      <c r="AB1812" s="4">
        <v>0</v>
      </c>
      <c r="AC1812" s="4">
        <f>Table1[[#This Row],[FSC per Mile]]*Table1[[#This Row],[Route Mileage]]</f>
        <v>0</v>
      </c>
      <c r="AD1812" s="4">
        <f>Table1[[#This Row],[Tariff per Car]]+Table1[[#This Row],[FSC per Car]]</f>
        <v>3214</v>
      </c>
      <c r="AE1812" s="4">
        <f>IF(Table1[[#This Row],[Commodity]]="corn",Table1[[#This Row],[Tariff + FSC per Car]]/(111*2000/56),Table1[[#This Row],[Tariff + FSC per Car]]/(111*2000/60))</f>
        <v>0.86864864864864866</v>
      </c>
      <c r="AF1812" s="4">
        <f>Table1[[#This Row],[Tariff + FSC per Car]]/100.7</f>
        <v>31.916583912611717</v>
      </c>
      <c r="AG1812" s="4">
        <f>(Table1[[#This Row],[Tariff + FSC per Car]]/111)</f>
        <v>28.954954954954953</v>
      </c>
      <c r="AH1812" s="6">
        <f>(Table1[[#This Row],[Tariff + FSC per Car]]/111)/Table1[[#This Row],[Route Mileage]]</f>
        <v>3.80986249407302E-2</v>
      </c>
    </row>
    <row r="1813" spans="1:34" x14ac:dyDescent="0.25">
      <c r="A1813" s="12">
        <v>45672</v>
      </c>
      <c r="B1813" s="22" t="s">
        <v>94</v>
      </c>
      <c r="C1813" s="22" t="s">
        <v>94</v>
      </c>
      <c r="D1813" s="25">
        <v>4317</v>
      </c>
      <c r="F1813" s="22" t="s">
        <v>72</v>
      </c>
      <c r="G1813" s="1" t="s">
        <v>36</v>
      </c>
      <c r="H1813" s="1" t="s">
        <v>109</v>
      </c>
      <c r="I1813" t="s">
        <v>100</v>
      </c>
      <c r="J1813" t="str">
        <f>_xlfn.CONCAT(IFERROR(INDEX(Lookup!B:B, MATCH(Table1[[#This Row],[Origin City]], Lookup!A:A, 0)), Table1[[#This Row],[Origin City]]),","," ",Table1[[#This Row],[Origin State]])</f>
        <v>Marion, OH</v>
      </c>
      <c r="K1813" t="s">
        <v>110</v>
      </c>
      <c r="L1813" t="s">
        <v>111</v>
      </c>
      <c r="M1813" t="str">
        <f>_xlfn.CONCAT(IFERROR(INDEX(Lookup!B:B, MATCH(Table1[[#This Row],[Destination City]], Lookup!A:A, 0)), Table1[[#This Row],[Destination City]]),","," ",Table1[[#This Row],[Destination State]])</f>
        <v>Chesapeake, VA</v>
      </c>
      <c r="N1813" s="5">
        <v>760</v>
      </c>
      <c r="O1813" s="23" t="s">
        <v>86</v>
      </c>
      <c r="P1813" s="23">
        <v>90</v>
      </c>
      <c r="Q1813" s="23">
        <v>90</v>
      </c>
      <c r="R1813" s="23" t="s">
        <v>2</v>
      </c>
      <c r="S1813" t="s">
        <v>43</v>
      </c>
      <c r="T1813" t="s">
        <v>43</v>
      </c>
      <c r="U1813" s="31"/>
      <c r="V1813" s="32" t="s">
        <v>87</v>
      </c>
      <c r="W1813" s="4">
        <v>3654</v>
      </c>
      <c r="X1813" s="4">
        <f>IF(Table1[[#This Row],[Commodity]]="corn",Table1[[#This Row],[Tariff per Car]]/(111*2000/56),Table1[[#This Row],[Tariff per Car]]/(111*2000/60))</f>
        <v>0.98756756756756758</v>
      </c>
      <c r="Y1813" s="4">
        <f>Table1[[#This Row],[Tariff per Car]]/100.7</f>
        <v>36.285998013902677</v>
      </c>
      <c r="Z1813" s="4">
        <f>(Table1[[#This Row],[Tariff per Car]]/111)</f>
        <v>32.918918918918919</v>
      </c>
      <c r="AA1813" s="6">
        <f>(Table1[[#This Row],[Tariff per Car]]/111)/Table1[[#This Row],[Route Mileage]]</f>
        <v>4.3314366998577526E-2</v>
      </c>
      <c r="AB1813" s="4">
        <v>0</v>
      </c>
      <c r="AC1813" s="4">
        <f>Table1[[#This Row],[FSC per Mile]]*Table1[[#This Row],[Route Mileage]]</f>
        <v>0</v>
      </c>
      <c r="AD1813" s="4">
        <f>Table1[[#This Row],[Tariff per Car]]+Table1[[#This Row],[FSC per Car]]</f>
        <v>3654</v>
      </c>
      <c r="AE1813" s="4">
        <f>IF(Table1[[#This Row],[Commodity]]="corn",Table1[[#This Row],[Tariff + FSC per Car]]/(111*2000/56),Table1[[#This Row],[Tariff + FSC per Car]]/(111*2000/60))</f>
        <v>0.98756756756756758</v>
      </c>
      <c r="AF1813" s="4">
        <f>Table1[[#This Row],[Tariff + FSC per Car]]/100.7</f>
        <v>36.285998013902677</v>
      </c>
      <c r="AG1813" s="4">
        <f>(Table1[[#This Row],[Tariff + FSC per Car]]/111)</f>
        <v>32.918918918918919</v>
      </c>
      <c r="AH1813" s="6">
        <f>(Table1[[#This Row],[Tariff + FSC per Car]]/111)/Table1[[#This Row],[Route Mileage]]</f>
        <v>4.3314366998577526E-2</v>
      </c>
    </row>
    <row r="1814" spans="1:34" x14ac:dyDescent="0.25">
      <c r="A1814" s="12">
        <v>45672</v>
      </c>
      <c r="B1814" s="22" t="s">
        <v>112</v>
      </c>
      <c r="C1814" s="22" t="s">
        <v>112</v>
      </c>
      <c r="D1814" s="25">
        <v>4051</v>
      </c>
      <c r="E1814" s="24">
        <v>1144</v>
      </c>
      <c r="F1814" s="22" t="s">
        <v>72</v>
      </c>
      <c r="G1814" s="1" t="s">
        <v>36</v>
      </c>
      <c r="H1814" s="1" t="s">
        <v>128</v>
      </c>
      <c r="I1814" t="s">
        <v>77</v>
      </c>
      <c r="J1814" t="str">
        <f>_xlfn.CONCAT(IFERROR(INDEX(Lookup!B:B, MATCH(Table1[[#This Row],[Origin City]], Lookup!A:A, 0)), Table1[[#This Row],[Origin City]]),","," ",Table1[[#This Row],[Origin State]])</f>
        <v>Canton, KS</v>
      </c>
      <c r="K1814" t="s">
        <v>65</v>
      </c>
      <c r="L1814" t="s">
        <v>54</v>
      </c>
      <c r="M1814" t="str">
        <f>_xlfn.CONCAT(IFERROR(INDEX(Lookup!B:B, MATCH(Table1[[#This Row],[Destination City]], Lookup!A:A, 0)), Table1[[#This Row],[Destination City]]),","," ",Table1[[#This Row],[Destination State]])</f>
        <v>Houston, TX</v>
      </c>
      <c r="N1814" s="47">
        <v>747</v>
      </c>
      <c r="O1814" s="23" t="s">
        <v>51</v>
      </c>
      <c r="P1814" s="23">
        <v>107</v>
      </c>
      <c r="Q1814" s="23"/>
      <c r="R1814" s="23" t="s">
        <v>42</v>
      </c>
      <c r="S1814" t="s">
        <v>43</v>
      </c>
      <c r="T1814" s="23" t="s">
        <v>52</v>
      </c>
      <c r="U1814" s="37" t="s">
        <v>44</v>
      </c>
      <c r="V1814" s="32"/>
      <c r="W1814" s="4">
        <v>5150</v>
      </c>
      <c r="X1814" s="4">
        <f>IF(Table1[[#This Row],[Commodity]]="corn",Table1[[#This Row],[Tariff per Car]]/(111*2000/56),Table1[[#This Row],[Tariff per Car]]/(111*2000/60))</f>
        <v>1.3918918918918919</v>
      </c>
      <c r="Y1814" s="4">
        <f>Table1[[#This Row],[Tariff per Car]]/100.7</f>
        <v>51.142005958291954</v>
      </c>
      <c r="Z1814" s="4">
        <f>(Table1[[#This Row],[Tariff per Car]]/111)</f>
        <v>46.396396396396398</v>
      </c>
      <c r="AA1814" s="6">
        <f>(Table1[[#This Row],[Tariff per Car]]/111)/Table1[[#This Row],[Route Mileage]]</f>
        <v>6.2110303074158497E-2</v>
      </c>
      <c r="AB1814" s="4">
        <v>0.28999999999999998</v>
      </c>
      <c r="AC1814" s="4">
        <f>Table1[[#This Row],[FSC per Mile]]*Table1[[#This Row],[Route Mileage]]</f>
        <v>216.63</v>
      </c>
      <c r="AD1814" s="4">
        <f>Table1[[#This Row],[Tariff per Car]]+Table1[[#This Row],[FSC per Car]]</f>
        <v>5366.63</v>
      </c>
      <c r="AE1814" s="4">
        <f>IF(Table1[[#This Row],[Commodity]]="corn",Table1[[#This Row],[Tariff + FSC per Car]]/(111*2000/56),Table1[[#This Row],[Tariff + FSC per Car]]/(111*2000/60))</f>
        <v>1.4504405405405405</v>
      </c>
      <c r="AF1814" s="4">
        <f>Table1[[#This Row],[Tariff + FSC per Car]]/100.7</f>
        <v>53.293247269116186</v>
      </c>
      <c r="AG1814" s="4">
        <f>(Table1[[#This Row],[Tariff + FSC per Car]]/111)</f>
        <v>48.348018018018017</v>
      </c>
      <c r="AH1814" s="6">
        <f>(Table1[[#This Row],[Tariff + FSC per Car]]/111)/Table1[[#This Row],[Route Mileage]]</f>
        <v>6.4722915686771104E-2</v>
      </c>
    </row>
    <row r="1815" spans="1:34" x14ac:dyDescent="0.25">
      <c r="A1815" s="12">
        <v>45672</v>
      </c>
      <c r="B1815" s="22" t="s">
        <v>112</v>
      </c>
      <c r="C1815" s="22" t="s">
        <v>112</v>
      </c>
      <c r="D1815" s="25">
        <v>4051</v>
      </c>
      <c r="E1815" s="24">
        <v>1301</v>
      </c>
      <c r="F1815" s="22" t="s">
        <v>72</v>
      </c>
      <c r="G1815" s="1" t="s">
        <v>36</v>
      </c>
      <c r="H1815" s="1" t="s">
        <v>129</v>
      </c>
      <c r="I1815" t="s">
        <v>38</v>
      </c>
      <c r="J1815" t="str">
        <f>_xlfn.CONCAT(IFERROR(INDEX(Lookup!B:B, MATCH(Table1[[#This Row],[Origin City]], Lookup!A:A, 0)), Table1[[#This Row],[Origin City]]),","," ",Table1[[#This Row],[Origin State]])</f>
        <v>Cozad, NE</v>
      </c>
      <c r="K1815" t="s">
        <v>90</v>
      </c>
      <c r="L1815" t="s">
        <v>49</v>
      </c>
      <c r="M1815" t="str">
        <f>_xlfn.CONCAT(IFERROR(INDEX(Lookup!B:B, MATCH(Table1[[#This Row],[Destination City]], Lookup!A:A, 0)), Table1[[#This Row],[Destination City]]),","," ",Table1[[#This Row],[Destination State]])</f>
        <v>Kalama, WA</v>
      </c>
      <c r="N1815" s="47">
        <v>1562</v>
      </c>
      <c r="O1815" s="23" t="s">
        <v>51</v>
      </c>
      <c r="P1815" s="23">
        <v>107</v>
      </c>
      <c r="Q1815" s="23"/>
      <c r="R1815" s="23" t="s">
        <v>42</v>
      </c>
      <c r="S1815" t="s">
        <v>43</v>
      </c>
      <c r="T1815" s="23" t="s">
        <v>52</v>
      </c>
      <c r="U1815" s="37" t="s">
        <v>44</v>
      </c>
      <c r="V1815" s="32"/>
      <c r="W1815" s="4">
        <v>6140</v>
      </c>
      <c r="X1815" s="4">
        <f>IF(Table1[[#This Row],[Commodity]]="corn",Table1[[#This Row],[Tariff per Car]]/(111*2000/56),Table1[[#This Row],[Tariff per Car]]/(111*2000/60))</f>
        <v>1.6594594594594594</v>
      </c>
      <c r="Y1815" s="4">
        <f>Table1[[#This Row],[Tariff per Car]]/100.7</f>
        <v>60.973187686196624</v>
      </c>
      <c r="Z1815" s="4">
        <f>(Table1[[#This Row],[Tariff per Car]]/111)</f>
        <v>55.315315315315317</v>
      </c>
      <c r="AA1815" s="6">
        <f>(Table1[[#This Row],[Tariff per Car]]/111)/Table1[[#This Row],[Route Mileage]]</f>
        <v>3.5413134004683301E-2</v>
      </c>
      <c r="AB1815" s="4">
        <v>0.28999999999999998</v>
      </c>
      <c r="AC1815" s="4">
        <f>Table1[[#This Row],[FSC per Mile]]*Table1[[#This Row],[Route Mileage]]</f>
        <v>452.97999999999996</v>
      </c>
      <c r="AD1815" s="4">
        <f>Table1[[#This Row],[Tariff per Car]]+Table1[[#This Row],[FSC per Car]]</f>
        <v>6592.98</v>
      </c>
      <c r="AE1815" s="4">
        <f>IF(Table1[[#This Row],[Commodity]]="corn",Table1[[#This Row],[Tariff + FSC per Car]]/(111*2000/56),Table1[[#This Row],[Tariff + FSC per Car]]/(111*2000/60))</f>
        <v>1.7818864864864863</v>
      </c>
      <c r="AF1815" s="4">
        <f>Table1[[#This Row],[Tariff + FSC per Car]]/100.7</f>
        <v>65.47149950347567</v>
      </c>
      <c r="AG1815" s="4">
        <f>(Table1[[#This Row],[Tariff + FSC per Car]]/111)</f>
        <v>59.39621621621621</v>
      </c>
      <c r="AH1815" s="6">
        <f>(Table1[[#This Row],[Tariff + FSC per Car]]/111)/Table1[[#This Row],[Route Mileage]]</f>
        <v>3.8025746617295908E-2</v>
      </c>
    </row>
    <row r="1816" spans="1:34" x14ac:dyDescent="0.25">
      <c r="A1816" s="12">
        <v>45672</v>
      </c>
      <c r="B1816" s="22" t="s">
        <v>112</v>
      </c>
      <c r="C1816" s="22" t="s">
        <v>112</v>
      </c>
      <c r="D1816" s="25">
        <v>4051</v>
      </c>
      <c r="E1816" s="24">
        <v>1144</v>
      </c>
      <c r="F1816" s="22" t="s">
        <v>72</v>
      </c>
      <c r="G1816" s="1" t="s">
        <v>36</v>
      </c>
      <c r="H1816" s="1" t="s">
        <v>129</v>
      </c>
      <c r="I1816" t="s">
        <v>38</v>
      </c>
      <c r="J1816" t="str">
        <f>_xlfn.CONCAT(IFERROR(INDEX(Lookup!B:B, MATCH(Table1[[#This Row],[Origin City]], Lookup!A:A, 0)), Table1[[#This Row],[Origin City]]),","," ",Table1[[#This Row],[Origin State]])</f>
        <v>Cozad, NE</v>
      </c>
      <c r="K1816" t="s">
        <v>65</v>
      </c>
      <c r="L1816" t="s">
        <v>54</v>
      </c>
      <c r="M1816" t="str">
        <f>_xlfn.CONCAT(IFERROR(INDEX(Lookup!B:B, MATCH(Table1[[#This Row],[Destination City]], Lookup!A:A, 0)), Table1[[#This Row],[Destination City]]),","," ",Table1[[#This Row],[Destination State]])</f>
        <v>Houston, TX</v>
      </c>
      <c r="N1816" s="47">
        <v>1078</v>
      </c>
      <c r="O1816" s="23" t="s">
        <v>51</v>
      </c>
      <c r="P1816" s="23">
        <v>107</v>
      </c>
      <c r="Q1816" s="23"/>
      <c r="R1816" s="23" t="s">
        <v>42</v>
      </c>
      <c r="S1816" t="s">
        <v>43</v>
      </c>
      <c r="T1816" s="23" t="s">
        <v>52</v>
      </c>
      <c r="U1816" s="37" t="s">
        <v>44</v>
      </c>
      <c r="V1816" s="32"/>
      <c r="W1816" s="4">
        <v>5510</v>
      </c>
      <c r="X1816" s="4">
        <f>IF(Table1[[#This Row],[Commodity]]="corn",Table1[[#This Row],[Tariff per Car]]/(111*2000/56),Table1[[#This Row],[Tariff per Car]]/(111*2000/60))</f>
        <v>1.4891891891891893</v>
      </c>
      <c r="Y1816" s="4">
        <f>Table1[[#This Row],[Tariff per Car]]/100.7</f>
        <v>54.716981132075468</v>
      </c>
      <c r="Z1816" s="4">
        <f>(Table1[[#This Row],[Tariff per Car]]/111)</f>
        <v>49.63963963963964</v>
      </c>
      <c r="AA1816" s="6">
        <f>(Table1[[#This Row],[Tariff per Car]]/111)/Table1[[#This Row],[Route Mileage]]</f>
        <v>4.6047903190760332E-2</v>
      </c>
      <c r="AB1816" s="4">
        <v>0.28999999999999998</v>
      </c>
      <c r="AC1816" s="4">
        <f>Table1[[#This Row],[FSC per Mile]]*Table1[[#This Row],[Route Mileage]]</f>
        <v>312.62</v>
      </c>
      <c r="AD1816" s="4">
        <f>Table1[[#This Row],[Tariff per Car]]+Table1[[#This Row],[FSC per Car]]</f>
        <v>5822.62</v>
      </c>
      <c r="AE1816" s="4">
        <f>IF(Table1[[#This Row],[Commodity]]="corn",Table1[[#This Row],[Tariff + FSC per Car]]/(111*2000/56),Table1[[#This Row],[Tariff + FSC per Car]]/(111*2000/60))</f>
        <v>1.5736810810810811</v>
      </c>
      <c r="AF1816" s="4">
        <f>Table1[[#This Row],[Tariff + FSC per Car]]/100.7</f>
        <v>57.821449851042701</v>
      </c>
      <c r="AG1816" s="4">
        <f>(Table1[[#This Row],[Tariff + FSC per Car]]/111)</f>
        <v>52.456036036036032</v>
      </c>
      <c r="AH1816" s="6">
        <f>(Table1[[#This Row],[Tariff + FSC per Car]]/111)/Table1[[#This Row],[Route Mileage]]</f>
        <v>4.8660515803372946E-2</v>
      </c>
    </row>
    <row r="1817" spans="1:34" x14ac:dyDescent="0.25">
      <c r="A1817" s="12">
        <v>45672</v>
      </c>
      <c r="B1817" s="22" t="s">
        <v>112</v>
      </c>
      <c r="C1817" s="22" t="s">
        <v>112</v>
      </c>
      <c r="D1817" s="25">
        <v>4051</v>
      </c>
      <c r="E1817" s="24">
        <v>1144</v>
      </c>
      <c r="F1817" s="22" t="s">
        <v>72</v>
      </c>
      <c r="G1817" s="1" t="s">
        <v>36</v>
      </c>
      <c r="H1817" s="1" t="s">
        <v>122</v>
      </c>
      <c r="I1817" t="s">
        <v>59</v>
      </c>
      <c r="J1817" t="str">
        <f>_xlfn.CONCAT(IFERROR(INDEX(Lookup!B:B, MATCH(Table1[[#This Row],[Origin City]], Lookup!A:A, 0)), Table1[[#This Row],[Origin City]]),","," ",Table1[[#This Row],[Origin State]])</f>
        <v>Sloan, IA</v>
      </c>
      <c r="K1817" t="s">
        <v>130</v>
      </c>
      <c r="L1817" t="s">
        <v>83</v>
      </c>
      <c r="M1817" t="str">
        <f>_xlfn.CONCAT(IFERROR(INDEX(Lookup!B:B, MATCH(Table1[[#This Row],[Destination City]], Lookup!A:A, 0)), Table1[[#This Row],[Destination City]]),","," ",Table1[[#This Row],[Destination State]])</f>
        <v>Ama, LA</v>
      </c>
      <c r="N1817" s="47">
        <v>1231</v>
      </c>
      <c r="O1817" s="23" t="s">
        <v>51</v>
      </c>
      <c r="P1817" s="23">
        <v>107</v>
      </c>
      <c r="Q1817" s="23"/>
      <c r="R1817" s="23" t="s">
        <v>42</v>
      </c>
      <c r="S1817" t="s">
        <v>43</v>
      </c>
      <c r="T1817" t="s">
        <v>52</v>
      </c>
      <c r="U1817" s="37" t="s">
        <v>44</v>
      </c>
      <c r="V1817" s="32"/>
      <c r="W1817" s="4">
        <v>5590</v>
      </c>
      <c r="X1817" s="4">
        <f>IF(Table1[[#This Row],[Commodity]]="corn",Table1[[#This Row],[Tariff per Car]]/(111*2000/56),Table1[[#This Row],[Tariff per Car]]/(111*2000/60))</f>
        <v>1.5108108108108107</v>
      </c>
      <c r="Y1817" s="4">
        <f>Table1[[#This Row],[Tariff per Car]]/100.7</f>
        <v>55.511420059582917</v>
      </c>
      <c r="Z1817" s="4">
        <f>(Table1[[#This Row],[Tariff per Car]]/111)</f>
        <v>50.36036036036036</v>
      </c>
      <c r="AA1817" s="6">
        <f>(Table1[[#This Row],[Tariff per Car]]/111)/Table1[[#This Row],[Route Mileage]]</f>
        <v>4.0910122144890627E-2</v>
      </c>
      <c r="AB1817" s="4">
        <v>0.28999999999999998</v>
      </c>
      <c r="AC1817" s="4">
        <f>Table1[[#This Row],[FSC per Mile]]*Table1[[#This Row],[Route Mileage]]</f>
        <v>356.98999999999995</v>
      </c>
      <c r="AD1817" s="4">
        <f>Table1[[#This Row],[Tariff per Car]]+Table1[[#This Row],[FSC per Car]]</f>
        <v>5946.99</v>
      </c>
      <c r="AE1817" s="4">
        <f>IF(Table1[[#This Row],[Commodity]]="corn",Table1[[#This Row],[Tariff + FSC per Car]]/(111*2000/56),Table1[[#This Row],[Tariff + FSC per Car]]/(111*2000/60))</f>
        <v>1.6072945945945945</v>
      </c>
      <c r="AF1817" s="4">
        <f>Table1[[#This Row],[Tariff + FSC per Car]]/100.7</f>
        <v>59.056504468718963</v>
      </c>
      <c r="AG1817" s="4">
        <f>(Table1[[#This Row],[Tariff + FSC per Car]]/111)</f>
        <v>53.576486486486488</v>
      </c>
      <c r="AH1817" s="6">
        <f>(Table1[[#This Row],[Tariff + FSC per Car]]/111)/Table1[[#This Row],[Route Mileage]]</f>
        <v>4.3522734757503241E-2</v>
      </c>
    </row>
    <row r="1818" spans="1:34" x14ac:dyDescent="0.25">
      <c r="A1818" s="12">
        <v>45703</v>
      </c>
      <c r="B1818" s="22" t="s">
        <v>34</v>
      </c>
      <c r="C1818" s="22" t="s">
        <v>34</v>
      </c>
      <c r="D1818" s="25">
        <v>4022</v>
      </c>
      <c r="E1818" s="24">
        <v>39010</v>
      </c>
      <c r="F1818" s="22" t="s">
        <v>35</v>
      </c>
      <c r="G1818" s="1" t="s">
        <v>36</v>
      </c>
      <c r="H1818" s="1" t="s">
        <v>37</v>
      </c>
      <c r="I1818" t="s">
        <v>38</v>
      </c>
      <c r="J1818" t="str">
        <f>_xlfn.CONCAT(IFERROR(INDEX(Lookup!B:B, MATCH(Table1[[#This Row],[Origin City]], Lookup!A:A, 0)), Table1[[#This Row],[Origin City]]),","," ",Table1[[#This Row],[Origin State]])</f>
        <v>Brunswick, NE</v>
      </c>
      <c r="K1818" t="s">
        <v>39</v>
      </c>
      <c r="L1818" t="s">
        <v>40</v>
      </c>
      <c r="M1818" t="str">
        <f>_xlfn.CONCAT(IFERROR(INDEX(Lookup!B:B, MATCH(Table1[[#This Row],[Destination City]], Lookup!A:A, 0)), Table1[[#This Row],[Destination City]]),","," ",Table1[[#This Row],[Destination State]])</f>
        <v>Hanford, CA</v>
      </c>
      <c r="N1818" s="5">
        <v>2122</v>
      </c>
      <c r="O1818" s="23" t="s">
        <v>41</v>
      </c>
      <c r="P1818" s="23">
        <v>110</v>
      </c>
      <c r="Q1818" s="23">
        <v>120</v>
      </c>
      <c r="R1818" s="23" t="s">
        <v>42</v>
      </c>
      <c r="S1818" t="s">
        <v>43</v>
      </c>
      <c r="T1818" s="23" t="s">
        <v>43</v>
      </c>
      <c r="U1818" s="37" t="s">
        <v>44</v>
      </c>
      <c r="V1818" s="32" t="s">
        <v>45</v>
      </c>
      <c r="W1818" s="4">
        <v>6320</v>
      </c>
      <c r="X1818" s="4">
        <f>IF(Table1[[#This Row],[Commodity]]="corn",Table1[[#This Row],[Tariff per Car]]/(111*2000/56),Table1[[#This Row],[Tariff per Car]]/(111*2000/60))</f>
        <v>1.5942342342342342</v>
      </c>
      <c r="Y1818" s="4">
        <f>Table1[[#This Row],[Tariff per Car]]/100.7</f>
        <v>62.760675273088381</v>
      </c>
      <c r="Z1818" s="4">
        <f>(Table1[[#This Row],[Tariff per Car]]/111)</f>
        <v>56.936936936936938</v>
      </c>
      <c r="AA1818" s="6">
        <f>(Table1[[#This Row],[Tariff per Car]]/111)/Table1[[#This Row],[Route Mileage]]</f>
        <v>2.6831732769527303E-2</v>
      </c>
      <c r="AB1818" s="4">
        <v>7.0000000000000007E-2</v>
      </c>
      <c r="AC1818" s="4">
        <f>Table1[[#This Row],[FSC per Mile]]*Table1[[#This Row],[Route Mileage]]</f>
        <v>148.54000000000002</v>
      </c>
      <c r="AD1818" s="4">
        <f>Table1[[#This Row],[Tariff per Car]]+Table1[[#This Row],[FSC per Car]]</f>
        <v>6468.54</v>
      </c>
      <c r="AE1818" s="4">
        <f>IF(Table1[[#This Row],[Commodity]]="corn",Table1[[#This Row],[Tariff + FSC per Car]]/(111*2000/56),Table1[[#This Row],[Tariff + FSC per Car]]/(111*2000/60))</f>
        <v>1.6317037837837838</v>
      </c>
      <c r="AF1818" s="4">
        <f>Table1[[#This Row],[Tariff + FSC per Car]]/100.7</f>
        <v>64.235749751737828</v>
      </c>
      <c r="AG1818" s="4">
        <f>(Table1[[#This Row],[Tariff + FSC per Car]]/111)</f>
        <v>58.275135135135137</v>
      </c>
      <c r="AH1818" s="6">
        <f>(Table1[[#This Row],[Tariff + FSC per Car]]/111)/Table1[[#This Row],[Route Mileage]]</f>
        <v>2.7462363400157935E-2</v>
      </c>
    </row>
    <row r="1819" spans="1:34" x14ac:dyDescent="0.25">
      <c r="A1819" s="12">
        <v>45703</v>
      </c>
      <c r="B1819" s="22" t="s">
        <v>34</v>
      </c>
      <c r="C1819" s="22" t="s">
        <v>34</v>
      </c>
      <c r="D1819" s="25">
        <v>4022</v>
      </c>
      <c r="E1819" s="24">
        <v>39013</v>
      </c>
      <c r="F1819" s="22" t="s">
        <v>35</v>
      </c>
      <c r="G1819" s="1" t="s">
        <v>36</v>
      </c>
      <c r="H1819" s="1" t="s">
        <v>46</v>
      </c>
      <c r="I1819" t="s">
        <v>47</v>
      </c>
      <c r="J1819" t="str">
        <f>_xlfn.CONCAT(IFERROR(INDEX(Lookup!B:B, MATCH(Table1[[#This Row],[Origin City]], Lookup!A:A, 0)), Table1[[#This Row],[Origin City]]),","," ",Table1[[#This Row],[Origin State]])</f>
        <v>Clarkfield, MN</v>
      </c>
      <c r="K1819" t="s">
        <v>48</v>
      </c>
      <c r="L1819" t="s">
        <v>49</v>
      </c>
      <c r="M1819" t="s">
        <v>50</v>
      </c>
      <c r="N1819" s="5">
        <v>1684</v>
      </c>
      <c r="O1819" s="23" t="s">
        <v>51</v>
      </c>
      <c r="P1819" s="23">
        <v>110</v>
      </c>
      <c r="Q1819" s="23">
        <v>120</v>
      </c>
      <c r="R1819" s="23" t="s">
        <v>42</v>
      </c>
      <c r="S1819" t="s">
        <v>43</v>
      </c>
      <c r="T1819" s="23" t="s">
        <v>52</v>
      </c>
      <c r="U1819" s="37" t="s">
        <v>44</v>
      </c>
      <c r="V1819" s="32" t="s">
        <v>45</v>
      </c>
      <c r="W1819" s="4">
        <v>5470</v>
      </c>
      <c r="X1819" s="4">
        <f>IF(Table1[[#This Row],[Commodity]]="corn",Table1[[#This Row],[Tariff per Car]]/(111*2000/56),Table1[[#This Row],[Tariff per Car]]/(111*2000/60))</f>
        <v>1.3798198198198199</v>
      </c>
      <c r="Y1819" s="4">
        <f>Table1[[#This Row],[Tariff per Car]]/100.7</f>
        <v>54.319761668321746</v>
      </c>
      <c r="Z1819" s="4">
        <f>(Table1[[#This Row],[Tariff per Car]]/111)</f>
        <v>49.27927927927928</v>
      </c>
      <c r="AA1819" s="6">
        <f>(Table1[[#This Row],[Tariff per Car]]/111)/Table1[[#This Row],[Route Mileage]]</f>
        <v>2.9263229975819049E-2</v>
      </c>
      <c r="AB1819" s="4">
        <v>7.0000000000000007E-2</v>
      </c>
      <c r="AC1819" s="4">
        <f>Table1[[#This Row],[FSC per Mile]]*Table1[[#This Row],[Route Mileage]]</f>
        <v>117.88000000000001</v>
      </c>
      <c r="AD1819" s="4">
        <f>Table1[[#This Row],[Tariff per Car]]+Table1[[#This Row],[FSC per Car]]</f>
        <v>5587.88</v>
      </c>
      <c r="AE1819" s="4">
        <f>IF(Table1[[#This Row],[Commodity]]="corn",Table1[[#This Row],[Tariff + FSC per Car]]/(111*2000/56),Table1[[#This Row],[Tariff + FSC per Car]]/(111*2000/60))</f>
        <v>1.4095553153153153</v>
      </c>
      <c r="AF1819" s="4">
        <f>Table1[[#This Row],[Tariff + FSC per Car]]/100.7</f>
        <v>55.490367428003971</v>
      </c>
      <c r="AG1819" s="4">
        <f>(Table1[[#This Row],[Tariff + FSC per Car]]/111)</f>
        <v>50.341261261261259</v>
      </c>
      <c r="AH1819" s="6">
        <f>(Table1[[#This Row],[Tariff + FSC per Car]]/111)/Table1[[#This Row],[Route Mileage]]</f>
        <v>2.989386060644968E-2</v>
      </c>
    </row>
    <row r="1820" spans="1:34" x14ac:dyDescent="0.25">
      <c r="A1820" s="12">
        <v>45703</v>
      </c>
      <c r="B1820" s="22" t="s">
        <v>34</v>
      </c>
      <c r="C1820" s="22" t="s">
        <v>34</v>
      </c>
      <c r="D1820" s="25">
        <v>4022</v>
      </c>
      <c r="E1820" s="24">
        <v>39010</v>
      </c>
      <c r="F1820" s="22" t="s">
        <v>35</v>
      </c>
      <c r="G1820" s="1" t="s">
        <v>36</v>
      </c>
      <c r="H1820" s="1" t="s">
        <v>46</v>
      </c>
      <c r="I1820" t="s">
        <v>47</v>
      </c>
      <c r="J1820" t="str">
        <f>_xlfn.CONCAT(IFERROR(INDEX(Lookup!B:B, MATCH(Table1[[#This Row],[Origin City]], Lookup!A:A, 0)), Table1[[#This Row],[Origin City]]),","," ",Table1[[#This Row],[Origin State]])</f>
        <v>Clarkfield, MN</v>
      </c>
      <c r="K1820" t="s">
        <v>53</v>
      </c>
      <c r="L1820" t="s">
        <v>54</v>
      </c>
      <c r="M1820" t="str">
        <f>_xlfn.CONCAT(IFERROR(INDEX(Lookup!B:B, MATCH(Table1[[#This Row],[Destination City]], Lookup!A:A, 0)), Table1[[#This Row],[Destination City]]),","," ",Table1[[#This Row],[Destination State]])</f>
        <v>Hereford, TX</v>
      </c>
      <c r="N1820" s="5">
        <v>1066</v>
      </c>
      <c r="O1820" s="23" t="s">
        <v>51</v>
      </c>
      <c r="P1820" s="23">
        <v>110</v>
      </c>
      <c r="Q1820" s="23">
        <v>120</v>
      </c>
      <c r="R1820" s="23" t="s">
        <v>42</v>
      </c>
      <c r="S1820" t="s">
        <v>43</v>
      </c>
      <c r="T1820" s="23" t="s">
        <v>52</v>
      </c>
      <c r="U1820" s="37" t="s">
        <v>44</v>
      </c>
      <c r="V1820" s="32" t="s">
        <v>45</v>
      </c>
      <c r="W1820" s="4">
        <v>5800</v>
      </c>
      <c r="X1820" s="4">
        <f>IF(Table1[[#This Row],[Commodity]]="corn",Table1[[#This Row],[Tariff per Car]]/(111*2000/56),Table1[[#This Row],[Tariff per Car]]/(111*2000/60))</f>
        <v>1.463063063063063</v>
      </c>
      <c r="Y1820" s="4">
        <f>Table1[[#This Row],[Tariff per Car]]/100.7</f>
        <v>57.596822244289967</v>
      </c>
      <c r="Z1820" s="4">
        <f>(Table1[[#This Row],[Tariff per Car]]/111)</f>
        <v>52.252252252252255</v>
      </c>
      <c r="AA1820" s="6">
        <f>(Table1[[#This Row],[Tariff per Car]]/111)/Table1[[#This Row],[Route Mileage]]</f>
        <v>4.9017122187853895E-2</v>
      </c>
      <c r="AB1820" s="4">
        <v>7.0000000000000007E-2</v>
      </c>
      <c r="AC1820" s="4">
        <f>Table1[[#This Row],[FSC per Mile]]*Table1[[#This Row],[Route Mileage]]</f>
        <v>74.62</v>
      </c>
      <c r="AD1820" s="4">
        <f>Table1[[#This Row],[Tariff per Car]]+Table1[[#This Row],[FSC per Car]]</f>
        <v>5874.62</v>
      </c>
      <c r="AE1820" s="4">
        <f>IF(Table1[[#This Row],[Commodity]]="corn",Table1[[#This Row],[Tariff + FSC per Car]]/(111*2000/56),Table1[[#This Row],[Tariff + FSC per Car]]/(111*2000/60))</f>
        <v>1.481886126126126</v>
      </c>
      <c r="AF1820" s="4">
        <f>Table1[[#This Row],[Tariff + FSC per Car]]/100.7</f>
        <v>58.337835153922541</v>
      </c>
      <c r="AG1820" s="4">
        <f>(Table1[[#This Row],[Tariff + FSC per Car]]/111)</f>
        <v>52.924504504504505</v>
      </c>
      <c r="AH1820" s="6">
        <f>(Table1[[#This Row],[Tariff + FSC per Car]]/111)/Table1[[#This Row],[Route Mileage]]</f>
        <v>4.9647752818484527E-2</v>
      </c>
    </row>
    <row r="1821" spans="1:34" x14ac:dyDescent="0.25">
      <c r="A1821" s="12">
        <v>45703</v>
      </c>
      <c r="B1821" s="22" t="s">
        <v>34</v>
      </c>
      <c r="C1821" s="22" t="s">
        <v>34</v>
      </c>
      <c r="D1821" s="25">
        <v>4022</v>
      </c>
      <c r="E1821" s="24">
        <v>39010</v>
      </c>
      <c r="F1821" s="22" t="s">
        <v>35</v>
      </c>
      <c r="G1821" s="1" t="s">
        <v>36</v>
      </c>
      <c r="H1821" s="1" t="s">
        <v>55</v>
      </c>
      <c r="I1821" t="s">
        <v>38</v>
      </c>
      <c r="J1821" t="str">
        <f>_xlfn.CONCAT(IFERROR(INDEX(Lookup!B:B, MATCH(Table1[[#This Row],[Origin City]], Lookup!A:A, 0)), Table1[[#This Row],[Origin City]]),","," ",Table1[[#This Row],[Origin State]])</f>
        <v>Edison, NE</v>
      </c>
      <c r="K1821" t="s">
        <v>53</v>
      </c>
      <c r="L1821" t="s">
        <v>54</v>
      </c>
      <c r="M1821" t="str">
        <f>_xlfn.CONCAT(IFERROR(INDEX(Lookup!B:B, MATCH(Table1[[#This Row],[Destination City]], Lookup!A:A, 0)), Table1[[#This Row],[Destination City]]),","," ",Table1[[#This Row],[Destination State]])</f>
        <v>Hereford, TX</v>
      </c>
      <c r="N1821" s="9">
        <v>728</v>
      </c>
      <c r="O1821" s="23" t="s">
        <v>51</v>
      </c>
      <c r="P1821" s="23">
        <v>110</v>
      </c>
      <c r="Q1821" s="23">
        <v>120</v>
      </c>
      <c r="R1821" s="23" t="s">
        <v>42</v>
      </c>
      <c r="S1821" t="s">
        <v>43</v>
      </c>
      <c r="T1821" s="23" t="s">
        <v>52</v>
      </c>
      <c r="U1821" s="37" t="s">
        <v>44</v>
      </c>
      <c r="V1821" s="32" t="s">
        <v>45</v>
      </c>
      <c r="W1821" s="4">
        <v>5040</v>
      </c>
      <c r="X1821" s="4">
        <f>IF(Table1[[#This Row],[Commodity]]="corn",Table1[[#This Row],[Tariff per Car]]/(111*2000/56),Table1[[#This Row],[Tariff per Car]]/(111*2000/60))</f>
        <v>1.2713513513513515</v>
      </c>
      <c r="Y1821" s="4">
        <f>Table1[[#This Row],[Tariff per Car]]/100.7</f>
        <v>50.049652432969211</v>
      </c>
      <c r="Z1821" s="4">
        <f>(Table1[[#This Row],[Tariff per Car]]/111)</f>
        <v>45.405405405405403</v>
      </c>
      <c r="AA1821" s="6">
        <f>(Table1[[#This Row],[Tariff per Car]]/111)/Table1[[#This Row],[Route Mileage]]</f>
        <v>6.2370062370062367E-2</v>
      </c>
      <c r="AB1821" s="4">
        <v>7.0000000000000007E-2</v>
      </c>
      <c r="AC1821" s="4">
        <f>Table1[[#This Row],[FSC per Mile]]*Table1[[#This Row],[Route Mileage]]</f>
        <v>50.960000000000008</v>
      </c>
      <c r="AD1821" s="4">
        <f>Table1[[#This Row],[Tariff per Car]]+Table1[[#This Row],[FSC per Car]]</f>
        <v>5090.96</v>
      </c>
      <c r="AE1821" s="4">
        <f>IF(Table1[[#This Row],[Commodity]]="corn",Table1[[#This Row],[Tariff + FSC per Car]]/(111*2000/56),Table1[[#This Row],[Tariff + FSC per Car]]/(111*2000/60))</f>
        <v>1.2842061261261262</v>
      </c>
      <c r="AF1821" s="4">
        <f>Table1[[#This Row],[Tariff + FSC per Car]]/100.7</f>
        <v>50.555710029791456</v>
      </c>
      <c r="AG1821" s="4">
        <f>(Table1[[#This Row],[Tariff + FSC per Car]]/111)</f>
        <v>45.864504504504502</v>
      </c>
      <c r="AH1821" s="6">
        <f>(Table1[[#This Row],[Tariff + FSC per Car]]/111)/Table1[[#This Row],[Route Mileage]]</f>
        <v>6.3000693000692998E-2</v>
      </c>
    </row>
    <row r="1822" spans="1:34" x14ac:dyDescent="0.25">
      <c r="A1822" s="12">
        <v>45703</v>
      </c>
      <c r="B1822" s="22" t="s">
        <v>34</v>
      </c>
      <c r="C1822" s="22" t="s">
        <v>34</v>
      </c>
      <c r="D1822" s="25">
        <v>4022</v>
      </c>
      <c r="E1822" s="24">
        <v>39013</v>
      </c>
      <c r="F1822" s="22" t="s">
        <v>35</v>
      </c>
      <c r="G1822" s="1" t="s">
        <v>36</v>
      </c>
      <c r="H1822" s="1" t="s">
        <v>55</v>
      </c>
      <c r="I1822" t="s">
        <v>38</v>
      </c>
      <c r="J1822" t="str">
        <f>_xlfn.CONCAT(IFERROR(INDEX(Lookup!B:B, MATCH(Table1[[#This Row],[Origin City]], Lookup!A:A, 0)), Table1[[#This Row],[Origin City]]),","," ",Table1[[#This Row],[Origin State]])</f>
        <v>Edison, NE</v>
      </c>
      <c r="K1822" t="s">
        <v>48</v>
      </c>
      <c r="L1822" t="s">
        <v>49</v>
      </c>
      <c r="M1822" t="s">
        <v>50</v>
      </c>
      <c r="N1822" s="5">
        <v>1759</v>
      </c>
      <c r="O1822" s="23" t="s">
        <v>51</v>
      </c>
      <c r="P1822" s="23">
        <v>110</v>
      </c>
      <c r="Q1822" s="23">
        <v>120</v>
      </c>
      <c r="R1822" s="23" t="s">
        <v>42</v>
      </c>
      <c r="S1822" t="s">
        <v>43</v>
      </c>
      <c r="T1822" s="23" t="s">
        <v>52</v>
      </c>
      <c r="U1822" s="37" t="s">
        <v>44</v>
      </c>
      <c r="V1822" s="32" t="s">
        <v>45</v>
      </c>
      <c r="W1822" s="4">
        <v>5350</v>
      </c>
      <c r="X1822" s="4">
        <f>IF(Table1[[#This Row],[Commodity]]="corn",Table1[[#This Row],[Tariff per Car]]/(111*2000/56),Table1[[#This Row],[Tariff per Car]]/(111*2000/60))</f>
        <v>1.3495495495495495</v>
      </c>
      <c r="Y1822" s="4">
        <f>Table1[[#This Row],[Tariff per Car]]/100.7</f>
        <v>53.128103277060575</v>
      </c>
      <c r="Z1822" s="4">
        <f>(Table1[[#This Row],[Tariff per Car]]/111)</f>
        <v>48.198198198198199</v>
      </c>
      <c r="AA1822" s="6">
        <f>(Table1[[#This Row],[Tariff per Car]]/111)/Table1[[#This Row],[Route Mileage]]</f>
        <v>2.7400908583398637E-2</v>
      </c>
      <c r="AB1822" s="4">
        <v>7.0000000000000007E-2</v>
      </c>
      <c r="AC1822" s="4">
        <f>Table1[[#This Row],[FSC per Mile]]*Table1[[#This Row],[Route Mileage]]</f>
        <v>123.13000000000001</v>
      </c>
      <c r="AD1822" s="4">
        <f>Table1[[#This Row],[Tariff per Car]]+Table1[[#This Row],[FSC per Car]]</f>
        <v>5473.13</v>
      </c>
      <c r="AE1822" s="4">
        <f>IF(Table1[[#This Row],[Commodity]]="corn",Table1[[#This Row],[Tariff + FSC per Car]]/(111*2000/56),Table1[[#This Row],[Tariff + FSC per Car]]/(111*2000/60))</f>
        <v>1.3806093693693695</v>
      </c>
      <c r="AF1822" s="4">
        <f>Table1[[#This Row],[Tariff + FSC per Car]]/100.7</f>
        <v>54.350844091360479</v>
      </c>
      <c r="AG1822" s="4">
        <f>(Table1[[#This Row],[Tariff + FSC per Car]]/111)</f>
        <v>49.307477477477477</v>
      </c>
      <c r="AH1822" s="6">
        <f>(Table1[[#This Row],[Tariff + FSC per Car]]/111)/Table1[[#This Row],[Route Mileage]]</f>
        <v>2.8031539214029264E-2</v>
      </c>
    </row>
    <row r="1823" spans="1:34" x14ac:dyDescent="0.25">
      <c r="A1823" s="12">
        <v>45703</v>
      </c>
      <c r="B1823" s="22" t="s">
        <v>34</v>
      </c>
      <c r="C1823" s="22" t="s">
        <v>34</v>
      </c>
      <c r="D1823" s="25">
        <v>4022</v>
      </c>
      <c r="E1823" s="24">
        <v>39010</v>
      </c>
      <c r="F1823" s="22" t="s">
        <v>35</v>
      </c>
      <c r="G1823" s="1" t="s">
        <v>36</v>
      </c>
      <c r="H1823" s="1" t="s">
        <v>55</v>
      </c>
      <c r="I1823" t="s">
        <v>38</v>
      </c>
      <c r="J1823" t="str">
        <f>_xlfn.CONCAT(IFERROR(INDEX(Lookup!B:B, MATCH(Table1[[#This Row],[Origin City]], Lookup!A:A, 0)), Table1[[#This Row],[Origin City]]),","," ",Table1[[#This Row],[Origin State]])</f>
        <v>Edison, NE</v>
      </c>
      <c r="K1823" t="s">
        <v>39</v>
      </c>
      <c r="L1823" t="s">
        <v>40</v>
      </c>
      <c r="M1823" t="str">
        <f>_xlfn.CONCAT(IFERROR(INDEX(Lookup!B:B, MATCH(Table1[[#This Row],[Destination City]], Lookup!A:A, 0)), Table1[[#This Row],[Destination City]]),","," ",Table1[[#This Row],[Destination State]])</f>
        <v>Hanford, CA</v>
      </c>
      <c r="N1823" s="5">
        <v>1776</v>
      </c>
      <c r="O1823" s="23" t="s">
        <v>41</v>
      </c>
      <c r="P1823" s="23">
        <v>110</v>
      </c>
      <c r="Q1823" s="23">
        <v>120</v>
      </c>
      <c r="R1823" s="23" t="s">
        <v>42</v>
      </c>
      <c r="S1823" t="s">
        <v>43</v>
      </c>
      <c r="T1823" s="23" t="s">
        <v>52</v>
      </c>
      <c r="U1823" s="37" t="s">
        <v>44</v>
      </c>
      <c r="V1823" s="32" t="s">
        <v>45</v>
      </c>
      <c r="W1823" s="4">
        <v>6000</v>
      </c>
      <c r="X1823" s="4">
        <f>IF(Table1[[#This Row],[Commodity]]="corn",Table1[[#This Row],[Tariff per Car]]/(111*2000/56),Table1[[#This Row],[Tariff per Car]]/(111*2000/60))</f>
        <v>1.5135135135135136</v>
      </c>
      <c r="Y1823" s="4">
        <f>Table1[[#This Row],[Tariff per Car]]/100.7</f>
        <v>59.582919563058589</v>
      </c>
      <c r="Z1823" s="4">
        <f>(Table1[[#This Row],[Tariff per Car]]/111)</f>
        <v>54.054054054054056</v>
      </c>
      <c r="AA1823" s="6">
        <f>(Table1[[#This Row],[Tariff per Car]]/111)/Table1[[#This Row],[Route Mileage]]</f>
        <v>3.0435841246652058E-2</v>
      </c>
      <c r="AB1823" s="4">
        <v>7.0000000000000007E-2</v>
      </c>
      <c r="AC1823" s="4">
        <f>Table1[[#This Row],[FSC per Mile]]*Table1[[#This Row],[Route Mileage]]</f>
        <v>124.32000000000001</v>
      </c>
      <c r="AD1823" s="4">
        <f>Table1[[#This Row],[Tariff per Car]]+Table1[[#This Row],[FSC per Car]]</f>
        <v>6124.32</v>
      </c>
      <c r="AE1823" s="4">
        <f>IF(Table1[[#This Row],[Commodity]]="corn",Table1[[#This Row],[Tariff + FSC per Car]]/(111*2000/56),Table1[[#This Row],[Tariff + FSC per Car]]/(111*2000/60))</f>
        <v>1.5448735135135134</v>
      </c>
      <c r="AF1823" s="4">
        <f>Table1[[#This Row],[Tariff + FSC per Car]]/100.7</f>
        <v>60.81747765640516</v>
      </c>
      <c r="AG1823" s="4">
        <f>(Table1[[#This Row],[Tariff + FSC per Car]]/111)</f>
        <v>55.174054054054054</v>
      </c>
      <c r="AH1823" s="6">
        <f>(Table1[[#This Row],[Tariff + FSC per Car]]/111)/Table1[[#This Row],[Route Mileage]]</f>
        <v>3.1066471877282689E-2</v>
      </c>
    </row>
    <row r="1824" spans="1:34" x14ac:dyDescent="0.25">
      <c r="A1824" s="12">
        <v>45703</v>
      </c>
      <c r="B1824" s="23" t="s">
        <v>34</v>
      </c>
      <c r="C1824" s="23" t="s">
        <v>34</v>
      </c>
      <c r="D1824" s="25">
        <v>4022</v>
      </c>
      <c r="E1824" s="24">
        <v>39010</v>
      </c>
      <c r="F1824" s="22" t="s">
        <v>35</v>
      </c>
      <c r="G1824" s="1" t="s">
        <v>36</v>
      </c>
      <c r="H1824" s="1" t="s">
        <v>56</v>
      </c>
      <c r="I1824" t="s">
        <v>57</v>
      </c>
      <c r="J1824" t="str">
        <f>_xlfn.CONCAT(IFERROR(INDEX(Lookup!B:B, MATCH(Table1[[#This Row],[Origin City]], Lookup!A:A, 0)), Table1[[#This Row],[Origin City]]),","," ",Table1[[#This Row],[Origin State]])</f>
        <v>Greenwood (Mendota), IL</v>
      </c>
      <c r="K1824" t="s">
        <v>53</v>
      </c>
      <c r="L1824" t="s">
        <v>54</v>
      </c>
      <c r="M1824" t="str">
        <f>_xlfn.CONCAT(IFERROR(INDEX(Lookup!B:B, MATCH(Table1[[#This Row],[Destination City]], Lookup!A:A, 0)), Table1[[#This Row],[Destination City]]),","," ",Table1[[#This Row],[Destination State]])</f>
        <v>Hereford, TX</v>
      </c>
      <c r="N1824" s="5">
        <v>935</v>
      </c>
      <c r="O1824" s="23" t="s">
        <v>41</v>
      </c>
      <c r="P1824" s="23">
        <v>110</v>
      </c>
      <c r="Q1824" s="23">
        <v>120</v>
      </c>
      <c r="R1824" s="23" t="s">
        <v>42</v>
      </c>
      <c r="S1824" t="s">
        <v>43</v>
      </c>
      <c r="T1824" s="23" t="s">
        <v>52</v>
      </c>
      <c r="U1824" s="37" t="s">
        <v>44</v>
      </c>
      <c r="V1824" s="32" t="s">
        <v>45</v>
      </c>
      <c r="W1824" s="4">
        <v>4560</v>
      </c>
      <c r="X1824" s="4">
        <f>IF(Table1[[#This Row],[Commodity]]="corn",Table1[[#This Row],[Tariff per Car]]/(111*2000/56),Table1[[#This Row],[Tariff per Car]]/(111*2000/60))</f>
        <v>1.1502702702702703</v>
      </c>
      <c r="Y1824" s="4">
        <f>Table1[[#This Row],[Tariff per Car]]/100.7</f>
        <v>45.283018867924525</v>
      </c>
      <c r="Z1824" s="4">
        <f>(Table1[[#This Row],[Tariff per Car]]/111)</f>
        <v>41.081081081081081</v>
      </c>
      <c r="AA1824" s="6">
        <f>(Table1[[#This Row],[Tariff per Car]]/111)/Table1[[#This Row],[Route Mileage]]</f>
        <v>4.3936985113455701E-2</v>
      </c>
      <c r="AB1824" s="4">
        <v>7.0000000000000007E-2</v>
      </c>
      <c r="AC1824" s="4">
        <f>Table1[[#This Row],[FSC per Mile]]*Table1[[#This Row],[Route Mileage]]</f>
        <v>65.45</v>
      </c>
      <c r="AD1824" s="4">
        <f>Table1[[#This Row],[Tariff per Car]]+Table1[[#This Row],[FSC per Car]]</f>
        <v>4625.45</v>
      </c>
      <c r="AE1824" s="4">
        <f>IF(Table1[[#This Row],[Commodity]]="corn",Table1[[#This Row],[Tariff + FSC per Car]]/(111*2000/56),Table1[[#This Row],[Tariff + FSC per Car]]/(111*2000/60))</f>
        <v>1.1667801801801803</v>
      </c>
      <c r="AF1824" s="4">
        <f>Table1[[#This Row],[Tariff + FSC per Car]]/100.7</f>
        <v>45.932969215491553</v>
      </c>
      <c r="AG1824" s="4">
        <f>(Table1[[#This Row],[Tariff + FSC per Car]]/111)</f>
        <v>41.670720720720716</v>
      </c>
      <c r="AH1824" s="6">
        <f>(Table1[[#This Row],[Tariff + FSC per Car]]/111)/Table1[[#This Row],[Route Mileage]]</f>
        <v>4.4567615744086325E-2</v>
      </c>
    </row>
    <row r="1825" spans="1:34" x14ac:dyDescent="0.25">
      <c r="A1825" s="12">
        <v>45703</v>
      </c>
      <c r="B1825" s="22" t="s">
        <v>34</v>
      </c>
      <c r="C1825" s="22" t="s">
        <v>34</v>
      </c>
      <c r="D1825" s="25">
        <v>4022</v>
      </c>
      <c r="E1825" s="24">
        <v>39010</v>
      </c>
      <c r="F1825" s="22" t="s">
        <v>35</v>
      </c>
      <c r="G1825" s="1" t="s">
        <v>36</v>
      </c>
      <c r="H1825" s="1" t="s">
        <v>58</v>
      </c>
      <c r="I1825" t="s">
        <v>59</v>
      </c>
      <c r="J1825" t="str">
        <f>_xlfn.CONCAT(IFERROR(INDEX(Lookup!B:B, MATCH(Table1[[#This Row],[Origin City]], Lookup!A:A, 0)), Table1[[#This Row],[Origin City]]),","," ",Table1[[#This Row],[Origin State]])</f>
        <v>Hancock, IA</v>
      </c>
      <c r="K1825" t="s">
        <v>60</v>
      </c>
      <c r="L1825" t="s">
        <v>54</v>
      </c>
      <c r="M1825" t="str">
        <f>_xlfn.CONCAT(IFERROR(INDEX(Lookup!B:B, MATCH(Table1[[#This Row],[Destination City]], Lookup!A:A, 0)), Table1[[#This Row],[Destination City]]),","," ",Table1[[#This Row],[Destination State]])</f>
        <v>Plainview, TX</v>
      </c>
      <c r="N1825" s="5">
        <v>832</v>
      </c>
      <c r="O1825" s="23" t="s">
        <v>41</v>
      </c>
      <c r="P1825" s="23">
        <v>110</v>
      </c>
      <c r="Q1825" s="23">
        <v>120</v>
      </c>
      <c r="R1825" s="23" t="s">
        <v>42</v>
      </c>
      <c r="S1825" t="s">
        <v>43</v>
      </c>
      <c r="T1825" s="23" t="s">
        <v>43</v>
      </c>
      <c r="U1825" s="37" t="s">
        <v>44</v>
      </c>
      <c r="V1825" s="32" t="s">
        <v>45</v>
      </c>
      <c r="W1825" s="4">
        <v>5160</v>
      </c>
      <c r="X1825" s="4">
        <f>IF(Table1[[#This Row],[Commodity]]="corn",Table1[[#This Row],[Tariff per Car]]/(111*2000/56),Table1[[#This Row],[Tariff per Car]]/(111*2000/60))</f>
        <v>1.3016216216216216</v>
      </c>
      <c r="Y1825" s="4">
        <f>Table1[[#This Row],[Tariff per Car]]/100.7</f>
        <v>51.241310824230389</v>
      </c>
      <c r="Z1825" s="4">
        <f>(Table1[[#This Row],[Tariff per Car]]/111)</f>
        <v>46.486486486486484</v>
      </c>
      <c r="AA1825" s="6">
        <f>(Table1[[#This Row],[Tariff per Car]]/111)/Table1[[#This Row],[Route Mileage]]</f>
        <v>5.5873180873180869E-2</v>
      </c>
      <c r="AB1825" s="4">
        <v>7.0000000000000007E-2</v>
      </c>
      <c r="AC1825" s="4">
        <f>Table1[[#This Row],[FSC per Mile]]*Table1[[#This Row],[Route Mileage]]</f>
        <v>58.240000000000009</v>
      </c>
      <c r="AD1825" s="4">
        <f>Table1[[#This Row],[Tariff per Car]]+Table1[[#This Row],[FSC per Car]]</f>
        <v>5218.24</v>
      </c>
      <c r="AE1825" s="4">
        <f>IF(Table1[[#This Row],[Commodity]]="corn",Table1[[#This Row],[Tariff + FSC per Car]]/(111*2000/56),Table1[[#This Row],[Tariff + FSC per Car]]/(111*2000/60))</f>
        <v>1.3163127927927927</v>
      </c>
      <c r="AF1825" s="4">
        <f>Table1[[#This Row],[Tariff + FSC per Car]]/100.7</f>
        <v>51.819662363455805</v>
      </c>
      <c r="AG1825" s="4">
        <f>(Table1[[#This Row],[Tariff + FSC per Car]]/111)</f>
        <v>47.011171171171171</v>
      </c>
      <c r="AH1825" s="6">
        <f>(Table1[[#This Row],[Tariff + FSC per Car]]/111)/Table1[[#This Row],[Route Mileage]]</f>
        <v>5.65038115038115E-2</v>
      </c>
    </row>
    <row r="1826" spans="1:34" x14ac:dyDescent="0.25">
      <c r="A1826" s="12">
        <v>45703</v>
      </c>
      <c r="B1826" s="22" t="s">
        <v>34</v>
      </c>
      <c r="C1826" s="22" t="s">
        <v>34</v>
      </c>
      <c r="D1826" s="25">
        <v>4022</v>
      </c>
      <c r="E1826" s="24">
        <v>39010</v>
      </c>
      <c r="F1826" s="22" t="s">
        <v>35</v>
      </c>
      <c r="G1826" s="1" t="s">
        <v>36</v>
      </c>
      <c r="H1826" s="1" t="s">
        <v>61</v>
      </c>
      <c r="I1826" t="s">
        <v>62</v>
      </c>
      <c r="J1826" t="str">
        <f>_xlfn.CONCAT(IFERROR(INDEX(Lookup!B:B, MATCH(Table1[[#This Row],[Origin City]], Lookup!A:A, 0)), Table1[[#This Row],[Origin City]]),","," ",Table1[[#This Row],[Origin State]])</f>
        <v>Phelps (Rock Port), MO</v>
      </c>
      <c r="K1826" t="s">
        <v>63</v>
      </c>
      <c r="L1826" t="s">
        <v>64</v>
      </c>
      <c r="M1826" t="str">
        <f>_xlfn.CONCAT(IFERROR(INDEX(Lookup!B:B, MATCH(Table1[[#This Row],[Destination City]], Lookup!A:A, 0)), Table1[[#This Row],[Destination City]]),","," ",Table1[[#This Row],[Destination State]])</f>
        <v>Clovis, NM</v>
      </c>
      <c r="N1826" s="5">
        <v>764</v>
      </c>
      <c r="O1826" s="23" t="s">
        <v>41</v>
      </c>
      <c r="P1826" s="23">
        <v>110</v>
      </c>
      <c r="Q1826" s="23">
        <v>120</v>
      </c>
      <c r="R1826" s="23" t="s">
        <v>42</v>
      </c>
      <c r="S1826" t="s">
        <v>43</v>
      </c>
      <c r="T1826" s="23" t="s">
        <v>52</v>
      </c>
      <c r="U1826" s="37" t="s">
        <v>44</v>
      </c>
      <c r="V1826" s="32" t="s">
        <v>45</v>
      </c>
      <c r="W1826" s="4">
        <v>4800</v>
      </c>
      <c r="X1826" s="4">
        <f>IF(Table1[[#This Row],[Commodity]]="corn",Table1[[#This Row],[Tariff per Car]]/(111*2000/56),Table1[[#This Row],[Tariff per Car]]/(111*2000/60))</f>
        <v>1.2108108108108109</v>
      </c>
      <c r="Y1826" s="4">
        <f>Table1[[#This Row],[Tariff per Car]]/100.7</f>
        <v>47.666335650446868</v>
      </c>
      <c r="Z1826" s="4">
        <f>(Table1[[#This Row],[Tariff per Car]]/111)</f>
        <v>43.243243243243242</v>
      </c>
      <c r="AA1826" s="6">
        <f>(Table1[[#This Row],[Tariff per Car]]/111)/Table1[[#This Row],[Route Mileage]]</f>
        <v>5.6601103721522571E-2</v>
      </c>
      <c r="AB1826" s="4">
        <v>7.0000000000000007E-2</v>
      </c>
      <c r="AC1826" s="4">
        <f>Table1[[#This Row],[FSC per Mile]]*Table1[[#This Row],[Route Mileage]]</f>
        <v>53.480000000000004</v>
      </c>
      <c r="AD1826" s="4">
        <f>Table1[[#This Row],[Tariff per Car]]+Table1[[#This Row],[FSC per Car]]</f>
        <v>4853.4799999999996</v>
      </c>
      <c r="AE1826" s="4">
        <f>IF(Table1[[#This Row],[Commodity]]="corn",Table1[[#This Row],[Tariff + FSC per Car]]/(111*2000/56),Table1[[#This Row],[Tariff + FSC per Car]]/(111*2000/60))</f>
        <v>1.2243012612612612</v>
      </c>
      <c r="AF1826" s="4">
        <f>Table1[[#This Row],[Tariff + FSC per Car]]/100.7</f>
        <v>48.197418073485593</v>
      </c>
      <c r="AG1826" s="4">
        <f>(Table1[[#This Row],[Tariff + FSC per Car]]/111)</f>
        <v>43.725045045045043</v>
      </c>
      <c r="AH1826" s="6">
        <f>(Table1[[#This Row],[Tariff + FSC per Car]]/111)/Table1[[#This Row],[Route Mileage]]</f>
        <v>5.7231734352153195E-2</v>
      </c>
    </row>
    <row r="1827" spans="1:34" x14ac:dyDescent="0.25">
      <c r="A1827" s="12">
        <v>45703</v>
      </c>
      <c r="B1827" s="22" t="s">
        <v>34</v>
      </c>
      <c r="C1827" s="22" t="s">
        <v>34</v>
      </c>
      <c r="D1827" s="25">
        <v>4022</v>
      </c>
      <c r="E1827" s="24">
        <v>39010</v>
      </c>
      <c r="F1827" s="22" t="s">
        <v>35</v>
      </c>
      <c r="G1827" s="1" t="s">
        <v>36</v>
      </c>
      <c r="H1827" s="1" t="s">
        <v>61</v>
      </c>
      <c r="I1827" t="s">
        <v>62</v>
      </c>
      <c r="J1827" t="str">
        <f>_xlfn.CONCAT(IFERROR(INDEX(Lookup!B:B, MATCH(Table1[[#This Row],[Origin City]], Lookup!A:A, 0)), Table1[[#This Row],[Origin City]]),","," ",Table1[[#This Row],[Origin State]])</f>
        <v>Phelps (Rock Port), MO</v>
      </c>
      <c r="K1827" t="s">
        <v>65</v>
      </c>
      <c r="L1827" t="s">
        <v>54</v>
      </c>
      <c r="M1827" t="s">
        <v>66</v>
      </c>
      <c r="N1827" s="5">
        <v>937</v>
      </c>
      <c r="O1827" s="23" t="s">
        <v>41</v>
      </c>
      <c r="P1827" s="23">
        <v>110</v>
      </c>
      <c r="Q1827" s="23">
        <v>120</v>
      </c>
      <c r="R1827" s="23" t="s">
        <v>42</v>
      </c>
      <c r="S1827" t="s">
        <v>43</v>
      </c>
      <c r="T1827" s="23" t="s">
        <v>52</v>
      </c>
      <c r="U1827" s="37" t="s">
        <v>44</v>
      </c>
      <c r="V1827" s="32" t="s">
        <v>45</v>
      </c>
      <c r="W1827" s="4">
        <v>4540</v>
      </c>
      <c r="X1827" s="4">
        <f>IF(Table1[[#This Row],[Commodity]]="corn",Table1[[#This Row],[Tariff per Car]]/(111*2000/56),Table1[[#This Row],[Tariff per Car]]/(111*2000/60))</f>
        <v>1.1452252252252253</v>
      </c>
      <c r="Y1827" s="4">
        <f>Table1[[#This Row],[Tariff per Car]]/100.7</f>
        <v>45.084409136047668</v>
      </c>
      <c r="Z1827" s="4">
        <f>(Table1[[#This Row],[Tariff per Car]]/111)</f>
        <v>40.900900900900901</v>
      </c>
      <c r="AA1827" s="6">
        <f>(Table1[[#This Row],[Tariff per Car]]/111)/Table1[[#This Row],[Route Mileage]]</f>
        <v>4.3650908111954004E-2</v>
      </c>
      <c r="AB1827" s="4">
        <v>7.0000000000000007E-2</v>
      </c>
      <c r="AC1827" s="4">
        <f>Table1[[#This Row],[FSC per Mile]]*Table1[[#This Row],[Route Mileage]]</f>
        <v>65.59</v>
      </c>
      <c r="AD1827" s="4">
        <f>Table1[[#This Row],[Tariff per Car]]+Table1[[#This Row],[FSC per Car]]</f>
        <v>4605.59</v>
      </c>
      <c r="AE1827" s="4">
        <f>IF(Table1[[#This Row],[Commodity]]="corn",Table1[[#This Row],[Tariff + FSC per Car]]/(111*2000/56),Table1[[#This Row],[Tariff + FSC per Car]]/(111*2000/60))</f>
        <v>1.1617704504504505</v>
      </c>
      <c r="AF1827" s="4">
        <f>Table1[[#This Row],[Tariff + FSC per Car]]/100.7</f>
        <v>45.735749751737835</v>
      </c>
      <c r="AG1827" s="4">
        <f>(Table1[[#This Row],[Tariff + FSC per Car]]/111)</f>
        <v>41.491801801801806</v>
      </c>
      <c r="AH1827" s="6">
        <f>(Table1[[#This Row],[Tariff + FSC per Car]]/111)/Table1[[#This Row],[Route Mileage]]</f>
        <v>4.4281538742584635E-2</v>
      </c>
    </row>
    <row r="1828" spans="1:34" x14ac:dyDescent="0.25">
      <c r="A1828" s="12">
        <v>45703</v>
      </c>
      <c r="B1828" s="22" t="s">
        <v>34</v>
      </c>
      <c r="C1828" s="22" t="s">
        <v>34</v>
      </c>
      <c r="D1828" s="25">
        <v>4022</v>
      </c>
      <c r="E1828" s="24">
        <v>39013</v>
      </c>
      <c r="F1828" s="22" t="s">
        <v>35</v>
      </c>
      <c r="G1828" s="1" t="s">
        <v>36</v>
      </c>
      <c r="H1828" s="1" t="s">
        <v>67</v>
      </c>
      <c r="I1828" t="s">
        <v>68</v>
      </c>
      <c r="J1828" t="str">
        <f>_xlfn.CONCAT(IFERROR(INDEX(Lookup!B:B, MATCH(Table1[[#This Row],[Origin City]], Lookup!A:A, 0)), Table1[[#This Row],[Origin City]]),","," ",Table1[[#This Row],[Origin State]])</f>
        <v>Selby, SD</v>
      </c>
      <c r="K1828" t="s">
        <v>48</v>
      </c>
      <c r="L1828" t="s">
        <v>49</v>
      </c>
      <c r="M1828" t="s">
        <v>50</v>
      </c>
      <c r="N1828" s="5">
        <v>1419</v>
      </c>
      <c r="O1828" s="23" t="s">
        <v>51</v>
      </c>
      <c r="P1828" s="23">
        <v>110</v>
      </c>
      <c r="Q1828" s="23">
        <v>120</v>
      </c>
      <c r="R1828" s="23" t="s">
        <v>42</v>
      </c>
      <c r="S1828" t="s">
        <v>43</v>
      </c>
      <c r="T1828" s="23" t="s">
        <v>52</v>
      </c>
      <c r="U1828" s="37" t="s">
        <v>44</v>
      </c>
      <c r="V1828" s="32" t="s">
        <v>45</v>
      </c>
      <c r="W1828" s="4">
        <v>5430</v>
      </c>
      <c r="X1828" s="4">
        <f>IF(Table1[[#This Row],[Commodity]]="corn",Table1[[#This Row],[Tariff per Car]]/(111*2000/56),Table1[[#This Row],[Tariff per Car]]/(111*2000/60))</f>
        <v>1.3697297297297297</v>
      </c>
      <c r="Y1828" s="4">
        <f>Table1[[#This Row],[Tariff per Car]]/100.7</f>
        <v>53.922542204568025</v>
      </c>
      <c r="Z1828" s="4">
        <f>(Table1[[#This Row],[Tariff per Car]]/111)</f>
        <v>48.918918918918919</v>
      </c>
      <c r="AA1828" s="6">
        <f>(Table1[[#This Row],[Tariff per Car]]/111)/Table1[[#This Row],[Route Mileage]]</f>
        <v>3.4474220520732152E-2</v>
      </c>
      <c r="AB1828" s="4">
        <v>7.0000000000000007E-2</v>
      </c>
      <c r="AC1828" s="4">
        <f>Table1[[#This Row],[FSC per Mile]]*Table1[[#This Row],[Route Mileage]]</f>
        <v>99.330000000000013</v>
      </c>
      <c r="AD1828" s="4">
        <f>Table1[[#This Row],[Tariff per Car]]+Table1[[#This Row],[FSC per Car]]</f>
        <v>5529.33</v>
      </c>
      <c r="AE1828" s="4">
        <f>IF(Table1[[#This Row],[Commodity]]="corn",Table1[[#This Row],[Tariff + FSC per Car]]/(111*2000/56),Table1[[#This Row],[Tariff + FSC per Car]]/(111*2000/60))</f>
        <v>1.394785945945946</v>
      </c>
      <c r="AF1828" s="4">
        <f>Table1[[#This Row],[Tariff + FSC per Car]]/100.7</f>
        <v>54.908937437934455</v>
      </c>
      <c r="AG1828" s="4">
        <f>(Table1[[#This Row],[Tariff + FSC per Car]]/111)</f>
        <v>49.813783783783784</v>
      </c>
      <c r="AH1828" s="6">
        <f>(Table1[[#This Row],[Tariff + FSC per Car]]/111)/Table1[[#This Row],[Route Mileage]]</f>
        <v>3.5104851151362776E-2</v>
      </c>
    </row>
    <row r="1829" spans="1:34" x14ac:dyDescent="0.25">
      <c r="A1829" s="12">
        <v>45703</v>
      </c>
      <c r="B1829" s="22" t="s">
        <v>34</v>
      </c>
      <c r="C1829" s="1" t="s">
        <v>34</v>
      </c>
      <c r="D1829" s="25">
        <v>4022</v>
      </c>
      <c r="E1829" s="24">
        <v>39013</v>
      </c>
      <c r="F1829" s="22" t="s">
        <v>35</v>
      </c>
      <c r="G1829" s="1" t="s">
        <v>36</v>
      </c>
      <c r="H1829" s="1" t="s">
        <v>69</v>
      </c>
      <c r="I1829" t="s">
        <v>47</v>
      </c>
      <c r="J1829" t="str">
        <f>_xlfn.CONCAT(IFERROR(INDEX(Lookup!B:B, MATCH(Table1[[#This Row],[Origin City]], Lookup!A:A, 0)), Table1[[#This Row],[Origin City]]),","," ",Table1[[#This Row],[Origin State]])</f>
        <v>St. Cloud, MN</v>
      </c>
      <c r="K1829" t="s">
        <v>48</v>
      </c>
      <c r="L1829" t="s">
        <v>49</v>
      </c>
      <c r="M1829" t="s">
        <v>50</v>
      </c>
      <c r="N1829" s="5">
        <v>1666</v>
      </c>
      <c r="O1829" s="23" t="s">
        <v>51</v>
      </c>
      <c r="P1829" s="23">
        <v>110</v>
      </c>
      <c r="Q1829" s="23">
        <v>120</v>
      </c>
      <c r="R1829" s="23" t="s">
        <v>42</v>
      </c>
      <c r="S1829" t="s">
        <v>43</v>
      </c>
      <c r="T1829" s="23" t="s">
        <v>52</v>
      </c>
      <c r="U1829" s="37" t="s">
        <v>44</v>
      </c>
      <c r="V1829" s="32" t="s">
        <v>45</v>
      </c>
      <c r="W1829" s="4">
        <v>5430</v>
      </c>
      <c r="X1829" s="4">
        <f>IF(Table1[[#This Row],[Commodity]]="corn",Table1[[#This Row],[Tariff per Car]]/(111*2000/56),Table1[[#This Row],[Tariff per Car]]/(111*2000/60))</f>
        <v>1.3697297297297297</v>
      </c>
      <c r="Y1829" s="4">
        <f>Table1[[#This Row],[Tariff per Car]]/100.7</f>
        <v>53.922542204568025</v>
      </c>
      <c r="Z1829" s="4">
        <f>(Table1[[#This Row],[Tariff per Car]]/111)</f>
        <v>48.918918918918919</v>
      </c>
      <c r="AA1829" s="6">
        <f>(Table1[[#This Row],[Tariff per Car]]/111)/Table1[[#This Row],[Route Mileage]]</f>
        <v>2.9363096589987345E-2</v>
      </c>
      <c r="AB1829" s="4">
        <v>7.0000000000000007E-2</v>
      </c>
      <c r="AC1829" s="4">
        <f>Table1[[#This Row],[FSC per Mile]]*Table1[[#This Row],[Route Mileage]]</f>
        <v>116.62</v>
      </c>
      <c r="AD1829" s="4">
        <f>Table1[[#This Row],[Tariff per Car]]+Table1[[#This Row],[FSC per Car]]</f>
        <v>5546.62</v>
      </c>
      <c r="AE1829" s="4">
        <f>IF(Table1[[#This Row],[Commodity]]="corn",Table1[[#This Row],[Tariff + FSC per Car]]/(111*2000/56),Table1[[#This Row],[Tariff + FSC per Car]]/(111*2000/60))</f>
        <v>1.3991473873873874</v>
      </c>
      <c r="AF1829" s="4">
        <f>Table1[[#This Row],[Tariff + FSC per Car]]/100.7</f>
        <v>55.080635551142002</v>
      </c>
      <c r="AG1829" s="4">
        <f>(Table1[[#This Row],[Tariff + FSC per Car]]/111)</f>
        <v>49.969549549549548</v>
      </c>
      <c r="AH1829" s="6">
        <f>(Table1[[#This Row],[Tariff + FSC per Car]]/111)/Table1[[#This Row],[Route Mileage]]</f>
        <v>2.9993727220617977E-2</v>
      </c>
    </row>
    <row r="1830" spans="1:34" x14ac:dyDescent="0.25">
      <c r="A1830" s="12">
        <v>45703</v>
      </c>
      <c r="B1830" s="22" t="s">
        <v>34</v>
      </c>
      <c r="C1830" s="1" t="s">
        <v>34</v>
      </c>
      <c r="D1830" s="25">
        <v>4022</v>
      </c>
      <c r="E1830" s="24">
        <v>39010</v>
      </c>
      <c r="F1830" s="22" t="s">
        <v>35</v>
      </c>
      <c r="G1830" s="1" t="s">
        <v>36</v>
      </c>
      <c r="H1830" s="1" t="s">
        <v>70</v>
      </c>
      <c r="I1830" t="s">
        <v>57</v>
      </c>
      <c r="J1830" t="str">
        <f>_xlfn.CONCAT(IFERROR(INDEX(Lookup!B:B, MATCH(Table1[[#This Row],[Origin City]], Lookup!A:A, 0)), Table1[[#This Row],[Origin City]]),","," ",Table1[[#This Row],[Origin State]])</f>
        <v>Waverly, IL</v>
      </c>
      <c r="K1830" t="s">
        <v>71</v>
      </c>
      <c r="L1830" t="s">
        <v>64</v>
      </c>
      <c r="M1830" t="str">
        <f>_xlfn.CONCAT(IFERROR(INDEX(Lookup!B:B, MATCH(Table1[[#This Row],[Destination City]], Lookup!A:A, 0)), Table1[[#This Row],[Destination City]]),","," ",Table1[[#This Row],[Destination State]])</f>
        <v>Dexter, NM</v>
      </c>
      <c r="N1830" s="47">
        <v>1058</v>
      </c>
      <c r="O1830" s="23" t="s">
        <v>41</v>
      </c>
      <c r="P1830" s="23">
        <v>110</v>
      </c>
      <c r="Q1830" s="23">
        <v>120</v>
      </c>
      <c r="R1830" s="23" t="s">
        <v>42</v>
      </c>
      <c r="S1830" t="s">
        <v>43</v>
      </c>
      <c r="T1830" s="23" t="s">
        <v>43</v>
      </c>
      <c r="U1830" s="37" t="s">
        <v>44</v>
      </c>
      <c r="V1830" s="32" t="s">
        <v>45</v>
      </c>
      <c r="W1830" s="4">
        <v>4680</v>
      </c>
      <c r="X1830" s="4">
        <f>IF(Table1[[#This Row],[Commodity]]="corn",Table1[[#This Row],[Tariff per Car]]/(111*2000/56),Table1[[#This Row],[Tariff per Car]]/(111*2000/60))</f>
        <v>1.1805405405405405</v>
      </c>
      <c r="Y1830" s="4">
        <f>Table1[[#This Row],[Tariff per Car]]/100.7</f>
        <v>46.474677259185697</v>
      </c>
      <c r="Z1830" s="4">
        <f>(Table1[[#This Row],[Tariff per Car]]/111)</f>
        <v>42.162162162162161</v>
      </c>
      <c r="AA1830" s="6">
        <f>(Table1[[#This Row],[Tariff per Car]]/111)/Table1[[#This Row],[Route Mileage]]</f>
        <v>3.9850814898073877E-2</v>
      </c>
      <c r="AB1830" s="4">
        <v>7.0000000000000007E-2</v>
      </c>
      <c r="AC1830" s="4">
        <f>Table1[[#This Row],[FSC per Mile]]*Table1[[#This Row],[Route Mileage]]</f>
        <v>74.06</v>
      </c>
      <c r="AD1830" s="4">
        <f>Table1[[#This Row],[Tariff per Car]]+Table1[[#This Row],[FSC per Car]]</f>
        <v>4754.0600000000004</v>
      </c>
      <c r="AE1830" s="4">
        <f>IF(Table1[[#This Row],[Commodity]]="corn",Table1[[#This Row],[Tariff + FSC per Car]]/(111*2000/56),Table1[[#This Row],[Tariff + FSC per Car]]/(111*2000/60))</f>
        <v>1.1992223423423425</v>
      </c>
      <c r="AF1830" s="4">
        <f>Table1[[#This Row],[Tariff + FSC per Car]]/100.7</f>
        <v>47.210129096325723</v>
      </c>
      <c r="AG1830" s="4">
        <f>(Table1[[#This Row],[Tariff + FSC per Car]]/111)</f>
        <v>42.829369369369374</v>
      </c>
      <c r="AH1830" s="6">
        <f>(Table1[[#This Row],[Tariff + FSC per Car]]/111)/Table1[[#This Row],[Route Mileage]]</f>
        <v>4.0481445528704516E-2</v>
      </c>
    </row>
    <row r="1831" spans="1:34" x14ac:dyDescent="0.25">
      <c r="A1831" s="12">
        <v>45703</v>
      </c>
      <c r="B1831" s="22" t="s">
        <v>131</v>
      </c>
      <c r="C1831" s="22" t="s">
        <v>131</v>
      </c>
      <c r="D1831" s="25">
        <v>4050</v>
      </c>
      <c r="E1831" s="24">
        <v>1001000</v>
      </c>
      <c r="F1831" s="22" t="s">
        <v>35</v>
      </c>
      <c r="G1831" s="1" t="s">
        <v>36</v>
      </c>
      <c r="H1831" s="1" t="s">
        <v>132</v>
      </c>
      <c r="I1831" t="s">
        <v>57</v>
      </c>
      <c r="J1831" t="str">
        <f>_xlfn.CONCAT(IFERROR(INDEX(Lookup!B:B, MATCH(Table1[[#This Row],[Origin City]], Lookup!A:A, 0)), Table1[[#This Row],[Origin City]]),","," ",Table1[[#This Row],[Origin State]])</f>
        <v>Gibson City, IL</v>
      </c>
      <c r="K1831" t="s">
        <v>133</v>
      </c>
      <c r="L1831" t="s">
        <v>83</v>
      </c>
      <c r="M1831" t="str">
        <f>_xlfn.CONCAT(IFERROR(INDEX(Lookup!B:B, MATCH(Table1[[#This Row],[Destination City]], Lookup!A:A, 0)), Table1[[#This Row],[Destination City]]),","," ",Table1[[#This Row],[Destination State]])</f>
        <v>Reserve, LA</v>
      </c>
      <c r="N1831" s="5">
        <v>870</v>
      </c>
      <c r="O1831" s="23" t="s">
        <v>86</v>
      </c>
      <c r="P1831" s="23">
        <v>105</v>
      </c>
      <c r="Q1831" s="23"/>
      <c r="R1831" s="23" t="s">
        <v>108</v>
      </c>
      <c r="S1831" t="s">
        <v>43</v>
      </c>
      <c r="T1831" s="23" t="s">
        <v>52</v>
      </c>
      <c r="U1831" s="31"/>
      <c r="V1831" s="32" t="s">
        <v>134</v>
      </c>
      <c r="W1831" s="4">
        <v>2191</v>
      </c>
      <c r="X1831" s="4">
        <f>IF(Table1[[#This Row],[Commodity]]="corn",Table1[[#This Row],[Tariff per Car]]/(111*2000/56),Table1[[#This Row],[Tariff per Car]]/(111*2000/60))</f>
        <v>0.55268468468468468</v>
      </c>
      <c r="Y1831" s="4">
        <f>Table1[[#This Row],[Tariff per Car]]/100.7</f>
        <v>21.757696127110229</v>
      </c>
      <c r="Z1831" s="4">
        <f>(Table1[[#This Row],[Tariff per Car]]/111)</f>
        <v>19.738738738738739</v>
      </c>
      <c r="AA1831" s="6">
        <f>(Table1[[#This Row],[Tariff per Car]]/111)/Table1[[#This Row],[Route Mileage]]</f>
        <v>2.2688205446826138E-2</v>
      </c>
      <c r="AB1831" s="4">
        <v>0.3115</v>
      </c>
      <c r="AC1831" s="4">
        <f>Table1[[#This Row],[FSC per Mile]]*Table1[[#This Row],[Route Mileage]]</f>
        <v>271.005</v>
      </c>
      <c r="AD1831" s="4">
        <f>Table1[[#This Row],[Tariff per Car]]+Table1[[#This Row],[FSC per Car]]</f>
        <v>2462.0050000000001</v>
      </c>
      <c r="AE1831" s="4">
        <f>IF(Table1[[#This Row],[Commodity]]="corn",Table1[[#This Row],[Tariff + FSC per Car]]/(111*2000/56),Table1[[#This Row],[Tariff + FSC per Car]]/(111*2000/60))</f>
        <v>0.62104630630630631</v>
      </c>
      <c r="AF1831" s="4">
        <f>Table1[[#This Row],[Tariff + FSC per Car]]/100.7</f>
        <v>24.448907646474677</v>
      </c>
      <c r="AG1831" s="4">
        <f>(Table1[[#This Row],[Tariff + FSC per Car]]/111)</f>
        <v>22.180225225225225</v>
      </c>
      <c r="AH1831" s="6">
        <f>(Table1[[#This Row],[Tariff + FSC per Car]]/111)/Table1[[#This Row],[Route Mileage]]</f>
        <v>2.5494511753132443E-2</v>
      </c>
    </row>
    <row r="1832" spans="1:34" x14ac:dyDescent="0.25">
      <c r="A1832" s="12">
        <v>45703</v>
      </c>
      <c r="B1832" s="22" t="s">
        <v>131</v>
      </c>
      <c r="C1832" s="22" t="s">
        <v>131</v>
      </c>
      <c r="D1832" s="25">
        <v>4050</v>
      </c>
      <c r="E1832" s="24">
        <v>1001000</v>
      </c>
      <c r="F1832" s="22" t="s">
        <v>35</v>
      </c>
      <c r="G1832" s="1" t="s">
        <v>36</v>
      </c>
      <c r="H1832" s="1" t="s">
        <v>132</v>
      </c>
      <c r="I1832" t="s">
        <v>57</v>
      </c>
      <c r="J1832" t="str">
        <f>_xlfn.CONCAT(IFERROR(INDEX(Lookup!B:B, MATCH(Table1[[#This Row],[Origin City]], Lookup!A:A, 0)), Table1[[#This Row],[Origin City]]),","," ",Table1[[#This Row],[Origin State]])</f>
        <v>Gibson City, IL</v>
      </c>
      <c r="K1832" t="s">
        <v>133</v>
      </c>
      <c r="L1832" t="s">
        <v>83</v>
      </c>
      <c r="M1832" t="str">
        <f>_xlfn.CONCAT(IFERROR(INDEX(Lookup!B:B, MATCH(Table1[[#This Row],[Destination City]], Lookup!A:A, 0)), Table1[[#This Row],[Destination City]]),","," ",Table1[[#This Row],[Destination State]])</f>
        <v>Reserve, LA</v>
      </c>
      <c r="N1832" s="5">
        <v>870</v>
      </c>
      <c r="O1832" s="23" t="s">
        <v>86</v>
      </c>
      <c r="P1832" s="23">
        <v>105</v>
      </c>
      <c r="Q1832" s="23"/>
      <c r="R1832" s="23" t="s">
        <v>2</v>
      </c>
      <c r="S1832" t="s">
        <v>43</v>
      </c>
      <c r="T1832" s="23" t="s">
        <v>52</v>
      </c>
      <c r="U1832" s="31"/>
      <c r="V1832" s="32" t="s">
        <v>134</v>
      </c>
      <c r="W1832" s="4">
        <v>2571</v>
      </c>
      <c r="X1832" s="4">
        <f>IF(Table1[[#This Row],[Commodity]]="corn",Table1[[#This Row],[Tariff per Car]]/(111*2000/56),Table1[[#This Row],[Tariff per Car]]/(111*2000/60))</f>
        <v>0.64854054054054056</v>
      </c>
      <c r="Y1832" s="4">
        <f>Table1[[#This Row],[Tariff per Car]]/100.7</f>
        <v>25.531281032770604</v>
      </c>
      <c r="Z1832" s="4">
        <f>(Table1[[#This Row],[Tariff per Car]]/111)</f>
        <v>23.162162162162161</v>
      </c>
      <c r="AA1832" s="6">
        <f>(Table1[[#This Row],[Tariff per Car]]/111)/Table1[[#This Row],[Route Mileage]]</f>
        <v>2.6623174899036966E-2</v>
      </c>
      <c r="AB1832" s="4">
        <v>0.3115</v>
      </c>
      <c r="AC1832" s="4">
        <f>Table1[[#This Row],[FSC per Mile]]*Table1[[#This Row],[Route Mileage]]</f>
        <v>271.005</v>
      </c>
      <c r="AD1832" s="4">
        <f>Table1[[#This Row],[Tariff per Car]]+Table1[[#This Row],[FSC per Car]]</f>
        <v>2842.0050000000001</v>
      </c>
      <c r="AE1832" s="4">
        <f>IF(Table1[[#This Row],[Commodity]]="corn",Table1[[#This Row],[Tariff + FSC per Car]]/(111*2000/56),Table1[[#This Row],[Tariff + FSC per Car]]/(111*2000/60))</f>
        <v>0.71690216216216218</v>
      </c>
      <c r="AF1832" s="4">
        <f>Table1[[#This Row],[Tariff + FSC per Car]]/100.7</f>
        <v>28.222492552135055</v>
      </c>
      <c r="AG1832" s="4">
        <f>(Table1[[#This Row],[Tariff + FSC per Car]]/111)</f>
        <v>25.603648648648651</v>
      </c>
      <c r="AH1832" s="6">
        <f>(Table1[[#This Row],[Tariff + FSC per Car]]/111)/Table1[[#This Row],[Route Mileage]]</f>
        <v>2.9429481205343277E-2</v>
      </c>
    </row>
    <row r="1833" spans="1:34" x14ac:dyDescent="0.25">
      <c r="A1833" s="12">
        <v>45703</v>
      </c>
      <c r="B1833" s="22" t="s">
        <v>80</v>
      </c>
      <c r="C1833" s="22" t="s">
        <v>81</v>
      </c>
      <c r="D1833" s="25">
        <v>4032</v>
      </c>
      <c r="E1833" s="24">
        <v>1182</v>
      </c>
      <c r="F1833" s="22" t="s">
        <v>35</v>
      </c>
      <c r="G1833" s="1" t="s">
        <v>36</v>
      </c>
      <c r="H1833" s="1" t="s">
        <v>82</v>
      </c>
      <c r="I1833" t="s">
        <v>83</v>
      </c>
      <c r="J1833" t="str">
        <f>_xlfn.CONCAT(IFERROR(INDEX(Lookup!B:B, MATCH(Table1[[#This Row],[Origin City]], Lookup!A:A, 0)), Table1[[#This Row],[Origin City]]),","," ",Table1[[#This Row],[Origin State]])</f>
        <v>Delhi, LA</v>
      </c>
      <c r="K1833" t="s">
        <v>84</v>
      </c>
      <c r="L1833" t="s">
        <v>85</v>
      </c>
      <c r="M1833" t="str">
        <f>_xlfn.CONCAT(IFERROR(INDEX(Lookup!B:B, MATCH(Table1[[#This Row],[Destination City]], Lookup!A:A, 0)), Table1[[#This Row],[Destination City]]),","," ",Table1[[#This Row],[Destination State]])</f>
        <v>Morton, MS</v>
      </c>
      <c r="N1833" s="5">
        <v>120</v>
      </c>
      <c r="O1833" s="23" t="s">
        <v>86</v>
      </c>
      <c r="P1833" s="23">
        <v>100</v>
      </c>
      <c r="Q1833" s="23"/>
      <c r="R1833" s="23" t="s">
        <v>42</v>
      </c>
      <c r="S1833" t="s">
        <v>43</v>
      </c>
      <c r="T1833" s="23" t="s">
        <v>52</v>
      </c>
      <c r="U1833" s="31"/>
      <c r="V1833" s="32" t="s">
        <v>87</v>
      </c>
      <c r="W1833" s="4">
        <v>1342</v>
      </c>
      <c r="X1833" s="4">
        <f>IF(Table1[[#This Row],[Commodity]]="corn",Table1[[#This Row],[Tariff per Car]]/(111*2000/56),Table1[[#This Row],[Tariff per Car]]/(111*2000/60))</f>
        <v>0.33852252252252252</v>
      </c>
      <c r="Y1833" s="4">
        <f>Table1[[#This Row],[Tariff per Car]]/100.7</f>
        <v>13.326713008937437</v>
      </c>
      <c r="Z1833" s="4">
        <f>(Table1[[#This Row],[Tariff per Car]]/111)</f>
        <v>12.09009009009009</v>
      </c>
      <c r="AA1833" s="6">
        <f>(Table1[[#This Row],[Tariff per Car]]/111)/Table1[[#This Row],[Route Mileage]]</f>
        <v>0.10075075075075075</v>
      </c>
      <c r="AB1833" s="4">
        <v>0.34</v>
      </c>
      <c r="AC1833" s="4">
        <f>Table1[[#This Row],[FSC per Mile]]*Table1[[#This Row],[Route Mileage]]</f>
        <v>40.800000000000004</v>
      </c>
      <c r="AD1833" s="4">
        <f>Table1[[#This Row],[Tariff per Car]]+Table1[[#This Row],[FSC per Car]]</f>
        <v>1382.8</v>
      </c>
      <c r="AE1833" s="4">
        <f>IF(Table1[[#This Row],[Commodity]]="corn",Table1[[#This Row],[Tariff + FSC per Car]]/(111*2000/56),Table1[[#This Row],[Tariff + FSC per Car]]/(111*2000/60))</f>
        <v>0.34881441441441441</v>
      </c>
      <c r="AF1833" s="4">
        <f>Table1[[#This Row],[Tariff + FSC per Car]]/100.7</f>
        <v>13.731876861966235</v>
      </c>
      <c r="AG1833" s="4">
        <f>(Table1[[#This Row],[Tariff + FSC per Car]]/111)</f>
        <v>12.457657657657657</v>
      </c>
      <c r="AH1833" s="6">
        <f>(Table1[[#This Row],[Tariff + FSC per Car]]/111)/Table1[[#This Row],[Route Mileage]]</f>
        <v>0.10381381381381381</v>
      </c>
    </row>
    <row r="1834" spans="1:34" x14ac:dyDescent="0.25">
      <c r="A1834" s="12">
        <v>45703</v>
      </c>
      <c r="B1834" s="22" t="s">
        <v>88</v>
      </c>
      <c r="C1834" s="1" t="s">
        <v>81</v>
      </c>
      <c r="D1834" s="25">
        <v>4444</v>
      </c>
      <c r="E1834" s="24">
        <v>45646</v>
      </c>
      <c r="F1834" s="22" t="s">
        <v>35</v>
      </c>
      <c r="G1834" s="1" t="s">
        <v>36</v>
      </c>
      <c r="H1834" s="1" t="s">
        <v>89</v>
      </c>
      <c r="I1834" t="s">
        <v>75</v>
      </c>
      <c r="J1834" t="str">
        <f>_xlfn.CONCAT(IFERROR(INDEX(Lookup!B:B, MATCH(Table1[[#This Row],[Origin City]], Lookup!A:A, 0)), Table1[[#This Row],[Origin City]]),","," ",Table1[[#This Row],[Origin State]])</f>
        <v>Enderlin, ND</v>
      </c>
      <c r="K1834" t="s">
        <v>90</v>
      </c>
      <c r="L1834" t="s">
        <v>49</v>
      </c>
      <c r="M1834" t="str">
        <f>_xlfn.CONCAT(IFERROR(INDEX(Lookup!B:B, MATCH(Table1[[#This Row],[Destination City]], Lookup!A:A, 0)), Table1[[#This Row],[Destination City]]),","," ",Table1[[#This Row],[Destination State]])</f>
        <v>Kalama, WA</v>
      </c>
      <c r="N1834" s="5">
        <v>1617</v>
      </c>
      <c r="O1834" s="23" t="s">
        <v>86</v>
      </c>
      <c r="P1834" s="23">
        <v>110</v>
      </c>
      <c r="Q1834" s="23">
        <v>110</v>
      </c>
      <c r="R1834" s="23" t="s">
        <v>42</v>
      </c>
      <c r="S1834" t="s">
        <v>43</v>
      </c>
      <c r="T1834" s="23" t="s">
        <v>52</v>
      </c>
      <c r="U1834" s="31"/>
      <c r="V1834" s="32" t="s">
        <v>87</v>
      </c>
      <c r="W1834" s="4">
        <v>5047</v>
      </c>
      <c r="X1834" s="4">
        <f>IF(Table1[[#This Row],[Commodity]]="corn",Table1[[#This Row],[Tariff per Car]]/(111*2000/56),Table1[[#This Row],[Tariff per Car]]/(111*2000/60))</f>
        <v>1.2731171171171172</v>
      </c>
      <c r="Y1834" s="4">
        <f>Table1[[#This Row],[Tariff per Car]]/100.7</f>
        <v>50.119165839126119</v>
      </c>
      <c r="Z1834" s="4">
        <f>(Table1[[#This Row],[Tariff per Car]]/111)</f>
        <v>45.468468468468465</v>
      </c>
      <c r="AA1834" s="6">
        <f>(Table1[[#This Row],[Tariff per Car]]/111)/Table1[[#This Row],[Route Mileage]]</f>
        <v>2.8119028119028118E-2</v>
      </c>
      <c r="AB1834" s="4">
        <v>0.28249999999999997</v>
      </c>
      <c r="AC1834" s="4">
        <f>Table1[[#This Row],[FSC per Mile]]*Table1[[#This Row],[Route Mileage]]</f>
        <v>456.80249999999995</v>
      </c>
      <c r="AD1834" s="4">
        <f>Table1[[#This Row],[Tariff per Car]]+Table1[[#This Row],[FSC per Car]]</f>
        <v>5503.8024999999998</v>
      </c>
      <c r="AE1834" s="4">
        <f>IF(Table1[[#This Row],[Commodity]]="corn",Table1[[#This Row],[Tariff + FSC per Car]]/(111*2000/56),Table1[[#This Row],[Tariff + FSC per Car]]/(111*2000/60))</f>
        <v>1.3883465765765766</v>
      </c>
      <c r="AF1834" s="4">
        <f>Table1[[#This Row],[Tariff + FSC per Car]]/100.7</f>
        <v>54.655436941410123</v>
      </c>
      <c r="AG1834" s="4">
        <f>(Table1[[#This Row],[Tariff + FSC per Car]]/111)</f>
        <v>49.583806306306307</v>
      </c>
      <c r="AH1834" s="6">
        <f>(Table1[[#This Row],[Tariff + FSC per Car]]/111)/Table1[[#This Row],[Route Mileage]]</f>
        <v>3.0664073164073165E-2</v>
      </c>
    </row>
    <row r="1835" spans="1:34" x14ac:dyDescent="0.25">
      <c r="A1835" s="12">
        <v>45703</v>
      </c>
      <c r="B1835" s="22" t="s">
        <v>88</v>
      </c>
      <c r="C1835" s="22" t="s">
        <v>81</v>
      </c>
      <c r="D1835" s="25">
        <v>4444</v>
      </c>
      <c r="E1835" s="24">
        <v>45558</v>
      </c>
      <c r="F1835" s="22" t="s">
        <v>35</v>
      </c>
      <c r="G1835" s="1" t="s">
        <v>36</v>
      </c>
      <c r="H1835" s="1" t="s">
        <v>91</v>
      </c>
      <c r="I1835" t="s">
        <v>47</v>
      </c>
      <c r="J1835" t="str">
        <f>_xlfn.CONCAT(IFERROR(INDEX(Lookup!B:B, MATCH(Table1[[#This Row],[Origin City]], Lookup!A:A, 0)), Table1[[#This Row],[Origin City]]),","," ",Table1[[#This Row],[Origin State]])</f>
        <v>Glenwood, MN</v>
      </c>
      <c r="K1835" t="s">
        <v>92</v>
      </c>
      <c r="L1835" t="s">
        <v>93</v>
      </c>
      <c r="M1835" t="str">
        <f>_xlfn.CONCAT(IFERROR(INDEX(Lookup!B:B, MATCH(Table1[[#This Row],[Destination City]], Lookup!A:A, 0)), Table1[[#This Row],[Destination City]]),","," ",Table1[[#This Row],[Destination State]])</f>
        <v>Boardman, OR</v>
      </c>
      <c r="N1835" s="5">
        <v>1556</v>
      </c>
      <c r="O1835" s="23" t="s">
        <v>86</v>
      </c>
      <c r="P1835" s="23">
        <v>110</v>
      </c>
      <c r="Q1835" s="23">
        <v>110</v>
      </c>
      <c r="R1835" s="23" t="s">
        <v>42</v>
      </c>
      <c r="S1835" t="s">
        <v>43</v>
      </c>
      <c r="T1835" s="23" t="s">
        <v>52</v>
      </c>
      <c r="U1835" s="31"/>
      <c r="V1835" s="32" t="s">
        <v>87</v>
      </c>
      <c r="W1835" s="4">
        <v>5513</v>
      </c>
      <c r="X1835" s="4">
        <f>IF(Table1[[#This Row],[Commodity]]="corn",Table1[[#This Row],[Tariff per Car]]/(111*2000/56),Table1[[#This Row],[Tariff per Car]]/(111*2000/60))</f>
        <v>1.3906666666666667</v>
      </c>
      <c r="Y1835" s="4">
        <f>Table1[[#This Row],[Tariff per Car]]/100.7</f>
        <v>54.746772591857003</v>
      </c>
      <c r="Z1835" s="4">
        <f>(Table1[[#This Row],[Tariff per Car]]/111)</f>
        <v>49.666666666666664</v>
      </c>
      <c r="AA1835" s="6">
        <f>(Table1[[#This Row],[Tariff per Car]]/111)/Table1[[#This Row],[Route Mileage]]</f>
        <v>3.1919451585261355E-2</v>
      </c>
      <c r="AB1835" s="4">
        <v>0.28249999999999997</v>
      </c>
      <c r="AC1835" s="4">
        <f>Table1[[#This Row],[FSC per Mile]]*Table1[[#This Row],[Route Mileage]]</f>
        <v>439.56999999999994</v>
      </c>
      <c r="AD1835" s="4">
        <f>Table1[[#This Row],[Tariff per Car]]+Table1[[#This Row],[FSC per Car]]</f>
        <v>5952.57</v>
      </c>
      <c r="AE1835" s="4">
        <f>IF(Table1[[#This Row],[Commodity]]="corn",Table1[[#This Row],[Tariff + FSC per Car]]/(111*2000/56),Table1[[#This Row],[Tariff + FSC per Car]]/(111*2000/60))</f>
        <v>1.5015491891891892</v>
      </c>
      <c r="AF1835" s="4">
        <f>Table1[[#This Row],[Tariff + FSC per Car]]/100.7</f>
        <v>59.11191658391261</v>
      </c>
      <c r="AG1835" s="4">
        <f>(Table1[[#This Row],[Tariff + FSC per Car]]/111)</f>
        <v>53.626756756756755</v>
      </c>
      <c r="AH1835" s="6">
        <f>(Table1[[#This Row],[Tariff + FSC per Car]]/111)/Table1[[#This Row],[Route Mileage]]</f>
        <v>3.4464496630306395E-2</v>
      </c>
    </row>
    <row r="1836" spans="1:34" x14ac:dyDescent="0.25">
      <c r="A1836" s="12">
        <v>45703</v>
      </c>
      <c r="B1836" s="22" t="s">
        <v>94</v>
      </c>
      <c r="C1836" s="22" t="s">
        <v>94</v>
      </c>
      <c r="D1836" s="25">
        <v>4315</v>
      </c>
      <c r="F1836" s="22" t="s">
        <v>35</v>
      </c>
      <c r="G1836" s="1" t="s">
        <v>36</v>
      </c>
      <c r="H1836" s="1" t="s">
        <v>95</v>
      </c>
      <c r="I1836" t="s">
        <v>96</v>
      </c>
      <c r="J1836" t="str">
        <f>_xlfn.CONCAT(IFERROR(INDEX(Lookup!B:B, MATCH(Table1[[#This Row],[Origin City]], Lookup!A:A, 0)), Table1[[#This Row],[Origin City]]),","," ",Table1[[#This Row],[Origin State]])</f>
        <v>Haw Creek (Ladoga), IN</v>
      </c>
      <c r="K1836" t="s">
        <v>97</v>
      </c>
      <c r="L1836" t="s">
        <v>98</v>
      </c>
      <c r="M1836" t="str">
        <f>_xlfn.CONCAT(IFERROR(INDEX(Lookup!B:B, MATCH(Table1[[#This Row],[Destination City]], Lookup!A:A, 0)), Table1[[#This Row],[Destination City]]),","," ",Table1[[#This Row],[Destination State]])</f>
        <v>Ozark, AL</v>
      </c>
      <c r="N1836" s="9">
        <v>707</v>
      </c>
      <c r="O1836" s="23" t="s">
        <v>86</v>
      </c>
      <c r="P1836" s="23">
        <v>90</v>
      </c>
      <c r="Q1836" s="23">
        <v>90</v>
      </c>
      <c r="R1836" s="23" t="s">
        <v>42</v>
      </c>
      <c r="S1836" t="s">
        <v>43</v>
      </c>
      <c r="T1836" s="23" t="s">
        <v>52</v>
      </c>
      <c r="U1836" s="33"/>
      <c r="V1836" s="34" t="s">
        <v>87</v>
      </c>
      <c r="W1836" s="4">
        <v>5961</v>
      </c>
      <c r="X1836" s="4">
        <f>IF(Table1[[#This Row],[Commodity]]="corn",Table1[[#This Row],[Tariff per Car]]/(111*2000/56),Table1[[#This Row],[Tariff per Car]]/(111*2000/60))</f>
        <v>1.5036756756756757</v>
      </c>
      <c r="Y1836" s="4">
        <f>Table1[[#This Row],[Tariff per Car]]/100.7</f>
        <v>59.195630585898705</v>
      </c>
      <c r="Z1836" s="4">
        <f>(Table1[[#This Row],[Tariff per Car]]/111)</f>
        <v>53.702702702702702</v>
      </c>
      <c r="AA1836" s="6">
        <f>(Table1[[#This Row],[Tariff per Car]]/111)/Table1[[#This Row],[Route Mileage]]</f>
        <v>7.5958561107075953E-2</v>
      </c>
      <c r="AB1836" s="4">
        <v>0</v>
      </c>
      <c r="AC1836" s="4">
        <f>Table1[[#This Row],[FSC per Mile]]*Table1[[#This Row],[Route Mileage]]</f>
        <v>0</v>
      </c>
      <c r="AD1836" s="4">
        <f>Table1[[#This Row],[Tariff per Car]]+Table1[[#This Row],[FSC per Car]]</f>
        <v>5961</v>
      </c>
      <c r="AE1836" s="4">
        <f>IF(Table1[[#This Row],[Commodity]]="corn",Table1[[#This Row],[Tariff + FSC per Car]]/(111*2000/56),Table1[[#This Row],[Tariff + FSC per Car]]/(111*2000/60))</f>
        <v>1.5036756756756757</v>
      </c>
      <c r="AF1836" s="4">
        <f>Table1[[#This Row],[Tariff + FSC per Car]]/100.7</f>
        <v>59.195630585898705</v>
      </c>
      <c r="AG1836" s="4">
        <f>(Table1[[#This Row],[Tariff + FSC per Car]]/111)</f>
        <v>53.702702702702702</v>
      </c>
      <c r="AH1836" s="6">
        <f>(Table1[[#This Row],[Tariff + FSC per Car]]/111)/Table1[[#This Row],[Route Mileage]]</f>
        <v>7.5958561107075953E-2</v>
      </c>
    </row>
    <row r="1837" spans="1:34" x14ac:dyDescent="0.25">
      <c r="A1837" s="12">
        <v>45703</v>
      </c>
      <c r="B1837" s="22" t="s">
        <v>94</v>
      </c>
      <c r="C1837" s="22" t="s">
        <v>94</v>
      </c>
      <c r="D1837" s="25">
        <v>4315</v>
      </c>
      <c r="F1837" s="22" t="s">
        <v>35</v>
      </c>
      <c r="G1837" s="1" t="s">
        <v>36</v>
      </c>
      <c r="H1837" s="1" t="s">
        <v>99</v>
      </c>
      <c r="I1837" t="s">
        <v>100</v>
      </c>
      <c r="J1837" t="str">
        <f>_xlfn.CONCAT(IFERROR(INDEX(Lookup!B:B, MATCH(Table1[[#This Row],[Origin City]], Lookup!A:A, 0)), Table1[[#This Row],[Origin City]]),","," ",Table1[[#This Row],[Origin State]])</f>
        <v>Marysville, OH</v>
      </c>
      <c r="K1837" t="s">
        <v>101</v>
      </c>
      <c r="L1837" t="s">
        <v>102</v>
      </c>
      <c r="M1837" t="str">
        <f>_xlfn.CONCAT(IFERROR(INDEX(Lookup!B:B, MATCH(Table1[[#This Row],[Destination City]], Lookup!A:A, 0)), Table1[[#This Row],[Destination City]]),","," ",Table1[[#This Row],[Destination State]])</f>
        <v>Rose Hill, NC</v>
      </c>
      <c r="N1837" s="9">
        <v>781</v>
      </c>
      <c r="O1837" s="23" t="s">
        <v>86</v>
      </c>
      <c r="P1837" s="23">
        <v>90</v>
      </c>
      <c r="Q1837" s="23">
        <v>90</v>
      </c>
      <c r="R1837" s="23" t="s">
        <v>42</v>
      </c>
      <c r="S1837" t="s">
        <v>43</v>
      </c>
      <c r="T1837" s="23" t="s">
        <v>52</v>
      </c>
      <c r="U1837" s="33"/>
      <c r="V1837" s="34" t="s">
        <v>87</v>
      </c>
      <c r="W1837" s="4">
        <v>6139</v>
      </c>
      <c r="X1837" s="4">
        <f>IF(Table1[[#This Row],[Commodity]]="corn",Table1[[#This Row],[Tariff per Car]]/(111*2000/56),Table1[[#This Row],[Tariff per Car]]/(111*2000/60))</f>
        <v>1.5485765765765767</v>
      </c>
      <c r="Y1837" s="4">
        <f>Table1[[#This Row],[Tariff per Car]]/100.7</f>
        <v>60.963257199602779</v>
      </c>
      <c r="Z1837" s="4">
        <f>(Table1[[#This Row],[Tariff per Car]]/111)</f>
        <v>55.306306306306304</v>
      </c>
      <c r="AA1837" s="6">
        <f>(Table1[[#This Row],[Tariff per Car]]/111)/Table1[[#This Row],[Route Mileage]]</f>
        <v>7.0814732786563764E-2</v>
      </c>
      <c r="AB1837" s="4">
        <v>0</v>
      </c>
      <c r="AC1837" s="4">
        <f>Table1[[#This Row],[FSC per Mile]]*Table1[[#This Row],[Route Mileage]]</f>
        <v>0</v>
      </c>
      <c r="AD1837" s="4">
        <f>Table1[[#This Row],[Tariff per Car]]+Table1[[#This Row],[FSC per Car]]</f>
        <v>6139</v>
      </c>
      <c r="AE1837" s="4">
        <f>IF(Table1[[#This Row],[Commodity]]="corn",Table1[[#This Row],[Tariff + FSC per Car]]/(111*2000/56),Table1[[#This Row],[Tariff + FSC per Car]]/(111*2000/60))</f>
        <v>1.5485765765765767</v>
      </c>
      <c r="AF1837" s="4">
        <f>Table1[[#This Row],[Tariff + FSC per Car]]/100.7</f>
        <v>60.963257199602779</v>
      </c>
      <c r="AG1837" s="4">
        <f>(Table1[[#This Row],[Tariff + FSC per Car]]/111)</f>
        <v>55.306306306306304</v>
      </c>
      <c r="AH1837" s="6">
        <f>(Table1[[#This Row],[Tariff + FSC per Car]]/111)/Table1[[#This Row],[Route Mileage]]</f>
        <v>7.0814732786563764E-2</v>
      </c>
    </row>
    <row r="1838" spans="1:34" x14ac:dyDescent="0.25">
      <c r="A1838" s="12">
        <v>45703</v>
      </c>
      <c r="B1838" s="22" t="s">
        <v>94</v>
      </c>
      <c r="C1838" s="22" t="s">
        <v>94</v>
      </c>
      <c r="D1838" s="25">
        <v>4315</v>
      </c>
      <c r="F1838" s="22" t="s">
        <v>35</v>
      </c>
      <c r="G1838" s="1" t="s">
        <v>36</v>
      </c>
      <c r="H1838" s="1" t="s">
        <v>103</v>
      </c>
      <c r="I1838" t="s">
        <v>57</v>
      </c>
      <c r="J1838" t="str">
        <f>_xlfn.CONCAT(IFERROR(INDEX(Lookup!B:B, MATCH(Table1[[#This Row],[Origin City]], Lookup!A:A, 0)), Table1[[#This Row],[Origin City]]),","," ",Table1[[#This Row],[Origin State]])</f>
        <v>Olney, IL</v>
      </c>
      <c r="K1838" t="s">
        <v>104</v>
      </c>
      <c r="L1838" t="s">
        <v>105</v>
      </c>
      <c r="M1838" t="str">
        <f>_xlfn.CONCAT(IFERROR(INDEX(Lookup!B:B, MATCH(Table1[[#This Row],[Destination City]], Lookup!A:A, 0)), Table1[[#This Row],[Destination City]]),","," ",Table1[[#This Row],[Destination State]])</f>
        <v>Fairmount, GA</v>
      </c>
      <c r="N1838" s="9">
        <v>496</v>
      </c>
      <c r="O1838" s="23" t="s">
        <v>86</v>
      </c>
      <c r="P1838" s="23">
        <v>90</v>
      </c>
      <c r="Q1838" s="23">
        <v>90</v>
      </c>
      <c r="R1838" s="23" t="s">
        <v>42</v>
      </c>
      <c r="S1838" t="s">
        <v>43</v>
      </c>
      <c r="T1838" s="23" t="s">
        <v>52</v>
      </c>
      <c r="U1838" s="33"/>
      <c r="V1838" s="34" t="s">
        <v>87</v>
      </c>
      <c r="W1838" s="4">
        <v>4706</v>
      </c>
      <c r="X1838" s="4">
        <f>IF(Table1[[#This Row],[Commodity]]="corn",Table1[[#This Row],[Tariff per Car]]/(111*2000/56),Table1[[#This Row],[Tariff per Car]]/(111*2000/60))</f>
        <v>1.1870990990990991</v>
      </c>
      <c r="Y1838" s="4">
        <f>Table1[[#This Row],[Tariff per Car]]/100.7</f>
        <v>46.732869910625617</v>
      </c>
      <c r="Z1838" s="4">
        <f>(Table1[[#This Row],[Tariff per Car]]/111)</f>
        <v>42.396396396396398</v>
      </c>
      <c r="AA1838" s="6">
        <f>(Table1[[#This Row],[Tariff per Car]]/111)/Table1[[#This Row],[Route Mileage]]</f>
        <v>8.5476605637895969E-2</v>
      </c>
      <c r="AB1838" s="4">
        <v>0</v>
      </c>
      <c r="AC1838" s="4">
        <f>Table1[[#This Row],[FSC per Mile]]*Table1[[#This Row],[Route Mileage]]</f>
        <v>0</v>
      </c>
      <c r="AD1838" s="4">
        <f>Table1[[#This Row],[Tariff per Car]]+Table1[[#This Row],[FSC per Car]]</f>
        <v>4706</v>
      </c>
      <c r="AE1838" s="4">
        <f>IF(Table1[[#This Row],[Commodity]]="corn",Table1[[#This Row],[Tariff + FSC per Car]]/(111*2000/56),Table1[[#This Row],[Tariff + FSC per Car]]/(111*2000/60))</f>
        <v>1.1870990990990991</v>
      </c>
      <c r="AF1838" s="4">
        <f>Table1[[#This Row],[Tariff + FSC per Car]]/100.7</f>
        <v>46.732869910625617</v>
      </c>
      <c r="AG1838" s="4">
        <f>(Table1[[#This Row],[Tariff + FSC per Car]]/111)</f>
        <v>42.396396396396398</v>
      </c>
      <c r="AH1838" s="6">
        <f>(Table1[[#This Row],[Tariff + FSC per Car]]/111)/Table1[[#This Row],[Route Mileage]]</f>
        <v>8.5476605637895969E-2</v>
      </c>
    </row>
    <row r="1839" spans="1:34" x14ac:dyDescent="0.25">
      <c r="A1839" s="12">
        <v>45703</v>
      </c>
      <c r="B1839" s="22" t="s">
        <v>112</v>
      </c>
      <c r="C1839" s="22" t="s">
        <v>112</v>
      </c>
      <c r="D1839" s="25">
        <v>4051</v>
      </c>
      <c r="E1839" s="24">
        <v>2215</v>
      </c>
      <c r="F1839" s="22" t="s">
        <v>35</v>
      </c>
      <c r="G1839" s="1" t="s">
        <v>36</v>
      </c>
      <c r="H1839" s="1" t="s">
        <v>115</v>
      </c>
      <c r="I1839" t="s">
        <v>57</v>
      </c>
      <c r="J1839" t="str">
        <f>_xlfn.CONCAT(IFERROR(INDEX(Lookup!B:B, MATCH(Table1[[#This Row],[Origin City]], Lookup!A:A, 0)), Table1[[#This Row],[Origin City]]),","," ",Table1[[#This Row],[Origin State]])</f>
        <v>Allen Station (San Jose), IL</v>
      </c>
      <c r="K1839" t="s">
        <v>116</v>
      </c>
      <c r="L1839" t="s">
        <v>54</v>
      </c>
      <c r="M1839" t="str">
        <f>_xlfn.CONCAT(IFERROR(INDEX(Lookup!B:B, MATCH(Table1[[#This Row],[Destination City]], Lookup!A:A, 0)), Table1[[#This Row],[Destination City]]),","," ",Table1[[#This Row],[Destination State]])</f>
        <v>Pittsburg, TX</v>
      </c>
      <c r="N1839" s="5">
        <v>691</v>
      </c>
      <c r="O1839" s="23" t="s">
        <v>51</v>
      </c>
      <c r="P1839" s="23">
        <v>107</v>
      </c>
      <c r="Q1839" s="23"/>
      <c r="R1839" s="23" t="s">
        <v>42</v>
      </c>
      <c r="S1839" t="s">
        <v>43</v>
      </c>
      <c r="T1839" s="23" t="s">
        <v>52</v>
      </c>
      <c r="U1839" s="37" t="s">
        <v>44</v>
      </c>
      <c r="V1839" s="32"/>
      <c r="W1839" s="4">
        <v>4085</v>
      </c>
      <c r="X1839" s="4">
        <f>IF(Table1[[#This Row],[Commodity]]="corn",Table1[[#This Row],[Tariff per Car]]/(111*2000/56),Table1[[#This Row],[Tariff per Car]]/(111*2000/60))</f>
        <v>1.0304504504504504</v>
      </c>
      <c r="Y1839" s="4">
        <f>Table1[[#This Row],[Tariff per Car]]/100.7</f>
        <v>40.566037735849058</v>
      </c>
      <c r="Z1839" s="4">
        <f>(Table1[[#This Row],[Tariff per Car]]/111)</f>
        <v>36.801801801801801</v>
      </c>
      <c r="AA1839" s="6">
        <f>(Table1[[#This Row],[Tariff per Car]]/111)/Table1[[#This Row],[Route Mileage]]</f>
        <v>5.3258758034445443E-2</v>
      </c>
      <c r="AB1839" s="4">
        <v>0.28000000000000003</v>
      </c>
      <c r="AC1839" s="4">
        <f>Table1[[#This Row],[FSC per Mile]]*Table1[[#This Row],[Route Mileage]]</f>
        <v>193.48000000000002</v>
      </c>
      <c r="AD1839" s="4">
        <f>Table1[[#This Row],[Tariff per Car]]+Table1[[#This Row],[FSC per Car]]</f>
        <v>4278.4799999999996</v>
      </c>
      <c r="AE1839" s="4">
        <f>IF(Table1[[#This Row],[Commodity]]="corn",Table1[[#This Row],[Tariff + FSC per Car]]/(111*2000/56),Table1[[#This Row],[Tariff + FSC per Car]]/(111*2000/60))</f>
        <v>1.079256216216216</v>
      </c>
      <c r="AF1839" s="4">
        <f>Table1[[#This Row],[Tariff + FSC per Car]]/100.7</f>
        <v>42.487388282025812</v>
      </c>
      <c r="AG1839" s="4">
        <f>(Table1[[#This Row],[Tariff + FSC per Car]]/111)</f>
        <v>38.544864864864863</v>
      </c>
      <c r="AH1839" s="6">
        <f>(Table1[[#This Row],[Tariff + FSC per Car]]/111)/Table1[[#This Row],[Route Mileage]]</f>
        <v>5.578128055696796E-2</v>
      </c>
    </row>
    <row r="1840" spans="1:34" x14ac:dyDescent="0.25">
      <c r="A1840" s="12">
        <v>45703</v>
      </c>
      <c r="B1840" s="22" t="s">
        <v>112</v>
      </c>
      <c r="C1840" s="22" t="s">
        <v>112</v>
      </c>
      <c r="D1840" s="25">
        <v>4051</v>
      </c>
      <c r="E1840" s="24">
        <v>2310</v>
      </c>
      <c r="F1840" s="22" t="s">
        <v>35</v>
      </c>
      <c r="G1840" s="1" t="s">
        <v>36</v>
      </c>
      <c r="H1840" s="1" t="s">
        <v>120</v>
      </c>
      <c r="I1840" t="s">
        <v>77</v>
      </c>
      <c r="J1840" t="str">
        <f>_xlfn.CONCAT(IFERROR(INDEX(Lookup!B:B, MATCH(Table1[[#This Row],[Origin City]], Lookup!A:A, 0)), Table1[[#This Row],[Origin City]]),","," ",Table1[[#This Row],[Origin State]])</f>
        <v>Frankfort, KS</v>
      </c>
      <c r="K1840" t="s">
        <v>121</v>
      </c>
      <c r="L1840" t="s">
        <v>40</v>
      </c>
      <c r="M1840" t="str">
        <f>_xlfn.CONCAT(IFERROR(INDEX(Lookup!B:B, MATCH(Table1[[#This Row],[Destination City]], Lookup!A:A, 0)), Table1[[#This Row],[Destination City]]),","," ",Table1[[#This Row],[Destination State]])</f>
        <v>Calipatria, CA</v>
      </c>
      <c r="N1840" s="5">
        <v>1572</v>
      </c>
      <c r="O1840" s="23" t="s">
        <v>51</v>
      </c>
      <c r="P1840" s="23">
        <v>107</v>
      </c>
      <c r="Q1840" s="23"/>
      <c r="R1840" s="23" t="s">
        <v>42</v>
      </c>
      <c r="S1840" t="s">
        <v>43</v>
      </c>
      <c r="T1840" s="23" t="s">
        <v>52</v>
      </c>
      <c r="U1840" s="37" t="s">
        <v>44</v>
      </c>
      <c r="V1840" s="32"/>
      <c r="W1840" s="4">
        <v>6005</v>
      </c>
      <c r="X1840" s="4">
        <f>IF(Table1[[#This Row],[Commodity]]="corn",Table1[[#This Row],[Tariff per Car]]/(111*2000/56),Table1[[#This Row],[Tariff per Car]]/(111*2000/60))</f>
        <v>1.5147747747747748</v>
      </c>
      <c r="Y1840" s="4">
        <f>Table1[[#This Row],[Tariff per Car]]/100.7</f>
        <v>59.632571996027806</v>
      </c>
      <c r="Z1840" s="4">
        <f>(Table1[[#This Row],[Tariff per Car]]/111)</f>
        <v>54.099099099099099</v>
      </c>
      <c r="AA1840" s="6">
        <f>(Table1[[#This Row],[Tariff per Car]]/111)/Table1[[#This Row],[Route Mileage]]</f>
        <v>3.4414185177543959E-2</v>
      </c>
      <c r="AB1840" s="4">
        <v>0.28000000000000003</v>
      </c>
      <c r="AC1840" s="4">
        <f>Table1[[#This Row],[FSC per Mile]]*Table1[[#This Row],[Route Mileage]]</f>
        <v>440.16</v>
      </c>
      <c r="AD1840" s="4">
        <f>Table1[[#This Row],[Tariff per Car]]+Table1[[#This Row],[FSC per Car]]</f>
        <v>6445.16</v>
      </c>
      <c r="AE1840" s="4">
        <f>IF(Table1[[#This Row],[Commodity]]="corn",Table1[[#This Row],[Tariff + FSC per Car]]/(111*2000/56),Table1[[#This Row],[Tariff + FSC per Car]]/(111*2000/60))</f>
        <v>1.6258061261261261</v>
      </c>
      <c r="AF1840" s="4">
        <f>Table1[[#This Row],[Tariff + FSC per Car]]/100.7</f>
        <v>64.003574975173777</v>
      </c>
      <c r="AG1840" s="4">
        <f>(Table1[[#This Row],[Tariff + FSC per Car]]/111)</f>
        <v>58.064504504504505</v>
      </c>
      <c r="AH1840" s="6">
        <f>(Table1[[#This Row],[Tariff + FSC per Car]]/111)/Table1[[#This Row],[Route Mileage]]</f>
        <v>3.6936707700066476E-2</v>
      </c>
    </row>
    <row r="1841" spans="1:34" x14ac:dyDescent="0.25">
      <c r="A1841" s="12">
        <v>45703</v>
      </c>
      <c r="B1841" s="22" t="s">
        <v>112</v>
      </c>
      <c r="C1841" s="22" t="s">
        <v>112</v>
      </c>
      <c r="D1841" s="25">
        <v>4051</v>
      </c>
      <c r="E1841" s="24">
        <v>2300</v>
      </c>
      <c r="F1841" s="22" t="s">
        <v>35</v>
      </c>
      <c r="G1841" s="1" t="s">
        <v>36</v>
      </c>
      <c r="H1841" s="1" t="s">
        <v>113</v>
      </c>
      <c r="I1841" t="s">
        <v>38</v>
      </c>
      <c r="J1841" t="str">
        <f>_xlfn.CONCAT(IFERROR(INDEX(Lookup!B:B, MATCH(Table1[[#This Row],[Origin City]], Lookup!A:A, 0)), Table1[[#This Row],[Origin City]]),","," ",Table1[[#This Row],[Origin State]])</f>
        <v>Mead, NE</v>
      </c>
      <c r="K1841" t="s">
        <v>114</v>
      </c>
      <c r="L1841" t="s">
        <v>40</v>
      </c>
      <c r="M1841" t="str">
        <f>_xlfn.CONCAT(IFERROR(INDEX(Lookup!B:B, MATCH(Table1[[#This Row],[Destination City]], Lookup!A:A, 0)), Table1[[#This Row],[Destination City]]),","," ",Table1[[#This Row],[Destination State]])</f>
        <v>Keyes, CA</v>
      </c>
      <c r="N1841" s="47">
        <v>1737</v>
      </c>
      <c r="O1841" s="23" t="s">
        <v>51</v>
      </c>
      <c r="P1841" s="23">
        <v>107</v>
      </c>
      <c r="Q1841" s="23"/>
      <c r="R1841" s="23" t="s">
        <v>42</v>
      </c>
      <c r="S1841" t="s">
        <v>43</v>
      </c>
      <c r="T1841" s="23" t="s">
        <v>52</v>
      </c>
      <c r="U1841" s="37" t="s">
        <v>44</v>
      </c>
      <c r="V1841" s="32"/>
      <c r="W1841" s="4">
        <v>6165</v>
      </c>
      <c r="X1841" s="4">
        <f>IF(Table1[[#This Row],[Commodity]]="corn",Table1[[#This Row],[Tariff per Car]]/(111*2000/56),Table1[[#This Row],[Tariff per Car]]/(111*2000/60))</f>
        <v>1.5551351351351352</v>
      </c>
      <c r="Y1841" s="4">
        <f>Table1[[#This Row],[Tariff per Car]]/100.7</f>
        <v>61.221449851042699</v>
      </c>
      <c r="Z1841" s="4">
        <f>(Table1[[#This Row],[Tariff per Car]]/111)</f>
        <v>55.54054054054054</v>
      </c>
      <c r="AA1841" s="6">
        <f>(Table1[[#This Row],[Tariff per Car]]/111)/Table1[[#This Row],[Route Mileage]]</f>
        <v>3.1974980161508661E-2</v>
      </c>
      <c r="AB1841" s="4">
        <v>0.28000000000000003</v>
      </c>
      <c r="AC1841" s="4">
        <f>Table1[[#This Row],[FSC per Mile]]*Table1[[#This Row],[Route Mileage]]</f>
        <v>486.36000000000007</v>
      </c>
      <c r="AD1841" s="4">
        <f>Table1[[#This Row],[Tariff per Car]]+Table1[[#This Row],[FSC per Car]]</f>
        <v>6651.36</v>
      </c>
      <c r="AE1841" s="4">
        <f>IF(Table1[[#This Row],[Commodity]]="corn",Table1[[#This Row],[Tariff + FSC per Car]]/(111*2000/56),Table1[[#This Row],[Tariff + FSC per Car]]/(111*2000/60))</f>
        <v>1.6778205405405404</v>
      </c>
      <c r="AF1841" s="4">
        <f>Table1[[#This Row],[Tariff + FSC per Car]]/100.7</f>
        <v>66.051241310824224</v>
      </c>
      <c r="AG1841" s="4">
        <f>(Table1[[#This Row],[Tariff + FSC per Car]]/111)</f>
        <v>59.922162162162159</v>
      </c>
      <c r="AH1841" s="6">
        <f>(Table1[[#This Row],[Tariff + FSC per Car]]/111)/Table1[[#This Row],[Route Mileage]]</f>
        <v>3.4497502684031178E-2</v>
      </c>
    </row>
    <row r="1842" spans="1:34" x14ac:dyDescent="0.25">
      <c r="A1842" s="12">
        <v>45703</v>
      </c>
      <c r="B1842" s="22" t="s">
        <v>112</v>
      </c>
      <c r="C1842" s="22" t="s">
        <v>112</v>
      </c>
      <c r="D1842" s="25">
        <v>4051</v>
      </c>
      <c r="E1842" s="24">
        <v>2215</v>
      </c>
      <c r="F1842" s="22" t="s">
        <v>35</v>
      </c>
      <c r="G1842" s="1" t="s">
        <v>36</v>
      </c>
      <c r="H1842" s="1" t="s">
        <v>117</v>
      </c>
      <c r="I1842" t="s">
        <v>38</v>
      </c>
      <c r="J1842" t="str">
        <f>_xlfn.CONCAT(IFERROR(INDEX(Lookup!B:B, MATCH(Table1[[#This Row],[Origin City]], Lookup!A:A, 0)), Table1[[#This Row],[Origin City]]),","," ",Table1[[#This Row],[Origin State]])</f>
        <v>Nebraska City, NE</v>
      </c>
      <c r="K1842" t="s">
        <v>118</v>
      </c>
      <c r="L1842" t="s">
        <v>54</v>
      </c>
      <c r="M1842" t="str">
        <f>_xlfn.CONCAT(IFERROR(INDEX(Lookup!B:B, MATCH(Table1[[#This Row],[Destination City]], Lookup!A:A, 0)), Table1[[#This Row],[Destination City]]),","," ",Table1[[#This Row],[Destination State]])</f>
        <v>Amarillo, TX</v>
      </c>
      <c r="N1842" s="47">
        <v>714</v>
      </c>
      <c r="O1842" s="23" t="s">
        <v>51</v>
      </c>
      <c r="P1842" s="23">
        <v>107</v>
      </c>
      <c r="Q1842" s="23"/>
      <c r="R1842" s="23" t="s">
        <v>42</v>
      </c>
      <c r="S1842" t="s">
        <v>43</v>
      </c>
      <c r="T1842" s="23" t="s">
        <v>52</v>
      </c>
      <c r="U1842" s="37" t="s">
        <v>44</v>
      </c>
      <c r="V1842" s="32"/>
      <c r="W1842" s="4">
        <v>5005</v>
      </c>
      <c r="X1842" s="4">
        <f>IF(Table1[[#This Row],[Commodity]]="corn",Table1[[#This Row],[Tariff per Car]]/(111*2000/56),Table1[[#This Row],[Tariff per Car]]/(111*2000/60))</f>
        <v>1.2625225225225225</v>
      </c>
      <c r="Y1842" s="4">
        <f>Table1[[#This Row],[Tariff per Car]]/100.7</f>
        <v>49.702085402184707</v>
      </c>
      <c r="Z1842" s="4">
        <f>(Table1[[#This Row],[Tariff per Car]]/111)</f>
        <v>45.090090090090094</v>
      </c>
      <c r="AA1842" s="6">
        <f>(Table1[[#This Row],[Tariff per Car]]/111)/Table1[[#This Row],[Route Mileage]]</f>
        <v>6.3151386680798449E-2</v>
      </c>
      <c r="AB1842" s="4">
        <v>0.28000000000000003</v>
      </c>
      <c r="AC1842" s="4">
        <f>Table1[[#This Row],[FSC per Mile]]*Table1[[#This Row],[Route Mileage]]</f>
        <v>199.92000000000002</v>
      </c>
      <c r="AD1842" s="4">
        <f>Table1[[#This Row],[Tariff per Car]]+Table1[[#This Row],[FSC per Car]]</f>
        <v>5204.92</v>
      </c>
      <c r="AE1842" s="4">
        <f>IF(Table1[[#This Row],[Commodity]]="corn",Table1[[#This Row],[Tariff + FSC per Car]]/(111*2000/56),Table1[[#This Row],[Tariff + FSC per Car]]/(111*2000/60))</f>
        <v>1.3129527927927929</v>
      </c>
      <c r="AF1842" s="4">
        <f>Table1[[#This Row],[Tariff + FSC per Car]]/100.7</f>
        <v>51.687388282025822</v>
      </c>
      <c r="AG1842" s="4">
        <f>(Table1[[#This Row],[Tariff + FSC per Car]]/111)</f>
        <v>46.891171171171173</v>
      </c>
      <c r="AH1842" s="6">
        <f>(Table1[[#This Row],[Tariff + FSC per Car]]/111)/Table1[[#This Row],[Route Mileage]]</f>
        <v>6.5673909203320974E-2</v>
      </c>
    </row>
    <row r="1843" spans="1:34" x14ac:dyDescent="0.25">
      <c r="A1843" s="12">
        <v>45703</v>
      </c>
      <c r="B1843" s="22" t="s">
        <v>112</v>
      </c>
      <c r="C1843" s="22" t="s">
        <v>112</v>
      </c>
      <c r="D1843" s="25">
        <v>4051</v>
      </c>
      <c r="E1843" s="24">
        <v>2100</v>
      </c>
      <c r="F1843" s="22" t="s">
        <v>35</v>
      </c>
      <c r="G1843" s="1" t="s">
        <v>36</v>
      </c>
      <c r="H1843" s="1" t="s">
        <v>122</v>
      </c>
      <c r="I1843" t="s">
        <v>59</v>
      </c>
      <c r="J1843" t="str">
        <f>_xlfn.CONCAT(IFERROR(INDEX(Lookup!B:B, MATCH(Table1[[#This Row],[Origin City]], Lookup!A:A, 0)), Table1[[#This Row],[Origin City]]),","," ",Table1[[#This Row],[Origin State]])</f>
        <v>Sloan, IA</v>
      </c>
      <c r="K1843" t="s">
        <v>123</v>
      </c>
      <c r="L1843" t="s">
        <v>124</v>
      </c>
      <c r="M1843" t="str">
        <f>_xlfn.CONCAT(IFERROR(INDEX(Lookup!B:B, MATCH(Table1[[#This Row],[Destination City]], Lookup!A:A, 0)), Table1[[#This Row],[Destination City]]),","," ",Table1[[#This Row],[Destination State]])</f>
        <v>Burley, ID</v>
      </c>
      <c r="N1843" s="47">
        <v>1176</v>
      </c>
      <c r="O1843" s="23" t="s">
        <v>51</v>
      </c>
      <c r="P1843" s="23">
        <v>107</v>
      </c>
      <c r="Q1843" s="23"/>
      <c r="R1843" s="23" t="s">
        <v>42</v>
      </c>
      <c r="S1843" t="s">
        <v>43</v>
      </c>
      <c r="T1843" s="23" t="s">
        <v>52</v>
      </c>
      <c r="U1843" s="37" t="s">
        <v>44</v>
      </c>
      <c r="V1843" s="32"/>
      <c r="W1843" s="4">
        <v>5685</v>
      </c>
      <c r="X1843" s="4">
        <f>IF(Table1[[#This Row],[Commodity]]="corn",Table1[[#This Row],[Tariff per Car]]/(111*2000/56),Table1[[#This Row],[Tariff per Car]]/(111*2000/60))</f>
        <v>1.4340540540540541</v>
      </c>
      <c r="Y1843" s="4">
        <f>Table1[[#This Row],[Tariff per Car]]/100.7</f>
        <v>56.454816285998014</v>
      </c>
      <c r="Z1843" s="4">
        <f>(Table1[[#This Row],[Tariff per Car]]/111)</f>
        <v>51.216216216216218</v>
      </c>
      <c r="AA1843" s="6">
        <f>(Table1[[#This Row],[Tariff per Car]]/111)/Table1[[#This Row],[Route Mileage]]</f>
        <v>4.355120426548998E-2</v>
      </c>
      <c r="AB1843" s="4">
        <v>0.28000000000000003</v>
      </c>
      <c r="AC1843" s="4">
        <f>Table1[[#This Row],[FSC per Mile]]*Table1[[#This Row],[Route Mileage]]</f>
        <v>329.28000000000003</v>
      </c>
      <c r="AD1843" s="4">
        <f>Table1[[#This Row],[Tariff per Car]]+Table1[[#This Row],[FSC per Car]]</f>
        <v>6014.28</v>
      </c>
      <c r="AE1843" s="4">
        <f>IF(Table1[[#This Row],[Commodity]]="corn",Table1[[#This Row],[Tariff + FSC per Car]]/(111*2000/56),Table1[[#This Row],[Tariff + FSC per Car]]/(111*2000/60))</f>
        <v>1.5171156756756756</v>
      </c>
      <c r="AF1843" s="4">
        <f>Table1[[#This Row],[Tariff + FSC per Car]]/100.7</f>
        <v>59.724726911618667</v>
      </c>
      <c r="AG1843" s="4">
        <f>(Table1[[#This Row],[Tariff + FSC per Car]]/111)</f>
        <v>54.182702702702699</v>
      </c>
      <c r="AH1843" s="6">
        <f>(Table1[[#This Row],[Tariff + FSC per Car]]/111)/Table1[[#This Row],[Route Mileage]]</f>
        <v>4.6073726788012498E-2</v>
      </c>
    </row>
    <row r="1844" spans="1:34" x14ac:dyDescent="0.25">
      <c r="A1844" s="12">
        <v>45703</v>
      </c>
      <c r="B1844" s="22" t="s">
        <v>112</v>
      </c>
      <c r="C1844" s="22" t="s">
        <v>112</v>
      </c>
      <c r="D1844" s="25">
        <v>4051</v>
      </c>
      <c r="E1844" s="24">
        <v>2210</v>
      </c>
      <c r="F1844" s="22" t="s">
        <v>35</v>
      </c>
      <c r="G1844" s="1" t="s">
        <v>36</v>
      </c>
      <c r="H1844" s="1" t="s">
        <v>125</v>
      </c>
      <c r="I1844" t="s">
        <v>57</v>
      </c>
      <c r="J1844" t="str">
        <f>_xlfn.CONCAT(IFERROR(INDEX(Lookup!B:B, MATCH(Table1[[#This Row],[Origin City]], Lookup!A:A, 0)), Table1[[#This Row],[Origin City]]),","," ",Table1[[#This Row],[Origin State]])</f>
        <v>Sterling, IL</v>
      </c>
      <c r="K1844" t="s">
        <v>126</v>
      </c>
      <c r="L1844" t="s">
        <v>127</v>
      </c>
      <c r="M1844" t="str">
        <f>_xlfn.CONCAT(IFERROR(INDEX(Lookup!B:B, MATCH(Table1[[#This Row],[Destination City]], Lookup!A:A, 0)), Table1[[#This Row],[Destination City]]),","," ",Table1[[#This Row],[Destination State]])</f>
        <v>Nashville, AR</v>
      </c>
      <c r="N1844" s="47">
        <v>723</v>
      </c>
      <c r="O1844" s="23" t="s">
        <v>51</v>
      </c>
      <c r="P1844" s="23">
        <v>107</v>
      </c>
      <c r="Q1844" s="23"/>
      <c r="R1844" s="23" t="s">
        <v>42</v>
      </c>
      <c r="S1844" t="s">
        <v>43</v>
      </c>
      <c r="T1844" s="23" t="s">
        <v>52</v>
      </c>
      <c r="U1844" s="37" t="s">
        <v>44</v>
      </c>
      <c r="V1844" s="32"/>
      <c r="W1844" s="4">
        <v>4225</v>
      </c>
      <c r="X1844" s="4">
        <f>IF(Table1[[#This Row],[Commodity]]="corn",Table1[[#This Row],[Tariff per Car]]/(111*2000/56),Table1[[#This Row],[Tariff per Car]]/(111*2000/60))</f>
        <v>1.0657657657657658</v>
      </c>
      <c r="Y1844" s="4">
        <f>Table1[[#This Row],[Tariff per Car]]/100.7</f>
        <v>41.956305858987086</v>
      </c>
      <c r="Z1844" s="4">
        <f>(Table1[[#This Row],[Tariff per Car]]/111)</f>
        <v>38.063063063063062</v>
      </c>
      <c r="AA1844" s="6">
        <f>(Table1[[#This Row],[Tariff per Car]]/111)/Table1[[#This Row],[Route Mileage]]</f>
        <v>5.2646007002853476E-2</v>
      </c>
      <c r="AB1844" s="4">
        <v>0.28000000000000003</v>
      </c>
      <c r="AC1844" s="4">
        <f>Table1[[#This Row],[FSC per Mile]]*Table1[[#This Row],[Route Mileage]]</f>
        <v>202.44000000000003</v>
      </c>
      <c r="AD1844" s="4">
        <f>Table1[[#This Row],[Tariff per Car]]+Table1[[#This Row],[FSC per Car]]</f>
        <v>4427.4399999999996</v>
      </c>
      <c r="AE1844" s="4">
        <f>IF(Table1[[#This Row],[Commodity]]="corn",Table1[[#This Row],[Tariff + FSC per Car]]/(111*2000/56),Table1[[#This Row],[Tariff + FSC per Car]]/(111*2000/60))</f>
        <v>1.1168317117117117</v>
      </c>
      <c r="AF1844" s="4">
        <f>Table1[[#This Row],[Tariff + FSC per Car]]/100.7</f>
        <v>43.966633565044681</v>
      </c>
      <c r="AG1844" s="4">
        <f>(Table1[[#This Row],[Tariff + FSC per Car]]/111)</f>
        <v>39.886846846846844</v>
      </c>
      <c r="AH1844" s="6">
        <f>(Table1[[#This Row],[Tariff + FSC per Car]]/111)/Table1[[#This Row],[Route Mileage]]</f>
        <v>5.5168529525375994E-2</v>
      </c>
    </row>
    <row r="1845" spans="1:34" x14ac:dyDescent="0.25">
      <c r="A1845" s="12">
        <v>45703</v>
      </c>
      <c r="B1845" s="22" t="s">
        <v>34</v>
      </c>
      <c r="C1845" s="22" t="s">
        <v>34</v>
      </c>
      <c r="D1845" s="25">
        <v>4022</v>
      </c>
      <c r="E1845" s="24">
        <v>69105</v>
      </c>
      <c r="F1845" s="22" t="s">
        <v>72</v>
      </c>
      <c r="G1845" s="1" t="s">
        <v>36</v>
      </c>
      <c r="H1845" s="1" t="s">
        <v>73</v>
      </c>
      <c r="I1845" t="s">
        <v>47</v>
      </c>
      <c r="J1845" t="str">
        <f>_xlfn.CONCAT(IFERROR(INDEX(Lookup!B:B, MATCH(Table1[[#This Row],[Origin City]], Lookup!A:A, 0)), Table1[[#This Row],[Origin City]]),","," ",Table1[[#This Row],[Origin State]])</f>
        <v>Argyle, MN</v>
      </c>
      <c r="K1845" t="s">
        <v>48</v>
      </c>
      <c r="L1845" t="s">
        <v>49</v>
      </c>
      <c r="M1845" t="s">
        <v>50</v>
      </c>
      <c r="N1845" s="5">
        <v>1528</v>
      </c>
      <c r="O1845" s="23" t="s">
        <v>51</v>
      </c>
      <c r="P1845" s="23">
        <v>110</v>
      </c>
      <c r="Q1845" s="23">
        <v>120</v>
      </c>
      <c r="R1845" s="23" t="s">
        <v>2</v>
      </c>
      <c r="S1845" t="s">
        <v>43</v>
      </c>
      <c r="T1845" s="23" t="s">
        <v>52</v>
      </c>
      <c r="U1845" s="37" t="s">
        <v>44</v>
      </c>
      <c r="V1845" s="32" t="s">
        <v>45</v>
      </c>
      <c r="W1845" s="4">
        <v>6135</v>
      </c>
      <c r="X1845" s="4">
        <f>IF(Table1[[#This Row],[Commodity]]="corn",Table1[[#This Row],[Tariff per Car]]/(111*2000/56),Table1[[#This Row],[Tariff per Car]]/(111*2000/60))</f>
        <v>1.6581081081081082</v>
      </c>
      <c r="Y1845" s="4">
        <f>Table1[[#This Row],[Tariff per Car]]/100.7</f>
        <v>60.923535253227406</v>
      </c>
      <c r="Z1845" s="4">
        <f>(Table1[[#This Row],[Tariff per Car]]/111)</f>
        <v>55.270270270270274</v>
      </c>
      <c r="AA1845" s="6">
        <f>(Table1[[#This Row],[Tariff per Car]]/111)/Table1[[#This Row],[Route Mileage]]</f>
        <v>3.6171642847035522E-2</v>
      </c>
      <c r="AB1845" s="4">
        <v>7.0000000000000007E-2</v>
      </c>
      <c r="AC1845" s="4">
        <f>Table1[[#This Row],[FSC per Mile]]*Table1[[#This Row],[Route Mileage]]</f>
        <v>106.96000000000001</v>
      </c>
      <c r="AD1845" s="4">
        <f>Table1[[#This Row],[Tariff per Car]]+Table1[[#This Row],[FSC per Car]]</f>
        <v>6241.96</v>
      </c>
      <c r="AE1845" s="4">
        <f>IF(Table1[[#This Row],[Commodity]]="corn",Table1[[#This Row],[Tariff + FSC per Car]]/(111*2000/56),Table1[[#This Row],[Tariff + FSC per Car]]/(111*2000/60))</f>
        <v>1.6870162162162163</v>
      </c>
      <c r="AF1845" s="4">
        <f>Table1[[#This Row],[Tariff + FSC per Car]]/100.7</f>
        <v>61.985700099304864</v>
      </c>
      <c r="AG1845" s="4">
        <f>(Table1[[#This Row],[Tariff + FSC per Car]]/111)</f>
        <v>56.233873873873875</v>
      </c>
      <c r="AH1845" s="6">
        <f>(Table1[[#This Row],[Tariff + FSC per Car]]/111)/Table1[[#This Row],[Route Mileage]]</f>
        <v>3.6802273477666146E-2</v>
      </c>
    </row>
    <row r="1846" spans="1:34" x14ac:dyDescent="0.25">
      <c r="A1846" s="12">
        <v>45703</v>
      </c>
      <c r="B1846" s="22" t="s">
        <v>34</v>
      </c>
      <c r="C1846" s="22" t="s">
        <v>34</v>
      </c>
      <c r="D1846" s="25">
        <v>4022</v>
      </c>
      <c r="E1846" s="24">
        <v>69105</v>
      </c>
      <c r="F1846" s="22" t="s">
        <v>72</v>
      </c>
      <c r="G1846" s="1" t="s">
        <v>36</v>
      </c>
      <c r="H1846" s="1" t="s">
        <v>73</v>
      </c>
      <c r="I1846" t="s">
        <v>47</v>
      </c>
      <c r="J1846" t="str">
        <f>_xlfn.CONCAT(IFERROR(INDEX(Lookup!B:B, MATCH(Table1[[#This Row],[Origin City]], Lookup!A:A, 0)), Table1[[#This Row],[Origin City]]),","," ",Table1[[#This Row],[Origin State]])</f>
        <v>Argyle, MN</v>
      </c>
      <c r="K1846" t="s">
        <v>65</v>
      </c>
      <c r="L1846" t="s">
        <v>54</v>
      </c>
      <c r="M1846" t="s">
        <v>66</v>
      </c>
      <c r="N1846" s="47">
        <v>1634</v>
      </c>
      <c r="O1846" s="23" t="s">
        <v>51</v>
      </c>
      <c r="P1846" s="23">
        <v>110</v>
      </c>
      <c r="Q1846" s="23">
        <v>120</v>
      </c>
      <c r="R1846" s="23" t="s">
        <v>2</v>
      </c>
      <c r="S1846" t="s">
        <v>43</v>
      </c>
      <c r="T1846" s="23" t="s">
        <v>52</v>
      </c>
      <c r="U1846" s="37" t="s">
        <v>44</v>
      </c>
      <c r="V1846" s="32" t="s">
        <v>45</v>
      </c>
      <c r="W1846" s="4">
        <v>6685</v>
      </c>
      <c r="X1846" s="4">
        <f>IF(Table1[[#This Row],[Commodity]]="corn",Table1[[#This Row],[Tariff per Car]]/(111*2000/56),Table1[[#This Row],[Tariff per Car]]/(111*2000/60))</f>
        <v>1.8067567567567568</v>
      </c>
      <c r="Y1846" s="4">
        <f>Table1[[#This Row],[Tariff per Car]]/100.7</f>
        <v>66.385302879841106</v>
      </c>
      <c r="Z1846" s="4">
        <f>(Table1[[#This Row],[Tariff per Car]]/111)</f>
        <v>60.225225225225223</v>
      </c>
      <c r="AA1846" s="6">
        <f>(Table1[[#This Row],[Tariff per Car]]/111)/Table1[[#This Row],[Route Mileage]]</f>
        <v>3.6857542977494016E-2</v>
      </c>
      <c r="AB1846" s="4">
        <v>7.0000000000000007E-2</v>
      </c>
      <c r="AC1846" s="4">
        <f>Table1[[#This Row],[FSC per Mile]]*Table1[[#This Row],[Route Mileage]]</f>
        <v>114.38000000000001</v>
      </c>
      <c r="AD1846" s="4">
        <f>Table1[[#This Row],[Tariff per Car]]+Table1[[#This Row],[FSC per Car]]</f>
        <v>6799.38</v>
      </c>
      <c r="AE1846" s="4">
        <f>IF(Table1[[#This Row],[Commodity]]="corn",Table1[[#This Row],[Tariff + FSC per Car]]/(111*2000/56),Table1[[#This Row],[Tariff + FSC per Car]]/(111*2000/60))</f>
        <v>1.8376702702702703</v>
      </c>
      <c r="AF1846" s="4">
        <f>Table1[[#This Row],[Tariff + FSC per Car]]/100.7</f>
        <v>67.52115193644488</v>
      </c>
      <c r="AG1846" s="4">
        <f>(Table1[[#This Row],[Tariff + FSC per Car]]/111)</f>
        <v>61.255675675675676</v>
      </c>
      <c r="AH1846" s="6">
        <f>(Table1[[#This Row],[Tariff + FSC per Car]]/111)/Table1[[#This Row],[Route Mileage]]</f>
        <v>3.7488173608124647E-2</v>
      </c>
    </row>
    <row r="1847" spans="1:34" x14ac:dyDescent="0.25">
      <c r="A1847" s="12">
        <v>45703</v>
      </c>
      <c r="B1847" s="22" t="s">
        <v>34</v>
      </c>
      <c r="C1847" s="22" t="s">
        <v>34</v>
      </c>
      <c r="D1847" s="25">
        <v>4022</v>
      </c>
      <c r="E1847" s="24">
        <v>69105</v>
      </c>
      <c r="F1847" s="22" t="s">
        <v>72</v>
      </c>
      <c r="G1847" s="1" t="s">
        <v>36</v>
      </c>
      <c r="H1847" s="1" t="s">
        <v>74</v>
      </c>
      <c r="I1847" t="s">
        <v>75</v>
      </c>
      <c r="J1847" t="str">
        <f>_xlfn.CONCAT(IFERROR(INDEX(Lookup!B:B, MATCH(Table1[[#This Row],[Origin City]], Lookup!A:A, 0)), Table1[[#This Row],[Origin City]]),","," ",Table1[[#This Row],[Origin State]])</f>
        <v>Casselton, ND</v>
      </c>
      <c r="K1847" t="s">
        <v>48</v>
      </c>
      <c r="L1847" t="s">
        <v>49</v>
      </c>
      <c r="M1847" t="s">
        <v>50</v>
      </c>
      <c r="N1847" s="5">
        <v>1469</v>
      </c>
      <c r="O1847" s="23" t="s">
        <v>51</v>
      </c>
      <c r="P1847" s="23">
        <v>110</v>
      </c>
      <c r="Q1847" s="23">
        <v>120</v>
      </c>
      <c r="R1847" s="23" t="s">
        <v>2</v>
      </c>
      <c r="S1847" t="s">
        <v>43</v>
      </c>
      <c r="T1847" s="23" t="s">
        <v>52</v>
      </c>
      <c r="U1847" s="37" t="s">
        <v>44</v>
      </c>
      <c r="V1847" s="32" t="s">
        <v>45</v>
      </c>
      <c r="W1847" s="4">
        <v>6085</v>
      </c>
      <c r="X1847" s="4">
        <f>IF(Table1[[#This Row],[Commodity]]="corn",Table1[[#This Row],[Tariff per Car]]/(111*2000/56),Table1[[#This Row],[Tariff per Car]]/(111*2000/60))</f>
        <v>1.6445945945945946</v>
      </c>
      <c r="Y1847" s="4">
        <f>Table1[[#This Row],[Tariff per Car]]/100.7</f>
        <v>60.427010923535249</v>
      </c>
      <c r="Z1847" s="4">
        <f>(Table1[[#This Row],[Tariff per Car]]/111)</f>
        <v>54.81981981981982</v>
      </c>
      <c r="AA1847" s="6">
        <f>(Table1[[#This Row],[Tariff per Car]]/111)/Table1[[#This Row],[Route Mileage]]</f>
        <v>3.731778068061254E-2</v>
      </c>
      <c r="AB1847" s="4">
        <v>7.0000000000000007E-2</v>
      </c>
      <c r="AC1847" s="4">
        <f>Table1[[#This Row],[FSC per Mile]]*Table1[[#This Row],[Route Mileage]]</f>
        <v>102.83000000000001</v>
      </c>
      <c r="AD1847" s="4">
        <f>Table1[[#This Row],[Tariff per Car]]+Table1[[#This Row],[FSC per Car]]</f>
        <v>6187.83</v>
      </c>
      <c r="AE1847" s="4">
        <f>IF(Table1[[#This Row],[Commodity]]="corn",Table1[[#This Row],[Tariff + FSC per Car]]/(111*2000/56),Table1[[#This Row],[Tariff + FSC per Car]]/(111*2000/60))</f>
        <v>1.6723864864864864</v>
      </c>
      <c r="AF1847" s="4">
        <f>Table1[[#This Row],[Tariff + FSC per Car]]/100.7</f>
        <v>61.448162859980137</v>
      </c>
      <c r="AG1847" s="4">
        <f>(Table1[[#This Row],[Tariff + FSC per Car]]/111)</f>
        <v>55.746216216216219</v>
      </c>
      <c r="AH1847" s="6">
        <f>(Table1[[#This Row],[Tariff + FSC per Car]]/111)/Table1[[#This Row],[Route Mileage]]</f>
        <v>3.7948411311243171E-2</v>
      </c>
    </row>
    <row r="1848" spans="1:34" x14ac:dyDescent="0.25">
      <c r="A1848" s="12">
        <v>45703</v>
      </c>
      <c r="B1848" s="22" t="s">
        <v>34</v>
      </c>
      <c r="C1848" s="22" t="s">
        <v>34</v>
      </c>
      <c r="D1848" s="25">
        <v>4022</v>
      </c>
      <c r="E1848" s="24">
        <v>69902</v>
      </c>
      <c r="F1848" s="22" t="s">
        <v>72</v>
      </c>
      <c r="G1848" s="1" t="s">
        <v>36</v>
      </c>
      <c r="H1848" s="1" t="s">
        <v>74</v>
      </c>
      <c r="I1848" t="s">
        <v>75</v>
      </c>
      <c r="J1848" t="str">
        <f>_xlfn.CONCAT(IFERROR(INDEX(Lookup!B:B, MATCH(Table1[[#This Row],[Origin City]], Lookup!A:A, 0)), Table1[[#This Row],[Origin City]]),","," ",Table1[[#This Row],[Origin State]])</f>
        <v>Casselton, ND</v>
      </c>
      <c r="K1848" t="s">
        <v>79</v>
      </c>
      <c r="L1848" t="s">
        <v>62</v>
      </c>
      <c r="M1848" t="str">
        <f>_xlfn.CONCAT(IFERROR(INDEX(Lookup!B:B, MATCH(Table1[[#This Row],[Destination City]], Lookup!A:A, 0)), Table1[[#This Row],[Destination City]]),","," ",Table1[[#This Row],[Destination State]])</f>
        <v>St. Louis, MO</v>
      </c>
      <c r="N1848" s="5">
        <v>855</v>
      </c>
      <c r="O1848" s="23" t="s">
        <v>51</v>
      </c>
      <c r="P1848" s="23">
        <v>110</v>
      </c>
      <c r="Q1848" s="23">
        <v>120</v>
      </c>
      <c r="R1848" s="23" t="s">
        <v>2</v>
      </c>
      <c r="S1848" t="s">
        <v>43</v>
      </c>
      <c r="T1848" s="23" t="s">
        <v>52</v>
      </c>
      <c r="U1848" s="37" t="s">
        <v>44</v>
      </c>
      <c r="V1848" s="32" t="s">
        <v>45</v>
      </c>
      <c r="W1848" s="4">
        <v>4485</v>
      </c>
      <c r="X1848" s="4">
        <f>IF(Table1[[#This Row],[Commodity]]="corn",Table1[[#This Row],[Tariff per Car]]/(111*2000/56),Table1[[#This Row],[Tariff per Car]]/(111*2000/60))</f>
        <v>1.2121621621621621</v>
      </c>
      <c r="Y1848" s="4">
        <f>Table1[[#This Row],[Tariff per Car]]/100.7</f>
        <v>44.538232373386293</v>
      </c>
      <c r="Z1848" s="4">
        <f>(Table1[[#This Row],[Tariff per Car]]/111)</f>
        <v>40.405405405405403</v>
      </c>
      <c r="AA1848" s="6">
        <f>(Table1[[#This Row],[Tariff per Car]]/111)/Table1[[#This Row],[Route Mileage]]</f>
        <v>4.7257784099889358E-2</v>
      </c>
      <c r="AB1848" s="4">
        <v>7.0000000000000007E-2</v>
      </c>
      <c r="AC1848" s="4">
        <f>Table1[[#This Row],[FSC per Mile]]*Table1[[#This Row],[Route Mileage]]</f>
        <v>59.850000000000009</v>
      </c>
      <c r="AD1848" s="4">
        <f>Table1[[#This Row],[Tariff per Car]]+Table1[[#This Row],[FSC per Car]]</f>
        <v>4544.8500000000004</v>
      </c>
      <c r="AE1848" s="4">
        <f>IF(Table1[[#This Row],[Commodity]]="corn",Table1[[#This Row],[Tariff + FSC per Car]]/(111*2000/56),Table1[[#This Row],[Tariff + FSC per Car]]/(111*2000/60))</f>
        <v>1.228337837837838</v>
      </c>
      <c r="AF1848" s="4">
        <f>Table1[[#This Row],[Tariff + FSC per Car]]/100.7</f>
        <v>45.132571996027806</v>
      </c>
      <c r="AG1848" s="4">
        <f>(Table1[[#This Row],[Tariff + FSC per Car]]/111)</f>
        <v>40.944594594594598</v>
      </c>
      <c r="AH1848" s="6">
        <f>(Table1[[#This Row],[Tariff + FSC per Car]]/111)/Table1[[#This Row],[Route Mileage]]</f>
        <v>4.7888414730519996E-2</v>
      </c>
    </row>
    <row r="1849" spans="1:34" x14ac:dyDescent="0.25">
      <c r="A1849" s="12">
        <v>45703</v>
      </c>
      <c r="B1849" s="22" t="s">
        <v>34</v>
      </c>
      <c r="C1849" s="22" t="s">
        <v>34</v>
      </c>
      <c r="D1849" s="25">
        <v>4022</v>
      </c>
      <c r="E1849" s="24">
        <v>69105</v>
      </c>
      <c r="F1849" s="22" t="s">
        <v>72</v>
      </c>
      <c r="G1849" s="1" t="s">
        <v>36</v>
      </c>
      <c r="H1849" s="1" t="s">
        <v>76</v>
      </c>
      <c r="I1849" t="s">
        <v>77</v>
      </c>
      <c r="J1849" t="str">
        <f>_xlfn.CONCAT(IFERROR(INDEX(Lookup!B:B, MATCH(Table1[[#This Row],[Origin City]], Lookup!A:A, 0)), Table1[[#This Row],[Origin City]]),","," ",Table1[[#This Row],[Origin State]])</f>
        <v>Concordia, KS</v>
      </c>
      <c r="K1849" t="s">
        <v>65</v>
      </c>
      <c r="L1849" t="s">
        <v>54</v>
      </c>
      <c r="M1849" t="s">
        <v>66</v>
      </c>
      <c r="N1849" s="5">
        <v>742</v>
      </c>
      <c r="O1849" s="23" t="s">
        <v>51</v>
      </c>
      <c r="P1849" s="23">
        <v>110</v>
      </c>
      <c r="Q1849" s="23">
        <v>120</v>
      </c>
      <c r="R1849" s="23" t="s">
        <v>2</v>
      </c>
      <c r="S1849" t="s">
        <v>43</v>
      </c>
      <c r="T1849" s="23" t="s">
        <v>43</v>
      </c>
      <c r="U1849" s="37" t="s">
        <v>44</v>
      </c>
      <c r="V1849" s="32" t="s">
        <v>45</v>
      </c>
      <c r="W1849" s="4">
        <v>4935</v>
      </c>
      <c r="X1849" s="4">
        <f>IF(Table1[[#This Row],[Commodity]]="corn",Table1[[#This Row],[Tariff per Car]]/(111*2000/56),Table1[[#This Row],[Tariff per Car]]/(111*2000/60))</f>
        <v>1.3337837837837838</v>
      </c>
      <c r="Y1849" s="4">
        <f>Table1[[#This Row],[Tariff per Car]]/100.7</f>
        <v>49.006951340615686</v>
      </c>
      <c r="Z1849" s="4">
        <f>(Table1[[#This Row],[Tariff per Car]]/111)</f>
        <v>44.45945945945946</v>
      </c>
      <c r="AA1849" s="6">
        <f>(Table1[[#This Row],[Tariff per Car]]/111)/Table1[[#This Row],[Route Mileage]]</f>
        <v>5.991840897501275E-2</v>
      </c>
      <c r="AB1849" s="4">
        <v>7.0000000000000007E-2</v>
      </c>
      <c r="AC1849" s="4">
        <f>Table1[[#This Row],[FSC per Mile]]*Table1[[#This Row],[Route Mileage]]</f>
        <v>51.940000000000005</v>
      </c>
      <c r="AD1849" s="4">
        <f>Table1[[#This Row],[Tariff per Car]]+Table1[[#This Row],[FSC per Car]]</f>
        <v>4986.9399999999996</v>
      </c>
      <c r="AE1849" s="4">
        <f>IF(Table1[[#This Row],[Commodity]]="corn",Table1[[#This Row],[Tariff + FSC per Car]]/(111*2000/56),Table1[[#This Row],[Tariff + FSC per Car]]/(111*2000/60))</f>
        <v>1.3478216216216214</v>
      </c>
      <c r="AF1849" s="4">
        <f>Table1[[#This Row],[Tariff + FSC per Car]]/100.7</f>
        <v>49.522740814299894</v>
      </c>
      <c r="AG1849" s="4">
        <f>(Table1[[#This Row],[Tariff + FSC per Car]]/111)</f>
        <v>44.927387387387384</v>
      </c>
      <c r="AH1849" s="6">
        <f>(Table1[[#This Row],[Tariff + FSC per Car]]/111)/Table1[[#This Row],[Route Mileage]]</f>
        <v>6.0549039605643375E-2</v>
      </c>
    </row>
    <row r="1850" spans="1:34" x14ac:dyDescent="0.25">
      <c r="A1850" s="12">
        <v>45703</v>
      </c>
      <c r="B1850" s="22" t="s">
        <v>34</v>
      </c>
      <c r="C1850" s="22" t="s">
        <v>34</v>
      </c>
      <c r="D1850" s="25">
        <v>4022</v>
      </c>
      <c r="E1850" s="24">
        <v>69105</v>
      </c>
      <c r="F1850" s="22" t="s">
        <v>72</v>
      </c>
      <c r="G1850" s="1" t="s">
        <v>36</v>
      </c>
      <c r="H1850" s="1" t="s">
        <v>78</v>
      </c>
      <c r="I1850" t="s">
        <v>68</v>
      </c>
      <c r="J1850" t="str">
        <f>_xlfn.CONCAT(IFERROR(INDEX(Lookup!B:B, MATCH(Table1[[#This Row],[Origin City]], Lookup!A:A, 0)), Table1[[#This Row],[Origin City]]),","," ",Table1[[#This Row],[Origin State]])</f>
        <v>Mitchell, SD</v>
      </c>
      <c r="K1850" t="s">
        <v>48</v>
      </c>
      <c r="L1850" t="s">
        <v>49</v>
      </c>
      <c r="M1850" t="s">
        <v>50</v>
      </c>
      <c r="N1850" s="5">
        <v>1624</v>
      </c>
      <c r="O1850" s="23" t="s">
        <v>51</v>
      </c>
      <c r="P1850" s="23">
        <v>110</v>
      </c>
      <c r="Q1850" s="23">
        <v>120</v>
      </c>
      <c r="R1850" s="23" t="s">
        <v>2</v>
      </c>
      <c r="S1850" t="s">
        <v>43</v>
      </c>
      <c r="T1850" t="s">
        <v>52</v>
      </c>
      <c r="U1850" s="37" t="s">
        <v>44</v>
      </c>
      <c r="V1850" s="32" t="s">
        <v>45</v>
      </c>
      <c r="W1850" s="4">
        <v>6185</v>
      </c>
      <c r="X1850" s="4">
        <f>IF(Table1[[#This Row],[Commodity]]="corn",Table1[[#This Row],[Tariff per Car]]/(111*2000/56),Table1[[#This Row],[Tariff per Car]]/(111*2000/60))</f>
        <v>1.6716216216216215</v>
      </c>
      <c r="Y1850" s="4">
        <f>Table1[[#This Row],[Tariff per Car]]/100.7</f>
        <v>61.420059582919563</v>
      </c>
      <c r="Z1850" s="4">
        <f>(Table1[[#This Row],[Tariff per Car]]/111)</f>
        <v>55.72072072072072</v>
      </c>
      <c r="AA1850" s="6">
        <f>(Table1[[#This Row],[Tariff per Car]]/111)/Table1[[#This Row],[Route Mileage]]</f>
        <v>3.4310788621133452E-2</v>
      </c>
      <c r="AB1850" s="4">
        <v>7.0000000000000007E-2</v>
      </c>
      <c r="AC1850" s="4">
        <f>Table1[[#This Row],[FSC per Mile]]*Table1[[#This Row],[Route Mileage]]</f>
        <v>113.68</v>
      </c>
      <c r="AD1850" s="4">
        <f>Table1[[#This Row],[Tariff per Car]]+Table1[[#This Row],[FSC per Car]]</f>
        <v>6298.68</v>
      </c>
      <c r="AE1850" s="4">
        <f>IF(Table1[[#This Row],[Commodity]]="corn",Table1[[#This Row],[Tariff + FSC per Car]]/(111*2000/56),Table1[[#This Row],[Tariff + FSC per Car]]/(111*2000/60))</f>
        <v>1.702345945945946</v>
      </c>
      <c r="AF1850" s="4">
        <f>Table1[[#This Row],[Tariff + FSC per Car]]/100.7</f>
        <v>62.548957298907645</v>
      </c>
      <c r="AG1850" s="4">
        <f>(Table1[[#This Row],[Tariff + FSC per Car]]/111)</f>
        <v>56.744864864864866</v>
      </c>
      <c r="AH1850" s="6">
        <f>(Table1[[#This Row],[Tariff + FSC per Car]]/111)/Table1[[#This Row],[Route Mileage]]</f>
        <v>3.4941419251764083E-2</v>
      </c>
    </row>
    <row r="1851" spans="1:34" x14ac:dyDescent="0.25">
      <c r="A1851" s="12">
        <v>45703</v>
      </c>
      <c r="B1851" s="22" t="s">
        <v>34</v>
      </c>
      <c r="C1851" s="22" t="s">
        <v>34</v>
      </c>
      <c r="D1851" s="25">
        <v>4022</v>
      </c>
      <c r="E1851" s="24">
        <v>69105</v>
      </c>
      <c r="F1851" s="22" t="s">
        <v>72</v>
      </c>
      <c r="G1851" s="1" t="s">
        <v>36</v>
      </c>
      <c r="H1851" s="1" t="s">
        <v>61</v>
      </c>
      <c r="I1851" t="s">
        <v>62</v>
      </c>
      <c r="J1851" t="str">
        <f>_xlfn.CONCAT(IFERROR(INDEX(Lookup!B:B, MATCH(Table1[[#This Row],[Origin City]], Lookup!A:A, 0)), Table1[[#This Row],[Origin City]]),","," ",Table1[[#This Row],[Origin State]])</f>
        <v>Phelps (Rock Port), MO</v>
      </c>
      <c r="K1851" t="s">
        <v>48</v>
      </c>
      <c r="L1851" t="s">
        <v>49</v>
      </c>
      <c r="M1851" t="s">
        <v>50</v>
      </c>
      <c r="N1851" s="5">
        <v>1881</v>
      </c>
      <c r="O1851" s="23" t="s">
        <v>51</v>
      </c>
      <c r="P1851" s="23">
        <v>110</v>
      </c>
      <c r="Q1851" s="23">
        <v>120</v>
      </c>
      <c r="R1851" s="23" t="s">
        <v>2</v>
      </c>
      <c r="S1851" t="s">
        <v>43</v>
      </c>
      <c r="T1851" s="23" t="s">
        <v>43</v>
      </c>
      <c r="U1851" s="37" t="s">
        <v>44</v>
      </c>
      <c r="V1851" s="32" t="s">
        <v>45</v>
      </c>
      <c r="W1851" s="4">
        <v>6135</v>
      </c>
      <c r="X1851" s="4">
        <f>IF(Table1[[#This Row],[Commodity]]="corn",Table1[[#This Row],[Tariff per Car]]/(111*2000/56),Table1[[#This Row],[Tariff per Car]]/(111*2000/60))</f>
        <v>1.6581081081081082</v>
      </c>
      <c r="Y1851" s="4">
        <f>Table1[[#This Row],[Tariff per Car]]/100.7</f>
        <v>60.923535253227406</v>
      </c>
      <c r="Z1851" s="4">
        <f>(Table1[[#This Row],[Tariff per Car]]/111)</f>
        <v>55.270270270270274</v>
      </c>
      <c r="AA1851" s="6">
        <f>(Table1[[#This Row],[Tariff per Car]]/111)/Table1[[#This Row],[Route Mileage]]</f>
        <v>2.9383450436082016E-2</v>
      </c>
      <c r="AB1851" s="4">
        <v>7.0000000000000007E-2</v>
      </c>
      <c r="AC1851" s="4">
        <f>Table1[[#This Row],[FSC per Mile]]*Table1[[#This Row],[Route Mileage]]</f>
        <v>131.67000000000002</v>
      </c>
      <c r="AD1851" s="4">
        <f>Table1[[#This Row],[Tariff per Car]]+Table1[[#This Row],[FSC per Car]]</f>
        <v>6266.67</v>
      </c>
      <c r="AE1851" s="4">
        <f>IF(Table1[[#This Row],[Commodity]]="corn",Table1[[#This Row],[Tariff + FSC per Car]]/(111*2000/56),Table1[[#This Row],[Tariff + FSC per Car]]/(111*2000/60))</f>
        <v>1.6936945945945947</v>
      </c>
      <c r="AF1851" s="4">
        <f>Table1[[#This Row],[Tariff + FSC per Car]]/100.7</f>
        <v>62.231082423038728</v>
      </c>
      <c r="AG1851" s="4">
        <f>(Table1[[#This Row],[Tariff + FSC per Car]]/111)</f>
        <v>56.45648648648649</v>
      </c>
      <c r="AH1851" s="6">
        <f>(Table1[[#This Row],[Tariff + FSC per Car]]/111)/Table1[[#This Row],[Route Mileage]]</f>
        <v>3.0014081066712647E-2</v>
      </c>
    </row>
    <row r="1852" spans="1:34" x14ac:dyDescent="0.25">
      <c r="A1852" s="12">
        <v>45703</v>
      </c>
      <c r="B1852" s="22" t="s">
        <v>34</v>
      </c>
      <c r="C1852" s="1" t="s">
        <v>34</v>
      </c>
      <c r="D1852" s="25">
        <v>4022</v>
      </c>
      <c r="E1852" s="24">
        <v>69105</v>
      </c>
      <c r="F1852" s="22" t="s">
        <v>72</v>
      </c>
      <c r="G1852" s="1" t="s">
        <v>36</v>
      </c>
      <c r="H1852" s="1" t="s">
        <v>69</v>
      </c>
      <c r="I1852" t="s">
        <v>47</v>
      </c>
      <c r="J1852" t="str">
        <f>_xlfn.CONCAT(IFERROR(INDEX(Lookup!B:B, MATCH(Table1[[#This Row],[Origin City]], Lookup!A:A, 0)), Table1[[#This Row],[Origin City]]),","," ",Table1[[#This Row],[Origin State]])</f>
        <v>St. Cloud, MN</v>
      </c>
      <c r="K1852" t="s">
        <v>48</v>
      </c>
      <c r="L1852" t="s">
        <v>49</v>
      </c>
      <c r="M1852" t="s">
        <v>50</v>
      </c>
      <c r="N1852" s="5">
        <v>1666</v>
      </c>
      <c r="O1852" s="23" t="s">
        <v>51</v>
      </c>
      <c r="P1852" s="23">
        <v>110</v>
      </c>
      <c r="Q1852" s="23">
        <v>120</v>
      </c>
      <c r="R1852" s="23" t="s">
        <v>2</v>
      </c>
      <c r="S1852" t="s">
        <v>43</v>
      </c>
      <c r="T1852" s="23" t="s">
        <v>43</v>
      </c>
      <c r="U1852" s="37" t="s">
        <v>44</v>
      </c>
      <c r="V1852" s="32" t="s">
        <v>45</v>
      </c>
      <c r="W1852" s="4">
        <v>6235</v>
      </c>
      <c r="X1852" s="4">
        <f>IF(Table1[[#This Row],[Commodity]]="corn",Table1[[#This Row],[Tariff per Car]]/(111*2000/56),Table1[[#This Row],[Tariff per Car]]/(111*2000/60))</f>
        <v>1.6851351351351351</v>
      </c>
      <c r="Y1852" s="4">
        <f>Table1[[#This Row],[Tariff per Car]]/100.7</f>
        <v>61.916583912611713</v>
      </c>
      <c r="Z1852" s="4">
        <f>(Table1[[#This Row],[Tariff per Car]]/111)</f>
        <v>56.171171171171174</v>
      </c>
      <c r="AA1852" s="6">
        <f>(Table1[[#This Row],[Tariff per Car]]/111)/Table1[[#This Row],[Route Mileage]]</f>
        <v>3.3716189178374052E-2</v>
      </c>
      <c r="AB1852" s="4">
        <v>7.0000000000000007E-2</v>
      </c>
      <c r="AC1852" s="4">
        <f>Table1[[#This Row],[FSC per Mile]]*Table1[[#This Row],[Route Mileage]]</f>
        <v>116.62</v>
      </c>
      <c r="AD1852" s="4">
        <f>Table1[[#This Row],[Tariff per Car]]+Table1[[#This Row],[FSC per Car]]</f>
        <v>6351.62</v>
      </c>
      <c r="AE1852" s="4">
        <f>IF(Table1[[#This Row],[Commodity]]="corn",Table1[[#This Row],[Tariff + FSC per Car]]/(111*2000/56),Table1[[#This Row],[Tariff + FSC per Car]]/(111*2000/60))</f>
        <v>1.716654054054054</v>
      </c>
      <c r="AF1852" s="4">
        <f>Table1[[#This Row],[Tariff + FSC per Car]]/100.7</f>
        <v>63.074677259185698</v>
      </c>
      <c r="AG1852" s="4">
        <f>(Table1[[#This Row],[Tariff + FSC per Car]]/111)</f>
        <v>57.221801801801803</v>
      </c>
      <c r="AH1852" s="6">
        <f>(Table1[[#This Row],[Tariff + FSC per Car]]/111)/Table1[[#This Row],[Route Mileage]]</f>
        <v>3.4346819809004683E-2</v>
      </c>
    </row>
    <row r="1853" spans="1:34" x14ac:dyDescent="0.25">
      <c r="A1853" s="12">
        <v>45703</v>
      </c>
      <c r="B1853" s="22" t="s">
        <v>131</v>
      </c>
      <c r="C1853" s="1" t="s">
        <v>131</v>
      </c>
      <c r="D1853" s="25">
        <v>4050</v>
      </c>
      <c r="E1853" s="24">
        <v>1001000</v>
      </c>
      <c r="F1853" s="22" t="s">
        <v>72</v>
      </c>
      <c r="G1853" s="1" t="s">
        <v>36</v>
      </c>
      <c r="H1853" s="1" t="s">
        <v>132</v>
      </c>
      <c r="I1853" t="s">
        <v>57</v>
      </c>
      <c r="J1853" t="str">
        <f>_xlfn.CONCAT(IFERROR(INDEX(Lookup!B:B, MATCH(Table1[[#This Row],[Origin City]], Lookup!A:A, 0)), Table1[[#This Row],[Origin City]]),","," ",Table1[[#This Row],[Origin State]])</f>
        <v>Gibson City, IL</v>
      </c>
      <c r="K1853" t="s">
        <v>133</v>
      </c>
      <c r="L1853" t="s">
        <v>83</v>
      </c>
      <c r="M1853" t="str">
        <f>_xlfn.CONCAT(IFERROR(INDEX(Lookup!B:B, MATCH(Table1[[#This Row],[Destination City]], Lookup!A:A, 0)), Table1[[#This Row],[Destination City]]),","," ",Table1[[#This Row],[Destination State]])</f>
        <v>Reserve, LA</v>
      </c>
      <c r="N1853" s="5">
        <v>870</v>
      </c>
      <c r="O1853" s="23" t="s">
        <v>86</v>
      </c>
      <c r="P1853" s="23">
        <v>105</v>
      </c>
      <c r="Q1853" s="23"/>
      <c r="R1853" s="23" t="s">
        <v>108</v>
      </c>
      <c r="S1853" t="s">
        <v>43</v>
      </c>
      <c r="T1853" s="23" t="s">
        <v>52</v>
      </c>
      <c r="U1853" s="31"/>
      <c r="V1853" s="32" t="s">
        <v>134</v>
      </c>
      <c r="W1853" s="4">
        <v>2191</v>
      </c>
      <c r="X1853" s="4">
        <f>IF(Table1[[#This Row],[Commodity]]="corn",Table1[[#This Row],[Tariff per Car]]/(111*2000/56),Table1[[#This Row],[Tariff per Car]]/(111*2000/60))</f>
        <v>0.59216216216216211</v>
      </c>
      <c r="Y1853" s="4">
        <f>Table1[[#This Row],[Tariff per Car]]/100.7</f>
        <v>21.757696127110229</v>
      </c>
      <c r="Z1853" s="4">
        <f>(Table1[[#This Row],[Tariff per Car]]/111)</f>
        <v>19.738738738738739</v>
      </c>
      <c r="AA1853" s="6">
        <f>(Table1[[#This Row],[Tariff per Car]]/111)/Table1[[#This Row],[Route Mileage]]</f>
        <v>2.2688205446826138E-2</v>
      </c>
      <c r="AB1853" s="4">
        <v>0.3115</v>
      </c>
      <c r="AC1853" s="4">
        <f>Table1[[#This Row],[FSC per Mile]]*Table1[[#This Row],[Route Mileage]]</f>
        <v>271.005</v>
      </c>
      <c r="AD1853" s="4">
        <f>Table1[[#This Row],[Tariff per Car]]+Table1[[#This Row],[FSC per Car]]</f>
        <v>2462.0050000000001</v>
      </c>
      <c r="AE1853" s="4">
        <f>IF(Table1[[#This Row],[Commodity]]="corn",Table1[[#This Row],[Tariff + FSC per Car]]/(111*2000/56),Table1[[#This Row],[Tariff + FSC per Car]]/(111*2000/60))</f>
        <v>0.66540675675675676</v>
      </c>
      <c r="AF1853" s="4">
        <f>Table1[[#This Row],[Tariff + FSC per Car]]/100.7</f>
        <v>24.448907646474677</v>
      </c>
      <c r="AG1853" s="4">
        <f>(Table1[[#This Row],[Tariff + FSC per Car]]/111)</f>
        <v>22.180225225225225</v>
      </c>
      <c r="AH1853" s="6">
        <f>(Table1[[#This Row],[Tariff + FSC per Car]]/111)/Table1[[#This Row],[Route Mileage]]</f>
        <v>2.5494511753132443E-2</v>
      </c>
    </row>
    <row r="1854" spans="1:34" x14ac:dyDescent="0.25">
      <c r="A1854" s="12">
        <v>45703</v>
      </c>
      <c r="B1854" s="22" t="s">
        <v>131</v>
      </c>
      <c r="C1854" s="22" t="s">
        <v>131</v>
      </c>
      <c r="D1854" s="25">
        <v>4050</v>
      </c>
      <c r="E1854" s="24">
        <v>1001000</v>
      </c>
      <c r="F1854" s="22" t="s">
        <v>72</v>
      </c>
      <c r="G1854" s="1" t="s">
        <v>36</v>
      </c>
      <c r="H1854" s="1" t="s">
        <v>132</v>
      </c>
      <c r="I1854" t="s">
        <v>57</v>
      </c>
      <c r="J1854" t="str">
        <f>_xlfn.CONCAT(IFERROR(INDEX(Lookup!B:B, MATCH(Table1[[#This Row],[Origin City]], Lookup!A:A, 0)), Table1[[#This Row],[Origin City]]),","," ",Table1[[#This Row],[Origin State]])</f>
        <v>Gibson City, IL</v>
      </c>
      <c r="K1854" t="s">
        <v>133</v>
      </c>
      <c r="L1854" t="s">
        <v>83</v>
      </c>
      <c r="M1854" t="str">
        <f>_xlfn.CONCAT(IFERROR(INDEX(Lookup!B:B, MATCH(Table1[[#This Row],[Destination City]], Lookup!A:A, 0)), Table1[[#This Row],[Destination City]]),","," ",Table1[[#This Row],[Destination State]])</f>
        <v>Reserve, LA</v>
      </c>
      <c r="N1854" s="5">
        <v>870</v>
      </c>
      <c r="O1854" s="23" t="s">
        <v>86</v>
      </c>
      <c r="P1854" s="23">
        <v>105</v>
      </c>
      <c r="Q1854" s="23"/>
      <c r="R1854" s="23" t="s">
        <v>2</v>
      </c>
      <c r="S1854" t="s">
        <v>43</v>
      </c>
      <c r="T1854" s="23" t="s">
        <v>52</v>
      </c>
      <c r="U1854" s="31"/>
      <c r="V1854" s="32" t="s">
        <v>134</v>
      </c>
      <c r="W1854" s="4">
        <v>2571</v>
      </c>
      <c r="X1854" s="4">
        <f>IF(Table1[[#This Row],[Commodity]]="corn",Table1[[#This Row],[Tariff per Car]]/(111*2000/56),Table1[[#This Row],[Tariff per Car]]/(111*2000/60))</f>
        <v>0.69486486486486487</v>
      </c>
      <c r="Y1854" s="4">
        <f>Table1[[#This Row],[Tariff per Car]]/100.7</f>
        <v>25.531281032770604</v>
      </c>
      <c r="Z1854" s="4">
        <f>(Table1[[#This Row],[Tariff per Car]]/111)</f>
        <v>23.162162162162161</v>
      </c>
      <c r="AA1854" s="6">
        <f>(Table1[[#This Row],[Tariff per Car]]/111)/Table1[[#This Row],[Route Mileage]]</f>
        <v>2.6623174899036966E-2</v>
      </c>
      <c r="AB1854" s="4">
        <v>0.3115</v>
      </c>
      <c r="AC1854" s="4">
        <f>Table1[[#This Row],[FSC per Mile]]*Table1[[#This Row],[Route Mileage]]</f>
        <v>271.005</v>
      </c>
      <c r="AD1854" s="4">
        <f>Table1[[#This Row],[Tariff per Car]]+Table1[[#This Row],[FSC per Car]]</f>
        <v>2842.0050000000001</v>
      </c>
      <c r="AE1854" s="4">
        <f>IF(Table1[[#This Row],[Commodity]]="corn",Table1[[#This Row],[Tariff + FSC per Car]]/(111*2000/56),Table1[[#This Row],[Tariff + FSC per Car]]/(111*2000/60))</f>
        <v>0.76810945945945952</v>
      </c>
      <c r="AF1854" s="4">
        <f>Table1[[#This Row],[Tariff + FSC per Car]]/100.7</f>
        <v>28.222492552135055</v>
      </c>
      <c r="AG1854" s="4">
        <f>(Table1[[#This Row],[Tariff + FSC per Car]]/111)</f>
        <v>25.603648648648651</v>
      </c>
      <c r="AH1854" s="6">
        <f>(Table1[[#This Row],[Tariff + FSC per Car]]/111)/Table1[[#This Row],[Route Mileage]]</f>
        <v>2.9429481205343277E-2</v>
      </c>
    </row>
    <row r="1855" spans="1:34" x14ac:dyDescent="0.25">
      <c r="A1855" s="3">
        <v>45703</v>
      </c>
      <c r="B1855" s="22" t="s">
        <v>131</v>
      </c>
      <c r="C1855" s="22" t="s">
        <v>131</v>
      </c>
      <c r="D1855" s="25">
        <v>4050</v>
      </c>
      <c r="E1855" s="24">
        <v>1001000</v>
      </c>
      <c r="F1855" s="22" t="s">
        <v>72</v>
      </c>
      <c r="G1855" s="1" t="s">
        <v>36</v>
      </c>
      <c r="H1855" s="1" t="s">
        <v>135</v>
      </c>
      <c r="I1855" t="s">
        <v>59</v>
      </c>
      <c r="J1855" t="str">
        <f>_xlfn.CONCAT(IFERROR(INDEX(Lookup!B:B, MATCH(Table1[[#This Row],[Origin City]], Lookup!A:A, 0)), Table1[[#This Row],[Origin City]]),","," ",Table1[[#This Row],[Origin State]])</f>
        <v>Ida Grove, IA</v>
      </c>
      <c r="K1855" t="s">
        <v>136</v>
      </c>
      <c r="L1855" t="s">
        <v>83</v>
      </c>
      <c r="M1855" t="str">
        <f>_xlfn.CONCAT(IFERROR(INDEX(Lookup!B:B, MATCH(Table1[[#This Row],[Destination City]], Lookup!A:A, 0)), Table1[[#This Row],[Destination City]]),","," ",Table1[[#This Row],[Destination State]])</f>
        <v>Convent, LA</v>
      </c>
      <c r="N1855" s="5">
        <v>1376</v>
      </c>
      <c r="O1855" s="23" t="s">
        <v>86</v>
      </c>
      <c r="P1855" s="23">
        <v>105</v>
      </c>
      <c r="Q1855" s="23"/>
      <c r="R1855" s="23" t="s">
        <v>108</v>
      </c>
      <c r="S1855" s="23" t="s">
        <v>43</v>
      </c>
      <c r="T1855" s="23" t="s">
        <v>43</v>
      </c>
      <c r="U1855" s="31"/>
      <c r="V1855" s="32" t="s">
        <v>134</v>
      </c>
      <c r="W1855" s="4">
        <v>3324</v>
      </c>
      <c r="X1855" s="4">
        <f>IF(Table1[[#This Row],[Commodity]]="corn",Table1[[#This Row],[Tariff per Car]]/(111*2000/56),Table1[[#This Row],[Tariff per Car]]/(111*2000/60))</f>
        <v>0.89837837837837842</v>
      </c>
      <c r="Y1855" s="4">
        <f>Table1[[#This Row],[Tariff per Car]]/100.7</f>
        <v>33.008937437934456</v>
      </c>
      <c r="Z1855" s="4">
        <f>(Table1[[#This Row],[Tariff per Car]]/111)</f>
        <v>29.945945945945947</v>
      </c>
      <c r="AA1855" s="6">
        <f>(Table1[[#This Row],[Tariff per Car]]/111)/Table1[[#This Row],[Route Mileage]]</f>
        <v>2.1763042111879322E-2</v>
      </c>
      <c r="AB1855" s="4">
        <v>0.3115</v>
      </c>
      <c r="AC1855" s="4">
        <f>Table1[[#This Row],[FSC per Mile]]*Table1[[#This Row],[Route Mileage]]</f>
        <v>428.62400000000002</v>
      </c>
      <c r="AD1855" s="4">
        <f>Table1[[#This Row],[Tariff per Car]]+Table1[[#This Row],[FSC per Car]]</f>
        <v>3752.6239999999998</v>
      </c>
      <c r="AE1855" s="4">
        <f>IF(Table1[[#This Row],[Commodity]]="corn",Table1[[#This Row],[Tariff + FSC per Car]]/(111*2000/56),Table1[[#This Row],[Tariff + FSC per Car]]/(111*2000/60))</f>
        <v>1.0142227027027026</v>
      </c>
      <c r="AF1855" s="4">
        <f>Table1[[#This Row],[Tariff + FSC per Car]]/100.7</f>
        <v>37.26538232373386</v>
      </c>
      <c r="AG1855" s="4">
        <f>(Table1[[#This Row],[Tariff + FSC per Car]]/111)</f>
        <v>33.807423423423423</v>
      </c>
      <c r="AH1855" s="6">
        <f>(Table1[[#This Row],[Tariff + FSC per Car]]/111)/Table1[[#This Row],[Route Mileage]]</f>
        <v>2.4569348418185626E-2</v>
      </c>
    </row>
    <row r="1856" spans="1:34" x14ac:dyDescent="0.25">
      <c r="A1856" s="3">
        <v>45703</v>
      </c>
      <c r="B1856" s="22" t="s">
        <v>131</v>
      </c>
      <c r="C1856" s="22" t="s">
        <v>131</v>
      </c>
      <c r="D1856" s="25">
        <v>4050</v>
      </c>
      <c r="E1856" s="24">
        <v>1001000</v>
      </c>
      <c r="F1856" s="22" t="s">
        <v>72</v>
      </c>
      <c r="G1856" s="1" t="s">
        <v>36</v>
      </c>
      <c r="H1856" s="1" t="s">
        <v>135</v>
      </c>
      <c r="I1856" t="s">
        <v>59</v>
      </c>
      <c r="J1856" t="str">
        <f>_xlfn.CONCAT(IFERROR(INDEX(Lookup!B:B, MATCH(Table1[[#This Row],[Origin City]], Lookup!A:A, 0)), Table1[[#This Row],[Origin City]]),","," ",Table1[[#This Row],[Origin State]])</f>
        <v>Ida Grove, IA</v>
      </c>
      <c r="K1856" t="s">
        <v>136</v>
      </c>
      <c r="L1856" t="s">
        <v>83</v>
      </c>
      <c r="M1856" t="str">
        <f>_xlfn.CONCAT(IFERROR(INDEX(Lookup!B:B, MATCH(Table1[[#This Row],[Destination City]], Lookup!A:A, 0)), Table1[[#This Row],[Destination City]]),","," ",Table1[[#This Row],[Destination State]])</f>
        <v>Convent, LA</v>
      </c>
      <c r="N1856" s="5">
        <v>1376</v>
      </c>
      <c r="O1856" s="23" t="s">
        <v>86</v>
      </c>
      <c r="P1856" s="23">
        <v>105</v>
      </c>
      <c r="Q1856" s="23"/>
      <c r="R1856" s="23" t="s">
        <v>2</v>
      </c>
      <c r="S1856" t="s">
        <v>43</v>
      </c>
      <c r="T1856" s="23" t="s">
        <v>43</v>
      </c>
      <c r="U1856" s="31"/>
      <c r="V1856" s="32" t="s">
        <v>134</v>
      </c>
      <c r="W1856" s="4">
        <v>3759</v>
      </c>
      <c r="X1856" s="4">
        <f>IF(Table1[[#This Row],[Commodity]]="corn",Table1[[#This Row],[Tariff per Car]]/(111*2000/56),Table1[[#This Row],[Tariff per Car]]/(111*2000/60))</f>
        <v>1.0159459459459459</v>
      </c>
      <c r="Y1856" s="4">
        <f>Table1[[#This Row],[Tariff per Car]]/100.7</f>
        <v>37.328699106256202</v>
      </c>
      <c r="Z1856" s="4">
        <f>(Table1[[#This Row],[Tariff per Car]]/111)</f>
        <v>33.864864864864863</v>
      </c>
      <c r="AA1856" s="6">
        <f>(Table1[[#This Row],[Tariff per Car]]/111)/Table1[[#This Row],[Route Mileage]]</f>
        <v>2.4611093651791326E-2</v>
      </c>
      <c r="AB1856" s="4">
        <v>0.3115</v>
      </c>
      <c r="AC1856" s="4">
        <f>Table1[[#This Row],[FSC per Mile]]*Table1[[#This Row],[Route Mileage]]</f>
        <v>428.62400000000002</v>
      </c>
      <c r="AD1856" s="4">
        <f>Table1[[#This Row],[Tariff per Car]]+Table1[[#This Row],[FSC per Car]]</f>
        <v>4187.6239999999998</v>
      </c>
      <c r="AE1856" s="4">
        <f>IF(Table1[[#This Row],[Commodity]]="corn",Table1[[#This Row],[Tariff + FSC per Car]]/(111*2000/56),Table1[[#This Row],[Tariff + FSC per Car]]/(111*2000/60))</f>
        <v>1.1317902702702702</v>
      </c>
      <c r="AF1856" s="4">
        <f>Table1[[#This Row],[Tariff + FSC per Car]]/100.7</f>
        <v>41.585143992055606</v>
      </c>
      <c r="AG1856" s="4">
        <f>(Table1[[#This Row],[Tariff + FSC per Car]]/111)</f>
        <v>37.726342342342342</v>
      </c>
      <c r="AH1856" s="6">
        <f>(Table1[[#This Row],[Tariff + FSC per Car]]/111)/Table1[[#This Row],[Route Mileage]]</f>
        <v>2.7417399958097631E-2</v>
      </c>
    </row>
    <row r="1857" spans="1:34" x14ac:dyDescent="0.25">
      <c r="A1857" s="3">
        <v>45703</v>
      </c>
      <c r="B1857" s="22" t="s">
        <v>88</v>
      </c>
      <c r="C1857" s="22" t="s">
        <v>81</v>
      </c>
      <c r="D1857" s="25">
        <v>4444</v>
      </c>
      <c r="E1857" s="24">
        <v>47004</v>
      </c>
      <c r="F1857" s="22" t="s">
        <v>72</v>
      </c>
      <c r="G1857" s="1" t="s">
        <v>36</v>
      </c>
      <c r="H1857" s="1" t="s">
        <v>89</v>
      </c>
      <c r="I1857" t="s">
        <v>75</v>
      </c>
      <c r="J1857" t="str">
        <f>_xlfn.CONCAT(IFERROR(INDEX(Lookup!B:B, MATCH(Table1[[#This Row],[Origin City]], Lookup!A:A, 0)), Table1[[#This Row],[Origin City]]),","," ",Table1[[#This Row],[Origin State]])</f>
        <v>Enderlin, ND</v>
      </c>
      <c r="K1857" t="s">
        <v>119</v>
      </c>
      <c r="L1857" t="s">
        <v>57</v>
      </c>
      <c r="M1857" t="str">
        <f>_xlfn.CONCAT(IFERROR(INDEX(Lookup!B:B, MATCH(Table1[[#This Row],[Destination City]], Lookup!A:A, 0)), Table1[[#This Row],[Destination City]]),","," ",Table1[[#This Row],[Destination State]])</f>
        <v>East St. Louis, IL</v>
      </c>
      <c r="N1857" s="5">
        <v>1235.9000000000001</v>
      </c>
      <c r="O1857" s="23" t="s">
        <v>86</v>
      </c>
      <c r="P1857" s="23">
        <v>110</v>
      </c>
      <c r="Q1857" s="23">
        <v>110</v>
      </c>
      <c r="R1857" s="23" t="s">
        <v>42</v>
      </c>
      <c r="S1857" t="s">
        <v>43</v>
      </c>
      <c r="T1857" s="23" t="s">
        <v>52</v>
      </c>
      <c r="U1857" s="31"/>
      <c r="V1857" s="32" t="s">
        <v>87</v>
      </c>
      <c r="W1857" s="4">
        <v>3526</v>
      </c>
      <c r="X1857" s="4">
        <f>IF(Table1[[#This Row],[Commodity]]="corn",Table1[[#This Row],[Tariff per Car]]/(111*2000/56),Table1[[#This Row],[Tariff per Car]]/(111*2000/60))</f>
        <v>0.95297297297297301</v>
      </c>
      <c r="Y1857" s="4">
        <f>Table1[[#This Row],[Tariff per Car]]/100.7</f>
        <v>35.01489572989076</v>
      </c>
      <c r="Z1857" s="4">
        <f>(Table1[[#This Row],[Tariff per Car]]/111)</f>
        <v>31.765765765765767</v>
      </c>
      <c r="AA1857" s="6">
        <f>(Table1[[#This Row],[Tariff per Car]]/111)/Table1[[#This Row],[Route Mileage]]</f>
        <v>2.5702537232596297E-2</v>
      </c>
      <c r="AB1857" s="4">
        <v>0.28249999999999997</v>
      </c>
      <c r="AC1857" s="4">
        <f>Table1[[#This Row],[FSC per Mile]]*Table1[[#This Row],[Route Mileage]]</f>
        <v>349.14175</v>
      </c>
      <c r="AD1857" s="4">
        <f>Table1[[#This Row],[Tariff per Car]]+Table1[[#This Row],[FSC per Car]]</f>
        <v>3875.1417499999998</v>
      </c>
      <c r="AE1857" s="4">
        <f>IF(Table1[[#This Row],[Commodity]]="corn",Table1[[#This Row],[Tariff + FSC per Car]]/(111*2000/56),Table1[[#This Row],[Tariff + FSC per Car]]/(111*2000/60))</f>
        <v>1.047335608108108</v>
      </c>
      <c r="AF1857" s="4">
        <f>Table1[[#This Row],[Tariff + FSC per Car]]/100.7</f>
        <v>38.482043197616683</v>
      </c>
      <c r="AG1857" s="4">
        <f>(Table1[[#This Row],[Tariff + FSC per Car]]/111)</f>
        <v>34.911186936936936</v>
      </c>
      <c r="AH1857" s="6">
        <f>(Table1[[#This Row],[Tariff + FSC per Car]]/111)/Table1[[#This Row],[Route Mileage]]</f>
        <v>2.8247582277641341E-2</v>
      </c>
    </row>
    <row r="1858" spans="1:34" x14ac:dyDescent="0.25">
      <c r="A1858" s="3">
        <v>45703</v>
      </c>
      <c r="B1858" s="22" t="s">
        <v>88</v>
      </c>
      <c r="C1858" s="22" t="s">
        <v>81</v>
      </c>
      <c r="D1858" s="25">
        <v>4444</v>
      </c>
      <c r="E1858" s="24">
        <v>45650</v>
      </c>
      <c r="F1858" s="22" t="s">
        <v>72</v>
      </c>
      <c r="G1858" s="1" t="s">
        <v>36</v>
      </c>
      <c r="H1858" s="1" t="s">
        <v>89</v>
      </c>
      <c r="I1858" t="s">
        <v>75</v>
      </c>
      <c r="J1858" t="str">
        <f>_xlfn.CONCAT(IFERROR(INDEX(Lookup!B:B, MATCH(Table1[[#This Row],[Origin City]], Lookup!A:A, 0)), Table1[[#This Row],[Origin City]]),","," ",Table1[[#This Row],[Origin State]])</f>
        <v>Enderlin, ND</v>
      </c>
      <c r="K1858" t="s">
        <v>90</v>
      </c>
      <c r="L1858" t="s">
        <v>49</v>
      </c>
      <c r="M1858" t="str">
        <f>_xlfn.CONCAT(IFERROR(INDEX(Lookup!B:B, MATCH(Table1[[#This Row],[Destination City]], Lookup!A:A, 0)), Table1[[#This Row],[Destination City]]),","," ",Table1[[#This Row],[Destination State]])</f>
        <v>Kalama, WA</v>
      </c>
      <c r="N1858" s="5">
        <v>1617</v>
      </c>
      <c r="O1858" s="23" t="s">
        <v>86</v>
      </c>
      <c r="P1858" s="23">
        <v>110</v>
      </c>
      <c r="Q1858" s="23">
        <v>110</v>
      </c>
      <c r="R1858" s="23" t="s">
        <v>42</v>
      </c>
      <c r="S1858" t="s">
        <v>43</v>
      </c>
      <c r="T1858" s="23" t="s">
        <v>52</v>
      </c>
      <c r="U1858" s="31"/>
      <c r="V1858" s="32" t="s">
        <v>87</v>
      </c>
      <c r="W1858" s="4">
        <v>5785</v>
      </c>
      <c r="X1858" s="4">
        <f>IF(Table1[[#This Row],[Commodity]]="corn",Table1[[#This Row],[Tariff per Car]]/(111*2000/56),Table1[[#This Row],[Tariff per Car]]/(111*2000/60))</f>
        <v>1.5635135135135134</v>
      </c>
      <c r="Y1858" s="4">
        <f>Table1[[#This Row],[Tariff per Car]]/100.7</f>
        <v>57.447864945382321</v>
      </c>
      <c r="Z1858" s="4">
        <f>(Table1[[#This Row],[Tariff per Car]]/111)</f>
        <v>52.117117117117118</v>
      </c>
      <c r="AA1858" s="6">
        <f>(Table1[[#This Row],[Tariff per Car]]/111)/Table1[[#This Row],[Route Mileage]]</f>
        <v>3.2230746516460802E-2</v>
      </c>
      <c r="AB1858" s="4">
        <v>0.28249999999999997</v>
      </c>
      <c r="AC1858" s="4">
        <f>Table1[[#This Row],[FSC per Mile]]*Table1[[#This Row],[Route Mileage]]</f>
        <v>456.80249999999995</v>
      </c>
      <c r="AD1858" s="4">
        <f>Table1[[#This Row],[Tariff per Car]]+Table1[[#This Row],[FSC per Car]]</f>
        <v>6241.8024999999998</v>
      </c>
      <c r="AE1858" s="4">
        <f>IF(Table1[[#This Row],[Commodity]]="corn",Table1[[#This Row],[Tariff + FSC per Car]]/(111*2000/56),Table1[[#This Row],[Tariff + FSC per Car]]/(111*2000/60))</f>
        <v>1.6869736486486486</v>
      </c>
      <c r="AF1858" s="4">
        <f>Table1[[#This Row],[Tariff + FSC per Car]]/100.7</f>
        <v>61.984136047666333</v>
      </c>
      <c r="AG1858" s="4">
        <f>(Table1[[#This Row],[Tariff + FSC per Car]]/111)</f>
        <v>56.232454954954953</v>
      </c>
      <c r="AH1858" s="6">
        <f>(Table1[[#This Row],[Tariff + FSC per Car]]/111)/Table1[[#This Row],[Route Mileage]]</f>
        <v>3.4775791561505849E-2</v>
      </c>
    </row>
    <row r="1859" spans="1:34" x14ac:dyDescent="0.25">
      <c r="A1859" s="3">
        <v>45703</v>
      </c>
      <c r="B1859" s="22" t="s">
        <v>94</v>
      </c>
      <c r="C1859" s="22" t="s">
        <v>94</v>
      </c>
      <c r="D1859" s="25">
        <v>4317</v>
      </c>
      <c r="F1859" s="22" t="s">
        <v>72</v>
      </c>
      <c r="G1859" s="1" t="s">
        <v>36</v>
      </c>
      <c r="H1859" s="1" t="s">
        <v>106</v>
      </c>
      <c r="I1859" t="s">
        <v>57</v>
      </c>
      <c r="J1859" t="str">
        <f>_xlfn.CONCAT(IFERROR(INDEX(Lookup!B:B, MATCH(Table1[[#This Row],[Origin City]], Lookup!A:A, 0)), Table1[[#This Row],[Origin City]]),","," ",Table1[[#This Row],[Origin State]])</f>
        <v>Casey, IL</v>
      </c>
      <c r="K1859" t="s">
        <v>107</v>
      </c>
      <c r="L1859" t="s">
        <v>98</v>
      </c>
      <c r="M1859" t="str">
        <f>_xlfn.CONCAT(IFERROR(INDEX(Lookup!B:B, MATCH(Table1[[#This Row],[Destination City]], Lookup!A:A, 0)), Table1[[#This Row],[Destination City]]),","," ",Table1[[#This Row],[Destination State]])</f>
        <v>Mobile, AL</v>
      </c>
      <c r="N1859" s="5">
        <v>779</v>
      </c>
      <c r="O1859" s="23" t="s">
        <v>86</v>
      </c>
      <c r="P1859" s="23">
        <v>90</v>
      </c>
      <c r="Q1859" s="23">
        <v>90</v>
      </c>
      <c r="R1859" s="23" t="s">
        <v>108</v>
      </c>
      <c r="S1859" t="s">
        <v>43</v>
      </c>
      <c r="T1859" s="23" t="s">
        <v>52</v>
      </c>
      <c r="U1859" s="31"/>
      <c r="V1859" s="32" t="s">
        <v>87</v>
      </c>
      <c r="W1859" s="4">
        <v>3646</v>
      </c>
      <c r="X1859" s="4">
        <f>IF(Table1[[#This Row],[Commodity]]="corn",Table1[[#This Row],[Tariff per Car]]/(111*2000/56),Table1[[#This Row],[Tariff per Car]]/(111*2000/60))</f>
        <v>0.98540540540540544</v>
      </c>
      <c r="Y1859" s="4">
        <f>Table1[[#This Row],[Tariff per Car]]/100.7</f>
        <v>36.206554121151939</v>
      </c>
      <c r="Z1859" s="4">
        <f>(Table1[[#This Row],[Tariff per Car]]/111)</f>
        <v>32.846846846846844</v>
      </c>
      <c r="AA1859" s="6">
        <f>(Table1[[#This Row],[Tariff per Car]]/111)/Table1[[#This Row],[Route Mileage]]</f>
        <v>4.2165400316876565E-2</v>
      </c>
      <c r="AB1859" s="4">
        <v>0</v>
      </c>
      <c r="AC1859" s="4">
        <f>Table1[[#This Row],[FSC per Mile]]*Table1[[#This Row],[Route Mileage]]</f>
        <v>0</v>
      </c>
      <c r="AD1859" s="4">
        <f>Table1[[#This Row],[Tariff per Car]]+Table1[[#This Row],[FSC per Car]]</f>
        <v>3646</v>
      </c>
      <c r="AE1859" s="4">
        <f>IF(Table1[[#This Row],[Commodity]]="corn",Table1[[#This Row],[Tariff + FSC per Car]]/(111*2000/56),Table1[[#This Row],[Tariff + FSC per Car]]/(111*2000/60))</f>
        <v>0.98540540540540544</v>
      </c>
      <c r="AF1859" s="4">
        <f>Table1[[#This Row],[Tariff + FSC per Car]]/100.7</f>
        <v>36.206554121151939</v>
      </c>
      <c r="AG1859" s="4">
        <f>(Table1[[#This Row],[Tariff + FSC per Car]]/111)</f>
        <v>32.846846846846844</v>
      </c>
      <c r="AH1859" s="6">
        <f>(Table1[[#This Row],[Tariff + FSC per Car]]/111)/Table1[[#This Row],[Route Mileage]]</f>
        <v>4.2165400316876565E-2</v>
      </c>
    </row>
    <row r="1860" spans="1:34" x14ac:dyDescent="0.25">
      <c r="A1860" s="3">
        <v>45703</v>
      </c>
      <c r="B1860" s="22" t="s">
        <v>94</v>
      </c>
      <c r="C1860" s="22" t="s">
        <v>94</v>
      </c>
      <c r="D1860" s="25">
        <v>4317</v>
      </c>
      <c r="F1860" s="22" t="s">
        <v>72</v>
      </c>
      <c r="G1860" s="1" t="s">
        <v>36</v>
      </c>
      <c r="H1860" s="1" t="s">
        <v>106</v>
      </c>
      <c r="I1860" t="s">
        <v>57</v>
      </c>
      <c r="J1860" t="str">
        <f>_xlfn.CONCAT(IFERROR(INDEX(Lookup!B:B, MATCH(Table1[[#This Row],[Origin City]], Lookup!A:A, 0)), Table1[[#This Row],[Origin City]]),","," ",Table1[[#This Row],[Origin State]])</f>
        <v>Casey, IL</v>
      </c>
      <c r="K1860" t="s">
        <v>107</v>
      </c>
      <c r="L1860" t="s">
        <v>98</v>
      </c>
      <c r="M1860" t="str">
        <f>_xlfn.CONCAT(IFERROR(INDEX(Lookup!B:B, MATCH(Table1[[#This Row],[Destination City]], Lookup!A:A, 0)), Table1[[#This Row],[Destination City]]),","," ",Table1[[#This Row],[Destination State]])</f>
        <v>Mobile, AL</v>
      </c>
      <c r="N1860" s="5">
        <v>779</v>
      </c>
      <c r="O1860" s="23" t="s">
        <v>86</v>
      </c>
      <c r="P1860" s="23">
        <v>90</v>
      </c>
      <c r="Q1860" s="23">
        <v>90</v>
      </c>
      <c r="R1860" s="23" t="s">
        <v>2</v>
      </c>
      <c r="S1860" t="s">
        <v>43</v>
      </c>
      <c r="T1860" t="s">
        <v>43</v>
      </c>
      <c r="U1860" s="31"/>
      <c r="V1860" s="32" t="s">
        <v>87</v>
      </c>
      <c r="W1860" s="4">
        <v>3866</v>
      </c>
      <c r="X1860" s="4">
        <f>IF(Table1[[#This Row],[Commodity]]="corn",Table1[[#This Row],[Tariff per Car]]/(111*2000/56),Table1[[#This Row],[Tariff per Car]]/(111*2000/60))</f>
        <v>1.0448648648648649</v>
      </c>
      <c r="Y1860" s="4">
        <f>Table1[[#This Row],[Tariff per Car]]/100.7</f>
        <v>38.391261171797417</v>
      </c>
      <c r="Z1860" s="4">
        <f>(Table1[[#This Row],[Tariff per Car]]/111)</f>
        <v>34.828828828828826</v>
      </c>
      <c r="AA1860" s="6">
        <f>(Table1[[#This Row],[Tariff per Car]]/111)/Table1[[#This Row],[Route Mileage]]</f>
        <v>4.4709664735338675E-2</v>
      </c>
      <c r="AB1860" s="4">
        <v>0</v>
      </c>
      <c r="AC1860" s="4">
        <f>Table1[[#This Row],[FSC per Mile]]*Table1[[#This Row],[Route Mileage]]</f>
        <v>0</v>
      </c>
      <c r="AD1860" s="4">
        <f>Table1[[#This Row],[Tariff per Car]]+Table1[[#This Row],[FSC per Car]]</f>
        <v>3866</v>
      </c>
      <c r="AE1860" s="4">
        <f>IF(Table1[[#This Row],[Commodity]]="corn",Table1[[#This Row],[Tariff + FSC per Car]]/(111*2000/56),Table1[[#This Row],[Tariff + FSC per Car]]/(111*2000/60))</f>
        <v>1.0448648648648649</v>
      </c>
      <c r="AF1860" s="4">
        <f>Table1[[#This Row],[Tariff + FSC per Car]]/100.7</f>
        <v>38.391261171797417</v>
      </c>
      <c r="AG1860" s="4">
        <f>(Table1[[#This Row],[Tariff + FSC per Car]]/111)</f>
        <v>34.828828828828826</v>
      </c>
      <c r="AH1860" s="6">
        <f>(Table1[[#This Row],[Tariff + FSC per Car]]/111)/Table1[[#This Row],[Route Mileage]]</f>
        <v>4.4709664735338675E-2</v>
      </c>
    </row>
    <row r="1861" spans="1:34" x14ac:dyDescent="0.25">
      <c r="A1861" s="3">
        <v>45703</v>
      </c>
      <c r="B1861" s="22" t="s">
        <v>94</v>
      </c>
      <c r="C1861" s="22" t="s">
        <v>94</v>
      </c>
      <c r="D1861" s="25">
        <v>4317</v>
      </c>
      <c r="F1861" s="22" t="s">
        <v>72</v>
      </c>
      <c r="G1861" s="1" t="s">
        <v>36</v>
      </c>
      <c r="H1861" s="1" t="s">
        <v>109</v>
      </c>
      <c r="I1861" t="s">
        <v>100</v>
      </c>
      <c r="J1861" t="str">
        <f>_xlfn.CONCAT(IFERROR(INDEX(Lookup!B:B, MATCH(Table1[[#This Row],[Origin City]], Lookup!A:A, 0)), Table1[[#This Row],[Origin City]]),","," ",Table1[[#This Row],[Origin State]])</f>
        <v>Marion, OH</v>
      </c>
      <c r="K1861" t="s">
        <v>110</v>
      </c>
      <c r="L1861" t="s">
        <v>111</v>
      </c>
      <c r="M1861" t="str">
        <f>_xlfn.CONCAT(IFERROR(INDEX(Lookup!B:B, MATCH(Table1[[#This Row],[Destination City]], Lookup!A:A, 0)), Table1[[#This Row],[Destination City]]),","," ",Table1[[#This Row],[Destination State]])</f>
        <v>Chesapeake, VA</v>
      </c>
      <c r="N1861" s="5">
        <v>760</v>
      </c>
      <c r="O1861" s="23" t="s">
        <v>86</v>
      </c>
      <c r="P1861" s="23">
        <v>90</v>
      </c>
      <c r="Q1861" s="23">
        <v>90</v>
      </c>
      <c r="R1861" s="23" t="s">
        <v>108</v>
      </c>
      <c r="S1861" t="s">
        <v>43</v>
      </c>
      <c r="T1861" s="23" t="s">
        <v>52</v>
      </c>
      <c r="U1861" s="31"/>
      <c r="V1861" s="32" t="s">
        <v>87</v>
      </c>
      <c r="W1861" s="4">
        <v>3214</v>
      </c>
      <c r="X1861" s="4">
        <f>IF(Table1[[#This Row],[Commodity]]="corn",Table1[[#This Row],[Tariff per Car]]/(111*2000/56),Table1[[#This Row],[Tariff per Car]]/(111*2000/60))</f>
        <v>0.86864864864864866</v>
      </c>
      <c r="Y1861" s="4">
        <f>Table1[[#This Row],[Tariff per Car]]/100.7</f>
        <v>31.916583912611717</v>
      </c>
      <c r="Z1861" s="4">
        <f>(Table1[[#This Row],[Tariff per Car]]/111)</f>
        <v>28.954954954954953</v>
      </c>
      <c r="AA1861" s="6">
        <f>(Table1[[#This Row],[Tariff per Car]]/111)/Table1[[#This Row],[Route Mileage]]</f>
        <v>3.80986249407302E-2</v>
      </c>
      <c r="AB1861" s="4">
        <v>0</v>
      </c>
      <c r="AC1861" s="4">
        <f>Table1[[#This Row],[FSC per Mile]]*Table1[[#This Row],[Route Mileage]]</f>
        <v>0</v>
      </c>
      <c r="AD1861" s="4">
        <f>Table1[[#This Row],[Tariff per Car]]+Table1[[#This Row],[FSC per Car]]</f>
        <v>3214</v>
      </c>
      <c r="AE1861" s="4">
        <f>IF(Table1[[#This Row],[Commodity]]="corn",Table1[[#This Row],[Tariff + FSC per Car]]/(111*2000/56),Table1[[#This Row],[Tariff + FSC per Car]]/(111*2000/60))</f>
        <v>0.86864864864864866</v>
      </c>
      <c r="AF1861" s="4">
        <f>Table1[[#This Row],[Tariff + FSC per Car]]/100.7</f>
        <v>31.916583912611717</v>
      </c>
      <c r="AG1861" s="4">
        <f>(Table1[[#This Row],[Tariff + FSC per Car]]/111)</f>
        <v>28.954954954954953</v>
      </c>
      <c r="AH1861" s="6">
        <f>(Table1[[#This Row],[Tariff + FSC per Car]]/111)/Table1[[#This Row],[Route Mileage]]</f>
        <v>3.80986249407302E-2</v>
      </c>
    </row>
    <row r="1862" spans="1:34" x14ac:dyDescent="0.25">
      <c r="A1862" s="3">
        <v>45703</v>
      </c>
      <c r="B1862" s="22" t="s">
        <v>94</v>
      </c>
      <c r="C1862" s="22" t="s">
        <v>94</v>
      </c>
      <c r="D1862" s="25">
        <v>4317</v>
      </c>
      <c r="F1862" s="22" t="s">
        <v>72</v>
      </c>
      <c r="G1862" s="1" t="s">
        <v>36</v>
      </c>
      <c r="H1862" s="1" t="s">
        <v>109</v>
      </c>
      <c r="I1862" t="s">
        <v>100</v>
      </c>
      <c r="J1862" t="str">
        <f>_xlfn.CONCAT(IFERROR(INDEX(Lookup!B:B, MATCH(Table1[[#This Row],[Origin City]], Lookup!A:A, 0)), Table1[[#This Row],[Origin City]]),","," ",Table1[[#This Row],[Origin State]])</f>
        <v>Marion, OH</v>
      </c>
      <c r="K1862" t="s">
        <v>110</v>
      </c>
      <c r="L1862" t="s">
        <v>111</v>
      </c>
      <c r="M1862" t="str">
        <f>_xlfn.CONCAT(IFERROR(INDEX(Lookup!B:B, MATCH(Table1[[#This Row],[Destination City]], Lookup!A:A, 0)), Table1[[#This Row],[Destination City]]),","," ",Table1[[#This Row],[Destination State]])</f>
        <v>Chesapeake, VA</v>
      </c>
      <c r="N1862" s="5">
        <v>760</v>
      </c>
      <c r="O1862" s="23" t="s">
        <v>86</v>
      </c>
      <c r="P1862" s="23">
        <v>90</v>
      </c>
      <c r="Q1862" s="23">
        <v>90</v>
      </c>
      <c r="R1862" s="23" t="s">
        <v>2</v>
      </c>
      <c r="S1862" t="s">
        <v>43</v>
      </c>
      <c r="T1862" s="23" t="s">
        <v>43</v>
      </c>
      <c r="U1862" s="31"/>
      <c r="V1862" s="32" t="s">
        <v>87</v>
      </c>
      <c r="W1862" s="4">
        <v>3654</v>
      </c>
      <c r="X1862" s="4">
        <f>IF(Table1[[#This Row],[Commodity]]="corn",Table1[[#This Row],[Tariff per Car]]/(111*2000/56),Table1[[#This Row],[Tariff per Car]]/(111*2000/60))</f>
        <v>0.98756756756756758</v>
      </c>
      <c r="Y1862" s="4">
        <f>Table1[[#This Row],[Tariff per Car]]/100.7</f>
        <v>36.285998013902677</v>
      </c>
      <c r="Z1862" s="4">
        <f>(Table1[[#This Row],[Tariff per Car]]/111)</f>
        <v>32.918918918918919</v>
      </c>
      <c r="AA1862" s="6">
        <f>(Table1[[#This Row],[Tariff per Car]]/111)/Table1[[#This Row],[Route Mileage]]</f>
        <v>4.3314366998577526E-2</v>
      </c>
      <c r="AB1862" s="4">
        <v>0</v>
      </c>
      <c r="AC1862" s="4">
        <f>Table1[[#This Row],[FSC per Mile]]*Table1[[#This Row],[Route Mileage]]</f>
        <v>0</v>
      </c>
      <c r="AD1862" s="4">
        <f>Table1[[#This Row],[Tariff per Car]]+Table1[[#This Row],[FSC per Car]]</f>
        <v>3654</v>
      </c>
      <c r="AE1862" s="4">
        <f>IF(Table1[[#This Row],[Commodity]]="corn",Table1[[#This Row],[Tariff + FSC per Car]]/(111*2000/56),Table1[[#This Row],[Tariff + FSC per Car]]/(111*2000/60))</f>
        <v>0.98756756756756758</v>
      </c>
      <c r="AF1862" s="4">
        <f>Table1[[#This Row],[Tariff + FSC per Car]]/100.7</f>
        <v>36.285998013902677</v>
      </c>
      <c r="AG1862" s="4">
        <f>(Table1[[#This Row],[Tariff + FSC per Car]]/111)</f>
        <v>32.918918918918919</v>
      </c>
      <c r="AH1862" s="6">
        <f>(Table1[[#This Row],[Tariff + FSC per Car]]/111)/Table1[[#This Row],[Route Mileage]]</f>
        <v>4.3314366998577526E-2</v>
      </c>
    </row>
    <row r="1863" spans="1:34" x14ac:dyDescent="0.25">
      <c r="A1863" s="3">
        <v>45703</v>
      </c>
      <c r="B1863" s="22" t="s">
        <v>112</v>
      </c>
      <c r="C1863" s="22" t="s">
        <v>112</v>
      </c>
      <c r="D1863" s="25">
        <v>4051</v>
      </c>
      <c r="E1863" s="24">
        <v>1144</v>
      </c>
      <c r="F1863" s="22" t="s">
        <v>72</v>
      </c>
      <c r="G1863" s="1" t="s">
        <v>36</v>
      </c>
      <c r="H1863" s="1" t="s">
        <v>128</v>
      </c>
      <c r="I1863" t="s">
        <v>77</v>
      </c>
      <c r="J1863" t="str">
        <f>_xlfn.CONCAT(IFERROR(INDEX(Lookup!B:B, MATCH(Table1[[#This Row],[Origin City]], Lookup!A:A, 0)), Table1[[#This Row],[Origin City]]),","," ",Table1[[#This Row],[Origin State]])</f>
        <v>Canton, KS</v>
      </c>
      <c r="K1863" t="s">
        <v>65</v>
      </c>
      <c r="L1863" t="s">
        <v>54</v>
      </c>
      <c r="M1863" t="str">
        <f>_xlfn.CONCAT(IFERROR(INDEX(Lookup!B:B, MATCH(Table1[[#This Row],[Destination City]], Lookup!A:A, 0)), Table1[[#This Row],[Destination City]]),","," ",Table1[[#This Row],[Destination State]])</f>
        <v>Houston, TX</v>
      </c>
      <c r="N1863" s="47">
        <v>747</v>
      </c>
      <c r="O1863" s="23" t="s">
        <v>51</v>
      </c>
      <c r="P1863" s="23">
        <v>107</v>
      </c>
      <c r="Q1863" s="23"/>
      <c r="R1863" s="23" t="s">
        <v>42</v>
      </c>
      <c r="S1863" t="s">
        <v>43</v>
      </c>
      <c r="T1863" s="23" t="s">
        <v>52</v>
      </c>
      <c r="U1863" s="37" t="s">
        <v>44</v>
      </c>
      <c r="V1863" s="32"/>
      <c r="W1863" s="4">
        <v>5150</v>
      </c>
      <c r="X1863" s="4">
        <f>IF(Table1[[#This Row],[Commodity]]="corn",Table1[[#This Row],[Tariff per Car]]/(111*2000/56),Table1[[#This Row],[Tariff per Car]]/(111*2000/60))</f>
        <v>1.3918918918918919</v>
      </c>
      <c r="Y1863" s="4">
        <f>Table1[[#This Row],[Tariff per Car]]/100.7</f>
        <v>51.142005958291954</v>
      </c>
      <c r="Z1863" s="4">
        <f>(Table1[[#This Row],[Tariff per Car]]/111)</f>
        <v>46.396396396396398</v>
      </c>
      <c r="AA1863" s="6">
        <f>(Table1[[#This Row],[Tariff per Car]]/111)/Table1[[#This Row],[Route Mileage]]</f>
        <v>6.2110303074158497E-2</v>
      </c>
      <c r="AB1863" s="4">
        <v>0.28000000000000003</v>
      </c>
      <c r="AC1863" s="4">
        <f>Table1[[#This Row],[FSC per Mile]]*Table1[[#This Row],[Route Mileage]]</f>
        <v>209.16000000000003</v>
      </c>
      <c r="AD1863" s="4">
        <f>Table1[[#This Row],[Tariff per Car]]+Table1[[#This Row],[FSC per Car]]</f>
        <v>5359.16</v>
      </c>
      <c r="AE1863" s="4">
        <f>IF(Table1[[#This Row],[Commodity]]="corn",Table1[[#This Row],[Tariff + FSC per Car]]/(111*2000/56),Table1[[#This Row],[Tariff + FSC per Car]]/(111*2000/60))</f>
        <v>1.4484216216216217</v>
      </c>
      <c r="AF1863" s="4">
        <f>Table1[[#This Row],[Tariff + FSC per Car]]/100.7</f>
        <v>53.219066534260179</v>
      </c>
      <c r="AG1863" s="4">
        <f>(Table1[[#This Row],[Tariff + FSC per Car]]/111)</f>
        <v>48.280720720720723</v>
      </c>
      <c r="AH1863" s="6">
        <f>(Table1[[#This Row],[Tariff + FSC per Car]]/111)/Table1[[#This Row],[Route Mileage]]</f>
        <v>6.4632825596681015E-2</v>
      </c>
    </row>
    <row r="1864" spans="1:34" x14ac:dyDescent="0.25">
      <c r="A1864" s="3">
        <v>45703</v>
      </c>
      <c r="B1864" s="22" t="s">
        <v>112</v>
      </c>
      <c r="C1864" s="22" t="s">
        <v>112</v>
      </c>
      <c r="D1864" s="25">
        <v>4051</v>
      </c>
      <c r="E1864" s="24">
        <v>1301</v>
      </c>
      <c r="F1864" s="22" t="s">
        <v>72</v>
      </c>
      <c r="G1864" s="1" t="s">
        <v>36</v>
      </c>
      <c r="H1864" s="1" t="s">
        <v>129</v>
      </c>
      <c r="I1864" t="s">
        <v>38</v>
      </c>
      <c r="J1864" t="str">
        <f>_xlfn.CONCAT(IFERROR(INDEX(Lookup!B:B, MATCH(Table1[[#This Row],[Origin City]], Lookup!A:A, 0)), Table1[[#This Row],[Origin City]]),","," ",Table1[[#This Row],[Origin State]])</f>
        <v>Cozad, NE</v>
      </c>
      <c r="K1864" t="s">
        <v>90</v>
      </c>
      <c r="L1864" t="s">
        <v>49</v>
      </c>
      <c r="M1864" t="str">
        <f>_xlfn.CONCAT(IFERROR(INDEX(Lookup!B:B, MATCH(Table1[[#This Row],[Destination City]], Lookup!A:A, 0)), Table1[[#This Row],[Destination City]]),","," ",Table1[[#This Row],[Destination State]])</f>
        <v>Kalama, WA</v>
      </c>
      <c r="N1864" s="47">
        <v>1562</v>
      </c>
      <c r="O1864" s="23" t="s">
        <v>51</v>
      </c>
      <c r="P1864" s="23">
        <v>107</v>
      </c>
      <c r="Q1864" s="23"/>
      <c r="R1864" s="23" t="s">
        <v>42</v>
      </c>
      <c r="S1864" t="s">
        <v>43</v>
      </c>
      <c r="T1864" t="s">
        <v>52</v>
      </c>
      <c r="U1864" s="37" t="s">
        <v>44</v>
      </c>
      <c r="V1864" s="32"/>
      <c r="W1864" s="4">
        <v>6140</v>
      </c>
      <c r="X1864" s="4">
        <f>IF(Table1[[#This Row],[Commodity]]="corn",Table1[[#This Row],[Tariff per Car]]/(111*2000/56),Table1[[#This Row],[Tariff per Car]]/(111*2000/60))</f>
        <v>1.6594594594594594</v>
      </c>
      <c r="Y1864" s="4">
        <f>Table1[[#This Row],[Tariff per Car]]/100.7</f>
        <v>60.973187686196624</v>
      </c>
      <c r="Z1864" s="4">
        <f>(Table1[[#This Row],[Tariff per Car]]/111)</f>
        <v>55.315315315315317</v>
      </c>
      <c r="AA1864" s="6">
        <f>(Table1[[#This Row],[Tariff per Car]]/111)/Table1[[#This Row],[Route Mileage]]</f>
        <v>3.5413134004683301E-2</v>
      </c>
      <c r="AB1864" s="4">
        <v>0.28000000000000003</v>
      </c>
      <c r="AC1864" s="4">
        <f>Table1[[#This Row],[FSC per Mile]]*Table1[[#This Row],[Route Mileage]]</f>
        <v>437.36</v>
      </c>
      <c r="AD1864" s="4">
        <f>Table1[[#This Row],[Tariff per Car]]+Table1[[#This Row],[FSC per Car]]</f>
        <v>6577.36</v>
      </c>
      <c r="AE1864" s="4">
        <f>IF(Table1[[#This Row],[Commodity]]="corn",Table1[[#This Row],[Tariff + FSC per Car]]/(111*2000/56),Table1[[#This Row],[Tariff + FSC per Car]]/(111*2000/60))</f>
        <v>1.7776648648648647</v>
      </c>
      <c r="AF1864" s="4">
        <f>Table1[[#This Row],[Tariff + FSC per Car]]/100.7</f>
        <v>65.316385302879837</v>
      </c>
      <c r="AG1864" s="4">
        <f>(Table1[[#This Row],[Tariff + FSC per Car]]/111)</f>
        <v>59.255495495495495</v>
      </c>
      <c r="AH1864" s="6">
        <f>(Table1[[#This Row],[Tariff + FSC per Car]]/111)/Table1[[#This Row],[Route Mileage]]</f>
        <v>3.7935656527205826E-2</v>
      </c>
    </row>
    <row r="1865" spans="1:34" x14ac:dyDescent="0.25">
      <c r="A1865" s="3">
        <v>45703</v>
      </c>
      <c r="B1865" s="22" t="s">
        <v>112</v>
      </c>
      <c r="C1865" s="22" t="s">
        <v>112</v>
      </c>
      <c r="D1865" s="25">
        <v>4051</v>
      </c>
      <c r="E1865" s="24">
        <v>1144</v>
      </c>
      <c r="F1865" s="22" t="s">
        <v>72</v>
      </c>
      <c r="G1865" s="1" t="s">
        <v>36</v>
      </c>
      <c r="H1865" s="1" t="s">
        <v>129</v>
      </c>
      <c r="I1865" t="s">
        <v>38</v>
      </c>
      <c r="J1865" t="str">
        <f>_xlfn.CONCAT(IFERROR(INDEX(Lookup!B:B, MATCH(Table1[[#This Row],[Origin City]], Lookup!A:A, 0)), Table1[[#This Row],[Origin City]]),","," ",Table1[[#This Row],[Origin State]])</f>
        <v>Cozad, NE</v>
      </c>
      <c r="K1865" t="s">
        <v>65</v>
      </c>
      <c r="L1865" t="s">
        <v>54</v>
      </c>
      <c r="M1865" t="str">
        <f>_xlfn.CONCAT(IFERROR(INDEX(Lookup!B:B, MATCH(Table1[[#This Row],[Destination City]], Lookup!A:A, 0)), Table1[[#This Row],[Destination City]]),","," ",Table1[[#This Row],[Destination State]])</f>
        <v>Houston, TX</v>
      </c>
      <c r="N1865" s="47">
        <v>1078</v>
      </c>
      <c r="O1865" s="23" t="s">
        <v>51</v>
      </c>
      <c r="P1865" s="23">
        <v>107</v>
      </c>
      <c r="Q1865" s="23"/>
      <c r="R1865" s="23" t="s">
        <v>42</v>
      </c>
      <c r="S1865" t="s">
        <v>43</v>
      </c>
      <c r="T1865" s="23" t="s">
        <v>52</v>
      </c>
      <c r="U1865" s="37" t="s">
        <v>44</v>
      </c>
      <c r="V1865" s="32"/>
      <c r="W1865" s="4">
        <v>5510</v>
      </c>
      <c r="X1865" s="4">
        <f>IF(Table1[[#This Row],[Commodity]]="corn",Table1[[#This Row],[Tariff per Car]]/(111*2000/56),Table1[[#This Row],[Tariff per Car]]/(111*2000/60))</f>
        <v>1.4891891891891893</v>
      </c>
      <c r="Y1865" s="4">
        <f>Table1[[#This Row],[Tariff per Car]]/100.7</f>
        <v>54.716981132075468</v>
      </c>
      <c r="Z1865" s="4">
        <f>(Table1[[#This Row],[Tariff per Car]]/111)</f>
        <v>49.63963963963964</v>
      </c>
      <c r="AA1865" s="6">
        <f>(Table1[[#This Row],[Tariff per Car]]/111)/Table1[[#This Row],[Route Mileage]]</f>
        <v>4.6047903190760332E-2</v>
      </c>
      <c r="AB1865" s="4">
        <v>0.28000000000000003</v>
      </c>
      <c r="AC1865" s="4">
        <f>Table1[[#This Row],[FSC per Mile]]*Table1[[#This Row],[Route Mileage]]</f>
        <v>301.84000000000003</v>
      </c>
      <c r="AD1865" s="4">
        <f>Table1[[#This Row],[Tariff per Car]]+Table1[[#This Row],[FSC per Car]]</f>
        <v>5811.84</v>
      </c>
      <c r="AE1865" s="4">
        <f>IF(Table1[[#This Row],[Commodity]]="corn",Table1[[#This Row],[Tariff + FSC per Car]]/(111*2000/56),Table1[[#This Row],[Tariff + FSC per Car]]/(111*2000/60))</f>
        <v>1.5707675675675676</v>
      </c>
      <c r="AF1865" s="4">
        <f>Table1[[#This Row],[Tariff + FSC per Car]]/100.7</f>
        <v>57.714399205561072</v>
      </c>
      <c r="AG1865" s="4">
        <f>(Table1[[#This Row],[Tariff + FSC per Car]]/111)</f>
        <v>52.358918918918917</v>
      </c>
      <c r="AH1865" s="6">
        <f>(Table1[[#This Row],[Tariff + FSC per Car]]/111)/Table1[[#This Row],[Route Mileage]]</f>
        <v>4.8570425713282857E-2</v>
      </c>
    </row>
    <row r="1866" spans="1:34" x14ac:dyDescent="0.25">
      <c r="A1866" s="3">
        <v>45703</v>
      </c>
      <c r="B1866" s="22" t="s">
        <v>112</v>
      </c>
      <c r="C1866" s="22" t="s">
        <v>112</v>
      </c>
      <c r="D1866" s="25">
        <v>4051</v>
      </c>
      <c r="E1866" s="24">
        <v>1144</v>
      </c>
      <c r="F1866" s="22" t="s">
        <v>72</v>
      </c>
      <c r="G1866" s="1" t="s">
        <v>36</v>
      </c>
      <c r="H1866" s="1" t="s">
        <v>122</v>
      </c>
      <c r="I1866" t="s">
        <v>59</v>
      </c>
      <c r="J1866" t="str">
        <f>_xlfn.CONCAT(IFERROR(INDEX(Lookup!B:B, MATCH(Table1[[#This Row],[Origin City]], Lookup!A:A, 0)), Table1[[#This Row],[Origin City]]),","," ",Table1[[#This Row],[Origin State]])</f>
        <v>Sloan, IA</v>
      </c>
      <c r="K1866" t="s">
        <v>130</v>
      </c>
      <c r="L1866" t="s">
        <v>83</v>
      </c>
      <c r="M1866" t="str">
        <f>_xlfn.CONCAT(IFERROR(INDEX(Lookup!B:B, MATCH(Table1[[#This Row],[Destination City]], Lookup!A:A, 0)), Table1[[#This Row],[Destination City]]),","," ",Table1[[#This Row],[Destination State]])</f>
        <v>Ama, LA</v>
      </c>
      <c r="N1866" s="47">
        <v>1231</v>
      </c>
      <c r="O1866" s="23" t="s">
        <v>51</v>
      </c>
      <c r="P1866" s="23">
        <v>107</v>
      </c>
      <c r="Q1866" s="23"/>
      <c r="R1866" s="23" t="s">
        <v>42</v>
      </c>
      <c r="S1866" t="s">
        <v>43</v>
      </c>
      <c r="T1866" s="23" t="s">
        <v>52</v>
      </c>
      <c r="U1866" s="37" t="s">
        <v>44</v>
      </c>
      <c r="V1866" s="32"/>
      <c r="W1866" s="4">
        <v>5590</v>
      </c>
      <c r="X1866" s="4">
        <f>IF(Table1[[#This Row],[Commodity]]="corn",Table1[[#This Row],[Tariff per Car]]/(111*2000/56),Table1[[#This Row],[Tariff per Car]]/(111*2000/60))</f>
        <v>1.5108108108108107</v>
      </c>
      <c r="Y1866" s="4">
        <f>Table1[[#This Row],[Tariff per Car]]/100.7</f>
        <v>55.511420059582917</v>
      </c>
      <c r="Z1866" s="4">
        <f>(Table1[[#This Row],[Tariff per Car]]/111)</f>
        <v>50.36036036036036</v>
      </c>
      <c r="AA1866" s="6">
        <f>(Table1[[#This Row],[Tariff per Car]]/111)/Table1[[#This Row],[Route Mileage]]</f>
        <v>4.0910122144890627E-2</v>
      </c>
      <c r="AB1866" s="4">
        <v>0.28000000000000003</v>
      </c>
      <c r="AC1866" s="4">
        <f>Table1[[#This Row],[FSC per Mile]]*Table1[[#This Row],[Route Mileage]]</f>
        <v>344.68</v>
      </c>
      <c r="AD1866" s="4">
        <f>Table1[[#This Row],[Tariff per Car]]+Table1[[#This Row],[FSC per Car]]</f>
        <v>5934.68</v>
      </c>
      <c r="AE1866" s="4">
        <f>IF(Table1[[#This Row],[Commodity]]="corn",Table1[[#This Row],[Tariff + FSC per Car]]/(111*2000/56),Table1[[#This Row],[Tariff + FSC per Car]]/(111*2000/60))</f>
        <v>1.6039675675675678</v>
      </c>
      <c r="AF1866" s="4">
        <f>Table1[[#This Row],[Tariff + FSC per Car]]/100.7</f>
        <v>58.934260178748758</v>
      </c>
      <c r="AG1866" s="4">
        <f>(Table1[[#This Row],[Tariff + FSC per Car]]/111)</f>
        <v>53.465585585585586</v>
      </c>
      <c r="AH1866" s="6">
        <f>(Table1[[#This Row],[Tariff + FSC per Car]]/111)/Table1[[#This Row],[Route Mileage]]</f>
        <v>4.3432644667413152E-2</v>
      </c>
    </row>
    <row r="1867" spans="1:34" x14ac:dyDescent="0.25">
      <c r="A1867" s="3">
        <v>45731</v>
      </c>
      <c r="B1867" s="22" t="s">
        <v>34</v>
      </c>
      <c r="C1867" s="22" t="s">
        <v>34</v>
      </c>
      <c r="D1867" s="25">
        <v>4022</v>
      </c>
      <c r="E1867" s="24">
        <v>39010</v>
      </c>
      <c r="F1867" s="22" t="s">
        <v>35</v>
      </c>
      <c r="G1867" s="1" t="s">
        <v>36</v>
      </c>
      <c r="H1867" s="1" t="s">
        <v>37</v>
      </c>
      <c r="I1867" t="s">
        <v>38</v>
      </c>
      <c r="J1867" t="str">
        <f>_xlfn.CONCAT(IFERROR(INDEX(Lookup!B:B, MATCH(Table1[[#This Row],[Origin City]], Lookup!A:A, 0)), Table1[[#This Row],[Origin City]]),","," ",Table1[[#This Row],[Origin State]])</f>
        <v>Brunswick, NE</v>
      </c>
      <c r="K1867" t="s">
        <v>39</v>
      </c>
      <c r="L1867" t="s">
        <v>40</v>
      </c>
      <c r="M1867" t="str">
        <f>_xlfn.CONCAT(IFERROR(INDEX(Lookup!B:B, MATCH(Table1[[#This Row],[Destination City]], Lookup!A:A, 0)), Table1[[#This Row],[Destination City]]),","," ",Table1[[#This Row],[Destination State]])</f>
        <v>Hanford, CA</v>
      </c>
      <c r="N1867" s="5">
        <v>2122</v>
      </c>
      <c r="O1867" s="23" t="s">
        <v>41</v>
      </c>
      <c r="P1867" s="23">
        <v>110</v>
      </c>
      <c r="Q1867" s="23">
        <v>120</v>
      </c>
      <c r="R1867" s="23" t="s">
        <v>42</v>
      </c>
      <c r="S1867" t="s">
        <v>43</v>
      </c>
      <c r="T1867" s="23" t="s">
        <v>43</v>
      </c>
      <c r="U1867" s="37" t="s">
        <v>44</v>
      </c>
      <c r="V1867" s="32" t="s">
        <v>45</v>
      </c>
      <c r="W1867" s="4">
        <v>6320</v>
      </c>
      <c r="X1867" s="4">
        <f>IF(Table1[[#This Row],[Commodity]]="corn",Table1[[#This Row],[Tariff per Car]]/(111*2000/56),Table1[[#This Row],[Tariff per Car]]/(111*2000/60))</f>
        <v>1.5942342342342342</v>
      </c>
      <c r="Y1867" s="4">
        <f>Table1[[#This Row],[Tariff per Car]]/100.7</f>
        <v>62.760675273088381</v>
      </c>
      <c r="Z1867" s="4">
        <f>(Table1[[#This Row],[Tariff per Car]]/111)</f>
        <v>56.936936936936938</v>
      </c>
      <c r="AA1867" s="6">
        <f>(Table1[[#This Row],[Tariff per Car]]/111)/Table1[[#This Row],[Route Mileage]]</f>
        <v>2.6831732769527303E-2</v>
      </c>
      <c r="AB1867" s="4">
        <v>0.1</v>
      </c>
      <c r="AC1867" s="4">
        <f>Table1[[#This Row],[FSC per Mile]]*Table1[[#This Row],[Route Mileage]]</f>
        <v>212.20000000000002</v>
      </c>
      <c r="AD1867" s="4">
        <f>Table1[[#This Row],[Tariff per Car]]+Table1[[#This Row],[FSC per Car]]</f>
        <v>6532.2</v>
      </c>
      <c r="AE1867" s="4">
        <f>IF(Table1[[#This Row],[Commodity]]="corn",Table1[[#This Row],[Tariff + FSC per Car]]/(111*2000/56),Table1[[#This Row],[Tariff + FSC per Car]]/(111*2000/60))</f>
        <v>1.6477621621621621</v>
      </c>
      <c r="AF1867" s="4">
        <f>Table1[[#This Row],[Tariff + FSC per Car]]/100.7</f>
        <v>64.867924528301884</v>
      </c>
      <c r="AG1867" s="4">
        <f>(Table1[[#This Row],[Tariff + FSC per Car]]/111)</f>
        <v>58.848648648648648</v>
      </c>
      <c r="AH1867" s="6">
        <f>(Table1[[#This Row],[Tariff + FSC per Car]]/111)/Table1[[#This Row],[Route Mileage]]</f>
        <v>2.7732633670428202E-2</v>
      </c>
    </row>
    <row r="1868" spans="1:34" x14ac:dyDescent="0.25">
      <c r="A1868" s="3">
        <v>45731</v>
      </c>
      <c r="B1868" s="22" t="s">
        <v>34</v>
      </c>
      <c r="C1868" s="22" t="s">
        <v>34</v>
      </c>
      <c r="D1868" s="25">
        <v>4022</v>
      </c>
      <c r="E1868" s="24">
        <v>39013</v>
      </c>
      <c r="F1868" s="22" t="s">
        <v>35</v>
      </c>
      <c r="G1868" s="1" t="s">
        <v>36</v>
      </c>
      <c r="H1868" s="1" t="s">
        <v>46</v>
      </c>
      <c r="I1868" t="s">
        <v>47</v>
      </c>
      <c r="J1868" t="str">
        <f>_xlfn.CONCAT(IFERROR(INDEX(Lookup!B:B, MATCH(Table1[[#This Row],[Origin City]], Lookup!A:A, 0)), Table1[[#This Row],[Origin City]]),","," ",Table1[[#This Row],[Origin State]])</f>
        <v>Clarkfield, MN</v>
      </c>
      <c r="K1868" t="s">
        <v>48</v>
      </c>
      <c r="L1868" t="s">
        <v>49</v>
      </c>
      <c r="M1868" t="s">
        <v>50</v>
      </c>
      <c r="N1868" s="5">
        <v>1684</v>
      </c>
      <c r="O1868" s="23" t="s">
        <v>51</v>
      </c>
      <c r="P1868" s="23">
        <v>110</v>
      </c>
      <c r="Q1868" s="23">
        <v>120</v>
      </c>
      <c r="R1868" s="23" t="s">
        <v>42</v>
      </c>
      <c r="S1868" t="s">
        <v>43</v>
      </c>
      <c r="T1868" s="23" t="s">
        <v>52</v>
      </c>
      <c r="U1868" s="37" t="s">
        <v>44</v>
      </c>
      <c r="V1868" s="32" t="s">
        <v>45</v>
      </c>
      <c r="W1868" s="4">
        <v>5470</v>
      </c>
      <c r="X1868" s="4">
        <f>IF(Table1[[#This Row],[Commodity]]="corn",Table1[[#This Row],[Tariff per Car]]/(111*2000/56),Table1[[#This Row],[Tariff per Car]]/(111*2000/60))</f>
        <v>1.3798198198198199</v>
      </c>
      <c r="Y1868" s="4">
        <f>Table1[[#This Row],[Tariff per Car]]/100.7</f>
        <v>54.319761668321746</v>
      </c>
      <c r="Z1868" s="4">
        <f>(Table1[[#This Row],[Tariff per Car]]/111)</f>
        <v>49.27927927927928</v>
      </c>
      <c r="AA1868" s="6">
        <f>(Table1[[#This Row],[Tariff per Car]]/111)/Table1[[#This Row],[Route Mileage]]</f>
        <v>2.9263229975819049E-2</v>
      </c>
      <c r="AB1868" s="4">
        <v>0.1</v>
      </c>
      <c r="AC1868" s="4">
        <f>Table1[[#This Row],[FSC per Mile]]*Table1[[#This Row],[Route Mileage]]</f>
        <v>168.4</v>
      </c>
      <c r="AD1868" s="4">
        <f>Table1[[#This Row],[Tariff per Car]]+Table1[[#This Row],[FSC per Car]]</f>
        <v>5638.4</v>
      </c>
      <c r="AE1868" s="4">
        <f>IF(Table1[[#This Row],[Commodity]]="corn",Table1[[#This Row],[Tariff + FSC per Car]]/(111*2000/56),Table1[[#This Row],[Tariff + FSC per Car]]/(111*2000/60))</f>
        <v>1.4222990990990991</v>
      </c>
      <c r="AF1868" s="4">
        <f>Table1[[#This Row],[Tariff + FSC per Car]]/100.7</f>
        <v>55.992055610724918</v>
      </c>
      <c r="AG1868" s="4">
        <f>(Table1[[#This Row],[Tariff + FSC per Car]]/111)</f>
        <v>50.796396396396396</v>
      </c>
      <c r="AH1868" s="6">
        <f>(Table1[[#This Row],[Tariff + FSC per Car]]/111)/Table1[[#This Row],[Route Mileage]]</f>
        <v>3.0164130876719951E-2</v>
      </c>
    </row>
    <row r="1869" spans="1:34" x14ac:dyDescent="0.25">
      <c r="A1869" s="3">
        <v>45731</v>
      </c>
      <c r="B1869" s="22" t="s">
        <v>34</v>
      </c>
      <c r="C1869" s="22" t="s">
        <v>34</v>
      </c>
      <c r="D1869" s="25">
        <v>4022</v>
      </c>
      <c r="E1869" s="24">
        <v>39010</v>
      </c>
      <c r="F1869" s="22" t="s">
        <v>35</v>
      </c>
      <c r="G1869" s="1" t="s">
        <v>36</v>
      </c>
      <c r="H1869" s="1" t="s">
        <v>46</v>
      </c>
      <c r="I1869" t="s">
        <v>47</v>
      </c>
      <c r="J1869" t="str">
        <f>_xlfn.CONCAT(IFERROR(INDEX(Lookup!B:B, MATCH(Table1[[#This Row],[Origin City]], Lookup!A:A, 0)), Table1[[#This Row],[Origin City]]),","," ",Table1[[#This Row],[Origin State]])</f>
        <v>Clarkfield, MN</v>
      </c>
      <c r="K1869" t="s">
        <v>53</v>
      </c>
      <c r="L1869" t="s">
        <v>54</v>
      </c>
      <c r="M1869" t="str">
        <f>_xlfn.CONCAT(IFERROR(INDEX(Lookup!B:B, MATCH(Table1[[#This Row],[Destination City]], Lookup!A:A, 0)), Table1[[#This Row],[Destination City]]),","," ",Table1[[#This Row],[Destination State]])</f>
        <v>Hereford, TX</v>
      </c>
      <c r="N1869" s="5">
        <v>1066</v>
      </c>
      <c r="O1869" s="23" t="s">
        <v>51</v>
      </c>
      <c r="P1869" s="23">
        <v>110</v>
      </c>
      <c r="Q1869" s="23">
        <v>120</v>
      </c>
      <c r="R1869" s="23" t="s">
        <v>42</v>
      </c>
      <c r="S1869" t="s">
        <v>43</v>
      </c>
      <c r="T1869" s="23" t="s">
        <v>52</v>
      </c>
      <c r="U1869" s="37" t="s">
        <v>44</v>
      </c>
      <c r="V1869" s="32" t="s">
        <v>45</v>
      </c>
      <c r="W1869" s="4">
        <v>5800</v>
      </c>
      <c r="X1869" s="4">
        <f>IF(Table1[[#This Row],[Commodity]]="corn",Table1[[#This Row],[Tariff per Car]]/(111*2000/56),Table1[[#This Row],[Tariff per Car]]/(111*2000/60))</f>
        <v>1.463063063063063</v>
      </c>
      <c r="Y1869" s="4">
        <f>Table1[[#This Row],[Tariff per Car]]/100.7</f>
        <v>57.596822244289967</v>
      </c>
      <c r="Z1869" s="4">
        <f>(Table1[[#This Row],[Tariff per Car]]/111)</f>
        <v>52.252252252252255</v>
      </c>
      <c r="AA1869" s="6">
        <f>(Table1[[#This Row],[Tariff per Car]]/111)/Table1[[#This Row],[Route Mileage]]</f>
        <v>4.9017122187853895E-2</v>
      </c>
      <c r="AB1869" s="4">
        <v>0.1</v>
      </c>
      <c r="AC1869" s="4">
        <f>Table1[[#This Row],[FSC per Mile]]*Table1[[#This Row],[Route Mileage]]</f>
        <v>106.60000000000001</v>
      </c>
      <c r="AD1869" s="4">
        <f>Table1[[#This Row],[Tariff per Car]]+Table1[[#This Row],[FSC per Car]]</f>
        <v>5906.6</v>
      </c>
      <c r="AE1869" s="4">
        <f>IF(Table1[[#This Row],[Commodity]]="corn",Table1[[#This Row],[Tariff + FSC per Car]]/(111*2000/56),Table1[[#This Row],[Tariff + FSC per Car]]/(111*2000/60))</f>
        <v>1.4899531531531534</v>
      </c>
      <c r="AF1869" s="4">
        <f>Table1[[#This Row],[Tariff + FSC per Car]]/100.7</f>
        <v>58.655412115193649</v>
      </c>
      <c r="AG1869" s="4">
        <f>(Table1[[#This Row],[Tariff + FSC per Car]]/111)</f>
        <v>53.212612612612617</v>
      </c>
      <c r="AH1869" s="6">
        <f>(Table1[[#This Row],[Tariff + FSC per Car]]/111)/Table1[[#This Row],[Route Mileage]]</f>
        <v>4.9918023088754801E-2</v>
      </c>
    </row>
    <row r="1870" spans="1:34" x14ac:dyDescent="0.25">
      <c r="A1870" s="3">
        <v>45731</v>
      </c>
      <c r="B1870" s="22" t="s">
        <v>34</v>
      </c>
      <c r="C1870" s="22" t="s">
        <v>34</v>
      </c>
      <c r="D1870" s="25">
        <v>4022</v>
      </c>
      <c r="E1870" s="24">
        <v>39010</v>
      </c>
      <c r="F1870" s="22" t="s">
        <v>35</v>
      </c>
      <c r="G1870" s="1" t="s">
        <v>36</v>
      </c>
      <c r="H1870" s="1" t="s">
        <v>55</v>
      </c>
      <c r="I1870" t="s">
        <v>38</v>
      </c>
      <c r="J1870" t="str">
        <f>_xlfn.CONCAT(IFERROR(INDEX(Lookup!B:B, MATCH(Table1[[#This Row],[Origin City]], Lookup!A:A, 0)), Table1[[#This Row],[Origin City]]),","," ",Table1[[#This Row],[Origin State]])</f>
        <v>Edison, NE</v>
      </c>
      <c r="K1870" t="s">
        <v>53</v>
      </c>
      <c r="L1870" t="s">
        <v>54</v>
      </c>
      <c r="M1870" t="str">
        <f>_xlfn.CONCAT(IFERROR(INDEX(Lookup!B:B, MATCH(Table1[[#This Row],[Destination City]], Lookup!A:A, 0)), Table1[[#This Row],[Destination City]]),","," ",Table1[[#This Row],[Destination State]])</f>
        <v>Hereford, TX</v>
      </c>
      <c r="N1870" s="9">
        <v>728</v>
      </c>
      <c r="O1870" s="23" t="s">
        <v>51</v>
      </c>
      <c r="P1870" s="23">
        <v>110</v>
      </c>
      <c r="Q1870" s="23">
        <v>120</v>
      </c>
      <c r="R1870" s="23" t="s">
        <v>42</v>
      </c>
      <c r="S1870" t="s">
        <v>43</v>
      </c>
      <c r="T1870" s="23" t="s">
        <v>52</v>
      </c>
      <c r="U1870" s="37" t="s">
        <v>44</v>
      </c>
      <c r="V1870" s="32" t="s">
        <v>45</v>
      </c>
      <c r="W1870" s="4">
        <v>5040</v>
      </c>
      <c r="X1870" s="4">
        <f>IF(Table1[[#This Row],[Commodity]]="corn",Table1[[#This Row],[Tariff per Car]]/(111*2000/56),Table1[[#This Row],[Tariff per Car]]/(111*2000/60))</f>
        <v>1.2713513513513515</v>
      </c>
      <c r="Y1870" s="4">
        <f>Table1[[#This Row],[Tariff per Car]]/100.7</f>
        <v>50.049652432969211</v>
      </c>
      <c r="Z1870" s="4">
        <f>(Table1[[#This Row],[Tariff per Car]]/111)</f>
        <v>45.405405405405403</v>
      </c>
      <c r="AA1870" s="6">
        <f>(Table1[[#This Row],[Tariff per Car]]/111)/Table1[[#This Row],[Route Mileage]]</f>
        <v>6.2370062370062367E-2</v>
      </c>
      <c r="AB1870" s="4">
        <v>0.1</v>
      </c>
      <c r="AC1870" s="4">
        <f>Table1[[#This Row],[FSC per Mile]]*Table1[[#This Row],[Route Mileage]]</f>
        <v>72.8</v>
      </c>
      <c r="AD1870" s="4">
        <f>Table1[[#This Row],[Tariff per Car]]+Table1[[#This Row],[FSC per Car]]</f>
        <v>5112.8</v>
      </c>
      <c r="AE1870" s="4">
        <f>IF(Table1[[#This Row],[Commodity]]="corn",Table1[[#This Row],[Tariff + FSC per Car]]/(111*2000/56),Table1[[#This Row],[Tariff + FSC per Car]]/(111*2000/60))</f>
        <v>1.2897153153153154</v>
      </c>
      <c r="AF1870" s="4">
        <f>Table1[[#This Row],[Tariff + FSC per Car]]/100.7</f>
        <v>50.772591857000997</v>
      </c>
      <c r="AG1870" s="4">
        <f>(Table1[[#This Row],[Tariff + FSC per Car]]/111)</f>
        <v>46.061261261261265</v>
      </c>
      <c r="AH1870" s="6">
        <f>(Table1[[#This Row],[Tariff + FSC per Car]]/111)/Table1[[#This Row],[Route Mileage]]</f>
        <v>6.3270963270963279E-2</v>
      </c>
    </row>
    <row r="1871" spans="1:34" x14ac:dyDescent="0.25">
      <c r="A1871" s="3">
        <v>45731</v>
      </c>
      <c r="B1871" s="22" t="s">
        <v>34</v>
      </c>
      <c r="C1871" s="22" t="s">
        <v>34</v>
      </c>
      <c r="D1871" s="25">
        <v>4022</v>
      </c>
      <c r="E1871" s="24">
        <v>39013</v>
      </c>
      <c r="F1871" s="22" t="s">
        <v>35</v>
      </c>
      <c r="G1871" s="1" t="s">
        <v>36</v>
      </c>
      <c r="H1871" s="1" t="s">
        <v>55</v>
      </c>
      <c r="I1871" t="s">
        <v>38</v>
      </c>
      <c r="J1871" t="str">
        <f>_xlfn.CONCAT(IFERROR(INDEX(Lookup!B:B, MATCH(Table1[[#This Row],[Origin City]], Lookup!A:A, 0)), Table1[[#This Row],[Origin City]]),","," ",Table1[[#This Row],[Origin State]])</f>
        <v>Edison, NE</v>
      </c>
      <c r="K1871" t="s">
        <v>48</v>
      </c>
      <c r="L1871" t="s">
        <v>49</v>
      </c>
      <c r="M1871" t="s">
        <v>50</v>
      </c>
      <c r="N1871" s="5">
        <v>1759</v>
      </c>
      <c r="O1871" s="23" t="s">
        <v>51</v>
      </c>
      <c r="P1871" s="23">
        <v>110</v>
      </c>
      <c r="Q1871" s="23">
        <v>120</v>
      </c>
      <c r="R1871" s="23" t="s">
        <v>42</v>
      </c>
      <c r="S1871" t="s">
        <v>43</v>
      </c>
      <c r="T1871" s="23" t="s">
        <v>52</v>
      </c>
      <c r="U1871" s="37" t="s">
        <v>44</v>
      </c>
      <c r="V1871" s="32" t="s">
        <v>45</v>
      </c>
      <c r="W1871" s="4">
        <v>5350</v>
      </c>
      <c r="X1871" s="4">
        <f>IF(Table1[[#This Row],[Commodity]]="corn",Table1[[#This Row],[Tariff per Car]]/(111*2000/56),Table1[[#This Row],[Tariff per Car]]/(111*2000/60))</f>
        <v>1.3495495495495495</v>
      </c>
      <c r="Y1871" s="4">
        <f>Table1[[#This Row],[Tariff per Car]]/100.7</f>
        <v>53.128103277060575</v>
      </c>
      <c r="Z1871" s="4">
        <f>(Table1[[#This Row],[Tariff per Car]]/111)</f>
        <v>48.198198198198199</v>
      </c>
      <c r="AA1871" s="6">
        <f>(Table1[[#This Row],[Tariff per Car]]/111)/Table1[[#This Row],[Route Mileage]]</f>
        <v>2.7400908583398637E-2</v>
      </c>
      <c r="AB1871" s="4">
        <v>0.1</v>
      </c>
      <c r="AC1871" s="4">
        <f>Table1[[#This Row],[FSC per Mile]]*Table1[[#This Row],[Route Mileage]]</f>
        <v>175.9</v>
      </c>
      <c r="AD1871" s="4">
        <f>Table1[[#This Row],[Tariff per Car]]+Table1[[#This Row],[FSC per Car]]</f>
        <v>5525.9</v>
      </c>
      <c r="AE1871" s="4">
        <f>IF(Table1[[#This Row],[Commodity]]="corn",Table1[[#This Row],[Tariff + FSC per Car]]/(111*2000/56),Table1[[#This Row],[Tariff + FSC per Car]]/(111*2000/60))</f>
        <v>1.3939207207207207</v>
      </c>
      <c r="AF1871" s="4">
        <f>Table1[[#This Row],[Tariff + FSC per Car]]/100.7</f>
        <v>54.87487586891757</v>
      </c>
      <c r="AG1871" s="4">
        <f>(Table1[[#This Row],[Tariff + FSC per Car]]/111)</f>
        <v>49.78288288288288</v>
      </c>
      <c r="AH1871" s="6">
        <f>(Table1[[#This Row],[Tariff + FSC per Car]]/111)/Table1[[#This Row],[Route Mileage]]</f>
        <v>2.8301809484299535E-2</v>
      </c>
    </row>
    <row r="1872" spans="1:34" x14ac:dyDescent="0.25">
      <c r="A1872" s="3">
        <v>45731</v>
      </c>
      <c r="B1872" s="22" t="s">
        <v>34</v>
      </c>
      <c r="C1872" s="22" t="s">
        <v>34</v>
      </c>
      <c r="D1872" s="25">
        <v>4022</v>
      </c>
      <c r="E1872" s="24">
        <v>39010</v>
      </c>
      <c r="F1872" s="22" t="s">
        <v>35</v>
      </c>
      <c r="G1872" s="1" t="s">
        <v>36</v>
      </c>
      <c r="H1872" s="1" t="s">
        <v>55</v>
      </c>
      <c r="I1872" t="s">
        <v>38</v>
      </c>
      <c r="J1872" t="str">
        <f>_xlfn.CONCAT(IFERROR(INDEX(Lookup!B:B, MATCH(Table1[[#This Row],[Origin City]], Lookup!A:A, 0)), Table1[[#This Row],[Origin City]]),","," ",Table1[[#This Row],[Origin State]])</f>
        <v>Edison, NE</v>
      </c>
      <c r="K1872" t="s">
        <v>39</v>
      </c>
      <c r="L1872" t="s">
        <v>40</v>
      </c>
      <c r="M1872" t="str">
        <f>_xlfn.CONCAT(IFERROR(INDEX(Lookup!B:B, MATCH(Table1[[#This Row],[Destination City]], Lookup!A:A, 0)), Table1[[#This Row],[Destination City]]),","," ",Table1[[#This Row],[Destination State]])</f>
        <v>Hanford, CA</v>
      </c>
      <c r="N1872" s="5">
        <v>1776</v>
      </c>
      <c r="O1872" s="23" t="s">
        <v>41</v>
      </c>
      <c r="P1872" s="23">
        <v>110</v>
      </c>
      <c r="Q1872" s="23">
        <v>120</v>
      </c>
      <c r="R1872" s="23" t="s">
        <v>42</v>
      </c>
      <c r="S1872" t="s">
        <v>43</v>
      </c>
      <c r="T1872" s="23" t="s">
        <v>52</v>
      </c>
      <c r="U1872" s="37" t="s">
        <v>44</v>
      </c>
      <c r="V1872" s="32" t="s">
        <v>45</v>
      </c>
      <c r="W1872" s="4">
        <v>6000</v>
      </c>
      <c r="X1872" s="4">
        <f>IF(Table1[[#This Row],[Commodity]]="corn",Table1[[#This Row],[Tariff per Car]]/(111*2000/56),Table1[[#This Row],[Tariff per Car]]/(111*2000/60))</f>
        <v>1.5135135135135136</v>
      </c>
      <c r="Y1872" s="4">
        <f>Table1[[#This Row],[Tariff per Car]]/100.7</f>
        <v>59.582919563058589</v>
      </c>
      <c r="Z1872" s="4">
        <f>(Table1[[#This Row],[Tariff per Car]]/111)</f>
        <v>54.054054054054056</v>
      </c>
      <c r="AA1872" s="6">
        <f>(Table1[[#This Row],[Tariff per Car]]/111)/Table1[[#This Row],[Route Mileage]]</f>
        <v>3.0435841246652058E-2</v>
      </c>
      <c r="AB1872" s="4">
        <v>0.1</v>
      </c>
      <c r="AC1872" s="4">
        <f>Table1[[#This Row],[FSC per Mile]]*Table1[[#This Row],[Route Mileage]]</f>
        <v>177.60000000000002</v>
      </c>
      <c r="AD1872" s="4">
        <f>Table1[[#This Row],[Tariff per Car]]+Table1[[#This Row],[FSC per Car]]</f>
        <v>6177.6</v>
      </c>
      <c r="AE1872" s="4">
        <f>IF(Table1[[#This Row],[Commodity]]="corn",Table1[[#This Row],[Tariff + FSC per Car]]/(111*2000/56),Table1[[#This Row],[Tariff + FSC per Car]]/(111*2000/60))</f>
        <v>1.5583135135135135</v>
      </c>
      <c r="AF1872" s="4">
        <f>Table1[[#This Row],[Tariff + FSC per Car]]/100.7</f>
        <v>61.346573982125129</v>
      </c>
      <c r="AG1872" s="4">
        <f>(Table1[[#This Row],[Tariff + FSC per Car]]/111)</f>
        <v>55.654054054054058</v>
      </c>
      <c r="AH1872" s="6">
        <f>(Table1[[#This Row],[Tariff + FSC per Car]]/111)/Table1[[#This Row],[Route Mileage]]</f>
        <v>3.1336742147552964E-2</v>
      </c>
    </row>
    <row r="1873" spans="1:34" x14ac:dyDescent="0.25">
      <c r="A1873" s="3">
        <v>45731</v>
      </c>
      <c r="B1873" s="23" t="s">
        <v>34</v>
      </c>
      <c r="C1873" s="23" t="s">
        <v>34</v>
      </c>
      <c r="D1873" s="25">
        <v>4022</v>
      </c>
      <c r="E1873" s="24">
        <v>39010</v>
      </c>
      <c r="F1873" s="22" t="s">
        <v>35</v>
      </c>
      <c r="G1873" s="1" t="s">
        <v>36</v>
      </c>
      <c r="H1873" s="1" t="s">
        <v>56</v>
      </c>
      <c r="I1873" t="s">
        <v>57</v>
      </c>
      <c r="J1873" t="str">
        <f>_xlfn.CONCAT(IFERROR(INDEX(Lookup!B:B, MATCH(Table1[[#This Row],[Origin City]], Lookup!A:A, 0)), Table1[[#This Row],[Origin City]]),","," ",Table1[[#This Row],[Origin State]])</f>
        <v>Greenwood (Mendota), IL</v>
      </c>
      <c r="K1873" t="s">
        <v>53</v>
      </c>
      <c r="L1873" t="s">
        <v>54</v>
      </c>
      <c r="M1873" t="str">
        <f>_xlfn.CONCAT(IFERROR(INDEX(Lookup!B:B, MATCH(Table1[[#This Row],[Destination City]], Lookup!A:A, 0)), Table1[[#This Row],[Destination City]]),","," ",Table1[[#This Row],[Destination State]])</f>
        <v>Hereford, TX</v>
      </c>
      <c r="N1873" s="5">
        <v>935</v>
      </c>
      <c r="O1873" s="23" t="s">
        <v>41</v>
      </c>
      <c r="P1873" s="23">
        <v>110</v>
      </c>
      <c r="Q1873" s="23">
        <v>120</v>
      </c>
      <c r="R1873" s="23" t="s">
        <v>42</v>
      </c>
      <c r="S1873" t="s">
        <v>43</v>
      </c>
      <c r="T1873" s="23" t="s">
        <v>52</v>
      </c>
      <c r="U1873" s="37" t="s">
        <v>44</v>
      </c>
      <c r="V1873" s="32" t="s">
        <v>45</v>
      </c>
      <c r="W1873" s="4">
        <v>4560</v>
      </c>
      <c r="X1873" s="4">
        <f>IF(Table1[[#This Row],[Commodity]]="corn",Table1[[#This Row],[Tariff per Car]]/(111*2000/56),Table1[[#This Row],[Tariff per Car]]/(111*2000/60))</f>
        <v>1.1502702702702703</v>
      </c>
      <c r="Y1873" s="4">
        <f>Table1[[#This Row],[Tariff per Car]]/100.7</f>
        <v>45.283018867924525</v>
      </c>
      <c r="Z1873" s="4">
        <f>(Table1[[#This Row],[Tariff per Car]]/111)</f>
        <v>41.081081081081081</v>
      </c>
      <c r="AA1873" s="6">
        <f>(Table1[[#This Row],[Tariff per Car]]/111)/Table1[[#This Row],[Route Mileage]]</f>
        <v>4.3936985113455701E-2</v>
      </c>
      <c r="AB1873" s="4">
        <v>0.1</v>
      </c>
      <c r="AC1873" s="4">
        <f>Table1[[#This Row],[FSC per Mile]]*Table1[[#This Row],[Route Mileage]]</f>
        <v>93.5</v>
      </c>
      <c r="AD1873" s="4">
        <f>Table1[[#This Row],[Tariff per Car]]+Table1[[#This Row],[FSC per Car]]</f>
        <v>4653.5</v>
      </c>
      <c r="AE1873" s="4">
        <f>IF(Table1[[#This Row],[Commodity]]="corn",Table1[[#This Row],[Tariff + FSC per Car]]/(111*2000/56),Table1[[#This Row],[Tariff + FSC per Car]]/(111*2000/60))</f>
        <v>1.1738558558558558</v>
      </c>
      <c r="AF1873" s="4">
        <f>Table1[[#This Row],[Tariff + FSC per Car]]/100.7</f>
        <v>46.211519364448854</v>
      </c>
      <c r="AG1873" s="4">
        <f>(Table1[[#This Row],[Tariff + FSC per Car]]/111)</f>
        <v>41.923423423423422</v>
      </c>
      <c r="AH1873" s="6">
        <f>(Table1[[#This Row],[Tariff + FSC per Car]]/111)/Table1[[#This Row],[Route Mileage]]</f>
        <v>4.48378860143566E-2</v>
      </c>
    </row>
    <row r="1874" spans="1:34" x14ac:dyDescent="0.25">
      <c r="A1874" s="3">
        <v>45731</v>
      </c>
      <c r="B1874" s="22" t="s">
        <v>34</v>
      </c>
      <c r="C1874" s="22" t="s">
        <v>34</v>
      </c>
      <c r="D1874" s="25">
        <v>4022</v>
      </c>
      <c r="E1874" s="24">
        <v>39010</v>
      </c>
      <c r="F1874" s="22" t="s">
        <v>35</v>
      </c>
      <c r="G1874" s="1" t="s">
        <v>36</v>
      </c>
      <c r="H1874" s="1" t="s">
        <v>58</v>
      </c>
      <c r="I1874" t="s">
        <v>59</v>
      </c>
      <c r="J1874" t="str">
        <f>_xlfn.CONCAT(IFERROR(INDEX(Lookup!B:B, MATCH(Table1[[#This Row],[Origin City]], Lookup!A:A, 0)), Table1[[#This Row],[Origin City]]),","," ",Table1[[#This Row],[Origin State]])</f>
        <v>Hancock, IA</v>
      </c>
      <c r="K1874" t="s">
        <v>60</v>
      </c>
      <c r="L1874" t="s">
        <v>54</v>
      </c>
      <c r="M1874" t="str">
        <f>_xlfn.CONCAT(IFERROR(INDEX(Lookup!B:B, MATCH(Table1[[#This Row],[Destination City]], Lookup!A:A, 0)), Table1[[#This Row],[Destination City]]),","," ",Table1[[#This Row],[Destination State]])</f>
        <v>Plainview, TX</v>
      </c>
      <c r="N1874" s="5">
        <v>832</v>
      </c>
      <c r="O1874" s="23" t="s">
        <v>41</v>
      </c>
      <c r="P1874" s="23">
        <v>110</v>
      </c>
      <c r="Q1874" s="23">
        <v>120</v>
      </c>
      <c r="R1874" s="23" t="s">
        <v>42</v>
      </c>
      <c r="S1874" t="s">
        <v>43</v>
      </c>
      <c r="T1874" s="23" t="s">
        <v>43</v>
      </c>
      <c r="U1874" s="37" t="s">
        <v>44</v>
      </c>
      <c r="V1874" s="32" t="s">
        <v>45</v>
      </c>
      <c r="W1874" s="4">
        <v>5160</v>
      </c>
      <c r="X1874" s="4">
        <f>IF(Table1[[#This Row],[Commodity]]="corn",Table1[[#This Row],[Tariff per Car]]/(111*2000/56),Table1[[#This Row],[Tariff per Car]]/(111*2000/60))</f>
        <v>1.3016216216216216</v>
      </c>
      <c r="Y1874" s="4">
        <f>Table1[[#This Row],[Tariff per Car]]/100.7</f>
        <v>51.241310824230389</v>
      </c>
      <c r="Z1874" s="4">
        <f>(Table1[[#This Row],[Tariff per Car]]/111)</f>
        <v>46.486486486486484</v>
      </c>
      <c r="AA1874" s="6">
        <f>(Table1[[#This Row],[Tariff per Car]]/111)/Table1[[#This Row],[Route Mileage]]</f>
        <v>5.5873180873180869E-2</v>
      </c>
      <c r="AB1874" s="4">
        <v>0.1</v>
      </c>
      <c r="AC1874" s="4">
        <f>Table1[[#This Row],[FSC per Mile]]*Table1[[#This Row],[Route Mileage]]</f>
        <v>83.2</v>
      </c>
      <c r="AD1874" s="4">
        <f>Table1[[#This Row],[Tariff per Car]]+Table1[[#This Row],[FSC per Car]]</f>
        <v>5243.2</v>
      </c>
      <c r="AE1874" s="4">
        <f>IF(Table1[[#This Row],[Commodity]]="corn",Table1[[#This Row],[Tariff + FSC per Car]]/(111*2000/56),Table1[[#This Row],[Tariff + FSC per Car]]/(111*2000/60))</f>
        <v>1.322609009009009</v>
      </c>
      <c r="AF1874" s="4">
        <f>Table1[[#This Row],[Tariff + FSC per Car]]/100.7</f>
        <v>52.06752730883813</v>
      </c>
      <c r="AG1874" s="4">
        <f>(Table1[[#This Row],[Tariff + FSC per Car]]/111)</f>
        <v>47.236036036036033</v>
      </c>
      <c r="AH1874" s="6">
        <f>(Table1[[#This Row],[Tariff + FSC per Car]]/111)/Table1[[#This Row],[Route Mileage]]</f>
        <v>5.6774081774081768E-2</v>
      </c>
    </row>
    <row r="1875" spans="1:34" x14ac:dyDescent="0.25">
      <c r="A1875" s="3">
        <v>45731</v>
      </c>
      <c r="B1875" s="22" t="s">
        <v>34</v>
      </c>
      <c r="C1875" s="22" t="s">
        <v>34</v>
      </c>
      <c r="D1875" s="25">
        <v>4022</v>
      </c>
      <c r="E1875" s="24">
        <v>39010</v>
      </c>
      <c r="F1875" s="22" t="s">
        <v>35</v>
      </c>
      <c r="G1875" s="1" t="s">
        <v>36</v>
      </c>
      <c r="H1875" s="1" t="s">
        <v>61</v>
      </c>
      <c r="I1875" t="s">
        <v>62</v>
      </c>
      <c r="J1875" t="str">
        <f>_xlfn.CONCAT(IFERROR(INDEX(Lookup!B:B, MATCH(Table1[[#This Row],[Origin City]], Lookup!A:A, 0)), Table1[[#This Row],[Origin City]]),","," ",Table1[[#This Row],[Origin State]])</f>
        <v>Phelps (Rock Port), MO</v>
      </c>
      <c r="K1875" t="s">
        <v>63</v>
      </c>
      <c r="L1875" t="s">
        <v>64</v>
      </c>
      <c r="M1875" t="str">
        <f>_xlfn.CONCAT(IFERROR(INDEX(Lookup!B:B, MATCH(Table1[[#This Row],[Destination City]], Lookup!A:A, 0)), Table1[[#This Row],[Destination City]]),","," ",Table1[[#This Row],[Destination State]])</f>
        <v>Clovis, NM</v>
      </c>
      <c r="N1875" s="5">
        <v>764</v>
      </c>
      <c r="O1875" s="23" t="s">
        <v>41</v>
      </c>
      <c r="P1875" s="23">
        <v>110</v>
      </c>
      <c r="Q1875" s="23">
        <v>120</v>
      </c>
      <c r="R1875" s="23" t="s">
        <v>42</v>
      </c>
      <c r="S1875" t="s">
        <v>43</v>
      </c>
      <c r="T1875" s="23" t="s">
        <v>52</v>
      </c>
      <c r="U1875" s="37" t="s">
        <v>44</v>
      </c>
      <c r="V1875" s="32" t="s">
        <v>45</v>
      </c>
      <c r="W1875" s="4">
        <v>4800</v>
      </c>
      <c r="X1875" s="4">
        <f>IF(Table1[[#This Row],[Commodity]]="corn",Table1[[#This Row],[Tariff per Car]]/(111*2000/56),Table1[[#This Row],[Tariff per Car]]/(111*2000/60))</f>
        <v>1.2108108108108109</v>
      </c>
      <c r="Y1875" s="4">
        <f>Table1[[#This Row],[Tariff per Car]]/100.7</f>
        <v>47.666335650446868</v>
      </c>
      <c r="Z1875" s="4">
        <f>(Table1[[#This Row],[Tariff per Car]]/111)</f>
        <v>43.243243243243242</v>
      </c>
      <c r="AA1875" s="6">
        <f>(Table1[[#This Row],[Tariff per Car]]/111)/Table1[[#This Row],[Route Mileage]]</f>
        <v>5.6601103721522571E-2</v>
      </c>
      <c r="AB1875" s="4">
        <v>0.1</v>
      </c>
      <c r="AC1875" s="4">
        <f>Table1[[#This Row],[FSC per Mile]]*Table1[[#This Row],[Route Mileage]]</f>
        <v>76.400000000000006</v>
      </c>
      <c r="AD1875" s="4">
        <f>Table1[[#This Row],[Tariff per Car]]+Table1[[#This Row],[FSC per Car]]</f>
        <v>4876.3999999999996</v>
      </c>
      <c r="AE1875" s="4">
        <f>IF(Table1[[#This Row],[Commodity]]="corn",Table1[[#This Row],[Tariff + FSC per Car]]/(111*2000/56),Table1[[#This Row],[Tariff + FSC per Car]]/(111*2000/60))</f>
        <v>1.2300828828828829</v>
      </c>
      <c r="AF1875" s="4">
        <f>Table1[[#This Row],[Tariff + FSC per Car]]/100.7</f>
        <v>48.425024826216479</v>
      </c>
      <c r="AG1875" s="4">
        <f>(Table1[[#This Row],[Tariff + FSC per Car]]/111)</f>
        <v>43.931531531531526</v>
      </c>
      <c r="AH1875" s="6">
        <f>(Table1[[#This Row],[Tariff + FSC per Car]]/111)/Table1[[#This Row],[Route Mileage]]</f>
        <v>5.7502004622423462E-2</v>
      </c>
    </row>
    <row r="1876" spans="1:34" x14ac:dyDescent="0.25">
      <c r="A1876" s="3">
        <v>45731</v>
      </c>
      <c r="B1876" s="22" t="s">
        <v>34</v>
      </c>
      <c r="C1876" s="22" t="s">
        <v>34</v>
      </c>
      <c r="D1876" s="25">
        <v>4022</v>
      </c>
      <c r="E1876" s="24">
        <v>39010</v>
      </c>
      <c r="F1876" s="22" t="s">
        <v>35</v>
      </c>
      <c r="G1876" s="1" t="s">
        <v>36</v>
      </c>
      <c r="H1876" s="1" t="s">
        <v>61</v>
      </c>
      <c r="I1876" t="s">
        <v>62</v>
      </c>
      <c r="J1876" t="str">
        <f>_xlfn.CONCAT(IFERROR(INDEX(Lookup!B:B, MATCH(Table1[[#This Row],[Origin City]], Lookup!A:A, 0)), Table1[[#This Row],[Origin City]]),","," ",Table1[[#This Row],[Origin State]])</f>
        <v>Phelps (Rock Port), MO</v>
      </c>
      <c r="K1876" t="s">
        <v>65</v>
      </c>
      <c r="L1876" t="s">
        <v>54</v>
      </c>
      <c r="M1876" t="s">
        <v>66</v>
      </c>
      <c r="N1876" s="5">
        <v>937</v>
      </c>
      <c r="O1876" s="23" t="s">
        <v>41</v>
      </c>
      <c r="P1876" s="23">
        <v>110</v>
      </c>
      <c r="Q1876" s="23">
        <v>120</v>
      </c>
      <c r="R1876" s="23" t="s">
        <v>42</v>
      </c>
      <c r="S1876" t="s">
        <v>43</v>
      </c>
      <c r="T1876" s="23" t="s">
        <v>52</v>
      </c>
      <c r="U1876" s="37" t="s">
        <v>44</v>
      </c>
      <c r="V1876" s="32" t="s">
        <v>45</v>
      </c>
      <c r="W1876" s="4">
        <v>4540</v>
      </c>
      <c r="X1876" s="4">
        <f>IF(Table1[[#This Row],[Commodity]]="corn",Table1[[#This Row],[Tariff per Car]]/(111*2000/56),Table1[[#This Row],[Tariff per Car]]/(111*2000/60))</f>
        <v>1.1452252252252253</v>
      </c>
      <c r="Y1876" s="4">
        <f>Table1[[#This Row],[Tariff per Car]]/100.7</f>
        <v>45.084409136047668</v>
      </c>
      <c r="Z1876" s="4">
        <f>(Table1[[#This Row],[Tariff per Car]]/111)</f>
        <v>40.900900900900901</v>
      </c>
      <c r="AA1876" s="6">
        <f>(Table1[[#This Row],[Tariff per Car]]/111)/Table1[[#This Row],[Route Mileage]]</f>
        <v>4.3650908111954004E-2</v>
      </c>
      <c r="AB1876" s="4">
        <v>0.1</v>
      </c>
      <c r="AC1876" s="4">
        <f>Table1[[#This Row],[FSC per Mile]]*Table1[[#This Row],[Route Mileage]]</f>
        <v>93.7</v>
      </c>
      <c r="AD1876" s="4">
        <f>Table1[[#This Row],[Tariff per Car]]+Table1[[#This Row],[FSC per Car]]</f>
        <v>4633.7</v>
      </c>
      <c r="AE1876" s="4">
        <f>IF(Table1[[#This Row],[Commodity]]="corn",Table1[[#This Row],[Tariff + FSC per Car]]/(111*2000/56),Table1[[#This Row],[Tariff + FSC per Car]]/(111*2000/60))</f>
        <v>1.1688612612612612</v>
      </c>
      <c r="AF1876" s="4">
        <f>Table1[[#This Row],[Tariff + FSC per Car]]/100.7</f>
        <v>46.01489572989076</v>
      </c>
      <c r="AG1876" s="4">
        <f>(Table1[[#This Row],[Tariff + FSC per Car]]/111)</f>
        <v>41.745045045045046</v>
      </c>
      <c r="AH1876" s="6">
        <f>(Table1[[#This Row],[Tariff + FSC per Car]]/111)/Table1[[#This Row],[Route Mileage]]</f>
        <v>4.4551809012854902E-2</v>
      </c>
    </row>
    <row r="1877" spans="1:34" x14ac:dyDescent="0.25">
      <c r="A1877" s="3">
        <v>45731</v>
      </c>
      <c r="B1877" s="22" t="s">
        <v>34</v>
      </c>
      <c r="C1877" s="1" t="s">
        <v>34</v>
      </c>
      <c r="D1877" s="25">
        <v>4022</v>
      </c>
      <c r="E1877" s="24">
        <v>39013</v>
      </c>
      <c r="F1877" s="22" t="s">
        <v>35</v>
      </c>
      <c r="G1877" s="1" t="s">
        <v>36</v>
      </c>
      <c r="H1877" s="1" t="s">
        <v>67</v>
      </c>
      <c r="I1877" t="s">
        <v>68</v>
      </c>
      <c r="J1877" t="str">
        <f>_xlfn.CONCAT(IFERROR(INDEX(Lookup!B:B, MATCH(Table1[[#This Row],[Origin City]], Lookup!A:A, 0)), Table1[[#This Row],[Origin City]]),","," ",Table1[[#This Row],[Origin State]])</f>
        <v>Selby, SD</v>
      </c>
      <c r="K1877" t="s">
        <v>48</v>
      </c>
      <c r="L1877" t="s">
        <v>49</v>
      </c>
      <c r="M1877" t="s">
        <v>50</v>
      </c>
      <c r="N1877" s="5">
        <v>1419</v>
      </c>
      <c r="O1877" s="23" t="s">
        <v>51</v>
      </c>
      <c r="P1877" s="23">
        <v>110</v>
      </c>
      <c r="Q1877" s="23">
        <v>120</v>
      </c>
      <c r="R1877" s="23" t="s">
        <v>42</v>
      </c>
      <c r="S1877" t="s">
        <v>43</v>
      </c>
      <c r="T1877" s="23" t="s">
        <v>52</v>
      </c>
      <c r="U1877" s="37" t="s">
        <v>44</v>
      </c>
      <c r="V1877" s="32" t="s">
        <v>45</v>
      </c>
      <c r="W1877" s="4">
        <v>5430</v>
      </c>
      <c r="X1877" s="4">
        <f>IF(Table1[[#This Row],[Commodity]]="corn",Table1[[#This Row],[Tariff per Car]]/(111*2000/56),Table1[[#This Row],[Tariff per Car]]/(111*2000/60))</f>
        <v>1.3697297297297297</v>
      </c>
      <c r="Y1877" s="4">
        <f>Table1[[#This Row],[Tariff per Car]]/100.7</f>
        <v>53.922542204568025</v>
      </c>
      <c r="Z1877" s="4">
        <f>(Table1[[#This Row],[Tariff per Car]]/111)</f>
        <v>48.918918918918919</v>
      </c>
      <c r="AA1877" s="6">
        <f>(Table1[[#This Row],[Tariff per Car]]/111)/Table1[[#This Row],[Route Mileage]]</f>
        <v>3.4474220520732152E-2</v>
      </c>
      <c r="AB1877" s="4">
        <v>0.1</v>
      </c>
      <c r="AC1877" s="4">
        <f>Table1[[#This Row],[FSC per Mile]]*Table1[[#This Row],[Route Mileage]]</f>
        <v>141.9</v>
      </c>
      <c r="AD1877" s="4">
        <f>Table1[[#This Row],[Tariff per Car]]+Table1[[#This Row],[FSC per Car]]</f>
        <v>5571.9</v>
      </c>
      <c r="AE1877" s="4">
        <f>IF(Table1[[#This Row],[Commodity]]="corn",Table1[[#This Row],[Tariff + FSC per Car]]/(111*2000/56),Table1[[#This Row],[Tariff + FSC per Car]]/(111*2000/60))</f>
        <v>1.4055243243243243</v>
      </c>
      <c r="AF1877" s="4">
        <f>Table1[[#This Row],[Tariff + FSC per Car]]/100.7</f>
        <v>55.331678252234354</v>
      </c>
      <c r="AG1877" s="4">
        <f>(Table1[[#This Row],[Tariff + FSC per Car]]/111)</f>
        <v>50.197297297297297</v>
      </c>
      <c r="AH1877" s="6">
        <f>(Table1[[#This Row],[Tariff + FSC per Car]]/111)/Table1[[#This Row],[Route Mileage]]</f>
        <v>3.537512142163305E-2</v>
      </c>
    </row>
    <row r="1878" spans="1:34" x14ac:dyDescent="0.25">
      <c r="A1878" s="3">
        <v>45731</v>
      </c>
      <c r="B1878" s="22" t="s">
        <v>34</v>
      </c>
      <c r="C1878" s="1" t="s">
        <v>34</v>
      </c>
      <c r="D1878" s="25">
        <v>4022</v>
      </c>
      <c r="E1878" s="24">
        <v>39013</v>
      </c>
      <c r="F1878" s="22" t="s">
        <v>35</v>
      </c>
      <c r="G1878" s="1" t="s">
        <v>36</v>
      </c>
      <c r="H1878" s="1" t="s">
        <v>69</v>
      </c>
      <c r="I1878" t="s">
        <v>47</v>
      </c>
      <c r="J1878" t="str">
        <f>_xlfn.CONCAT(IFERROR(INDEX(Lookup!B:B, MATCH(Table1[[#This Row],[Origin City]], Lookup!A:A, 0)), Table1[[#This Row],[Origin City]]),","," ",Table1[[#This Row],[Origin State]])</f>
        <v>St. Cloud, MN</v>
      </c>
      <c r="K1878" t="s">
        <v>48</v>
      </c>
      <c r="L1878" t="s">
        <v>49</v>
      </c>
      <c r="M1878" t="s">
        <v>50</v>
      </c>
      <c r="N1878" s="5">
        <v>1666</v>
      </c>
      <c r="O1878" s="23" t="s">
        <v>51</v>
      </c>
      <c r="P1878" s="23">
        <v>110</v>
      </c>
      <c r="Q1878" s="23">
        <v>120</v>
      </c>
      <c r="R1878" s="23" t="s">
        <v>42</v>
      </c>
      <c r="S1878" t="s">
        <v>43</v>
      </c>
      <c r="T1878" s="23" t="s">
        <v>52</v>
      </c>
      <c r="U1878" s="37" t="s">
        <v>44</v>
      </c>
      <c r="V1878" s="32" t="s">
        <v>45</v>
      </c>
      <c r="W1878" s="4">
        <v>5430</v>
      </c>
      <c r="X1878" s="4">
        <f>IF(Table1[[#This Row],[Commodity]]="corn",Table1[[#This Row],[Tariff per Car]]/(111*2000/56),Table1[[#This Row],[Tariff per Car]]/(111*2000/60))</f>
        <v>1.3697297297297297</v>
      </c>
      <c r="Y1878" s="4">
        <f>Table1[[#This Row],[Tariff per Car]]/100.7</f>
        <v>53.922542204568025</v>
      </c>
      <c r="Z1878" s="4">
        <f>(Table1[[#This Row],[Tariff per Car]]/111)</f>
        <v>48.918918918918919</v>
      </c>
      <c r="AA1878" s="6">
        <f>(Table1[[#This Row],[Tariff per Car]]/111)/Table1[[#This Row],[Route Mileage]]</f>
        <v>2.9363096589987345E-2</v>
      </c>
      <c r="AB1878" s="4">
        <v>0.1</v>
      </c>
      <c r="AC1878" s="4">
        <f>Table1[[#This Row],[FSC per Mile]]*Table1[[#This Row],[Route Mileage]]</f>
        <v>166.60000000000002</v>
      </c>
      <c r="AD1878" s="4">
        <f>Table1[[#This Row],[Tariff per Car]]+Table1[[#This Row],[FSC per Car]]</f>
        <v>5596.6</v>
      </c>
      <c r="AE1878" s="4">
        <f>IF(Table1[[#This Row],[Commodity]]="corn",Table1[[#This Row],[Tariff + FSC per Car]]/(111*2000/56),Table1[[#This Row],[Tariff + FSC per Car]]/(111*2000/60))</f>
        <v>1.4117549549549551</v>
      </c>
      <c r="AF1878" s="4">
        <f>Table1[[#This Row],[Tariff + FSC per Car]]/100.7</f>
        <v>55.576961271102284</v>
      </c>
      <c r="AG1878" s="4">
        <f>(Table1[[#This Row],[Tariff + FSC per Car]]/111)</f>
        <v>50.419819819819821</v>
      </c>
      <c r="AH1878" s="6">
        <f>(Table1[[#This Row],[Tariff + FSC per Car]]/111)/Table1[[#This Row],[Route Mileage]]</f>
        <v>3.0263997490888248E-2</v>
      </c>
    </row>
    <row r="1879" spans="1:34" x14ac:dyDescent="0.25">
      <c r="A1879" s="3">
        <v>45731</v>
      </c>
      <c r="B1879" s="22" t="s">
        <v>34</v>
      </c>
      <c r="C1879" s="22" t="s">
        <v>34</v>
      </c>
      <c r="D1879" s="25">
        <v>4022</v>
      </c>
      <c r="E1879" s="24">
        <v>39010</v>
      </c>
      <c r="F1879" s="22" t="s">
        <v>35</v>
      </c>
      <c r="G1879" s="1" t="s">
        <v>36</v>
      </c>
      <c r="H1879" s="1" t="s">
        <v>70</v>
      </c>
      <c r="I1879" t="s">
        <v>57</v>
      </c>
      <c r="J1879" t="str">
        <f>_xlfn.CONCAT(IFERROR(INDEX(Lookup!B:B, MATCH(Table1[[#This Row],[Origin City]], Lookup!A:A, 0)), Table1[[#This Row],[Origin City]]),","," ",Table1[[#This Row],[Origin State]])</f>
        <v>Waverly, IL</v>
      </c>
      <c r="K1879" t="s">
        <v>71</v>
      </c>
      <c r="L1879" t="s">
        <v>64</v>
      </c>
      <c r="M1879" t="str">
        <f>_xlfn.CONCAT(IFERROR(INDEX(Lookup!B:B, MATCH(Table1[[#This Row],[Destination City]], Lookup!A:A, 0)), Table1[[#This Row],[Destination City]]),","," ",Table1[[#This Row],[Destination State]])</f>
        <v>Dexter, NM</v>
      </c>
      <c r="N1879" s="47">
        <v>1058</v>
      </c>
      <c r="O1879" s="23" t="s">
        <v>41</v>
      </c>
      <c r="P1879" s="23">
        <v>110</v>
      </c>
      <c r="Q1879" s="23">
        <v>120</v>
      </c>
      <c r="R1879" s="23" t="s">
        <v>42</v>
      </c>
      <c r="S1879" t="s">
        <v>43</v>
      </c>
      <c r="T1879" s="23" t="s">
        <v>43</v>
      </c>
      <c r="U1879" s="37" t="s">
        <v>44</v>
      </c>
      <c r="V1879" s="32" t="s">
        <v>45</v>
      </c>
      <c r="W1879" s="4">
        <v>4680</v>
      </c>
      <c r="X1879" s="4">
        <f>IF(Table1[[#This Row],[Commodity]]="corn",Table1[[#This Row],[Tariff per Car]]/(111*2000/56),Table1[[#This Row],[Tariff per Car]]/(111*2000/60))</f>
        <v>1.1805405405405405</v>
      </c>
      <c r="Y1879" s="4">
        <f>Table1[[#This Row],[Tariff per Car]]/100.7</f>
        <v>46.474677259185697</v>
      </c>
      <c r="Z1879" s="4">
        <f>(Table1[[#This Row],[Tariff per Car]]/111)</f>
        <v>42.162162162162161</v>
      </c>
      <c r="AA1879" s="6">
        <f>(Table1[[#This Row],[Tariff per Car]]/111)/Table1[[#This Row],[Route Mileage]]</f>
        <v>3.9850814898073877E-2</v>
      </c>
      <c r="AB1879" s="4">
        <v>0.1</v>
      </c>
      <c r="AC1879" s="4">
        <f>Table1[[#This Row],[FSC per Mile]]*Table1[[#This Row],[Route Mileage]]</f>
        <v>105.80000000000001</v>
      </c>
      <c r="AD1879" s="4">
        <f>Table1[[#This Row],[Tariff per Car]]+Table1[[#This Row],[FSC per Car]]</f>
        <v>4785.8</v>
      </c>
      <c r="AE1879" s="4">
        <f>IF(Table1[[#This Row],[Commodity]]="corn",Table1[[#This Row],[Tariff + FSC per Car]]/(111*2000/56),Table1[[#This Row],[Tariff + FSC per Car]]/(111*2000/60))</f>
        <v>1.2072288288288289</v>
      </c>
      <c r="AF1879" s="4">
        <f>Table1[[#This Row],[Tariff + FSC per Car]]/100.7</f>
        <v>47.525322740814303</v>
      </c>
      <c r="AG1879" s="4">
        <f>(Table1[[#This Row],[Tariff + FSC per Car]]/111)</f>
        <v>43.115315315315314</v>
      </c>
      <c r="AH1879" s="6">
        <f>(Table1[[#This Row],[Tariff + FSC per Car]]/111)/Table1[[#This Row],[Route Mileage]]</f>
        <v>4.0751715798974776E-2</v>
      </c>
    </row>
    <row r="1880" spans="1:34" x14ac:dyDescent="0.25">
      <c r="A1880" s="3">
        <v>45731</v>
      </c>
      <c r="B1880" s="22" t="s">
        <v>131</v>
      </c>
      <c r="C1880" s="22" t="s">
        <v>131</v>
      </c>
      <c r="D1880" s="25">
        <v>4050</v>
      </c>
      <c r="E1880" s="24">
        <v>1001000</v>
      </c>
      <c r="F1880" s="22" t="s">
        <v>35</v>
      </c>
      <c r="G1880" s="1" t="s">
        <v>36</v>
      </c>
      <c r="H1880" s="1" t="s">
        <v>132</v>
      </c>
      <c r="I1880" t="s">
        <v>57</v>
      </c>
      <c r="J1880" t="str">
        <f>_xlfn.CONCAT(IFERROR(INDEX(Lookup!B:B, MATCH(Table1[[#This Row],[Origin City]], Lookup!A:A, 0)), Table1[[#This Row],[Origin City]]),","," ",Table1[[#This Row],[Origin State]])</f>
        <v>Gibson City, IL</v>
      </c>
      <c r="K1880" t="s">
        <v>133</v>
      </c>
      <c r="L1880" t="s">
        <v>83</v>
      </c>
      <c r="M1880" t="str">
        <f>_xlfn.CONCAT(IFERROR(INDEX(Lookup!B:B, MATCH(Table1[[#This Row],[Destination City]], Lookup!A:A, 0)), Table1[[#This Row],[Destination City]]),","," ",Table1[[#This Row],[Destination State]])</f>
        <v>Reserve, LA</v>
      </c>
      <c r="N1880" s="5">
        <v>870</v>
      </c>
      <c r="O1880" s="23" t="s">
        <v>86</v>
      </c>
      <c r="P1880" s="23">
        <v>105</v>
      </c>
      <c r="Q1880" s="23"/>
      <c r="R1880" s="23" t="s">
        <v>108</v>
      </c>
      <c r="S1880" t="s">
        <v>43</v>
      </c>
      <c r="T1880" s="23" t="s">
        <v>52</v>
      </c>
      <c r="U1880" s="31"/>
      <c r="V1880" s="32" t="s">
        <v>134</v>
      </c>
      <c r="W1880" s="4">
        <v>2191</v>
      </c>
      <c r="X1880" s="4">
        <f>IF(Table1[[#This Row],[Commodity]]="corn",Table1[[#This Row],[Tariff per Car]]/(111*2000/56),Table1[[#This Row],[Tariff per Car]]/(111*2000/60))</f>
        <v>0.55268468468468468</v>
      </c>
      <c r="Y1880" s="4">
        <f>Table1[[#This Row],[Tariff per Car]]/100.7</f>
        <v>21.757696127110229</v>
      </c>
      <c r="Z1880" s="4">
        <f>(Table1[[#This Row],[Tariff per Car]]/111)</f>
        <v>19.738738738738739</v>
      </c>
      <c r="AA1880" s="6">
        <f>(Table1[[#This Row],[Tariff per Car]]/111)/Table1[[#This Row],[Route Mileage]]</f>
        <v>2.2688205446826138E-2</v>
      </c>
      <c r="AB1880" s="4">
        <v>0.35049999999999998</v>
      </c>
      <c r="AC1880" s="4">
        <f>Table1[[#This Row],[FSC per Mile]]*Table1[[#This Row],[Route Mileage]]</f>
        <v>304.935</v>
      </c>
      <c r="AD1880" s="4">
        <f>Table1[[#This Row],[Tariff per Car]]+Table1[[#This Row],[FSC per Car]]</f>
        <v>2495.9349999999999</v>
      </c>
      <c r="AE1880" s="4">
        <f>IF(Table1[[#This Row],[Commodity]]="corn",Table1[[#This Row],[Tariff + FSC per Car]]/(111*2000/56),Table1[[#This Row],[Tariff + FSC per Car]]/(111*2000/60))</f>
        <v>0.62960522522522522</v>
      </c>
      <c r="AF1880" s="4">
        <f>Table1[[#This Row],[Tariff + FSC per Car]]/100.7</f>
        <v>24.785849056603773</v>
      </c>
      <c r="AG1880" s="4">
        <f>(Table1[[#This Row],[Tariff + FSC per Car]]/111)</f>
        <v>22.485900900900901</v>
      </c>
      <c r="AH1880" s="6">
        <f>(Table1[[#This Row],[Tariff + FSC per Car]]/111)/Table1[[#This Row],[Route Mileage]]</f>
        <v>2.5845863104483793E-2</v>
      </c>
    </row>
    <row r="1881" spans="1:34" x14ac:dyDescent="0.25">
      <c r="A1881" s="3">
        <v>45731</v>
      </c>
      <c r="B1881" s="22" t="s">
        <v>131</v>
      </c>
      <c r="C1881" s="22" t="s">
        <v>131</v>
      </c>
      <c r="D1881" s="25">
        <v>4050</v>
      </c>
      <c r="E1881" s="24">
        <v>1001000</v>
      </c>
      <c r="F1881" s="22" t="s">
        <v>35</v>
      </c>
      <c r="G1881" s="1" t="s">
        <v>36</v>
      </c>
      <c r="H1881" s="1" t="s">
        <v>132</v>
      </c>
      <c r="I1881" t="s">
        <v>57</v>
      </c>
      <c r="J1881" t="str">
        <f>_xlfn.CONCAT(IFERROR(INDEX(Lookup!B:B, MATCH(Table1[[#This Row],[Origin City]], Lookup!A:A, 0)), Table1[[#This Row],[Origin City]]),","," ",Table1[[#This Row],[Origin State]])</f>
        <v>Gibson City, IL</v>
      </c>
      <c r="K1881" t="s">
        <v>133</v>
      </c>
      <c r="L1881" t="s">
        <v>83</v>
      </c>
      <c r="M1881" t="str">
        <f>_xlfn.CONCAT(IFERROR(INDEX(Lookup!B:B, MATCH(Table1[[#This Row],[Destination City]], Lookup!A:A, 0)), Table1[[#This Row],[Destination City]]),","," ",Table1[[#This Row],[Destination State]])</f>
        <v>Reserve, LA</v>
      </c>
      <c r="N1881" s="5">
        <v>870</v>
      </c>
      <c r="O1881" s="23" t="s">
        <v>86</v>
      </c>
      <c r="P1881" s="23">
        <v>105</v>
      </c>
      <c r="Q1881" s="23"/>
      <c r="R1881" s="23" t="s">
        <v>2</v>
      </c>
      <c r="S1881" t="s">
        <v>43</v>
      </c>
      <c r="T1881" s="23" t="s">
        <v>52</v>
      </c>
      <c r="U1881" s="31"/>
      <c r="V1881" s="32" t="s">
        <v>134</v>
      </c>
      <c r="W1881" s="4">
        <v>2571</v>
      </c>
      <c r="X1881" s="4">
        <f>IF(Table1[[#This Row],[Commodity]]="corn",Table1[[#This Row],[Tariff per Car]]/(111*2000/56),Table1[[#This Row],[Tariff per Car]]/(111*2000/60))</f>
        <v>0.64854054054054056</v>
      </c>
      <c r="Y1881" s="4">
        <f>Table1[[#This Row],[Tariff per Car]]/100.7</f>
        <v>25.531281032770604</v>
      </c>
      <c r="Z1881" s="4">
        <f>(Table1[[#This Row],[Tariff per Car]]/111)</f>
        <v>23.162162162162161</v>
      </c>
      <c r="AA1881" s="6">
        <f>(Table1[[#This Row],[Tariff per Car]]/111)/Table1[[#This Row],[Route Mileage]]</f>
        <v>2.6623174899036966E-2</v>
      </c>
      <c r="AB1881" s="4">
        <v>0.35049999999999998</v>
      </c>
      <c r="AC1881" s="4">
        <f>Table1[[#This Row],[FSC per Mile]]*Table1[[#This Row],[Route Mileage]]</f>
        <v>304.935</v>
      </c>
      <c r="AD1881" s="4">
        <f>Table1[[#This Row],[Tariff per Car]]+Table1[[#This Row],[FSC per Car]]</f>
        <v>2875.9349999999999</v>
      </c>
      <c r="AE1881" s="4">
        <f>IF(Table1[[#This Row],[Commodity]]="corn",Table1[[#This Row],[Tariff + FSC per Car]]/(111*2000/56),Table1[[#This Row],[Tariff + FSC per Car]]/(111*2000/60))</f>
        <v>0.72546108108108109</v>
      </c>
      <c r="AF1881" s="4">
        <f>Table1[[#This Row],[Tariff + FSC per Car]]/100.7</f>
        <v>28.559433962264151</v>
      </c>
      <c r="AG1881" s="4">
        <f>(Table1[[#This Row],[Tariff + FSC per Car]]/111)</f>
        <v>25.909324324324324</v>
      </c>
      <c r="AH1881" s="6">
        <f>(Table1[[#This Row],[Tariff + FSC per Car]]/111)/Table1[[#This Row],[Route Mileage]]</f>
        <v>2.9780832556694625E-2</v>
      </c>
    </row>
    <row r="1882" spans="1:34" x14ac:dyDescent="0.25">
      <c r="A1882" s="3">
        <v>45731</v>
      </c>
      <c r="B1882" s="22" t="s">
        <v>80</v>
      </c>
      <c r="C1882" s="1" t="s">
        <v>81</v>
      </c>
      <c r="D1882" s="25">
        <v>4032</v>
      </c>
      <c r="E1882" s="24">
        <v>1182</v>
      </c>
      <c r="F1882" s="22" t="s">
        <v>35</v>
      </c>
      <c r="G1882" s="1" t="s">
        <v>36</v>
      </c>
      <c r="H1882" s="1" t="s">
        <v>82</v>
      </c>
      <c r="I1882" t="s">
        <v>83</v>
      </c>
      <c r="J1882" t="str">
        <f>_xlfn.CONCAT(IFERROR(INDEX(Lookup!B:B, MATCH(Table1[[#This Row],[Origin City]], Lookup!A:A, 0)), Table1[[#This Row],[Origin City]]),","," ",Table1[[#This Row],[Origin State]])</f>
        <v>Delhi, LA</v>
      </c>
      <c r="K1882" t="s">
        <v>84</v>
      </c>
      <c r="L1882" t="s">
        <v>85</v>
      </c>
      <c r="M1882" t="str">
        <f>_xlfn.CONCAT(IFERROR(INDEX(Lookup!B:B, MATCH(Table1[[#This Row],[Destination City]], Lookup!A:A, 0)), Table1[[#This Row],[Destination City]]),","," ",Table1[[#This Row],[Destination State]])</f>
        <v>Morton, MS</v>
      </c>
      <c r="N1882" s="5">
        <v>120</v>
      </c>
      <c r="O1882" s="23" t="s">
        <v>86</v>
      </c>
      <c r="P1882" s="23">
        <v>100</v>
      </c>
      <c r="Q1882" s="23"/>
      <c r="R1882" s="23" t="s">
        <v>42</v>
      </c>
      <c r="S1882" t="s">
        <v>43</v>
      </c>
      <c r="T1882" s="23" t="s">
        <v>52</v>
      </c>
      <c r="U1882" s="31"/>
      <c r="V1882" s="32" t="s">
        <v>87</v>
      </c>
      <c r="W1882" s="4">
        <v>1342</v>
      </c>
      <c r="X1882" s="4">
        <f>IF(Table1[[#This Row],[Commodity]]="corn",Table1[[#This Row],[Tariff per Car]]/(111*2000/56),Table1[[#This Row],[Tariff per Car]]/(111*2000/60))</f>
        <v>0.33852252252252252</v>
      </c>
      <c r="Y1882" s="4">
        <f>Table1[[#This Row],[Tariff per Car]]/100.7</f>
        <v>13.326713008937437</v>
      </c>
      <c r="Z1882" s="4">
        <f>(Table1[[#This Row],[Tariff per Car]]/111)</f>
        <v>12.09009009009009</v>
      </c>
      <c r="AA1882" s="6">
        <f>(Table1[[#This Row],[Tariff per Car]]/111)/Table1[[#This Row],[Route Mileage]]</f>
        <v>0.10075075075075075</v>
      </c>
      <c r="AB1882" s="4">
        <v>0.38</v>
      </c>
      <c r="AC1882" s="4">
        <f>Table1[[#This Row],[FSC per Mile]]*Table1[[#This Row],[Route Mileage]]</f>
        <v>45.6</v>
      </c>
      <c r="AD1882" s="4">
        <f>Table1[[#This Row],[Tariff per Car]]+Table1[[#This Row],[FSC per Car]]</f>
        <v>1387.6</v>
      </c>
      <c r="AE1882" s="4">
        <f>IF(Table1[[#This Row],[Commodity]]="corn",Table1[[#This Row],[Tariff + FSC per Car]]/(111*2000/56),Table1[[#This Row],[Tariff + FSC per Car]]/(111*2000/60))</f>
        <v>0.35002522522522522</v>
      </c>
      <c r="AF1882" s="4">
        <f>Table1[[#This Row],[Tariff + FSC per Car]]/100.7</f>
        <v>13.779543197616682</v>
      </c>
      <c r="AG1882" s="4">
        <f>(Table1[[#This Row],[Tariff + FSC per Car]]/111)</f>
        <v>12.5009009009009</v>
      </c>
      <c r="AH1882" s="6">
        <f>(Table1[[#This Row],[Tariff + FSC per Car]]/111)/Table1[[#This Row],[Route Mileage]]</f>
        <v>0.10417417417417417</v>
      </c>
    </row>
    <row r="1883" spans="1:34" x14ac:dyDescent="0.25">
      <c r="A1883" s="3">
        <v>45731</v>
      </c>
      <c r="B1883" s="22" t="s">
        <v>88</v>
      </c>
      <c r="C1883" s="22" t="s">
        <v>81</v>
      </c>
      <c r="D1883" s="25">
        <v>4444</v>
      </c>
      <c r="E1883" s="24">
        <v>45646</v>
      </c>
      <c r="F1883" s="22" t="s">
        <v>35</v>
      </c>
      <c r="G1883" s="1" t="s">
        <v>36</v>
      </c>
      <c r="H1883" s="1" t="s">
        <v>89</v>
      </c>
      <c r="I1883" t="s">
        <v>75</v>
      </c>
      <c r="J1883" t="str">
        <f>_xlfn.CONCAT(IFERROR(INDEX(Lookup!B:B, MATCH(Table1[[#This Row],[Origin City]], Lookup!A:A, 0)), Table1[[#This Row],[Origin City]]),","," ",Table1[[#This Row],[Origin State]])</f>
        <v>Enderlin, ND</v>
      </c>
      <c r="K1883" t="s">
        <v>90</v>
      </c>
      <c r="L1883" t="s">
        <v>49</v>
      </c>
      <c r="M1883" t="str">
        <f>_xlfn.CONCAT(IFERROR(INDEX(Lookup!B:B, MATCH(Table1[[#This Row],[Destination City]], Lookup!A:A, 0)), Table1[[#This Row],[Destination City]]),","," ",Table1[[#This Row],[Destination State]])</f>
        <v>Kalama, WA</v>
      </c>
      <c r="N1883" s="5">
        <v>1617</v>
      </c>
      <c r="O1883" s="23" t="s">
        <v>86</v>
      </c>
      <c r="P1883" s="23">
        <v>110</v>
      </c>
      <c r="Q1883" s="23">
        <v>110</v>
      </c>
      <c r="R1883" s="23" t="s">
        <v>42</v>
      </c>
      <c r="S1883" t="s">
        <v>43</v>
      </c>
      <c r="T1883" s="23" t="s">
        <v>52</v>
      </c>
      <c r="U1883" s="31"/>
      <c r="V1883" s="32" t="s">
        <v>87</v>
      </c>
      <c r="W1883" s="4">
        <v>5047</v>
      </c>
      <c r="X1883" s="4">
        <f>IF(Table1[[#This Row],[Commodity]]="corn",Table1[[#This Row],[Tariff per Car]]/(111*2000/56),Table1[[#This Row],[Tariff per Car]]/(111*2000/60))</f>
        <v>1.2731171171171172</v>
      </c>
      <c r="Y1883" s="4">
        <f>Table1[[#This Row],[Tariff per Car]]/100.7</f>
        <v>50.119165839126119</v>
      </c>
      <c r="Z1883" s="4">
        <f>(Table1[[#This Row],[Tariff per Car]]/111)</f>
        <v>45.468468468468465</v>
      </c>
      <c r="AA1883" s="6">
        <f>(Table1[[#This Row],[Tariff per Car]]/111)/Table1[[#This Row],[Route Mileage]]</f>
        <v>2.8119028119028118E-2</v>
      </c>
      <c r="AB1883" s="4">
        <v>0.29749999999999999</v>
      </c>
      <c r="AC1883" s="4">
        <f>Table1[[#This Row],[FSC per Mile]]*Table1[[#This Row],[Route Mileage]]</f>
        <v>481.0575</v>
      </c>
      <c r="AD1883" s="4">
        <f>Table1[[#This Row],[Tariff per Car]]+Table1[[#This Row],[FSC per Car]]</f>
        <v>5528.0574999999999</v>
      </c>
      <c r="AE1883" s="4">
        <f>IF(Table1[[#This Row],[Commodity]]="corn",Table1[[#This Row],[Tariff + FSC per Car]]/(111*2000/56),Table1[[#This Row],[Tariff + FSC per Car]]/(111*2000/60))</f>
        <v>1.394464954954955</v>
      </c>
      <c r="AF1883" s="4">
        <f>Table1[[#This Row],[Tariff + FSC per Car]]/100.7</f>
        <v>54.896300893743792</v>
      </c>
      <c r="AG1883" s="4">
        <f>(Table1[[#This Row],[Tariff + FSC per Car]]/111)</f>
        <v>49.802319819819822</v>
      </c>
      <c r="AH1883" s="6">
        <f>(Table1[[#This Row],[Tariff + FSC per Car]]/111)/Table1[[#This Row],[Route Mileage]]</f>
        <v>3.0799208299208302E-2</v>
      </c>
    </row>
    <row r="1884" spans="1:34" x14ac:dyDescent="0.25">
      <c r="A1884" s="3">
        <v>45731</v>
      </c>
      <c r="B1884" s="22" t="s">
        <v>88</v>
      </c>
      <c r="C1884" s="22" t="s">
        <v>81</v>
      </c>
      <c r="D1884" s="25">
        <v>4444</v>
      </c>
      <c r="E1884" s="24">
        <v>45558</v>
      </c>
      <c r="F1884" s="22" t="s">
        <v>35</v>
      </c>
      <c r="G1884" s="1" t="s">
        <v>36</v>
      </c>
      <c r="H1884" s="1" t="s">
        <v>91</v>
      </c>
      <c r="I1884" t="s">
        <v>47</v>
      </c>
      <c r="J1884" t="str">
        <f>_xlfn.CONCAT(IFERROR(INDEX(Lookup!B:B, MATCH(Table1[[#This Row],[Origin City]], Lookup!A:A, 0)), Table1[[#This Row],[Origin City]]),","," ",Table1[[#This Row],[Origin State]])</f>
        <v>Glenwood, MN</v>
      </c>
      <c r="K1884" t="s">
        <v>92</v>
      </c>
      <c r="L1884" t="s">
        <v>93</v>
      </c>
      <c r="M1884" t="str">
        <f>_xlfn.CONCAT(IFERROR(INDEX(Lookup!B:B, MATCH(Table1[[#This Row],[Destination City]], Lookup!A:A, 0)), Table1[[#This Row],[Destination City]]),","," ",Table1[[#This Row],[Destination State]])</f>
        <v>Boardman, OR</v>
      </c>
      <c r="N1884" s="5">
        <v>1556</v>
      </c>
      <c r="O1884" s="23" t="s">
        <v>86</v>
      </c>
      <c r="P1884" s="23">
        <v>110</v>
      </c>
      <c r="Q1884" s="23">
        <v>110</v>
      </c>
      <c r="R1884" s="23" t="s">
        <v>42</v>
      </c>
      <c r="S1884" t="s">
        <v>43</v>
      </c>
      <c r="T1884" s="23" t="s">
        <v>52</v>
      </c>
      <c r="U1884" s="31"/>
      <c r="V1884" s="32" t="s">
        <v>87</v>
      </c>
      <c r="W1884" s="4">
        <v>5513</v>
      </c>
      <c r="X1884" s="4">
        <f>IF(Table1[[#This Row],[Commodity]]="corn",Table1[[#This Row],[Tariff per Car]]/(111*2000/56),Table1[[#This Row],[Tariff per Car]]/(111*2000/60))</f>
        <v>1.3906666666666667</v>
      </c>
      <c r="Y1884" s="4">
        <f>Table1[[#This Row],[Tariff per Car]]/100.7</f>
        <v>54.746772591857003</v>
      </c>
      <c r="Z1884" s="4">
        <f>(Table1[[#This Row],[Tariff per Car]]/111)</f>
        <v>49.666666666666664</v>
      </c>
      <c r="AA1884" s="6">
        <f>(Table1[[#This Row],[Tariff per Car]]/111)/Table1[[#This Row],[Route Mileage]]</f>
        <v>3.1919451585261355E-2</v>
      </c>
      <c r="AB1884" s="4">
        <v>0.29749999999999999</v>
      </c>
      <c r="AC1884" s="4">
        <f>Table1[[#This Row],[FSC per Mile]]*Table1[[#This Row],[Route Mileage]]</f>
        <v>462.90999999999997</v>
      </c>
      <c r="AD1884" s="4">
        <f>Table1[[#This Row],[Tariff per Car]]+Table1[[#This Row],[FSC per Car]]</f>
        <v>5975.91</v>
      </c>
      <c r="AE1884" s="4">
        <f>IF(Table1[[#This Row],[Commodity]]="corn",Table1[[#This Row],[Tariff + FSC per Car]]/(111*2000/56),Table1[[#This Row],[Tariff + FSC per Car]]/(111*2000/60))</f>
        <v>1.5074367567567568</v>
      </c>
      <c r="AF1884" s="4">
        <f>Table1[[#This Row],[Tariff + FSC per Car]]/100.7</f>
        <v>59.343694141012904</v>
      </c>
      <c r="AG1884" s="4">
        <f>(Table1[[#This Row],[Tariff + FSC per Car]]/111)</f>
        <v>53.837027027027027</v>
      </c>
      <c r="AH1884" s="6">
        <f>(Table1[[#This Row],[Tariff + FSC per Car]]/111)/Table1[[#This Row],[Route Mileage]]</f>
        <v>3.4599631765441535E-2</v>
      </c>
    </row>
    <row r="1885" spans="1:34" x14ac:dyDescent="0.25">
      <c r="A1885" s="3">
        <v>45731</v>
      </c>
      <c r="B1885" s="22" t="s">
        <v>94</v>
      </c>
      <c r="C1885" s="22" t="s">
        <v>94</v>
      </c>
      <c r="D1885" s="25">
        <v>4315</v>
      </c>
      <c r="F1885" s="22" t="s">
        <v>35</v>
      </c>
      <c r="G1885" s="1" t="s">
        <v>36</v>
      </c>
      <c r="H1885" s="1" t="s">
        <v>95</v>
      </c>
      <c r="I1885" t="s">
        <v>96</v>
      </c>
      <c r="J1885" t="str">
        <f>_xlfn.CONCAT(IFERROR(INDEX(Lookup!B:B, MATCH(Table1[[#This Row],[Origin City]], Lookup!A:A, 0)), Table1[[#This Row],[Origin City]]),","," ",Table1[[#This Row],[Origin State]])</f>
        <v>Haw Creek (Ladoga), IN</v>
      </c>
      <c r="K1885" t="s">
        <v>97</v>
      </c>
      <c r="L1885" t="s">
        <v>98</v>
      </c>
      <c r="M1885" t="str">
        <f>_xlfn.CONCAT(IFERROR(INDEX(Lookup!B:B, MATCH(Table1[[#This Row],[Destination City]], Lookup!A:A, 0)), Table1[[#This Row],[Destination City]]),","," ",Table1[[#This Row],[Destination State]])</f>
        <v>Ozark, AL</v>
      </c>
      <c r="N1885" s="9">
        <v>707</v>
      </c>
      <c r="O1885" s="23" t="s">
        <v>86</v>
      </c>
      <c r="P1885" s="23">
        <v>90</v>
      </c>
      <c r="Q1885" s="23">
        <v>90</v>
      </c>
      <c r="R1885" s="23" t="s">
        <v>42</v>
      </c>
      <c r="S1885" t="s">
        <v>43</v>
      </c>
      <c r="T1885" s="23" t="s">
        <v>52</v>
      </c>
      <c r="U1885" s="33"/>
      <c r="V1885" s="34" t="s">
        <v>87</v>
      </c>
      <c r="W1885" s="4">
        <v>5961</v>
      </c>
      <c r="X1885" s="4">
        <f>IF(Table1[[#This Row],[Commodity]]="corn",Table1[[#This Row],[Tariff per Car]]/(111*2000/56),Table1[[#This Row],[Tariff per Car]]/(111*2000/60))</f>
        <v>1.5036756756756757</v>
      </c>
      <c r="Y1885" s="4">
        <f>Table1[[#This Row],[Tariff per Car]]/100.7</f>
        <v>59.195630585898705</v>
      </c>
      <c r="Z1885" s="4">
        <f>(Table1[[#This Row],[Tariff per Car]]/111)</f>
        <v>53.702702702702702</v>
      </c>
      <c r="AA1885" s="6">
        <f>(Table1[[#This Row],[Tariff per Car]]/111)/Table1[[#This Row],[Route Mileage]]</f>
        <v>7.5958561107075953E-2</v>
      </c>
      <c r="AB1885" s="4">
        <v>0</v>
      </c>
      <c r="AC1885" s="4">
        <f>Table1[[#This Row],[FSC per Mile]]*Table1[[#This Row],[Route Mileage]]</f>
        <v>0</v>
      </c>
      <c r="AD1885" s="4">
        <f>Table1[[#This Row],[Tariff per Car]]+Table1[[#This Row],[FSC per Car]]</f>
        <v>5961</v>
      </c>
      <c r="AE1885" s="4">
        <f>IF(Table1[[#This Row],[Commodity]]="corn",Table1[[#This Row],[Tariff + FSC per Car]]/(111*2000/56),Table1[[#This Row],[Tariff + FSC per Car]]/(111*2000/60))</f>
        <v>1.5036756756756757</v>
      </c>
      <c r="AF1885" s="4">
        <f>Table1[[#This Row],[Tariff + FSC per Car]]/100.7</f>
        <v>59.195630585898705</v>
      </c>
      <c r="AG1885" s="4">
        <f>(Table1[[#This Row],[Tariff + FSC per Car]]/111)</f>
        <v>53.702702702702702</v>
      </c>
      <c r="AH1885" s="6">
        <f>(Table1[[#This Row],[Tariff + FSC per Car]]/111)/Table1[[#This Row],[Route Mileage]]</f>
        <v>7.5958561107075953E-2</v>
      </c>
    </row>
    <row r="1886" spans="1:34" x14ac:dyDescent="0.25">
      <c r="A1886" s="3">
        <v>45731</v>
      </c>
      <c r="B1886" s="22" t="s">
        <v>94</v>
      </c>
      <c r="C1886" s="22" t="s">
        <v>94</v>
      </c>
      <c r="D1886" s="25">
        <v>4315</v>
      </c>
      <c r="F1886" s="22" t="s">
        <v>35</v>
      </c>
      <c r="G1886" s="1" t="s">
        <v>36</v>
      </c>
      <c r="H1886" s="1" t="s">
        <v>99</v>
      </c>
      <c r="I1886" t="s">
        <v>100</v>
      </c>
      <c r="J1886" t="str">
        <f>_xlfn.CONCAT(IFERROR(INDEX(Lookup!B:B, MATCH(Table1[[#This Row],[Origin City]], Lookup!A:A, 0)), Table1[[#This Row],[Origin City]]),","," ",Table1[[#This Row],[Origin State]])</f>
        <v>Marysville, OH</v>
      </c>
      <c r="K1886" t="s">
        <v>101</v>
      </c>
      <c r="L1886" t="s">
        <v>102</v>
      </c>
      <c r="M1886" t="str">
        <f>_xlfn.CONCAT(IFERROR(INDEX(Lookup!B:B, MATCH(Table1[[#This Row],[Destination City]], Lookup!A:A, 0)), Table1[[#This Row],[Destination City]]),","," ",Table1[[#This Row],[Destination State]])</f>
        <v>Rose Hill, NC</v>
      </c>
      <c r="N1886" s="9">
        <v>781</v>
      </c>
      <c r="O1886" s="23" t="s">
        <v>86</v>
      </c>
      <c r="P1886" s="23">
        <v>90</v>
      </c>
      <c r="Q1886" s="23">
        <v>90</v>
      </c>
      <c r="R1886" s="23" t="s">
        <v>42</v>
      </c>
      <c r="S1886" t="s">
        <v>43</v>
      </c>
      <c r="T1886" s="23" t="s">
        <v>52</v>
      </c>
      <c r="U1886" s="33"/>
      <c r="V1886" s="34" t="s">
        <v>87</v>
      </c>
      <c r="W1886" s="4">
        <v>6139</v>
      </c>
      <c r="X1886" s="4">
        <f>IF(Table1[[#This Row],[Commodity]]="corn",Table1[[#This Row],[Tariff per Car]]/(111*2000/56),Table1[[#This Row],[Tariff per Car]]/(111*2000/60))</f>
        <v>1.5485765765765767</v>
      </c>
      <c r="Y1886" s="4">
        <f>Table1[[#This Row],[Tariff per Car]]/100.7</f>
        <v>60.963257199602779</v>
      </c>
      <c r="Z1886" s="4">
        <f>(Table1[[#This Row],[Tariff per Car]]/111)</f>
        <v>55.306306306306304</v>
      </c>
      <c r="AA1886" s="6">
        <f>(Table1[[#This Row],[Tariff per Car]]/111)/Table1[[#This Row],[Route Mileage]]</f>
        <v>7.0814732786563764E-2</v>
      </c>
      <c r="AB1886" s="4">
        <v>0</v>
      </c>
      <c r="AC1886" s="4">
        <f>Table1[[#This Row],[FSC per Mile]]*Table1[[#This Row],[Route Mileage]]</f>
        <v>0</v>
      </c>
      <c r="AD1886" s="4">
        <f>Table1[[#This Row],[Tariff per Car]]+Table1[[#This Row],[FSC per Car]]</f>
        <v>6139</v>
      </c>
      <c r="AE1886" s="4">
        <f>IF(Table1[[#This Row],[Commodity]]="corn",Table1[[#This Row],[Tariff + FSC per Car]]/(111*2000/56),Table1[[#This Row],[Tariff + FSC per Car]]/(111*2000/60))</f>
        <v>1.5485765765765767</v>
      </c>
      <c r="AF1886" s="4">
        <f>Table1[[#This Row],[Tariff + FSC per Car]]/100.7</f>
        <v>60.963257199602779</v>
      </c>
      <c r="AG1886" s="4">
        <f>(Table1[[#This Row],[Tariff + FSC per Car]]/111)</f>
        <v>55.306306306306304</v>
      </c>
      <c r="AH1886" s="6">
        <f>(Table1[[#This Row],[Tariff + FSC per Car]]/111)/Table1[[#This Row],[Route Mileage]]</f>
        <v>7.0814732786563764E-2</v>
      </c>
    </row>
    <row r="1887" spans="1:34" x14ac:dyDescent="0.25">
      <c r="A1887" s="3">
        <v>45731</v>
      </c>
      <c r="B1887" s="22" t="s">
        <v>94</v>
      </c>
      <c r="C1887" s="22" t="s">
        <v>94</v>
      </c>
      <c r="D1887" s="25">
        <v>4315</v>
      </c>
      <c r="F1887" s="22" t="s">
        <v>35</v>
      </c>
      <c r="G1887" s="1" t="s">
        <v>36</v>
      </c>
      <c r="H1887" s="1" t="s">
        <v>103</v>
      </c>
      <c r="I1887" t="s">
        <v>57</v>
      </c>
      <c r="J1887" t="str">
        <f>_xlfn.CONCAT(IFERROR(INDEX(Lookup!B:B, MATCH(Table1[[#This Row],[Origin City]], Lookup!A:A, 0)), Table1[[#This Row],[Origin City]]),","," ",Table1[[#This Row],[Origin State]])</f>
        <v>Olney, IL</v>
      </c>
      <c r="K1887" t="s">
        <v>104</v>
      </c>
      <c r="L1887" t="s">
        <v>105</v>
      </c>
      <c r="M1887" t="str">
        <f>_xlfn.CONCAT(IFERROR(INDEX(Lookup!B:B, MATCH(Table1[[#This Row],[Destination City]], Lookup!A:A, 0)), Table1[[#This Row],[Destination City]]),","," ",Table1[[#This Row],[Destination State]])</f>
        <v>Fairmount, GA</v>
      </c>
      <c r="N1887" s="9">
        <v>496</v>
      </c>
      <c r="O1887" s="23" t="s">
        <v>86</v>
      </c>
      <c r="P1887" s="23">
        <v>90</v>
      </c>
      <c r="Q1887" s="23">
        <v>90</v>
      </c>
      <c r="R1887" s="23" t="s">
        <v>42</v>
      </c>
      <c r="S1887" t="s">
        <v>43</v>
      </c>
      <c r="T1887" s="23" t="s">
        <v>52</v>
      </c>
      <c r="U1887" s="33"/>
      <c r="V1887" s="34" t="s">
        <v>87</v>
      </c>
      <c r="W1887" s="4">
        <v>4706</v>
      </c>
      <c r="X1887" s="4">
        <f>IF(Table1[[#This Row],[Commodity]]="corn",Table1[[#This Row],[Tariff per Car]]/(111*2000/56),Table1[[#This Row],[Tariff per Car]]/(111*2000/60))</f>
        <v>1.1870990990990991</v>
      </c>
      <c r="Y1887" s="4">
        <f>Table1[[#This Row],[Tariff per Car]]/100.7</f>
        <v>46.732869910625617</v>
      </c>
      <c r="Z1887" s="4">
        <f>(Table1[[#This Row],[Tariff per Car]]/111)</f>
        <v>42.396396396396398</v>
      </c>
      <c r="AA1887" s="6">
        <f>(Table1[[#This Row],[Tariff per Car]]/111)/Table1[[#This Row],[Route Mileage]]</f>
        <v>8.5476605637895969E-2</v>
      </c>
      <c r="AB1887" s="4">
        <v>0</v>
      </c>
      <c r="AC1887" s="4">
        <f>Table1[[#This Row],[FSC per Mile]]*Table1[[#This Row],[Route Mileage]]</f>
        <v>0</v>
      </c>
      <c r="AD1887" s="4">
        <f>Table1[[#This Row],[Tariff per Car]]+Table1[[#This Row],[FSC per Car]]</f>
        <v>4706</v>
      </c>
      <c r="AE1887" s="4">
        <f>IF(Table1[[#This Row],[Commodity]]="corn",Table1[[#This Row],[Tariff + FSC per Car]]/(111*2000/56),Table1[[#This Row],[Tariff + FSC per Car]]/(111*2000/60))</f>
        <v>1.1870990990990991</v>
      </c>
      <c r="AF1887" s="4">
        <f>Table1[[#This Row],[Tariff + FSC per Car]]/100.7</f>
        <v>46.732869910625617</v>
      </c>
      <c r="AG1887" s="4">
        <f>(Table1[[#This Row],[Tariff + FSC per Car]]/111)</f>
        <v>42.396396396396398</v>
      </c>
      <c r="AH1887" s="6">
        <f>(Table1[[#This Row],[Tariff + FSC per Car]]/111)/Table1[[#This Row],[Route Mileage]]</f>
        <v>8.5476605637895969E-2</v>
      </c>
    </row>
    <row r="1888" spans="1:34" x14ac:dyDescent="0.25">
      <c r="A1888" s="3">
        <v>45731</v>
      </c>
      <c r="B1888" s="22" t="s">
        <v>112</v>
      </c>
      <c r="C1888" s="22" t="s">
        <v>112</v>
      </c>
      <c r="D1888" s="25">
        <v>4051</v>
      </c>
      <c r="E1888" s="24">
        <v>2215</v>
      </c>
      <c r="F1888" s="22" t="s">
        <v>35</v>
      </c>
      <c r="G1888" s="1" t="s">
        <v>36</v>
      </c>
      <c r="H1888" s="1" t="s">
        <v>115</v>
      </c>
      <c r="I1888" t="s">
        <v>57</v>
      </c>
      <c r="J1888" t="str">
        <f>_xlfn.CONCAT(IFERROR(INDEX(Lookup!B:B, MATCH(Table1[[#This Row],[Origin City]], Lookup!A:A, 0)), Table1[[#This Row],[Origin City]]),","," ",Table1[[#This Row],[Origin State]])</f>
        <v>Allen Station (San Jose), IL</v>
      </c>
      <c r="K1888" t="s">
        <v>116</v>
      </c>
      <c r="L1888" t="s">
        <v>54</v>
      </c>
      <c r="M1888" t="str">
        <f>_xlfn.CONCAT(IFERROR(INDEX(Lookup!B:B, MATCH(Table1[[#This Row],[Destination City]], Lookup!A:A, 0)), Table1[[#This Row],[Destination City]]),","," ",Table1[[#This Row],[Destination State]])</f>
        <v>Pittsburg, TX</v>
      </c>
      <c r="N1888" s="47">
        <v>691</v>
      </c>
      <c r="O1888" s="23" t="s">
        <v>51</v>
      </c>
      <c r="P1888" s="23">
        <v>107</v>
      </c>
      <c r="Q1888" s="23"/>
      <c r="R1888" s="23" t="s">
        <v>42</v>
      </c>
      <c r="S1888" t="s">
        <v>43</v>
      </c>
      <c r="T1888" s="23" t="s">
        <v>52</v>
      </c>
      <c r="U1888" s="37" t="s">
        <v>44</v>
      </c>
      <c r="V1888" s="32"/>
      <c r="W1888" s="4">
        <v>4085</v>
      </c>
      <c r="X1888" s="4">
        <f>IF(Table1[[#This Row],[Commodity]]="corn",Table1[[#This Row],[Tariff per Car]]/(111*2000/56),Table1[[#This Row],[Tariff per Car]]/(111*2000/60))</f>
        <v>1.0304504504504504</v>
      </c>
      <c r="Y1888" s="4">
        <f>Table1[[#This Row],[Tariff per Car]]/100.7</f>
        <v>40.566037735849058</v>
      </c>
      <c r="Z1888" s="4">
        <f>(Table1[[#This Row],[Tariff per Car]]/111)</f>
        <v>36.801801801801801</v>
      </c>
      <c r="AA1888" s="6">
        <f>(Table1[[#This Row],[Tariff per Car]]/111)/Table1[[#This Row],[Route Mileage]]</f>
        <v>5.3258758034445443E-2</v>
      </c>
      <c r="AB1888" s="4">
        <v>0.31</v>
      </c>
      <c r="AC1888" s="4">
        <f>Table1[[#This Row],[FSC per Mile]]*Table1[[#This Row],[Route Mileage]]</f>
        <v>214.21</v>
      </c>
      <c r="AD1888" s="4">
        <f>Table1[[#This Row],[Tariff per Car]]+Table1[[#This Row],[FSC per Car]]</f>
        <v>4299.21</v>
      </c>
      <c r="AE1888" s="4">
        <f>IF(Table1[[#This Row],[Commodity]]="corn",Table1[[#This Row],[Tariff + FSC per Car]]/(111*2000/56),Table1[[#This Row],[Tariff + FSC per Car]]/(111*2000/60))</f>
        <v>1.0844854054054054</v>
      </c>
      <c r="AF1888" s="4">
        <f>Table1[[#This Row],[Tariff + FSC per Car]]/100.7</f>
        <v>42.693247269116185</v>
      </c>
      <c r="AG1888" s="4">
        <f>(Table1[[#This Row],[Tariff + FSC per Car]]/111)</f>
        <v>38.73162162162162</v>
      </c>
      <c r="AH1888" s="6">
        <f>(Table1[[#This Row],[Tariff + FSC per Car]]/111)/Table1[[#This Row],[Route Mileage]]</f>
        <v>5.6051550827238235E-2</v>
      </c>
    </row>
    <row r="1889" spans="1:34" x14ac:dyDescent="0.25">
      <c r="A1889" s="3">
        <v>45731</v>
      </c>
      <c r="B1889" s="22" t="s">
        <v>112</v>
      </c>
      <c r="C1889" s="22" t="s">
        <v>112</v>
      </c>
      <c r="D1889" s="25">
        <v>4051</v>
      </c>
      <c r="E1889" s="24">
        <v>2310</v>
      </c>
      <c r="F1889" s="22" t="s">
        <v>35</v>
      </c>
      <c r="G1889" s="1" t="s">
        <v>36</v>
      </c>
      <c r="H1889" s="1" t="s">
        <v>120</v>
      </c>
      <c r="I1889" t="s">
        <v>77</v>
      </c>
      <c r="J1889" t="str">
        <f>_xlfn.CONCAT(IFERROR(INDEX(Lookup!B:B, MATCH(Table1[[#This Row],[Origin City]], Lookup!A:A, 0)), Table1[[#This Row],[Origin City]]),","," ",Table1[[#This Row],[Origin State]])</f>
        <v>Frankfort, KS</v>
      </c>
      <c r="K1889" t="s">
        <v>121</v>
      </c>
      <c r="L1889" t="s">
        <v>40</v>
      </c>
      <c r="M1889" t="str">
        <f>_xlfn.CONCAT(IFERROR(INDEX(Lookup!B:B, MATCH(Table1[[#This Row],[Destination City]], Lookup!A:A, 0)), Table1[[#This Row],[Destination City]]),","," ",Table1[[#This Row],[Destination State]])</f>
        <v>Calipatria, CA</v>
      </c>
      <c r="N1889" s="47">
        <v>1572</v>
      </c>
      <c r="O1889" s="23" t="s">
        <v>51</v>
      </c>
      <c r="P1889" s="23">
        <v>107</v>
      </c>
      <c r="Q1889" s="23"/>
      <c r="R1889" s="23" t="s">
        <v>42</v>
      </c>
      <c r="S1889" t="s">
        <v>43</v>
      </c>
      <c r="T1889" s="23" t="s">
        <v>52</v>
      </c>
      <c r="U1889" s="37" t="s">
        <v>44</v>
      </c>
      <c r="V1889" s="32"/>
      <c r="W1889" s="4">
        <v>6005</v>
      </c>
      <c r="X1889" s="4">
        <f>IF(Table1[[#This Row],[Commodity]]="corn",Table1[[#This Row],[Tariff per Car]]/(111*2000/56),Table1[[#This Row],[Tariff per Car]]/(111*2000/60))</f>
        <v>1.5147747747747748</v>
      </c>
      <c r="Y1889" s="4">
        <f>Table1[[#This Row],[Tariff per Car]]/100.7</f>
        <v>59.632571996027806</v>
      </c>
      <c r="Z1889" s="4">
        <f>(Table1[[#This Row],[Tariff per Car]]/111)</f>
        <v>54.099099099099099</v>
      </c>
      <c r="AA1889" s="6">
        <f>(Table1[[#This Row],[Tariff per Car]]/111)/Table1[[#This Row],[Route Mileage]]</f>
        <v>3.4414185177543959E-2</v>
      </c>
      <c r="AB1889" s="4">
        <v>0.31</v>
      </c>
      <c r="AC1889" s="4">
        <f>Table1[[#This Row],[FSC per Mile]]*Table1[[#This Row],[Route Mileage]]</f>
        <v>487.32</v>
      </c>
      <c r="AD1889" s="4">
        <f>Table1[[#This Row],[Tariff per Car]]+Table1[[#This Row],[FSC per Car]]</f>
        <v>6492.32</v>
      </c>
      <c r="AE1889" s="4">
        <f>IF(Table1[[#This Row],[Commodity]]="corn",Table1[[#This Row],[Tariff + FSC per Car]]/(111*2000/56),Table1[[#This Row],[Tariff + FSC per Car]]/(111*2000/60))</f>
        <v>1.6377023423423422</v>
      </c>
      <c r="AF1889" s="4">
        <f>Table1[[#This Row],[Tariff + FSC per Car]]/100.7</f>
        <v>64.47189672293942</v>
      </c>
      <c r="AG1889" s="4">
        <f>(Table1[[#This Row],[Tariff + FSC per Car]]/111)</f>
        <v>58.489369369369363</v>
      </c>
      <c r="AH1889" s="6">
        <f>(Table1[[#This Row],[Tariff + FSC per Car]]/111)/Table1[[#This Row],[Route Mileage]]</f>
        <v>3.7206977970336744E-2</v>
      </c>
    </row>
    <row r="1890" spans="1:34" x14ac:dyDescent="0.25">
      <c r="A1890" s="3">
        <v>45731</v>
      </c>
      <c r="B1890" s="22" t="s">
        <v>112</v>
      </c>
      <c r="C1890" s="22" t="s">
        <v>112</v>
      </c>
      <c r="D1890" s="25">
        <v>4051</v>
      </c>
      <c r="E1890" s="24">
        <v>2300</v>
      </c>
      <c r="F1890" s="22" t="s">
        <v>35</v>
      </c>
      <c r="G1890" s="1" t="s">
        <v>36</v>
      </c>
      <c r="H1890" s="1" t="s">
        <v>113</v>
      </c>
      <c r="I1890" t="s">
        <v>38</v>
      </c>
      <c r="J1890" t="str">
        <f>_xlfn.CONCAT(IFERROR(INDEX(Lookup!B:B, MATCH(Table1[[#This Row],[Origin City]], Lookup!A:A, 0)), Table1[[#This Row],[Origin City]]),","," ",Table1[[#This Row],[Origin State]])</f>
        <v>Mead, NE</v>
      </c>
      <c r="K1890" t="s">
        <v>114</v>
      </c>
      <c r="L1890" t="s">
        <v>40</v>
      </c>
      <c r="M1890" t="str">
        <f>_xlfn.CONCAT(IFERROR(INDEX(Lookup!B:B, MATCH(Table1[[#This Row],[Destination City]], Lookup!A:A, 0)), Table1[[#This Row],[Destination City]]),","," ",Table1[[#This Row],[Destination State]])</f>
        <v>Keyes, CA</v>
      </c>
      <c r="N1890" s="47">
        <v>1737</v>
      </c>
      <c r="O1890" s="23" t="s">
        <v>51</v>
      </c>
      <c r="P1890" s="23">
        <v>107</v>
      </c>
      <c r="Q1890" s="23"/>
      <c r="R1890" s="23" t="s">
        <v>42</v>
      </c>
      <c r="S1890" t="s">
        <v>43</v>
      </c>
      <c r="T1890" s="23" t="s">
        <v>52</v>
      </c>
      <c r="U1890" s="37" t="s">
        <v>44</v>
      </c>
      <c r="V1890" s="32"/>
      <c r="W1890" s="4">
        <v>6165</v>
      </c>
      <c r="X1890" s="4">
        <f>IF(Table1[[#This Row],[Commodity]]="corn",Table1[[#This Row],[Tariff per Car]]/(111*2000/56),Table1[[#This Row],[Tariff per Car]]/(111*2000/60))</f>
        <v>1.5551351351351352</v>
      </c>
      <c r="Y1890" s="4">
        <f>Table1[[#This Row],[Tariff per Car]]/100.7</f>
        <v>61.221449851042699</v>
      </c>
      <c r="Z1890" s="4">
        <f>(Table1[[#This Row],[Tariff per Car]]/111)</f>
        <v>55.54054054054054</v>
      </c>
      <c r="AA1890" s="6">
        <f>(Table1[[#This Row],[Tariff per Car]]/111)/Table1[[#This Row],[Route Mileage]]</f>
        <v>3.1974980161508661E-2</v>
      </c>
      <c r="AB1890" s="4">
        <v>0.31</v>
      </c>
      <c r="AC1890" s="4">
        <f>Table1[[#This Row],[FSC per Mile]]*Table1[[#This Row],[Route Mileage]]</f>
        <v>538.47</v>
      </c>
      <c r="AD1890" s="4">
        <f>Table1[[#This Row],[Tariff per Car]]+Table1[[#This Row],[FSC per Car]]</f>
        <v>6703.47</v>
      </c>
      <c r="AE1890" s="4">
        <f>IF(Table1[[#This Row],[Commodity]]="corn",Table1[[#This Row],[Tariff + FSC per Car]]/(111*2000/56),Table1[[#This Row],[Tariff + FSC per Car]]/(111*2000/60))</f>
        <v>1.6909654054054055</v>
      </c>
      <c r="AF1890" s="4">
        <f>Table1[[#This Row],[Tariff + FSC per Car]]/100.7</f>
        <v>66.568718967229401</v>
      </c>
      <c r="AG1890" s="4">
        <f>(Table1[[#This Row],[Tariff + FSC per Car]]/111)</f>
        <v>60.391621621621624</v>
      </c>
      <c r="AH1890" s="6">
        <f>(Table1[[#This Row],[Tariff + FSC per Car]]/111)/Table1[[#This Row],[Route Mileage]]</f>
        <v>3.4767772954301453E-2</v>
      </c>
    </row>
    <row r="1891" spans="1:34" x14ac:dyDescent="0.25">
      <c r="A1891" s="3">
        <v>45731</v>
      </c>
      <c r="B1891" s="22" t="s">
        <v>112</v>
      </c>
      <c r="C1891" s="22" t="s">
        <v>112</v>
      </c>
      <c r="D1891" s="25">
        <v>4051</v>
      </c>
      <c r="E1891" s="24">
        <v>2215</v>
      </c>
      <c r="F1891" s="22" t="s">
        <v>35</v>
      </c>
      <c r="G1891" s="1" t="s">
        <v>36</v>
      </c>
      <c r="H1891" s="1" t="s">
        <v>117</v>
      </c>
      <c r="I1891" t="s">
        <v>38</v>
      </c>
      <c r="J1891" t="str">
        <f>_xlfn.CONCAT(IFERROR(INDEX(Lookup!B:B, MATCH(Table1[[#This Row],[Origin City]], Lookup!A:A, 0)), Table1[[#This Row],[Origin City]]),","," ",Table1[[#This Row],[Origin State]])</f>
        <v>Nebraska City, NE</v>
      </c>
      <c r="K1891" t="s">
        <v>118</v>
      </c>
      <c r="L1891" t="s">
        <v>54</v>
      </c>
      <c r="M1891" t="str">
        <f>_xlfn.CONCAT(IFERROR(INDEX(Lookup!B:B, MATCH(Table1[[#This Row],[Destination City]], Lookup!A:A, 0)), Table1[[#This Row],[Destination City]]),","," ",Table1[[#This Row],[Destination State]])</f>
        <v>Amarillo, TX</v>
      </c>
      <c r="N1891" s="47">
        <v>714</v>
      </c>
      <c r="O1891" s="23" t="s">
        <v>51</v>
      </c>
      <c r="P1891" s="23">
        <v>107</v>
      </c>
      <c r="Q1891" s="23"/>
      <c r="R1891" s="23" t="s">
        <v>42</v>
      </c>
      <c r="S1891" t="s">
        <v>43</v>
      </c>
      <c r="T1891" s="23" t="s">
        <v>52</v>
      </c>
      <c r="U1891" s="37" t="s">
        <v>44</v>
      </c>
      <c r="V1891" s="32"/>
      <c r="W1891" s="4">
        <v>5005</v>
      </c>
      <c r="X1891" s="4">
        <f>IF(Table1[[#This Row],[Commodity]]="corn",Table1[[#This Row],[Tariff per Car]]/(111*2000/56),Table1[[#This Row],[Tariff per Car]]/(111*2000/60))</f>
        <v>1.2625225225225225</v>
      </c>
      <c r="Y1891" s="4">
        <f>Table1[[#This Row],[Tariff per Car]]/100.7</f>
        <v>49.702085402184707</v>
      </c>
      <c r="Z1891" s="4">
        <f>(Table1[[#This Row],[Tariff per Car]]/111)</f>
        <v>45.090090090090094</v>
      </c>
      <c r="AA1891" s="6">
        <f>(Table1[[#This Row],[Tariff per Car]]/111)/Table1[[#This Row],[Route Mileage]]</f>
        <v>6.3151386680798449E-2</v>
      </c>
      <c r="AB1891" s="4">
        <v>0.31</v>
      </c>
      <c r="AC1891" s="4">
        <f>Table1[[#This Row],[FSC per Mile]]*Table1[[#This Row],[Route Mileage]]</f>
        <v>221.34</v>
      </c>
      <c r="AD1891" s="4">
        <f>Table1[[#This Row],[Tariff per Car]]+Table1[[#This Row],[FSC per Car]]</f>
        <v>5226.34</v>
      </c>
      <c r="AE1891" s="4">
        <f>IF(Table1[[#This Row],[Commodity]]="corn",Table1[[#This Row],[Tariff + FSC per Car]]/(111*2000/56),Table1[[#This Row],[Tariff + FSC per Car]]/(111*2000/60))</f>
        <v>1.318356036036036</v>
      </c>
      <c r="AF1891" s="4">
        <f>Table1[[#This Row],[Tariff + FSC per Car]]/100.7</f>
        <v>51.90009930486594</v>
      </c>
      <c r="AG1891" s="4">
        <f>(Table1[[#This Row],[Tariff + FSC per Car]]/111)</f>
        <v>47.084144144144148</v>
      </c>
      <c r="AH1891" s="6">
        <f>(Table1[[#This Row],[Tariff + FSC per Car]]/111)/Table1[[#This Row],[Route Mileage]]</f>
        <v>6.5944179473591241E-2</v>
      </c>
    </row>
    <row r="1892" spans="1:34" x14ac:dyDescent="0.25">
      <c r="A1892" s="3">
        <v>45731</v>
      </c>
      <c r="B1892" s="22" t="s">
        <v>112</v>
      </c>
      <c r="C1892" s="22" t="s">
        <v>112</v>
      </c>
      <c r="D1892" s="25">
        <v>4051</v>
      </c>
      <c r="E1892" s="24">
        <v>2100</v>
      </c>
      <c r="F1892" s="22" t="s">
        <v>35</v>
      </c>
      <c r="G1892" s="1" t="s">
        <v>36</v>
      </c>
      <c r="H1892" s="1" t="s">
        <v>122</v>
      </c>
      <c r="I1892" t="s">
        <v>59</v>
      </c>
      <c r="J1892" t="str">
        <f>_xlfn.CONCAT(IFERROR(INDEX(Lookup!B:B, MATCH(Table1[[#This Row],[Origin City]], Lookup!A:A, 0)), Table1[[#This Row],[Origin City]]),","," ",Table1[[#This Row],[Origin State]])</f>
        <v>Sloan, IA</v>
      </c>
      <c r="K1892" t="s">
        <v>123</v>
      </c>
      <c r="L1892" t="s">
        <v>124</v>
      </c>
      <c r="M1892" t="str">
        <f>_xlfn.CONCAT(IFERROR(INDEX(Lookup!B:B, MATCH(Table1[[#This Row],[Destination City]], Lookup!A:A, 0)), Table1[[#This Row],[Destination City]]),","," ",Table1[[#This Row],[Destination State]])</f>
        <v>Burley, ID</v>
      </c>
      <c r="N1892" s="47">
        <v>1176</v>
      </c>
      <c r="O1892" s="23" t="s">
        <v>51</v>
      </c>
      <c r="P1892" s="23">
        <v>107</v>
      </c>
      <c r="Q1892" s="23"/>
      <c r="R1892" s="23" t="s">
        <v>42</v>
      </c>
      <c r="S1892" t="s">
        <v>43</v>
      </c>
      <c r="T1892" s="23" t="s">
        <v>52</v>
      </c>
      <c r="U1892" s="37" t="s">
        <v>44</v>
      </c>
      <c r="V1892" s="32"/>
      <c r="W1892" s="4">
        <v>5685</v>
      </c>
      <c r="X1892" s="4">
        <f>IF(Table1[[#This Row],[Commodity]]="corn",Table1[[#This Row],[Tariff per Car]]/(111*2000/56),Table1[[#This Row],[Tariff per Car]]/(111*2000/60))</f>
        <v>1.4340540540540541</v>
      </c>
      <c r="Y1892" s="4">
        <f>Table1[[#This Row],[Tariff per Car]]/100.7</f>
        <v>56.454816285998014</v>
      </c>
      <c r="Z1892" s="4">
        <f>(Table1[[#This Row],[Tariff per Car]]/111)</f>
        <v>51.216216216216218</v>
      </c>
      <c r="AA1892" s="6">
        <f>(Table1[[#This Row],[Tariff per Car]]/111)/Table1[[#This Row],[Route Mileage]]</f>
        <v>4.355120426548998E-2</v>
      </c>
      <c r="AB1892" s="4">
        <v>0.31</v>
      </c>
      <c r="AC1892" s="4">
        <f>Table1[[#This Row],[FSC per Mile]]*Table1[[#This Row],[Route Mileage]]</f>
        <v>364.56</v>
      </c>
      <c r="AD1892" s="4">
        <f>Table1[[#This Row],[Tariff per Car]]+Table1[[#This Row],[FSC per Car]]</f>
        <v>6049.56</v>
      </c>
      <c r="AE1892" s="4">
        <f>IF(Table1[[#This Row],[Commodity]]="corn",Table1[[#This Row],[Tariff + FSC per Car]]/(111*2000/56),Table1[[#This Row],[Tariff + FSC per Car]]/(111*2000/60))</f>
        <v>1.5260151351351352</v>
      </c>
      <c r="AF1892" s="4">
        <f>Table1[[#This Row],[Tariff + FSC per Car]]/100.7</f>
        <v>60.075074478649455</v>
      </c>
      <c r="AG1892" s="4">
        <f>(Table1[[#This Row],[Tariff + FSC per Car]]/111)</f>
        <v>54.500540540540541</v>
      </c>
      <c r="AH1892" s="6">
        <f>(Table1[[#This Row],[Tariff + FSC per Car]]/111)/Table1[[#This Row],[Route Mileage]]</f>
        <v>4.6343997058282772E-2</v>
      </c>
    </row>
    <row r="1893" spans="1:34" x14ac:dyDescent="0.25">
      <c r="A1893" s="3">
        <v>45731</v>
      </c>
      <c r="B1893" s="22" t="s">
        <v>112</v>
      </c>
      <c r="C1893" s="22" t="s">
        <v>112</v>
      </c>
      <c r="D1893" s="25">
        <v>4051</v>
      </c>
      <c r="E1893" s="24">
        <v>2210</v>
      </c>
      <c r="F1893" s="22" t="s">
        <v>35</v>
      </c>
      <c r="G1893" s="1" t="s">
        <v>36</v>
      </c>
      <c r="H1893" s="1" t="s">
        <v>125</v>
      </c>
      <c r="I1893" t="s">
        <v>57</v>
      </c>
      <c r="J1893" t="str">
        <f>_xlfn.CONCAT(IFERROR(INDEX(Lookup!B:B, MATCH(Table1[[#This Row],[Origin City]], Lookup!A:A, 0)), Table1[[#This Row],[Origin City]]),","," ",Table1[[#This Row],[Origin State]])</f>
        <v>Sterling, IL</v>
      </c>
      <c r="K1893" t="s">
        <v>126</v>
      </c>
      <c r="L1893" t="s">
        <v>127</v>
      </c>
      <c r="M1893" t="str">
        <f>_xlfn.CONCAT(IFERROR(INDEX(Lookup!B:B, MATCH(Table1[[#This Row],[Destination City]], Lookup!A:A, 0)), Table1[[#This Row],[Destination City]]),","," ",Table1[[#This Row],[Destination State]])</f>
        <v>Nashville, AR</v>
      </c>
      <c r="N1893" s="47">
        <v>723</v>
      </c>
      <c r="O1893" s="23" t="s">
        <v>51</v>
      </c>
      <c r="P1893" s="23">
        <v>107</v>
      </c>
      <c r="Q1893" s="23"/>
      <c r="R1893" s="23" t="s">
        <v>42</v>
      </c>
      <c r="S1893" t="s">
        <v>43</v>
      </c>
      <c r="T1893" s="23" t="s">
        <v>52</v>
      </c>
      <c r="U1893" s="37" t="s">
        <v>44</v>
      </c>
      <c r="V1893" s="32"/>
      <c r="W1893" s="4">
        <v>4225</v>
      </c>
      <c r="X1893" s="4">
        <f>IF(Table1[[#This Row],[Commodity]]="corn",Table1[[#This Row],[Tariff per Car]]/(111*2000/56),Table1[[#This Row],[Tariff per Car]]/(111*2000/60))</f>
        <v>1.0657657657657658</v>
      </c>
      <c r="Y1893" s="4">
        <f>Table1[[#This Row],[Tariff per Car]]/100.7</f>
        <v>41.956305858987086</v>
      </c>
      <c r="Z1893" s="4">
        <f>(Table1[[#This Row],[Tariff per Car]]/111)</f>
        <v>38.063063063063062</v>
      </c>
      <c r="AA1893" s="6">
        <f>(Table1[[#This Row],[Tariff per Car]]/111)/Table1[[#This Row],[Route Mileage]]</f>
        <v>5.2646007002853476E-2</v>
      </c>
      <c r="AB1893" s="4">
        <v>0.31</v>
      </c>
      <c r="AC1893" s="4">
        <f>Table1[[#This Row],[FSC per Mile]]*Table1[[#This Row],[Route Mileage]]</f>
        <v>224.13</v>
      </c>
      <c r="AD1893" s="4">
        <f>Table1[[#This Row],[Tariff per Car]]+Table1[[#This Row],[FSC per Car]]</f>
        <v>4449.13</v>
      </c>
      <c r="AE1893" s="4">
        <f>IF(Table1[[#This Row],[Commodity]]="corn",Table1[[#This Row],[Tariff + FSC per Car]]/(111*2000/56),Table1[[#This Row],[Tariff + FSC per Car]]/(111*2000/60))</f>
        <v>1.122303063063063</v>
      </c>
      <c r="AF1893" s="4">
        <f>Table1[[#This Row],[Tariff + FSC per Car]]/100.7</f>
        <v>44.182025819265142</v>
      </c>
      <c r="AG1893" s="4">
        <f>(Table1[[#This Row],[Tariff + FSC per Car]]/111)</f>
        <v>40.082252252252253</v>
      </c>
      <c r="AH1893" s="6">
        <f>(Table1[[#This Row],[Tariff + FSC per Car]]/111)/Table1[[#This Row],[Route Mileage]]</f>
        <v>5.5438799795646268E-2</v>
      </c>
    </row>
    <row r="1894" spans="1:34" x14ac:dyDescent="0.25">
      <c r="A1894" s="3">
        <v>45731</v>
      </c>
      <c r="B1894" s="22" t="s">
        <v>34</v>
      </c>
      <c r="C1894" s="22" t="s">
        <v>34</v>
      </c>
      <c r="D1894" s="25">
        <v>4022</v>
      </c>
      <c r="E1894" s="24">
        <v>69105</v>
      </c>
      <c r="F1894" s="22" t="s">
        <v>72</v>
      </c>
      <c r="G1894" s="1" t="s">
        <v>36</v>
      </c>
      <c r="H1894" s="1" t="s">
        <v>73</v>
      </c>
      <c r="I1894" t="s">
        <v>47</v>
      </c>
      <c r="J1894" t="str">
        <f>_xlfn.CONCAT(IFERROR(INDEX(Lookup!B:B, MATCH(Table1[[#This Row],[Origin City]], Lookup!A:A, 0)), Table1[[#This Row],[Origin City]]),","," ",Table1[[#This Row],[Origin State]])</f>
        <v>Argyle, MN</v>
      </c>
      <c r="K1894" t="s">
        <v>48</v>
      </c>
      <c r="L1894" t="s">
        <v>49</v>
      </c>
      <c r="M1894" t="s">
        <v>50</v>
      </c>
      <c r="N1894" s="5">
        <v>1528</v>
      </c>
      <c r="O1894" s="23" t="s">
        <v>51</v>
      </c>
      <c r="P1894" s="23">
        <v>110</v>
      </c>
      <c r="Q1894" s="23">
        <v>120</v>
      </c>
      <c r="R1894" s="23" t="s">
        <v>2</v>
      </c>
      <c r="S1894" t="s">
        <v>43</v>
      </c>
      <c r="T1894" s="23" t="s">
        <v>52</v>
      </c>
      <c r="U1894" s="37" t="s">
        <v>44</v>
      </c>
      <c r="V1894" s="32" t="s">
        <v>45</v>
      </c>
      <c r="W1894" s="4">
        <v>6135</v>
      </c>
      <c r="X1894" s="4">
        <f>IF(Table1[[#This Row],[Commodity]]="corn",Table1[[#This Row],[Tariff per Car]]/(111*2000/56),Table1[[#This Row],[Tariff per Car]]/(111*2000/60))</f>
        <v>1.6581081081081082</v>
      </c>
      <c r="Y1894" s="4">
        <f>Table1[[#This Row],[Tariff per Car]]/100.7</f>
        <v>60.923535253227406</v>
      </c>
      <c r="Z1894" s="4">
        <f>(Table1[[#This Row],[Tariff per Car]]/111)</f>
        <v>55.270270270270274</v>
      </c>
      <c r="AA1894" s="6">
        <f>(Table1[[#This Row],[Tariff per Car]]/111)/Table1[[#This Row],[Route Mileage]]</f>
        <v>3.6171642847035522E-2</v>
      </c>
      <c r="AB1894" s="4">
        <v>0.1</v>
      </c>
      <c r="AC1894" s="4">
        <f>Table1[[#This Row],[FSC per Mile]]*Table1[[#This Row],[Route Mileage]]</f>
        <v>152.80000000000001</v>
      </c>
      <c r="AD1894" s="4">
        <f>Table1[[#This Row],[Tariff per Car]]+Table1[[#This Row],[FSC per Car]]</f>
        <v>6287.8</v>
      </c>
      <c r="AE1894" s="4">
        <f>IF(Table1[[#This Row],[Commodity]]="corn",Table1[[#This Row],[Tariff + FSC per Car]]/(111*2000/56),Table1[[#This Row],[Tariff + FSC per Car]]/(111*2000/60))</f>
        <v>1.6994054054054055</v>
      </c>
      <c r="AF1894" s="4">
        <f>Table1[[#This Row],[Tariff + FSC per Car]]/100.7</f>
        <v>62.440913604766635</v>
      </c>
      <c r="AG1894" s="4">
        <f>(Table1[[#This Row],[Tariff + FSC per Car]]/111)</f>
        <v>56.646846846846849</v>
      </c>
      <c r="AH1894" s="6">
        <f>(Table1[[#This Row],[Tariff + FSC per Car]]/111)/Table1[[#This Row],[Route Mileage]]</f>
        <v>3.7072543747936421E-2</v>
      </c>
    </row>
    <row r="1895" spans="1:34" x14ac:dyDescent="0.25">
      <c r="A1895" s="3">
        <v>45731</v>
      </c>
      <c r="B1895" s="22" t="s">
        <v>34</v>
      </c>
      <c r="C1895" s="22" t="s">
        <v>34</v>
      </c>
      <c r="D1895" s="25">
        <v>4022</v>
      </c>
      <c r="E1895" s="24">
        <v>69105</v>
      </c>
      <c r="F1895" s="22" t="s">
        <v>72</v>
      </c>
      <c r="G1895" s="1" t="s">
        <v>36</v>
      </c>
      <c r="H1895" s="1" t="s">
        <v>73</v>
      </c>
      <c r="I1895" t="s">
        <v>47</v>
      </c>
      <c r="J1895" t="str">
        <f>_xlfn.CONCAT(IFERROR(INDEX(Lookup!B:B, MATCH(Table1[[#This Row],[Origin City]], Lookup!A:A, 0)), Table1[[#This Row],[Origin City]]),","," ",Table1[[#This Row],[Origin State]])</f>
        <v>Argyle, MN</v>
      </c>
      <c r="K1895" t="s">
        <v>65</v>
      </c>
      <c r="L1895" t="s">
        <v>54</v>
      </c>
      <c r="M1895" t="s">
        <v>66</v>
      </c>
      <c r="N1895" s="47">
        <v>1634</v>
      </c>
      <c r="O1895" s="23" t="s">
        <v>51</v>
      </c>
      <c r="P1895" s="23">
        <v>110</v>
      </c>
      <c r="Q1895" s="23">
        <v>120</v>
      </c>
      <c r="R1895" s="23" t="s">
        <v>2</v>
      </c>
      <c r="S1895" t="s">
        <v>43</v>
      </c>
      <c r="T1895" s="23" t="s">
        <v>52</v>
      </c>
      <c r="U1895" s="37" t="s">
        <v>44</v>
      </c>
      <c r="V1895" s="32" t="s">
        <v>45</v>
      </c>
      <c r="W1895" s="4">
        <v>6685</v>
      </c>
      <c r="X1895" s="4">
        <f>IF(Table1[[#This Row],[Commodity]]="corn",Table1[[#This Row],[Tariff per Car]]/(111*2000/56),Table1[[#This Row],[Tariff per Car]]/(111*2000/60))</f>
        <v>1.8067567567567568</v>
      </c>
      <c r="Y1895" s="4">
        <f>Table1[[#This Row],[Tariff per Car]]/100.7</f>
        <v>66.385302879841106</v>
      </c>
      <c r="Z1895" s="4">
        <f>(Table1[[#This Row],[Tariff per Car]]/111)</f>
        <v>60.225225225225223</v>
      </c>
      <c r="AA1895" s="6">
        <f>(Table1[[#This Row],[Tariff per Car]]/111)/Table1[[#This Row],[Route Mileage]]</f>
        <v>3.6857542977494016E-2</v>
      </c>
      <c r="AB1895" s="4">
        <v>0.1</v>
      </c>
      <c r="AC1895" s="4">
        <f>Table1[[#This Row],[FSC per Mile]]*Table1[[#This Row],[Route Mileage]]</f>
        <v>163.4</v>
      </c>
      <c r="AD1895" s="4">
        <f>Table1[[#This Row],[Tariff per Car]]+Table1[[#This Row],[FSC per Car]]</f>
        <v>6848.4</v>
      </c>
      <c r="AE1895" s="4">
        <f>IF(Table1[[#This Row],[Commodity]]="corn",Table1[[#This Row],[Tariff + FSC per Car]]/(111*2000/56),Table1[[#This Row],[Tariff + FSC per Car]]/(111*2000/60))</f>
        <v>1.8509189189189188</v>
      </c>
      <c r="AF1895" s="4">
        <f>Table1[[#This Row],[Tariff + FSC per Car]]/100.7</f>
        <v>68.007944389275067</v>
      </c>
      <c r="AG1895" s="4">
        <f>(Table1[[#This Row],[Tariff + FSC per Car]]/111)</f>
        <v>61.697297297297297</v>
      </c>
      <c r="AH1895" s="6">
        <f>(Table1[[#This Row],[Tariff + FSC per Car]]/111)/Table1[[#This Row],[Route Mileage]]</f>
        <v>3.7758443878394922E-2</v>
      </c>
    </row>
    <row r="1896" spans="1:34" x14ac:dyDescent="0.25">
      <c r="A1896" s="3">
        <v>45731</v>
      </c>
      <c r="B1896" s="22" t="s">
        <v>34</v>
      </c>
      <c r="C1896" s="22" t="s">
        <v>34</v>
      </c>
      <c r="D1896" s="25">
        <v>4022</v>
      </c>
      <c r="E1896" s="24">
        <v>69105</v>
      </c>
      <c r="F1896" s="22" t="s">
        <v>72</v>
      </c>
      <c r="G1896" s="1" t="s">
        <v>36</v>
      </c>
      <c r="H1896" s="1" t="s">
        <v>74</v>
      </c>
      <c r="I1896" t="s">
        <v>75</v>
      </c>
      <c r="J1896" t="str">
        <f>_xlfn.CONCAT(IFERROR(INDEX(Lookup!B:B, MATCH(Table1[[#This Row],[Origin City]], Lookup!A:A, 0)), Table1[[#This Row],[Origin City]]),","," ",Table1[[#This Row],[Origin State]])</f>
        <v>Casselton, ND</v>
      </c>
      <c r="K1896" t="s">
        <v>48</v>
      </c>
      <c r="L1896" t="s">
        <v>49</v>
      </c>
      <c r="M1896" t="s">
        <v>50</v>
      </c>
      <c r="N1896" s="5">
        <v>1469</v>
      </c>
      <c r="O1896" s="23" t="s">
        <v>51</v>
      </c>
      <c r="P1896" s="23">
        <v>110</v>
      </c>
      <c r="Q1896" s="23">
        <v>120</v>
      </c>
      <c r="R1896" s="23" t="s">
        <v>2</v>
      </c>
      <c r="S1896" t="s">
        <v>43</v>
      </c>
      <c r="T1896" s="23" t="s">
        <v>52</v>
      </c>
      <c r="U1896" s="37" t="s">
        <v>44</v>
      </c>
      <c r="V1896" s="32" t="s">
        <v>45</v>
      </c>
      <c r="W1896" s="4">
        <v>6085</v>
      </c>
      <c r="X1896" s="4">
        <f>IF(Table1[[#This Row],[Commodity]]="corn",Table1[[#This Row],[Tariff per Car]]/(111*2000/56),Table1[[#This Row],[Tariff per Car]]/(111*2000/60))</f>
        <v>1.6445945945945946</v>
      </c>
      <c r="Y1896" s="4">
        <f>Table1[[#This Row],[Tariff per Car]]/100.7</f>
        <v>60.427010923535249</v>
      </c>
      <c r="Z1896" s="4">
        <f>(Table1[[#This Row],[Tariff per Car]]/111)</f>
        <v>54.81981981981982</v>
      </c>
      <c r="AA1896" s="6">
        <f>(Table1[[#This Row],[Tariff per Car]]/111)/Table1[[#This Row],[Route Mileage]]</f>
        <v>3.731778068061254E-2</v>
      </c>
      <c r="AB1896" s="4">
        <v>0.1</v>
      </c>
      <c r="AC1896" s="4">
        <f>Table1[[#This Row],[FSC per Mile]]*Table1[[#This Row],[Route Mileage]]</f>
        <v>146.9</v>
      </c>
      <c r="AD1896" s="4">
        <f>Table1[[#This Row],[Tariff per Car]]+Table1[[#This Row],[FSC per Car]]</f>
        <v>6231.9</v>
      </c>
      <c r="AE1896" s="4">
        <f>IF(Table1[[#This Row],[Commodity]]="corn",Table1[[#This Row],[Tariff + FSC per Car]]/(111*2000/56),Table1[[#This Row],[Tariff + FSC per Car]]/(111*2000/60))</f>
        <v>1.6842972972972972</v>
      </c>
      <c r="AF1896" s="4">
        <f>Table1[[#This Row],[Tariff + FSC per Car]]/100.7</f>
        <v>61.885799404170797</v>
      </c>
      <c r="AG1896" s="4">
        <f>(Table1[[#This Row],[Tariff + FSC per Car]]/111)</f>
        <v>56.143243243243241</v>
      </c>
      <c r="AH1896" s="6">
        <f>(Table1[[#This Row],[Tariff + FSC per Car]]/111)/Table1[[#This Row],[Route Mileage]]</f>
        <v>3.8218681581513439E-2</v>
      </c>
    </row>
    <row r="1897" spans="1:34" x14ac:dyDescent="0.25">
      <c r="A1897" s="3">
        <v>45731</v>
      </c>
      <c r="B1897" s="22" t="s">
        <v>34</v>
      </c>
      <c r="C1897" s="22" t="s">
        <v>34</v>
      </c>
      <c r="D1897" s="25">
        <v>4022</v>
      </c>
      <c r="E1897" s="24">
        <v>69902</v>
      </c>
      <c r="F1897" s="22" t="s">
        <v>72</v>
      </c>
      <c r="G1897" s="1" t="s">
        <v>36</v>
      </c>
      <c r="H1897" s="1" t="s">
        <v>74</v>
      </c>
      <c r="I1897" t="s">
        <v>75</v>
      </c>
      <c r="J1897" t="str">
        <f>_xlfn.CONCAT(IFERROR(INDEX(Lookup!B:B, MATCH(Table1[[#This Row],[Origin City]], Lookup!A:A, 0)), Table1[[#This Row],[Origin City]]),","," ",Table1[[#This Row],[Origin State]])</f>
        <v>Casselton, ND</v>
      </c>
      <c r="K1897" t="s">
        <v>79</v>
      </c>
      <c r="L1897" t="s">
        <v>62</v>
      </c>
      <c r="M1897" t="str">
        <f>_xlfn.CONCAT(IFERROR(INDEX(Lookup!B:B, MATCH(Table1[[#This Row],[Destination City]], Lookup!A:A, 0)), Table1[[#This Row],[Destination City]]),","," ",Table1[[#This Row],[Destination State]])</f>
        <v>St. Louis, MO</v>
      </c>
      <c r="N1897" s="5">
        <v>855</v>
      </c>
      <c r="O1897" s="23" t="s">
        <v>51</v>
      </c>
      <c r="P1897" s="23">
        <v>110</v>
      </c>
      <c r="Q1897" s="23">
        <v>120</v>
      </c>
      <c r="R1897" s="23" t="s">
        <v>2</v>
      </c>
      <c r="S1897" t="s">
        <v>43</v>
      </c>
      <c r="T1897" s="23" t="s">
        <v>52</v>
      </c>
      <c r="U1897" s="37" t="s">
        <v>44</v>
      </c>
      <c r="V1897" s="32" t="s">
        <v>45</v>
      </c>
      <c r="W1897" s="4">
        <v>4485</v>
      </c>
      <c r="X1897" s="4">
        <f>IF(Table1[[#This Row],[Commodity]]="corn",Table1[[#This Row],[Tariff per Car]]/(111*2000/56),Table1[[#This Row],[Tariff per Car]]/(111*2000/60))</f>
        <v>1.2121621621621621</v>
      </c>
      <c r="Y1897" s="4">
        <f>Table1[[#This Row],[Tariff per Car]]/100.7</f>
        <v>44.538232373386293</v>
      </c>
      <c r="Z1897" s="4">
        <f>(Table1[[#This Row],[Tariff per Car]]/111)</f>
        <v>40.405405405405403</v>
      </c>
      <c r="AA1897" s="6">
        <f>(Table1[[#This Row],[Tariff per Car]]/111)/Table1[[#This Row],[Route Mileage]]</f>
        <v>4.7257784099889358E-2</v>
      </c>
      <c r="AB1897" s="4">
        <v>0.1</v>
      </c>
      <c r="AC1897" s="4">
        <f>Table1[[#This Row],[FSC per Mile]]*Table1[[#This Row],[Route Mileage]]</f>
        <v>85.5</v>
      </c>
      <c r="AD1897" s="4">
        <f>Table1[[#This Row],[Tariff per Car]]+Table1[[#This Row],[FSC per Car]]</f>
        <v>4570.5</v>
      </c>
      <c r="AE1897" s="4">
        <f>IF(Table1[[#This Row],[Commodity]]="corn",Table1[[#This Row],[Tariff + FSC per Car]]/(111*2000/56),Table1[[#This Row],[Tariff + FSC per Car]]/(111*2000/60))</f>
        <v>1.2352702702702703</v>
      </c>
      <c r="AF1897" s="4">
        <f>Table1[[#This Row],[Tariff + FSC per Car]]/100.7</f>
        <v>45.387288977159876</v>
      </c>
      <c r="AG1897" s="4">
        <f>(Table1[[#This Row],[Tariff + FSC per Car]]/111)</f>
        <v>41.175675675675677</v>
      </c>
      <c r="AH1897" s="6">
        <f>(Table1[[#This Row],[Tariff + FSC per Car]]/111)/Table1[[#This Row],[Route Mileage]]</f>
        <v>4.8158685000790263E-2</v>
      </c>
    </row>
    <row r="1898" spans="1:34" x14ac:dyDescent="0.25">
      <c r="A1898" s="3">
        <v>45731</v>
      </c>
      <c r="B1898" s="22" t="s">
        <v>34</v>
      </c>
      <c r="C1898" s="22" t="s">
        <v>34</v>
      </c>
      <c r="D1898" s="25">
        <v>4022</v>
      </c>
      <c r="E1898" s="24">
        <v>69105</v>
      </c>
      <c r="F1898" s="22" t="s">
        <v>72</v>
      </c>
      <c r="G1898" s="1" t="s">
        <v>36</v>
      </c>
      <c r="H1898" s="1" t="s">
        <v>76</v>
      </c>
      <c r="I1898" t="s">
        <v>77</v>
      </c>
      <c r="J1898" t="str">
        <f>_xlfn.CONCAT(IFERROR(INDEX(Lookup!B:B, MATCH(Table1[[#This Row],[Origin City]], Lookup!A:A, 0)), Table1[[#This Row],[Origin City]]),","," ",Table1[[#This Row],[Origin State]])</f>
        <v>Concordia, KS</v>
      </c>
      <c r="K1898" t="s">
        <v>65</v>
      </c>
      <c r="L1898" t="s">
        <v>54</v>
      </c>
      <c r="M1898" t="s">
        <v>66</v>
      </c>
      <c r="N1898" s="5">
        <v>742</v>
      </c>
      <c r="O1898" s="23" t="s">
        <v>51</v>
      </c>
      <c r="P1898" s="23">
        <v>110</v>
      </c>
      <c r="Q1898" s="23">
        <v>120</v>
      </c>
      <c r="R1898" s="23" t="s">
        <v>2</v>
      </c>
      <c r="S1898" t="s">
        <v>43</v>
      </c>
      <c r="T1898" s="23" t="s">
        <v>43</v>
      </c>
      <c r="U1898" s="37" t="s">
        <v>44</v>
      </c>
      <c r="V1898" s="32" t="s">
        <v>45</v>
      </c>
      <c r="W1898" s="4">
        <v>4935</v>
      </c>
      <c r="X1898" s="4">
        <f>IF(Table1[[#This Row],[Commodity]]="corn",Table1[[#This Row],[Tariff per Car]]/(111*2000/56),Table1[[#This Row],[Tariff per Car]]/(111*2000/60))</f>
        <v>1.3337837837837838</v>
      </c>
      <c r="Y1898" s="4">
        <f>Table1[[#This Row],[Tariff per Car]]/100.7</f>
        <v>49.006951340615686</v>
      </c>
      <c r="Z1898" s="4">
        <f>(Table1[[#This Row],[Tariff per Car]]/111)</f>
        <v>44.45945945945946</v>
      </c>
      <c r="AA1898" s="6">
        <f>(Table1[[#This Row],[Tariff per Car]]/111)/Table1[[#This Row],[Route Mileage]]</f>
        <v>5.991840897501275E-2</v>
      </c>
      <c r="AB1898" s="4">
        <v>0.1</v>
      </c>
      <c r="AC1898" s="4">
        <f>Table1[[#This Row],[FSC per Mile]]*Table1[[#This Row],[Route Mileage]]</f>
        <v>74.2</v>
      </c>
      <c r="AD1898" s="4">
        <f>Table1[[#This Row],[Tariff per Car]]+Table1[[#This Row],[FSC per Car]]</f>
        <v>5009.2</v>
      </c>
      <c r="AE1898" s="4">
        <f>IF(Table1[[#This Row],[Commodity]]="corn",Table1[[#This Row],[Tariff + FSC per Car]]/(111*2000/56),Table1[[#This Row],[Tariff + FSC per Car]]/(111*2000/60))</f>
        <v>1.3538378378378377</v>
      </c>
      <c r="AF1898" s="4">
        <f>Table1[[#This Row],[Tariff + FSC per Car]]/100.7</f>
        <v>49.743793445878843</v>
      </c>
      <c r="AG1898" s="4">
        <f>(Table1[[#This Row],[Tariff + FSC per Car]]/111)</f>
        <v>45.127927927927928</v>
      </c>
      <c r="AH1898" s="6">
        <f>(Table1[[#This Row],[Tariff + FSC per Car]]/111)/Table1[[#This Row],[Route Mileage]]</f>
        <v>6.0819309875913649E-2</v>
      </c>
    </row>
    <row r="1899" spans="1:34" x14ac:dyDescent="0.25">
      <c r="A1899" s="3">
        <v>45731</v>
      </c>
      <c r="B1899" s="22" t="s">
        <v>34</v>
      </c>
      <c r="C1899" s="22" t="s">
        <v>34</v>
      </c>
      <c r="D1899" s="25">
        <v>4022</v>
      </c>
      <c r="E1899" s="24">
        <v>69105</v>
      </c>
      <c r="F1899" s="22" t="s">
        <v>72</v>
      </c>
      <c r="G1899" s="1" t="s">
        <v>36</v>
      </c>
      <c r="H1899" s="1" t="s">
        <v>78</v>
      </c>
      <c r="I1899" t="s">
        <v>68</v>
      </c>
      <c r="J1899" t="str">
        <f>_xlfn.CONCAT(IFERROR(INDEX(Lookup!B:B, MATCH(Table1[[#This Row],[Origin City]], Lookup!A:A, 0)), Table1[[#This Row],[Origin City]]),","," ",Table1[[#This Row],[Origin State]])</f>
        <v>Mitchell, SD</v>
      </c>
      <c r="K1899" t="s">
        <v>48</v>
      </c>
      <c r="L1899" t="s">
        <v>49</v>
      </c>
      <c r="M1899" t="s">
        <v>50</v>
      </c>
      <c r="N1899" s="5">
        <v>1624</v>
      </c>
      <c r="O1899" s="23" t="s">
        <v>51</v>
      </c>
      <c r="P1899" s="23">
        <v>110</v>
      </c>
      <c r="Q1899" s="23">
        <v>120</v>
      </c>
      <c r="R1899" s="23" t="s">
        <v>2</v>
      </c>
      <c r="S1899" t="s">
        <v>43</v>
      </c>
      <c r="T1899" t="s">
        <v>52</v>
      </c>
      <c r="U1899" s="37" t="s">
        <v>44</v>
      </c>
      <c r="V1899" s="32" t="s">
        <v>45</v>
      </c>
      <c r="W1899" s="4">
        <v>6185</v>
      </c>
      <c r="X1899" s="4">
        <f>IF(Table1[[#This Row],[Commodity]]="corn",Table1[[#This Row],[Tariff per Car]]/(111*2000/56),Table1[[#This Row],[Tariff per Car]]/(111*2000/60))</f>
        <v>1.6716216216216215</v>
      </c>
      <c r="Y1899" s="4">
        <f>Table1[[#This Row],[Tariff per Car]]/100.7</f>
        <v>61.420059582919563</v>
      </c>
      <c r="Z1899" s="4">
        <f>(Table1[[#This Row],[Tariff per Car]]/111)</f>
        <v>55.72072072072072</v>
      </c>
      <c r="AA1899" s="6">
        <f>(Table1[[#This Row],[Tariff per Car]]/111)/Table1[[#This Row],[Route Mileage]]</f>
        <v>3.4310788621133452E-2</v>
      </c>
      <c r="AB1899" s="4">
        <v>0.1</v>
      </c>
      <c r="AC1899" s="4">
        <f>Table1[[#This Row],[FSC per Mile]]*Table1[[#This Row],[Route Mileage]]</f>
        <v>162.4</v>
      </c>
      <c r="AD1899" s="4">
        <f>Table1[[#This Row],[Tariff per Car]]+Table1[[#This Row],[FSC per Car]]</f>
        <v>6347.4</v>
      </c>
      <c r="AE1899" s="4">
        <f>IF(Table1[[#This Row],[Commodity]]="corn",Table1[[#This Row],[Tariff + FSC per Car]]/(111*2000/56),Table1[[#This Row],[Tariff + FSC per Car]]/(111*2000/60))</f>
        <v>1.7155135135135133</v>
      </c>
      <c r="AF1899" s="4">
        <f>Table1[[#This Row],[Tariff + FSC per Car]]/100.7</f>
        <v>63.03277060575968</v>
      </c>
      <c r="AG1899" s="4">
        <f>(Table1[[#This Row],[Tariff + FSC per Car]]/111)</f>
        <v>57.183783783783781</v>
      </c>
      <c r="AH1899" s="6">
        <f>(Table1[[#This Row],[Tariff + FSC per Car]]/111)/Table1[[#This Row],[Route Mileage]]</f>
        <v>3.5211689522034351E-2</v>
      </c>
    </row>
    <row r="1900" spans="1:34" x14ac:dyDescent="0.25">
      <c r="A1900" s="3">
        <v>45731</v>
      </c>
      <c r="B1900" s="22" t="s">
        <v>34</v>
      </c>
      <c r="C1900" s="1" t="s">
        <v>34</v>
      </c>
      <c r="D1900" s="25">
        <v>4022</v>
      </c>
      <c r="E1900" s="24">
        <v>69105</v>
      </c>
      <c r="F1900" s="22" t="s">
        <v>72</v>
      </c>
      <c r="G1900" s="1" t="s">
        <v>36</v>
      </c>
      <c r="H1900" s="1" t="s">
        <v>61</v>
      </c>
      <c r="I1900" t="s">
        <v>62</v>
      </c>
      <c r="J1900" t="str">
        <f>_xlfn.CONCAT(IFERROR(INDEX(Lookup!B:B, MATCH(Table1[[#This Row],[Origin City]], Lookup!A:A, 0)), Table1[[#This Row],[Origin City]]),","," ",Table1[[#This Row],[Origin State]])</f>
        <v>Phelps (Rock Port), MO</v>
      </c>
      <c r="K1900" t="s">
        <v>48</v>
      </c>
      <c r="L1900" t="s">
        <v>49</v>
      </c>
      <c r="M1900" t="s">
        <v>50</v>
      </c>
      <c r="N1900" s="5">
        <v>1881</v>
      </c>
      <c r="O1900" s="23" t="s">
        <v>51</v>
      </c>
      <c r="P1900" s="23">
        <v>110</v>
      </c>
      <c r="Q1900" s="23">
        <v>120</v>
      </c>
      <c r="R1900" s="23" t="s">
        <v>2</v>
      </c>
      <c r="S1900" t="s">
        <v>43</v>
      </c>
      <c r="T1900" s="23" t="s">
        <v>43</v>
      </c>
      <c r="U1900" s="37" t="s">
        <v>44</v>
      </c>
      <c r="V1900" s="32" t="s">
        <v>45</v>
      </c>
      <c r="W1900" s="4">
        <v>6135</v>
      </c>
      <c r="X1900" s="4">
        <f>IF(Table1[[#This Row],[Commodity]]="corn",Table1[[#This Row],[Tariff per Car]]/(111*2000/56),Table1[[#This Row],[Tariff per Car]]/(111*2000/60))</f>
        <v>1.6581081081081082</v>
      </c>
      <c r="Y1900" s="4">
        <f>Table1[[#This Row],[Tariff per Car]]/100.7</f>
        <v>60.923535253227406</v>
      </c>
      <c r="Z1900" s="4">
        <f>(Table1[[#This Row],[Tariff per Car]]/111)</f>
        <v>55.270270270270274</v>
      </c>
      <c r="AA1900" s="6">
        <f>(Table1[[#This Row],[Tariff per Car]]/111)/Table1[[#This Row],[Route Mileage]]</f>
        <v>2.9383450436082016E-2</v>
      </c>
      <c r="AB1900" s="4">
        <v>0.1</v>
      </c>
      <c r="AC1900" s="4">
        <f>Table1[[#This Row],[FSC per Mile]]*Table1[[#This Row],[Route Mileage]]</f>
        <v>188.10000000000002</v>
      </c>
      <c r="AD1900" s="4">
        <f>Table1[[#This Row],[Tariff per Car]]+Table1[[#This Row],[FSC per Car]]</f>
        <v>6323.1</v>
      </c>
      <c r="AE1900" s="4">
        <f>IF(Table1[[#This Row],[Commodity]]="corn",Table1[[#This Row],[Tariff + FSC per Car]]/(111*2000/56),Table1[[#This Row],[Tariff + FSC per Car]]/(111*2000/60))</f>
        <v>1.708945945945946</v>
      </c>
      <c r="AF1900" s="4">
        <f>Table1[[#This Row],[Tariff + FSC per Car]]/100.7</f>
        <v>62.791459781529298</v>
      </c>
      <c r="AG1900" s="4">
        <f>(Table1[[#This Row],[Tariff + FSC per Car]]/111)</f>
        <v>56.964864864864872</v>
      </c>
      <c r="AH1900" s="6">
        <f>(Table1[[#This Row],[Tariff + FSC per Car]]/111)/Table1[[#This Row],[Route Mileage]]</f>
        <v>3.0284351336982918E-2</v>
      </c>
    </row>
    <row r="1901" spans="1:34" x14ac:dyDescent="0.25">
      <c r="A1901" s="3">
        <v>45731</v>
      </c>
      <c r="B1901" s="22" t="s">
        <v>34</v>
      </c>
      <c r="C1901" s="1" t="s">
        <v>34</v>
      </c>
      <c r="D1901" s="25">
        <v>4022</v>
      </c>
      <c r="E1901" s="24">
        <v>69105</v>
      </c>
      <c r="F1901" s="22" t="s">
        <v>72</v>
      </c>
      <c r="G1901" s="1" t="s">
        <v>36</v>
      </c>
      <c r="H1901" s="1" t="s">
        <v>69</v>
      </c>
      <c r="I1901" t="s">
        <v>47</v>
      </c>
      <c r="J1901" t="str">
        <f>_xlfn.CONCAT(IFERROR(INDEX(Lookup!B:B, MATCH(Table1[[#This Row],[Origin City]], Lookup!A:A, 0)), Table1[[#This Row],[Origin City]]),","," ",Table1[[#This Row],[Origin State]])</f>
        <v>St. Cloud, MN</v>
      </c>
      <c r="K1901" t="s">
        <v>48</v>
      </c>
      <c r="L1901" t="s">
        <v>49</v>
      </c>
      <c r="M1901" t="s">
        <v>50</v>
      </c>
      <c r="N1901" s="5">
        <v>1666</v>
      </c>
      <c r="O1901" s="23" t="s">
        <v>51</v>
      </c>
      <c r="P1901" s="23">
        <v>110</v>
      </c>
      <c r="Q1901" s="23">
        <v>120</v>
      </c>
      <c r="R1901" s="23" t="s">
        <v>2</v>
      </c>
      <c r="S1901" t="s">
        <v>43</v>
      </c>
      <c r="T1901" s="23" t="s">
        <v>43</v>
      </c>
      <c r="U1901" s="37" t="s">
        <v>44</v>
      </c>
      <c r="V1901" s="32" t="s">
        <v>45</v>
      </c>
      <c r="W1901" s="4">
        <v>6235</v>
      </c>
      <c r="X1901" s="4">
        <f>IF(Table1[[#This Row],[Commodity]]="corn",Table1[[#This Row],[Tariff per Car]]/(111*2000/56),Table1[[#This Row],[Tariff per Car]]/(111*2000/60))</f>
        <v>1.6851351351351351</v>
      </c>
      <c r="Y1901" s="4">
        <f>Table1[[#This Row],[Tariff per Car]]/100.7</f>
        <v>61.916583912611713</v>
      </c>
      <c r="Z1901" s="4">
        <f>(Table1[[#This Row],[Tariff per Car]]/111)</f>
        <v>56.171171171171174</v>
      </c>
      <c r="AA1901" s="6">
        <f>(Table1[[#This Row],[Tariff per Car]]/111)/Table1[[#This Row],[Route Mileage]]</f>
        <v>3.3716189178374052E-2</v>
      </c>
      <c r="AB1901" s="4">
        <v>0.1</v>
      </c>
      <c r="AC1901" s="4">
        <f>Table1[[#This Row],[FSC per Mile]]*Table1[[#This Row],[Route Mileage]]</f>
        <v>166.60000000000002</v>
      </c>
      <c r="AD1901" s="4">
        <f>Table1[[#This Row],[Tariff per Car]]+Table1[[#This Row],[FSC per Car]]</f>
        <v>6401.6</v>
      </c>
      <c r="AE1901" s="4">
        <f>IF(Table1[[#This Row],[Commodity]]="corn",Table1[[#This Row],[Tariff + FSC per Car]]/(111*2000/56),Table1[[#This Row],[Tariff + FSC per Car]]/(111*2000/60))</f>
        <v>1.7301621621621623</v>
      </c>
      <c r="AF1901" s="4">
        <f>Table1[[#This Row],[Tariff + FSC per Car]]/100.7</f>
        <v>63.57100297914598</v>
      </c>
      <c r="AG1901" s="4">
        <f>(Table1[[#This Row],[Tariff + FSC per Car]]/111)</f>
        <v>57.672072072072076</v>
      </c>
      <c r="AH1901" s="6">
        <f>(Table1[[#This Row],[Tariff + FSC per Car]]/111)/Table1[[#This Row],[Route Mileage]]</f>
        <v>3.4617090079274958E-2</v>
      </c>
    </row>
    <row r="1902" spans="1:34" x14ac:dyDescent="0.25">
      <c r="A1902" s="3">
        <v>45731</v>
      </c>
      <c r="B1902" s="22" t="s">
        <v>131</v>
      </c>
      <c r="C1902" s="22" t="s">
        <v>131</v>
      </c>
      <c r="D1902" s="25">
        <v>4050</v>
      </c>
      <c r="E1902" s="24">
        <v>1001000</v>
      </c>
      <c r="F1902" s="22" t="s">
        <v>72</v>
      </c>
      <c r="G1902" s="1" t="s">
        <v>36</v>
      </c>
      <c r="H1902" s="1" t="s">
        <v>132</v>
      </c>
      <c r="I1902" t="s">
        <v>57</v>
      </c>
      <c r="J1902" t="str">
        <f>_xlfn.CONCAT(IFERROR(INDEX(Lookup!B:B, MATCH(Table1[[#This Row],[Origin City]], Lookup!A:A, 0)), Table1[[#This Row],[Origin City]]),","," ",Table1[[#This Row],[Origin State]])</f>
        <v>Gibson City, IL</v>
      </c>
      <c r="K1902" t="s">
        <v>133</v>
      </c>
      <c r="L1902" t="s">
        <v>83</v>
      </c>
      <c r="M1902" t="str">
        <f>_xlfn.CONCAT(IFERROR(INDEX(Lookup!B:B, MATCH(Table1[[#This Row],[Destination City]], Lookup!A:A, 0)), Table1[[#This Row],[Destination City]]),","," ",Table1[[#This Row],[Destination State]])</f>
        <v>Reserve, LA</v>
      </c>
      <c r="N1902" s="5">
        <v>870</v>
      </c>
      <c r="O1902" s="23" t="s">
        <v>86</v>
      </c>
      <c r="P1902" s="23">
        <v>105</v>
      </c>
      <c r="Q1902" s="23"/>
      <c r="R1902" s="23" t="s">
        <v>108</v>
      </c>
      <c r="S1902" s="23" t="s">
        <v>43</v>
      </c>
      <c r="T1902" s="23" t="s">
        <v>52</v>
      </c>
      <c r="U1902" s="31"/>
      <c r="V1902" s="32" t="s">
        <v>134</v>
      </c>
      <c r="W1902" s="4">
        <v>2191</v>
      </c>
      <c r="X1902" s="4">
        <f>IF(Table1[[#This Row],[Commodity]]="corn",Table1[[#This Row],[Tariff per Car]]/(111*2000/56),Table1[[#This Row],[Tariff per Car]]/(111*2000/60))</f>
        <v>0.59216216216216211</v>
      </c>
      <c r="Y1902" s="4">
        <f>Table1[[#This Row],[Tariff per Car]]/100.7</f>
        <v>21.757696127110229</v>
      </c>
      <c r="Z1902" s="4">
        <f>(Table1[[#This Row],[Tariff per Car]]/111)</f>
        <v>19.738738738738739</v>
      </c>
      <c r="AA1902" s="6">
        <f>(Table1[[#This Row],[Tariff per Car]]/111)/Table1[[#This Row],[Route Mileage]]</f>
        <v>2.2688205446826138E-2</v>
      </c>
      <c r="AB1902" s="4">
        <v>0.35049999999999998</v>
      </c>
      <c r="AC1902" s="4">
        <f>Table1[[#This Row],[FSC per Mile]]*Table1[[#This Row],[Route Mileage]]</f>
        <v>304.935</v>
      </c>
      <c r="AD1902" s="4">
        <f>Table1[[#This Row],[Tariff per Car]]+Table1[[#This Row],[FSC per Car]]</f>
        <v>2495.9349999999999</v>
      </c>
      <c r="AE1902" s="4">
        <f>IF(Table1[[#This Row],[Commodity]]="corn",Table1[[#This Row],[Tariff + FSC per Car]]/(111*2000/56),Table1[[#This Row],[Tariff + FSC per Car]]/(111*2000/60))</f>
        <v>0.67457702702702704</v>
      </c>
      <c r="AF1902" s="4">
        <f>Table1[[#This Row],[Tariff + FSC per Car]]/100.7</f>
        <v>24.785849056603773</v>
      </c>
      <c r="AG1902" s="4">
        <f>(Table1[[#This Row],[Tariff + FSC per Car]]/111)</f>
        <v>22.485900900900901</v>
      </c>
      <c r="AH1902" s="6">
        <f>(Table1[[#This Row],[Tariff + FSC per Car]]/111)/Table1[[#This Row],[Route Mileage]]</f>
        <v>2.5845863104483793E-2</v>
      </c>
    </row>
    <row r="1903" spans="1:34" x14ac:dyDescent="0.25">
      <c r="A1903" s="3">
        <v>45731</v>
      </c>
      <c r="B1903" s="22" t="s">
        <v>131</v>
      </c>
      <c r="C1903" s="22" t="s">
        <v>131</v>
      </c>
      <c r="D1903" s="25">
        <v>4050</v>
      </c>
      <c r="E1903" s="24">
        <v>1001000</v>
      </c>
      <c r="F1903" s="22" t="s">
        <v>72</v>
      </c>
      <c r="G1903" s="1" t="s">
        <v>36</v>
      </c>
      <c r="H1903" s="1" t="s">
        <v>132</v>
      </c>
      <c r="I1903" t="s">
        <v>57</v>
      </c>
      <c r="J1903" t="str">
        <f>_xlfn.CONCAT(IFERROR(INDEX(Lookup!B:B, MATCH(Table1[[#This Row],[Origin City]], Lookup!A:A, 0)), Table1[[#This Row],[Origin City]]),","," ",Table1[[#This Row],[Origin State]])</f>
        <v>Gibson City, IL</v>
      </c>
      <c r="K1903" t="s">
        <v>133</v>
      </c>
      <c r="L1903" t="s">
        <v>83</v>
      </c>
      <c r="M1903" t="str">
        <f>_xlfn.CONCAT(IFERROR(INDEX(Lookup!B:B, MATCH(Table1[[#This Row],[Destination City]], Lookup!A:A, 0)), Table1[[#This Row],[Destination City]]),","," ",Table1[[#This Row],[Destination State]])</f>
        <v>Reserve, LA</v>
      </c>
      <c r="N1903" s="5">
        <v>870</v>
      </c>
      <c r="O1903" s="23" t="s">
        <v>86</v>
      </c>
      <c r="P1903" s="23">
        <v>105</v>
      </c>
      <c r="Q1903" s="23"/>
      <c r="R1903" s="23" t="s">
        <v>2</v>
      </c>
      <c r="S1903" t="s">
        <v>43</v>
      </c>
      <c r="T1903" s="23" t="s">
        <v>52</v>
      </c>
      <c r="U1903" s="31"/>
      <c r="V1903" s="32" t="s">
        <v>134</v>
      </c>
      <c r="W1903" s="4">
        <v>2571</v>
      </c>
      <c r="X1903" s="4">
        <f>IF(Table1[[#This Row],[Commodity]]="corn",Table1[[#This Row],[Tariff per Car]]/(111*2000/56),Table1[[#This Row],[Tariff per Car]]/(111*2000/60))</f>
        <v>0.69486486486486487</v>
      </c>
      <c r="Y1903" s="4">
        <f>Table1[[#This Row],[Tariff per Car]]/100.7</f>
        <v>25.531281032770604</v>
      </c>
      <c r="Z1903" s="4">
        <f>(Table1[[#This Row],[Tariff per Car]]/111)</f>
        <v>23.162162162162161</v>
      </c>
      <c r="AA1903" s="6">
        <f>(Table1[[#This Row],[Tariff per Car]]/111)/Table1[[#This Row],[Route Mileage]]</f>
        <v>2.6623174899036966E-2</v>
      </c>
      <c r="AB1903" s="4">
        <v>0.35049999999999998</v>
      </c>
      <c r="AC1903" s="4">
        <f>Table1[[#This Row],[FSC per Mile]]*Table1[[#This Row],[Route Mileage]]</f>
        <v>304.935</v>
      </c>
      <c r="AD1903" s="4">
        <f>Table1[[#This Row],[Tariff per Car]]+Table1[[#This Row],[FSC per Car]]</f>
        <v>2875.9349999999999</v>
      </c>
      <c r="AE1903" s="4">
        <f>IF(Table1[[#This Row],[Commodity]]="corn",Table1[[#This Row],[Tariff + FSC per Car]]/(111*2000/56),Table1[[#This Row],[Tariff + FSC per Car]]/(111*2000/60))</f>
        <v>0.7772797297297297</v>
      </c>
      <c r="AF1903" s="4">
        <f>Table1[[#This Row],[Tariff + FSC per Car]]/100.7</f>
        <v>28.559433962264151</v>
      </c>
      <c r="AG1903" s="4">
        <f>(Table1[[#This Row],[Tariff + FSC per Car]]/111)</f>
        <v>25.909324324324324</v>
      </c>
      <c r="AH1903" s="6">
        <f>(Table1[[#This Row],[Tariff + FSC per Car]]/111)/Table1[[#This Row],[Route Mileage]]</f>
        <v>2.9780832556694625E-2</v>
      </c>
    </row>
    <row r="1904" spans="1:34" x14ac:dyDescent="0.25">
      <c r="A1904" s="3">
        <v>45731</v>
      </c>
      <c r="B1904" s="22" t="s">
        <v>131</v>
      </c>
      <c r="C1904" s="22" t="s">
        <v>131</v>
      </c>
      <c r="D1904" s="25">
        <v>4050</v>
      </c>
      <c r="E1904" s="24">
        <v>1001000</v>
      </c>
      <c r="F1904" s="22" t="s">
        <v>72</v>
      </c>
      <c r="G1904" s="1" t="s">
        <v>36</v>
      </c>
      <c r="H1904" s="1" t="s">
        <v>135</v>
      </c>
      <c r="I1904" t="s">
        <v>59</v>
      </c>
      <c r="J1904" t="str">
        <f>_xlfn.CONCAT(IFERROR(INDEX(Lookup!B:B, MATCH(Table1[[#This Row],[Origin City]], Lookup!A:A, 0)), Table1[[#This Row],[Origin City]]),","," ",Table1[[#This Row],[Origin State]])</f>
        <v>Ida Grove, IA</v>
      </c>
      <c r="K1904" t="s">
        <v>136</v>
      </c>
      <c r="L1904" t="s">
        <v>83</v>
      </c>
      <c r="M1904" t="str">
        <f>_xlfn.CONCAT(IFERROR(INDEX(Lookup!B:B, MATCH(Table1[[#This Row],[Destination City]], Lookup!A:A, 0)), Table1[[#This Row],[Destination City]]),","," ",Table1[[#This Row],[Destination State]])</f>
        <v>Convent, LA</v>
      </c>
      <c r="N1904" s="5">
        <v>1376</v>
      </c>
      <c r="O1904" s="23" t="s">
        <v>86</v>
      </c>
      <c r="P1904" s="23">
        <v>105</v>
      </c>
      <c r="Q1904" s="23"/>
      <c r="R1904" s="23" t="s">
        <v>108</v>
      </c>
      <c r="S1904" t="s">
        <v>43</v>
      </c>
      <c r="T1904" s="23" t="s">
        <v>43</v>
      </c>
      <c r="U1904" s="31"/>
      <c r="V1904" s="32" t="s">
        <v>134</v>
      </c>
      <c r="W1904" s="4">
        <v>3324</v>
      </c>
      <c r="X1904" s="4">
        <f>IF(Table1[[#This Row],[Commodity]]="corn",Table1[[#This Row],[Tariff per Car]]/(111*2000/56),Table1[[#This Row],[Tariff per Car]]/(111*2000/60))</f>
        <v>0.89837837837837842</v>
      </c>
      <c r="Y1904" s="4">
        <f>Table1[[#This Row],[Tariff per Car]]/100.7</f>
        <v>33.008937437934456</v>
      </c>
      <c r="Z1904" s="4">
        <f>(Table1[[#This Row],[Tariff per Car]]/111)</f>
        <v>29.945945945945947</v>
      </c>
      <c r="AA1904" s="6">
        <f>(Table1[[#This Row],[Tariff per Car]]/111)/Table1[[#This Row],[Route Mileage]]</f>
        <v>2.1763042111879322E-2</v>
      </c>
      <c r="AB1904" s="4">
        <v>0.35049999999999998</v>
      </c>
      <c r="AC1904" s="4">
        <f>Table1[[#This Row],[FSC per Mile]]*Table1[[#This Row],[Route Mileage]]</f>
        <v>482.28799999999995</v>
      </c>
      <c r="AD1904" s="4">
        <f>Table1[[#This Row],[Tariff per Car]]+Table1[[#This Row],[FSC per Car]]</f>
        <v>3806.288</v>
      </c>
      <c r="AE1904" s="4">
        <f>IF(Table1[[#This Row],[Commodity]]="corn",Table1[[#This Row],[Tariff + FSC per Car]]/(111*2000/56),Table1[[#This Row],[Tariff + FSC per Car]]/(111*2000/60))</f>
        <v>1.0287264864864865</v>
      </c>
      <c r="AF1904" s="4">
        <f>Table1[[#This Row],[Tariff + FSC per Car]]/100.7</f>
        <v>37.79829195630586</v>
      </c>
      <c r="AG1904" s="4">
        <f>(Table1[[#This Row],[Tariff + FSC per Car]]/111)</f>
        <v>34.290882882882883</v>
      </c>
      <c r="AH1904" s="6">
        <f>(Table1[[#This Row],[Tariff + FSC per Car]]/111)/Table1[[#This Row],[Route Mileage]]</f>
        <v>2.492069976953698E-2</v>
      </c>
    </row>
    <row r="1905" spans="1:34" x14ac:dyDescent="0.25">
      <c r="A1905" s="3">
        <v>45731</v>
      </c>
      <c r="B1905" s="22" t="s">
        <v>131</v>
      </c>
      <c r="C1905" s="22" t="s">
        <v>131</v>
      </c>
      <c r="D1905" s="25">
        <v>4050</v>
      </c>
      <c r="E1905" s="24">
        <v>1001000</v>
      </c>
      <c r="F1905" s="22" t="s">
        <v>72</v>
      </c>
      <c r="G1905" s="1" t="s">
        <v>36</v>
      </c>
      <c r="H1905" s="1" t="s">
        <v>135</v>
      </c>
      <c r="I1905" t="s">
        <v>59</v>
      </c>
      <c r="J1905" t="str">
        <f>_xlfn.CONCAT(IFERROR(INDEX(Lookup!B:B, MATCH(Table1[[#This Row],[Origin City]], Lookup!A:A, 0)), Table1[[#This Row],[Origin City]]),","," ",Table1[[#This Row],[Origin State]])</f>
        <v>Ida Grove, IA</v>
      </c>
      <c r="K1905" t="s">
        <v>136</v>
      </c>
      <c r="L1905" t="s">
        <v>83</v>
      </c>
      <c r="M1905" t="str">
        <f>_xlfn.CONCAT(IFERROR(INDEX(Lookup!B:B, MATCH(Table1[[#This Row],[Destination City]], Lookup!A:A, 0)), Table1[[#This Row],[Destination City]]),","," ",Table1[[#This Row],[Destination State]])</f>
        <v>Convent, LA</v>
      </c>
      <c r="N1905" s="5">
        <v>1376</v>
      </c>
      <c r="O1905" s="23" t="s">
        <v>86</v>
      </c>
      <c r="P1905" s="23">
        <v>105</v>
      </c>
      <c r="Q1905" s="23"/>
      <c r="R1905" s="23" t="s">
        <v>2</v>
      </c>
      <c r="S1905" t="s">
        <v>43</v>
      </c>
      <c r="T1905" s="23" t="s">
        <v>43</v>
      </c>
      <c r="U1905" s="31"/>
      <c r="V1905" s="32" t="s">
        <v>134</v>
      </c>
      <c r="W1905" s="4">
        <v>3759</v>
      </c>
      <c r="X1905" s="4">
        <f>IF(Table1[[#This Row],[Commodity]]="corn",Table1[[#This Row],[Tariff per Car]]/(111*2000/56),Table1[[#This Row],[Tariff per Car]]/(111*2000/60))</f>
        <v>1.0159459459459459</v>
      </c>
      <c r="Y1905" s="4">
        <f>Table1[[#This Row],[Tariff per Car]]/100.7</f>
        <v>37.328699106256202</v>
      </c>
      <c r="Z1905" s="4">
        <f>(Table1[[#This Row],[Tariff per Car]]/111)</f>
        <v>33.864864864864863</v>
      </c>
      <c r="AA1905" s="6">
        <f>(Table1[[#This Row],[Tariff per Car]]/111)/Table1[[#This Row],[Route Mileage]]</f>
        <v>2.4611093651791326E-2</v>
      </c>
      <c r="AB1905" s="4">
        <v>0.35049999999999998</v>
      </c>
      <c r="AC1905" s="4">
        <f>Table1[[#This Row],[FSC per Mile]]*Table1[[#This Row],[Route Mileage]]</f>
        <v>482.28799999999995</v>
      </c>
      <c r="AD1905" s="4">
        <f>Table1[[#This Row],[Tariff per Car]]+Table1[[#This Row],[FSC per Car]]</f>
        <v>4241.2879999999996</v>
      </c>
      <c r="AE1905" s="4">
        <f>IF(Table1[[#This Row],[Commodity]]="corn",Table1[[#This Row],[Tariff + FSC per Car]]/(111*2000/56),Table1[[#This Row],[Tariff + FSC per Car]]/(111*2000/60))</f>
        <v>1.1462940540540538</v>
      </c>
      <c r="AF1905" s="4">
        <f>Table1[[#This Row],[Tariff + FSC per Car]]/100.7</f>
        <v>42.118053624627599</v>
      </c>
      <c r="AG1905" s="4">
        <f>(Table1[[#This Row],[Tariff + FSC per Car]]/111)</f>
        <v>38.209801801801795</v>
      </c>
      <c r="AH1905" s="6">
        <f>(Table1[[#This Row],[Tariff + FSC per Car]]/111)/Table1[[#This Row],[Route Mileage]]</f>
        <v>2.7768751309448978E-2</v>
      </c>
    </row>
    <row r="1906" spans="1:34" x14ac:dyDescent="0.25">
      <c r="A1906" s="3">
        <v>45731</v>
      </c>
      <c r="B1906" s="22" t="s">
        <v>88</v>
      </c>
      <c r="C1906" s="22" t="s">
        <v>81</v>
      </c>
      <c r="D1906" s="25">
        <v>4444</v>
      </c>
      <c r="E1906" s="24">
        <v>47004</v>
      </c>
      <c r="F1906" s="22" t="s">
        <v>72</v>
      </c>
      <c r="G1906" s="1" t="s">
        <v>36</v>
      </c>
      <c r="H1906" s="1" t="s">
        <v>89</v>
      </c>
      <c r="I1906" t="s">
        <v>75</v>
      </c>
      <c r="J1906" t="str">
        <f>_xlfn.CONCAT(IFERROR(INDEX(Lookup!B:B, MATCH(Table1[[#This Row],[Origin City]], Lookup!A:A, 0)), Table1[[#This Row],[Origin City]]),","," ",Table1[[#This Row],[Origin State]])</f>
        <v>Enderlin, ND</v>
      </c>
      <c r="K1906" t="s">
        <v>119</v>
      </c>
      <c r="L1906" t="s">
        <v>57</v>
      </c>
      <c r="M1906" t="str">
        <f>_xlfn.CONCAT(IFERROR(INDEX(Lookup!B:B, MATCH(Table1[[#This Row],[Destination City]], Lookup!A:A, 0)), Table1[[#This Row],[Destination City]]),","," ",Table1[[#This Row],[Destination State]])</f>
        <v>East St. Louis, IL</v>
      </c>
      <c r="N1906" s="5">
        <v>1235.9000000000001</v>
      </c>
      <c r="O1906" s="23" t="s">
        <v>86</v>
      </c>
      <c r="P1906" s="23">
        <v>110</v>
      </c>
      <c r="Q1906" s="23">
        <v>110</v>
      </c>
      <c r="R1906" s="23" t="s">
        <v>42</v>
      </c>
      <c r="S1906" t="s">
        <v>43</v>
      </c>
      <c r="T1906" s="23" t="s">
        <v>52</v>
      </c>
      <c r="U1906" s="31"/>
      <c r="V1906" s="32" t="s">
        <v>87</v>
      </c>
      <c r="W1906" s="4">
        <v>3526</v>
      </c>
      <c r="X1906" s="4">
        <f>IF(Table1[[#This Row],[Commodity]]="corn",Table1[[#This Row],[Tariff per Car]]/(111*2000/56),Table1[[#This Row],[Tariff per Car]]/(111*2000/60))</f>
        <v>0.95297297297297301</v>
      </c>
      <c r="Y1906" s="4">
        <f>Table1[[#This Row],[Tariff per Car]]/100.7</f>
        <v>35.01489572989076</v>
      </c>
      <c r="Z1906" s="4">
        <f>(Table1[[#This Row],[Tariff per Car]]/111)</f>
        <v>31.765765765765767</v>
      </c>
      <c r="AA1906" s="6">
        <f>(Table1[[#This Row],[Tariff per Car]]/111)/Table1[[#This Row],[Route Mileage]]</f>
        <v>2.5702537232596297E-2</v>
      </c>
      <c r="AB1906" s="4">
        <v>0.29749999999999999</v>
      </c>
      <c r="AC1906" s="4">
        <f>Table1[[#This Row],[FSC per Mile]]*Table1[[#This Row],[Route Mileage]]</f>
        <v>367.68025</v>
      </c>
      <c r="AD1906" s="4">
        <f>Table1[[#This Row],[Tariff per Car]]+Table1[[#This Row],[FSC per Car]]</f>
        <v>3893.6802499999999</v>
      </c>
      <c r="AE1906" s="4">
        <f>IF(Table1[[#This Row],[Commodity]]="corn",Table1[[#This Row],[Tariff + FSC per Car]]/(111*2000/56),Table1[[#This Row],[Tariff + FSC per Car]]/(111*2000/60))</f>
        <v>1.0523460135135134</v>
      </c>
      <c r="AF1906" s="4">
        <f>Table1[[#This Row],[Tariff + FSC per Car]]/100.7</f>
        <v>38.666139523336639</v>
      </c>
      <c r="AG1906" s="4">
        <f>(Table1[[#This Row],[Tariff + FSC per Car]]/111)</f>
        <v>35.078200450450453</v>
      </c>
      <c r="AH1906" s="6">
        <f>(Table1[[#This Row],[Tariff + FSC per Car]]/111)/Table1[[#This Row],[Route Mileage]]</f>
        <v>2.8382717412776478E-2</v>
      </c>
    </row>
    <row r="1907" spans="1:34" x14ac:dyDescent="0.25">
      <c r="A1907" s="3">
        <v>45731</v>
      </c>
      <c r="B1907" s="22" t="s">
        <v>88</v>
      </c>
      <c r="C1907" s="22" t="s">
        <v>81</v>
      </c>
      <c r="D1907" s="25">
        <v>4444</v>
      </c>
      <c r="E1907" s="24">
        <v>45650</v>
      </c>
      <c r="F1907" s="22" t="s">
        <v>72</v>
      </c>
      <c r="G1907" s="1" t="s">
        <v>36</v>
      </c>
      <c r="H1907" s="1" t="s">
        <v>89</v>
      </c>
      <c r="I1907" t="s">
        <v>75</v>
      </c>
      <c r="J1907" t="str">
        <f>_xlfn.CONCAT(IFERROR(INDEX(Lookup!B:B, MATCH(Table1[[#This Row],[Origin City]], Lookup!A:A, 0)), Table1[[#This Row],[Origin City]]),","," ",Table1[[#This Row],[Origin State]])</f>
        <v>Enderlin, ND</v>
      </c>
      <c r="K1907" t="s">
        <v>90</v>
      </c>
      <c r="L1907" t="s">
        <v>49</v>
      </c>
      <c r="M1907" t="str">
        <f>_xlfn.CONCAT(IFERROR(INDEX(Lookup!B:B, MATCH(Table1[[#This Row],[Destination City]], Lookup!A:A, 0)), Table1[[#This Row],[Destination City]]),","," ",Table1[[#This Row],[Destination State]])</f>
        <v>Kalama, WA</v>
      </c>
      <c r="N1907" s="5">
        <v>1617</v>
      </c>
      <c r="O1907" s="23" t="s">
        <v>86</v>
      </c>
      <c r="P1907" s="23">
        <v>110</v>
      </c>
      <c r="Q1907" s="23">
        <v>110</v>
      </c>
      <c r="R1907" s="23" t="s">
        <v>42</v>
      </c>
      <c r="S1907" t="s">
        <v>43</v>
      </c>
      <c r="T1907" t="s">
        <v>52</v>
      </c>
      <c r="U1907" s="31"/>
      <c r="V1907" s="32" t="s">
        <v>87</v>
      </c>
      <c r="W1907" s="4">
        <v>5785</v>
      </c>
      <c r="X1907" s="4">
        <f>IF(Table1[[#This Row],[Commodity]]="corn",Table1[[#This Row],[Tariff per Car]]/(111*2000/56),Table1[[#This Row],[Tariff per Car]]/(111*2000/60))</f>
        <v>1.5635135135135134</v>
      </c>
      <c r="Y1907" s="4">
        <f>Table1[[#This Row],[Tariff per Car]]/100.7</f>
        <v>57.447864945382321</v>
      </c>
      <c r="Z1907" s="4">
        <f>(Table1[[#This Row],[Tariff per Car]]/111)</f>
        <v>52.117117117117118</v>
      </c>
      <c r="AA1907" s="6">
        <f>(Table1[[#This Row],[Tariff per Car]]/111)/Table1[[#This Row],[Route Mileage]]</f>
        <v>3.2230746516460802E-2</v>
      </c>
      <c r="AB1907" s="4">
        <v>0.29749999999999999</v>
      </c>
      <c r="AC1907" s="4">
        <f>Table1[[#This Row],[FSC per Mile]]*Table1[[#This Row],[Route Mileage]]</f>
        <v>481.0575</v>
      </c>
      <c r="AD1907" s="4">
        <f>Table1[[#This Row],[Tariff per Car]]+Table1[[#This Row],[FSC per Car]]</f>
        <v>6266.0574999999999</v>
      </c>
      <c r="AE1907" s="4">
        <f>IF(Table1[[#This Row],[Commodity]]="corn",Table1[[#This Row],[Tariff + FSC per Car]]/(111*2000/56),Table1[[#This Row],[Tariff + FSC per Car]]/(111*2000/60))</f>
        <v>1.693529054054054</v>
      </c>
      <c r="AF1907" s="4">
        <f>Table1[[#This Row],[Tariff + FSC per Car]]/100.7</f>
        <v>62.224999999999994</v>
      </c>
      <c r="AG1907" s="4">
        <f>(Table1[[#This Row],[Tariff + FSC per Car]]/111)</f>
        <v>56.450968468468467</v>
      </c>
      <c r="AH1907" s="6">
        <f>(Table1[[#This Row],[Tariff + FSC per Car]]/111)/Table1[[#This Row],[Route Mileage]]</f>
        <v>3.4910926696640983E-2</v>
      </c>
    </row>
    <row r="1908" spans="1:34" x14ac:dyDescent="0.25">
      <c r="A1908" s="3">
        <v>45731</v>
      </c>
      <c r="B1908" s="22" t="s">
        <v>94</v>
      </c>
      <c r="C1908" s="22" t="s">
        <v>94</v>
      </c>
      <c r="D1908" s="25">
        <v>4317</v>
      </c>
      <c r="F1908" s="22" t="s">
        <v>72</v>
      </c>
      <c r="G1908" s="1" t="s">
        <v>36</v>
      </c>
      <c r="H1908" s="1" t="s">
        <v>106</v>
      </c>
      <c r="I1908" t="s">
        <v>57</v>
      </c>
      <c r="J1908" t="str">
        <f>_xlfn.CONCAT(IFERROR(INDEX(Lookup!B:B, MATCH(Table1[[#This Row],[Origin City]], Lookup!A:A, 0)), Table1[[#This Row],[Origin City]]),","," ",Table1[[#This Row],[Origin State]])</f>
        <v>Casey, IL</v>
      </c>
      <c r="K1908" t="s">
        <v>107</v>
      </c>
      <c r="L1908" t="s">
        <v>98</v>
      </c>
      <c r="M1908" t="str">
        <f>_xlfn.CONCAT(IFERROR(INDEX(Lookup!B:B, MATCH(Table1[[#This Row],[Destination City]], Lookup!A:A, 0)), Table1[[#This Row],[Destination City]]),","," ",Table1[[#This Row],[Destination State]])</f>
        <v>Mobile, AL</v>
      </c>
      <c r="N1908" s="5">
        <v>779</v>
      </c>
      <c r="O1908" s="23" t="s">
        <v>86</v>
      </c>
      <c r="P1908" s="23">
        <v>90</v>
      </c>
      <c r="Q1908" s="23">
        <v>90</v>
      </c>
      <c r="R1908" s="23" t="s">
        <v>108</v>
      </c>
      <c r="S1908" t="s">
        <v>43</v>
      </c>
      <c r="T1908" s="23" t="s">
        <v>52</v>
      </c>
      <c r="U1908" s="31"/>
      <c r="V1908" s="32" t="s">
        <v>87</v>
      </c>
      <c r="W1908" s="4">
        <v>3646</v>
      </c>
      <c r="X1908" s="4">
        <f>IF(Table1[[#This Row],[Commodity]]="corn",Table1[[#This Row],[Tariff per Car]]/(111*2000/56),Table1[[#This Row],[Tariff per Car]]/(111*2000/60))</f>
        <v>0.98540540540540544</v>
      </c>
      <c r="Y1908" s="4">
        <f>Table1[[#This Row],[Tariff per Car]]/100.7</f>
        <v>36.206554121151939</v>
      </c>
      <c r="Z1908" s="4">
        <f>(Table1[[#This Row],[Tariff per Car]]/111)</f>
        <v>32.846846846846844</v>
      </c>
      <c r="AA1908" s="6">
        <f>(Table1[[#This Row],[Tariff per Car]]/111)/Table1[[#This Row],[Route Mileage]]</f>
        <v>4.2165400316876565E-2</v>
      </c>
      <c r="AB1908" s="4">
        <v>0</v>
      </c>
      <c r="AC1908" s="4">
        <f>Table1[[#This Row],[FSC per Mile]]*Table1[[#This Row],[Route Mileage]]</f>
        <v>0</v>
      </c>
      <c r="AD1908" s="4">
        <f>Table1[[#This Row],[Tariff per Car]]+Table1[[#This Row],[FSC per Car]]</f>
        <v>3646</v>
      </c>
      <c r="AE1908" s="4">
        <f>IF(Table1[[#This Row],[Commodity]]="corn",Table1[[#This Row],[Tariff + FSC per Car]]/(111*2000/56),Table1[[#This Row],[Tariff + FSC per Car]]/(111*2000/60))</f>
        <v>0.98540540540540544</v>
      </c>
      <c r="AF1908" s="4">
        <f>Table1[[#This Row],[Tariff + FSC per Car]]/100.7</f>
        <v>36.206554121151939</v>
      </c>
      <c r="AG1908" s="4">
        <f>(Table1[[#This Row],[Tariff + FSC per Car]]/111)</f>
        <v>32.846846846846844</v>
      </c>
      <c r="AH1908" s="6">
        <f>(Table1[[#This Row],[Tariff + FSC per Car]]/111)/Table1[[#This Row],[Route Mileage]]</f>
        <v>4.2165400316876565E-2</v>
      </c>
    </row>
    <row r="1909" spans="1:34" x14ac:dyDescent="0.25">
      <c r="A1909" s="3">
        <v>45731</v>
      </c>
      <c r="B1909" s="22" t="s">
        <v>94</v>
      </c>
      <c r="C1909" s="22" t="s">
        <v>94</v>
      </c>
      <c r="D1909" s="25">
        <v>4317</v>
      </c>
      <c r="F1909" s="22" t="s">
        <v>72</v>
      </c>
      <c r="G1909" s="1" t="s">
        <v>36</v>
      </c>
      <c r="H1909" s="1" t="s">
        <v>106</v>
      </c>
      <c r="I1909" t="s">
        <v>57</v>
      </c>
      <c r="J1909" t="str">
        <f>_xlfn.CONCAT(IFERROR(INDEX(Lookup!B:B, MATCH(Table1[[#This Row],[Origin City]], Lookup!A:A, 0)), Table1[[#This Row],[Origin City]]),","," ",Table1[[#This Row],[Origin State]])</f>
        <v>Casey, IL</v>
      </c>
      <c r="K1909" t="s">
        <v>107</v>
      </c>
      <c r="L1909" t="s">
        <v>98</v>
      </c>
      <c r="M1909" t="str">
        <f>_xlfn.CONCAT(IFERROR(INDEX(Lookup!B:B, MATCH(Table1[[#This Row],[Destination City]], Lookup!A:A, 0)), Table1[[#This Row],[Destination City]]),","," ",Table1[[#This Row],[Destination State]])</f>
        <v>Mobile, AL</v>
      </c>
      <c r="N1909" s="5">
        <v>779</v>
      </c>
      <c r="O1909" s="23" t="s">
        <v>86</v>
      </c>
      <c r="P1909" s="23">
        <v>90</v>
      </c>
      <c r="Q1909" s="23">
        <v>90</v>
      </c>
      <c r="R1909" s="23" t="s">
        <v>2</v>
      </c>
      <c r="S1909" t="s">
        <v>43</v>
      </c>
      <c r="T1909" s="23" t="s">
        <v>43</v>
      </c>
      <c r="U1909" s="31"/>
      <c r="V1909" s="32" t="s">
        <v>87</v>
      </c>
      <c r="W1909" s="4">
        <v>3866</v>
      </c>
      <c r="X1909" s="4">
        <f>IF(Table1[[#This Row],[Commodity]]="corn",Table1[[#This Row],[Tariff per Car]]/(111*2000/56),Table1[[#This Row],[Tariff per Car]]/(111*2000/60))</f>
        <v>1.0448648648648649</v>
      </c>
      <c r="Y1909" s="4">
        <f>Table1[[#This Row],[Tariff per Car]]/100.7</f>
        <v>38.391261171797417</v>
      </c>
      <c r="Z1909" s="4">
        <f>(Table1[[#This Row],[Tariff per Car]]/111)</f>
        <v>34.828828828828826</v>
      </c>
      <c r="AA1909" s="6">
        <f>(Table1[[#This Row],[Tariff per Car]]/111)/Table1[[#This Row],[Route Mileage]]</f>
        <v>4.4709664735338675E-2</v>
      </c>
      <c r="AB1909" s="4">
        <v>0</v>
      </c>
      <c r="AC1909" s="4">
        <f>Table1[[#This Row],[FSC per Mile]]*Table1[[#This Row],[Route Mileage]]</f>
        <v>0</v>
      </c>
      <c r="AD1909" s="4">
        <f>Table1[[#This Row],[Tariff per Car]]+Table1[[#This Row],[FSC per Car]]</f>
        <v>3866</v>
      </c>
      <c r="AE1909" s="4">
        <f>IF(Table1[[#This Row],[Commodity]]="corn",Table1[[#This Row],[Tariff + FSC per Car]]/(111*2000/56),Table1[[#This Row],[Tariff + FSC per Car]]/(111*2000/60))</f>
        <v>1.0448648648648649</v>
      </c>
      <c r="AF1909" s="4">
        <f>Table1[[#This Row],[Tariff + FSC per Car]]/100.7</f>
        <v>38.391261171797417</v>
      </c>
      <c r="AG1909" s="4">
        <f>(Table1[[#This Row],[Tariff + FSC per Car]]/111)</f>
        <v>34.828828828828826</v>
      </c>
      <c r="AH1909" s="6">
        <f>(Table1[[#This Row],[Tariff + FSC per Car]]/111)/Table1[[#This Row],[Route Mileage]]</f>
        <v>4.4709664735338675E-2</v>
      </c>
    </row>
    <row r="1910" spans="1:34" x14ac:dyDescent="0.25">
      <c r="A1910" s="3">
        <v>45731</v>
      </c>
      <c r="B1910" s="22" t="s">
        <v>94</v>
      </c>
      <c r="C1910" s="22" t="s">
        <v>94</v>
      </c>
      <c r="D1910" s="25">
        <v>4317</v>
      </c>
      <c r="F1910" s="22" t="s">
        <v>72</v>
      </c>
      <c r="G1910" s="1" t="s">
        <v>36</v>
      </c>
      <c r="H1910" s="1" t="s">
        <v>109</v>
      </c>
      <c r="I1910" t="s">
        <v>100</v>
      </c>
      <c r="J1910" t="str">
        <f>_xlfn.CONCAT(IFERROR(INDEX(Lookup!B:B, MATCH(Table1[[#This Row],[Origin City]], Lookup!A:A, 0)), Table1[[#This Row],[Origin City]]),","," ",Table1[[#This Row],[Origin State]])</f>
        <v>Marion, OH</v>
      </c>
      <c r="K1910" t="s">
        <v>110</v>
      </c>
      <c r="L1910" t="s">
        <v>111</v>
      </c>
      <c r="M1910" t="str">
        <f>_xlfn.CONCAT(IFERROR(INDEX(Lookup!B:B, MATCH(Table1[[#This Row],[Destination City]], Lookup!A:A, 0)), Table1[[#This Row],[Destination City]]),","," ",Table1[[#This Row],[Destination State]])</f>
        <v>Chesapeake, VA</v>
      </c>
      <c r="N1910" s="5">
        <v>760</v>
      </c>
      <c r="O1910" s="23" t="s">
        <v>86</v>
      </c>
      <c r="P1910" s="23">
        <v>90</v>
      </c>
      <c r="Q1910" s="23">
        <v>90</v>
      </c>
      <c r="R1910" s="23" t="s">
        <v>108</v>
      </c>
      <c r="S1910" t="s">
        <v>43</v>
      </c>
      <c r="T1910" s="23" t="s">
        <v>52</v>
      </c>
      <c r="U1910" s="31"/>
      <c r="V1910" s="32" t="s">
        <v>87</v>
      </c>
      <c r="W1910" s="4">
        <v>3214</v>
      </c>
      <c r="X1910" s="4">
        <f>IF(Table1[[#This Row],[Commodity]]="corn",Table1[[#This Row],[Tariff per Car]]/(111*2000/56),Table1[[#This Row],[Tariff per Car]]/(111*2000/60))</f>
        <v>0.86864864864864866</v>
      </c>
      <c r="Y1910" s="4">
        <f>Table1[[#This Row],[Tariff per Car]]/100.7</f>
        <v>31.916583912611717</v>
      </c>
      <c r="Z1910" s="4">
        <f>(Table1[[#This Row],[Tariff per Car]]/111)</f>
        <v>28.954954954954953</v>
      </c>
      <c r="AA1910" s="6">
        <f>(Table1[[#This Row],[Tariff per Car]]/111)/Table1[[#This Row],[Route Mileage]]</f>
        <v>3.80986249407302E-2</v>
      </c>
      <c r="AB1910" s="4">
        <v>0</v>
      </c>
      <c r="AC1910" s="4">
        <f>Table1[[#This Row],[FSC per Mile]]*Table1[[#This Row],[Route Mileage]]</f>
        <v>0</v>
      </c>
      <c r="AD1910" s="4">
        <f>Table1[[#This Row],[Tariff per Car]]+Table1[[#This Row],[FSC per Car]]</f>
        <v>3214</v>
      </c>
      <c r="AE1910" s="4">
        <f>IF(Table1[[#This Row],[Commodity]]="corn",Table1[[#This Row],[Tariff + FSC per Car]]/(111*2000/56),Table1[[#This Row],[Tariff + FSC per Car]]/(111*2000/60))</f>
        <v>0.86864864864864866</v>
      </c>
      <c r="AF1910" s="4">
        <f>Table1[[#This Row],[Tariff + FSC per Car]]/100.7</f>
        <v>31.916583912611717</v>
      </c>
      <c r="AG1910" s="4">
        <f>(Table1[[#This Row],[Tariff + FSC per Car]]/111)</f>
        <v>28.954954954954953</v>
      </c>
      <c r="AH1910" s="6">
        <f>(Table1[[#This Row],[Tariff + FSC per Car]]/111)/Table1[[#This Row],[Route Mileage]]</f>
        <v>3.80986249407302E-2</v>
      </c>
    </row>
    <row r="1911" spans="1:34" x14ac:dyDescent="0.25">
      <c r="A1911" s="3">
        <v>45731</v>
      </c>
      <c r="B1911" s="22" t="s">
        <v>94</v>
      </c>
      <c r="C1911" s="22" t="s">
        <v>94</v>
      </c>
      <c r="D1911" s="25">
        <v>4317</v>
      </c>
      <c r="F1911" s="22" t="s">
        <v>72</v>
      </c>
      <c r="G1911" s="1" t="s">
        <v>36</v>
      </c>
      <c r="H1911" s="1" t="s">
        <v>109</v>
      </c>
      <c r="I1911" t="s">
        <v>100</v>
      </c>
      <c r="J1911" t="str">
        <f>_xlfn.CONCAT(IFERROR(INDEX(Lookup!B:B, MATCH(Table1[[#This Row],[Origin City]], Lookup!A:A, 0)), Table1[[#This Row],[Origin City]]),","," ",Table1[[#This Row],[Origin State]])</f>
        <v>Marion, OH</v>
      </c>
      <c r="K1911" t="s">
        <v>110</v>
      </c>
      <c r="L1911" t="s">
        <v>111</v>
      </c>
      <c r="M1911" t="str">
        <f>_xlfn.CONCAT(IFERROR(INDEX(Lookup!B:B, MATCH(Table1[[#This Row],[Destination City]], Lookup!A:A, 0)), Table1[[#This Row],[Destination City]]),","," ",Table1[[#This Row],[Destination State]])</f>
        <v>Chesapeake, VA</v>
      </c>
      <c r="N1911" s="5">
        <v>760</v>
      </c>
      <c r="O1911" s="23" t="s">
        <v>86</v>
      </c>
      <c r="P1911" s="23">
        <v>90</v>
      </c>
      <c r="Q1911" s="23">
        <v>90</v>
      </c>
      <c r="R1911" s="23" t="s">
        <v>2</v>
      </c>
      <c r="S1911" t="s">
        <v>43</v>
      </c>
      <c r="T1911" t="s">
        <v>43</v>
      </c>
      <c r="U1911" s="31"/>
      <c r="V1911" s="32" t="s">
        <v>87</v>
      </c>
      <c r="W1911" s="4">
        <v>3654</v>
      </c>
      <c r="X1911" s="4">
        <f>IF(Table1[[#This Row],[Commodity]]="corn",Table1[[#This Row],[Tariff per Car]]/(111*2000/56),Table1[[#This Row],[Tariff per Car]]/(111*2000/60))</f>
        <v>0.98756756756756758</v>
      </c>
      <c r="Y1911" s="4">
        <f>Table1[[#This Row],[Tariff per Car]]/100.7</f>
        <v>36.285998013902677</v>
      </c>
      <c r="Z1911" s="4">
        <f>(Table1[[#This Row],[Tariff per Car]]/111)</f>
        <v>32.918918918918919</v>
      </c>
      <c r="AA1911" s="6">
        <f>(Table1[[#This Row],[Tariff per Car]]/111)/Table1[[#This Row],[Route Mileage]]</f>
        <v>4.3314366998577526E-2</v>
      </c>
      <c r="AB1911" s="4">
        <v>0</v>
      </c>
      <c r="AC1911" s="4">
        <f>Table1[[#This Row],[FSC per Mile]]*Table1[[#This Row],[Route Mileage]]</f>
        <v>0</v>
      </c>
      <c r="AD1911" s="4">
        <f>Table1[[#This Row],[Tariff per Car]]+Table1[[#This Row],[FSC per Car]]</f>
        <v>3654</v>
      </c>
      <c r="AE1911" s="4">
        <f>IF(Table1[[#This Row],[Commodity]]="corn",Table1[[#This Row],[Tariff + FSC per Car]]/(111*2000/56),Table1[[#This Row],[Tariff + FSC per Car]]/(111*2000/60))</f>
        <v>0.98756756756756758</v>
      </c>
      <c r="AF1911" s="4">
        <f>Table1[[#This Row],[Tariff + FSC per Car]]/100.7</f>
        <v>36.285998013902677</v>
      </c>
      <c r="AG1911" s="4">
        <f>(Table1[[#This Row],[Tariff + FSC per Car]]/111)</f>
        <v>32.918918918918919</v>
      </c>
      <c r="AH1911" s="6">
        <f>(Table1[[#This Row],[Tariff + FSC per Car]]/111)/Table1[[#This Row],[Route Mileage]]</f>
        <v>4.3314366998577526E-2</v>
      </c>
    </row>
    <row r="1912" spans="1:34" x14ac:dyDescent="0.25">
      <c r="A1912" s="3">
        <v>45731</v>
      </c>
      <c r="B1912" s="22" t="s">
        <v>112</v>
      </c>
      <c r="C1912" s="22" t="s">
        <v>112</v>
      </c>
      <c r="D1912" s="25">
        <v>4051</v>
      </c>
      <c r="E1912" s="24">
        <v>1144</v>
      </c>
      <c r="F1912" s="22" t="s">
        <v>72</v>
      </c>
      <c r="G1912" s="1" t="s">
        <v>36</v>
      </c>
      <c r="H1912" s="1" t="s">
        <v>128</v>
      </c>
      <c r="I1912" t="s">
        <v>77</v>
      </c>
      <c r="J1912" t="str">
        <f>_xlfn.CONCAT(IFERROR(INDEX(Lookup!B:B, MATCH(Table1[[#This Row],[Origin City]], Lookup!A:A, 0)), Table1[[#This Row],[Origin City]]),","," ",Table1[[#This Row],[Origin State]])</f>
        <v>Canton, KS</v>
      </c>
      <c r="K1912" t="s">
        <v>65</v>
      </c>
      <c r="L1912" t="s">
        <v>54</v>
      </c>
      <c r="M1912" t="str">
        <f>_xlfn.CONCAT(IFERROR(INDEX(Lookup!B:B, MATCH(Table1[[#This Row],[Destination City]], Lookup!A:A, 0)), Table1[[#This Row],[Destination City]]),","," ",Table1[[#This Row],[Destination State]])</f>
        <v>Houston, TX</v>
      </c>
      <c r="N1912" s="47">
        <v>747</v>
      </c>
      <c r="O1912" s="23" t="s">
        <v>51</v>
      </c>
      <c r="P1912" s="23">
        <v>107</v>
      </c>
      <c r="Q1912" s="23"/>
      <c r="R1912" s="23" t="s">
        <v>42</v>
      </c>
      <c r="S1912" t="s">
        <v>43</v>
      </c>
      <c r="T1912" s="23" t="s">
        <v>52</v>
      </c>
      <c r="U1912" s="37" t="s">
        <v>44</v>
      </c>
      <c r="V1912" s="32"/>
      <c r="W1912" s="4">
        <v>5150</v>
      </c>
      <c r="X1912" s="4">
        <f>IF(Table1[[#This Row],[Commodity]]="corn",Table1[[#This Row],[Tariff per Car]]/(111*2000/56),Table1[[#This Row],[Tariff per Car]]/(111*2000/60))</f>
        <v>1.3918918918918919</v>
      </c>
      <c r="Y1912" s="4">
        <f>Table1[[#This Row],[Tariff per Car]]/100.7</f>
        <v>51.142005958291954</v>
      </c>
      <c r="Z1912" s="4">
        <f>(Table1[[#This Row],[Tariff per Car]]/111)</f>
        <v>46.396396396396398</v>
      </c>
      <c r="AA1912" s="6">
        <f>(Table1[[#This Row],[Tariff per Car]]/111)/Table1[[#This Row],[Route Mileage]]</f>
        <v>6.2110303074158497E-2</v>
      </c>
      <c r="AB1912" s="4">
        <v>0.31</v>
      </c>
      <c r="AC1912" s="4">
        <f>Table1[[#This Row],[FSC per Mile]]*Table1[[#This Row],[Route Mileage]]</f>
        <v>231.57</v>
      </c>
      <c r="AD1912" s="4">
        <f>Table1[[#This Row],[Tariff per Car]]+Table1[[#This Row],[FSC per Car]]</f>
        <v>5381.57</v>
      </c>
      <c r="AE1912" s="4">
        <f>IF(Table1[[#This Row],[Commodity]]="corn",Table1[[#This Row],[Tariff + FSC per Car]]/(111*2000/56),Table1[[#This Row],[Tariff + FSC per Car]]/(111*2000/60))</f>
        <v>1.4544783783783783</v>
      </c>
      <c r="AF1912" s="4">
        <f>Table1[[#This Row],[Tariff + FSC per Car]]/100.7</f>
        <v>53.441608738828201</v>
      </c>
      <c r="AG1912" s="4">
        <f>(Table1[[#This Row],[Tariff + FSC per Car]]/111)</f>
        <v>48.482612612612613</v>
      </c>
      <c r="AH1912" s="6">
        <f>(Table1[[#This Row],[Tariff + FSC per Car]]/111)/Table1[[#This Row],[Route Mileage]]</f>
        <v>6.4903095866951283E-2</v>
      </c>
    </row>
    <row r="1913" spans="1:34" x14ac:dyDescent="0.25">
      <c r="A1913" s="3">
        <v>45731</v>
      </c>
      <c r="B1913" s="22" t="s">
        <v>112</v>
      </c>
      <c r="C1913" s="22" t="s">
        <v>112</v>
      </c>
      <c r="D1913" s="25">
        <v>4051</v>
      </c>
      <c r="E1913" s="24">
        <v>1301</v>
      </c>
      <c r="F1913" s="22" t="s">
        <v>72</v>
      </c>
      <c r="G1913" s="1" t="s">
        <v>36</v>
      </c>
      <c r="H1913" s="1" t="s">
        <v>129</v>
      </c>
      <c r="I1913" t="s">
        <v>38</v>
      </c>
      <c r="J1913" t="str">
        <f>_xlfn.CONCAT(IFERROR(INDEX(Lookup!B:B, MATCH(Table1[[#This Row],[Origin City]], Lookup!A:A, 0)), Table1[[#This Row],[Origin City]]),","," ",Table1[[#This Row],[Origin State]])</f>
        <v>Cozad, NE</v>
      </c>
      <c r="K1913" t="s">
        <v>90</v>
      </c>
      <c r="L1913" t="s">
        <v>49</v>
      </c>
      <c r="M1913" t="str">
        <f>_xlfn.CONCAT(IFERROR(INDEX(Lookup!B:B, MATCH(Table1[[#This Row],[Destination City]], Lookup!A:A, 0)), Table1[[#This Row],[Destination City]]),","," ",Table1[[#This Row],[Destination State]])</f>
        <v>Kalama, WA</v>
      </c>
      <c r="N1913" s="47">
        <v>1562</v>
      </c>
      <c r="O1913" s="23" t="s">
        <v>51</v>
      </c>
      <c r="P1913" s="23">
        <v>107</v>
      </c>
      <c r="Q1913" s="23"/>
      <c r="R1913" s="23" t="s">
        <v>42</v>
      </c>
      <c r="S1913" t="s">
        <v>43</v>
      </c>
      <c r="T1913" s="23" t="s">
        <v>52</v>
      </c>
      <c r="U1913" s="37" t="s">
        <v>44</v>
      </c>
      <c r="V1913" s="32"/>
      <c r="W1913" s="4">
        <v>6140</v>
      </c>
      <c r="X1913" s="4">
        <f>IF(Table1[[#This Row],[Commodity]]="corn",Table1[[#This Row],[Tariff per Car]]/(111*2000/56),Table1[[#This Row],[Tariff per Car]]/(111*2000/60))</f>
        <v>1.6594594594594594</v>
      </c>
      <c r="Y1913" s="4">
        <f>Table1[[#This Row],[Tariff per Car]]/100.7</f>
        <v>60.973187686196624</v>
      </c>
      <c r="Z1913" s="4">
        <f>(Table1[[#This Row],[Tariff per Car]]/111)</f>
        <v>55.315315315315317</v>
      </c>
      <c r="AA1913" s="6">
        <f>(Table1[[#This Row],[Tariff per Car]]/111)/Table1[[#This Row],[Route Mileage]]</f>
        <v>3.5413134004683301E-2</v>
      </c>
      <c r="AB1913" s="4">
        <v>0.31</v>
      </c>
      <c r="AC1913" s="4">
        <f>Table1[[#This Row],[FSC per Mile]]*Table1[[#This Row],[Route Mileage]]</f>
        <v>484.21999999999997</v>
      </c>
      <c r="AD1913" s="4">
        <f>Table1[[#This Row],[Tariff per Car]]+Table1[[#This Row],[FSC per Car]]</f>
        <v>6624.22</v>
      </c>
      <c r="AE1913" s="4">
        <f>IF(Table1[[#This Row],[Commodity]]="corn",Table1[[#This Row],[Tariff + FSC per Car]]/(111*2000/56),Table1[[#This Row],[Tariff + FSC per Car]]/(111*2000/60))</f>
        <v>1.7903297297297298</v>
      </c>
      <c r="AF1913" s="4">
        <f>Table1[[#This Row],[Tariff + FSC per Car]]/100.7</f>
        <v>65.781727904667335</v>
      </c>
      <c r="AG1913" s="4">
        <f>(Table1[[#This Row],[Tariff + FSC per Car]]/111)</f>
        <v>59.677657657657662</v>
      </c>
      <c r="AH1913" s="6">
        <f>(Table1[[#This Row],[Tariff + FSC per Car]]/111)/Table1[[#This Row],[Route Mileage]]</f>
        <v>3.8205926797476093E-2</v>
      </c>
    </row>
    <row r="1914" spans="1:34" x14ac:dyDescent="0.25">
      <c r="A1914" s="3">
        <v>45731</v>
      </c>
      <c r="B1914" s="22" t="s">
        <v>112</v>
      </c>
      <c r="C1914" s="22" t="s">
        <v>112</v>
      </c>
      <c r="D1914" s="25">
        <v>4051</v>
      </c>
      <c r="E1914" s="24">
        <v>1144</v>
      </c>
      <c r="F1914" s="22" t="s">
        <v>72</v>
      </c>
      <c r="G1914" s="1" t="s">
        <v>36</v>
      </c>
      <c r="H1914" s="1" t="s">
        <v>129</v>
      </c>
      <c r="I1914" t="s">
        <v>38</v>
      </c>
      <c r="J1914" t="str">
        <f>_xlfn.CONCAT(IFERROR(INDEX(Lookup!B:B, MATCH(Table1[[#This Row],[Origin City]], Lookup!A:A, 0)), Table1[[#This Row],[Origin City]]),","," ",Table1[[#This Row],[Origin State]])</f>
        <v>Cozad, NE</v>
      </c>
      <c r="K1914" t="s">
        <v>65</v>
      </c>
      <c r="L1914" t="s">
        <v>54</v>
      </c>
      <c r="M1914" t="str">
        <f>_xlfn.CONCAT(IFERROR(INDEX(Lookup!B:B, MATCH(Table1[[#This Row],[Destination City]], Lookup!A:A, 0)), Table1[[#This Row],[Destination City]]),","," ",Table1[[#This Row],[Destination State]])</f>
        <v>Houston, TX</v>
      </c>
      <c r="N1914" s="47">
        <v>1078</v>
      </c>
      <c r="O1914" s="23" t="s">
        <v>51</v>
      </c>
      <c r="P1914" s="23">
        <v>107</v>
      </c>
      <c r="Q1914" s="23"/>
      <c r="R1914" s="23" t="s">
        <v>42</v>
      </c>
      <c r="S1914" t="s">
        <v>43</v>
      </c>
      <c r="T1914" s="23" t="s">
        <v>52</v>
      </c>
      <c r="U1914" s="37" t="s">
        <v>44</v>
      </c>
      <c r="V1914" s="32"/>
      <c r="W1914" s="4">
        <v>5510</v>
      </c>
      <c r="X1914" s="4">
        <f>IF(Table1[[#This Row],[Commodity]]="corn",Table1[[#This Row],[Tariff per Car]]/(111*2000/56),Table1[[#This Row],[Tariff per Car]]/(111*2000/60))</f>
        <v>1.4891891891891893</v>
      </c>
      <c r="Y1914" s="4">
        <f>Table1[[#This Row],[Tariff per Car]]/100.7</f>
        <v>54.716981132075468</v>
      </c>
      <c r="Z1914" s="4">
        <f>(Table1[[#This Row],[Tariff per Car]]/111)</f>
        <v>49.63963963963964</v>
      </c>
      <c r="AA1914" s="6">
        <f>(Table1[[#This Row],[Tariff per Car]]/111)/Table1[[#This Row],[Route Mileage]]</f>
        <v>4.6047903190760332E-2</v>
      </c>
      <c r="AB1914" s="4">
        <v>0.31</v>
      </c>
      <c r="AC1914" s="4">
        <f>Table1[[#This Row],[FSC per Mile]]*Table1[[#This Row],[Route Mileage]]</f>
        <v>334.18</v>
      </c>
      <c r="AD1914" s="4">
        <f>Table1[[#This Row],[Tariff per Car]]+Table1[[#This Row],[FSC per Car]]</f>
        <v>5844.18</v>
      </c>
      <c r="AE1914" s="4">
        <f>IF(Table1[[#This Row],[Commodity]]="corn",Table1[[#This Row],[Tariff + FSC per Car]]/(111*2000/56),Table1[[#This Row],[Tariff + FSC per Car]]/(111*2000/60))</f>
        <v>1.5795081081081082</v>
      </c>
      <c r="AF1914" s="4">
        <f>Table1[[#This Row],[Tariff + FSC per Car]]/100.7</f>
        <v>58.035551142005957</v>
      </c>
      <c r="AG1914" s="4">
        <f>(Table1[[#This Row],[Tariff + FSC per Car]]/111)</f>
        <v>52.650270270270276</v>
      </c>
      <c r="AH1914" s="6">
        <f>(Table1[[#This Row],[Tariff + FSC per Car]]/111)/Table1[[#This Row],[Route Mileage]]</f>
        <v>4.8840695983553131E-2</v>
      </c>
    </row>
    <row r="1915" spans="1:34" x14ac:dyDescent="0.25">
      <c r="A1915" s="3">
        <v>45731</v>
      </c>
      <c r="B1915" s="22" t="s">
        <v>112</v>
      </c>
      <c r="C1915" s="22" t="s">
        <v>112</v>
      </c>
      <c r="D1915" s="25">
        <v>4051</v>
      </c>
      <c r="E1915" s="24">
        <v>1144</v>
      </c>
      <c r="F1915" s="22" t="s">
        <v>72</v>
      </c>
      <c r="G1915" s="1" t="s">
        <v>36</v>
      </c>
      <c r="H1915" s="1" t="s">
        <v>122</v>
      </c>
      <c r="I1915" t="s">
        <v>59</v>
      </c>
      <c r="J1915" t="str">
        <f>_xlfn.CONCAT(IFERROR(INDEX(Lookup!B:B, MATCH(Table1[[#This Row],[Origin City]], Lookup!A:A, 0)), Table1[[#This Row],[Origin City]]),","," ",Table1[[#This Row],[Origin State]])</f>
        <v>Sloan, IA</v>
      </c>
      <c r="K1915" t="s">
        <v>130</v>
      </c>
      <c r="L1915" t="s">
        <v>83</v>
      </c>
      <c r="M1915" t="str">
        <f>_xlfn.CONCAT(IFERROR(INDEX(Lookup!B:B, MATCH(Table1[[#This Row],[Destination City]], Lookup!A:A, 0)), Table1[[#This Row],[Destination City]]),","," ",Table1[[#This Row],[Destination State]])</f>
        <v>Ama, LA</v>
      </c>
      <c r="N1915" s="47">
        <v>1231</v>
      </c>
      <c r="O1915" s="23" t="s">
        <v>51</v>
      </c>
      <c r="P1915" s="23">
        <v>107</v>
      </c>
      <c r="Q1915" s="23"/>
      <c r="R1915" s="23" t="s">
        <v>42</v>
      </c>
      <c r="S1915" t="s">
        <v>43</v>
      </c>
      <c r="T1915" s="23" t="s">
        <v>52</v>
      </c>
      <c r="U1915" s="37" t="s">
        <v>44</v>
      </c>
      <c r="V1915" s="32"/>
      <c r="W1915" s="4">
        <v>5590</v>
      </c>
      <c r="X1915" s="4">
        <f>IF(Table1[[#This Row],[Commodity]]="corn",Table1[[#This Row],[Tariff per Car]]/(111*2000/56),Table1[[#This Row],[Tariff per Car]]/(111*2000/60))</f>
        <v>1.5108108108108107</v>
      </c>
      <c r="Y1915" s="4">
        <f>Table1[[#This Row],[Tariff per Car]]/100.7</f>
        <v>55.511420059582917</v>
      </c>
      <c r="Z1915" s="4">
        <f>(Table1[[#This Row],[Tariff per Car]]/111)</f>
        <v>50.36036036036036</v>
      </c>
      <c r="AA1915" s="6">
        <f>(Table1[[#This Row],[Tariff per Car]]/111)/Table1[[#This Row],[Route Mileage]]</f>
        <v>4.0910122144890627E-2</v>
      </c>
      <c r="AB1915" s="4">
        <v>0.31</v>
      </c>
      <c r="AC1915" s="4">
        <f>Table1[[#This Row],[FSC per Mile]]*Table1[[#This Row],[Route Mileage]]</f>
        <v>381.61</v>
      </c>
      <c r="AD1915" s="4">
        <f>Table1[[#This Row],[Tariff per Car]]+Table1[[#This Row],[FSC per Car]]</f>
        <v>5971.61</v>
      </c>
      <c r="AE1915" s="4">
        <f>IF(Table1[[#This Row],[Commodity]]="corn",Table1[[#This Row],[Tariff + FSC per Car]]/(111*2000/56),Table1[[#This Row],[Tariff + FSC per Car]]/(111*2000/60))</f>
        <v>1.6139486486486485</v>
      </c>
      <c r="AF1915" s="4">
        <f>Table1[[#This Row],[Tariff + FSC per Car]]/100.7</f>
        <v>59.300993048659379</v>
      </c>
      <c r="AG1915" s="4">
        <f>(Table1[[#This Row],[Tariff + FSC per Car]]/111)</f>
        <v>53.798288288288283</v>
      </c>
      <c r="AH1915" s="6">
        <f>(Table1[[#This Row],[Tariff + FSC per Car]]/111)/Table1[[#This Row],[Route Mileage]]</f>
        <v>4.3702914937683413E-2</v>
      </c>
    </row>
    <row r="1916" spans="1:34" x14ac:dyDescent="0.25">
      <c r="A1916" s="3">
        <v>45762</v>
      </c>
      <c r="B1916" s="22" t="s">
        <v>34</v>
      </c>
      <c r="C1916" s="22" t="s">
        <v>34</v>
      </c>
      <c r="D1916" s="25">
        <v>4022</v>
      </c>
      <c r="E1916" s="24">
        <v>39010</v>
      </c>
      <c r="F1916" s="22" t="s">
        <v>35</v>
      </c>
      <c r="G1916" s="1" t="s">
        <v>36</v>
      </c>
      <c r="H1916" s="1" t="s">
        <v>37</v>
      </c>
      <c r="I1916" t="s">
        <v>38</v>
      </c>
      <c r="J1916" t="str">
        <f>_xlfn.CONCAT(IFERROR(INDEX(Lookup!B:B, MATCH(Table1[[#This Row],[Origin City]], Lookup!A:A, 0)), Table1[[#This Row],[Origin City]]),","," ",Table1[[#This Row],[Origin State]])</f>
        <v>Brunswick, NE</v>
      </c>
      <c r="K1916" t="s">
        <v>39</v>
      </c>
      <c r="L1916" t="s">
        <v>40</v>
      </c>
      <c r="M1916" t="str">
        <f>_xlfn.CONCAT(IFERROR(INDEX(Lookup!B:B, MATCH(Table1[[#This Row],[Destination City]], Lookup!A:A, 0)), Table1[[#This Row],[Destination City]]),","," ",Table1[[#This Row],[Destination State]])</f>
        <v>Hanford, CA</v>
      </c>
      <c r="N1916" s="5">
        <v>2122</v>
      </c>
      <c r="O1916" s="23" t="s">
        <v>41</v>
      </c>
      <c r="P1916" s="23">
        <v>110</v>
      </c>
      <c r="Q1916" s="23">
        <v>120</v>
      </c>
      <c r="R1916" s="23" t="s">
        <v>42</v>
      </c>
      <c r="S1916" t="s">
        <v>43</v>
      </c>
      <c r="T1916" s="23" t="s">
        <v>43</v>
      </c>
      <c r="U1916" s="37" t="s">
        <v>44</v>
      </c>
      <c r="V1916" s="32" t="s">
        <v>45</v>
      </c>
      <c r="W1916" s="4">
        <v>6320</v>
      </c>
      <c r="X1916" s="4">
        <f>IF(Table1[[#This Row],[Commodity]]="corn",Table1[[#This Row],[Tariff per Car]]/(111*2000/56),Table1[[#This Row],[Tariff per Car]]/(111*2000/60))</f>
        <v>1.5942342342342342</v>
      </c>
      <c r="Y1916" s="4">
        <f>Table1[[#This Row],[Tariff per Car]]/100.7</f>
        <v>62.760675273088381</v>
      </c>
      <c r="Z1916" s="4">
        <f>(Table1[[#This Row],[Tariff per Car]]/111)</f>
        <v>56.936936936936938</v>
      </c>
      <c r="AA1916" s="6">
        <f>(Table1[[#This Row],[Tariff per Car]]/111)/Table1[[#This Row],[Route Mileage]]</f>
        <v>2.6831732769527303E-2</v>
      </c>
      <c r="AB1916" s="4">
        <v>0.11</v>
      </c>
      <c r="AC1916" s="4">
        <f>Table1[[#This Row],[FSC per Mile]]*Table1[[#This Row],[Route Mileage]]</f>
        <v>233.42</v>
      </c>
      <c r="AD1916" s="4">
        <f>Table1[[#This Row],[Tariff per Car]]+Table1[[#This Row],[FSC per Car]]</f>
        <v>6553.42</v>
      </c>
      <c r="AE1916" s="4">
        <f>IF(Table1[[#This Row],[Commodity]]="corn",Table1[[#This Row],[Tariff + FSC per Car]]/(111*2000/56),Table1[[#This Row],[Tariff + FSC per Car]]/(111*2000/60))</f>
        <v>1.6531149549549551</v>
      </c>
      <c r="AF1916" s="4">
        <f>Table1[[#This Row],[Tariff + FSC per Car]]/100.7</f>
        <v>65.078649453823232</v>
      </c>
      <c r="AG1916" s="4">
        <f>(Table1[[#This Row],[Tariff + FSC per Car]]/111)</f>
        <v>59.039819819819819</v>
      </c>
      <c r="AH1916" s="6">
        <f>(Table1[[#This Row],[Tariff + FSC per Car]]/111)/Table1[[#This Row],[Route Mileage]]</f>
        <v>2.7822723760518295E-2</v>
      </c>
    </row>
    <row r="1917" spans="1:34" x14ac:dyDescent="0.25">
      <c r="A1917" s="3">
        <v>45762</v>
      </c>
      <c r="B1917" s="22" t="s">
        <v>34</v>
      </c>
      <c r="C1917" s="22" t="s">
        <v>34</v>
      </c>
      <c r="D1917" s="25">
        <v>4022</v>
      </c>
      <c r="E1917" s="24">
        <v>39013</v>
      </c>
      <c r="F1917" s="22" t="s">
        <v>35</v>
      </c>
      <c r="G1917" s="1" t="s">
        <v>36</v>
      </c>
      <c r="H1917" s="1" t="s">
        <v>46</v>
      </c>
      <c r="I1917" t="s">
        <v>47</v>
      </c>
      <c r="J1917" t="str">
        <f>_xlfn.CONCAT(IFERROR(INDEX(Lookup!B:B, MATCH(Table1[[#This Row],[Origin City]], Lookup!A:A, 0)), Table1[[#This Row],[Origin City]]),","," ",Table1[[#This Row],[Origin State]])</f>
        <v>Clarkfield, MN</v>
      </c>
      <c r="K1917" t="s">
        <v>48</v>
      </c>
      <c r="L1917" t="s">
        <v>49</v>
      </c>
      <c r="M1917" t="s">
        <v>50</v>
      </c>
      <c r="N1917" s="5">
        <v>1684</v>
      </c>
      <c r="O1917" s="23" t="s">
        <v>51</v>
      </c>
      <c r="P1917" s="23">
        <v>110</v>
      </c>
      <c r="Q1917" s="23">
        <v>120</v>
      </c>
      <c r="R1917" s="23" t="s">
        <v>42</v>
      </c>
      <c r="S1917" t="s">
        <v>43</v>
      </c>
      <c r="T1917" s="23" t="s">
        <v>52</v>
      </c>
      <c r="U1917" s="37" t="s">
        <v>44</v>
      </c>
      <c r="V1917" s="32" t="s">
        <v>45</v>
      </c>
      <c r="W1917" s="4">
        <v>5470</v>
      </c>
      <c r="X1917" s="4">
        <f>IF(Table1[[#This Row],[Commodity]]="corn",Table1[[#This Row],[Tariff per Car]]/(111*2000/56),Table1[[#This Row],[Tariff per Car]]/(111*2000/60))</f>
        <v>1.3798198198198199</v>
      </c>
      <c r="Y1917" s="4">
        <f>Table1[[#This Row],[Tariff per Car]]/100.7</f>
        <v>54.319761668321746</v>
      </c>
      <c r="Z1917" s="4">
        <f>(Table1[[#This Row],[Tariff per Car]]/111)</f>
        <v>49.27927927927928</v>
      </c>
      <c r="AA1917" s="6">
        <f>(Table1[[#This Row],[Tariff per Car]]/111)/Table1[[#This Row],[Route Mileage]]</f>
        <v>2.9263229975819049E-2</v>
      </c>
      <c r="AB1917" s="4">
        <v>0.11</v>
      </c>
      <c r="AC1917" s="4">
        <f>Table1[[#This Row],[FSC per Mile]]*Table1[[#This Row],[Route Mileage]]</f>
        <v>185.24</v>
      </c>
      <c r="AD1917" s="4">
        <f>Table1[[#This Row],[Tariff per Car]]+Table1[[#This Row],[FSC per Car]]</f>
        <v>5655.24</v>
      </c>
      <c r="AE1917" s="4">
        <f>IF(Table1[[#This Row],[Commodity]]="corn",Table1[[#This Row],[Tariff + FSC per Car]]/(111*2000/56),Table1[[#This Row],[Tariff + FSC per Car]]/(111*2000/60))</f>
        <v>1.4265470270270271</v>
      </c>
      <c r="AF1917" s="4">
        <f>Table1[[#This Row],[Tariff + FSC per Car]]/100.7</f>
        <v>56.159285004965241</v>
      </c>
      <c r="AG1917" s="4">
        <f>(Table1[[#This Row],[Tariff + FSC per Car]]/111)</f>
        <v>50.948108108108109</v>
      </c>
      <c r="AH1917" s="6">
        <f>(Table1[[#This Row],[Tariff + FSC per Car]]/111)/Table1[[#This Row],[Route Mileage]]</f>
        <v>3.025422096681004E-2</v>
      </c>
    </row>
    <row r="1918" spans="1:34" x14ac:dyDescent="0.25">
      <c r="A1918" s="3">
        <v>45762</v>
      </c>
      <c r="B1918" s="22" t="s">
        <v>34</v>
      </c>
      <c r="C1918" s="22" t="s">
        <v>34</v>
      </c>
      <c r="D1918" s="25">
        <v>4022</v>
      </c>
      <c r="E1918" s="24">
        <v>39010</v>
      </c>
      <c r="F1918" s="22" t="s">
        <v>35</v>
      </c>
      <c r="G1918" s="1" t="s">
        <v>36</v>
      </c>
      <c r="H1918" s="1" t="s">
        <v>46</v>
      </c>
      <c r="I1918" t="s">
        <v>47</v>
      </c>
      <c r="J1918" t="str">
        <f>_xlfn.CONCAT(IFERROR(INDEX(Lookup!B:B, MATCH(Table1[[#This Row],[Origin City]], Lookup!A:A, 0)), Table1[[#This Row],[Origin City]]),","," ",Table1[[#This Row],[Origin State]])</f>
        <v>Clarkfield, MN</v>
      </c>
      <c r="K1918" t="s">
        <v>53</v>
      </c>
      <c r="L1918" t="s">
        <v>54</v>
      </c>
      <c r="M1918" t="str">
        <f>_xlfn.CONCAT(IFERROR(INDEX(Lookup!B:B, MATCH(Table1[[#This Row],[Destination City]], Lookup!A:A, 0)), Table1[[#This Row],[Destination City]]),","," ",Table1[[#This Row],[Destination State]])</f>
        <v>Hereford, TX</v>
      </c>
      <c r="N1918" s="5">
        <v>1066</v>
      </c>
      <c r="O1918" s="23" t="s">
        <v>51</v>
      </c>
      <c r="P1918" s="23">
        <v>110</v>
      </c>
      <c r="Q1918" s="23">
        <v>120</v>
      </c>
      <c r="R1918" s="23" t="s">
        <v>42</v>
      </c>
      <c r="S1918" t="s">
        <v>43</v>
      </c>
      <c r="T1918" s="23" t="s">
        <v>52</v>
      </c>
      <c r="U1918" s="37" t="s">
        <v>44</v>
      </c>
      <c r="V1918" s="32" t="s">
        <v>45</v>
      </c>
      <c r="W1918" s="4">
        <v>5800</v>
      </c>
      <c r="X1918" s="4">
        <f>IF(Table1[[#This Row],[Commodity]]="corn",Table1[[#This Row],[Tariff per Car]]/(111*2000/56),Table1[[#This Row],[Tariff per Car]]/(111*2000/60))</f>
        <v>1.463063063063063</v>
      </c>
      <c r="Y1918" s="4">
        <f>Table1[[#This Row],[Tariff per Car]]/100.7</f>
        <v>57.596822244289967</v>
      </c>
      <c r="Z1918" s="4">
        <f>(Table1[[#This Row],[Tariff per Car]]/111)</f>
        <v>52.252252252252255</v>
      </c>
      <c r="AA1918" s="6">
        <f>(Table1[[#This Row],[Tariff per Car]]/111)/Table1[[#This Row],[Route Mileage]]</f>
        <v>4.9017122187853895E-2</v>
      </c>
      <c r="AB1918" s="4">
        <v>0.11</v>
      </c>
      <c r="AC1918" s="4">
        <f>Table1[[#This Row],[FSC per Mile]]*Table1[[#This Row],[Route Mileage]]</f>
        <v>117.26</v>
      </c>
      <c r="AD1918" s="4">
        <f>Table1[[#This Row],[Tariff per Car]]+Table1[[#This Row],[FSC per Car]]</f>
        <v>5917.26</v>
      </c>
      <c r="AE1918" s="4">
        <f>IF(Table1[[#This Row],[Commodity]]="corn",Table1[[#This Row],[Tariff + FSC per Car]]/(111*2000/56),Table1[[#This Row],[Tariff + FSC per Car]]/(111*2000/60))</f>
        <v>1.4926421621621622</v>
      </c>
      <c r="AF1918" s="4">
        <f>Table1[[#This Row],[Tariff + FSC per Car]]/100.7</f>
        <v>58.761271102284013</v>
      </c>
      <c r="AG1918" s="4">
        <f>(Table1[[#This Row],[Tariff + FSC per Car]]/111)</f>
        <v>53.308648648648649</v>
      </c>
      <c r="AH1918" s="6">
        <f>(Table1[[#This Row],[Tariff + FSC per Car]]/111)/Table1[[#This Row],[Route Mileage]]</f>
        <v>5.000811317884489E-2</v>
      </c>
    </row>
    <row r="1919" spans="1:34" x14ac:dyDescent="0.25">
      <c r="A1919" s="3">
        <v>45762</v>
      </c>
      <c r="B1919" s="22" t="s">
        <v>34</v>
      </c>
      <c r="C1919" s="22" t="s">
        <v>34</v>
      </c>
      <c r="D1919" s="25">
        <v>4022</v>
      </c>
      <c r="E1919" s="24">
        <v>39010</v>
      </c>
      <c r="F1919" s="22" t="s">
        <v>35</v>
      </c>
      <c r="G1919" s="1" t="s">
        <v>36</v>
      </c>
      <c r="H1919" s="1" t="s">
        <v>55</v>
      </c>
      <c r="I1919" t="s">
        <v>38</v>
      </c>
      <c r="J1919" t="str">
        <f>_xlfn.CONCAT(IFERROR(INDEX(Lookup!B:B, MATCH(Table1[[#This Row],[Origin City]], Lookup!A:A, 0)), Table1[[#This Row],[Origin City]]),","," ",Table1[[#This Row],[Origin State]])</f>
        <v>Edison, NE</v>
      </c>
      <c r="K1919" t="s">
        <v>53</v>
      </c>
      <c r="L1919" t="s">
        <v>54</v>
      </c>
      <c r="M1919" t="str">
        <f>_xlfn.CONCAT(IFERROR(INDEX(Lookup!B:B, MATCH(Table1[[#This Row],[Destination City]], Lookup!A:A, 0)), Table1[[#This Row],[Destination City]]),","," ",Table1[[#This Row],[Destination State]])</f>
        <v>Hereford, TX</v>
      </c>
      <c r="N1919" s="9">
        <v>728</v>
      </c>
      <c r="O1919" s="23" t="s">
        <v>51</v>
      </c>
      <c r="P1919" s="23">
        <v>110</v>
      </c>
      <c r="Q1919" s="23">
        <v>120</v>
      </c>
      <c r="R1919" s="23" t="s">
        <v>42</v>
      </c>
      <c r="S1919" t="s">
        <v>43</v>
      </c>
      <c r="T1919" s="23" t="s">
        <v>52</v>
      </c>
      <c r="U1919" s="37" t="s">
        <v>44</v>
      </c>
      <c r="V1919" s="32" t="s">
        <v>45</v>
      </c>
      <c r="W1919" s="4">
        <v>5040</v>
      </c>
      <c r="X1919" s="4">
        <f>IF(Table1[[#This Row],[Commodity]]="corn",Table1[[#This Row],[Tariff per Car]]/(111*2000/56),Table1[[#This Row],[Tariff per Car]]/(111*2000/60))</f>
        <v>1.2713513513513515</v>
      </c>
      <c r="Y1919" s="4">
        <f>Table1[[#This Row],[Tariff per Car]]/100.7</f>
        <v>50.049652432969211</v>
      </c>
      <c r="Z1919" s="4">
        <f>(Table1[[#This Row],[Tariff per Car]]/111)</f>
        <v>45.405405405405403</v>
      </c>
      <c r="AA1919" s="6">
        <f>(Table1[[#This Row],[Tariff per Car]]/111)/Table1[[#This Row],[Route Mileage]]</f>
        <v>6.2370062370062367E-2</v>
      </c>
      <c r="AB1919" s="4">
        <v>0.11</v>
      </c>
      <c r="AC1919" s="4">
        <f>Table1[[#This Row],[FSC per Mile]]*Table1[[#This Row],[Route Mileage]]</f>
        <v>80.08</v>
      </c>
      <c r="AD1919" s="4">
        <f>Table1[[#This Row],[Tariff per Car]]+Table1[[#This Row],[FSC per Car]]</f>
        <v>5120.08</v>
      </c>
      <c r="AE1919" s="4">
        <f>IF(Table1[[#This Row],[Commodity]]="corn",Table1[[#This Row],[Tariff + FSC per Car]]/(111*2000/56),Table1[[#This Row],[Tariff + FSC per Car]]/(111*2000/60))</f>
        <v>1.2915517117117117</v>
      </c>
      <c r="AF1919" s="4">
        <f>Table1[[#This Row],[Tariff + FSC per Car]]/100.7</f>
        <v>50.844885799404167</v>
      </c>
      <c r="AG1919" s="4">
        <f>(Table1[[#This Row],[Tariff + FSC per Car]]/111)</f>
        <v>46.126846846846846</v>
      </c>
      <c r="AH1919" s="6">
        <f>(Table1[[#This Row],[Tariff + FSC per Car]]/111)/Table1[[#This Row],[Route Mileage]]</f>
        <v>6.3361053361053354E-2</v>
      </c>
    </row>
    <row r="1920" spans="1:34" x14ac:dyDescent="0.25">
      <c r="A1920" s="3">
        <v>45762</v>
      </c>
      <c r="B1920" s="22" t="s">
        <v>34</v>
      </c>
      <c r="C1920" s="22" t="s">
        <v>34</v>
      </c>
      <c r="D1920" s="25">
        <v>4022</v>
      </c>
      <c r="E1920" s="24">
        <v>39013</v>
      </c>
      <c r="F1920" s="22" t="s">
        <v>35</v>
      </c>
      <c r="G1920" s="1" t="s">
        <v>36</v>
      </c>
      <c r="H1920" s="1" t="s">
        <v>55</v>
      </c>
      <c r="I1920" t="s">
        <v>38</v>
      </c>
      <c r="J1920" t="str">
        <f>_xlfn.CONCAT(IFERROR(INDEX(Lookup!B:B, MATCH(Table1[[#This Row],[Origin City]], Lookup!A:A, 0)), Table1[[#This Row],[Origin City]]),","," ",Table1[[#This Row],[Origin State]])</f>
        <v>Edison, NE</v>
      </c>
      <c r="K1920" t="s">
        <v>48</v>
      </c>
      <c r="L1920" t="s">
        <v>49</v>
      </c>
      <c r="M1920" t="s">
        <v>50</v>
      </c>
      <c r="N1920" s="5">
        <v>1759</v>
      </c>
      <c r="O1920" s="23" t="s">
        <v>51</v>
      </c>
      <c r="P1920" s="23">
        <v>110</v>
      </c>
      <c r="Q1920" s="23">
        <v>120</v>
      </c>
      <c r="R1920" s="23" t="s">
        <v>42</v>
      </c>
      <c r="S1920" t="s">
        <v>43</v>
      </c>
      <c r="T1920" s="23" t="s">
        <v>52</v>
      </c>
      <c r="U1920" s="37" t="s">
        <v>44</v>
      </c>
      <c r="V1920" s="32" t="s">
        <v>45</v>
      </c>
      <c r="W1920" s="4">
        <v>5350</v>
      </c>
      <c r="X1920" s="4">
        <f>IF(Table1[[#This Row],[Commodity]]="corn",Table1[[#This Row],[Tariff per Car]]/(111*2000/56),Table1[[#This Row],[Tariff per Car]]/(111*2000/60))</f>
        <v>1.3495495495495495</v>
      </c>
      <c r="Y1920" s="4">
        <f>Table1[[#This Row],[Tariff per Car]]/100.7</f>
        <v>53.128103277060575</v>
      </c>
      <c r="Z1920" s="4">
        <f>(Table1[[#This Row],[Tariff per Car]]/111)</f>
        <v>48.198198198198199</v>
      </c>
      <c r="AA1920" s="6">
        <f>(Table1[[#This Row],[Tariff per Car]]/111)/Table1[[#This Row],[Route Mileage]]</f>
        <v>2.7400908583398637E-2</v>
      </c>
      <c r="AB1920" s="4">
        <v>0.11</v>
      </c>
      <c r="AC1920" s="4">
        <f>Table1[[#This Row],[FSC per Mile]]*Table1[[#This Row],[Route Mileage]]</f>
        <v>193.49</v>
      </c>
      <c r="AD1920" s="4">
        <f>Table1[[#This Row],[Tariff per Car]]+Table1[[#This Row],[FSC per Car]]</f>
        <v>5543.49</v>
      </c>
      <c r="AE1920" s="4">
        <f>IF(Table1[[#This Row],[Commodity]]="corn",Table1[[#This Row],[Tariff + FSC per Car]]/(111*2000/56),Table1[[#This Row],[Tariff + FSC per Car]]/(111*2000/60))</f>
        <v>1.3983578378378378</v>
      </c>
      <c r="AF1920" s="4">
        <f>Table1[[#This Row],[Tariff + FSC per Car]]/100.7</f>
        <v>55.049553128103277</v>
      </c>
      <c r="AG1920" s="4">
        <f>(Table1[[#This Row],[Tariff + FSC per Car]]/111)</f>
        <v>49.941351351351351</v>
      </c>
      <c r="AH1920" s="6">
        <f>(Table1[[#This Row],[Tariff + FSC per Car]]/111)/Table1[[#This Row],[Route Mileage]]</f>
        <v>2.8391899574389624E-2</v>
      </c>
    </row>
    <row r="1921" spans="1:34" x14ac:dyDescent="0.25">
      <c r="A1921" s="3">
        <v>45762</v>
      </c>
      <c r="B1921" s="22" t="s">
        <v>34</v>
      </c>
      <c r="C1921" s="22" t="s">
        <v>34</v>
      </c>
      <c r="D1921" s="25">
        <v>4022</v>
      </c>
      <c r="E1921" s="24">
        <v>39010</v>
      </c>
      <c r="F1921" s="22" t="s">
        <v>35</v>
      </c>
      <c r="G1921" s="1" t="s">
        <v>36</v>
      </c>
      <c r="H1921" s="1" t="s">
        <v>55</v>
      </c>
      <c r="I1921" t="s">
        <v>38</v>
      </c>
      <c r="J1921" t="str">
        <f>_xlfn.CONCAT(IFERROR(INDEX(Lookup!B:B, MATCH(Table1[[#This Row],[Origin City]], Lookup!A:A, 0)), Table1[[#This Row],[Origin City]]),","," ",Table1[[#This Row],[Origin State]])</f>
        <v>Edison, NE</v>
      </c>
      <c r="K1921" t="s">
        <v>39</v>
      </c>
      <c r="L1921" t="s">
        <v>40</v>
      </c>
      <c r="M1921" t="str">
        <f>_xlfn.CONCAT(IFERROR(INDEX(Lookup!B:B, MATCH(Table1[[#This Row],[Destination City]], Lookup!A:A, 0)), Table1[[#This Row],[Destination City]]),","," ",Table1[[#This Row],[Destination State]])</f>
        <v>Hanford, CA</v>
      </c>
      <c r="N1921" s="5">
        <v>1776</v>
      </c>
      <c r="O1921" s="23" t="s">
        <v>41</v>
      </c>
      <c r="P1921" s="23">
        <v>110</v>
      </c>
      <c r="Q1921" s="23">
        <v>120</v>
      </c>
      <c r="R1921" s="23" t="s">
        <v>42</v>
      </c>
      <c r="S1921" t="s">
        <v>43</v>
      </c>
      <c r="T1921" s="23" t="s">
        <v>52</v>
      </c>
      <c r="U1921" s="37" t="s">
        <v>44</v>
      </c>
      <c r="V1921" s="32" t="s">
        <v>45</v>
      </c>
      <c r="W1921" s="4">
        <v>6000</v>
      </c>
      <c r="X1921" s="4">
        <f>IF(Table1[[#This Row],[Commodity]]="corn",Table1[[#This Row],[Tariff per Car]]/(111*2000/56),Table1[[#This Row],[Tariff per Car]]/(111*2000/60))</f>
        <v>1.5135135135135136</v>
      </c>
      <c r="Y1921" s="4">
        <f>Table1[[#This Row],[Tariff per Car]]/100.7</f>
        <v>59.582919563058589</v>
      </c>
      <c r="Z1921" s="4">
        <f>(Table1[[#This Row],[Tariff per Car]]/111)</f>
        <v>54.054054054054056</v>
      </c>
      <c r="AA1921" s="6">
        <f>(Table1[[#This Row],[Tariff per Car]]/111)/Table1[[#This Row],[Route Mileage]]</f>
        <v>3.0435841246652058E-2</v>
      </c>
      <c r="AB1921" s="4">
        <v>0.11</v>
      </c>
      <c r="AC1921" s="4">
        <f>Table1[[#This Row],[FSC per Mile]]*Table1[[#This Row],[Route Mileage]]</f>
        <v>195.36</v>
      </c>
      <c r="AD1921" s="4">
        <f>Table1[[#This Row],[Tariff per Car]]+Table1[[#This Row],[FSC per Car]]</f>
        <v>6195.36</v>
      </c>
      <c r="AE1921" s="4">
        <f>IF(Table1[[#This Row],[Commodity]]="corn",Table1[[#This Row],[Tariff + FSC per Car]]/(111*2000/56),Table1[[#This Row],[Tariff + FSC per Car]]/(111*2000/60))</f>
        <v>1.5627935135135134</v>
      </c>
      <c r="AF1921" s="4">
        <f>Table1[[#This Row],[Tariff + FSC per Car]]/100.7</f>
        <v>61.522939424031776</v>
      </c>
      <c r="AG1921" s="4">
        <f>(Table1[[#This Row],[Tariff + FSC per Car]]/111)</f>
        <v>55.814054054054054</v>
      </c>
      <c r="AH1921" s="6">
        <f>(Table1[[#This Row],[Tariff + FSC per Car]]/111)/Table1[[#This Row],[Route Mileage]]</f>
        <v>3.1426832237643046E-2</v>
      </c>
    </row>
    <row r="1922" spans="1:34" x14ac:dyDescent="0.25">
      <c r="A1922" s="3">
        <v>45762</v>
      </c>
      <c r="B1922" s="23" t="s">
        <v>34</v>
      </c>
      <c r="C1922" s="23" t="s">
        <v>34</v>
      </c>
      <c r="D1922" s="25">
        <v>4022</v>
      </c>
      <c r="E1922" s="24">
        <v>39010</v>
      </c>
      <c r="F1922" s="22" t="s">
        <v>35</v>
      </c>
      <c r="G1922" s="1" t="s">
        <v>36</v>
      </c>
      <c r="H1922" s="1" t="s">
        <v>56</v>
      </c>
      <c r="I1922" t="s">
        <v>57</v>
      </c>
      <c r="J1922" t="str">
        <f>_xlfn.CONCAT(IFERROR(INDEX(Lookup!B:B, MATCH(Table1[[#This Row],[Origin City]], Lookup!A:A, 0)), Table1[[#This Row],[Origin City]]),","," ",Table1[[#This Row],[Origin State]])</f>
        <v>Greenwood (Mendota), IL</v>
      </c>
      <c r="K1922" t="s">
        <v>53</v>
      </c>
      <c r="L1922" t="s">
        <v>54</v>
      </c>
      <c r="M1922" t="str">
        <f>_xlfn.CONCAT(IFERROR(INDEX(Lookup!B:B, MATCH(Table1[[#This Row],[Destination City]], Lookup!A:A, 0)), Table1[[#This Row],[Destination City]]),","," ",Table1[[#This Row],[Destination State]])</f>
        <v>Hereford, TX</v>
      </c>
      <c r="N1922" s="5">
        <v>935</v>
      </c>
      <c r="O1922" s="23" t="s">
        <v>41</v>
      </c>
      <c r="P1922" s="23">
        <v>110</v>
      </c>
      <c r="Q1922" s="23">
        <v>120</v>
      </c>
      <c r="R1922" s="23" t="s">
        <v>42</v>
      </c>
      <c r="S1922" t="s">
        <v>43</v>
      </c>
      <c r="T1922" s="23" t="s">
        <v>52</v>
      </c>
      <c r="U1922" s="37" t="s">
        <v>44</v>
      </c>
      <c r="V1922" s="32" t="s">
        <v>45</v>
      </c>
      <c r="W1922" s="4">
        <v>4560</v>
      </c>
      <c r="X1922" s="4">
        <f>IF(Table1[[#This Row],[Commodity]]="corn",Table1[[#This Row],[Tariff per Car]]/(111*2000/56),Table1[[#This Row],[Tariff per Car]]/(111*2000/60))</f>
        <v>1.1502702702702703</v>
      </c>
      <c r="Y1922" s="4">
        <f>Table1[[#This Row],[Tariff per Car]]/100.7</f>
        <v>45.283018867924525</v>
      </c>
      <c r="Z1922" s="4">
        <f>(Table1[[#This Row],[Tariff per Car]]/111)</f>
        <v>41.081081081081081</v>
      </c>
      <c r="AA1922" s="6">
        <f>(Table1[[#This Row],[Tariff per Car]]/111)/Table1[[#This Row],[Route Mileage]]</f>
        <v>4.3936985113455701E-2</v>
      </c>
      <c r="AB1922" s="4">
        <v>0.11</v>
      </c>
      <c r="AC1922" s="4">
        <f>Table1[[#This Row],[FSC per Mile]]*Table1[[#This Row],[Route Mileage]]</f>
        <v>102.85</v>
      </c>
      <c r="AD1922" s="4">
        <f>Table1[[#This Row],[Tariff per Car]]+Table1[[#This Row],[FSC per Car]]</f>
        <v>4662.8500000000004</v>
      </c>
      <c r="AE1922" s="4">
        <f>IF(Table1[[#This Row],[Commodity]]="corn",Table1[[#This Row],[Tariff + FSC per Car]]/(111*2000/56),Table1[[#This Row],[Tariff + FSC per Car]]/(111*2000/60))</f>
        <v>1.1762144144144144</v>
      </c>
      <c r="AF1922" s="4">
        <f>Table1[[#This Row],[Tariff + FSC per Car]]/100.7</f>
        <v>46.304369414101295</v>
      </c>
      <c r="AG1922" s="4">
        <f>(Table1[[#This Row],[Tariff + FSC per Car]]/111)</f>
        <v>42.00765765765766</v>
      </c>
      <c r="AH1922" s="6">
        <f>(Table1[[#This Row],[Tariff + FSC per Car]]/111)/Table1[[#This Row],[Route Mileage]]</f>
        <v>4.4927976104446696E-2</v>
      </c>
    </row>
    <row r="1923" spans="1:34" x14ac:dyDescent="0.25">
      <c r="A1923" s="3">
        <v>45762</v>
      </c>
      <c r="B1923" s="22" t="s">
        <v>34</v>
      </c>
      <c r="C1923" s="22" t="s">
        <v>34</v>
      </c>
      <c r="D1923" s="25">
        <v>4022</v>
      </c>
      <c r="E1923" s="24">
        <v>39010</v>
      </c>
      <c r="F1923" s="22" t="s">
        <v>35</v>
      </c>
      <c r="G1923" s="1" t="s">
        <v>36</v>
      </c>
      <c r="H1923" s="1" t="s">
        <v>58</v>
      </c>
      <c r="I1923" t="s">
        <v>59</v>
      </c>
      <c r="J1923" t="str">
        <f>_xlfn.CONCAT(IFERROR(INDEX(Lookup!B:B, MATCH(Table1[[#This Row],[Origin City]], Lookup!A:A, 0)), Table1[[#This Row],[Origin City]]),","," ",Table1[[#This Row],[Origin State]])</f>
        <v>Hancock, IA</v>
      </c>
      <c r="K1923" t="s">
        <v>60</v>
      </c>
      <c r="L1923" t="s">
        <v>54</v>
      </c>
      <c r="M1923" t="str">
        <f>_xlfn.CONCAT(IFERROR(INDEX(Lookup!B:B, MATCH(Table1[[#This Row],[Destination City]], Lookup!A:A, 0)), Table1[[#This Row],[Destination City]]),","," ",Table1[[#This Row],[Destination State]])</f>
        <v>Plainview, TX</v>
      </c>
      <c r="N1923" s="5">
        <v>832</v>
      </c>
      <c r="O1923" s="23" t="s">
        <v>41</v>
      </c>
      <c r="P1923" s="23">
        <v>110</v>
      </c>
      <c r="Q1923" s="23">
        <v>120</v>
      </c>
      <c r="R1923" s="23" t="s">
        <v>42</v>
      </c>
      <c r="S1923" t="s">
        <v>43</v>
      </c>
      <c r="T1923" s="23" t="s">
        <v>43</v>
      </c>
      <c r="U1923" s="37" t="s">
        <v>44</v>
      </c>
      <c r="V1923" s="32" t="s">
        <v>45</v>
      </c>
      <c r="W1923" s="4">
        <v>5160</v>
      </c>
      <c r="X1923" s="4">
        <f>IF(Table1[[#This Row],[Commodity]]="corn",Table1[[#This Row],[Tariff per Car]]/(111*2000/56),Table1[[#This Row],[Tariff per Car]]/(111*2000/60))</f>
        <v>1.3016216216216216</v>
      </c>
      <c r="Y1923" s="4">
        <f>Table1[[#This Row],[Tariff per Car]]/100.7</f>
        <v>51.241310824230389</v>
      </c>
      <c r="Z1923" s="4">
        <f>(Table1[[#This Row],[Tariff per Car]]/111)</f>
        <v>46.486486486486484</v>
      </c>
      <c r="AA1923" s="6">
        <f>(Table1[[#This Row],[Tariff per Car]]/111)/Table1[[#This Row],[Route Mileage]]</f>
        <v>5.5873180873180869E-2</v>
      </c>
      <c r="AB1923" s="4">
        <v>0.11</v>
      </c>
      <c r="AC1923" s="4">
        <f>Table1[[#This Row],[FSC per Mile]]*Table1[[#This Row],[Route Mileage]]</f>
        <v>91.52</v>
      </c>
      <c r="AD1923" s="4">
        <f>Table1[[#This Row],[Tariff per Car]]+Table1[[#This Row],[FSC per Car]]</f>
        <v>5251.52</v>
      </c>
      <c r="AE1923" s="4">
        <f>IF(Table1[[#This Row],[Commodity]]="corn",Table1[[#This Row],[Tariff + FSC per Car]]/(111*2000/56),Table1[[#This Row],[Tariff + FSC per Car]]/(111*2000/60))</f>
        <v>1.3247077477477478</v>
      </c>
      <c r="AF1923" s="4">
        <f>Table1[[#This Row],[Tariff + FSC per Car]]/100.7</f>
        <v>52.15014895729891</v>
      </c>
      <c r="AG1923" s="4">
        <f>(Table1[[#This Row],[Tariff + FSC per Car]]/111)</f>
        <v>47.310990990990994</v>
      </c>
      <c r="AH1923" s="6">
        <f>(Table1[[#This Row],[Tariff + FSC per Car]]/111)/Table1[[#This Row],[Route Mileage]]</f>
        <v>5.6864171864171871E-2</v>
      </c>
    </row>
    <row r="1924" spans="1:34" x14ac:dyDescent="0.25">
      <c r="A1924" s="3">
        <v>45762</v>
      </c>
      <c r="B1924" s="22" t="s">
        <v>34</v>
      </c>
      <c r="C1924" s="22" t="s">
        <v>34</v>
      </c>
      <c r="D1924" s="25">
        <v>4022</v>
      </c>
      <c r="E1924" s="24">
        <v>39010</v>
      </c>
      <c r="F1924" s="22" t="s">
        <v>35</v>
      </c>
      <c r="G1924" s="1" t="s">
        <v>36</v>
      </c>
      <c r="H1924" s="1" t="s">
        <v>61</v>
      </c>
      <c r="I1924" t="s">
        <v>62</v>
      </c>
      <c r="J1924" t="str">
        <f>_xlfn.CONCAT(IFERROR(INDEX(Lookup!B:B, MATCH(Table1[[#This Row],[Origin City]], Lookup!A:A, 0)), Table1[[#This Row],[Origin City]]),","," ",Table1[[#This Row],[Origin State]])</f>
        <v>Phelps (Rock Port), MO</v>
      </c>
      <c r="K1924" t="s">
        <v>63</v>
      </c>
      <c r="L1924" t="s">
        <v>64</v>
      </c>
      <c r="M1924" t="str">
        <f>_xlfn.CONCAT(IFERROR(INDEX(Lookup!B:B, MATCH(Table1[[#This Row],[Destination City]], Lookup!A:A, 0)), Table1[[#This Row],[Destination City]]),","," ",Table1[[#This Row],[Destination State]])</f>
        <v>Clovis, NM</v>
      </c>
      <c r="N1924" s="5">
        <v>764</v>
      </c>
      <c r="O1924" s="23" t="s">
        <v>41</v>
      </c>
      <c r="P1924" s="23">
        <v>110</v>
      </c>
      <c r="Q1924" s="23">
        <v>120</v>
      </c>
      <c r="R1924" s="23" t="s">
        <v>42</v>
      </c>
      <c r="S1924" t="s">
        <v>43</v>
      </c>
      <c r="T1924" s="23" t="s">
        <v>52</v>
      </c>
      <c r="U1924" s="37" t="s">
        <v>44</v>
      </c>
      <c r="V1924" s="32" t="s">
        <v>45</v>
      </c>
      <c r="W1924" s="4">
        <v>4800</v>
      </c>
      <c r="X1924" s="4">
        <f>IF(Table1[[#This Row],[Commodity]]="corn",Table1[[#This Row],[Tariff per Car]]/(111*2000/56),Table1[[#This Row],[Tariff per Car]]/(111*2000/60))</f>
        <v>1.2108108108108109</v>
      </c>
      <c r="Y1924" s="4">
        <f>Table1[[#This Row],[Tariff per Car]]/100.7</f>
        <v>47.666335650446868</v>
      </c>
      <c r="Z1924" s="4">
        <f>(Table1[[#This Row],[Tariff per Car]]/111)</f>
        <v>43.243243243243242</v>
      </c>
      <c r="AA1924" s="6">
        <f>(Table1[[#This Row],[Tariff per Car]]/111)/Table1[[#This Row],[Route Mileage]]</f>
        <v>5.6601103721522571E-2</v>
      </c>
      <c r="AB1924" s="4">
        <v>0.11</v>
      </c>
      <c r="AC1924" s="4">
        <f>Table1[[#This Row],[FSC per Mile]]*Table1[[#This Row],[Route Mileage]]</f>
        <v>84.04</v>
      </c>
      <c r="AD1924" s="4">
        <f>Table1[[#This Row],[Tariff per Car]]+Table1[[#This Row],[FSC per Car]]</f>
        <v>4884.04</v>
      </c>
      <c r="AE1924" s="4">
        <f>IF(Table1[[#This Row],[Commodity]]="corn",Table1[[#This Row],[Tariff + FSC per Car]]/(111*2000/56),Table1[[#This Row],[Tariff + FSC per Car]]/(111*2000/60))</f>
        <v>1.2320100900900901</v>
      </c>
      <c r="AF1924" s="4">
        <f>Table1[[#This Row],[Tariff + FSC per Car]]/100.7</f>
        <v>48.500893743793441</v>
      </c>
      <c r="AG1924" s="4">
        <f>(Table1[[#This Row],[Tariff + FSC per Car]]/111)</f>
        <v>44.000360360360361</v>
      </c>
      <c r="AH1924" s="6">
        <f>(Table1[[#This Row],[Tariff + FSC per Car]]/111)/Table1[[#This Row],[Route Mileage]]</f>
        <v>5.7592094712513558E-2</v>
      </c>
    </row>
    <row r="1925" spans="1:34" x14ac:dyDescent="0.25">
      <c r="A1925" s="3">
        <v>45762</v>
      </c>
      <c r="B1925" s="22" t="s">
        <v>34</v>
      </c>
      <c r="C1925" s="1" t="s">
        <v>34</v>
      </c>
      <c r="D1925" s="25">
        <v>4022</v>
      </c>
      <c r="E1925" s="24">
        <v>39010</v>
      </c>
      <c r="F1925" s="22" t="s">
        <v>35</v>
      </c>
      <c r="G1925" s="1" t="s">
        <v>36</v>
      </c>
      <c r="H1925" s="1" t="s">
        <v>61</v>
      </c>
      <c r="I1925" t="s">
        <v>62</v>
      </c>
      <c r="J1925" t="str">
        <f>_xlfn.CONCAT(IFERROR(INDEX(Lookup!B:B, MATCH(Table1[[#This Row],[Origin City]], Lookup!A:A, 0)), Table1[[#This Row],[Origin City]]),","," ",Table1[[#This Row],[Origin State]])</f>
        <v>Phelps (Rock Port), MO</v>
      </c>
      <c r="K1925" t="s">
        <v>65</v>
      </c>
      <c r="L1925" t="s">
        <v>54</v>
      </c>
      <c r="M1925" t="s">
        <v>66</v>
      </c>
      <c r="N1925" s="5">
        <v>937</v>
      </c>
      <c r="O1925" s="23" t="s">
        <v>41</v>
      </c>
      <c r="P1925" s="23">
        <v>110</v>
      </c>
      <c r="Q1925" s="23">
        <v>120</v>
      </c>
      <c r="R1925" s="23" t="s">
        <v>42</v>
      </c>
      <c r="S1925" t="s">
        <v>43</v>
      </c>
      <c r="T1925" s="23" t="s">
        <v>52</v>
      </c>
      <c r="U1925" s="37" t="s">
        <v>44</v>
      </c>
      <c r="V1925" s="32" t="s">
        <v>45</v>
      </c>
      <c r="W1925" s="4">
        <v>4540</v>
      </c>
      <c r="X1925" s="4">
        <f>IF(Table1[[#This Row],[Commodity]]="corn",Table1[[#This Row],[Tariff per Car]]/(111*2000/56),Table1[[#This Row],[Tariff per Car]]/(111*2000/60))</f>
        <v>1.1452252252252253</v>
      </c>
      <c r="Y1925" s="4">
        <f>Table1[[#This Row],[Tariff per Car]]/100.7</f>
        <v>45.084409136047668</v>
      </c>
      <c r="Z1925" s="4">
        <f>(Table1[[#This Row],[Tariff per Car]]/111)</f>
        <v>40.900900900900901</v>
      </c>
      <c r="AA1925" s="6">
        <f>(Table1[[#This Row],[Tariff per Car]]/111)/Table1[[#This Row],[Route Mileage]]</f>
        <v>4.3650908111954004E-2</v>
      </c>
      <c r="AB1925" s="4">
        <v>0.11</v>
      </c>
      <c r="AC1925" s="4">
        <f>Table1[[#This Row],[FSC per Mile]]*Table1[[#This Row],[Route Mileage]]</f>
        <v>103.07000000000001</v>
      </c>
      <c r="AD1925" s="4">
        <f>Table1[[#This Row],[Tariff per Car]]+Table1[[#This Row],[FSC per Car]]</f>
        <v>4643.07</v>
      </c>
      <c r="AE1925" s="4">
        <f>IF(Table1[[#This Row],[Commodity]]="corn",Table1[[#This Row],[Tariff + FSC per Car]]/(111*2000/56),Table1[[#This Row],[Tariff + FSC per Car]]/(111*2000/60))</f>
        <v>1.1712248648648649</v>
      </c>
      <c r="AF1925" s="4">
        <f>Table1[[#This Row],[Tariff + FSC per Car]]/100.7</f>
        <v>46.107944389275069</v>
      </c>
      <c r="AG1925" s="4">
        <f>(Table1[[#This Row],[Tariff + FSC per Car]]/111)</f>
        <v>41.829459459459457</v>
      </c>
      <c r="AH1925" s="6">
        <f>(Table1[[#This Row],[Tariff + FSC per Car]]/111)/Table1[[#This Row],[Route Mileage]]</f>
        <v>4.4641899102944992E-2</v>
      </c>
    </row>
    <row r="1926" spans="1:34" x14ac:dyDescent="0.25">
      <c r="A1926" s="3">
        <v>45762</v>
      </c>
      <c r="B1926" s="22" t="s">
        <v>34</v>
      </c>
      <c r="C1926" s="1" t="s">
        <v>34</v>
      </c>
      <c r="D1926" s="25">
        <v>4022</v>
      </c>
      <c r="E1926" s="24">
        <v>39013</v>
      </c>
      <c r="F1926" s="22" t="s">
        <v>35</v>
      </c>
      <c r="G1926" s="1" t="s">
        <v>36</v>
      </c>
      <c r="H1926" s="1" t="s">
        <v>67</v>
      </c>
      <c r="I1926" t="s">
        <v>68</v>
      </c>
      <c r="J1926" t="str">
        <f>_xlfn.CONCAT(IFERROR(INDEX(Lookup!B:B, MATCH(Table1[[#This Row],[Origin City]], Lookup!A:A, 0)), Table1[[#This Row],[Origin City]]),","," ",Table1[[#This Row],[Origin State]])</f>
        <v>Selby, SD</v>
      </c>
      <c r="K1926" t="s">
        <v>48</v>
      </c>
      <c r="L1926" t="s">
        <v>49</v>
      </c>
      <c r="M1926" t="s">
        <v>50</v>
      </c>
      <c r="N1926" s="5">
        <v>1419</v>
      </c>
      <c r="O1926" s="23" t="s">
        <v>51</v>
      </c>
      <c r="P1926" s="23">
        <v>110</v>
      </c>
      <c r="Q1926" s="23">
        <v>120</v>
      </c>
      <c r="R1926" s="23" t="s">
        <v>42</v>
      </c>
      <c r="S1926" t="s">
        <v>43</v>
      </c>
      <c r="T1926" s="23" t="s">
        <v>52</v>
      </c>
      <c r="U1926" s="37" t="s">
        <v>44</v>
      </c>
      <c r="V1926" s="32" t="s">
        <v>45</v>
      </c>
      <c r="W1926" s="4">
        <v>5430</v>
      </c>
      <c r="X1926" s="4">
        <f>IF(Table1[[#This Row],[Commodity]]="corn",Table1[[#This Row],[Tariff per Car]]/(111*2000/56),Table1[[#This Row],[Tariff per Car]]/(111*2000/60))</f>
        <v>1.3697297297297297</v>
      </c>
      <c r="Y1926" s="4">
        <f>Table1[[#This Row],[Tariff per Car]]/100.7</f>
        <v>53.922542204568025</v>
      </c>
      <c r="Z1926" s="4">
        <f>(Table1[[#This Row],[Tariff per Car]]/111)</f>
        <v>48.918918918918919</v>
      </c>
      <c r="AA1926" s="6">
        <f>(Table1[[#This Row],[Tariff per Car]]/111)/Table1[[#This Row],[Route Mileage]]</f>
        <v>3.4474220520732152E-2</v>
      </c>
      <c r="AB1926" s="4">
        <v>0.11</v>
      </c>
      <c r="AC1926" s="4">
        <f>Table1[[#This Row],[FSC per Mile]]*Table1[[#This Row],[Route Mileage]]</f>
        <v>156.09</v>
      </c>
      <c r="AD1926" s="4">
        <f>Table1[[#This Row],[Tariff per Car]]+Table1[[#This Row],[FSC per Car]]</f>
        <v>5586.09</v>
      </c>
      <c r="AE1926" s="4">
        <f>IF(Table1[[#This Row],[Commodity]]="corn",Table1[[#This Row],[Tariff + FSC per Car]]/(111*2000/56),Table1[[#This Row],[Tariff + FSC per Car]]/(111*2000/60))</f>
        <v>1.4091037837837839</v>
      </c>
      <c r="AF1926" s="4">
        <f>Table1[[#This Row],[Tariff + FSC per Car]]/100.7</f>
        <v>55.472591857000992</v>
      </c>
      <c r="AG1926" s="4">
        <f>(Table1[[#This Row],[Tariff + FSC per Car]]/111)</f>
        <v>50.325135135135135</v>
      </c>
      <c r="AH1926" s="6">
        <f>(Table1[[#This Row],[Tariff + FSC per Car]]/111)/Table1[[#This Row],[Route Mileage]]</f>
        <v>3.546521151172314E-2</v>
      </c>
    </row>
    <row r="1927" spans="1:34" x14ac:dyDescent="0.25">
      <c r="A1927" s="3">
        <v>45762</v>
      </c>
      <c r="B1927" s="22" t="s">
        <v>34</v>
      </c>
      <c r="C1927" s="22" t="s">
        <v>34</v>
      </c>
      <c r="D1927" s="25">
        <v>4022</v>
      </c>
      <c r="E1927" s="24">
        <v>39013</v>
      </c>
      <c r="F1927" s="22" t="s">
        <v>35</v>
      </c>
      <c r="G1927" s="1" t="s">
        <v>36</v>
      </c>
      <c r="H1927" s="1" t="s">
        <v>69</v>
      </c>
      <c r="I1927" t="s">
        <v>47</v>
      </c>
      <c r="J1927" t="str">
        <f>_xlfn.CONCAT(IFERROR(INDEX(Lookup!B:B, MATCH(Table1[[#This Row],[Origin City]], Lookup!A:A, 0)), Table1[[#This Row],[Origin City]]),","," ",Table1[[#This Row],[Origin State]])</f>
        <v>St. Cloud, MN</v>
      </c>
      <c r="K1927" t="s">
        <v>48</v>
      </c>
      <c r="L1927" t="s">
        <v>49</v>
      </c>
      <c r="M1927" t="s">
        <v>50</v>
      </c>
      <c r="N1927" s="5">
        <v>1666</v>
      </c>
      <c r="O1927" s="23" t="s">
        <v>51</v>
      </c>
      <c r="P1927" s="23">
        <v>110</v>
      </c>
      <c r="Q1927" s="23">
        <v>120</v>
      </c>
      <c r="R1927" s="23" t="s">
        <v>42</v>
      </c>
      <c r="S1927" t="s">
        <v>43</v>
      </c>
      <c r="T1927" s="23" t="s">
        <v>52</v>
      </c>
      <c r="U1927" s="37" t="s">
        <v>44</v>
      </c>
      <c r="V1927" s="32" t="s">
        <v>45</v>
      </c>
      <c r="W1927" s="4">
        <v>5430</v>
      </c>
      <c r="X1927" s="4">
        <f>IF(Table1[[#This Row],[Commodity]]="corn",Table1[[#This Row],[Tariff per Car]]/(111*2000/56),Table1[[#This Row],[Tariff per Car]]/(111*2000/60))</f>
        <v>1.3697297297297297</v>
      </c>
      <c r="Y1927" s="4">
        <f>Table1[[#This Row],[Tariff per Car]]/100.7</f>
        <v>53.922542204568025</v>
      </c>
      <c r="Z1927" s="4">
        <f>(Table1[[#This Row],[Tariff per Car]]/111)</f>
        <v>48.918918918918919</v>
      </c>
      <c r="AA1927" s="6">
        <f>(Table1[[#This Row],[Tariff per Car]]/111)/Table1[[#This Row],[Route Mileage]]</f>
        <v>2.9363096589987345E-2</v>
      </c>
      <c r="AB1927" s="4">
        <v>0.11</v>
      </c>
      <c r="AC1927" s="4">
        <f>Table1[[#This Row],[FSC per Mile]]*Table1[[#This Row],[Route Mileage]]</f>
        <v>183.26</v>
      </c>
      <c r="AD1927" s="4">
        <f>Table1[[#This Row],[Tariff per Car]]+Table1[[#This Row],[FSC per Car]]</f>
        <v>5613.26</v>
      </c>
      <c r="AE1927" s="4">
        <f>IF(Table1[[#This Row],[Commodity]]="corn",Table1[[#This Row],[Tariff + FSC per Car]]/(111*2000/56),Table1[[#This Row],[Tariff + FSC per Car]]/(111*2000/60))</f>
        <v>1.4159574774774775</v>
      </c>
      <c r="AF1927" s="4">
        <f>Table1[[#This Row],[Tariff + FSC per Car]]/100.7</f>
        <v>55.742403177755712</v>
      </c>
      <c r="AG1927" s="4">
        <f>(Table1[[#This Row],[Tariff + FSC per Car]]/111)</f>
        <v>50.56990990990991</v>
      </c>
      <c r="AH1927" s="6">
        <f>(Table1[[#This Row],[Tariff + FSC per Car]]/111)/Table1[[#This Row],[Route Mileage]]</f>
        <v>3.0354087580978337E-2</v>
      </c>
    </row>
    <row r="1928" spans="1:34" x14ac:dyDescent="0.25">
      <c r="A1928" s="3">
        <v>45762</v>
      </c>
      <c r="B1928" s="22" t="s">
        <v>34</v>
      </c>
      <c r="C1928" s="22" t="s">
        <v>34</v>
      </c>
      <c r="D1928" s="25">
        <v>4022</v>
      </c>
      <c r="E1928" s="24">
        <v>39010</v>
      </c>
      <c r="F1928" s="22" t="s">
        <v>35</v>
      </c>
      <c r="G1928" s="1" t="s">
        <v>36</v>
      </c>
      <c r="H1928" s="1" t="s">
        <v>70</v>
      </c>
      <c r="I1928" t="s">
        <v>57</v>
      </c>
      <c r="J1928" t="str">
        <f>_xlfn.CONCAT(IFERROR(INDEX(Lookup!B:B, MATCH(Table1[[#This Row],[Origin City]], Lookup!A:A, 0)), Table1[[#This Row],[Origin City]]),","," ",Table1[[#This Row],[Origin State]])</f>
        <v>Waverly, IL</v>
      </c>
      <c r="K1928" t="s">
        <v>71</v>
      </c>
      <c r="L1928" t="s">
        <v>64</v>
      </c>
      <c r="M1928" t="str">
        <f>_xlfn.CONCAT(IFERROR(INDEX(Lookup!B:B, MATCH(Table1[[#This Row],[Destination City]], Lookup!A:A, 0)), Table1[[#This Row],[Destination City]]),","," ",Table1[[#This Row],[Destination State]])</f>
        <v>Dexter, NM</v>
      </c>
      <c r="N1928" s="47">
        <v>1058</v>
      </c>
      <c r="O1928" s="23" t="s">
        <v>41</v>
      </c>
      <c r="P1928" s="23">
        <v>110</v>
      </c>
      <c r="Q1928" s="23">
        <v>120</v>
      </c>
      <c r="R1928" s="23" t="s">
        <v>42</v>
      </c>
      <c r="S1928" t="s">
        <v>43</v>
      </c>
      <c r="T1928" s="23" t="s">
        <v>43</v>
      </c>
      <c r="U1928" s="37" t="s">
        <v>44</v>
      </c>
      <c r="V1928" s="32" t="s">
        <v>45</v>
      </c>
      <c r="W1928" s="4">
        <v>4680</v>
      </c>
      <c r="X1928" s="4">
        <f>IF(Table1[[#This Row],[Commodity]]="corn",Table1[[#This Row],[Tariff per Car]]/(111*2000/56),Table1[[#This Row],[Tariff per Car]]/(111*2000/60))</f>
        <v>1.1805405405405405</v>
      </c>
      <c r="Y1928" s="4">
        <f>Table1[[#This Row],[Tariff per Car]]/100.7</f>
        <v>46.474677259185697</v>
      </c>
      <c r="Z1928" s="4">
        <f>(Table1[[#This Row],[Tariff per Car]]/111)</f>
        <v>42.162162162162161</v>
      </c>
      <c r="AA1928" s="6">
        <f>(Table1[[#This Row],[Tariff per Car]]/111)/Table1[[#This Row],[Route Mileage]]</f>
        <v>3.9850814898073877E-2</v>
      </c>
      <c r="AB1928" s="4">
        <v>0.11</v>
      </c>
      <c r="AC1928" s="4">
        <f>Table1[[#This Row],[FSC per Mile]]*Table1[[#This Row],[Route Mileage]]</f>
        <v>116.38</v>
      </c>
      <c r="AD1928" s="4">
        <f>Table1[[#This Row],[Tariff per Car]]+Table1[[#This Row],[FSC per Car]]</f>
        <v>4796.38</v>
      </c>
      <c r="AE1928" s="4">
        <f>IF(Table1[[#This Row],[Commodity]]="corn",Table1[[#This Row],[Tariff + FSC per Car]]/(111*2000/56),Table1[[#This Row],[Tariff + FSC per Car]]/(111*2000/60))</f>
        <v>1.2098976576576577</v>
      </c>
      <c r="AF1928" s="4">
        <f>Table1[[#This Row],[Tariff + FSC per Car]]/100.7</f>
        <v>47.630387288977161</v>
      </c>
      <c r="AG1928" s="4">
        <f>(Table1[[#This Row],[Tariff + FSC per Car]]/111)</f>
        <v>43.210630630630632</v>
      </c>
      <c r="AH1928" s="6">
        <f>(Table1[[#This Row],[Tariff + FSC per Car]]/111)/Table1[[#This Row],[Route Mileage]]</f>
        <v>4.0841805889064872E-2</v>
      </c>
    </row>
    <row r="1929" spans="1:34" x14ac:dyDescent="0.25">
      <c r="A1929" s="3">
        <v>45762</v>
      </c>
      <c r="B1929" s="22" t="s">
        <v>131</v>
      </c>
      <c r="C1929" s="22" t="s">
        <v>131</v>
      </c>
      <c r="D1929" s="25">
        <v>4050</v>
      </c>
      <c r="E1929" s="24">
        <v>1001000</v>
      </c>
      <c r="F1929" s="22" t="s">
        <v>35</v>
      </c>
      <c r="G1929" s="1" t="s">
        <v>36</v>
      </c>
      <c r="H1929" s="1" t="s">
        <v>132</v>
      </c>
      <c r="I1929" t="s">
        <v>57</v>
      </c>
      <c r="J1929" t="str">
        <f>_xlfn.CONCAT(IFERROR(INDEX(Lookup!B:B, MATCH(Table1[[#This Row],[Origin City]], Lookup!A:A, 0)), Table1[[#This Row],[Origin City]]),","," ",Table1[[#This Row],[Origin State]])</f>
        <v>Gibson City, IL</v>
      </c>
      <c r="K1929" t="s">
        <v>133</v>
      </c>
      <c r="L1929" t="s">
        <v>83</v>
      </c>
      <c r="M1929" t="str">
        <f>_xlfn.CONCAT(IFERROR(INDEX(Lookup!B:B, MATCH(Table1[[#This Row],[Destination City]], Lookup!A:A, 0)), Table1[[#This Row],[Destination City]]),","," ",Table1[[#This Row],[Destination State]])</f>
        <v>Reserve, LA</v>
      </c>
      <c r="N1929" s="5">
        <v>870</v>
      </c>
      <c r="O1929" s="23" t="s">
        <v>86</v>
      </c>
      <c r="P1929" s="23">
        <v>105</v>
      </c>
      <c r="Q1929" s="23"/>
      <c r="R1929" s="23" t="s">
        <v>108</v>
      </c>
      <c r="S1929" t="s">
        <v>43</v>
      </c>
      <c r="T1929" s="23" t="s">
        <v>52</v>
      </c>
      <c r="U1929" s="31"/>
      <c r="V1929" s="32" t="s">
        <v>134</v>
      </c>
      <c r="W1929" s="4">
        <v>2081</v>
      </c>
      <c r="X1929" s="4">
        <f>IF(Table1[[#This Row],[Commodity]]="corn",Table1[[#This Row],[Tariff per Car]]/(111*2000/56),Table1[[#This Row],[Tariff per Car]]/(111*2000/60))</f>
        <v>0.52493693693693699</v>
      </c>
      <c r="Y1929" s="4">
        <f>Table1[[#This Row],[Tariff per Car]]/100.7</f>
        <v>20.665342601787486</v>
      </c>
      <c r="Z1929" s="4">
        <f>(Table1[[#This Row],[Tariff per Car]]/111)</f>
        <v>18.747747747747749</v>
      </c>
      <c r="AA1929" s="6">
        <f>(Table1[[#This Row],[Tariff per Car]]/111)/Table1[[#This Row],[Route Mileage]]</f>
        <v>2.154913534223879E-2</v>
      </c>
      <c r="AB1929" s="4">
        <v>0.36349999999999999</v>
      </c>
      <c r="AC1929" s="4">
        <f>Table1[[#This Row],[FSC per Mile]]*Table1[[#This Row],[Route Mileage]]</f>
        <v>316.245</v>
      </c>
      <c r="AD1929" s="4">
        <f>Table1[[#This Row],[Tariff per Car]]+Table1[[#This Row],[FSC per Car]]</f>
        <v>2397.2449999999999</v>
      </c>
      <c r="AE1929" s="4">
        <f>IF(Table1[[#This Row],[Commodity]]="corn",Table1[[#This Row],[Tariff + FSC per Car]]/(111*2000/56),Table1[[#This Row],[Tariff + FSC per Car]]/(111*2000/60))</f>
        <v>0.60471045045045047</v>
      </c>
      <c r="AF1929" s="4">
        <f>Table1[[#This Row],[Tariff + FSC per Car]]/100.7</f>
        <v>23.805809334657397</v>
      </c>
      <c r="AG1929" s="4">
        <f>(Table1[[#This Row],[Tariff + FSC per Car]]/111)</f>
        <v>21.596801801801799</v>
      </c>
      <c r="AH1929" s="6">
        <f>(Table1[[#This Row],[Tariff + FSC per Car]]/111)/Table1[[#This Row],[Route Mileage]]</f>
        <v>2.4823910117013563E-2</v>
      </c>
    </row>
    <row r="1930" spans="1:34" x14ac:dyDescent="0.25">
      <c r="A1930" s="3">
        <v>45762</v>
      </c>
      <c r="B1930" s="22" t="s">
        <v>131</v>
      </c>
      <c r="C1930" s="1" t="s">
        <v>131</v>
      </c>
      <c r="D1930" s="25">
        <v>4050</v>
      </c>
      <c r="E1930" s="24">
        <v>1001000</v>
      </c>
      <c r="F1930" s="22" t="s">
        <v>35</v>
      </c>
      <c r="G1930" s="1" t="s">
        <v>36</v>
      </c>
      <c r="H1930" s="1" t="s">
        <v>132</v>
      </c>
      <c r="I1930" t="s">
        <v>57</v>
      </c>
      <c r="J1930" t="str">
        <f>_xlfn.CONCAT(IFERROR(INDEX(Lookup!B:B, MATCH(Table1[[#This Row],[Origin City]], Lookup!A:A, 0)), Table1[[#This Row],[Origin City]]),","," ",Table1[[#This Row],[Origin State]])</f>
        <v>Gibson City, IL</v>
      </c>
      <c r="K1930" t="s">
        <v>133</v>
      </c>
      <c r="L1930" t="s">
        <v>83</v>
      </c>
      <c r="M1930" t="str">
        <f>_xlfn.CONCAT(IFERROR(INDEX(Lookup!B:B, MATCH(Table1[[#This Row],[Destination City]], Lookup!A:A, 0)), Table1[[#This Row],[Destination City]]),","," ",Table1[[#This Row],[Destination State]])</f>
        <v>Reserve, LA</v>
      </c>
      <c r="N1930" s="5">
        <v>870</v>
      </c>
      <c r="O1930" s="23" t="s">
        <v>86</v>
      </c>
      <c r="P1930" s="23">
        <v>105</v>
      </c>
      <c r="Q1930" s="23"/>
      <c r="R1930" s="23" t="s">
        <v>2</v>
      </c>
      <c r="S1930" t="s">
        <v>43</v>
      </c>
      <c r="T1930" s="23" t="s">
        <v>52</v>
      </c>
      <c r="U1930" s="31"/>
      <c r="V1930" s="32" t="s">
        <v>134</v>
      </c>
      <c r="W1930" s="4">
        <v>2461</v>
      </c>
      <c r="X1930" s="4">
        <f>IF(Table1[[#This Row],[Commodity]]="corn",Table1[[#This Row],[Tariff per Car]]/(111*2000/56),Table1[[#This Row],[Tariff per Car]]/(111*2000/60))</f>
        <v>0.62079279279279276</v>
      </c>
      <c r="Y1930" s="4">
        <f>Table1[[#This Row],[Tariff per Car]]/100.7</f>
        <v>24.438927507447865</v>
      </c>
      <c r="Z1930" s="4">
        <f>(Table1[[#This Row],[Tariff per Car]]/111)</f>
        <v>22.171171171171171</v>
      </c>
      <c r="AA1930" s="6">
        <f>(Table1[[#This Row],[Tariff per Car]]/111)/Table1[[#This Row],[Route Mileage]]</f>
        <v>2.5484104794449621E-2</v>
      </c>
      <c r="AB1930" s="4">
        <v>0.36349999999999999</v>
      </c>
      <c r="AC1930" s="4">
        <f>Table1[[#This Row],[FSC per Mile]]*Table1[[#This Row],[Route Mileage]]</f>
        <v>316.245</v>
      </c>
      <c r="AD1930" s="4">
        <f>Table1[[#This Row],[Tariff per Car]]+Table1[[#This Row],[FSC per Car]]</f>
        <v>2777.2449999999999</v>
      </c>
      <c r="AE1930" s="4">
        <f>IF(Table1[[#This Row],[Commodity]]="corn",Table1[[#This Row],[Tariff + FSC per Car]]/(111*2000/56),Table1[[#This Row],[Tariff + FSC per Car]]/(111*2000/60))</f>
        <v>0.70056630630630634</v>
      </c>
      <c r="AF1930" s="4">
        <f>Table1[[#This Row],[Tariff + FSC per Car]]/100.7</f>
        <v>27.579394240317775</v>
      </c>
      <c r="AG1930" s="4">
        <f>(Table1[[#This Row],[Tariff + FSC per Car]]/111)</f>
        <v>25.020225225225225</v>
      </c>
      <c r="AH1930" s="6">
        <f>(Table1[[#This Row],[Tariff + FSC per Car]]/111)/Table1[[#This Row],[Route Mileage]]</f>
        <v>2.8758879569224398E-2</v>
      </c>
    </row>
    <row r="1931" spans="1:34" x14ac:dyDescent="0.25">
      <c r="A1931" s="3">
        <v>45762</v>
      </c>
      <c r="B1931" s="22" t="s">
        <v>80</v>
      </c>
      <c r="C1931" s="22" t="s">
        <v>81</v>
      </c>
      <c r="D1931" s="25">
        <v>4032</v>
      </c>
      <c r="E1931" s="24">
        <v>1182</v>
      </c>
      <c r="F1931" s="22" t="s">
        <v>35</v>
      </c>
      <c r="G1931" s="1" t="s">
        <v>36</v>
      </c>
      <c r="H1931" s="1" t="s">
        <v>82</v>
      </c>
      <c r="I1931" t="s">
        <v>83</v>
      </c>
      <c r="J1931" t="str">
        <f>_xlfn.CONCAT(IFERROR(INDEX(Lookup!B:B, MATCH(Table1[[#This Row],[Origin City]], Lookup!A:A, 0)), Table1[[#This Row],[Origin City]]),","," ",Table1[[#This Row],[Origin State]])</f>
        <v>Delhi, LA</v>
      </c>
      <c r="K1931" t="s">
        <v>84</v>
      </c>
      <c r="L1931" t="s">
        <v>85</v>
      </c>
      <c r="M1931" t="str">
        <f>_xlfn.CONCAT(IFERROR(INDEX(Lookup!B:B, MATCH(Table1[[#This Row],[Destination City]], Lookup!A:A, 0)), Table1[[#This Row],[Destination City]]),","," ",Table1[[#This Row],[Destination State]])</f>
        <v>Morton, MS</v>
      </c>
      <c r="N1931" s="5">
        <v>120</v>
      </c>
      <c r="O1931" s="23" t="s">
        <v>86</v>
      </c>
      <c r="P1931" s="23">
        <v>100</v>
      </c>
      <c r="Q1931" s="23"/>
      <c r="R1931" s="23" t="s">
        <v>42</v>
      </c>
      <c r="S1931" t="s">
        <v>43</v>
      </c>
      <c r="T1931" s="23" t="s">
        <v>52</v>
      </c>
      <c r="U1931" s="31"/>
      <c r="V1931" s="32" t="s">
        <v>87</v>
      </c>
      <c r="W1931" s="4">
        <v>1342</v>
      </c>
      <c r="X1931" s="4">
        <f>IF(Table1[[#This Row],[Commodity]]="corn",Table1[[#This Row],[Tariff per Car]]/(111*2000/56),Table1[[#This Row],[Tariff per Car]]/(111*2000/60))</f>
        <v>0.33852252252252252</v>
      </c>
      <c r="Y1931" s="4">
        <f>Table1[[#This Row],[Tariff per Car]]/100.7</f>
        <v>13.326713008937437</v>
      </c>
      <c r="Z1931" s="4">
        <f>(Table1[[#This Row],[Tariff per Car]]/111)</f>
        <v>12.09009009009009</v>
      </c>
      <c r="AA1931" s="6">
        <f>(Table1[[#This Row],[Tariff per Car]]/111)/Table1[[#This Row],[Route Mileage]]</f>
        <v>0.10075075075075075</v>
      </c>
      <c r="AB1931" s="4">
        <v>0.39</v>
      </c>
      <c r="AC1931" s="4">
        <f>Table1[[#This Row],[FSC per Mile]]*Table1[[#This Row],[Route Mileage]]</f>
        <v>46.800000000000004</v>
      </c>
      <c r="AD1931" s="4">
        <f>Table1[[#This Row],[Tariff per Car]]+Table1[[#This Row],[FSC per Car]]</f>
        <v>1388.8</v>
      </c>
      <c r="AE1931" s="4">
        <f>IF(Table1[[#This Row],[Commodity]]="corn",Table1[[#This Row],[Tariff + FSC per Car]]/(111*2000/56),Table1[[#This Row],[Tariff + FSC per Car]]/(111*2000/60))</f>
        <v>0.35032792792792794</v>
      </c>
      <c r="AF1931" s="4">
        <f>Table1[[#This Row],[Tariff + FSC per Car]]/100.7</f>
        <v>13.791459781529294</v>
      </c>
      <c r="AG1931" s="4">
        <f>(Table1[[#This Row],[Tariff + FSC per Car]]/111)</f>
        <v>12.511711711711712</v>
      </c>
      <c r="AH1931" s="6">
        <f>(Table1[[#This Row],[Tariff + FSC per Car]]/111)/Table1[[#This Row],[Route Mileage]]</f>
        <v>0.10426426426426426</v>
      </c>
    </row>
    <row r="1932" spans="1:34" x14ac:dyDescent="0.25">
      <c r="A1932" s="3">
        <v>45762</v>
      </c>
      <c r="B1932" s="22" t="s">
        <v>88</v>
      </c>
      <c r="C1932" s="22" t="s">
        <v>81</v>
      </c>
      <c r="D1932" s="25">
        <v>4444</v>
      </c>
      <c r="E1932" s="24">
        <v>45646</v>
      </c>
      <c r="F1932" s="22" t="s">
        <v>35</v>
      </c>
      <c r="G1932" s="1" t="s">
        <v>36</v>
      </c>
      <c r="H1932" s="1" t="s">
        <v>89</v>
      </c>
      <c r="I1932" t="s">
        <v>75</v>
      </c>
      <c r="J1932" t="str">
        <f>_xlfn.CONCAT(IFERROR(INDEX(Lookup!B:B, MATCH(Table1[[#This Row],[Origin City]], Lookup!A:A, 0)), Table1[[#This Row],[Origin City]]),","," ",Table1[[#This Row],[Origin State]])</f>
        <v>Enderlin, ND</v>
      </c>
      <c r="K1932" t="s">
        <v>90</v>
      </c>
      <c r="L1932" t="s">
        <v>49</v>
      </c>
      <c r="M1932" t="str">
        <f>_xlfn.CONCAT(IFERROR(INDEX(Lookup!B:B, MATCH(Table1[[#This Row],[Destination City]], Lookup!A:A, 0)), Table1[[#This Row],[Destination City]]),","," ",Table1[[#This Row],[Destination State]])</f>
        <v>Kalama, WA</v>
      </c>
      <c r="N1932" s="5">
        <v>1617</v>
      </c>
      <c r="O1932" s="23" t="s">
        <v>86</v>
      </c>
      <c r="P1932" s="23">
        <v>110</v>
      </c>
      <c r="Q1932" s="23">
        <v>110</v>
      </c>
      <c r="R1932" s="23" t="s">
        <v>42</v>
      </c>
      <c r="S1932" t="s">
        <v>43</v>
      </c>
      <c r="T1932" s="23" t="s">
        <v>52</v>
      </c>
      <c r="U1932" s="31"/>
      <c r="V1932" s="32" t="s">
        <v>87</v>
      </c>
      <c r="W1932" s="4">
        <v>5047</v>
      </c>
      <c r="X1932" s="4">
        <f>IF(Table1[[#This Row],[Commodity]]="corn",Table1[[#This Row],[Tariff per Car]]/(111*2000/56),Table1[[#This Row],[Tariff per Car]]/(111*2000/60))</f>
        <v>1.2731171171171172</v>
      </c>
      <c r="Y1932" s="4">
        <f>Table1[[#This Row],[Tariff per Car]]/100.7</f>
        <v>50.119165839126119</v>
      </c>
      <c r="Z1932" s="4">
        <f>(Table1[[#This Row],[Tariff per Car]]/111)</f>
        <v>45.468468468468465</v>
      </c>
      <c r="AA1932" s="6">
        <f>(Table1[[#This Row],[Tariff per Car]]/111)/Table1[[#This Row],[Route Mileage]]</f>
        <v>2.8119028119028118E-2</v>
      </c>
      <c r="AB1932" s="4">
        <v>0.28000000000000003</v>
      </c>
      <c r="AC1932" s="4">
        <f>Table1[[#This Row],[FSC per Mile]]*Table1[[#This Row],[Route Mileage]]</f>
        <v>452.76000000000005</v>
      </c>
      <c r="AD1932" s="4">
        <f>Table1[[#This Row],[Tariff per Car]]+Table1[[#This Row],[FSC per Car]]</f>
        <v>5499.76</v>
      </c>
      <c r="AE1932" s="4">
        <f>IF(Table1[[#This Row],[Commodity]]="corn",Table1[[#This Row],[Tariff + FSC per Car]]/(111*2000/56),Table1[[#This Row],[Tariff + FSC per Car]]/(111*2000/60))</f>
        <v>1.3873268468468469</v>
      </c>
      <c r="AF1932" s="4">
        <f>Table1[[#This Row],[Tariff + FSC per Car]]/100.7</f>
        <v>54.615292949354519</v>
      </c>
      <c r="AG1932" s="4">
        <f>(Table1[[#This Row],[Tariff + FSC per Car]]/111)</f>
        <v>49.547387387387388</v>
      </c>
      <c r="AH1932" s="6">
        <f>(Table1[[#This Row],[Tariff + FSC per Car]]/111)/Table1[[#This Row],[Route Mileage]]</f>
        <v>3.0641550641550643E-2</v>
      </c>
    </row>
    <row r="1933" spans="1:34" x14ac:dyDescent="0.25">
      <c r="A1933" s="3">
        <v>45762</v>
      </c>
      <c r="B1933" s="22" t="s">
        <v>88</v>
      </c>
      <c r="C1933" s="22" t="s">
        <v>81</v>
      </c>
      <c r="D1933" s="25">
        <v>4444</v>
      </c>
      <c r="E1933" s="24">
        <v>45558</v>
      </c>
      <c r="F1933" s="22" t="s">
        <v>35</v>
      </c>
      <c r="G1933" s="1" t="s">
        <v>36</v>
      </c>
      <c r="H1933" s="1" t="s">
        <v>91</v>
      </c>
      <c r="I1933" t="s">
        <v>47</v>
      </c>
      <c r="J1933" t="str">
        <f>_xlfn.CONCAT(IFERROR(INDEX(Lookup!B:B, MATCH(Table1[[#This Row],[Origin City]], Lookup!A:A, 0)), Table1[[#This Row],[Origin City]]),","," ",Table1[[#This Row],[Origin State]])</f>
        <v>Glenwood, MN</v>
      </c>
      <c r="K1933" t="s">
        <v>92</v>
      </c>
      <c r="L1933" t="s">
        <v>93</v>
      </c>
      <c r="M1933" t="str">
        <f>_xlfn.CONCAT(IFERROR(INDEX(Lookup!B:B, MATCH(Table1[[#This Row],[Destination City]], Lookup!A:A, 0)), Table1[[#This Row],[Destination City]]),","," ",Table1[[#This Row],[Destination State]])</f>
        <v>Boardman, OR</v>
      </c>
      <c r="N1933" s="5">
        <v>1556</v>
      </c>
      <c r="O1933" s="23" t="s">
        <v>86</v>
      </c>
      <c r="P1933" s="23">
        <v>110</v>
      </c>
      <c r="Q1933" s="23">
        <v>110</v>
      </c>
      <c r="R1933" s="23" t="s">
        <v>42</v>
      </c>
      <c r="S1933" t="s">
        <v>43</v>
      </c>
      <c r="T1933" s="23" t="s">
        <v>52</v>
      </c>
      <c r="U1933" s="31"/>
      <c r="V1933" s="32" t="s">
        <v>87</v>
      </c>
      <c r="W1933" s="4">
        <v>5513</v>
      </c>
      <c r="X1933" s="4">
        <f>IF(Table1[[#This Row],[Commodity]]="corn",Table1[[#This Row],[Tariff per Car]]/(111*2000/56),Table1[[#This Row],[Tariff per Car]]/(111*2000/60))</f>
        <v>1.3906666666666667</v>
      </c>
      <c r="Y1933" s="4">
        <f>Table1[[#This Row],[Tariff per Car]]/100.7</f>
        <v>54.746772591857003</v>
      </c>
      <c r="Z1933" s="4">
        <f>(Table1[[#This Row],[Tariff per Car]]/111)</f>
        <v>49.666666666666664</v>
      </c>
      <c r="AA1933" s="6">
        <f>(Table1[[#This Row],[Tariff per Car]]/111)/Table1[[#This Row],[Route Mileage]]</f>
        <v>3.1919451585261355E-2</v>
      </c>
      <c r="AB1933" s="4">
        <v>0.28000000000000003</v>
      </c>
      <c r="AC1933" s="4">
        <f>Table1[[#This Row],[FSC per Mile]]*Table1[[#This Row],[Route Mileage]]</f>
        <v>435.68000000000006</v>
      </c>
      <c r="AD1933" s="4">
        <f>Table1[[#This Row],[Tariff per Car]]+Table1[[#This Row],[FSC per Car]]</f>
        <v>5948.68</v>
      </c>
      <c r="AE1933" s="4">
        <f>IF(Table1[[#This Row],[Commodity]]="corn",Table1[[#This Row],[Tariff + FSC per Car]]/(111*2000/56),Table1[[#This Row],[Tariff + FSC per Car]]/(111*2000/60))</f>
        <v>1.500567927927928</v>
      </c>
      <c r="AF1933" s="4">
        <f>Table1[[#This Row],[Tariff + FSC per Car]]/100.7</f>
        <v>59.073286991062567</v>
      </c>
      <c r="AG1933" s="4">
        <f>(Table1[[#This Row],[Tariff + FSC per Car]]/111)</f>
        <v>53.591711711711717</v>
      </c>
      <c r="AH1933" s="6">
        <f>(Table1[[#This Row],[Tariff + FSC per Car]]/111)/Table1[[#This Row],[Route Mileage]]</f>
        <v>3.4441974107783879E-2</v>
      </c>
    </row>
    <row r="1934" spans="1:34" x14ac:dyDescent="0.25">
      <c r="A1934" s="3">
        <v>45762</v>
      </c>
      <c r="B1934" s="22" t="s">
        <v>94</v>
      </c>
      <c r="C1934" s="22" t="s">
        <v>94</v>
      </c>
      <c r="D1934" s="25">
        <v>4315</v>
      </c>
      <c r="F1934" s="22" t="s">
        <v>35</v>
      </c>
      <c r="G1934" s="1" t="s">
        <v>36</v>
      </c>
      <c r="H1934" s="1" t="s">
        <v>95</v>
      </c>
      <c r="I1934" t="s">
        <v>96</v>
      </c>
      <c r="J1934" t="str">
        <f>_xlfn.CONCAT(IFERROR(INDEX(Lookup!B:B, MATCH(Table1[[#This Row],[Origin City]], Lookup!A:A, 0)), Table1[[#This Row],[Origin City]]),","," ",Table1[[#This Row],[Origin State]])</f>
        <v>Haw Creek (Ladoga), IN</v>
      </c>
      <c r="K1934" t="s">
        <v>97</v>
      </c>
      <c r="L1934" t="s">
        <v>98</v>
      </c>
      <c r="M1934" t="str">
        <f>_xlfn.CONCAT(IFERROR(INDEX(Lookup!B:B, MATCH(Table1[[#This Row],[Destination City]], Lookup!A:A, 0)), Table1[[#This Row],[Destination City]]),","," ",Table1[[#This Row],[Destination State]])</f>
        <v>Ozark, AL</v>
      </c>
      <c r="N1934" s="9">
        <v>707</v>
      </c>
      <c r="O1934" s="23" t="s">
        <v>86</v>
      </c>
      <c r="P1934" s="23">
        <v>90</v>
      </c>
      <c r="Q1934" s="23">
        <v>90</v>
      </c>
      <c r="R1934" s="23" t="s">
        <v>42</v>
      </c>
      <c r="S1934" t="s">
        <v>43</v>
      </c>
      <c r="T1934" s="23" t="s">
        <v>52</v>
      </c>
      <c r="U1934" s="33"/>
      <c r="V1934" s="34" t="s">
        <v>87</v>
      </c>
      <c r="W1934" s="4">
        <v>5961</v>
      </c>
      <c r="X1934" s="4">
        <f>IF(Table1[[#This Row],[Commodity]]="corn",Table1[[#This Row],[Tariff per Car]]/(111*2000/56),Table1[[#This Row],[Tariff per Car]]/(111*2000/60))</f>
        <v>1.5036756756756757</v>
      </c>
      <c r="Y1934" s="4">
        <f>Table1[[#This Row],[Tariff per Car]]/100.7</f>
        <v>59.195630585898705</v>
      </c>
      <c r="Z1934" s="4">
        <f>(Table1[[#This Row],[Tariff per Car]]/111)</f>
        <v>53.702702702702702</v>
      </c>
      <c r="AA1934" s="6">
        <f>(Table1[[#This Row],[Tariff per Car]]/111)/Table1[[#This Row],[Route Mileage]]</f>
        <v>7.5958561107075953E-2</v>
      </c>
      <c r="AB1934" s="4">
        <v>0</v>
      </c>
      <c r="AC1934" s="4">
        <f>Table1[[#This Row],[FSC per Mile]]*Table1[[#This Row],[Route Mileage]]</f>
        <v>0</v>
      </c>
      <c r="AD1934" s="4">
        <f>Table1[[#This Row],[Tariff per Car]]+Table1[[#This Row],[FSC per Car]]</f>
        <v>5961</v>
      </c>
      <c r="AE1934" s="4">
        <f>IF(Table1[[#This Row],[Commodity]]="corn",Table1[[#This Row],[Tariff + FSC per Car]]/(111*2000/56),Table1[[#This Row],[Tariff + FSC per Car]]/(111*2000/60))</f>
        <v>1.5036756756756757</v>
      </c>
      <c r="AF1934" s="4">
        <f>Table1[[#This Row],[Tariff + FSC per Car]]/100.7</f>
        <v>59.195630585898705</v>
      </c>
      <c r="AG1934" s="4">
        <f>(Table1[[#This Row],[Tariff + FSC per Car]]/111)</f>
        <v>53.702702702702702</v>
      </c>
      <c r="AH1934" s="6">
        <f>(Table1[[#This Row],[Tariff + FSC per Car]]/111)/Table1[[#This Row],[Route Mileage]]</f>
        <v>7.5958561107075953E-2</v>
      </c>
    </row>
    <row r="1935" spans="1:34" x14ac:dyDescent="0.25">
      <c r="A1935" s="3">
        <v>45762</v>
      </c>
      <c r="B1935" s="22" t="s">
        <v>94</v>
      </c>
      <c r="C1935" s="22" t="s">
        <v>94</v>
      </c>
      <c r="D1935" s="25">
        <v>4315</v>
      </c>
      <c r="F1935" s="22" t="s">
        <v>35</v>
      </c>
      <c r="G1935" s="1" t="s">
        <v>36</v>
      </c>
      <c r="H1935" s="1" t="s">
        <v>99</v>
      </c>
      <c r="I1935" t="s">
        <v>100</v>
      </c>
      <c r="J1935" t="str">
        <f>_xlfn.CONCAT(IFERROR(INDEX(Lookup!B:B, MATCH(Table1[[#This Row],[Origin City]], Lookup!A:A, 0)), Table1[[#This Row],[Origin City]]),","," ",Table1[[#This Row],[Origin State]])</f>
        <v>Marysville, OH</v>
      </c>
      <c r="K1935" t="s">
        <v>101</v>
      </c>
      <c r="L1935" t="s">
        <v>102</v>
      </c>
      <c r="M1935" t="str">
        <f>_xlfn.CONCAT(IFERROR(INDEX(Lookup!B:B, MATCH(Table1[[#This Row],[Destination City]], Lookup!A:A, 0)), Table1[[#This Row],[Destination City]]),","," ",Table1[[#This Row],[Destination State]])</f>
        <v>Rose Hill, NC</v>
      </c>
      <c r="N1935" s="9">
        <v>781</v>
      </c>
      <c r="O1935" s="23" t="s">
        <v>86</v>
      </c>
      <c r="P1935" s="23">
        <v>90</v>
      </c>
      <c r="Q1935" s="23">
        <v>90</v>
      </c>
      <c r="R1935" s="23" t="s">
        <v>42</v>
      </c>
      <c r="S1935" t="s">
        <v>43</v>
      </c>
      <c r="T1935" s="23" t="s">
        <v>52</v>
      </c>
      <c r="U1935" s="33"/>
      <c r="V1935" s="34" t="s">
        <v>87</v>
      </c>
      <c r="W1935" s="4">
        <v>6139</v>
      </c>
      <c r="X1935" s="4">
        <f>IF(Table1[[#This Row],[Commodity]]="corn",Table1[[#This Row],[Tariff per Car]]/(111*2000/56),Table1[[#This Row],[Tariff per Car]]/(111*2000/60))</f>
        <v>1.5485765765765767</v>
      </c>
      <c r="Y1935" s="4">
        <f>Table1[[#This Row],[Tariff per Car]]/100.7</f>
        <v>60.963257199602779</v>
      </c>
      <c r="Z1935" s="4">
        <f>(Table1[[#This Row],[Tariff per Car]]/111)</f>
        <v>55.306306306306304</v>
      </c>
      <c r="AA1935" s="6">
        <f>(Table1[[#This Row],[Tariff per Car]]/111)/Table1[[#This Row],[Route Mileage]]</f>
        <v>7.0814732786563764E-2</v>
      </c>
      <c r="AB1935" s="4">
        <v>0</v>
      </c>
      <c r="AC1935" s="4">
        <f>Table1[[#This Row],[FSC per Mile]]*Table1[[#This Row],[Route Mileage]]</f>
        <v>0</v>
      </c>
      <c r="AD1935" s="4">
        <f>Table1[[#This Row],[Tariff per Car]]+Table1[[#This Row],[FSC per Car]]</f>
        <v>6139</v>
      </c>
      <c r="AE1935" s="4">
        <f>IF(Table1[[#This Row],[Commodity]]="corn",Table1[[#This Row],[Tariff + FSC per Car]]/(111*2000/56),Table1[[#This Row],[Tariff + FSC per Car]]/(111*2000/60))</f>
        <v>1.5485765765765767</v>
      </c>
      <c r="AF1935" s="4">
        <f>Table1[[#This Row],[Tariff + FSC per Car]]/100.7</f>
        <v>60.963257199602779</v>
      </c>
      <c r="AG1935" s="4">
        <f>(Table1[[#This Row],[Tariff + FSC per Car]]/111)</f>
        <v>55.306306306306304</v>
      </c>
      <c r="AH1935" s="6">
        <f>(Table1[[#This Row],[Tariff + FSC per Car]]/111)/Table1[[#This Row],[Route Mileage]]</f>
        <v>7.0814732786563764E-2</v>
      </c>
    </row>
    <row r="1936" spans="1:34" x14ac:dyDescent="0.25">
      <c r="A1936" s="3">
        <v>45762</v>
      </c>
      <c r="B1936" s="22" t="s">
        <v>94</v>
      </c>
      <c r="C1936" s="22" t="s">
        <v>94</v>
      </c>
      <c r="D1936" s="25">
        <v>4315</v>
      </c>
      <c r="F1936" s="22" t="s">
        <v>35</v>
      </c>
      <c r="G1936" s="1" t="s">
        <v>36</v>
      </c>
      <c r="H1936" s="1" t="s">
        <v>103</v>
      </c>
      <c r="I1936" t="s">
        <v>57</v>
      </c>
      <c r="J1936" t="str">
        <f>_xlfn.CONCAT(IFERROR(INDEX(Lookup!B:B, MATCH(Table1[[#This Row],[Origin City]], Lookup!A:A, 0)), Table1[[#This Row],[Origin City]]),","," ",Table1[[#This Row],[Origin State]])</f>
        <v>Olney, IL</v>
      </c>
      <c r="K1936" t="s">
        <v>104</v>
      </c>
      <c r="L1936" t="s">
        <v>105</v>
      </c>
      <c r="M1936" t="str">
        <f>_xlfn.CONCAT(IFERROR(INDEX(Lookup!B:B, MATCH(Table1[[#This Row],[Destination City]], Lookup!A:A, 0)), Table1[[#This Row],[Destination City]]),","," ",Table1[[#This Row],[Destination State]])</f>
        <v>Fairmount, GA</v>
      </c>
      <c r="N1936" s="9">
        <v>496</v>
      </c>
      <c r="O1936" s="23" t="s">
        <v>86</v>
      </c>
      <c r="P1936" s="23">
        <v>90</v>
      </c>
      <c r="Q1936" s="23">
        <v>90</v>
      </c>
      <c r="R1936" s="23" t="s">
        <v>42</v>
      </c>
      <c r="S1936" t="s">
        <v>43</v>
      </c>
      <c r="T1936" s="23" t="s">
        <v>52</v>
      </c>
      <c r="U1936" s="33"/>
      <c r="V1936" s="34" t="s">
        <v>87</v>
      </c>
      <c r="W1936" s="4">
        <v>4706</v>
      </c>
      <c r="X1936" s="4">
        <f>IF(Table1[[#This Row],[Commodity]]="corn",Table1[[#This Row],[Tariff per Car]]/(111*2000/56),Table1[[#This Row],[Tariff per Car]]/(111*2000/60))</f>
        <v>1.1870990990990991</v>
      </c>
      <c r="Y1936" s="4">
        <f>Table1[[#This Row],[Tariff per Car]]/100.7</f>
        <v>46.732869910625617</v>
      </c>
      <c r="Z1936" s="4">
        <f>(Table1[[#This Row],[Tariff per Car]]/111)</f>
        <v>42.396396396396398</v>
      </c>
      <c r="AA1936" s="6">
        <f>(Table1[[#This Row],[Tariff per Car]]/111)/Table1[[#This Row],[Route Mileage]]</f>
        <v>8.5476605637895969E-2</v>
      </c>
      <c r="AB1936" s="4">
        <v>0</v>
      </c>
      <c r="AC1936" s="4">
        <f>Table1[[#This Row],[FSC per Mile]]*Table1[[#This Row],[Route Mileage]]</f>
        <v>0</v>
      </c>
      <c r="AD1936" s="4">
        <f>Table1[[#This Row],[Tariff per Car]]+Table1[[#This Row],[FSC per Car]]</f>
        <v>4706</v>
      </c>
      <c r="AE1936" s="4">
        <f>IF(Table1[[#This Row],[Commodity]]="corn",Table1[[#This Row],[Tariff + FSC per Car]]/(111*2000/56),Table1[[#This Row],[Tariff + FSC per Car]]/(111*2000/60))</f>
        <v>1.1870990990990991</v>
      </c>
      <c r="AF1936" s="4">
        <f>Table1[[#This Row],[Tariff + FSC per Car]]/100.7</f>
        <v>46.732869910625617</v>
      </c>
      <c r="AG1936" s="4">
        <f>(Table1[[#This Row],[Tariff + FSC per Car]]/111)</f>
        <v>42.396396396396398</v>
      </c>
      <c r="AH1936" s="6">
        <f>(Table1[[#This Row],[Tariff + FSC per Car]]/111)/Table1[[#This Row],[Route Mileage]]</f>
        <v>8.5476605637895969E-2</v>
      </c>
    </row>
    <row r="1937" spans="1:34" x14ac:dyDescent="0.25">
      <c r="A1937" s="3">
        <v>45762</v>
      </c>
      <c r="B1937" s="22" t="s">
        <v>112</v>
      </c>
      <c r="C1937" s="22" t="s">
        <v>112</v>
      </c>
      <c r="D1937" s="25">
        <v>4051</v>
      </c>
      <c r="E1937" s="24">
        <v>2215</v>
      </c>
      <c r="F1937" s="22" t="s">
        <v>35</v>
      </c>
      <c r="G1937" s="1" t="s">
        <v>36</v>
      </c>
      <c r="H1937" s="1" t="s">
        <v>115</v>
      </c>
      <c r="I1937" t="s">
        <v>57</v>
      </c>
      <c r="J1937" t="str">
        <f>_xlfn.CONCAT(IFERROR(INDEX(Lookup!B:B, MATCH(Table1[[#This Row],[Origin City]], Lookup!A:A, 0)), Table1[[#This Row],[Origin City]]),","," ",Table1[[#This Row],[Origin State]])</f>
        <v>Allen Station (San Jose), IL</v>
      </c>
      <c r="K1937" t="s">
        <v>116</v>
      </c>
      <c r="L1937" t="s">
        <v>54</v>
      </c>
      <c r="M1937" t="str">
        <f>_xlfn.CONCAT(IFERROR(INDEX(Lookup!B:B, MATCH(Table1[[#This Row],[Destination City]], Lookup!A:A, 0)), Table1[[#This Row],[Destination City]]),","," ",Table1[[#This Row],[Destination State]])</f>
        <v>Pittsburg, TX</v>
      </c>
      <c r="N1937" s="47">
        <v>691</v>
      </c>
      <c r="O1937" s="23" t="s">
        <v>51</v>
      </c>
      <c r="P1937" s="23">
        <v>107</v>
      </c>
      <c r="Q1937" s="23"/>
      <c r="R1937" s="23" t="s">
        <v>42</v>
      </c>
      <c r="S1937" t="s">
        <v>43</v>
      </c>
      <c r="T1937" s="23" t="s">
        <v>52</v>
      </c>
      <c r="U1937" s="37" t="s">
        <v>44</v>
      </c>
      <c r="V1937" s="32"/>
      <c r="W1937" s="4">
        <v>4085</v>
      </c>
      <c r="X1937" s="4">
        <f>IF(Table1[[#This Row],[Commodity]]="corn",Table1[[#This Row],[Tariff per Car]]/(111*2000/56),Table1[[#This Row],[Tariff per Car]]/(111*2000/60))</f>
        <v>1.0304504504504504</v>
      </c>
      <c r="Y1937" s="4">
        <f>Table1[[#This Row],[Tariff per Car]]/100.7</f>
        <v>40.566037735849058</v>
      </c>
      <c r="Z1937" s="4">
        <f>(Table1[[#This Row],[Tariff per Car]]/111)</f>
        <v>36.801801801801801</v>
      </c>
      <c r="AA1937" s="6">
        <f>(Table1[[#This Row],[Tariff per Car]]/111)/Table1[[#This Row],[Route Mileage]]</f>
        <v>5.3258758034445443E-2</v>
      </c>
      <c r="AB1937" s="4">
        <v>0.32</v>
      </c>
      <c r="AC1937" s="4">
        <f>Table1[[#This Row],[FSC per Mile]]*Table1[[#This Row],[Route Mileage]]</f>
        <v>221.12</v>
      </c>
      <c r="AD1937" s="4">
        <f>Table1[[#This Row],[Tariff per Car]]+Table1[[#This Row],[FSC per Car]]</f>
        <v>4306.12</v>
      </c>
      <c r="AE1937" s="4">
        <f>IF(Table1[[#This Row],[Commodity]]="corn",Table1[[#This Row],[Tariff + FSC per Car]]/(111*2000/56),Table1[[#This Row],[Tariff + FSC per Car]]/(111*2000/60))</f>
        <v>1.0862284684684684</v>
      </c>
      <c r="AF1937" s="4">
        <f>Table1[[#This Row],[Tariff + FSC per Car]]/100.7</f>
        <v>42.761866931479638</v>
      </c>
      <c r="AG1937" s="4">
        <f>(Table1[[#This Row],[Tariff + FSC per Car]]/111)</f>
        <v>38.793873873873871</v>
      </c>
      <c r="AH1937" s="6">
        <f>(Table1[[#This Row],[Tariff + FSC per Car]]/111)/Table1[[#This Row],[Route Mileage]]</f>
        <v>5.6141640917328324E-2</v>
      </c>
    </row>
    <row r="1938" spans="1:34" x14ac:dyDescent="0.25">
      <c r="A1938" s="3">
        <v>45762</v>
      </c>
      <c r="B1938" s="22" t="s">
        <v>112</v>
      </c>
      <c r="C1938" s="22" t="s">
        <v>112</v>
      </c>
      <c r="D1938" s="25">
        <v>4051</v>
      </c>
      <c r="E1938" s="24">
        <v>2310</v>
      </c>
      <c r="F1938" s="22" t="s">
        <v>35</v>
      </c>
      <c r="G1938" s="1" t="s">
        <v>36</v>
      </c>
      <c r="H1938" s="1" t="s">
        <v>120</v>
      </c>
      <c r="I1938" t="s">
        <v>77</v>
      </c>
      <c r="J1938" t="str">
        <f>_xlfn.CONCAT(IFERROR(INDEX(Lookup!B:B, MATCH(Table1[[#This Row],[Origin City]], Lookup!A:A, 0)), Table1[[#This Row],[Origin City]]),","," ",Table1[[#This Row],[Origin State]])</f>
        <v>Frankfort, KS</v>
      </c>
      <c r="K1938" t="s">
        <v>121</v>
      </c>
      <c r="L1938" t="s">
        <v>40</v>
      </c>
      <c r="M1938" t="str">
        <f>_xlfn.CONCAT(IFERROR(INDEX(Lookup!B:B, MATCH(Table1[[#This Row],[Destination City]], Lookup!A:A, 0)), Table1[[#This Row],[Destination City]]),","," ",Table1[[#This Row],[Destination State]])</f>
        <v>Calipatria, CA</v>
      </c>
      <c r="N1938" s="47">
        <v>1572</v>
      </c>
      <c r="O1938" s="23" t="s">
        <v>51</v>
      </c>
      <c r="P1938" s="23">
        <v>107</v>
      </c>
      <c r="Q1938" s="23"/>
      <c r="R1938" s="23" t="s">
        <v>42</v>
      </c>
      <c r="S1938" t="s">
        <v>43</v>
      </c>
      <c r="T1938" s="23" t="s">
        <v>52</v>
      </c>
      <c r="U1938" s="37" t="s">
        <v>44</v>
      </c>
      <c r="V1938" s="32"/>
      <c r="W1938" s="4">
        <v>6005</v>
      </c>
      <c r="X1938" s="4">
        <f>IF(Table1[[#This Row],[Commodity]]="corn",Table1[[#This Row],[Tariff per Car]]/(111*2000/56),Table1[[#This Row],[Tariff per Car]]/(111*2000/60))</f>
        <v>1.5147747747747748</v>
      </c>
      <c r="Y1938" s="4">
        <f>Table1[[#This Row],[Tariff per Car]]/100.7</f>
        <v>59.632571996027806</v>
      </c>
      <c r="Z1938" s="4">
        <f>(Table1[[#This Row],[Tariff per Car]]/111)</f>
        <v>54.099099099099099</v>
      </c>
      <c r="AA1938" s="6">
        <f>(Table1[[#This Row],[Tariff per Car]]/111)/Table1[[#This Row],[Route Mileage]]</f>
        <v>3.4414185177543959E-2</v>
      </c>
      <c r="AB1938" s="4">
        <v>0.32</v>
      </c>
      <c r="AC1938" s="4">
        <f>Table1[[#This Row],[FSC per Mile]]*Table1[[#This Row],[Route Mileage]]</f>
        <v>503.04</v>
      </c>
      <c r="AD1938" s="4">
        <f>Table1[[#This Row],[Tariff per Car]]+Table1[[#This Row],[FSC per Car]]</f>
        <v>6508.04</v>
      </c>
      <c r="AE1938" s="4">
        <f>IF(Table1[[#This Row],[Commodity]]="corn",Table1[[#This Row],[Tariff + FSC per Car]]/(111*2000/56),Table1[[#This Row],[Tariff + FSC per Car]]/(111*2000/60))</f>
        <v>1.6416677477477477</v>
      </c>
      <c r="AF1938" s="4">
        <f>Table1[[#This Row],[Tariff + FSC per Car]]/100.7</f>
        <v>64.628003972194634</v>
      </c>
      <c r="AG1938" s="4">
        <f>(Table1[[#This Row],[Tariff + FSC per Car]]/111)</f>
        <v>58.630990990990988</v>
      </c>
      <c r="AH1938" s="6">
        <f>(Table1[[#This Row],[Tariff + FSC per Car]]/111)/Table1[[#This Row],[Route Mileage]]</f>
        <v>3.729706806042684E-2</v>
      </c>
    </row>
    <row r="1939" spans="1:34" x14ac:dyDescent="0.25">
      <c r="A1939" s="3">
        <v>45762</v>
      </c>
      <c r="B1939" s="22" t="s">
        <v>112</v>
      </c>
      <c r="C1939" s="22" t="s">
        <v>112</v>
      </c>
      <c r="D1939" s="25">
        <v>4051</v>
      </c>
      <c r="E1939" s="24">
        <v>2300</v>
      </c>
      <c r="F1939" s="22" t="s">
        <v>35</v>
      </c>
      <c r="G1939" s="1" t="s">
        <v>36</v>
      </c>
      <c r="H1939" s="1" t="s">
        <v>113</v>
      </c>
      <c r="I1939" t="s">
        <v>38</v>
      </c>
      <c r="J1939" t="str">
        <f>_xlfn.CONCAT(IFERROR(INDEX(Lookup!B:B, MATCH(Table1[[#This Row],[Origin City]], Lookup!A:A, 0)), Table1[[#This Row],[Origin City]]),","," ",Table1[[#This Row],[Origin State]])</f>
        <v>Mead, NE</v>
      </c>
      <c r="K1939" t="s">
        <v>114</v>
      </c>
      <c r="L1939" t="s">
        <v>40</v>
      </c>
      <c r="M1939" t="str">
        <f>_xlfn.CONCAT(IFERROR(INDEX(Lookup!B:B, MATCH(Table1[[#This Row],[Destination City]], Lookup!A:A, 0)), Table1[[#This Row],[Destination City]]),","," ",Table1[[#This Row],[Destination State]])</f>
        <v>Keyes, CA</v>
      </c>
      <c r="N1939" s="47">
        <v>1737</v>
      </c>
      <c r="O1939" s="23" t="s">
        <v>51</v>
      </c>
      <c r="P1939" s="23">
        <v>107</v>
      </c>
      <c r="Q1939" s="23"/>
      <c r="R1939" s="23" t="s">
        <v>42</v>
      </c>
      <c r="S1939" t="s">
        <v>43</v>
      </c>
      <c r="T1939" s="23" t="s">
        <v>52</v>
      </c>
      <c r="U1939" s="37" t="s">
        <v>44</v>
      </c>
      <c r="V1939" s="32"/>
      <c r="W1939" s="4">
        <v>6165</v>
      </c>
      <c r="X1939" s="4">
        <f>IF(Table1[[#This Row],[Commodity]]="corn",Table1[[#This Row],[Tariff per Car]]/(111*2000/56),Table1[[#This Row],[Tariff per Car]]/(111*2000/60))</f>
        <v>1.5551351351351352</v>
      </c>
      <c r="Y1939" s="4">
        <f>Table1[[#This Row],[Tariff per Car]]/100.7</f>
        <v>61.221449851042699</v>
      </c>
      <c r="Z1939" s="4">
        <f>(Table1[[#This Row],[Tariff per Car]]/111)</f>
        <v>55.54054054054054</v>
      </c>
      <c r="AA1939" s="6">
        <f>(Table1[[#This Row],[Tariff per Car]]/111)/Table1[[#This Row],[Route Mileage]]</f>
        <v>3.1974980161508661E-2</v>
      </c>
      <c r="AB1939" s="4">
        <v>0.32</v>
      </c>
      <c r="AC1939" s="4">
        <f>Table1[[#This Row],[FSC per Mile]]*Table1[[#This Row],[Route Mileage]]</f>
        <v>555.84</v>
      </c>
      <c r="AD1939" s="4">
        <f>Table1[[#This Row],[Tariff per Car]]+Table1[[#This Row],[FSC per Car]]</f>
        <v>6720.84</v>
      </c>
      <c r="AE1939" s="4">
        <f>IF(Table1[[#This Row],[Commodity]]="corn",Table1[[#This Row],[Tariff + FSC per Car]]/(111*2000/56),Table1[[#This Row],[Tariff + FSC per Car]]/(111*2000/60))</f>
        <v>1.695347027027027</v>
      </c>
      <c r="AF1939" s="4">
        <f>Table1[[#This Row],[Tariff + FSC per Car]]/100.7</f>
        <v>66.741211519364455</v>
      </c>
      <c r="AG1939" s="4">
        <f>(Table1[[#This Row],[Tariff + FSC per Car]]/111)</f>
        <v>60.54810810810811</v>
      </c>
      <c r="AH1939" s="6">
        <f>(Table1[[#This Row],[Tariff + FSC per Car]]/111)/Table1[[#This Row],[Route Mileage]]</f>
        <v>3.4857863044391542E-2</v>
      </c>
    </row>
    <row r="1940" spans="1:34" x14ac:dyDescent="0.25">
      <c r="A1940" s="3">
        <v>45762</v>
      </c>
      <c r="B1940" s="22" t="s">
        <v>112</v>
      </c>
      <c r="C1940" s="22" t="s">
        <v>112</v>
      </c>
      <c r="D1940" s="25">
        <v>4051</v>
      </c>
      <c r="E1940" s="24">
        <v>2215</v>
      </c>
      <c r="F1940" s="22" t="s">
        <v>35</v>
      </c>
      <c r="G1940" s="1" t="s">
        <v>36</v>
      </c>
      <c r="H1940" s="1" t="s">
        <v>117</v>
      </c>
      <c r="I1940" t="s">
        <v>38</v>
      </c>
      <c r="J1940" t="str">
        <f>_xlfn.CONCAT(IFERROR(INDEX(Lookup!B:B, MATCH(Table1[[#This Row],[Origin City]], Lookup!A:A, 0)), Table1[[#This Row],[Origin City]]),","," ",Table1[[#This Row],[Origin State]])</f>
        <v>Nebraska City, NE</v>
      </c>
      <c r="K1940" t="s">
        <v>118</v>
      </c>
      <c r="L1940" t="s">
        <v>54</v>
      </c>
      <c r="M1940" t="str">
        <f>_xlfn.CONCAT(IFERROR(INDEX(Lookup!B:B, MATCH(Table1[[#This Row],[Destination City]], Lookup!A:A, 0)), Table1[[#This Row],[Destination City]]),","," ",Table1[[#This Row],[Destination State]])</f>
        <v>Amarillo, TX</v>
      </c>
      <c r="N1940" s="47">
        <v>714</v>
      </c>
      <c r="O1940" s="23" t="s">
        <v>51</v>
      </c>
      <c r="P1940" s="23">
        <v>107</v>
      </c>
      <c r="Q1940" s="23"/>
      <c r="R1940" s="23" t="s">
        <v>42</v>
      </c>
      <c r="S1940" t="s">
        <v>43</v>
      </c>
      <c r="T1940" s="23" t="s">
        <v>52</v>
      </c>
      <c r="U1940" s="37" t="s">
        <v>44</v>
      </c>
      <c r="V1940" s="32"/>
      <c r="W1940" s="4">
        <v>5005</v>
      </c>
      <c r="X1940" s="4">
        <f>IF(Table1[[#This Row],[Commodity]]="corn",Table1[[#This Row],[Tariff per Car]]/(111*2000/56),Table1[[#This Row],[Tariff per Car]]/(111*2000/60))</f>
        <v>1.2625225225225225</v>
      </c>
      <c r="Y1940" s="4">
        <f>Table1[[#This Row],[Tariff per Car]]/100.7</f>
        <v>49.702085402184707</v>
      </c>
      <c r="Z1940" s="4">
        <f>(Table1[[#This Row],[Tariff per Car]]/111)</f>
        <v>45.090090090090094</v>
      </c>
      <c r="AA1940" s="6">
        <f>(Table1[[#This Row],[Tariff per Car]]/111)/Table1[[#This Row],[Route Mileage]]</f>
        <v>6.3151386680798449E-2</v>
      </c>
      <c r="AB1940" s="4">
        <v>0.32</v>
      </c>
      <c r="AC1940" s="4">
        <f>Table1[[#This Row],[FSC per Mile]]*Table1[[#This Row],[Route Mileage]]</f>
        <v>228.48000000000002</v>
      </c>
      <c r="AD1940" s="4">
        <f>Table1[[#This Row],[Tariff per Car]]+Table1[[#This Row],[FSC per Car]]</f>
        <v>5233.4799999999996</v>
      </c>
      <c r="AE1940" s="4">
        <f>IF(Table1[[#This Row],[Commodity]]="corn",Table1[[#This Row],[Tariff + FSC per Car]]/(111*2000/56),Table1[[#This Row],[Tariff + FSC per Car]]/(111*2000/60))</f>
        <v>1.3201571171171169</v>
      </c>
      <c r="AF1940" s="4">
        <f>Table1[[#This Row],[Tariff + FSC per Car]]/100.7</f>
        <v>51.971002979145972</v>
      </c>
      <c r="AG1940" s="4">
        <f>(Table1[[#This Row],[Tariff + FSC per Car]]/111)</f>
        <v>47.148468468468465</v>
      </c>
      <c r="AH1940" s="6">
        <f>(Table1[[#This Row],[Tariff + FSC per Car]]/111)/Table1[[#This Row],[Route Mileage]]</f>
        <v>6.603426956368133E-2</v>
      </c>
    </row>
    <row r="1941" spans="1:34" x14ac:dyDescent="0.25">
      <c r="A1941" s="3">
        <v>45762</v>
      </c>
      <c r="B1941" s="22" t="s">
        <v>112</v>
      </c>
      <c r="C1941" s="22" t="s">
        <v>112</v>
      </c>
      <c r="D1941" s="25">
        <v>4051</v>
      </c>
      <c r="E1941" s="24">
        <v>2100</v>
      </c>
      <c r="F1941" s="22" t="s">
        <v>35</v>
      </c>
      <c r="G1941" s="1" t="s">
        <v>36</v>
      </c>
      <c r="H1941" s="1" t="s">
        <v>122</v>
      </c>
      <c r="I1941" t="s">
        <v>59</v>
      </c>
      <c r="J1941" t="str">
        <f>_xlfn.CONCAT(IFERROR(INDEX(Lookup!B:B, MATCH(Table1[[#This Row],[Origin City]], Lookup!A:A, 0)), Table1[[#This Row],[Origin City]]),","," ",Table1[[#This Row],[Origin State]])</f>
        <v>Sloan, IA</v>
      </c>
      <c r="K1941" t="s">
        <v>123</v>
      </c>
      <c r="L1941" t="s">
        <v>124</v>
      </c>
      <c r="M1941" t="str">
        <f>_xlfn.CONCAT(IFERROR(INDEX(Lookup!B:B, MATCH(Table1[[#This Row],[Destination City]], Lookup!A:A, 0)), Table1[[#This Row],[Destination City]]),","," ",Table1[[#This Row],[Destination State]])</f>
        <v>Burley, ID</v>
      </c>
      <c r="N1941" s="47">
        <v>1176</v>
      </c>
      <c r="O1941" s="23" t="s">
        <v>51</v>
      </c>
      <c r="P1941" s="23">
        <v>107</v>
      </c>
      <c r="Q1941" s="23"/>
      <c r="R1941" s="23" t="s">
        <v>42</v>
      </c>
      <c r="S1941" t="s">
        <v>43</v>
      </c>
      <c r="T1941" s="23" t="s">
        <v>52</v>
      </c>
      <c r="U1941" s="37" t="s">
        <v>44</v>
      </c>
      <c r="V1941" s="32"/>
      <c r="W1941" s="4">
        <v>5685</v>
      </c>
      <c r="X1941" s="4">
        <f>IF(Table1[[#This Row],[Commodity]]="corn",Table1[[#This Row],[Tariff per Car]]/(111*2000/56),Table1[[#This Row],[Tariff per Car]]/(111*2000/60))</f>
        <v>1.4340540540540541</v>
      </c>
      <c r="Y1941" s="4">
        <f>Table1[[#This Row],[Tariff per Car]]/100.7</f>
        <v>56.454816285998014</v>
      </c>
      <c r="Z1941" s="4">
        <f>(Table1[[#This Row],[Tariff per Car]]/111)</f>
        <v>51.216216216216218</v>
      </c>
      <c r="AA1941" s="6">
        <f>(Table1[[#This Row],[Tariff per Car]]/111)/Table1[[#This Row],[Route Mileage]]</f>
        <v>4.355120426548998E-2</v>
      </c>
      <c r="AB1941" s="4">
        <v>0.32</v>
      </c>
      <c r="AC1941" s="4">
        <f>Table1[[#This Row],[FSC per Mile]]*Table1[[#This Row],[Route Mileage]]</f>
        <v>376.32</v>
      </c>
      <c r="AD1941" s="4">
        <f>Table1[[#This Row],[Tariff per Car]]+Table1[[#This Row],[FSC per Car]]</f>
        <v>6061.32</v>
      </c>
      <c r="AE1941" s="4">
        <f>IF(Table1[[#This Row],[Commodity]]="corn",Table1[[#This Row],[Tariff + FSC per Car]]/(111*2000/56),Table1[[#This Row],[Tariff + FSC per Car]]/(111*2000/60))</f>
        <v>1.5289816216216217</v>
      </c>
      <c r="AF1941" s="4">
        <f>Table1[[#This Row],[Tariff + FSC per Car]]/100.7</f>
        <v>60.191857000993046</v>
      </c>
      <c r="AG1941" s="4">
        <f>(Table1[[#This Row],[Tariff + FSC per Car]]/111)</f>
        <v>54.606486486486482</v>
      </c>
      <c r="AH1941" s="6">
        <f>(Table1[[#This Row],[Tariff + FSC per Car]]/111)/Table1[[#This Row],[Route Mileage]]</f>
        <v>4.6434087148372861E-2</v>
      </c>
    </row>
    <row r="1942" spans="1:34" x14ac:dyDescent="0.25">
      <c r="A1942" s="3">
        <v>45762</v>
      </c>
      <c r="B1942" s="22" t="s">
        <v>112</v>
      </c>
      <c r="C1942" s="22" t="s">
        <v>112</v>
      </c>
      <c r="D1942" s="25">
        <v>4051</v>
      </c>
      <c r="E1942" s="24">
        <v>2210</v>
      </c>
      <c r="F1942" s="22" t="s">
        <v>35</v>
      </c>
      <c r="G1942" s="1" t="s">
        <v>36</v>
      </c>
      <c r="H1942" s="1" t="s">
        <v>125</v>
      </c>
      <c r="I1942" t="s">
        <v>57</v>
      </c>
      <c r="J1942" t="str">
        <f>_xlfn.CONCAT(IFERROR(INDEX(Lookup!B:B, MATCH(Table1[[#This Row],[Origin City]], Lookup!A:A, 0)), Table1[[#This Row],[Origin City]]),","," ",Table1[[#This Row],[Origin State]])</f>
        <v>Sterling, IL</v>
      </c>
      <c r="K1942" t="s">
        <v>126</v>
      </c>
      <c r="L1942" t="s">
        <v>127</v>
      </c>
      <c r="M1942" t="str">
        <f>_xlfn.CONCAT(IFERROR(INDEX(Lookup!B:B, MATCH(Table1[[#This Row],[Destination City]], Lookup!A:A, 0)), Table1[[#This Row],[Destination City]]),","," ",Table1[[#This Row],[Destination State]])</f>
        <v>Nashville, AR</v>
      </c>
      <c r="N1942" s="47">
        <v>723</v>
      </c>
      <c r="O1942" s="23" t="s">
        <v>51</v>
      </c>
      <c r="P1942" s="23">
        <v>107</v>
      </c>
      <c r="Q1942" s="23"/>
      <c r="R1942" s="23" t="s">
        <v>42</v>
      </c>
      <c r="S1942" t="s">
        <v>43</v>
      </c>
      <c r="T1942" s="23" t="s">
        <v>52</v>
      </c>
      <c r="U1942" s="37" t="s">
        <v>44</v>
      </c>
      <c r="V1942" s="32"/>
      <c r="W1942" s="4">
        <v>4225</v>
      </c>
      <c r="X1942" s="4">
        <f>IF(Table1[[#This Row],[Commodity]]="corn",Table1[[#This Row],[Tariff per Car]]/(111*2000/56),Table1[[#This Row],[Tariff per Car]]/(111*2000/60))</f>
        <v>1.0657657657657658</v>
      </c>
      <c r="Y1942" s="4">
        <f>Table1[[#This Row],[Tariff per Car]]/100.7</f>
        <v>41.956305858987086</v>
      </c>
      <c r="Z1942" s="4">
        <f>(Table1[[#This Row],[Tariff per Car]]/111)</f>
        <v>38.063063063063062</v>
      </c>
      <c r="AA1942" s="6">
        <f>(Table1[[#This Row],[Tariff per Car]]/111)/Table1[[#This Row],[Route Mileage]]</f>
        <v>5.2646007002853476E-2</v>
      </c>
      <c r="AB1942" s="4">
        <v>0.32</v>
      </c>
      <c r="AC1942" s="4">
        <f>Table1[[#This Row],[FSC per Mile]]*Table1[[#This Row],[Route Mileage]]</f>
        <v>231.36</v>
      </c>
      <c r="AD1942" s="4">
        <f>Table1[[#This Row],[Tariff per Car]]+Table1[[#This Row],[FSC per Car]]</f>
        <v>4456.3599999999997</v>
      </c>
      <c r="AE1942" s="4">
        <f>IF(Table1[[#This Row],[Commodity]]="corn",Table1[[#This Row],[Tariff + FSC per Car]]/(111*2000/56),Table1[[#This Row],[Tariff + FSC per Car]]/(111*2000/60))</f>
        <v>1.1241268468468468</v>
      </c>
      <c r="AF1942" s="4">
        <f>Table1[[#This Row],[Tariff + FSC per Car]]/100.7</f>
        <v>44.253823237338622</v>
      </c>
      <c r="AG1942" s="4">
        <f>(Table1[[#This Row],[Tariff + FSC per Car]]/111)</f>
        <v>40.147387387387383</v>
      </c>
      <c r="AH1942" s="6">
        <f>(Table1[[#This Row],[Tariff + FSC per Car]]/111)/Table1[[#This Row],[Route Mileage]]</f>
        <v>5.552888988573635E-2</v>
      </c>
    </row>
    <row r="1943" spans="1:34" x14ac:dyDescent="0.25">
      <c r="A1943" s="3">
        <v>45762</v>
      </c>
      <c r="B1943" s="22" t="s">
        <v>34</v>
      </c>
      <c r="C1943" s="22" t="s">
        <v>34</v>
      </c>
      <c r="D1943" s="25">
        <v>4022</v>
      </c>
      <c r="E1943" s="24">
        <v>69105</v>
      </c>
      <c r="F1943" s="22" t="s">
        <v>72</v>
      </c>
      <c r="G1943" s="1" t="s">
        <v>36</v>
      </c>
      <c r="H1943" s="1" t="s">
        <v>73</v>
      </c>
      <c r="I1943" t="s">
        <v>47</v>
      </c>
      <c r="J1943" t="str">
        <f>_xlfn.CONCAT(IFERROR(INDEX(Lookup!B:B, MATCH(Table1[[#This Row],[Origin City]], Lookup!A:A, 0)), Table1[[#This Row],[Origin City]]),","," ",Table1[[#This Row],[Origin State]])</f>
        <v>Argyle, MN</v>
      </c>
      <c r="K1943" t="s">
        <v>48</v>
      </c>
      <c r="L1943" t="s">
        <v>49</v>
      </c>
      <c r="M1943" t="s">
        <v>50</v>
      </c>
      <c r="N1943" s="5">
        <v>1528</v>
      </c>
      <c r="O1943" s="23" t="s">
        <v>51</v>
      </c>
      <c r="P1943" s="23">
        <v>110</v>
      </c>
      <c r="Q1943" s="23">
        <v>120</v>
      </c>
      <c r="R1943" s="23" t="s">
        <v>2</v>
      </c>
      <c r="S1943" t="s">
        <v>43</v>
      </c>
      <c r="T1943" s="23" t="s">
        <v>52</v>
      </c>
      <c r="U1943" s="37" t="s">
        <v>44</v>
      </c>
      <c r="V1943" s="32" t="s">
        <v>45</v>
      </c>
      <c r="W1943" s="4">
        <v>6135</v>
      </c>
      <c r="X1943" s="4">
        <f>IF(Table1[[#This Row],[Commodity]]="corn",Table1[[#This Row],[Tariff per Car]]/(111*2000/56),Table1[[#This Row],[Tariff per Car]]/(111*2000/60))</f>
        <v>1.6581081081081082</v>
      </c>
      <c r="Y1943" s="4">
        <f>Table1[[#This Row],[Tariff per Car]]/100.7</f>
        <v>60.923535253227406</v>
      </c>
      <c r="Z1943" s="4">
        <f>(Table1[[#This Row],[Tariff per Car]]/111)</f>
        <v>55.270270270270274</v>
      </c>
      <c r="AA1943" s="6">
        <f>(Table1[[#This Row],[Tariff per Car]]/111)/Table1[[#This Row],[Route Mileage]]</f>
        <v>3.6171642847035522E-2</v>
      </c>
      <c r="AB1943" s="4">
        <v>0.11</v>
      </c>
      <c r="AC1943" s="4">
        <f>Table1[[#This Row],[FSC per Mile]]*Table1[[#This Row],[Route Mileage]]</f>
        <v>168.08</v>
      </c>
      <c r="AD1943" s="4">
        <f>Table1[[#This Row],[Tariff per Car]]+Table1[[#This Row],[FSC per Car]]</f>
        <v>6303.08</v>
      </c>
      <c r="AE1943" s="4">
        <f>IF(Table1[[#This Row],[Commodity]]="corn",Table1[[#This Row],[Tariff + FSC per Car]]/(111*2000/56),Table1[[#This Row],[Tariff + FSC per Car]]/(111*2000/60))</f>
        <v>1.7035351351351351</v>
      </c>
      <c r="AF1943" s="4">
        <f>Table1[[#This Row],[Tariff + FSC per Car]]/100.7</f>
        <v>62.592651439920552</v>
      </c>
      <c r="AG1943" s="4">
        <f>(Table1[[#This Row],[Tariff + FSC per Car]]/111)</f>
        <v>56.784504504504504</v>
      </c>
      <c r="AH1943" s="6">
        <f>(Table1[[#This Row],[Tariff + FSC per Car]]/111)/Table1[[#This Row],[Route Mileage]]</f>
        <v>3.716263383802651E-2</v>
      </c>
    </row>
    <row r="1944" spans="1:34" x14ac:dyDescent="0.25">
      <c r="A1944" s="3">
        <v>45762</v>
      </c>
      <c r="B1944" s="22" t="s">
        <v>34</v>
      </c>
      <c r="C1944" s="22" t="s">
        <v>34</v>
      </c>
      <c r="D1944" s="25">
        <v>4022</v>
      </c>
      <c r="E1944" s="24">
        <v>69105</v>
      </c>
      <c r="F1944" s="22" t="s">
        <v>72</v>
      </c>
      <c r="G1944" s="1" t="s">
        <v>36</v>
      </c>
      <c r="H1944" s="1" t="s">
        <v>73</v>
      </c>
      <c r="I1944" t="s">
        <v>47</v>
      </c>
      <c r="J1944" t="str">
        <f>_xlfn.CONCAT(IFERROR(INDEX(Lookup!B:B, MATCH(Table1[[#This Row],[Origin City]], Lookup!A:A, 0)), Table1[[#This Row],[Origin City]]),","," ",Table1[[#This Row],[Origin State]])</f>
        <v>Argyle, MN</v>
      </c>
      <c r="K1944" t="s">
        <v>65</v>
      </c>
      <c r="L1944" t="s">
        <v>54</v>
      </c>
      <c r="M1944" t="s">
        <v>66</v>
      </c>
      <c r="N1944" s="47">
        <v>1634</v>
      </c>
      <c r="O1944" s="23" t="s">
        <v>51</v>
      </c>
      <c r="P1944" s="23">
        <v>110</v>
      </c>
      <c r="Q1944" s="23">
        <v>120</v>
      </c>
      <c r="R1944" s="23" t="s">
        <v>2</v>
      </c>
      <c r="S1944" t="s">
        <v>43</v>
      </c>
      <c r="T1944" s="23" t="s">
        <v>52</v>
      </c>
      <c r="U1944" s="37" t="s">
        <v>44</v>
      </c>
      <c r="V1944" s="32" t="s">
        <v>45</v>
      </c>
      <c r="W1944" s="4">
        <v>6685</v>
      </c>
      <c r="X1944" s="4">
        <f>IF(Table1[[#This Row],[Commodity]]="corn",Table1[[#This Row],[Tariff per Car]]/(111*2000/56),Table1[[#This Row],[Tariff per Car]]/(111*2000/60))</f>
        <v>1.8067567567567568</v>
      </c>
      <c r="Y1944" s="4">
        <f>Table1[[#This Row],[Tariff per Car]]/100.7</f>
        <v>66.385302879841106</v>
      </c>
      <c r="Z1944" s="4">
        <f>(Table1[[#This Row],[Tariff per Car]]/111)</f>
        <v>60.225225225225223</v>
      </c>
      <c r="AA1944" s="6">
        <f>(Table1[[#This Row],[Tariff per Car]]/111)/Table1[[#This Row],[Route Mileage]]</f>
        <v>3.6857542977494016E-2</v>
      </c>
      <c r="AB1944" s="4">
        <v>0.11</v>
      </c>
      <c r="AC1944" s="4">
        <f>Table1[[#This Row],[FSC per Mile]]*Table1[[#This Row],[Route Mileage]]</f>
        <v>179.74</v>
      </c>
      <c r="AD1944" s="4">
        <f>Table1[[#This Row],[Tariff per Car]]+Table1[[#This Row],[FSC per Car]]</f>
        <v>6864.74</v>
      </c>
      <c r="AE1944" s="4">
        <f>IF(Table1[[#This Row],[Commodity]]="corn",Table1[[#This Row],[Tariff + FSC per Car]]/(111*2000/56),Table1[[#This Row],[Tariff + FSC per Car]]/(111*2000/60))</f>
        <v>1.855335135135135</v>
      </c>
      <c r="AF1944" s="4">
        <f>Table1[[#This Row],[Tariff + FSC per Car]]/100.7</f>
        <v>68.170208540218468</v>
      </c>
      <c r="AG1944" s="4">
        <f>(Table1[[#This Row],[Tariff + FSC per Car]]/111)</f>
        <v>61.844504504504499</v>
      </c>
      <c r="AH1944" s="6">
        <f>(Table1[[#This Row],[Tariff + FSC per Car]]/111)/Table1[[#This Row],[Route Mileage]]</f>
        <v>3.7848533968485004E-2</v>
      </c>
    </row>
    <row r="1945" spans="1:34" x14ac:dyDescent="0.25">
      <c r="A1945" s="3">
        <v>45762</v>
      </c>
      <c r="B1945" s="22" t="s">
        <v>34</v>
      </c>
      <c r="C1945" s="22" t="s">
        <v>34</v>
      </c>
      <c r="D1945" s="25">
        <v>4022</v>
      </c>
      <c r="E1945" s="24">
        <v>69105</v>
      </c>
      <c r="F1945" s="22" t="s">
        <v>72</v>
      </c>
      <c r="G1945" s="1" t="s">
        <v>36</v>
      </c>
      <c r="H1945" s="1" t="s">
        <v>74</v>
      </c>
      <c r="I1945" t="s">
        <v>75</v>
      </c>
      <c r="J1945" t="str">
        <f>_xlfn.CONCAT(IFERROR(INDEX(Lookup!B:B, MATCH(Table1[[#This Row],[Origin City]], Lookup!A:A, 0)), Table1[[#This Row],[Origin City]]),","," ",Table1[[#This Row],[Origin State]])</f>
        <v>Casselton, ND</v>
      </c>
      <c r="K1945" t="s">
        <v>48</v>
      </c>
      <c r="L1945" t="s">
        <v>49</v>
      </c>
      <c r="M1945" t="s">
        <v>50</v>
      </c>
      <c r="N1945" s="5">
        <v>1469</v>
      </c>
      <c r="O1945" s="23" t="s">
        <v>51</v>
      </c>
      <c r="P1945" s="23">
        <v>110</v>
      </c>
      <c r="Q1945" s="23">
        <v>120</v>
      </c>
      <c r="R1945" s="23" t="s">
        <v>2</v>
      </c>
      <c r="S1945" t="s">
        <v>43</v>
      </c>
      <c r="T1945" s="23" t="s">
        <v>52</v>
      </c>
      <c r="U1945" s="37" t="s">
        <v>44</v>
      </c>
      <c r="V1945" s="32" t="s">
        <v>45</v>
      </c>
      <c r="W1945" s="4">
        <v>6085</v>
      </c>
      <c r="X1945" s="4">
        <f>IF(Table1[[#This Row],[Commodity]]="corn",Table1[[#This Row],[Tariff per Car]]/(111*2000/56),Table1[[#This Row],[Tariff per Car]]/(111*2000/60))</f>
        <v>1.6445945945945946</v>
      </c>
      <c r="Y1945" s="4">
        <f>Table1[[#This Row],[Tariff per Car]]/100.7</f>
        <v>60.427010923535249</v>
      </c>
      <c r="Z1945" s="4">
        <f>(Table1[[#This Row],[Tariff per Car]]/111)</f>
        <v>54.81981981981982</v>
      </c>
      <c r="AA1945" s="6">
        <f>(Table1[[#This Row],[Tariff per Car]]/111)/Table1[[#This Row],[Route Mileage]]</f>
        <v>3.731778068061254E-2</v>
      </c>
      <c r="AB1945" s="4">
        <v>0.11</v>
      </c>
      <c r="AC1945" s="4">
        <f>Table1[[#This Row],[FSC per Mile]]*Table1[[#This Row],[Route Mileage]]</f>
        <v>161.59</v>
      </c>
      <c r="AD1945" s="4">
        <f>Table1[[#This Row],[Tariff per Car]]+Table1[[#This Row],[FSC per Car]]</f>
        <v>6246.59</v>
      </c>
      <c r="AE1945" s="4">
        <f>IF(Table1[[#This Row],[Commodity]]="corn",Table1[[#This Row],[Tariff + FSC per Car]]/(111*2000/56),Table1[[#This Row],[Tariff + FSC per Car]]/(111*2000/60))</f>
        <v>1.6882675675675676</v>
      </c>
      <c r="AF1945" s="4">
        <f>Table1[[#This Row],[Tariff + FSC per Car]]/100.7</f>
        <v>62.031678252234357</v>
      </c>
      <c r="AG1945" s="4">
        <f>(Table1[[#This Row],[Tariff + FSC per Car]]/111)</f>
        <v>56.275585585585588</v>
      </c>
      <c r="AH1945" s="6">
        <f>(Table1[[#This Row],[Tariff + FSC per Car]]/111)/Table1[[#This Row],[Route Mileage]]</f>
        <v>3.8308771671603535E-2</v>
      </c>
    </row>
    <row r="1946" spans="1:34" x14ac:dyDescent="0.25">
      <c r="A1946" s="3">
        <v>45762</v>
      </c>
      <c r="B1946" s="22" t="s">
        <v>34</v>
      </c>
      <c r="C1946" s="22" t="s">
        <v>34</v>
      </c>
      <c r="D1946" s="25">
        <v>4022</v>
      </c>
      <c r="E1946" s="24">
        <v>69902</v>
      </c>
      <c r="F1946" s="22" t="s">
        <v>72</v>
      </c>
      <c r="G1946" s="1" t="s">
        <v>36</v>
      </c>
      <c r="H1946" s="1" t="s">
        <v>74</v>
      </c>
      <c r="I1946" t="s">
        <v>75</v>
      </c>
      <c r="J1946" t="str">
        <f>_xlfn.CONCAT(IFERROR(INDEX(Lookup!B:B, MATCH(Table1[[#This Row],[Origin City]], Lookup!A:A, 0)), Table1[[#This Row],[Origin City]]),","," ",Table1[[#This Row],[Origin State]])</f>
        <v>Casselton, ND</v>
      </c>
      <c r="K1946" t="s">
        <v>79</v>
      </c>
      <c r="L1946" t="s">
        <v>62</v>
      </c>
      <c r="M1946" t="str">
        <f>_xlfn.CONCAT(IFERROR(INDEX(Lookup!B:B, MATCH(Table1[[#This Row],[Destination City]], Lookup!A:A, 0)), Table1[[#This Row],[Destination City]]),","," ",Table1[[#This Row],[Destination State]])</f>
        <v>St. Louis, MO</v>
      </c>
      <c r="N1946" s="5">
        <v>855</v>
      </c>
      <c r="O1946" s="23" t="s">
        <v>51</v>
      </c>
      <c r="P1946" s="23">
        <v>110</v>
      </c>
      <c r="Q1946" s="23">
        <v>120</v>
      </c>
      <c r="R1946" s="23" t="s">
        <v>2</v>
      </c>
      <c r="S1946" t="s">
        <v>43</v>
      </c>
      <c r="T1946" s="23" t="s">
        <v>52</v>
      </c>
      <c r="U1946" s="37" t="s">
        <v>44</v>
      </c>
      <c r="V1946" s="32" t="s">
        <v>45</v>
      </c>
      <c r="W1946" s="4">
        <v>3400</v>
      </c>
      <c r="X1946" s="4">
        <f>IF(Table1[[#This Row],[Commodity]]="corn",Table1[[#This Row],[Tariff per Car]]/(111*2000/56),Table1[[#This Row],[Tariff per Car]]/(111*2000/60))</f>
        <v>0.91891891891891897</v>
      </c>
      <c r="Y1946" s="4">
        <f>Table1[[#This Row],[Tariff per Car]]/100.7</f>
        <v>33.763654419066533</v>
      </c>
      <c r="Z1946" s="4">
        <f>(Table1[[#This Row],[Tariff per Car]]/111)</f>
        <v>30.63063063063063</v>
      </c>
      <c r="AA1946" s="6">
        <f>(Table1[[#This Row],[Tariff per Car]]/111)/Table1[[#This Row],[Route Mileage]]</f>
        <v>3.5825298983193719E-2</v>
      </c>
      <c r="AB1946" s="4">
        <v>0.11</v>
      </c>
      <c r="AC1946" s="4">
        <f>Table1[[#This Row],[FSC per Mile]]*Table1[[#This Row],[Route Mileage]]</f>
        <v>94.05</v>
      </c>
      <c r="AD1946" s="4">
        <f>Table1[[#This Row],[Tariff per Car]]+Table1[[#This Row],[FSC per Car]]</f>
        <v>3494.05</v>
      </c>
      <c r="AE1946" s="4">
        <f>IF(Table1[[#This Row],[Commodity]]="corn",Table1[[#This Row],[Tariff + FSC per Car]]/(111*2000/56),Table1[[#This Row],[Tariff + FSC per Car]]/(111*2000/60))</f>
        <v>0.94433783783783787</v>
      </c>
      <c r="AF1946" s="4">
        <f>Table1[[#This Row],[Tariff + FSC per Car]]/100.7</f>
        <v>34.697616683217475</v>
      </c>
      <c r="AG1946" s="4">
        <f>(Table1[[#This Row],[Tariff + FSC per Car]]/111)</f>
        <v>31.477927927927929</v>
      </c>
      <c r="AH1946" s="6">
        <f>(Table1[[#This Row],[Tariff + FSC per Car]]/111)/Table1[[#This Row],[Route Mileage]]</f>
        <v>3.6816289974184714E-2</v>
      </c>
    </row>
    <row r="1947" spans="1:34" x14ac:dyDescent="0.25">
      <c r="A1947" s="3">
        <v>45762</v>
      </c>
      <c r="B1947" s="22" t="s">
        <v>34</v>
      </c>
      <c r="C1947" s="22" t="s">
        <v>34</v>
      </c>
      <c r="D1947" s="25">
        <v>4022</v>
      </c>
      <c r="E1947" s="24">
        <v>69105</v>
      </c>
      <c r="F1947" s="22" t="s">
        <v>72</v>
      </c>
      <c r="G1947" s="1" t="s">
        <v>36</v>
      </c>
      <c r="H1947" s="1" t="s">
        <v>76</v>
      </c>
      <c r="I1947" t="s">
        <v>77</v>
      </c>
      <c r="J1947" t="str">
        <f>_xlfn.CONCAT(IFERROR(INDEX(Lookup!B:B, MATCH(Table1[[#This Row],[Origin City]], Lookup!A:A, 0)), Table1[[#This Row],[Origin City]]),","," ",Table1[[#This Row],[Origin State]])</f>
        <v>Concordia, KS</v>
      </c>
      <c r="K1947" t="s">
        <v>65</v>
      </c>
      <c r="L1947" t="s">
        <v>54</v>
      </c>
      <c r="M1947" t="s">
        <v>66</v>
      </c>
      <c r="N1947" s="5">
        <v>742</v>
      </c>
      <c r="O1947" s="23" t="s">
        <v>51</v>
      </c>
      <c r="P1947" s="23">
        <v>110</v>
      </c>
      <c r="Q1947" s="23">
        <v>120</v>
      </c>
      <c r="R1947" s="23" t="s">
        <v>2</v>
      </c>
      <c r="S1947" t="s">
        <v>43</v>
      </c>
      <c r="T1947" s="23" t="s">
        <v>43</v>
      </c>
      <c r="U1947" s="37" t="s">
        <v>44</v>
      </c>
      <c r="V1947" s="32" t="s">
        <v>45</v>
      </c>
      <c r="W1947" s="4">
        <v>4935</v>
      </c>
      <c r="X1947" s="4">
        <f>IF(Table1[[#This Row],[Commodity]]="corn",Table1[[#This Row],[Tariff per Car]]/(111*2000/56),Table1[[#This Row],[Tariff per Car]]/(111*2000/60))</f>
        <v>1.3337837837837838</v>
      </c>
      <c r="Y1947" s="4">
        <f>Table1[[#This Row],[Tariff per Car]]/100.7</f>
        <v>49.006951340615686</v>
      </c>
      <c r="Z1947" s="4">
        <f>(Table1[[#This Row],[Tariff per Car]]/111)</f>
        <v>44.45945945945946</v>
      </c>
      <c r="AA1947" s="6">
        <f>(Table1[[#This Row],[Tariff per Car]]/111)/Table1[[#This Row],[Route Mileage]]</f>
        <v>5.991840897501275E-2</v>
      </c>
      <c r="AB1947" s="4">
        <v>0.11</v>
      </c>
      <c r="AC1947" s="4">
        <f>Table1[[#This Row],[FSC per Mile]]*Table1[[#This Row],[Route Mileage]]</f>
        <v>81.62</v>
      </c>
      <c r="AD1947" s="4">
        <f>Table1[[#This Row],[Tariff per Car]]+Table1[[#This Row],[FSC per Car]]</f>
        <v>5016.62</v>
      </c>
      <c r="AE1947" s="4">
        <f>IF(Table1[[#This Row],[Commodity]]="corn",Table1[[#This Row],[Tariff + FSC per Car]]/(111*2000/56),Table1[[#This Row],[Tariff + FSC per Car]]/(111*2000/60))</f>
        <v>1.3558432432432432</v>
      </c>
      <c r="AF1947" s="4">
        <f>Table1[[#This Row],[Tariff + FSC per Car]]/100.7</f>
        <v>49.81747765640516</v>
      </c>
      <c r="AG1947" s="4">
        <f>(Table1[[#This Row],[Tariff + FSC per Car]]/111)</f>
        <v>45.194774774774771</v>
      </c>
      <c r="AH1947" s="6">
        <f>(Table1[[#This Row],[Tariff + FSC per Car]]/111)/Table1[[#This Row],[Route Mileage]]</f>
        <v>6.0909399966003731E-2</v>
      </c>
    </row>
    <row r="1948" spans="1:34" x14ac:dyDescent="0.25">
      <c r="A1948" s="3">
        <v>45762</v>
      </c>
      <c r="B1948" s="22" t="s">
        <v>34</v>
      </c>
      <c r="C1948" s="1" t="s">
        <v>34</v>
      </c>
      <c r="D1948" s="25">
        <v>4022</v>
      </c>
      <c r="E1948" s="24">
        <v>69105</v>
      </c>
      <c r="F1948" s="22" t="s">
        <v>72</v>
      </c>
      <c r="G1948" s="1" t="s">
        <v>36</v>
      </c>
      <c r="H1948" s="1" t="s">
        <v>78</v>
      </c>
      <c r="I1948" t="s">
        <v>68</v>
      </c>
      <c r="J1948" t="str">
        <f>_xlfn.CONCAT(IFERROR(INDEX(Lookup!B:B, MATCH(Table1[[#This Row],[Origin City]], Lookup!A:A, 0)), Table1[[#This Row],[Origin City]]),","," ",Table1[[#This Row],[Origin State]])</f>
        <v>Mitchell, SD</v>
      </c>
      <c r="K1948" t="s">
        <v>48</v>
      </c>
      <c r="L1948" t="s">
        <v>49</v>
      </c>
      <c r="M1948" t="s">
        <v>50</v>
      </c>
      <c r="N1948" s="5">
        <v>1624</v>
      </c>
      <c r="O1948" s="23" t="s">
        <v>51</v>
      </c>
      <c r="P1948" s="23">
        <v>110</v>
      </c>
      <c r="Q1948" s="23">
        <v>120</v>
      </c>
      <c r="R1948" s="23" t="s">
        <v>2</v>
      </c>
      <c r="S1948" t="s">
        <v>43</v>
      </c>
      <c r="T1948" t="s">
        <v>52</v>
      </c>
      <c r="U1948" s="37" t="s">
        <v>44</v>
      </c>
      <c r="V1948" s="32" t="s">
        <v>45</v>
      </c>
      <c r="W1948" s="4">
        <v>6185</v>
      </c>
      <c r="X1948" s="4">
        <f>IF(Table1[[#This Row],[Commodity]]="corn",Table1[[#This Row],[Tariff per Car]]/(111*2000/56),Table1[[#This Row],[Tariff per Car]]/(111*2000/60))</f>
        <v>1.6716216216216215</v>
      </c>
      <c r="Y1948" s="4">
        <f>Table1[[#This Row],[Tariff per Car]]/100.7</f>
        <v>61.420059582919563</v>
      </c>
      <c r="Z1948" s="4">
        <f>(Table1[[#This Row],[Tariff per Car]]/111)</f>
        <v>55.72072072072072</v>
      </c>
      <c r="AA1948" s="6">
        <f>(Table1[[#This Row],[Tariff per Car]]/111)/Table1[[#This Row],[Route Mileage]]</f>
        <v>3.4310788621133452E-2</v>
      </c>
      <c r="AB1948" s="4">
        <v>0.11</v>
      </c>
      <c r="AC1948" s="4">
        <f>Table1[[#This Row],[FSC per Mile]]*Table1[[#This Row],[Route Mileage]]</f>
        <v>178.64000000000001</v>
      </c>
      <c r="AD1948" s="4">
        <f>Table1[[#This Row],[Tariff per Car]]+Table1[[#This Row],[FSC per Car]]</f>
        <v>6363.64</v>
      </c>
      <c r="AE1948" s="4">
        <f>IF(Table1[[#This Row],[Commodity]]="corn",Table1[[#This Row],[Tariff + FSC per Car]]/(111*2000/56),Table1[[#This Row],[Tariff + FSC per Car]]/(111*2000/60))</f>
        <v>1.7199027027027027</v>
      </c>
      <c r="AF1948" s="4">
        <f>Table1[[#This Row],[Tariff + FSC per Car]]/100.7</f>
        <v>63.194041708043699</v>
      </c>
      <c r="AG1948" s="4">
        <f>(Table1[[#This Row],[Tariff + FSC per Car]]/111)</f>
        <v>57.330090090090096</v>
      </c>
      <c r="AH1948" s="6">
        <f>(Table1[[#This Row],[Tariff + FSC per Car]]/111)/Table1[[#This Row],[Route Mileage]]</f>
        <v>3.530177961212444E-2</v>
      </c>
    </row>
    <row r="1949" spans="1:34" x14ac:dyDescent="0.25">
      <c r="A1949" s="3">
        <v>45762</v>
      </c>
      <c r="B1949" s="22" t="s">
        <v>34</v>
      </c>
      <c r="C1949" s="1" t="s">
        <v>34</v>
      </c>
      <c r="D1949" s="25">
        <v>4022</v>
      </c>
      <c r="E1949" s="24">
        <v>69105</v>
      </c>
      <c r="F1949" s="22" t="s">
        <v>72</v>
      </c>
      <c r="G1949" s="1" t="s">
        <v>36</v>
      </c>
      <c r="H1949" s="1" t="s">
        <v>61</v>
      </c>
      <c r="I1949" t="s">
        <v>62</v>
      </c>
      <c r="J1949" t="str">
        <f>_xlfn.CONCAT(IFERROR(INDEX(Lookup!B:B, MATCH(Table1[[#This Row],[Origin City]], Lookup!A:A, 0)), Table1[[#This Row],[Origin City]]),","," ",Table1[[#This Row],[Origin State]])</f>
        <v>Phelps (Rock Port), MO</v>
      </c>
      <c r="K1949" t="s">
        <v>48</v>
      </c>
      <c r="L1949" t="s">
        <v>49</v>
      </c>
      <c r="M1949" t="s">
        <v>50</v>
      </c>
      <c r="N1949" s="5">
        <v>1881</v>
      </c>
      <c r="O1949" s="23" t="s">
        <v>51</v>
      </c>
      <c r="P1949" s="23">
        <v>110</v>
      </c>
      <c r="Q1949" s="23">
        <v>120</v>
      </c>
      <c r="R1949" s="23" t="s">
        <v>2</v>
      </c>
      <c r="S1949" s="23" t="s">
        <v>43</v>
      </c>
      <c r="T1949" s="23" t="s">
        <v>43</v>
      </c>
      <c r="U1949" s="37" t="s">
        <v>44</v>
      </c>
      <c r="V1949" s="32" t="s">
        <v>45</v>
      </c>
      <c r="W1949" s="4">
        <v>6135</v>
      </c>
      <c r="X1949" s="4">
        <f>IF(Table1[[#This Row],[Commodity]]="corn",Table1[[#This Row],[Tariff per Car]]/(111*2000/56),Table1[[#This Row],[Tariff per Car]]/(111*2000/60))</f>
        <v>1.6581081081081082</v>
      </c>
      <c r="Y1949" s="4">
        <f>Table1[[#This Row],[Tariff per Car]]/100.7</f>
        <v>60.923535253227406</v>
      </c>
      <c r="Z1949" s="4">
        <f>(Table1[[#This Row],[Tariff per Car]]/111)</f>
        <v>55.270270270270274</v>
      </c>
      <c r="AA1949" s="6">
        <f>(Table1[[#This Row],[Tariff per Car]]/111)/Table1[[#This Row],[Route Mileage]]</f>
        <v>2.9383450436082016E-2</v>
      </c>
      <c r="AB1949" s="4">
        <v>0.11</v>
      </c>
      <c r="AC1949" s="4">
        <f>Table1[[#This Row],[FSC per Mile]]*Table1[[#This Row],[Route Mileage]]</f>
        <v>206.91</v>
      </c>
      <c r="AD1949" s="4">
        <f>Table1[[#This Row],[Tariff per Car]]+Table1[[#This Row],[FSC per Car]]</f>
        <v>6341.91</v>
      </c>
      <c r="AE1949" s="4">
        <f>IF(Table1[[#This Row],[Commodity]]="corn",Table1[[#This Row],[Tariff + FSC per Car]]/(111*2000/56),Table1[[#This Row],[Tariff + FSC per Car]]/(111*2000/60))</f>
        <v>1.7140297297297298</v>
      </c>
      <c r="AF1949" s="4">
        <f>Table1[[#This Row],[Tariff + FSC per Car]]/100.7</f>
        <v>62.978252234359481</v>
      </c>
      <c r="AG1949" s="4">
        <f>(Table1[[#This Row],[Tariff + FSC per Car]]/111)</f>
        <v>57.134324324324325</v>
      </c>
      <c r="AH1949" s="6">
        <f>(Table1[[#This Row],[Tariff + FSC per Car]]/111)/Table1[[#This Row],[Route Mileage]]</f>
        <v>3.0374441427073007E-2</v>
      </c>
    </row>
    <row r="1950" spans="1:34" x14ac:dyDescent="0.25">
      <c r="A1950" s="3">
        <v>45762</v>
      </c>
      <c r="B1950" s="22" t="s">
        <v>34</v>
      </c>
      <c r="C1950" s="22" t="s">
        <v>34</v>
      </c>
      <c r="D1950" s="25">
        <v>4022</v>
      </c>
      <c r="E1950" s="24">
        <v>69105</v>
      </c>
      <c r="F1950" s="22" t="s">
        <v>72</v>
      </c>
      <c r="G1950" s="1" t="s">
        <v>36</v>
      </c>
      <c r="H1950" s="1" t="s">
        <v>69</v>
      </c>
      <c r="I1950" t="s">
        <v>47</v>
      </c>
      <c r="J1950" t="str">
        <f>_xlfn.CONCAT(IFERROR(INDEX(Lookup!B:B, MATCH(Table1[[#This Row],[Origin City]], Lookup!A:A, 0)), Table1[[#This Row],[Origin City]]),","," ",Table1[[#This Row],[Origin State]])</f>
        <v>St. Cloud, MN</v>
      </c>
      <c r="K1950" t="s">
        <v>48</v>
      </c>
      <c r="L1950" t="s">
        <v>49</v>
      </c>
      <c r="M1950" t="s">
        <v>50</v>
      </c>
      <c r="N1950" s="5">
        <v>1666</v>
      </c>
      <c r="O1950" s="23" t="s">
        <v>51</v>
      </c>
      <c r="P1950" s="23">
        <v>110</v>
      </c>
      <c r="Q1950" s="23">
        <v>120</v>
      </c>
      <c r="R1950" s="23" t="s">
        <v>2</v>
      </c>
      <c r="S1950" t="s">
        <v>43</v>
      </c>
      <c r="T1950" s="23" t="s">
        <v>43</v>
      </c>
      <c r="U1950" s="37" t="s">
        <v>44</v>
      </c>
      <c r="V1950" s="32" t="s">
        <v>45</v>
      </c>
      <c r="W1950" s="4">
        <v>6235</v>
      </c>
      <c r="X1950" s="4">
        <f>IF(Table1[[#This Row],[Commodity]]="corn",Table1[[#This Row],[Tariff per Car]]/(111*2000/56),Table1[[#This Row],[Tariff per Car]]/(111*2000/60))</f>
        <v>1.6851351351351351</v>
      </c>
      <c r="Y1950" s="4">
        <f>Table1[[#This Row],[Tariff per Car]]/100.7</f>
        <v>61.916583912611713</v>
      </c>
      <c r="Z1950" s="4">
        <f>(Table1[[#This Row],[Tariff per Car]]/111)</f>
        <v>56.171171171171174</v>
      </c>
      <c r="AA1950" s="6">
        <f>(Table1[[#This Row],[Tariff per Car]]/111)/Table1[[#This Row],[Route Mileage]]</f>
        <v>3.3716189178374052E-2</v>
      </c>
      <c r="AB1950" s="4">
        <v>0.11</v>
      </c>
      <c r="AC1950" s="4">
        <f>Table1[[#This Row],[FSC per Mile]]*Table1[[#This Row],[Route Mileage]]</f>
        <v>183.26</v>
      </c>
      <c r="AD1950" s="4">
        <f>Table1[[#This Row],[Tariff per Car]]+Table1[[#This Row],[FSC per Car]]</f>
        <v>6418.26</v>
      </c>
      <c r="AE1950" s="4">
        <f>IF(Table1[[#This Row],[Commodity]]="corn",Table1[[#This Row],[Tariff + FSC per Car]]/(111*2000/56),Table1[[#This Row],[Tariff + FSC per Car]]/(111*2000/60))</f>
        <v>1.7346648648648648</v>
      </c>
      <c r="AF1950" s="4">
        <f>Table1[[#This Row],[Tariff + FSC per Car]]/100.7</f>
        <v>63.736444885799408</v>
      </c>
      <c r="AG1950" s="4">
        <f>(Table1[[#This Row],[Tariff + FSC per Car]]/111)</f>
        <v>57.822162162162165</v>
      </c>
      <c r="AH1950" s="6">
        <f>(Table1[[#This Row],[Tariff + FSC per Car]]/111)/Table1[[#This Row],[Route Mileage]]</f>
        <v>3.4707180169365047E-2</v>
      </c>
    </row>
    <row r="1951" spans="1:34" x14ac:dyDescent="0.25">
      <c r="A1951" s="3">
        <v>45762</v>
      </c>
      <c r="B1951" s="22" t="s">
        <v>131</v>
      </c>
      <c r="C1951" s="22" t="s">
        <v>131</v>
      </c>
      <c r="D1951" s="25">
        <v>4050</v>
      </c>
      <c r="E1951" s="24">
        <v>1001000</v>
      </c>
      <c r="F1951" s="22" t="s">
        <v>72</v>
      </c>
      <c r="G1951" s="1" t="s">
        <v>36</v>
      </c>
      <c r="H1951" s="1" t="s">
        <v>132</v>
      </c>
      <c r="I1951" t="s">
        <v>57</v>
      </c>
      <c r="J1951" t="str">
        <f>_xlfn.CONCAT(IFERROR(INDEX(Lookup!B:B, MATCH(Table1[[#This Row],[Origin City]], Lookup!A:A, 0)), Table1[[#This Row],[Origin City]]),","," ",Table1[[#This Row],[Origin State]])</f>
        <v>Gibson City, IL</v>
      </c>
      <c r="K1951" t="s">
        <v>133</v>
      </c>
      <c r="L1951" t="s">
        <v>83</v>
      </c>
      <c r="M1951" t="str">
        <f>_xlfn.CONCAT(IFERROR(INDEX(Lookup!B:B, MATCH(Table1[[#This Row],[Destination City]], Lookup!A:A, 0)), Table1[[#This Row],[Destination City]]),","," ",Table1[[#This Row],[Destination State]])</f>
        <v>Reserve, LA</v>
      </c>
      <c r="N1951" s="5">
        <v>870</v>
      </c>
      <c r="O1951" s="23" t="s">
        <v>86</v>
      </c>
      <c r="P1951" s="23">
        <v>105</v>
      </c>
      <c r="Q1951" s="23"/>
      <c r="R1951" s="23" t="s">
        <v>108</v>
      </c>
      <c r="S1951" t="s">
        <v>43</v>
      </c>
      <c r="T1951" s="23" t="s">
        <v>52</v>
      </c>
      <c r="U1951" s="31"/>
      <c r="V1951" s="32" t="s">
        <v>134</v>
      </c>
      <c r="W1951" s="4">
        <v>2081</v>
      </c>
      <c r="X1951" s="4">
        <f>IF(Table1[[#This Row],[Commodity]]="corn",Table1[[#This Row],[Tariff per Car]]/(111*2000/56),Table1[[#This Row],[Tariff per Car]]/(111*2000/60))</f>
        <v>0.56243243243243246</v>
      </c>
      <c r="Y1951" s="4">
        <f>Table1[[#This Row],[Tariff per Car]]/100.7</f>
        <v>20.665342601787486</v>
      </c>
      <c r="Z1951" s="4">
        <f>(Table1[[#This Row],[Tariff per Car]]/111)</f>
        <v>18.747747747747749</v>
      </c>
      <c r="AA1951" s="6">
        <f>(Table1[[#This Row],[Tariff per Car]]/111)/Table1[[#This Row],[Route Mileage]]</f>
        <v>2.154913534223879E-2</v>
      </c>
      <c r="AB1951" s="4">
        <v>0.36349999999999999</v>
      </c>
      <c r="AC1951" s="4">
        <f>Table1[[#This Row],[FSC per Mile]]*Table1[[#This Row],[Route Mileage]]</f>
        <v>316.245</v>
      </c>
      <c r="AD1951" s="4">
        <f>Table1[[#This Row],[Tariff per Car]]+Table1[[#This Row],[FSC per Car]]</f>
        <v>2397.2449999999999</v>
      </c>
      <c r="AE1951" s="4">
        <f>IF(Table1[[#This Row],[Commodity]]="corn",Table1[[#This Row],[Tariff + FSC per Car]]/(111*2000/56),Table1[[#This Row],[Tariff + FSC per Car]]/(111*2000/60))</f>
        <v>0.64790405405405405</v>
      </c>
      <c r="AF1951" s="4">
        <f>Table1[[#This Row],[Tariff + FSC per Car]]/100.7</f>
        <v>23.805809334657397</v>
      </c>
      <c r="AG1951" s="4">
        <f>(Table1[[#This Row],[Tariff + FSC per Car]]/111)</f>
        <v>21.596801801801799</v>
      </c>
      <c r="AH1951" s="6">
        <f>(Table1[[#This Row],[Tariff + FSC per Car]]/111)/Table1[[#This Row],[Route Mileage]]</f>
        <v>2.4823910117013563E-2</v>
      </c>
    </row>
    <row r="1952" spans="1:34" x14ac:dyDescent="0.25">
      <c r="A1952" s="3">
        <v>45762</v>
      </c>
      <c r="B1952" s="22" t="s">
        <v>131</v>
      </c>
      <c r="C1952" s="22" t="s">
        <v>131</v>
      </c>
      <c r="D1952" s="25">
        <v>4050</v>
      </c>
      <c r="E1952" s="24">
        <v>1001000</v>
      </c>
      <c r="F1952" s="22" t="s">
        <v>72</v>
      </c>
      <c r="G1952" s="1" t="s">
        <v>36</v>
      </c>
      <c r="H1952" s="1" t="s">
        <v>132</v>
      </c>
      <c r="I1952" t="s">
        <v>57</v>
      </c>
      <c r="J1952" t="str">
        <f>_xlfn.CONCAT(IFERROR(INDEX(Lookup!B:B, MATCH(Table1[[#This Row],[Origin City]], Lookup!A:A, 0)), Table1[[#This Row],[Origin City]]),","," ",Table1[[#This Row],[Origin State]])</f>
        <v>Gibson City, IL</v>
      </c>
      <c r="K1952" t="s">
        <v>133</v>
      </c>
      <c r="L1952" t="s">
        <v>83</v>
      </c>
      <c r="M1952" t="str">
        <f>_xlfn.CONCAT(IFERROR(INDEX(Lookup!B:B, MATCH(Table1[[#This Row],[Destination City]], Lookup!A:A, 0)), Table1[[#This Row],[Destination City]]),","," ",Table1[[#This Row],[Destination State]])</f>
        <v>Reserve, LA</v>
      </c>
      <c r="N1952" s="5">
        <v>870</v>
      </c>
      <c r="O1952" s="23" t="s">
        <v>86</v>
      </c>
      <c r="P1952" s="23">
        <v>105</v>
      </c>
      <c r="Q1952" s="23"/>
      <c r="R1952" s="23" t="s">
        <v>2</v>
      </c>
      <c r="S1952" t="s">
        <v>43</v>
      </c>
      <c r="T1952" s="23" t="s">
        <v>52</v>
      </c>
      <c r="U1952" s="31"/>
      <c r="V1952" s="32" t="s">
        <v>134</v>
      </c>
      <c r="W1952" s="4">
        <v>2461</v>
      </c>
      <c r="X1952" s="4">
        <f>IF(Table1[[#This Row],[Commodity]]="corn",Table1[[#This Row],[Tariff per Car]]/(111*2000/56),Table1[[#This Row],[Tariff per Car]]/(111*2000/60))</f>
        <v>0.66513513513513511</v>
      </c>
      <c r="Y1952" s="4">
        <f>Table1[[#This Row],[Tariff per Car]]/100.7</f>
        <v>24.438927507447865</v>
      </c>
      <c r="Z1952" s="4">
        <f>(Table1[[#This Row],[Tariff per Car]]/111)</f>
        <v>22.171171171171171</v>
      </c>
      <c r="AA1952" s="6">
        <f>(Table1[[#This Row],[Tariff per Car]]/111)/Table1[[#This Row],[Route Mileage]]</f>
        <v>2.5484104794449621E-2</v>
      </c>
      <c r="AB1952" s="4">
        <v>0.36349999999999999</v>
      </c>
      <c r="AC1952" s="4">
        <f>Table1[[#This Row],[FSC per Mile]]*Table1[[#This Row],[Route Mileage]]</f>
        <v>316.245</v>
      </c>
      <c r="AD1952" s="4">
        <f>Table1[[#This Row],[Tariff per Car]]+Table1[[#This Row],[FSC per Car]]</f>
        <v>2777.2449999999999</v>
      </c>
      <c r="AE1952" s="4">
        <f>IF(Table1[[#This Row],[Commodity]]="corn",Table1[[#This Row],[Tariff + FSC per Car]]/(111*2000/56),Table1[[#This Row],[Tariff + FSC per Car]]/(111*2000/60))</f>
        <v>0.7506067567567567</v>
      </c>
      <c r="AF1952" s="4">
        <f>Table1[[#This Row],[Tariff + FSC per Car]]/100.7</f>
        <v>27.579394240317775</v>
      </c>
      <c r="AG1952" s="4">
        <f>(Table1[[#This Row],[Tariff + FSC per Car]]/111)</f>
        <v>25.020225225225225</v>
      </c>
      <c r="AH1952" s="6">
        <f>(Table1[[#This Row],[Tariff + FSC per Car]]/111)/Table1[[#This Row],[Route Mileage]]</f>
        <v>2.8758879569224398E-2</v>
      </c>
    </row>
    <row r="1953" spans="1:34" x14ac:dyDescent="0.25">
      <c r="A1953" s="3">
        <v>45762</v>
      </c>
      <c r="B1953" s="22" t="s">
        <v>131</v>
      </c>
      <c r="C1953" s="22" t="s">
        <v>131</v>
      </c>
      <c r="D1953" s="25">
        <v>4050</v>
      </c>
      <c r="E1953" s="24">
        <v>1001000</v>
      </c>
      <c r="F1953" s="22" t="s">
        <v>72</v>
      </c>
      <c r="G1953" s="1" t="s">
        <v>36</v>
      </c>
      <c r="H1953" s="1" t="s">
        <v>135</v>
      </c>
      <c r="I1953" t="s">
        <v>59</v>
      </c>
      <c r="J1953" t="str">
        <f>_xlfn.CONCAT(IFERROR(INDEX(Lookup!B:B, MATCH(Table1[[#This Row],[Origin City]], Lookup!A:A, 0)), Table1[[#This Row],[Origin City]]),","," ",Table1[[#This Row],[Origin State]])</f>
        <v>Ida Grove, IA</v>
      </c>
      <c r="K1953" t="s">
        <v>136</v>
      </c>
      <c r="L1953" t="s">
        <v>83</v>
      </c>
      <c r="M1953" t="str">
        <f>_xlfn.CONCAT(IFERROR(INDEX(Lookup!B:B, MATCH(Table1[[#This Row],[Destination City]], Lookup!A:A, 0)), Table1[[#This Row],[Destination City]]),","," ",Table1[[#This Row],[Destination State]])</f>
        <v>Convent, LA</v>
      </c>
      <c r="N1953" s="5">
        <v>1376</v>
      </c>
      <c r="O1953" s="23" t="s">
        <v>86</v>
      </c>
      <c r="P1953" s="23">
        <v>105</v>
      </c>
      <c r="Q1953" s="23"/>
      <c r="R1953" s="23" t="s">
        <v>108</v>
      </c>
      <c r="S1953" t="s">
        <v>43</v>
      </c>
      <c r="T1953" s="23" t="s">
        <v>43</v>
      </c>
      <c r="U1953" s="31"/>
      <c r="V1953" s="32" t="s">
        <v>134</v>
      </c>
      <c r="W1953" s="4">
        <v>3214</v>
      </c>
      <c r="X1953" s="4">
        <f>IF(Table1[[#This Row],[Commodity]]="corn",Table1[[#This Row],[Tariff per Car]]/(111*2000/56),Table1[[#This Row],[Tariff per Car]]/(111*2000/60))</f>
        <v>0.86864864864864866</v>
      </c>
      <c r="Y1953" s="4">
        <f>Table1[[#This Row],[Tariff per Car]]/100.7</f>
        <v>31.916583912611717</v>
      </c>
      <c r="Z1953" s="4">
        <f>(Table1[[#This Row],[Tariff per Car]]/111)</f>
        <v>28.954954954954953</v>
      </c>
      <c r="AA1953" s="6">
        <f>(Table1[[#This Row],[Tariff per Car]]/111)/Table1[[#This Row],[Route Mileage]]</f>
        <v>2.1042845170752146E-2</v>
      </c>
      <c r="AB1953" s="4">
        <v>0.36349999999999999</v>
      </c>
      <c r="AC1953" s="4">
        <f>Table1[[#This Row],[FSC per Mile]]*Table1[[#This Row],[Route Mileage]]</f>
        <v>500.17599999999999</v>
      </c>
      <c r="AD1953" s="4">
        <f>Table1[[#This Row],[Tariff per Car]]+Table1[[#This Row],[FSC per Car]]</f>
        <v>3714.1759999999999</v>
      </c>
      <c r="AE1953" s="4">
        <f>IF(Table1[[#This Row],[Commodity]]="corn",Table1[[#This Row],[Tariff + FSC per Car]]/(111*2000/56),Table1[[#This Row],[Tariff + FSC per Car]]/(111*2000/60))</f>
        <v>1.0038313513513513</v>
      </c>
      <c r="AF1953" s="4">
        <f>Table1[[#This Row],[Tariff + FSC per Car]]/100.7</f>
        <v>36.883574975173779</v>
      </c>
      <c r="AG1953" s="4">
        <f>(Table1[[#This Row],[Tariff + FSC per Car]]/111)</f>
        <v>33.461045045045047</v>
      </c>
      <c r="AH1953" s="6">
        <f>(Table1[[#This Row],[Tariff + FSC per Car]]/111)/Table1[[#This Row],[Route Mileage]]</f>
        <v>2.4317619945526923E-2</v>
      </c>
    </row>
    <row r="1954" spans="1:34" x14ac:dyDescent="0.25">
      <c r="A1954" s="3">
        <v>45762</v>
      </c>
      <c r="B1954" s="22" t="s">
        <v>131</v>
      </c>
      <c r="C1954" s="22" t="s">
        <v>131</v>
      </c>
      <c r="D1954" s="25">
        <v>4050</v>
      </c>
      <c r="E1954" s="24">
        <v>1001000</v>
      </c>
      <c r="F1954" s="22" t="s">
        <v>72</v>
      </c>
      <c r="G1954" s="1" t="s">
        <v>36</v>
      </c>
      <c r="H1954" s="1" t="s">
        <v>135</v>
      </c>
      <c r="I1954" t="s">
        <v>59</v>
      </c>
      <c r="J1954" t="str">
        <f>_xlfn.CONCAT(IFERROR(INDEX(Lookup!B:B, MATCH(Table1[[#This Row],[Origin City]], Lookup!A:A, 0)), Table1[[#This Row],[Origin City]]),","," ",Table1[[#This Row],[Origin State]])</f>
        <v>Ida Grove, IA</v>
      </c>
      <c r="K1954" t="s">
        <v>136</v>
      </c>
      <c r="L1954" t="s">
        <v>83</v>
      </c>
      <c r="M1954" t="str">
        <f>_xlfn.CONCAT(IFERROR(INDEX(Lookup!B:B, MATCH(Table1[[#This Row],[Destination City]], Lookup!A:A, 0)), Table1[[#This Row],[Destination City]]),","," ",Table1[[#This Row],[Destination State]])</f>
        <v>Convent, LA</v>
      </c>
      <c r="N1954" s="5">
        <v>1376</v>
      </c>
      <c r="O1954" s="23" t="s">
        <v>86</v>
      </c>
      <c r="P1954" s="23">
        <v>105</v>
      </c>
      <c r="Q1954" s="23"/>
      <c r="R1954" s="23" t="s">
        <v>2</v>
      </c>
      <c r="S1954" t="s">
        <v>43</v>
      </c>
      <c r="T1954" t="s">
        <v>43</v>
      </c>
      <c r="U1954" s="31"/>
      <c r="V1954" s="32" t="s">
        <v>134</v>
      </c>
      <c r="W1954" s="4">
        <v>3649</v>
      </c>
      <c r="X1954" s="4">
        <f>IF(Table1[[#This Row],[Commodity]]="corn",Table1[[#This Row],[Tariff per Car]]/(111*2000/56),Table1[[#This Row],[Tariff per Car]]/(111*2000/60))</f>
        <v>0.98621621621621625</v>
      </c>
      <c r="Y1954" s="4">
        <f>Table1[[#This Row],[Tariff per Car]]/100.7</f>
        <v>36.236345580933467</v>
      </c>
      <c r="Z1954" s="4">
        <f>(Table1[[#This Row],[Tariff per Car]]/111)</f>
        <v>32.873873873873876</v>
      </c>
      <c r="AA1954" s="6">
        <f>(Table1[[#This Row],[Tariff per Car]]/111)/Table1[[#This Row],[Route Mileage]]</f>
        <v>2.3890896710664154E-2</v>
      </c>
      <c r="AB1954" s="4">
        <v>0.36349999999999999</v>
      </c>
      <c r="AC1954" s="4">
        <f>Table1[[#This Row],[FSC per Mile]]*Table1[[#This Row],[Route Mileage]]</f>
        <v>500.17599999999999</v>
      </c>
      <c r="AD1954" s="4">
        <f>Table1[[#This Row],[Tariff per Car]]+Table1[[#This Row],[FSC per Car]]</f>
        <v>4149.1760000000004</v>
      </c>
      <c r="AE1954" s="4">
        <f>IF(Table1[[#This Row],[Commodity]]="corn",Table1[[#This Row],[Tariff + FSC per Car]]/(111*2000/56),Table1[[#This Row],[Tariff + FSC per Car]]/(111*2000/60))</f>
        <v>1.1213989189189191</v>
      </c>
      <c r="AF1954" s="4">
        <f>Table1[[#This Row],[Tariff + FSC per Car]]/100.7</f>
        <v>41.203336643495533</v>
      </c>
      <c r="AG1954" s="4">
        <f>(Table1[[#This Row],[Tariff + FSC per Car]]/111)</f>
        <v>37.379963963963966</v>
      </c>
      <c r="AH1954" s="6">
        <f>(Table1[[#This Row],[Tariff + FSC per Car]]/111)/Table1[[#This Row],[Route Mileage]]</f>
        <v>2.7165671485438928E-2</v>
      </c>
    </row>
    <row r="1955" spans="1:34" x14ac:dyDescent="0.25">
      <c r="A1955" s="3">
        <v>45762</v>
      </c>
      <c r="B1955" s="22" t="s">
        <v>88</v>
      </c>
      <c r="C1955" s="22" t="s">
        <v>81</v>
      </c>
      <c r="D1955" s="25">
        <v>4444</v>
      </c>
      <c r="E1955" s="24">
        <v>47004</v>
      </c>
      <c r="F1955" s="22" t="s">
        <v>72</v>
      </c>
      <c r="G1955" s="1" t="s">
        <v>36</v>
      </c>
      <c r="H1955" s="1" t="s">
        <v>89</v>
      </c>
      <c r="I1955" t="s">
        <v>75</v>
      </c>
      <c r="J1955" t="str">
        <f>_xlfn.CONCAT(IFERROR(INDEX(Lookup!B:B, MATCH(Table1[[#This Row],[Origin City]], Lookup!A:A, 0)), Table1[[#This Row],[Origin City]]),","," ",Table1[[#This Row],[Origin State]])</f>
        <v>Enderlin, ND</v>
      </c>
      <c r="K1955" t="s">
        <v>119</v>
      </c>
      <c r="L1955" t="s">
        <v>57</v>
      </c>
      <c r="M1955" t="str">
        <f>_xlfn.CONCAT(IFERROR(INDEX(Lookup!B:B, MATCH(Table1[[#This Row],[Destination City]], Lookup!A:A, 0)), Table1[[#This Row],[Destination City]]),","," ",Table1[[#This Row],[Destination State]])</f>
        <v>East St. Louis, IL</v>
      </c>
      <c r="N1955" s="5">
        <v>1235.9000000000001</v>
      </c>
      <c r="O1955" s="23" t="s">
        <v>86</v>
      </c>
      <c r="P1955" s="23">
        <v>110</v>
      </c>
      <c r="Q1955" s="23">
        <v>110</v>
      </c>
      <c r="R1955" s="23" t="s">
        <v>42</v>
      </c>
      <c r="S1955" t="s">
        <v>43</v>
      </c>
      <c r="T1955" s="23" t="s">
        <v>52</v>
      </c>
      <c r="U1955" s="31"/>
      <c r="V1955" s="32" t="s">
        <v>87</v>
      </c>
      <c r="W1955" s="4">
        <v>3526</v>
      </c>
      <c r="X1955" s="4">
        <f>IF(Table1[[#This Row],[Commodity]]="corn",Table1[[#This Row],[Tariff per Car]]/(111*2000/56),Table1[[#This Row],[Tariff per Car]]/(111*2000/60))</f>
        <v>0.95297297297297301</v>
      </c>
      <c r="Y1955" s="4">
        <f>Table1[[#This Row],[Tariff per Car]]/100.7</f>
        <v>35.01489572989076</v>
      </c>
      <c r="Z1955" s="4">
        <f>(Table1[[#This Row],[Tariff per Car]]/111)</f>
        <v>31.765765765765767</v>
      </c>
      <c r="AA1955" s="6">
        <f>(Table1[[#This Row],[Tariff per Car]]/111)/Table1[[#This Row],[Route Mileage]]</f>
        <v>2.5702537232596297E-2</v>
      </c>
      <c r="AB1955" s="4">
        <v>0.28000000000000003</v>
      </c>
      <c r="AC1955" s="4">
        <f>Table1[[#This Row],[FSC per Mile]]*Table1[[#This Row],[Route Mileage]]</f>
        <v>346.05200000000008</v>
      </c>
      <c r="AD1955" s="4">
        <f>Table1[[#This Row],[Tariff per Car]]+Table1[[#This Row],[FSC per Car]]</f>
        <v>3872.0520000000001</v>
      </c>
      <c r="AE1955" s="4">
        <f>IF(Table1[[#This Row],[Commodity]]="corn",Table1[[#This Row],[Tariff + FSC per Car]]/(111*2000/56),Table1[[#This Row],[Tariff + FSC per Car]]/(111*2000/60))</f>
        <v>1.0465005405405405</v>
      </c>
      <c r="AF1955" s="4">
        <f>Table1[[#This Row],[Tariff + FSC per Car]]/100.7</f>
        <v>38.451360476663353</v>
      </c>
      <c r="AG1955" s="4">
        <f>(Table1[[#This Row],[Tariff + FSC per Car]]/111)</f>
        <v>34.883351351351351</v>
      </c>
      <c r="AH1955" s="6">
        <f>(Table1[[#This Row],[Tariff + FSC per Car]]/111)/Table1[[#This Row],[Route Mileage]]</f>
        <v>2.8225059755118818E-2</v>
      </c>
    </row>
    <row r="1956" spans="1:34" x14ac:dyDescent="0.25">
      <c r="A1956" s="3">
        <v>45762</v>
      </c>
      <c r="B1956" s="22" t="s">
        <v>88</v>
      </c>
      <c r="C1956" s="22" t="s">
        <v>81</v>
      </c>
      <c r="D1956" s="25">
        <v>4444</v>
      </c>
      <c r="E1956" s="24">
        <v>45650</v>
      </c>
      <c r="F1956" s="22" t="s">
        <v>72</v>
      </c>
      <c r="G1956" s="1" t="s">
        <v>36</v>
      </c>
      <c r="H1956" s="1" t="s">
        <v>89</v>
      </c>
      <c r="I1956" t="s">
        <v>75</v>
      </c>
      <c r="J1956" t="str">
        <f>_xlfn.CONCAT(IFERROR(INDEX(Lookup!B:B, MATCH(Table1[[#This Row],[Origin City]], Lookup!A:A, 0)), Table1[[#This Row],[Origin City]]),","," ",Table1[[#This Row],[Origin State]])</f>
        <v>Enderlin, ND</v>
      </c>
      <c r="K1956" t="s">
        <v>90</v>
      </c>
      <c r="L1956" t="s">
        <v>49</v>
      </c>
      <c r="M1956" t="str">
        <f>_xlfn.CONCAT(IFERROR(INDEX(Lookup!B:B, MATCH(Table1[[#This Row],[Destination City]], Lookup!A:A, 0)), Table1[[#This Row],[Destination City]]),","," ",Table1[[#This Row],[Destination State]])</f>
        <v>Kalama, WA</v>
      </c>
      <c r="N1956" s="5">
        <v>1617</v>
      </c>
      <c r="O1956" s="23" t="s">
        <v>86</v>
      </c>
      <c r="P1956" s="23">
        <v>110</v>
      </c>
      <c r="Q1956" s="23">
        <v>110</v>
      </c>
      <c r="R1956" s="23" t="s">
        <v>42</v>
      </c>
      <c r="S1956" t="s">
        <v>43</v>
      </c>
      <c r="T1956" s="23" t="s">
        <v>52</v>
      </c>
      <c r="U1956" s="31"/>
      <c r="V1956" s="32" t="s">
        <v>87</v>
      </c>
      <c r="W1956" s="4">
        <v>5785</v>
      </c>
      <c r="X1956" s="4">
        <f>IF(Table1[[#This Row],[Commodity]]="corn",Table1[[#This Row],[Tariff per Car]]/(111*2000/56),Table1[[#This Row],[Tariff per Car]]/(111*2000/60))</f>
        <v>1.5635135135135134</v>
      </c>
      <c r="Y1956" s="4">
        <f>Table1[[#This Row],[Tariff per Car]]/100.7</f>
        <v>57.447864945382321</v>
      </c>
      <c r="Z1956" s="4">
        <f>(Table1[[#This Row],[Tariff per Car]]/111)</f>
        <v>52.117117117117118</v>
      </c>
      <c r="AA1956" s="6">
        <f>(Table1[[#This Row],[Tariff per Car]]/111)/Table1[[#This Row],[Route Mileage]]</f>
        <v>3.2230746516460802E-2</v>
      </c>
      <c r="AB1956" s="4">
        <v>0.28000000000000003</v>
      </c>
      <c r="AC1956" s="4">
        <f>Table1[[#This Row],[FSC per Mile]]*Table1[[#This Row],[Route Mileage]]</f>
        <v>452.76000000000005</v>
      </c>
      <c r="AD1956" s="4">
        <f>Table1[[#This Row],[Tariff per Car]]+Table1[[#This Row],[FSC per Car]]</f>
        <v>6237.76</v>
      </c>
      <c r="AE1956" s="4">
        <f>IF(Table1[[#This Row],[Commodity]]="corn",Table1[[#This Row],[Tariff + FSC per Car]]/(111*2000/56),Table1[[#This Row],[Tariff + FSC per Car]]/(111*2000/60))</f>
        <v>1.6858810810810811</v>
      </c>
      <c r="AF1956" s="4">
        <f>Table1[[#This Row],[Tariff + FSC per Car]]/100.7</f>
        <v>61.943992055610728</v>
      </c>
      <c r="AG1956" s="4">
        <f>(Table1[[#This Row],[Tariff + FSC per Car]]/111)</f>
        <v>56.196036036036041</v>
      </c>
      <c r="AH1956" s="6">
        <f>(Table1[[#This Row],[Tariff + FSC per Car]]/111)/Table1[[#This Row],[Route Mileage]]</f>
        <v>3.4753269038983327E-2</v>
      </c>
    </row>
    <row r="1957" spans="1:34" x14ac:dyDescent="0.25">
      <c r="A1957" s="3">
        <v>45762</v>
      </c>
      <c r="B1957" s="22" t="s">
        <v>94</v>
      </c>
      <c r="C1957" s="22" t="s">
        <v>94</v>
      </c>
      <c r="D1957" s="25">
        <v>4317</v>
      </c>
      <c r="F1957" s="22" t="s">
        <v>72</v>
      </c>
      <c r="G1957" s="1" t="s">
        <v>36</v>
      </c>
      <c r="H1957" s="1" t="s">
        <v>106</v>
      </c>
      <c r="I1957" t="s">
        <v>57</v>
      </c>
      <c r="J1957" t="str">
        <f>_xlfn.CONCAT(IFERROR(INDEX(Lookup!B:B, MATCH(Table1[[#This Row],[Origin City]], Lookup!A:A, 0)), Table1[[#This Row],[Origin City]]),","," ",Table1[[#This Row],[Origin State]])</f>
        <v>Casey, IL</v>
      </c>
      <c r="K1957" t="s">
        <v>107</v>
      </c>
      <c r="L1957" t="s">
        <v>98</v>
      </c>
      <c r="M1957" t="str">
        <f>_xlfn.CONCAT(IFERROR(INDEX(Lookup!B:B, MATCH(Table1[[#This Row],[Destination City]], Lookup!A:A, 0)), Table1[[#This Row],[Destination City]]),","," ",Table1[[#This Row],[Destination State]])</f>
        <v>Mobile, AL</v>
      </c>
      <c r="N1957" s="5">
        <v>779</v>
      </c>
      <c r="O1957" s="23" t="s">
        <v>86</v>
      </c>
      <c r="P1957" s="23">
        <v>90</v>
      </c>
      <c r="Q1957" s="23">
        <v>90</v>
      </c>
      <c r="R1957" s="23" t="s">
        <v>108</v>
      </c>
      <c r="S1957" t="s">
        <v>43</v>
      </c>
      <c r="T1957" s="23" t="s">
        <v>52</v>
      </c>
      <c r="U1957" s="31"/>
      <c r="V1957" s="32" t="s">
        <v>87</v>
      </c>
      <c r="W1957" s="4">
        <v>3646</v>
      </c>
      <c r="X1957" s="4">
        <f>IF(Table1[[#This Row],[Commodity]]="corn",Table1[[#This Row],[Tariff per Car]]/(111*2000/56),Table1[[#This Row],[Tariff per Car]]/(111*2000/60))</f>
        <v>0.98540540540540544</v>
      </c>
      <c r="Y1957" s="4">
        <f>Table1[[#This Row],[Tariff per Car]]/100.7</f>
        <v>36.206554121151939</v>
      </c>
      <c r="Z1957" s="4">
        <f>(Table1[[#This Row],[Tariff per Car]]/111)</f>
        <v>32.846846846846844</v>
      </c>
      <c r="AA1957" s="6">
        <f>(Table1[[#This Row],[Tariff per Car]]/111)/Table1[[#This Row],[Route Mileage]]</f>
        <v>4.2165400316876565E-2</v>
      </c>
      <c r="AB1957" s="4">
        <v>0</v>
      </c>
      <c r="AC1957" s="4">
        <f>Table1[[#This Row],[FSC per Mile]]*Table1[[#This Row],[Route Mileage]]</f>
        <v>0</v>
      </c>
      <c r="AD1957" s="4">
        <f>Table1[[#This Row],[Tariff per Car]]+Table1[[#This Row],[FSC per Car]]</f>
        <v>3646</v>
      </c>
      <c r="AE1957" s="4">
        <f>IF(Table1[[#This Row],[Commodity]]="corn",Table1[[#This Row],[Tariff + FSC per Car]]/(111*2000/56),Table1[[#This Row],[Tariff + FSC per Car]]/(111*2000/60))</f>
        <v>0.98540540540540544</v>
      </c>
      <c r="AF1957" s="4">
        <f>Table1[[#This Row],[Tariff + FSC per Car]]/100.7</f>
        <v>36.206554121151939</v>
      </c>
      <c r="AG1957" s="4">
        <f>(Table1[[#This Row],[Tariff + FSC per Car]]/111)</f>
        <v>32.846846846846844</v>
      </c>
      <c r="AH1957" s="6">
        <f>(Table1[[#This Row],[Tariff + FSC per Car]]/111)/Table1[[#This Row],[Route Mileage]]</f>
        <v>4.2165400316876565E-2</v>
      </c>
    </row>
    <row r="1958" spans="1:34" x14ac:dyDescent="0.25">
      <c r="A1958" s="3">
        <v>45762</v>
      </c>
      <c r="B1958" s="22" t="s">
        <v>94</v>
      </c>
      <c r="C1958" s="22" t="s">
        <v>94</v>
      </c>
      <c r="D1958" s="25">
        <v>4317</v>
      </c>
      <c r="F1958" s="22" t="s">
        <v>72</v>
      </c>
      <c r="G1958" s="1" t="s">
        <v>36</v>
      </c>
      <c r="H1958" s="1" t="s">
        <v>106</v>
      </c>
      <c r="I1958" t="s">
        <v>57</v>
      </c>
      <c r="J1958" t="str">
        <f>_xlfn.CONCAT(IFERROR(INDEX(Lookup!B:B, MATCH(Table1[[#This Row],[Origin City]], Lookup!A:A, 0)), Table1[[#This Row],[Origin City]]),","," ",Table1[[#This Row],[Origin State]])</f>
        <v>Casey, IL</v>
      </c>
      <c r="K1958" t="s">
        <v>107</v>
      </c>
      <c r="L1958" t="s">
        <v>98</v>
      </c>
      <c r="M1958" t="str">
        <f>_xlfn.CONCAT(IFERROR(INDEX(Lookup!B:B, MATCH(Table1[[#This Row],[Destination City]], Lookup!A:A, 0)), Table1[[#This Row],[Destination City]]),","," ",Table1[[#This Row],[Destination State]])</f>
        <v>Mobile, AL</v>
      </c>
      <c r="N1958" s="5">
        <v>779</v>
      </c>
      <c r="O1958" s="23" t="s">
        <v>86</v>
      </c>
      <c r="P1958" s="23">
        <v>90</v>
      </c>
      <c r="Q1958" s="23">
        <v>90</v>
      </c>
      <c r="R1958" s="23" t="s">
        <v>2</v>
      </c>
      <c r="S1958" t="s">
        <v>43</v>
      </c>
      <c r="T1958" t="s">
        <v>43</v>
      </c>
      <c r="U1958" s="31"/>
      <c r="V1958" s="32" t="s">
        <v>87</v>
      </c>
      <c r="W1958" s="4">
        <v>3866</v>
      </c>
      <c r="X1958" s="4">
        <f>IF(Table1[[#This Row],[Commodity]]="corn",Table1[[#This Row],[Tariff per Car]]/(111*2000/56),Table1[[#This Row],[Tariff per Car]]/(111*2000/60))</f>
        <v>1.0448648648648649</v>
      </c>
      <c r="Y1958" s="4">
        <f>Table1[[#This Row],[Tariff per Car]]/100.7</f>
        <v>38.391261171797417</v>
      </c>
      <c r="Z1958" s="4">
        <f>(Table1[[#This Row],[Tariff per Car]]/111)</f>
        <v>34.828828828828826</v>
      </c>
      <c r="AA1958" s="6">
        <f>(Table1[[#This Row],[Tariff per Car]]/111)/Table1[[#This Row],[Route Mileage]]</f>
        <v>4.4709664735338675E-2</v>
      </c>
      <c r="AB1958" s="4">
        <v>0</v>
      </c>
      <c r="AC1958" s="4">
        <f>Table1[[#This Row],[FSC per Mile]]*Table1[[#This Row],[Route Mileage]]</f>
        <v>0</v>
      </c>
      <c r="AD1958" s="4">
        <f>Table1[[#This Row],[Tariff per Car]]+Table1[[#This Row],[FSC per Car]]</f>
        <v>3866</v>
      </c>
      <c r="AE1958" s="4">
        <f>IF(Table1[[#This Row],[Commodity]]="corn",Table1[[#This Row],[Tariff + FSC per Car]]/(111*2000/56),Table1[[#This Row],[Tariff + FSC per Car]]/(111*2000/60))</f>
        <v>1.0448648648648649</v>
      </c>
      <c r="AF1958" s="4">
        <f>Table1[[#This Row],[Tariff + FSC per Car]]/100.7</f>
        <v>38.391261171797417</v>
      </c>
      <c r="AG1958" s="4">
        <f>(Table1[[#This Row],[Tariff + FSC per Car]]/111)</f>
        <v>34.828828828828826</v>
      </c>
      <c r="AH1958" s="6">
        <f>(Table1[[#This Row],[Tariff + FSC per Car]]/111)/Table1[[#This Row],[Route Mileage]]</f>
        <v>4.4709664735338675E-2</v>
      </c>
    </row>
    <row r="1959" spans="1:34" x14ac:dyDescent="0.25">
      <c r="A1959" s="3">
        <v>45762</v>
      </c>
      <c r="B1959" s="22" t="s">
        <v>94</v>
      </c>
      <c r="C1959" s="22" t="s">
        <v>94</v>
      </c>
      <c r="D1959" s="25">
        <v>4317</v>
      </c>
      <c r="F1959" s="22" t="s">
        <v>72</v>
      </c>
      <c r="G1959" s="1" t="s">
        <v>36</v>
      </c>
      <c r="H1959" s="1" t="s">
        <v>109</v>
      </c>
      <c r="I1959" t="s">
        <v>100</v>
      </c>
      <c r="J1959" t="str">
        <f>_xlfn.CONCAT(IFERROR(INDEX(Lookup!B:B, MATCH(Table1[[#This Row],[Origin City]], Lookup!A:A, 0)), Table1[[#This Row],[Origin City]]),","," ",Table1[[#This Row],[Origin State]])</f>
        <v>Marion, OH</v>
      </c>
      <c r="K1959" t="s">
        <v>110</v>
      </c>
      <c r="L1959" t="s">
        <v>111</v>
      </c>
      <c r="M1959" t="str">
        <f>_xlfn.CONCAT(IFERROR(INDEX(Lookup!B:B, MATCH(Table1[[#This Row],[Destination City]], Lookup!A:A, 0)), Table1[[#This Row],[Destination City]]),","," ",Table1[[#This Row],[Destination State]])</f>
        <v>Chesapeake, VA</v>
      </c>
      <c r="N1959" s="5">
        <v>760</v>
      </c>
      <c r="O1959" s="23" t="s">
        <v>86</v>
      </c>
      <c r="P1959" s="23">
        <v>90</v>
      </c>
      <c r="Q1959" s="23">
        <v>90</v>
      </c>
      <c r="R1959" s="23" t="s">
        <v>108</v>
      </c>
      <c r="S1959" t="s">
        <v>43</v>
      </c>
      <c r="T1959" s="23" t="s">
        <v>52</v>
      </c>
      <c r="U1959" s="31"/>
      <c r="V1959" s="32" t="s">
        <v>87</v>
      </c>
      <c r="W1959" s="4">
        <v>3214</v>
      </c>
      <c r="X1959" s="4">
        <f>IF(Table1[[#This Row],[Commodity]]="corn",Table1[[#This Row],[Tariff per Car]]/(111*2000/56),Table1[[#This Row],[Tariff per Car]]/(111*2000/60))</f>
        <v>0.86864864864864866</v>
      </c>
      <c r="Y1959" s="4">
        <f>Table1[[#This Row],[Tariff per Car]]/100.7</f>
        <v>31.916583912611717</v>
      </c>
      <c r="Z1959" s="4">
        <f>(Table1[[#This Row],[Tariff per Car]]/111)</f>
        <v>28.954954954954953</v>
      </c>
      <c r="AA1959" s="6">
        <f>(Table1[[#This Row],[Tariff per Car]]/111)/Table1[[#This Row],[Route Mileage]]</f>
        <v>3.80986249407302E-2</v>
      </c>
      <c r="AB1959" s="4">
        <v>0</v>
      </c>
      <c r="AC1959" s="4">
        <f>Table1[[#This Row],[FSC per Mile]]*Table1[[#This Row],[Route Mileage]]</f>
        <v>0</v>
      </c>
      <c r="AD1959" s="4">
        <f>Table1[[#This Row],[Tariff per Car]]+Table1[[#This Row],[FSC per Car]]</f>
        <v>3214</v>
      </c>
      <c r="AE1959" s="4">
        <f>IF(Table1[[#This Row],[Commodity]]="corn",Table1[[#This Row],[Tariff + FSC per Car]]/(111*2000/56),Table1[[#This Row],[Tariff + FSC per Car]]/(111*2000/60))</f>
        <v>0.86864864864864866</v>
      </c>
      <c r="AF1959" s="4">
        <f>Table1[[#This Row],[Tariff + FSC per Car]]/100.7</f>
        <v>31.916583912611717</v>
      </c>
      <c r="AG1959" s="4">
        <f>(Table1[[#This Row],[Tariff + FSC per Car]]/111)</f>
        <v>28.954954954954953</v>
      </c>
      <c r="AH1959" s="6">
        <f>(Table1[[#This Row],[Tariff + FSC per Car]]/111)/Table1[[#This Row],[Route Mileage]]</f>
        <v>3.80986249407302E-2</v>
      </c>
    </row>
    <row r="1960" spans="1:34" x14ac:dyDescent="0.25">
      <c r="A1960" s="3">
        <v>45762</v>
      </c>
      <c r="B1960" s="22" t="s">
        <v>94</v>
      </c>
      <c r="C1960" s="22" t="s">
        <v>94</v>
      </c>
      <c r="D1960" s="25">
        <v>4317</v>
      </c>
      <c r="F1960" s="22" t="s">
        <v>72</v>
      </c>
      <c r="G1960" s="1" t="s">
        <v>36</v>
      </c>
      <c r="H1960" s="1" t="s">
        <v>109</v>
      </c>
      <c r="I1960" t="s">
        <v>100</v>
      </c>
      <c r="J1960" t="str">
        <f>_xlfn.CONCAT(IFERROR(INDEX(Lookup!B:B, MATCH(Table1[[#This Row],[Origin City]], Lookup!A:A, 0)), Table1[[#This Row],[Origin City]]),","," ",Table1[[#This Row],[Origin State]])</f>
        <v>Marion, OH</v>
      </c>
      <c r="K1960" t="s">
        <v>110</v>
      </c>
      <c r="L1960" t="s">
        <v>111</v>
      </c>
      <c r="M1960" t="str">
        <f>_xlfn.CONCAT(IFERROR(INDEX(Lookup!B:B, MATCH(Table1[[#This Row],[Destination City]], Lookup!A:A, 0)), Table1[[#This Row],[Destination City]]),","," ",Table1[[#This Row],[Destination State]])</f>
        <v>Chesapeake, VA</v>
      </c>
      <c r="N1960" s="5">
        <v>760</v>
      </c>
      <c r="O1960" s="23" t="s">
        <v>86</v>
      </c>
      <c r="P1960" s="23">
        <v>90</v>
      </c>
      <c r="Q1960" s="23">
        <v>90</v>
      </c>
      <c r="R1960" s="23" t="s">
        <v>2</v>
      </c>
      <c r="S1960" t="s">
        <v>43</v>
      </c>
      <c r="T1960" s="23" t="s">
        <v>43</v>
      </c>
      <c r="U1960" s="31"/>
      <c r="V1960" s="32" t="s">
        <v>87</v>
      </c>
      <c r="W1960" s="4">
        <v>3654</v>
      </c>
      <c r="X1960" s="4">
        <f>IF(Table1[[#This Row],[Commodity]]="corn",Table1[[#This Row],[Tariff per Car]]/(111*2000/56),Table1[[#This Row],[Tariff per Car]]/(111*2000/60))</f>
        <v>0.98756756756756758</v>
      </c>
      <c r="Y1960" s="4">
        <f>Table1[[#This Row],[Tariff per Car]]/100.7</f>
        <v>36.285998013902677</v>
      </c>
      <c r="Z1960" s="4">
        <f>(Table1[[#This Row],[Tariff per Car]]/111)</f>
        <v>32.918918918918919</v>
      </c>
      <c r="AA1960" s="6">
        <f>(Table1[[#This Row],[Tariff per Car]]/111)/Table1[[#This Row],[Route Mileage]]</f>
        <v>4.3314366998577526E-2</v>
      </c>
      <c r="AB1960" s="4">
        <v>0</v>
      </c>
      <c r="AC1960" s="4">
        <f>Table1[[#This Row],[FSC per Mile]]*Table1[[#This Row],[Route Mileage]]</f>
        <v>0</v>
      </c>
      <c r="AD1960" s="4">
        <f>Table1[[#This Row],[Tariff per Car]]+Table1[[#This Row],[FSC per Car]]</f>
        <v>3654</v>
      </c>
      <c r="AE1960" s="4">
        <f>IF(Table1[[#This Row],[Commodity]]="corn",Table1[[#This Row],[Tariff + FSC per Car]]/(111*2000/56),Table1[[#This Row],[Tariff + FSC per Car]]/(111*2000/60))</f>
        <v>0.98756756756756758</v>
      </c>
      <c r="AF1960" s="4">
        <f>Table1[[#This Row],[Tariff + FSC per Car]]/100.7</f>
        <v>36.285998013902677</v>
      </c>
      <c r="AG1960" s="4">
        <f>(Table1[[#This Row],[Tariff + FSC per Car]]/111)</f>
        <v>32.918918918918919</v>
      </c>
      <c r="AH1960" s="6">
        <f>(Table1[[#This Row],[Tariff + FSC per Car]]/111)/Table1[[#This Row],[Route Mileage]]</f>
        <v>4.3314366998577526E-2</v>
      </c>
    </row>
    <row r="1961" spans="1:34" x14ac:dyDescent="0.25">
      <c r="A1961" s="3">
        <v>45762</v>
      </c>
      <c r="B1961" s="22" t="s">
        <v>112</v>
      </c>
      <c r="C1961" s="22" t="s">
        <v>112</v>
      </c>
      <c r="D1961" s="25">
        <v>4051</v>
      </c>
      <c r="E1961" s="24">
        <v>1144</v>
      </c>
      <c r="F1961" s="22" t="s">
        <v>72</v>
      </c>
      <c r="G1961" s="1" t="s">
        <v>36</v>
      </c>
      <c r="H1961" s="1" t="s">
        <v>128</v>
      </c>
      <c r="I1961" t="s">
        <v>77</v>
      </c>
      <c r="J1961" t="str">
        <f>_xlfn.CONCAT(IFERROR(INDEX(Lookup!B:B, MATCH(Table1[[#This Row],[Origin City]], Lookup!A:A, 0)), Table1[[#This Row],[Origin City]]),","," ",Table1[[#This Row],[Origin State]])</f>
        <v>Canton, KS</v>
      </c>
      <c r="K1961" t="s">
        <v>65</v>
      </c>
      <c r="L1961" t="s">
        <v>54</v>
      </c>
      <c r="M1961" t="str">
        <f>_xlfn.CONCAT(IFERROR(INDEX(Lookup!B:B, MATCH(Table1[[#This Row],[Destination City]], Lookup!A:A, 0)), Table1[[#This Row],[Destination City]]),","," ",Table1[[#This Row],[Destination State]])</f>
        <v>Houston, TX</v>
      </c>
      <c r="N1961" s="47">
        <v>747</v>
      </c>
      <c r="O1961" s="23" t="s">
        <v>51</v>
      </c>
      <c r="P1961" s="23">
        <v>107</v>
      </c>
      <c r="Q1961" s="23"/>
      <c r="R1961" s="23" t="s">
        <v>42</v>
      </c>
      <c r="S1961" t="s">
        <v>43</v>
      </c>
      <c r="T1961" s="23" t="s">
        <v>52</v>
      </c>
      <c r="U1961" s="37" t="s">
        <v>44</v>
      </c>
      <c r="V1961" s="32"/>
      <c r="W1961" s="4">
        <v>5150</v>
      </c>
      <c r="X1961" s="4">
        <f>IF(Table1[[#This Row],[Commodity]]="corn",Table1[[#This Row],[Tariff per Car]]/(111*2000/56),Table1[[#This Row],[Tariff per Car]]/(111*2000/60))</f>
        <v>1.3918918918918919</v>
      </c>
      <c r="Y1961" s="4">
        <f>Table1[[#This Row],[Tariff per Car]]/100.7</f>
        <v>51.142005958291954</v>
      </c>
      <c r="Z1961" s="4">
        <f>(Table1[[#This Row],[Tariff per Car]]/111)</f>
        <v>46.396396396396398</v>
      </c>
      <c r="AA1961" s="6">
        <f>(Table1[[#This Row],[Tariff per Car]]/111)/Table1[[#This Row],[Route Mileage]]</f>
        <v>6.2110303074158497E-2</v>
      </c>
      <c r="AB1961" s="4">
        <v>0.32</v>
      </c>
      <c r="AC1961" s="4">
        <f>Table1[[#This Row],[FSC per Mile]]*Table1[[#This Row],[Route Mileage]]</f>
        <v>239.04</v>
      </c>
      <c r="AD1961" s="4">
        <f>Table1[[#This Row],[Tariff per Car]]+Table1[[#This Row],[FSC per Car]]</f>
        <v>5389.04</v>
      </c>
      <c r="AE1961" s="4">
        <f>IF(Table1[[#This Row],[Commodity]]="corn",Table1[[#This Row],[Tariff + FSC per Car]]/(111*2000/56),Table1[[#This Row],[Tariff + FSC per Car]]/(111*2000/60))</f>
        <v>1.4564972972972974</v>
      </c>
      <c r="AF1961" s="4">
        <f>Table1[[#This Row],[Tariff + FSC per Car]]/100.7</f>
        <v>53.515789473684208</v>
      </c>
      <c r="AG1961" s="4">
        <f>(Table1[[#This Row],[Tariff + FSC per Car]]/111)</f>
        <v>48.549909909909907</v>
      </c>
      <c r="AH1961" s="6">
        <f>(Table1[[#This Row],[Tariff + FSC per Car]]/111)/Table1[[#This Row],[Route Mileage]]</f>
        <v>6.4993185957041372E-2</v>
      </c>
    </row>
    <row r="1962" spans="1:34" x14ac:dyDescent="0.25">
      <c r="A1962" s="3">
        <v>45762</v>
      </c>
      <c r="B1962" s="22" t="s">
        <v>112</v>
      </c>
      <c r="C1962" s="22" t="s">
        <v>112</v>
      </c>
      <c r="D1962" s="25">
        <v>4051</v>
      </c>
      <c r="E1962" s="24">
        <v>1301</v>
      </c>
      <c r="F1962" s="22" t="s">
        <v>72</v>
      </c>
      <c r="G1962" s="1" t="s">
        <v>36</v>
      </c>
      <c r="H1962" s="1" t="s">
        <v>129</v>
      </c>
      <c r="I1962" t="s">
        <v>38</v>
      </c>
      <c r="J1962" t="str">
        <f>_xlfn.CONCAT(IFERROR(INDEX(Lookup!B:B, MATCH(Table1[[#This Row],[Origin City]], Lookup!A:A, 0)), Table1[[#This Row],[Origin City]]),","," ",Table1[[#This Row],[Origin State]])</f>
        <v>Cozad, NE</v>
      </c>
      <c r="K1962" t="s">
        <v>90</v>
      </c>
      <c r="L1962" t="s">
        <v>49</v>
      </c>
      <c r="M1962" t="str">
        <f>_xlfn.CONCAT(IFERROR(INDEX(Lookup!B:B, MATCH(Table1[[#This Row],[Destination City]], Lookup!A:A, 0)), Table1[[#This Row],[Destination City]]),","," ",Table1[[#This Row],[Destination State]])</f>
        <v>Kalama, WA</v>
      </c>
      <c r="N1962" s="47">
        <v>1562</v>
      </c>
      <c r="O1962" s="23" t="s">
        <v>51</v>
      </c>
      <c r="P1962" s="23">
        <v>107</v>
      </c>
      <c r="Q1962" s="23"/>
      <c r="R1962" s="23" t="s">
        <v>42</v>
      </c>
      <c r="S1962" t="s">
        <v>43</v>
      </c>
      <c r="T1962" s="23" t="s">
        <v>52</v>
      </c>
      <c r="U1962" s="37" t="s">
        <v>44</v>
      </c>
      <c r="V1962" s="32"/>
      <c r="W1962" s="4">
        <v>6140</v>
      </c>
      <c r="X1962" s="4">
        <f>IF(Table1[[#This Row],[Commodity]]="corn",Table1[[#This Row],[Tariff per Car]]/(111*2000/56),Table1[[#This Row],[Tariff per Car]]/(111*2000/60))</f>
        <v>1.6594594594594594</v>
      </c>
      <c r="Y1962" s="4">
        <f>Table1[[#This Row],[Tariff per Car]]/100.7</f>
        <v>60.973187686196624</v>
      </c>
      <c r="Z1962" s="4">
        <f>(Table1[[#This Row],[Tariff per Car]]/111)</f>
        <v>55.315315315315317</v>
      </c>
      <c r="AA1962" s="6">
        <f>(Table1[[#This Row],[Tariff per Car]]/111)/Table1[[#This Row],[Route Mileage]]</f>
        <v>3.5413134004683301E-2</v>
      </c>
      <c r="AB1962" s="4">
        <v>0.32</v>
      </c>
      <c r="AC1962" s="4">
        <f>Table1[[#This Row],[FSC per Mile]]*Table1[[#This Row],[Route Mileage]]</f>
        <v>499.84000000000003</v>
      </c>
      <c r="AD1962" s="4">
        <f>Table1[[#This Row],[Tariff per Car]]+Table1[[#This Row],[FSC per Car]]</f>
        <v>6639.84</v>
      </c>
      <c r="AE1962" s="4">
        <f>IF(Table1[[#This Row],[Commodity]]="corn",Table1[[#This Row],[Tariff + FSC per Car]]/(111*2000/56),Table1[[#This Row],[Tariff + FSC per Car]]/(111*2000/60))</f>
        <v>1.7945513513513514</v>
      </c>
      <c r="AF1962" s="4">
        <f>Table1[[#This Row],[Tariff + FSC per Car]]/100.7</f>
        <v>65.936842105263153</v>
      </c>
      <c r="AG1962" s="4">
        <f>(Table1[[#This Row],[Tariff + FSC per Car]]/111)</f>
        <v>59.818378378378377</v>
      </c>
      <c r="AH1962" s="6">
        <f>(Table1[[#This Row],[Tariff + FSC per Car]]/111)/Table1[[#This Row],[Route Mileage]]</f>
        <v>3.8296016887566182E-2</v>
      </c>
    </row>
    <row r="1963" spans="1:34" x14ac:dyDescent="0.25">
      <c r="A1963" s="3">
        <v>45762</v>
      </c>
      <c r="B1963" s="22" t="s">
        <v>112</v>
      </c>
      <c r="C1963" s="22" t="s">
        <v>112</v>
      </c>
      <c r="D1963" s="25">
        <v>4051</v>
      </c>
      <c r="E1963" s="24">
        <v>1144</v>
      </c>
      <c r="F1963" s="22" t="s">
        <v>72</v>
      </c>
      <c r="G1963" s="1" t="s">
        <v>36</v>
      </c>
      <c r="H1963" s="1" t="s">
        <v>129</v>
      </c>
      <c r="I1963" t="s">
        <v>38</v>
      </c>
      <c r="J1963" t="str">
        <f>_xlfn.CONCAT(IFERROR(INDEX(Lookup!B:B, MATCH(Table1[[#This Row],[Origin City]], Lookup!A:A, 0)), Table1[[#This Row],[Origin City]]),","," ",Table1[[#This Row],[Origin State]])</f>
        <v>Cozad, NE</v>
      </c>
      <c r="K1963" t="s">
        <v>65</v>
      </c>
      <c r="L1963" t="s">
        <v>54</v>
      </c>
      <c r="M1963" t="str">
        <f>_xlfn.CONCAT(IFERROR(INDEX(Lookup!B:B, MATCH(Table1[[#This Row],[Destination City]], Lookup!A:A, 0)), Table1[[#This Row],[Destination City]]),","," ",Table1[[#This Row],[Destination State]])</f>
        <v>Houston, TX</v>
      </c>
      <c r="N1963" s="47">
        <v>1078</v>
      </c>
      <c r="O1963" s="23" t="s">
        <v>51</v>
      </c>
      <c r="P1963" s="23">
        <v>107</v>
      </c>
      <c r="Q1963" s="23"/>
      <c r="R1963" s="23" t="s">
        <v>42</v>
      </c>
      <c r="S1963" t="s">
        <v>43</v>
      </c>
      <c r="T1963" s="23" t="s">
        <v>52</v>
      </c>
      <c r="U1963" s="37" t="s">
        <v>44</v>
      </c>
      <c r="V1963" s="32"/>
      <c r="W1963" s="4">
        <v>5510</v>
      </c>
      <c r="X1963" s="4">
        <f>IF(Table1[[#This Row],[Commodity]]="corn",Table1[[#This Row],[Tariff per Car]]/(111*2000/56),Table1[[#This Row],[Tariff per Car]]/(111*2000/60))</f>
        <v>1.4891891891891893</v>
      </c>
      <c r="Y1963" s="4">
        <f>Table1[[#This Row],[Tariff per Car]]/100.7</f>
        <v>54.716981132075468</v>
      </c>
      <c r="Z1963" s="4">
        <f>(Table1[[#This Row],[Tariff per Car]]/111)</f>
        <v>49.63963963963964</v>
      </c>
      <c r="AA1963" s="6">
        <f>(Table1[[#This Row],[Tariff per Car]]/111)/Table1[[#This Row],[Route Mileage]]</f>
        <v>4.6047903190760332E-2</v>
      </c>
      <c r="AB1963" s="4">
        <v>0.32</v>
      </c>
      <c r="AC1963" s="4">
        <f>Table1[[#This Row],[FSC per Mile]]*Table1[[#This Row],[Route Mileage]]</f>
        <v>344.96</v>
      </c>
      <c r="AD1963" s="4">
        <f>Table1[[#This Row],[Tariff per Car]]+Table1[[#This Row],[FSC per Car]]</f>
        <v>5854.96</v>
      </c>
      <c r="AE1963" s="4">
        <f>IF(Table1[[#This Row],[Commodity]]="corn",Table1[[#This Row],[Tariff + FSC per Car]]/(111*2000/56),Table1[[#This Row],[Tariff + FSC per Car]]/(111*2000/60))</f>
        <v>1.5824216216216216</v>
      </c>
      <c r="AF1963" s="4">
        <f>Table1[[#This Row],[Tariff + FSC per Car]]/100.7</f>
        <v>58.142601787487585</v>
      </c>
      <c r="AG1963" s="4">
        <f>(Table1[[#This Row],[Tariff + FSC per Car]]/111)</f>
        <v>52.747387387387384</v>
      </c>
      <c r="AH1963" s="6">
        <f>(Table1[[#This Row],[Tariff + FSC per Car]]/111)/Table1[[#This Row],[Route Mileage]]</f>
        <v>4.8930786073643213E-2</v>
      </c>
    </row>
    <row r="1964" spans="1:34" x14ac:dyDescent="0.25">
      <c r="A1964" s="3">
        <v>45762</v>
      </c>
      <c r="B1964" s="22" t="s">
        <v>112</v>
      </c>
      <c r="C1964" s="22" t="s">
        <v>112</v>
      </c>
      <c r="D1964" s="25">
        <v>4051</v>
      </c>
      <c r="E1964" s="24">
        <v>1144</v>
      </c>
      <c r="F1964" s="22" t="s">
        <v>72</v>
      </c>
      <c r="G1964" s="1" t="s">
        <v>36</v>
      </c>
      <c r="H1964" s="1" t="s">
        <v>122</v>
      </c>
      <c r="I1964" t="s">
        <v>59</v>
      </c>
      <c r="J1964" t="str">
        <f>_xlfn.CONCAT(IFERROR(INDEX(Lookup!B:B, MATCH(Table1[[#This Row],[Origin City]], Lookup!A:A, 0)), Table1[[#This Row],[Origin City]]),","," ",Table1[[#This Row],[Origin State]])</f>
        <v>Sloan, IA</v>
      </c>
      <c r="K1964" t="s">
        <v>130</v>
      </c>
      <c r="L1964" t="s">
        <v>83</v>
      </c>
      <c r="M1964" t="str">
        <f>_xlfn.CONCAT(IFERROR(INDEX(Lookup!B:B, MATCH(Table1[[#This Row],[Destination City]], Lookup!A:A, 0)), Table1[[#This Row],[Destination City]]),","," ",Table1[[#This Row],[Destination State]])</f>
        <v>Ama, LA</v>
      </c>
      <c r="N1964" s="47">
        <v>1231</v>
      </c>
      <c r="O1964" s="23" t="s">
        <v>51</v>
      </c>
      <c r="P1964" s="23">
        <v>107</v>
      </c>
      <c r="Q1964" s="23"/>
      <c r="R1964" s="23" t="s">
        <v>42</v>
      </c>
      <c r="S1964" t="s">
        <v>43</v>
      </c>
      <c r="T1964" s="23" t="s">
        <v>52</v>
      </c>
      <c r="U1964" s="37" t="s">
        <v>44</v>
      </c>
      <c r="V1964" s="32"/>
      <c r="W1964" s="4">
        <v>5590</v>
      </c>
      <c r="X1964" s="4">
        <f>IF(Table1[[#This Row],[Commodity]]="corn",Table1[[#This Row],[Tariff per Car]]/(111*2000/56),Table1[[#This Row],[Tariff per Car]]/(111*2000/60))</f>
        <v>1.5108108108108107</v>
      </c>
      <c r="Y1964" s="4">
        <f>Table1[[#This Row],[Tariff per Car]]/100.7</f>
        <v>55.511420059582917</v>
      </c>
      <c r="Z1964" s="4">
        <f>(Table1[[#This Row],[Tariff per Car]]/111)</f>
        <v>50.36036036036036</v>
      </c>
      <c r="AA1964" s="6">
        <f>(Table1[[#This Row],[Tariff per Car]]/111)/Table1[[#This Row],[Route Mileage]]</f>
        <v>4.0910122144890627E-2</v>
      </c>
      <c r="AB1964" s="4">
        <v>0.32</v>
      </c>
      <c r="AC1964" s="4">
        <f>Table1[[#This Row],[FSC per Mile]]*Table1[[#This Row],[Route Mileage]]</f>
        <v>393.92</v>
      </c>
      <c r="AD1964" s="4">
        <f>Table1[[#This Row],[Tariff per Car]]+Table1[[#This Row],[FSC per Car]]</f>
        <v>5983.92</v>
      </c>
      <c r="AE1964" s="4">
        <f>IF(Table1[[#This Row],[Commodity]]="corn",Table1[[#This Row],[Tariff + FSC per Car]]/(111*2000/56),Table1[[#This Row],[Tariff + FSC per Car]]/(111*2000/60))</f>
        <v>1.6172756756756757</v>
      </c>
      <c r="AF1964" s="4">
        <f>Table1[[#This Row],[Tariff + FSC per Car]]/100.7</f>
        <v>59.42323733862959</v>
      </c>
      <c r="AG1964" s="4">
        <f>(Table1[[#This Row],[Tariff + FSC per Car]]/111)</f>
        <v>53.909189189189192</v>
      </c>
      <c r="AH1964" s="6">
        <f>(Table1[[#This Row],[Tariff + FSC per Car]]/111)/Table1[[#This Row],[Route Mileage]]</f>
        <v>4.3793005027773509E-2</v>
      </c>
    </row>
    <row r="1965" spans="1:34" x14ac:dyDescent="0.25">
      <c r="A1965" s="3">
        <v>45792</v>
      </c>
      <c r="B1965" s="22" t="s">
        <v>34</v>
      </c>
      <c r="C1965" s="22" t="s">
        <v>34</v>
      </c>
      <c r="D1965" s="25">
        <v>4022</v>
      </c>
      <c r="E1965" s="24">
        <v>39010</v>
      </c>
      <c r="F1965" s="22" t="s">
        <v>35</v>
      </c>
      <c r="G1965" s="1" t="s">
        <v>36</v>
      </c>
      <c r="H1965" s="1" t="s">
        <v>37</v>
      </c>
      <c r="I1965" t="s">
        <v>38</v>
      </c>
      <c r="J1965" t="str">
        <f>_xlfn.CONCAT(IFERROR(INDEX(Lookup!B:B, MATCH(Table1[[#This Row],[Origin City]], Lookup!A:A, 0)), Table1[[#This Row],[Origin City]]),","," ",Table1[[#This Row],[Origin State]])</f>
        <v>Brunswick, NE</v>
      </c>
      <c r="K1965" t="s">
        <v>39</v>
      </c>
      <c r="L1965" t="s">
        <v>40</v>
      </c>
      <c r="M1965" t="str">
        <f>_xlfn.CONCAT(IFERROR(INDEX(Lookup!B:B, MATCH(Table1[[#This Row],[Destination City]], Lookup!A:A, 0)), Table1[[#This Row],[Destination City]]),","," ",Table1[[#This Row],[Destination State]])</f>
        <v>Hanford, CA</v>
      </c>
      <c r="N1965" s="5">
        <v>2122</v>
      </c>
      <c r="O1965" s="23" t="s">
        <v>41</v>
      </c>
      <c r="P1965" s="23">
        <v>110</v>
      </c>
      <c r="Q1965" s="23">
        <v>120</v>
      </c>
      <c r="R1965" s="23" t="s">
        <v>42</v>
      </c>
      <c r="S1965" t="s">
        <v>43</v>
      </c>
      <c r="T1965" s="23" t="s">
        <v>43</v>
      </c>
      <c r="U1965" s="37" t="s">
        <v>44</v>
      </c>
      <c r="V1965" s="32" t="s">
        <v>45</v>
      </c>
      <c r="W1965" s="4">
        <v>6320</v>
      </c>
      <c r="X1965" s="4">
        <f>IF(Table1[[#This Row],[Commodity]]="corn",Table1[[#This Row],[Tariff per Car]]/(111*2000/56),Table1[[#This Row],[Tariff per Car]]/(111*2000/60))</f>
        <v>1.5942342342342342</v>
      </c>
      <c r="Y1965" s="4">
        <f>Table1[[#This Row],[Tariff per Car]]/100.7</f>
        <v>62.760675273088381</v>
      </c>
      <c r="Z1965" s="4">
        <f>(Table1[[#This Row],[Tariff per Car]]/111)</f>
        <v>56.936936936936938</v>
      </c>
      <c r="AA1965" s="6">
        <f>(Table1[[#This Row],[Tariff per Car]]/111)/Table1[[#This Row],[Route Mileage]]</f>
        <v>2.6831732769527303E-2</v>
      </c>
      <c r="AB1965" s="4">
        <v>0.09</v>
      </c>
      <c r="AC1965" s="4">
        <f>Table1[[#This Row],[FSC per Mile]]*Table1[[#This Row],[Route Mileage]]</f>
        <v>190.98</v>
      </c>
      <c r="AD1965" s="4">
        <f>Table1[[#This Row],[Tariff per Car]]+Table1[[#This Row],[FSC per Car]]</f>
        <v>6510.98</v>
      </c>
      <c r="AE1965" s="4">
        <f>IF(Table1[[#This Row],[Commodity]]="corn",Table1[[#This Row],[Tariff + FSC per Car]]/(111*2000/56),Table1[[#This Row],[Tariff + FSC per Car]]/(111*2000/60))</f>
        <v>1.6424093693693693</v>
      </c>
      <c r="AF1965" s="4">
        <f>Table1[[#This Row],[Tariff + FSC per Car]]/100.7</f>
        <v>64.657199602780537</v>
      </c>
      <c r="AG1965" s="4">
        <f>(Table1[[#This Row],[Tariff + FSC per Car]]/111)</f>
        <v>58.657477477477471</v>
      </c>
      <c r="AH1965" s="6">
        <f>(Table1[[#This Row],[Tariff + FSC per Car]]/111)/Table1[[#This Row],[Route Mileage]]</f>
        <v>2.7642543580338109E-2</v>
      </c>
    </row>
    <row r="1966" spans="1:34" x14ac:dyDescent="0.25">
      <c r="A1966" s="3">
        <v>45792</v>
      </c>
      <c r="B1966" s="22" t="s">
        <v>34</v>
      </c>
      <c r="C1966" s="22" t="s">
        <v>34</v>
      </c>
      <c r="D1966" s="25">
        <v>4022</v>
      </c>
      <c r="E1966" s="24">
        <v>39013</v>
      </c>
      <c r="F1966" s="22" t="s">
        <v>35</v>
      </c>
      <c r="G1966" s="1" t="s">
        <v>36</v>
      </c>
      <c r="H1966" s="1" t="s">
        <v>46</v>
      </c>
      <c r="I1966" t="s">
        <v>47</v>
      </c>
      <c r="J1966" t="str">
        <f>_xlfn.CONCAT(IFERROR(INDEX(Lookup!B:B, MATCH(Table1[[#This Row],[Origin City]], Lookup!A:A, 0)), Table1[[#This Row],[Origin City]]),","," ",Table1[[#This Row],[Origin State]])</f>
        <v>Clarkfield, MN</v>
      </c>
      <c r="K1966" t="s">
        <v>48</v>
      </c>
      <c r="L1966" t="s">
        <v>49</v>
      </c>
      <c r="M1966" t="s">
        <v>50</v>
      </c>
      <c r="N1966" s="5">
        <v>1684</v>
      </c>
      <c r="O1966" s="23" t="s">
        <v>51</v>
      </c>
      <c r="P1966" s="23">
        <v>110</v>
      </c>
      <c r="Q1966" s="23">
        <v>120</v>
      </c>
      <c r="R1966" s="23" t="s">
        <v>42</v>
      </c>
      <c r="S1966" t="s">
        <v>43</v>
      </c>
      <c r="T1966" s="23" t="s">
        <v>52</v>
      </c>
      <c r="U1966" s="37" t="s">
        <v>44</v>
      </c>
      <c r="V1966" s="32" t="s">
        <v>45</v>
      </c>
      <c r="W1966" s="4">
        <v>5470</v>
      </c>
      <c r="X1966" s="4">
        <f>IF(Table1[[#This Row],[Commodity]]="corn",Table1[[#This Row],[Tariff per Car]]/(111*2000/56),Table1[[#This Row],[Tariff per Car]]/(111*2000/60))</f>
        <v>1.3798198198198199</v>
      </c>
      <c r="Y1966" s="4">
        <f>Table1[[#This Row],[Tariff per Car]]/100.7</f>
        <v>54.319761668321746</v>
      </c>
      <c r="Z1966" s="4">
        <f>(Table1[[#This Row],[Tariff per Car]]/111)</f>
        <v>49.27927927927928</v>
      </c>
      <c r="AA1966" s="6">
        <f>(Table1[[#This Row],[Tariff per Car]]/111)/Table1[[#This Row],[Route Mileage]]</f>
        <v>2.9263229975819049E-2</v>
      </c>
      <c r="AB1966" s="4">
        <v>0.09</v>
      </c>
      <c r="AC1966" s="4">
        <f>Table1[[#This Row],[FSC per Mile]]*Table1[[#This Row],[Route Mileage]]</f>
        <v>151.56</v>
      </c>
      <c r="AD1966" s="4">
        <f>Table1[[#This Row],[Tariff per Car]]+Table1[[#This Row],[FSC per Car]]</f>
        <v>5621.56</v>
      </c>
      <c r="AE1966" s="4">
        <f>IF(Table1[[#This Row],[Commodity]]="corn",Table1[[#This Row],[Tariff + FSC per Car]]/(111*2000/56),Table1[[#This Row],[Tariff + FSC per Car]]/(111*2000/60))</f>
        <v>1.4180511711711712</v>
      </c>
      <c r="AF1966" s="4">
        <f>Table1[[#This Row],[Tariff + FSC per Car]]/100.7</f>
        <v>55.82482621648461</v>
      </c>
      <c r="AG1966" s="4">
        <f>(Table1[[#This Row],[Tariff + FSC per Car]]/111)</f>
        <v>50.644684684684691</v>
      </c>
      <c r="AH1966" s="6">
        <f>(Table1[[#This Row],[Tariff + FSC per Car]]/111)/Table1[[#This Row],[Route Mileage]]</f>
        <v>3.0074040786629865E-2</v>
      </c>
    </row>
    <row r="1967" spans="1:34" x14ac:dyDescent="0.25">
      <c r="A1967" s="3">
        <v>45792</v>
      </c>
      <c r="B1967" s="22" t="s">
        <v>34</v>
      </c>
      <c r="C1967" s="22" t="s">
        <v>34</v>
      </c>
      <c r="D1967" s="25">
        <v>4022</v>
      </c>
      <c r="E1967" s="24">
        <v>39010</v>
      </c>
      <c r="F1967" s="22" t="s">
        <v>35</v>
      </c>
      <c r="G1967" s="1" t="s">
        <v>36</v>
      </c>
      <c r="H1967" s="1" t="s">
        <v>46</v>
      </c>
      <c r="I1967" t="s">
        <v>47</v>
      </c>
      <c r="J1967" t="str">
        <f>_xlfn.CONCAT(IFERROR(INDEX(Lookup!B:B, MATCH(Table1[[#This Row],[Origin City]], Lookup!A:A, 0)), Table1[[#This Row],[Origin City]]),","," ",Table1[[#This Row],[Origin State]])</f>
        <v>Clarkfield, MN</v>
      </c>
      <c r="K1967" t="s">
        <v>53</v>
      </c>
      <c r="L1967" t="s">
        <v>54</v>
      </c>
      <c r="M1967" t="str">
        <f>_xlfn.CONCAT(IFERROR(INDEX(Lookup!B:B, MATCH(Table1[[#This Row],[Destination City]], Lookup!A:A, 0)), Table1[[#This Row],[Destination City]]),","," ",Table1[[#This Row],[Destination State]])</f>
        <v>Hereford, TX</v>
      </c>
      <c r="N1967" s="5">
        <v>1066</v>
      </c>
      <c r="O1967" s="23" t="s">
        <v>51</v>
      </c>
      <c r="P1967" s="23">
        <v>110</v>
      </c>
      <c r="Q1967" s="23">
        <v>120</v>
      </c>
      <c r="R1967" s="23" t="s">
        <v>42</v>
      </c>
      <c r="S1967" t="s">
        <v>43</v>
      </c>
      <c r="T1967" s="23" t="s">
        <v>52</v>
      </c>
      <c r="U1967" s="37" t="s">
        <v>44</v>
      </c>
      <c r="V1967" s="32" t="s">
        <v>45</v>
      </c>
      <c r="W1967" s="4">
        <v>5800</v>
      </c>
      <c r="X1967" s="4">
        <f>IF(Table1[[#This Row],[Commodity]]="corn",Table1[[#This Row],[Tariff per Car]]/(111*2000/56),Table1[[#This Row],[Tariff per Car]]/(111*2000/60))</f>
        <v>1.463063063063063</v>
      </c>
      <c r="Y1967" s="4">
        <f>Table1[[#This Row],[Tariff per Car]]/100.7</f>
        <v>57.596822244289967</v>
      </c>
      <c r="Z1967" s="4">
        <f>(Table1[[#This Row],[Tariff per Car]]/111)</f>
        <v>52.252252252252255</v>
      </c>
      <c r="AA1967" s="6">
        <f>(Table1[[#This Row],[Tariff per Car]]/111)/Table1[[#This Row],[Route Mileage]]</f>
        <v>4.9017122187853895E-2</v>
      </c>
      <c r="AB1967" s="4">
        <v>0.09</v>
      </c>
      <c r="AC1967" s="4">
        <f>Table1[[#This Row],[FSC per Mile]]*Table1[[#This Row],[Route Mileage]]</f>
        <v>95.94</v>
      </c>
      <c r="AD1967" s="4">
        <f>Table1[[#This Row],[Tariff per Car]]+Table1[[#This Row],[FSC per Car]]</f>
        <v>5895.94</v>
      </c>
      <c r="AE1967" s="4">
        <f>IF(Table1[[#This Row],[Commodity]]="corn",Table1[[#This Row],[Tariff + FSC per Car]]/(111*2000/56),Table1[[#This Row],[Tariff + FSC per Car]]/(111*2000/60))</f>
        <v>1.4872641441441441</v>
      </c>
      <c r="AF1967" s="4">
        <f>Table1[[#This Row],[Tariff + FSC per Car]]/100.7</f>
        <v>58.54955312810327</v>
      </c>
      <c r="AG1967" s="4">
        <f>(Table1[[#This Row],[Tariff + FSC per Car]]/111)</f>
        <v>53.11657657657657</v>
      </c>
      <c r="AH1967" s="6">
        <f>(Table1[[#This Row],[Tariff + FSC per Car]]/111)/Table1[[#This Row],[Route Mileage]]</f>
        <v>4.9827932998664698E-2</v>
      </c>
    </row>
    <row r="1968" spans="1:34" x14ac:dyDescent="0.25">
      <c r="A1968" s="3">
        <v>45792</v>
      </c>
      <c r="B1968" s="22" t="s">
        <v>34</v>
      </c>
      <c r="C1968" s="22" t="s">
        <v>34</v>
      </c>
      <c r="D1968" s="25">
        <v>4022</v>
      </c>
      <c r="E1968" s="24">
        <v>39010</v>
      </c>
      <c r="F1968" s="22" t="s">
        <v>35</v>
      </c>
      <c r="G1968" s="1" t="s">
        <v>36</v>
      </c>
      <c r="H1968" s="1" t="s">
        <v>55</v>
      </c>
      <c r="I1968" t="s">
        <v>38</v>
      </c>
      <c r="J1968" t="str">
        <f>_xlfn.CONCAT(IFERROR(INDEX(Lookup!B:B, MATCH(Table1[[#This Row],[Origin City]], Lookup!A:A, 0)), Table1[[#This Row],[Origin City]]),","," ",Table1[[#This Row],[Origin State]])</f>
        <v>Edison, NE</v>
      </c>
      <c r="K1968" t="s">
        <v>53</v>
      </c>
      <c r="L1968" t="s">
        <v>54</v>
      </c>
      <c r="M1968" t="str">
        <f>_xlfn.CONCAT(IFERROR(INDEX(Lookup!B:B, MATCH(Table1[[#This Row],[Destination City]], Lookup!A:A, 0)), Table1[[#This Row],[Destination City]]),","," ",Table1[[#This Row],[Destination State]])</f>
        <v>Hereford, TX</v>
      </c>
      <c r="N1968" s="9">
        <v>728</v>
      </c>
      <c r="O1968" s="23" t="s">
        <v>51</v>
      </c>
      <c r="P1968" s="23">
        <v>110</v>
      </c>
      <c r="Q1968" s="23">
        <v>120</v>
      </c>
      <c r="R1968" s="23" t="s">
        <v>42</v>
      </c>
      <c r="S1968" t="s">
        <v>43</v>
      </c>
      <c r="T1968" s="23" t="s">
        <v>52</v>
      </c>
      <c r="U1968" s="37" t="s">
        <v>44</v>
      </c>
      <c r="V1968" s="32" t="s">
        <v>45</v>
      </c>
      <c r="W1968" s="4">
        <v>5040</v>
      </c>
      <c r="X1968" s="4">
        <f>IF(Table1[[#This Row],[Commodity]]="corn",Table1[[#This Row],[Tariff per Car]]/(111*2000/56),Table1[[#This Row],[Tariff per Car]]/(111*2000/60))</f>
        <v>1.2713513513513515</v>
      </c>
      <c r="Y1968" s="4">
        <f>Table1[[#This Row],[Tariff per Car]]/100.7</f>
        <v>50.049652432969211</v>
      </c>
      <c r="Z1968" s="4">
        <f>(Table1[[#This Row],[Tariff per Car]]/111)</f>
        <v>45.405405405405403</v>
      </c>
      <c r="AA1968" s="6">
        <f>(Table1[[#This Row],[Tariff per Car]]/111)/Table1[[#This Row],[Route Mileage]]</f>
        <v>6.2370062370062367E-2</v>
      </c>
      <c r="AB1968" s="4">
        <v>0.09</v>
      </c>
      <c r="AC1968" s="4">
        <f>Table1[[#This Row],[FSC per Mile]]*Table1[[#This Row],[Route Mileage]]</f>
        <v>65.52</v>
      </c>
      <c r="AD1968" s="4">
        <f>Table1[[#This Row],[Tariff per Car]]+Table1[[#This Row],[FSC per Car]]</f>
        <v>5105.5200000000004</v>
      </c>
      <c r="AE1968" s="4">
        <f>IF(Table1[[#This Row],[Commodity]]="corn",Table1[[#This Row],[Tariff + FSC per Car]]/(111*2000/56),Table1[[#This Row],[Tariff + FSC per Car]]/(111*2000/60))</f>
        <v>1.287878918918919</v>
      </c>
      <c r="AF1968" s="4">
        <f>Table1[[#This Row],[Tariff + FSC per Car]]/100.7</f>
        <v>50.700297914597819</v>
      </c>
      <c r="AG1968" s="4">
        <f>(Table1[[#This Row],[Tariff + FSC per Car]]/111)</f>
        <v>45.995675675675677</v>
      </c>
      <c r="AH1968" s="6">
        <f>(Table1[[#This Row],[Tariff + FSC per Car]]/111)/Table1[[#This Row],[Route Mileage]]</f>
        <v>6.318087318087319E-2</v>
      </c>
    </row>
    <row r="1969" spans="1:34" x14ac:dyDescent="0.25">
      <c r="A1969" s="3">
        <v>45792</v>
      </c>
      <c r="B1969" s="22" t="s">
        <v>34</v>
      </c>
      <c r="C1969" s="22" t="s">
        <v>34</v>
      </c>
      <c r="D1969" s="25">
        <v>4022</v>
      </c>
      <c r="E1969" s="24">
        <v>39013</v>
      </c>
      <c r="F1969" s="22" t="s">
        <v>35</v>
      </c>
      <c r="G1969" s="1" t="s">
        <v>36</v>
      </c>
      <c r="H1969" s="1" t="s">
        <v>55</v>
      </c>
      <c r="I1969" t="s">
        <v>38</v>
      </c>
      <c r="J1969" t="str">
        <f>_xlfn.CONCAT(IFERROR(INDEX(Lookup!B:B, MATCH(Table1[[#This Row],[Origin City]], Lookup!A:A, 0)), Table1[[#This Row],[Origin City]]),","," ",Table1[[#This Row],[Origin State]])</f>
        <v>Edison, NE</v>
      </c>
      <c r="K1969" t="s">
        <v>48</v>
      </c>
      <c r="L1969" t="s">
        <v>49</v>
      </c>
      <c r="M1969" t="s">
        <v>50</v>
      </c>
      <c r="N1969" s="5">
        <v>1759</v>
      </c>
      <c r="O1969" s="23" t="s">
        <v>51</v>
      </c>
      <c r="P1969" s="23">
        <v>110</v>
      </c>
      <c r="Q1969" s="23">
        <v>120</v>
      </c>
      <c r="R1969" s="23" t="s">
        <v>42</v>
      </c>
      <c r="S1969" t="s">
        <v>43</v>
      </c>
      <c r="T1969" s="23" t="s">
        <v>52</v>
      </c>
      <c r="U1969" s="37" t="s">
        <v>44</v>
      </c>
      <c r="V1969" s="32" t="s">
        <v>45</v>
      </c>
      <c r="W1969" s="4">
        <v>5350</v>
      </c>
      <c r="X1969" s="4">
        <f>IF(Table1[[#This Row],[Commodity]]="corn",Table1[[#This Row],[Tariff per Car]]/(111*2000/56),Table1[[#This Row],[Tariff per Car]]/(111*2000/60))</f>
        <v>1.3495495495495495</v>
      </c>
      <c r="Y1969" s="4">
        <f>Table1[[#This Row],[Tariff per Car]]/100.7</f>
        <v>53.128103277060575</v>
      </c>
      <c r="Z1969" s="4">
        <f>(Table1[[#This Row],[Tariff per Car]]/111)</f>
        <v>48.198198198198199</v>
      </c>
      <c r="AA1969" s="6">
        <f>(Table1[[#This Row],[Tariff per Car]]/111)/Table1[[#This Row],[Route Mileage]]</f>
        <v>2.7400908583398637E-2</v>
      </c>
      <c r="AB1969" s="4">
        <v>0.09</v>
      </c>
      <c r="AC1969" s="4">
        <f>Table1[[#This Row],[FSC per Mile]]*Table1[[#This Row],[Route Mileage]]</f>
        <v>158.31</v>
      </c>
      <c r="AD1969" s="4">
        <f>Table1[[#This Row],[Tariff per Car]]+Table1[[#This Row],[FSC per Car]]</f>
        <v>5508.31</v>
      </c>
      <c r="AE1969" s="4">
        <f>IF(Table1[[#This Row],[Commodity]]="corn",Table1[[#This Row],[Tariff + FSC per Car]]/(111*2000/56),Table1[[#This Row],[Tariff + FSC per Car]]/(111*2000/60))</f>
        <v>1.3894836036036038</v>
      </c>
      <c r="AF1969" s="4">
        <f>Table1[[#This Row],[Tariff + FSC per Car]]/100.7</f>
        <v>54.700198609731878</v>
      </c>
      <c r="AG1969" s="4">
        <f>(Table1[[#This Row],[Tariff + FSC per Car]]/111)</f>
        <v>49.624414414414417</v>
      </c>
      <c r="AH1969" s="6">
        <f>(Table1[[#This Row],[Tariff + FSC per Car]]/111)/Table1[[#This Row],[Route Mileage]]</f>
        <v>2.8211719394209446E-2</v>
      </c>
    </row>
    <row r="1970" spans="1:34" x14ac:dyDescent="0.25">
      <c r="A1970" s="3">
        <v>45792</v>
      </c>
      <c r="B1970" s="22" t="s">
        <v>34</v>
      </c>
      <c r="C1970" s="22" t="s">
        <v>34</v>
      </c>
      <c r="D1970" s="25">
        <v>4022</v>
      </c>
      <c r="E1970" s="24">
        <v>39010</v>
      </c>
      <c r="F1970" s="22" t="s">
        <v>35</v>
      </c>
      <c r="G1970" s="1" t="s">
        <v>36</v>
      </c>
      <c r="H1970" s="1" t="s">
        <v>55</v>
      </c>
      <c r="I1970" t="s">
        <v>38</v>
      </c>
      <c r="J1970" t="str">
        <f>_xlfn.CONCAT(IFERROR(INDEX(Lookup!B:B, MATCH(Table1[[#This Row],[Origin City]], Lookup!A:A, 0)), Table1[[#This Row],[Origin City]]),","," ",Table1[[#This Row],[Origin State]])</f>
        <v>Edison, NE</v>
      </c>
      <c r="K1970" t="s">
        <v>39</v>
      </c>
      <c r="L1970" t="s">
        <v>40</v>
      </c>
      <c r="M1970" t="str">
        <f>_xlfn.CONCAT(IFERROR(INDEX(Lookup!B:B, MATCH(Table1[[#This Row],[Destination City]], Lookup!A:A, 0)), Table1[[#This Row],[Destination City]]),","," ",Table1[[#This Row],[Destination State]])</f>
        <v>Hanford, CA</v>
      </c>
      <c r="N1970" s="5">
        <v>1776</v>
      </c>
      <c r="O1970" s="23" t="s">
        <v>41</v>
      </c>
      <c r="P1970" s="23">
        <v>110</v>
      </c>
      <c r="Q1970" s="23">
        <v>120</v>
      </c>
      <c r="R1970" s="23" t="s">
        <v>42</v>
      </c>
      <c r="S1970" t="s">
        <v>43</v>
      </c>
      <c r="T1970" s="23" t="s">
        <v>52</v>
      </c>
      <c r="U1970" s="37" t="s">
        <v>44</v>
      </c>
      <c r="V1970" s="32" t="s">
        <v>45</v>
      </c>
      <c r="W1970" s="4">
        <v>6000</v>
      </c>
      <c r="X1970" s="4">
        <f>IF(Table1[[#This Row],[Commodity]]="corn",Table1[[#This Row],[Tariff per Car]]/(111*2000/56),Table1[[#This Row],[Tariff per Car]]/(111*2000/60))</f>
        <v>1.5135135135135136</v>
      </c>
      <c r="Y1970" s="4">
        <f>Table1[[#This Row],[Tariff per Car]]/100.7</f>
        <v>59.582919563058589</v>
      </c>
      <c r="Z1970" s="4">
        <f>(Table1[[#This Row],[Tariff per Car]]/111)</f>
        <v>54.054054054054056</v>
      </c>
      <c r="AA1970" s="6">
        <f>(Table1[[#This Row],[Tariff per Car]]/111)/Table1[[#This Row],[Route Mileage]]</f>
        <v>3.0435841246652058E-2</v>
      </c>
      <c r="AB1970" s="4">
        <v>0.09</v>
      </c>
      <c r="AC1970" s="4">
        <f>Table1[[#This Row],[FSC per Mile]]*Table1[[#This Row],[Route Mileage]]</f>
        <v>159.84</v>
      </c>
      <c r="AD1970" s="4">
        <f>Table1[[#This Row],[Tariff per Car]]+Table1[[#This Row],[FSC per Car]]</f>
        <v>6159.84</v>
      </c>
      <c r="AE1970" s="4">
        <f>IF(Table1[[#This Row],[Commodity]]="corn",Table1[[#This Row],[Tariff + FSC per Car]]/(111*2000/56),Table1[[#This Row],[Tariff + FSC per Car]]/(111*2000/60))</f>
        <v>1.5538335135135135</v>
      </c>
      <c r="AF1970" s="4">
        <f>Table1[[#This Row],[Tariff + FSC per Car]]/100.7</f>
        <v>61.170208540218468</v>
      </c>
      <c r="AG1970" s="4">
        <f>(Table1[[#This Row],[Tariff + FSC per Car]]/111)</f>
        <v>55.494054054054054</v>
      </c>
      <c r="AH1970" s="6">
        <f>(Table1[[#This Row],[Tariff + FSC per Car]]/111)/Table1[[#This Row],[Route Mileage]]</f>
        <v>3.1246652057462868E-2</v>
      </c>
    </row>
    <row r="1971" spans="1:34" x14ac:dyDescent="0.25">
      <c r="A1971" s="3">
        <v>45792</v>
      </c>
      <c r="B1971" s="22" t="s">
        <v>34</v>
      </c>
      <c r="C1971" s="22" t="s">
        <v>34</v>
      </c>
      <c r="D1971" s="25">
        <v>4022</v>
      </c>
      <c r="E1971" s="24">
        <v>39010</v>
      </c>
      <c r="F1971" s="22" t="s">
        <v>35</v>
      </c>
      <c r="G1971" s="1" t="s">
        <v>36</v>
      </c>
      <c r="H1971" s="1" t="s">
        <v>56</v>
      </c>
      <c r="I1971" t="s">
        <v>57</v>
      </c>
      <c r="J1971" t="str">
        <f>_xlfn.CONCAT(IFERROR(INDEX(Lookup!B:B, MATCH(Table1[[#This Row],[Origin City]], Lookup!A:A, 0)), Table1[[#This Row],[Origin City]]),","," ",Table1[[#This Row],[Origin State]])</f>
        <v>Greenwood (Mendota), IL</v>
      </c>
      <c r="K1971" t="s">
        <v>53</v>
      </c>
      <c r="L1971" t="s">
        <v>54</v>
      </c>
      <c r="M1971" t="str">
        <f>_xlfn.CONCAT(IFERROR(INDEX(Lookup!B:B, MATCH(Table1[[#This Row],[Destination City]], Lookup!A:A, 0)), Table1[[#This Row],[Destination City]]),","," ",Table1[[#This Row],[Destination State]])</f>
        <v>Hereford, TX</v>
      </c>
      <c r="N1971" s="5">
        <v>935</v>
      </c>
      <c r="O1971" s="23" t="s">
        <v>41</v>
      </c>
      <c r="P1971" s="23">
        <v>110</v>
      </c>
      <c r="Q1971" s="23">
        <v>120</v>
      </c>
      <c r="R1971" s="23" t="s">
        <v>42</v>
      </c>
      <c r="S1971" t="s">
        <v>43</v>
      </c>
      <c r="T1971" s="23" t="s">
        <v>52</v>
      </c>
      <c r="U1971" s="37" t="s">
        <v>44</v>
      </c>
      <c r="V1971" s="32" t="s">
        <v>45</v>
      </c>
      <c r="W1971" s="4">
        <v>4560</v>
      </c>
      <c r="X1971" s="4">
        <f>IF(Table1[[#This Row],[Commodity]]="corn",Table1[[#This Row],[Tariff per Car]]/(111*2000/56),Table1[[#This Row],[Tariff per Car]]/(111*2000/60))</f>
        <v>1.1502702702702703</v>
      </c>
      <c r="Y1971" s="4">
        <f>Table1[[#This Row],[Tariff per Car]]/100.7</f>
        <v>45.283018867924525</v>
      </c>
      <c r="Z1971" s="4">
        <f>(Table1[[#This Row],[Tariff per Car]]/111)</f>
        <v>41.081081081081081</v>
      </c>
      <c r="AA1971" s="6">
        <f>(Table1[[#This Row],[Tariff per Car]]/111)/Table1[[#This Row],[Route Mileage]]</f>
        <v>4.3936985113455701E-2</v>
      </c>
      <c r="AB1971" s="4">
        <v>0.09</v>
      </c>
      <c r="AC1971" s="4">
        <f>Table1[[#This Row],[FSC per Mile]]*Table1[[#This Row],[Route Mileage]]</f>
        <v>84.149999999999991</v>
      </c>
      <c r="AD1971" s="4">
        <f>Table1[[#This Row],[Tariff per Car]]+Table1[[#This Row],[FSC per Car]]</f>
        <v>4644.1499999999996</v>
      </c>
      <c r="AE1971" s="4">
        <f>IF(Table1[[#This Row],[Commodity]]="corn",Table1[[#This Row],[Tariff + FSC per Car]]/(111*2000/56),Table1[[#This Row],[Tariff + FSC per Car]]/(111*2000/60))</f>
        <v>1.1714972972972972</v>
      </c>
      <c r="AF1971" s="4">
        <f>Table1[[#This Row],[Tariff + FSC per Car]]/100.7</f>
        <v>46.118669314796421</v>
      </c>
      <c r="AG1971" s="4">
        <f>(Table1[[#This Row],[Tariff + FSC per Car]]/111)</f>
        <v>41.839189189189185</v>
      </c>
      <c r="AH1971" s="6">
        <f>(Table1[[#This Row],[Tariff + FSC per Car]]/111)/Table1[[#This Row],[Route Mileage]]</f>
        <v>4.474779592426651E-2</v>
      </c>
    </row>
    <row r="1972" spans="1:34" x14ac:dyDescent="0.25">
      <c r="A1972" s="3">
        <v>45792</v>
      </c>
      <c r="B1972" s="22" t="s">
        <v>34</v>
      </c>
      <c r="C1972" s="22" t="s">
        <v>34</v>
      </c>
      <c r="D1972" s="25">
        <v>4022</v>
      </c>
      <c r="E1972" s="24">
        <v>39010</v>
      </c>
      <c r="F1972" s="22" t="s">
        <v>35</v>
      </c>
      <c r="G1972" s="1" t="s">
        <v>36</v>
      </c>
      <c r="H1972" s="1" t="s">
        <v>58</v>
      </c>
      <c r="I1972" t="s">
        <v>59</v>
      </c>
      <c r="J1972" t="str">
        <f>_xlfn.CONCAT(IFERROR(INDEX(Lookup!B:B, MATCH(Table1[[#This Row],[Origin City]], Lookup!A:A, 0)), Table1[[#This Row],[Origin City]]),","," ",Table1[[#This Row],[Origin State]])</f>
        <v>Hancock, IA</v>
      </c>
      <c r="K1972" t="s">
        <v>60</v>
      </c>
      <c r="L1972" t="s">
        <v>54</v>
      </c>
      <c r="M1972" t="str">
        <f>_xlfn.CONCAT(IFERROR(INDEX(Lookup!B:B, MATCH(Table1[[#This Row],[Destination City]], Lookup!A:A, 0)), Table1[[#This Row],[Destination City]]),","," ",Table1[[#This Row],[Destination State]])</f>
        <v>Plainview, TX</v>
      </c>
      <c r="N1972" s="5">
        <v>832</v>
      </c>
      <c r="O1972" s="23" t="s">
        <v>41</v>
      </c>
      <c r="P1972" s="23">
        <v>110</v>
      </c>
      <c r="Q1972" s="23">
        <v>120</v>
      </c>
      <c r="R1972" s="23" t="s">
        <v>42</v>
      </c>
      <c r="S1972" t="s">
        <v>43</v>
      </c>
      <c r="T1972" s="23" t="s">
        <v>43</v>
      </c>
      <c r="U1972" s="37" t="s">
        <v>44</v>
      </c>
      <c r="V1972" s="32" t="s">
        <v>45</v>
      </c>
      <c r="W1972" s="4">
        <v>5160</v>
      </c>
      <c r="X1972" s="4">
        <f>IF(Table1[[#This Row],[Commodity]]="corn",Table1[[#This Row],[Tariff per Car]]/(111*2000/56),Table1[[#This Row],[Tariff per Car]]/(111*2000/60))</f>
        <v>1.3016216216216216</v>
      </c>
      <c r="Y1972" s="4">
        <f>Table1[[#This Row],[Tariff per Car]]/100.7</f>
        <v>51.241310824230389</v>
      </c>
      <c r="Z1972" s="4">
        <f>(Table1[[#This Row],[Tariff per Car]]/111)</f>
        <v>46.486486486486484</v>
      </c>
      <c r="AA1972" s="6">
        <f>(Table1[[#This Row],[Tariff per Car]]/111)/Table1[[#This Row],[Route Mileage]]</f>
        <v>5.5873180873180869E-2</v>
      </c>
      <c r="AB1972" s="4">
        <v>0.09</v>
      </c>
      <c r="AC1972" s="4">
        <f>Table1[[#This Row],[FSC per Mile]]*Table1[[#This Row],[Route Mileage]]</f>
        <v>74.88</v>
      </c>
      <c r="AD1972" s="4">
        <f>Table1[[#This Row],[Tariff per Car]]+Table1[[#This Row],[FSC per Car]]</f>
        <v>5234.88</v>
      </c>
      <c r="AE1972" s="4">
        <f>IF(Table1[[#This Row],[Commodity]]="corn",Table1[[#This Row],[Tariff + FSC per Car]]/(111*2000/56),Table1[[#This Row],[Tariff + FSC per Car]]/(111*2000/60))</f>
        <v>1.3205102702702702</v>
      </c>
      <c r="AF1972" s="4">
        <f>Table1[[#This Row],[Tariff + FSC per Car]]/100.7</f>
        <v>51.984905660377358</v>
      </c>
      <c r="AG1972" s="4">
        <f>(Table1[[#This Row],[Tariff + FSC per Car]]/111)</f>
        <v>47.161081081081079</v>
      </c>
      <c r="AH1972" s="6">
        <f>(Table1[[#This Row],[Tariff + FSC per Car]]/111)/Table1[[#This Row],[Route Mileage]]</f>
        <v>5.6683991683991679E-2</v>
      </c>
    </row>
    <row r="1973" spans="1:34" x14ac:dyDescent="0.25">
      <c r="A1973" s="3">
        <v>45792</v>
      </c>
      <c r="B1973" s="22" t="s">
        <v>34</v>
      </c>
      <c r="C1973" s="1" t="s">
        <v>34</v>
      </c>
      <c r="D1973" s="25">
        <v>4022</v>
      </c>
      <c r="E1973" s="24">
        <v>39010</v>
      </c>
      <c r="F1973" s="22" t="s">
        <v>35</v>
      </c>
      <c r="G1973" s="1" t="s">
        <v>36</v>
      </c>
      <c r="H1973" s="1" t="s">
        <v>61</v>
      </c>
      <c r="I1973" t="s">
        <v>62</v>
      </c>
      <c r="J1973" t="str">
        <f>_xlfn.CONCAT(IFERROR(INDEX(Lookup!B:B, MATCH(Table1[[#This Row],[Origin City]], Lookup!A:A, 0)), Table1[[#This Row],[Origin City]]),","," ",Table1[[#This Row],[Origin State]])</f>
        <v>Phelps (Rock Port), MO</v>
      </c>
      <c r="K1973" t="s">
        <v>63</v>
      </c>
      <c r="L1973" t="s">
        <v>64</v>
      </c>
      <c r="M1973" t="str">
        <f>_xlfn.CONCAT(IFERROR(INDEX(Lookup!B:B, MATCH(Table1[[#This Row],[Destination City]], Lookup!A:A, 0)), Table1[[#This Row],[Destination City]]),","," ",Table1[[#This Row],[Destination State]])</f>
        <v>Clovis, NM</v>
      </c>
      <c r="N1973" s="5">
        <v>764</v>
      </c>
      <c r="O1973" s="23" t="s">
        <v>41</v>
      </c>
      <c r="P1973" s="23">
        <v>110</v>
      </c>
      <c r="Q1973" s="23">
        <v>120</v>
      </c>
      <c r="R1973" s="23" t="s">
        <v>42</v>
      </c>
      <c r="S1973" t="s">
        <v>43</v>
      </c>
      <c r="T1973" s="23" t="s">
        <v>52</v>
      </c>
      <c r="U1973" s="37" t="s">
        <v>44</v>
      </c>
      <c r="V1973" s="32" t="s">
        <v>45</v>
      </c>
      <c r="W1973" s="4">
        <v>4800</v>
      </c>
      <c r="X1973" s="4">
        <f>IF(Table1[[#This Row],[Commodity]]="corn",Table1[[#This Row],[Tariff per Car]]/(111*2000/56),Table1[[#This Row],[Tariff per Car]]/(111*2000/60))</f>
        <v>1.2108108108108109</v>
      </c>
      <c r="Y1973" s="4">
        <f>Table1[[#This Row],[Tariff per Car]]/100.7</f>
        <v>47.666335650446868</v>
      </c>
      <c r="Z1973" s="4">
        <f>(Table1[[#This Row],[Tariff per Car]]/111)</f>
        <v>43.243243243243242</v>
      </c>
      <c r="AA1973" s="6">
        <f>(Table1[[#This Row],[Tariff per Car]]/111)/Table1[[#This Row],[Route Mileage]]</f>
        <v>5.6601103721522571E-2</v>
      </c>
      <c r="AB1973" s="4">
        <v>0.09</v>
      </c>
      <c r="AC1973" s="4">
        <f>Table1[[#This Row],[FSC per Mile]]*Table1[[#This Row],[Route Mileage]]</f>
        <v>68.759999999999991</v>
      </c>
      <c r="AD1973" s="4">
        <f>Table1[[#This Row],[Tariff per Car]]+Table1[[#This Row],[FSC per Car]]</f>
        <v>4868.76</v>
      </c>
      <c r="AE1973" s="4">
        <f>IF(Table1[[#This Row],[Commodity]]="corn",Table1[[#This Row],[Tariff + FSC per Car]]/(111*2000/56),Table1[[#This Row],[Tariff + FSC per Car]]/(111*2000/60))</f>
        <v>1.2281556756756757</v>
      </c>
      <c r="AF1973" s="4">
        <f>Table1[[#This Row],[Tariff + FSC per Car]]/100.7</f>
        <v>48.349155908639524</v>
      </c>
      <c r="AG1973" s="4">
        <f>(Table1[[#This Row],[Tariff + FSC per Car]]/111)</f>
        <v>43.862702702702705</v>
      </c>
      <c r="AH1973" s="6">
        <f>(Table1[[#This Row],[Tariff + FSC per Car]]/111)/Table1[[#This Row],[Route Mileage]]</f>
        <v>5.7411914532333387E-2</v>
      </c>
    </row>
    <row r="1974" spans="1:34" x14ac:dyDescent="0.25">
      <c r="A1974" s="3">
        <v>45792</v>
      </c>
      <c r="B1974" s="22" t="s">
        <v>34</v>
      </c>
      <c r="C1974" s="1" t="s">
        <v>34</v>
      </c>
      <c r="D1974" s="25">
        <v>4022</v>
      </c>
      <c r="E1974" s="24">
        <v>39010</v>
      </c>
      <c r="F1974" s="22" t="s">
        <v>35</v>
      </c>
      <c r="G1974" s="1" t="s">
        <v>36</v>
      </c>
      <c r="H1974" s="1" t="s">
        <v>61</v>
      </c>
      <c r="I1974" t="s">
        <v>62</v>
      </c>
      <c r="J1974" t="str">
        <f>_xlfn.CONCAT(IFERROR(INDEX(Lookup!B:B, MATCH(Table1[[#This Row],[Origin City]], Lookup!A:A, 0)), Table1[[#This Row],[Origin City]]),","," ",Table1[[#This Row],[Origin State]])</f>
        <v>Phelps (Rock Port), MO</v>
      </c>
      <c r="K1974" t="s">
        <v>65</v>
      </c>
      <c r="L1974" t="s">
        <v>54</v>
      </c>
      <c r="M1974" t="s">
        <v>66</v>
      </c>
      <c r="N1974" s="5">
        <v>937</v>
      </c>
      <c r="O1974" s="23" t="s">
        <v>41</v>
      </c>
      <c r="P1974" s="23">
        <v>110</v>
      </c>
      <c r="Q1974" s="23">
        <v>120</v>
      </c>
      <c r="R1974" s="23" t="s">
        <v>42</v>
      </c>
      <c r="S1974" t="s">
        <v>43</v>
      </c>
      <c r="T1974" s="23" t="s">
        <v>52</v>
      </c>
      <c r="U1974" s="37" t="s">
        <v>44</v>
      </c>
      <c r="V1974" s="32" t="s">
        <v>45</v>
      </c>
      <c r="W1974" s="4">
        <v>4540</v>
      </c>
      <c r="X1974" s="4">
        <f>IF(Table1[[#This Row],[Commodity]]="corn",Table1[[#This Row],[Tariff per Car]]/(111*2000/56),Table1[[#This Row],[Tariff per Car]]/(111*2000/60))</f>
        <v>1.1452252252252253</v>
      </c>
      <c r="Y1974" s="4">
        <f>Table1[[#This Row],[Tariff per Car]]/100.7</f>
        <v>45.084409136047668</v>
      </c>
      <c r="Z1974" s="4">
        <f>(Table1[[#This Row],[Tariff per Car]]/111)</f>
        <v>40.900900900900901</v>
      </c>
      <c r="AA1974" s="6">
        <f>(Table1[[#This Row],[Tariff per Car]]/111)/Table1[[#This Row],[Route Mileage]]</f>
        <v>4.3650908111954004E-2</v>
      </c>
      <c r="AB1974" s="4">
        <v>0.09</v>
      </c>
      <c r="AC1974" s="4">
        <f>Table1[[#This Row],[FSC per Mile]]*Table1[[#This Row],[Route Mileage]]</f>
        <v>84.33</v>
      </c>
      <c r="AD1974" s="4">
        <f>Table1[[#This Row],[Tariff per Car]]+Table1[[#This Row],[FSC per Car]]</f>
        <v>4624.33</v>
      </c>
      <c r="AE1974" s="4">
        <f>IF(Table1[[#This Row],[Commodity]]="corn",Table1[[#This Row],[Tariff + FSC per Car]]/(111*2000/56),Table1[[#This Row],[Tariff + FSC per Car]]/(111*2000/60))</f>
        <v>1.1664976576576576</v>
      </c>
      <c r="AF1974" s="4">
        <f>Table1[[#This Row],[Tariff + FSC per Car]]/100.7</f>
        <v>45.921847070506452</v>
      </c>
      <c r="AG1974" s="4">
        <f>(Table1[[#This Row],[Tariff + FSC per Car]]/111)</f>
        <v>41.660630630630628</v>
      </c>
      <c r="AH1974" s="6">
        <f>(Table1[[#This Row],[Tariff + FSC per Car]]/111)/Table1[[#This Row],[Route Mileage]]</f>
        <v>4.4461718922764813E-2</v>
      </c>
    </row>
    <row r="1975" spans="1:34" x14ac:dyDescent="0.25">
      <c r="A1975" s="3">
        <v>45792</v>
      </c>
      <c r="B1975" s="22" t="s">
        <v>34</v>
      </c>
      <c r="C1975" s="22" t="s">
        <v>34</v>
      </c>
      <c r="D1975" s="25">
        <v>4022</v>
      </c>
      <c r="E1975" s="24">
        <v>39013</v>
      </c>
      <c r="F1975" s="22" t="s">
        <v>35</v>
      </c>
      <c r="G1975" s="1" t="s">
        <v>36</v>
      </c>
      <c r="H1975" s="1" t="s">
        <v>67</v>
      </c>
      <c r="I1975" t="s">
        <v>68</v>
      </c>
      <c r="J1975" t="str">
        <f>_xlfn.CONCAT(IFERROR(INDEX(Lookup!B:B, MATCH(Table1[[#This Row],[Origin City]], Lookup!A:A, 0)), Table1[[#This Row],[Origin City]]),","," ",Table1[[#This Row],[Origin State]])</f>
        <v>Selby, SD</v>
      </c>
      <c r="K1975" t="s">
        <v>48</v>
      </c>
      <c r="L1975" t="s">
        <v>49</v>
      </c>
      <c r="M1975" t="s">
        <v>50</v>
      </c>
      <c r="N1975" s="5">
        <v>1419</v>
      </c>
      <c r="O1975" s="23" t="s">
        <v>51</v>
      </c>
      <c r="P1975" s="23">
        <v>110</v>
      </c>
      <c r="Q1975" s="23">
        <v>120</v>
      </c>
      <c r="R1975" s="23" t="s">
        <v>42</v>
      </c>
      <c r="S1975" t="s">
        <v>43</v>
      </c>
      <c r="T1975" s="23" t="s">
        <v>52</v>
      </c>
      <c r="U1975" s="37" t="s">
        <v>44</v>
      </c>
      <c r="V1975" s="32" t="s">
        <v>45</v>
      </c>
      <c r="W1975" s="4">
        <v>5430</v>
      </c>
      <c r="X1975" s="4">
        <f>IF(Table1[[#This Row],[Commodity]]="corn",Table1[[#This Row],[Tariff per Car]]/(111*2000/56),Table1[[#This Row],[Tariff per Car]]/(111*2000/60))</f>
        <v>1.3697297297297297</v>
      </c>
      <c r="Y1975" s="4">
        <f>Table1[[#This Row],[Tariff per Car]]/100.7</f>
        <v>53.922542204568025</v>
      </c>
      <c r="Z1975" s="4">
        <f>(Table1[[#This Row],[Tariff per Car]]/111)</f>
        <v>48.918918918918919</v>
      </c>
      <c r="AA1975" s="6">
        <f>(Table1[[#This Row],[Tariff per Car]]/111)/Table1[[#This Row],[Route Mileage]]</f>
        <v>3.4474220520732152E-2</v>
      </c>
      <c r="AB1975" s="4">
        <v>0.09</v>
      </c>
      <c r="AC1975" s="4">
        <f>Table1[[#This Row],[FSC per Mile]]*Table1[[#This Row],[Route Mileage]]</f>
        <v>127.71</v>
      </c>
      <c r="AD1975" s="4">
        <f>Table1[[#This Row],[Tariff per Car]]+Table1[[#This Row],[FSC per Car]]</f>
        <v>5557.71</v>
      </c>
      <c r="AE1975" s="4">
        <f>IF(Table1[[#This Row],[Commodity]]="corn",Table1[[#This Row],[Tariff + FSC per Car]]/(111*2000/56),Table1[[#This Row],[Tariff + FSC per Car]]/(111*2000/60))</f>
        <v>1.4019448648648649</v>
      </c>
      <c r="AF1975" s="4">
        <f>Table1[[#This Row],[Tariff + FSC per Car]]/100.7</f>
        <v>55.190764647467724</v>
      </c>
      <c r="AG1975" s="4">
        <f>(Table1[[#This Row],[Tariff + FSC per Car]]/111)</f>
        <v>50.069459459459459</v>
      </c>
      <c r="AH1975" s="6">
        <f>(Table1[[#This Row],[Tariff + FSC per Car]]/111)/Table1[[#This Row],[Route Mileage]]</f>
        <v>3.5285031331542961E-2</v>
      </c>
    </row>
    <row r="1976" spans="1:34" x14ac:dyDescent="0.25">
      <c r="A1976" s="3">
        <v>45792</v>
      </c>
      <c r="B1976" s="22" t="s">
        <v>34</v>
      </c>
      <c r="C1976" s="22" t="s">
        <v>34</v>
      </c>
      <c r="D1976" s="25">
        <v>4022</v>
      </c>
      <c r="E1976" s="24">
        <v>39013</v>
      </c>
      <c r="F1976" s="22" t="s">
        <v>35</v>
      </c>
      <c r="G1976" s="1" t="s">
        <v>36</v>
      </c>
      <c r="H1976" s="1" t="s">
        <v>69</v>
      </c>
      <c r="I1976" t="s">
        <v>47</v>
      </c>
      <c r="J1976" t="str">
        <f>_xlfn.CONCAT(IFERROR(INDEX(Lookup!B:B, MATCH(Table1[[#This Row],[Origin City]], Lookup!A:A, 0)), Table1[[#This Row],[Origin City]]),","," ",Table1[[#This Row],[Origin State]])</f>
        <v>St. Cloud, MN</v>
      </c>
      <c r="K1976" t="s">
        <v>48</v>
      </c>
      <c r="L1976" t="s">
        <v>49</v>
      </c>
      <c r="M1976" t="s">
        <v>50</v>
      </c>
      <c r="N1976" s="5">
        <v>1666</v>
      </c>
      <c r="O1976" s="23" t="s">
        <v>51</v>
      </c>
      <c r="P1976" s="23">
        <v>110</v>
      </c>
      <c r="Q1976" s="23">
        <v>120</v>
      </c>
      <c r="R1976" s="23" t="s">
        <v>42</v>
      </c>
      <c r="S1976" t="s">
        <v>43</v>
      </c>
      <c r="T1976" s="23" t="s">
        <v>52</v>
      </c>
      <c r="U1976" s="37" t="s">
        <v>44</v>
      </c>
      <c r="V1976" s="32" t="s">
        <v>45</v>
      </c>
      <c r="W1976" s="4">
        <v>5430</v>
      </c>
      <c r="X1976" s="4">
        <f>IF(Table1[[#This Row],[Commodity]]="corn",Table1[[#This Row],[Tariff per Car]]/(111*2000/56),Table1[[#This Row],[Tariff per Car]]/(111*2000/60))</f>
        <v>1.3697297297297297</v>
      </c>
      <c r="Y1976" s="4">
        <f>Table1[[#This Row],[Tariff per Car]]/100.7</f>
        <v>53.922542204568025</v>
      </c>
      <c r="Z1976" s="4">
        <f>(Table1[[#This Row],[Tariff per Car]]/111)</f>
        <v>48.918918918918919</v>
      </c>
      <c r="AA1976" s="6">
        <f>(Table1[[#This Row],[Tariff per Car]]/111)/Table1[[#This Row],[Route Mileage]]</f>
        <v>2.9363096589987345E-2</v>
      </c>
      <c r="AB1976" s="4">
        <v>0.09</v>
      </c>
      <c r="AC1976" s="4">
        <f>Table1[[#This Row],[FSC per Mile]]*Table1[[#This Row],[Route Mileage]]</f>
        <v>149.94</v>
      </c>
      <c r="AD1976" s="4">
        <f>Table1[[#This Row],[Tariff per Car]]+Table1[[#This Row],[FSC per Car]]</f>
        <v>5579.94</v>
      </c>
      <c r="AE1976" s="4">
        <f>IF(Table1[[#This Row],[Commodity]]="corn",Table1[[#This Row],[Tariff + FSC per Car]]/(111*2000/56),Table1[[#This Row],[Tariff + FSC per Car]]/(111*2000/60))</f>
        <v>1.4075524324324324</v>
      </c>
      <c r="AF1976" s="4">
        <f>Table1[[#This Row],[Tariff + FSC per Car]]/100.7</f>
        <v>55.41151936444885</v>
      </c>
      <c r="AG1976" s="4">
        <f>(Table1[[#This Row],[Tariff + FSC per Car]]/111)</f>
        <v>50.269729729729725</v>
      </c>
      <c r="AH1976" s="6">
        <f>(Table1[[#This Row],[Tariff + FSC per Car]]/111)/Table1[[#This Row],[Route Mileage]]</f>
        <v>3.0173907400798155E-2</v>
      </c>
    </row>
    <row r="1977" spans="1:34" x14ac:dyDescent="0.25">
      <c r="A1977" s="3">
        <v>45792</v>
      </c>
      <c r="B1977" s="22" t="s">
        <v>34</v>
      </c>
      <c r="C1977" s="22" t="s">
        <v>34</v>
      </c>
      <c r="D1977" s="25">
        <v>4022</v>
      </c>
      <c r="E1977" s="24">
        <v>39010</v>
      </c>
      <c r="F1977" s="22" t="s">
        <v>35</v>
      </c>
      <c r="G1977" s="1" t="s">
        <v>36</v>
      </c>
      <c r="H1977" s="1" t="s">
        <v>70</v>
      </c>
      <c r="I1977" t="s">
        <v>57</v>
      </c>
      <c r="J1977" t="str">
        <f>_xlfn.CONCAT(IFERROR(INDEX(Lookup!B:B, MATCH(Table1[[#This Row],[Origin City]], Lookup!A:A, 0)), Table1[[#This Row],[Origin City]]),","," ",Table1[[#This Row],[Origin State]])</f>
        <v>Waverly, IL</v>
      </c>
      <c r="K1977" t="s">
        <v>71</v>
      </c>
      <c r="L1977" t="s">
        <v>64</v>
      </c>
      <c r="M1977" t="str">
        <f>_xlfn.CONCAT(IFERROR(INDEX(Lookup!B:B, MATCH(Table1[[#This Row],[Destination City]], Lookup!A:A, 0)), Table1[[#This Row],[Destination City]]),","," ",Table1[[#This Row],[Destination State]])</f>
        <v>Dexter, NM</v>
      </c>
      <c r="N1977" s="47">
        <v>1058</v>
      </c>
      <c r="O1977" s="23" t="s">
        <v>41</v>
      </c>
      <c r="P1977" s="23">
        <v>110</v>
      </c>
      <c r="Q1977" s="23">
        <v>120</v>
      </c>
      <c r="R1977" s="23" t="s">
        <v>42</v>
      </c>
      <c r="S1977" t="s">
        <v>43</v>
      </c>
      <c r="T1977" s="23" t="s">
        <v>43</v>
      </c>
      <c r="U1977" s="37" t="s">
        <v>44</v>
      </c>
      <c r="V1977" s="32" t="s">
        <v>45</v>
      </c>
      <c r="W1977" s="4">
        <v>4680</v>
      </c>
      <c r="X1977" s="4">
        <f>IF(Table1[[#This Row],[Commodity]]="corn",Table1[[#This Row],[Tariff per Car]]/(111*2000/56),Table1[[#This Row],[Tariff per Car]]/(111*2000/60))</f>
        <v>1.1805405405405405</v>
      </c>
      <c r="Y1977" s="4">
        <f>Table1[[#This Row],[Tariff per Car]]/100.7</f>
        <v>46.474677259185697</v>
      </c>
      <c r="Z1977" s="4">
        <f>(Table1[[#This Row],[Tariff per Car]]/111)</f>
        <v>42.162162162162161</v>
      </c>
      <c r="AA1977" s="6">
        <f>(Table1[[#This Row],[Tariff per Car]]/111)/Table1[[#This Row],[Route Mileage]]</f>
        <v>3.9850814898073877E-2</v>
      </c>
      <c r="AB1977" s="4">
        <v>0.09</v>
      </c>
      <c r="AC1977" s="4">
        <f>Table1[[#This Row],[FSC per Mile]]*Table1[[#This Row],[Route Mileage]]</f>
        <v>95.22</v>
      </c>
      <c r="AD1977" s="4">
        <f>Table1[[#This Row],[Tariff per Car]]+Table1[[#This Row],[FSC per Car]]</f>
        <v>4775.22</v>
      </c>
      <c r="AE1977" s="4">
        <f>IF(Table1[[#This Row],[Commodity]]="corn",Table1[[#This Row],[Tariff + FSC per Car]]/(111*2000/56),Table1[[#This Row],[Tariff + FSC per Car]]/(111*2000/60))</f>
        <v>1.2045600000000001</v>
      </c>
      <c r="AF1977" s="4">
        <f>Table1[[#This Row],[Tariff + FSC per Car]]/100.7</f>
        <v>47.420258192651438</v>
      </c>
      <c r="AG1977" s="4">
        <f>(Table1[[#This Row],[Tariff + FSC per Car]]/111)</f>
        <v>43.02</v>
      </c>
      <c r="AH1977" s="6">
        <f>(Table1[[#This Row],[Tariff + FSC per Car]]/111)/Table1[[#This Row],[Route Mileage]]</f>
        <v>4.0661625708884694E-2</v>
      </c>
    </row>
    <row r="1978" spans="1:34" x14ac:dyDescent="0.25">
      <c r="A1978" s="3">
        <v>45792</v>
      </c>
      <c r="B1978" s="22" t="s">
        <v>131</v>
      </c>
      <c r="C1978" s="1" t="s">
        <v>131</v>
      </c>
      <c r="D1978" s="25">
        <v>4050</v>
      </c>
      <c r="E1978" s="24">
        <v>1001000</v>
      </c>
      <c r="F1978" s="22" t="s">
        <v>35</v>
      </c>
      <c r="G1978" s="1" t="s">
        <v>36</v>
      </c>
      <c r="H1978" s="1" t="s">
        <v>132</v>
      </c>
      <c r="I1978" t="s">
        <v>57</v>
      </c>
      <c r="J1978" t="str">
        <f>_xlfn.CONCAT(IFERROR(INDEX(Lookup!B:B, MATCH(Table1[[#This Row],[Origin City]], Lookup!A:A, 0)), Table1[[#This Row],[Origin City]]),","," ",Table1[[#This Row],[Origin State]])</f>
        <v>Gibson City, IL</v>
      </c>
      <c r="K1978" t="s">
        <v>133</v>
      </c>
      <c r="L1978" t="s">
        <v>83</v>
      </c>
      <c r="M1978" t="str">
        <f>_xlfn.CONCAT(IFERROR(INDEX(Lookup!B:B, MATCH(Table1[[#This Row],[Destination City]], Lookup!A:A, 0)), Table1[[#This Row],[Destination City]]),","," ",Table1[[#This Row],[Destination State]])</f>
        <v>Reserve, LA</v>
      </c>
      <c r="N1978" s="5">
        <v>870</v>
      </c>
      <c r="O1978" s="23" t="s">
        <v>86</v>
      </c>
      <c r="P1978" s="23">
        <v>105</v>
      </c>
      <c r="Q1978" s="23"/>
      <c r="R1978" s="23" t="s">
        <v>108</v>
      </c>
      <c r="S1978" t="s">
        <v>43</v>
      </c>
      <c r="T1978" s="23" t="s">
        <v>52</v>
      </c>
      <c r="U1978" s="31"/>
      <c r="V1978" s="32" t="s">
        <v>134</v>
      </c>
      <c r="W1978" s="4">
        <v>2081</v>
      </c>
      <c r="X1978" s="4">
        <f>IF(Table1[[#This Row],[Commodity]]="corn",Table1[[#This Row],[Tariff per Car]]/(111*2000/56),Table1[[#This Row],[Tariff per Car]]/(111*2000/60))</f>
        <v>0.52493693693693699</v>
      </c>
      <c r="Y1978" s="4">
        <f>Table1[[#This Row],[Tariff per Car]]/100.7</f>
        <v>20.665342601787486</v>
      </c>
      <c r="Z1978" s="4">
        <f>(Table1[[#This Row],[Tariff per Car]]/111)</f>
        <v>18.747747747747749</v>
      </c>
      <c r="AA1978" s="6">
        <f>(Table1[[#This Row],[Tariff per Car]]/111)/Table1[[#This Row],[Route Mileage]]</f>
        <v>2.154913534223879E-2</v>
      </c>
      <c r="AB1978" s="4">
        <v>0.33750000000000002</v>
      </c>
      <c r="AC1978" s="4">
        <f>Table1[[#This Row],[FSC per Mile]]*Table1[[#This Row],[Route Mileage]]</f>
        <v>293.625</v>
      </c>
      <c r="AD1978" s="4">
        <f>Table1[[#This Row],[Tariff per Car]]+Table1[[#This Row],[FSC per Car]]</f>
        <v>2374.625</v>
      </c>
      <c r="AE1978" s="4">
        <f>IF(Table1[[#This Row],[Commodity]]="corn",Table1[[#This Row],[Tariff + FSC per Car]]/(111*2000/56),Table1[[#This Row],[Tariff + FSC per Car]]/(111*2000/60))</f>
        <v>0.59900450450450449</v>
      </c>
      <c r="AF1978" s="4">
        <f>Table1[[#This Row],[Tariff + FSC per Car]]/100.7</f>
        <v>23.581181727904667</v>
      </c>
      <c r="AG1978" s="4">
        <f>(Table1[[#This Row],[Tariff + FSC per Car]]/111)</f>
        <v>21.393018018018019</v>
      </c>
      <c r="AH1978" s="6">
        <f>(Table1[[#This Row],[Tariff + FSC per Car]]/111)/Table1[[#This Row],[Route Mileage]]</f>
        <v>2.4589675882779331E-2</v>
      </c>
    </row>
    <row r="1979" spans="1:34" x14ac:dyDescent="0.25">
      <c r="A1979" s="3">
        <v>45792</v>
      </c>
      <c r="B1979" s="22" t="s">
        <v>131</v>
      </c>
      <c r="C1979" s="22" t="s">
        <v>131</v>
      </c>
      <c r="D1979" s="25">
        <v>4050</v>
      </c>
      <c r="E1979" s="24">
        <v>1001000</v>
      </c>
      <c r="F1979" s="22" t="s">
        <v>35</v>
      </c>
      <c r="G1979" s="1" t="s">
        <v>36</v>
      </c>
      <c r="H1979" s="1" t="s">
        <v>132</v>
      </c>
      <c r="I1979" t="s">
        <v>57</v>
      </c>
      <c r="J1979" t="str">
        <f>_xlfn.CONCAT(IFERROR(INDEX(Lookup!B:B, MATCH(Table1[[#This Row],[Origin City]], Lookup!A:A, 0)), Table1[[#This Row],[Origin City]]),","," ",Table1[[#This Row],[Origin State]])</f>
        <v>Gibson City, IL</v>
      </c>
      <c r="K1979" t="s">
        <v>133</v>
      </c>
      <c r="L1979" t="s">
        <v>83</v>
      </c>
      <c r="M1979" t="str">
        <f>_xlfn.CONCAT(IFERROR(INDEX(Lookup!B:B, MATCH(Table1[[#This Row],[Destination City]], Lookup!A:A, 0)), Table1[[#This Row],[Destination City]]),","," ",Table1[[#This Row],[Destination State]])</f>
        <v>Reserve, LA</v>
      </c>
      <c r="N1979" s="5">
        <v>870</v>
      </c>
      <c r="O1979" s="23" t="s">
        <v>86</v>
      </c>
      <c r="P1979" s="23">
        <v>105</v>
      </c>
      <c r="Q1979" s="23"/>
      <c r="R1979" s="23" t="s">
        <v>2</v>
      </c>
      <c r="S1979" t="s">
        <v>43</v>
      </c>
      <c r="T1979" s="23" t="s">
        <v>52</v>
      </c>
      <c r="U1979" s="31"/>
      <c r="V1979" s="32" t="s">
        <v>134</v>
      </c>
      <c r="W1979" s="4">
        <v>2461</v>
      </c>
      <c r="X1979" s="4">
        <f>IF(Table1[[#This Row],[Commodity]]="corn",Table1[[#This Row],[Tariff per Car]]/(111*2000/56),Table1[[#This Row],[Tariff per Car]]/(111*2000/60))</f>
        <v>0.62079279279279276</v>
      </c>
      <c r="Y1979" s="4">
        <f>Table1[[#This Row],[Tariff per Car]]/100.7</f>
        <v>24.438927507447865</v>
      </c>
      <c r="Z1979" s="4">
        <f>(Table1[[#This Row],[Tariff per Car]]/111)</f>
        <v>22.171171171171171</v>
      </c>
      <c r="AA1979" s="6">
        <f>(Table1[[#This Row],[Tariff per Car]]/111)/Table1[[#This Row],[Route Mileage]]</f>
        <v>2.5484104794449621E-2</v>
      </c>
      <c r="AB1979" s="4">
        <v>0.33750000000000002</v>
      </c>
      <c r="AC1979" s="4">
        <f>Table1[[#This Row],[FSC per Mile]]*Table1[[#This Row],[Route Mileage]]</f>
        <v>293.625</v>
      </c>
      <c r="AD1979" s="4">
        <f>Table1[[#This Row],[Tariff per Car]]+Table1[[#This Row],[FSC per Car]]</f>
        <v>2754.625</v>
      </c>
      <c r="AE1979" s="4">
        <f>IF(Table1[[#This Row],[Commodity]]="corn",Table1[[#This Row],[Tariff + FSC per Car]]/(111*2000/56),Table1[[#This Row],[Tariff + FSC per Car]]/(111*2000/60))</f>
        <v>0.69486036036036036</v>
      </c>
      <c r="AF1979" s="4">
        <f>Table1[[#This Row],[Tariff + FSC per Car]]/100.7</f>
        <v>27.354766633565045</v>
      </c>
      <c r="AG1979" s="4">
        <f>(Table1[[#This Row],[Tariff + FSC per Car]]/111)</f>
        <v>24.816441441441441</v>
      </c>
      <c r="AH1979" s="6">
        <f>(Table1[[#This Row],[Tariff + FSC per Car]]/111)/Table1[[#This Row],[Route Mileage]]</f>
        <v>2.8524645334990162E-2</v>
      </c>
    </row>
    <row r="1980" spans="1:34" x14ac:dyDescent="0.25">
      <c r="A1980" s="3">
        <v>45792</v>
      </c>
      <c r="B1980" s="22" t="s">
        <v>80</v>
      </c>
      <c r="C1980" s="22" t="s">
        <v>81</v>
      </c>
      <c r="D1980" s="25">
        <v>4032</v>
      </c>
      <c r="E1980" s="24">
        <v>11182</v>
      </c>
      <c r="F1980" s="22" t="s">
        <v>35</v>
      </c>
      <c r="G1980" s="1" t="s">
        <v>36</v>
      </c>
      <c r="H1980" s="1" t="s">
        <v>82</v>
      </c>
      <c r="I1980" t="s">
        <v>83</v>
      </c>
      <c r="J1980" t="str">
        <f>_xlfn.CONCAT(IFERROR(INDEX(Lookup!B:B, MATCH(Table1[[#This Row],[Origin City]], Lookup!A:A, 0)), Table1[[#This Row],[Origin City]]),","," ",Table1[[#This Row],[Origin State]])</f>
        <v>Delhi, LA</v>
      </c>
      <c r="K1980" t="s">
        <v>84</v>
      </c>
      <c r="L1980" t="s">
        <v>85</v>
      </c>
      <c r="M1980" t="str">
        <f>_xlfn.CONCAT(IFERROR(INDEX(Lookup!B:B, MATCH(Table1[[#This Row],[Destination City]], Lookup!A:A, 0)), Table1[[#This Row],[Destination City]]),","," ",Table1[[#This Row],[Destination State]])</f>
        <v>Morton, MS</v>
      </c>
      <c r="N1980" s="5">
        <v>120</v>
      </c>
      <c r="O1980" s="23" t="s">
        <v>86</v>
      </c>
      <c r="P1980" s="23">
        <v>100</v>
      </c>
      <c r="Q1980" s="23"/>
      <c r="R1980" s="23" t="s">
        <v>42</v>
      </c>
      <c r="S1980" t="s">
        <v>43</v>
      </c>
      <c r="T1980" s="23" t="s">
        <v>52</v>
      </c>
      <c r="U1980" s="31"/>
      <c r="V1980" s="32" t="s">
        <v>87</v>
      </c>
      <c r="W1980" s="4">
        <v>1342</v>
      </c>
      <c r="X1980" s="4">
        <f>IF(Table1[[#This Row],[Commodity]]="corn",Table1[[#This Row],[Tariff per Car]]/(111*2000/56),Table1[[#This Row],[Tariff per Car]]/(111*2000/60))</f>
        <v>0.33852252252252252</v>
      </c>
      <c r="Y1980" s="4">
        <f>Table1[[#This Row],[Tariff per Car]]/100.7</f>
        <v>13.326713008937437</v>
      </c>
      <c r="Z1980" s="4">
        <f>(Table1[[#This Row],[Tariff per Car]]/111)</f>
        <v>12.09009009009009</v>
      </c>
      <c r="AA1980" s="6">
        <f>(Table1[[#This Row],[Tariff per Car]]/111)/Table1[[#This Row],[Route Mileage]]</f>
        <v>0.10075075075075075</v>
      </c>
      <c r="AB1980" s="4">
        <v>0.37</v>
      </c>
      <c r="AC1980" s="4">
        <f>Table1[[#This Row],[FSC per Mile]]*Table1[[#This Row],[Route Mileage]]</f>
        <v>44.4</v>
      </c>
      <c r="AD1980" s="4">
        <f>Table1[[#This Row],[Tariff per Car]]+Table1[[#This Row],[FSC per Car]]</f>
        <v>1386.4</v>
      </c>
      <c r="AE1980" s="4">
        <f>IF(Table1[[#This Row],[Commodity]]="corn",Table1[[#This Row],[Tariff + FSC per Car]]/(111*2000/56),Table1[[#This Row],[Tariff + FSC per Car]]/(111*2000/60))</f>
        <v>0.34972252252252256</v>
      </c>
      <c r="AF1980" s="4">
        <f>Table1[[#This Row],[Tariff + FSC per Car]]/100.7</f>
        <v>13.767626613704072</v>
      </c>
      <c r="AG1980" s="4">
        <f>(Table1[[#This Row],[Tariff + FSC per Car]]/111)</f>
        <v>12.49009009009009</v>
      </c>
      <c r="AH1980" s="6">
        <f>(Table1[[#This Row],[Tariff + FSC per Car]]/111)/Table1[[#This Row],[Route Mileage]]</f>
        <v>0.10408408408408408</v>
      </c>
    </row>
    <row r="1981" spans="1:34" x14ac:dyDescent="0.25">
      <c r="A1981" s="3">
        <v>45792</v>
      </c>
      <c r="B1981" s="22" t="s">
        <v>88</v>
      </c>
      <c r="C1981" s="22" t="s">
        <v>81</v>
      </c>
      <c r="D1981" s="25">
        <v>4444</v>
      </c>
      <c r="E1981" s="24">
        <v>45646</v>
      </c>
      <c r="F1981" s="22" t="s">
        <v>35</v>
      </c>
      <c r="G1981" s="1" t="s">
        <v>36</v>
      </c>
      <c r="H1981" s="1" t="s">
        <v>89</v>
      </c>
      <c r="I1981" t="s">
        <v>75</v>
      </c>
      <c r="J1981" t="str">
        <f>_xlfn.CONCAT(IFERROR(INDEX(Lookup!B:B, MATCH(Table1[[#This Row],[Origin City]], Lookup!A:A, 0)), Table1[[#This Row],[Origin City]]),","," ",Table1[[#This Row],[Origin State]])</f>
        <v>Enderlin, ND</v>
      </c>
      <c r="K1981" t="s">
        <v>90</v>
      </c>
      <c r="L1981" t="s">
        <v>49</v>
      </c>
      <c r="M1981" t="str">
        <f>_xlfn.CONCAT(IFERROR(INDEX(Lookup!B:B, MATCH(Table1[[#This Row],[Destination City]], Lookup!A:A, 0)), Table1[[#This Row],[Destination City]]),","," ",Table1[[#This Row],[Destination State]])</f>
        <v>Kalama, WA</v>
      </c>
      <c r="N1981" s="5">
        <v>1617</v>
      </c>
      <c r="O1981" s="23" t="s">
        <v>86</v>
      </c>
      <c r="P1981" s="23">
        <v>110</v>
      </c>
      <c r="Q1981" s="23">
        <v>110</v>
      </c>
      <c r="R1981" s="23" t="s">
        <v>42</v>
      </c>
      <c r="S1981" t="s">
        <v>43</v>
      </c>
      <c r="T1981" s="23" t="s">
        <v>52</v>
      </c>
      <c r="U1981" s="31"/>
      <c r="V1981" s="32" t="s">
        <v>87</v>
      </c>
      <c r="W1981" s="4">
        <v>5047</v>
      </c>
      <c r="X1981" s="4">
        <f>IF(Table1[[#This Row],[Commodity]]="corn",Table1[[#This Row],[Tariff per Car]]/(111*2000/56),Table1[[#This Row],[Tariff per Car]]/(111*2000/60))</f>
        <v>1.2731171171171172</v>
      </c>
      <c r="Y1981" s="4">
        <f>Table1[[#This Row],[Tariff per Car]]/100.7</f>
        <v>50.119165839126119</v>
      </c>
      <c r="Z1981" s="4">
        <f>(Table1[[#This Row],[Tariff per Car]]/111)</f>
        <v>45.468468468468465</v>
      </c>
      <c r="AA1981" s="6">
        <f>(Table1[[#This Row],[Tariff per Car]]/111)/Table1[[#This Row],[Route Mileage]]</f>
        <v>2.8119028119028118E-2</v>
      </c>
      <c r="AB1981" s="4">
        <v>0.28000000000000003</v>
      </c>
      <c r="AC1981" s="4">
        <f>Table1[[#This Row],[FSC per Mile]]*Table1[[#This Row],[Route Mileage]]</f>
        <v>452.76000000000005</v>
      </c>
      <c r="AD1981" s="4">
        <f>Table1[[#This Row],[Tariff per Car]]+Table1[[#This Row],[FSC per Car]]</f>
        <v>5499.76</v>
      </c>
      <c r="AE1981" s="4">
        <f>IF(Table1[[#This Row],[Commodity]]="corn",Table1[[#This Row],[Tariff + FSC per Car]]/(111*2000/56),Table1[[#This Row],[Tariff + FSC per Car]]/(111*2000/60))</f>
        <v>1.3873268468468469</v>
      </c>
      <c r="AF1981" s="4">
        <f>Table1[[#This Row],[Tariff + FSC per Car]]/100.7</f>
        <v>54.615292949354519</v>
      </c>
      <c r="AG1981" s="4">
        <f>(Table1[[#This Row],[Tariff + FSC per Car]]/111)</f>
        <v>49.547387387387388</v>
      </c>
      <c r="AH1981" s="6">
        <f>(Table1[[#This Row],[Tariff + FSC per Car]]/111)/Table1[[#This Row],[Route Mileage]]</f>
        <v>3.0641550641550643E-2</v>
      </c>
    </row>
    <row r="1982" spans="1:34" x14ac:dyDescent="0.25">
      <c r="A1982" s="3">
        <v>45792</v>
      </c>
      <c r="B1982" s="22" t="s">
        <v>88</v>
      </c>
      <c r="C1982" s="22" t="s">
        <v>81</v>
      </c>
      <c r="D1982" s="25">
        <v>4444</v>
      </c>
      <c r="E1982" s="24">
        <v>45558</v>
      </c>
      <c r="F1982" s="22" t="s">
        <v>35</v>
      </c>
      <c r="G1982" s="1" t="s">
        <v>36</v>
      </c>
      <c r="H1982" s="1" t="s">
        <v>91</v>
      </c>
      <c r="I1982" t="s">
        <v>47</v>
      </c>
      <c r="J1982" t="str">
        <f>_xlfn.CONCAT(IFERROR(INDEX(Lookup!B:B, MATCH(Table1[[#This Row],[Origin City]], Lookup!A:A, 0)), Table1[[#This Row],[Origin City]]),","," ",Table1[[#This Row],[Origin State]])</f>
        <v>Glenwood, MN</v>
      </c>
      <c r="K1982" t="s">
        <v>92</v>
      </c>
      <c r="L1982" t="s">
        <v>93</v>
      </c>
      <c r="M1982" t="str">
        <f>_xlfn.CONCAT(IFERROR(INDEX(Lookup!B:B, MATCH(Table1[[#This Row],[Destination City]], Lookup!A:A, 0)), Table1[[#This Row],[Destination City]]),","," ",Table1[[#This Row],[Destination State]])</f>
        <v>Boardman, OR</v>
      </c>
      <c r="N1982" s="5">
        <v>1556</v>
      </c>
      <c r="O1982" s="23" t="s">
        <v>86</v>
      </c>
      <c r="P1982" s="23">
        <v>110</v>
      </c>
      <c r="Q1982" s="23">
        <v>110</v>
      </c>
      <c r="R1982" s="23" t="s">
        <v>42</v>
      </c>
      <c r="S1982" t="s">
        <v>43</v>
      </c>
      <c r="T1982" s="23" t="s">
        <v>52</v>
      </c>
      <c r="U1982" s="31"/>
      <c r="V1982" s="32" t="s">
        <v>87</v>
      </c>
      <c r="W1982" s="4">
        <v>5513</v>
      </c>
      <c r="X1982" s="4">
        <f>IF(Table1[[#This Row],[Commodity]]="corn",Table1[[#This Row],[Tariff per Car]]/(111*2000/56),Table1[[#This Row],[Tariff per Car]]/(111*2000/60))</f>
        <v>1.3906666666666667</v>
      </c>
      <c r="Y1982" s="4">
        <f>Table1[[#This Row],[Tariff per Car]]/100.7</f>
        <v>54.746772591857003</v>
      </c>
      <c r="Z1982" s="4">
        <f>(Table1[[#This Row],[Tariff per Car]]/111)</f>
        <v>49.666666666666664</v>
      </c>
      <c r="AA1982" s="6">
        <f>(Table1[[#This Row],[Tariff per Car]]/111)/Table1[[#This Row],[Route Mileage]]</f>
        <v>3.1919451585261355E-2</v>
      </c>
      <c r="AB1982" s="4">
        <v>0.28000000000000003</v>
      </c>
      <c r="AC1982" s="4">
        <f>Table1[[#This Row],[FSC per Mile]]*Table1[[#This Row],[Route Mileage]]</f>
        <v>435.68000000000006</v>
      </c>
      <c r="AD1982" s="4">
        <f>Table1[[#This Row],[Tariff per Car]]+Table1[[#This Row],[FSC per Car]]</f>
        <v>5948.68</v>
      </c>
      <c r="AE1982" s="4">
        <f>IF(Table1[[#This Row],[Commodity]]="corn",Table1[[#This Row],[Tariff + FSC per Car]]/(111*2000/56),Table1[[#This Row],[Tariff + FSC per Car]]/(111*2000/60))</f>
        <v>1.500567927927928</v>
      </c>
      <c r="AF1982" s="4">
        <f>Table1[[#This Row],[Tariff + FSC per Car]]/100.7</f>
        <v>59.073286991062567</v>
      </c>
      <c r="AG1982" s="4">
        <f>(Table1[[#This Row],[Tariff + FSC per Car]]/111)</f>
        <v>53.591711711711717</v>
      </c>
      <c r="AH1982" s="6">
        <f>(Table1[[#This Row],[Tariff + FSC per Car]]/111)/Table1[[#This Row],[Route Mileage]]</f>
        <v>3.4441974107783879E-2</v>
      </c>
    </row>
    <row r="1983" spans="1:34" x14ac:dyDescent="0.25">
      <c r="A1983" s="3">
        <v>45792</v>
      </c>
      <c r="B1983" s="22" t="s">
        <v>94</v>
      </c>
      <c r="C1983" s="22" t="s">
        <v>94</v>
      </c>
      <c r="D1983" s="25">
        <v>4315</v>
      </c>
      <c r="F1983" s="22" t="s">
        <v>35</v>
      </c>
      <c r="G1983" s="1" t="s">
        <v>36</v>
      </c>
      <c r="H1983" s="1" t="s">
        <v>95</v>
      </c>
      <c r="I1983" t="s">
        <v>96</v>
      </c>
      <c r="J1983" t="str">
        <f>_xlfn.CONCAT(IFERROR(INDEX(Lookup!B:B, MATCH(Table1[[#This Row],[Origin City]], Lookup!A:A, 0)), Table1[[#This Row],[Origin City]]),","," ",Table1[[#This Row],[Origin State]])</f>
        <v>Haw Creek (Ladoga), IN</v>
      </c>
      <c r="K1983" t="s">
        <v>97</v>
      </c>
      <c r="L1983" t="s">
        <v>98</v>
      </c>
      <c r="M1983" t="str">
        <f>_xlfn.CONCAT(IFERROR(INDEX(Lookup!B:B, MATCH(Table1[[#This Row],[Destination City]], Lookup!A:A, 0)), Table1[[#This Row],[Destination City]]),","," ",Table1[[#This Row],[Destination State]])</f>
        <v>Ozark, AL</v>
      </c>
      <c r="N1983" s="9">
        <v>707</v>
      </c>
      <c r="O1983" s="23" t="s">
        <v>86</v>
      </c>
      <c r="P1983" s="23">
        <v>90</v>
      </c>
      <c r="Q1983" s="23">
        <v>90</v>
      </c>
      <c r="R1983" s="23" t="s">
        <v>42</v>
      </c>
      <c r="S1983" t="s">
        <v>43</v>
      </c>
      <c r="T1983" s="23" t="s">
        <v>52</v>
      </c>
      <c r="U1983" s="33"/>
      <c r="V1983" s="34" t="s">
        <v>87</v>
      </c>
      <c r="W1983" s="4">
        <v>5961</v>
      </c>
      <c r="X1983" s="4">
        <f>IF(Table1[[#This Row],[Commodity]]="corn",Table1[[#This Row],[Tariff per Car]]/(111*2000/56),Table1[[#This Row],[Tariff per Car]]/(111*2000/60))</f>
        <v>1.5036756756756757</v>
      </c>
      <c r="Y1983" s="4">
        <f>Table1[[#This Row],[Tariff per Car]]/100.7</f>
        <v>59.195630585898705</v>
      </c>
      <c r="Z1983" s="4">
        <f>(Table1[[#This Row],[Tariff per Car]]/111)</f>
        <v>53.702702702702702</v>
      </c>
      <c r="AA1983" s="6">
        <f>(Table1[[#This Row],[Tariff per Car]]/111)/Table1[[#This Row],[Route Mileage]]</f>
        <v>7.5958561107075953E-2</v>
      </c>
      <c r="AB1983" s="4">
        <v>0</v>
      </c>
      <c r="AC1983" s="4">
        <f>Table1[[#This Row],[FSC per Mile]]*Table1[[#This Row],[Route Mileage]]</f>
        <v>0</v>
      </c>
      <c r="AD1983" s="4">
        <f>Table1[[#This Row],[Tariff per Car]]+Table1[[#This Row],[FSC per Car]]</f>
        <v>5961</v>
      </c>
      <c r="AE1983" s="4">
        <f>IF(Table1[[#This Row],[Commodity]]="corn",Table1[[#This Row],[Tariff + FSC per Car]]/(111*2000/56),Table1[[#This Row],[Tariff + FSC per Car]]/(111*2000/60))</f>
        <v>1.5036756756756757</v>
      </c>
      <c r="AF1983" s="4">
        <f>Table1[[#This Row],[Tariff + FSC per Car]]/100.7</f>
        <v>59.195630585898705</v>
      </c>
      <c r="AG1983" s="4">
        <f>(Table1[[#This Row],[Tariff + FSC per Car]]/111)</f>
        <v>53.702702702702702</v>
      </c>
      <c r="AH1983" s="6">
        <f>(Table1[[#This Row],[Tariff + FSC per Car]]/111)/Table1[[#This Row],[Route Mileage]]</f>
        <v>7.5958561107075953E-2</v>
      </c>
    </row>
    <row r="1984" spans="1:34" x14ac:dyDescent="0.25">
      <c r="A1984" s="3">
        <v>45792</v>
      </c>
      <c r="B1984" s="22" t="s">
        <v>94</v>
      </c>
      <c r="C1984" s="22" t="s">
        <v>94</v>
      </c>
      <c r="D1984" s="25">
        <v>4315</v>
      </c>
      <c r="F1984" s="22" t="s">
        <v>35</v>
      </c>
      <c r="G1984" s="1" t="s">
        <v>36</v>
      </c>
      <c r="H1984" s="1" t="s">
        <v>99</v>
      </c>
      <c r="I1984" t="s">
        <v>100</v>
      </c>
      <c r="J1984" t="str">
        <f>_xlfn.CONCAT(IFERROR(INDEX(Lookup!B:B, MATCH(Table1[[#This Row],[Origin City]], Lookup!A:A, 0)), Table1[[#This Row],[Origin City]]),","," ",Table1[[#This Row],[Origin State]])</f>
        <v>Marysville, OH</v>
      </c>
      <c r="K1984" t="s">
        <v>101</v>
      </c>
      <c r="L1984" t="s">
        <v>102</v>
      </c>
      <c r="M1984" t="str">
        <f>_xlfn.CONCAT(IFERROR(INDEX(Lookup!B:B, MATCH(Table1[[#This Row],[Destination City]], Lookup!A:A, 0)), Table1[[#This Row],[Destination City]]),","," ",Table1[[#This Row],[Destination State]])</f>
        <v>Rose Hill, NC</v>
      </c>
      <c r="N1984" s="9">
        <v>781</v>
      </c>
      <c r="O1984" s="23" t="s">
        <v>86</v>
      </c>
      <c r="P1984" s="23">
        <v>90</v>
      </c>
      <c r="Q1984" s="23">
        <v>90</v>
      </c>
      <c r="R1984" s="23" t="s">
        <v>42</v>
      </c>
      <c r="S1984" t="s">
        <v>43</v>
      </c>
      <c r="T1984" s="23" t="s">
        <v>52</v>
      </c>
      <c r="U1984" s="33"/>
      <c r="V1984" s="34" t="s">
        <v>87</v>
      </c>
      <c r="W1984" s="4">
        <v>6139</v>
      </c>
      <c r="X1984" s="4">
        <f>IF(Table1[[#This Row],[Commodity]]="corn",Table1[[#This Row],[Tariff per Car]]/(111*2000/56),Table1[[#This Row],[Tariff per Car]]/(111*2000/60))</f>
        <v>1.5485765765765767</v>
      </c>
      <c r="Y1984" s="4">
        <f>Table1[[#This Row],[Tariff per Car]]/100.7</f>
        <v>60.963257199602779</v>
      </c>
      <c r="Z1984" s="4">
        <f>(Table1[[#This Row],[Tariff per Car]]/111)</f>
        <v>55.306306306306304</v>
      </c>
      <c r="AA1984" s="6">
        <f>(Table1[[#This Row],[Tariff per Car]]/111)/Table1[[#This Row],[Route Mileage]]</f>
        <v>7.0814732786563764E-2</v>
      </c>
      <c r="AB1984" s="4">
        <v>0</v>
      </c>
      <c r="AC1984" s="4">
        <f>Table1[[#This Row],[FSC per Mile]]*Table1[[#This Row],[Route Mileage]]</f>
        <v>0</v>
      </c>
      <c r="AD1984" s="4">
        <f>Table1[[#This Row],[Tariff per Car]]+Table1[[#This Row],[FSC per Car]]</f>
        <v>6139</v>
      </c>
      <c r="AE1984" s="4">
        <f>IF(Table1[[#This Row],[Commodity]]="corn",Table1[[#This Row],[Tariff + FSC per Car]]/(111*2000/56),Table1[[#This Row],[Tariff + FSC per Car]]/(111*2000/60))</f>
        <v>1.5485765765765767</v>
      </c>
      <c r="AF1984" s="4">
        <f>Table1[[#This Row],[Tariff + FSC per Car]]/100.7</f>
        <v>60.963257199602779</v>
      </c>
      <c r="AG1984" s="4">
        <f>(Table1[[#This Row],[Tariff + FSC per Car]]/111)</f>
        <v>55.306306306306304</v>
      </c>
      <c r="AH1984" s="6">
        <f>(Table1[[#This Row],[Tariff + FSC per Car]]/111)/Table1[[#This Row],[Route Mileage]]</f>
        <v>7.0814732786563764E-2</v>
      </c>
    </row>
    <row r="1985" spans="1:34" x14ac:dyDescent="0.25">
      <c r="A1985" s="3">
        <v>45792</v>
      </c>
      <c r="B1985" s="22" t="s">
        <v>94</v>
      </c>
      <c r="C1985" s="22" t="s">
        <v>94</v>
      </c>
      <c r="D1985" s="25">
        <v>4315</v>
      </c>
      <c r="F1985" s="22" t="s">
        <v>35</v>
      </c>
      <c r="G1985" s="1" t="s">
        <v>36</v>
      </c>
      <c r="H1985" s="1" t="s">
        <v>103</v>
      </c>
      <c r="I1985" t="s">
        <v>57</v>
      </c>
      <c r="J1985" t="str">
        <f>_xlfn.CONCAT(IFERROR(INDEX(Lookup!B:B, MATCH(Table1[[#This Row],[Origin City]], Lookup!A:A, 0)), Table1[[#This Row],[Origin City]]),","," ",Table1[[#This Row],[Origin State]])</f>
        <v>Olney, IL</v>
      </c>
      <c r="K1985" t="s">
        <v>104</v>
      </c>
      <c r="L1985" t="s">
        <v>105</v>
      </c>
      <c r="M1985" t="str">
        <f>_xlfn.CONCAT(IFERROR(INDEX(Lookup!B:B, MATCH(Table1[[#This Row],[Destination City]], Lookup!A:A, 0)), Table1[[#This Row],[Destination City]]),","," ",Table1[[#This Row],[Destination State]])</f>
        <v>Fairmount, GA</v>
      </c>
      <c r="N1985" s="9">
        <v>496</v>
      </c>
      <c r="O1985" s="23" t="s">
        <v>86</v>
      </c>
      <c r="P1985" s="23">
        <v>90</v>
      </c>
      <c r="Q1985" s="23">
        <v>90</v>
      </c>
      <c r="R1985" s="23" t="s">
        <v>42</v>
      </c>
      <c r="S1985" t="s">
        <v>43</v>
      </c>
      <c r="T1985" s="23" t="s">
        <v>52</v>
      </c>
      <c r="U1985" s="33"/>
      <c r="V1985" s="34" t="s">
        <v>87</v>
      </c>
      <c r="W1985" s="4">
        <v>4706</v>
      </c>
      <c r="X1985" s="4">
        <f>IF(Table1[[#This Row],[Commodity]]="corn",Table1[[#This Row],[Tariff per Car]]/(111*2000/56),Table1[[#This Row],[Tariff per Car]]/(111*2000/60))</f>
        <v>1.1870990990990991</v>
      </c>
      <c r="Y1985" s="4">
        <f>Table1[[#This Row],[Tariff per Car]]/100.7</f>
        <v>46.732869910625617</v>
      </c>
      <c r="Z1985" s="4">
        <f>(Table1[[#This Row],[Tariff per Car]]/111)</f>
        <v>42.396396396396398</v>
      </c>
      <c r="AA1985" s="6">
        <f>(Table1[[#This Row],[Tariff per Car]]/111)/Table1[[#This Row],[Route Mileage]]</f>
        <v>8.5476605637895969E-2</v>
      </c>
      <c r="AB1985" s="4">
        <v>0</v>
      </c>
      <c r="AC1985" s="4">
        <f>Table1[[#This Row],[FSC per Mile]]*Table1[[#This Row],[Route Mileage]]</f>
        <v>0</v>
      </c>
      <c r="AD1985" s="4">
        <f>Table1[[#This Row],[Tariff per Car]]+Table1[[#This Row],[FSC per Car]]</f>
        <v>4706</v>
      </c>
      <c r="AE1985" s="4">
        <f>IF(Table1[[#This Row],[Commodity]]="corn",Table1[[#This Row],[Tariff + FSC per Car]]/(111*2000/56),Table1[[#This Row],[Tariff + FSC per Car]]/(111*2000/60))</f>
        <v>1.1870990990990991</v>
      </c>
      <c r="AF1985" s="4">
        <f>Table1[[#This Row],[Tariff + FSC per Car]]/100.7</f>
        <v>46.732869910625617</v>
      </c>
      <c r="AG1985" s="4">
        <f>(Table1[[#This Row],[Tariff + FSC per Car]]/111)</f>
        <v>42.396396396396398</v>
      </c>
      <c r="AH1985" s="6">
        <f>(Table1[[#This Row],[Tariff + FSC per Car]]/111)/Table1[[#This Row],[Route Mileage]]</f>
        <v>8.5476605637895969E-2</v>
      </c>
    </row>
    <row r="1986" spans="1:34" x14ac:dyDescent="0.25">
      <c r="A1986" s="3">
        <v>45792</v>
      </c>
      <c r="B1986" s="22" t="s">
        <v>112</v>
      </c>
      <c r="C1986" s="22" t="s">
        <v>112</v>
      </c>
      <c r="D1986" s="25">
        <v>4051</v>
      </c>
      <c r="E1986" s="24">
        <v>2215</v>
      </c>
      <c r="F1986" s="22" t="s">
        <v>35</v>
      </c>
      <c r="G1986" s="1" t="s">
        <v>36</v>
      </c>
      <c r="H1986" s="1" t="s">
        <v>115</v>
      </c>
      <c r="I1986" t="s">
        <v>57</v>
      </c>
      <c r="J1986" t="str">
        <f>_xlfn.CONCAT(IFERROR(INDEX(Lookup!B:B, MATCH(Table1[[#This Row],[Origin City]], Lookup!A:A, 0)), Table1[[#This Row],[Origin City]]),","," ",Table1[[#This Row],[Origin State]])</f>
        <v>Allen Station (San Jose), IL</v>
      </c>
      <c r="K1986" t="s">
        <v>116</v>
      </c>
      <c r="L1986" t="s">
        <v>54</v>
      </c>
      <c r="M1986" t="str">
        <f>_xlfn.CONCAT(IFERROR(INDEX(Lookup!B:B, MATCH(Table1[[#This Row],[Destination City]], Lookup!A:A, 0)), Table1[[#This Row],[Destination City]]),","," ",Table1[[#This Row],[Destination State]])</f>
        <v>Pittsburg, TX</v>
      </c>
      <c r="N1986" s="47">
        <v>691</v>
      </c>
      <c r="O1986" s="23" t="s">
        <v>51</v>
      </c>
      <c r="P1986" s="23">
        <v>107</v>
      </c>
      <c r="Q1986" s="23"/>
      <c r="R1986" s="23" t="s">
        <v>42</v>
      </c>
      <c r="S1986" t="s">
        <v>43</v>
      </c>
      <c r="T1986" s="23" t="s">
        <v>52</v>
      </c>
      <c r="U1986" s="37" t="s">
        <v>44</v>
      </c>
      <c r="V1986" s="32"/>
      <c r="W1986" s="4">
        <v>4085</v>
      </c>
      <c r="X1986" s="4">
        <f>IF(Table1[[#This Row],[Commodity]]="corn",Table1[[#This Row],[Tariff per Car]]/(111*2000/56),Table1[[#This Row],[Tariff per Car]]/(111*2000/60))</f>
        <v>1.0304504504504504</v>
      </c>
      <c r="Y1986" s="4">
        <f>Table1[[#This Row],[Tariff per Car]]/100.7</f>
        <v>40.566037735849058</v>
      </c>
      <c r="Z1986" s="4">
        <f>(Table1[[#This Row],[Tariff per Car]]/111)</f>
        <v>36.801801801801801</v>
      </c>
      <c r="AA1986" s="6">
        <f>(Table1[[#This Row],[Tariff per Car]]/111)/Table1[[#This Row],[Route Mileage]]</f>
        <v>5.3258758034445443E-2</v>
      </c>
      <c r="AB1986" s="4">
        <v>0.3</v>
      </c>
      <c r="AC1986" s="4">
        <f>Table1[[#This Row],[FSC per Mile]]*Table1[[#This Row],[Route Mileage]]</f>
        <v>207.29999999999998</v>
      </c>
      <c r="AD1986" s="4">
        <f>Table1[[#This Row],[Tariff per Car]]+Table1[[#This Row],[FSC per Car]]</f>
        <v>4292.3</v>
      </c>
      <c r="AE1986" s="4">
        <f>IF(Table1[[#This Row],[Commodity]]="corn",Table1[[#This Row],[Tariff + FSC per Car]]/(111*2000/56),Table1[[#This Row],[Tariff + FSC per Car]]/(111*2000/60))</f>
        <v>1.0827423423423423</v>
      </c>
      <c r="AF1986" s="4">
        <f>Table1[[#This Row],[Tariff + FSC per Car]]/100.7</f>
        <v>42.624627606752732</v>
      </c>
      <c r="AG1986" s="4">
        <f>(Table1[[#This Row],[Tariff + FSC per Car]]/111)</f>
        <v>38.66936936936937</v>
      </c>
      <c r="AH1986" s="6">
        <f>(Table1[[#This Row],[Tariff + FSC per Car]]/111)/Table1[[#This Row],[Route Mileage]]</f>
        <v>5.5961460737148146E-2</v>
      </c>
    </row>
    <row r="1987" spans="1:34" x14ac:dyDescent="0.25">
      <c r="A1987" s="3">
        <v>45792</v>
      </c>
      <c r="B1987" s="22" t="s">
        <v>112</v>
      </c>
      <c r="C1987" s="22" t="s">
        <v>112</v>
      </c>
      <c r="D1987" s="25">
        <v>4051</v>
      </c>
      <c r="E1987" s="24">
        <v>2310</v>
      </c>
      <c r="F1987" s="22" t="s">
        <v>35</v>
      </c>
      <c r="G1987" s="1" t="s">
        <v>36</v>
      </c>
      <c r="H1987" s="1" t="s">
        <v>120</v>
      </c>
      <c r="I1987" t="s">
        <v>77</v>
      </c>
      <c r="J1987" t="str">
        <f>_xlfn.CONCAT(IFERROR(INDEX(Lookup!B:B, MATCH(Table1[[#This Row],[Origin City]], Lookup!A:A, 0)), Table1[[#This Row],[Origin City]]),","," ",Table1[[#This Row],[Origin State]])</f>
        <v>Frankfort, KS</v>
      </c>
      <c r="K1987" t="s">
        <v>121</v>
      </c>
      <c r="L1987" t="s">
        <v>40</v>
      </c>
      <c r="M1987" t="str">
        <f>_xlfn.CONCAT(IFERROR(INDEX(Lookup!B:B, MATCH(Table1[[#This Row],[Destination City]], Lookup!A:A, 0)), Table1[[#This Row],[Destination City]]),","," ",Table1[[#This Row],[Destination State]])</f>
        <v>Calipatria, CA</v>
      </c>
      <c r="N1987" s="47">
        <v>1572</v>
      </c>
      <c r="O1987" s="23" t="s">
        <v>51</v>
      </c>
      <c r="P1987" s="23">
        <v>107</v>
      </c>
      <c r="Q1987" s="23"/>
      <c r="R1987" s="23" t="s">
        <v>42</v>
      </c>
      <c r="S1987" t="s">
        <v>43</v>
      </c>
      <c r="T1987" s="23" t="s">
        <v>52</v>
      </c>
      <c r="U1987" s="37" t="s">
        <v>44</v>
      </c>
      <c r="V1987" s="32"/>
      <c r="W1987" s="4">
        <v>6005</v>
      </c>
      <c r="X1987" s="4">
        <f>IF(Table1[[#This Row],[Commodity]]="corn",Table1[[#This Row],[Tariff per Car]]/(111*2000/56),Table1[[#This Row],[Tariff per Car]]/(111*2000/60))</f>
        <v>1.5147747747747748</v>
      </c>
      <c r="Y1987" s="4">
        <f>Table1[[#This Row],[Tariff per Car]]/100.7</f>
        <v>59.632571996027806</v>
      </c>
      <c r="Z1987" s="4">
        <f>(Table1[[#This Row],[Tariff per Car]]/111)</f>
        <v>54.099099099099099</v>
      </c>
      <c r="AA1987" s="6">
        <f>(Table1[[#This Row],[Tariff per Car]]/111)/Table1[[#This Row],[Route Mileage]]</f>
        <v>3.4414185177543959E-2</v>
      </c>
      <c r="AB1987" s="4">
        <v>0.3</v>
      </c>
      <c r="AC1987" s="4">
        <f>Table1[[#This Row],[FSC per Mile]]*Table1[[#This Row],[Route Mileage]]</f>
        <v>471.59999999999997</v>
      </c>
      <c r="AD1987" s="4">
        <f>Table1[[#This Row],[Tariff per Car]]+Table1[[#This Row],[FSC per Car]]</f>
        <v>6476.6</v>
      </c>
      <c r="AE1987" s="4">
        <f>IF(Table1[[#This Row],[Commodity]]="corn",Table1[[#This Row],[Tariff + FSC per Car]]/(111*2000/56),Table1[[#This Row],[Tariff + FSC per Car]]/(111*2000/60))</f>
        <v>1.633736936936937</v>
      </c>
      <c r="AF1987" s="4">
        <f>Table1[[#This Row],[Tariff + FSC per Car]]/100.7</f>
        <v>64.315789473684205</v>
      </c>
      <c r="AG1987" s="4">
        <f>(Table1[[#This Row],[Tariff + FSC per Car]]/111)</f>
        <v>58.347747747747754</v>
      </c>
      <c r="AH1987" s="6">
        <f>(Table1[[#This Row],[Tariff + FSC per Car]]/111)/Table1[[#This Row],[Route Mileage]]</f>
        <v>3.7116887880246661E-2</v>
      </c>
    </row>
    <row r="1988" spans="1:34" x14ac:dyDescent="0.25">
      <c r="A1988" s="3">
        <v>45792</v>
      </c>
      <c r="B1988" s="22" t="s">
        <v>112</v>
      </c>
      <c r="C1988" s="22" t="s">
        <v>112</v>
      </c>
      <c r="D1988" s="25">
        <v>4051</v>
      </c>
      <c r="E1988" s="24">
        <v>2300</v>
      </c>
      <c r="F1988" s="22" t="s">
        <v>35</v>
      </c>
      <c r="G1988" s="1" t="s">
        <v>36</v>
      </c>
      <c r="H1988" s="1" t="s">
        <v>113</v>
      </c>
      <c r="I1988" t="s">
        <v>38</v>
      </c>
      <c r="J1988" t="str">
        <f>_xlfn.CONCAT(IFERROR(INDEX(Lookup!B:B, MATCH(Table1[[#This Row],[Origin City]], Lookup!A:A, 0)), Table1[[#This Row],[Origin City]]),","," ",Table1[[#This Row],[Origin State]])</f>
        <v>Mead, NE</v>
      </c>
      <c r="K1988" t="s">
        <v>114</v>
      </c>
      <c r="L1988" t="s">
        <v>40</v>
      </c>
      <c r="M1988" t="str">
        <f>_xlfn.CONCAT(IFERROR(INDEX(Lookup!B:B, MATCH(Table1[[#This Row],[Destination City]], Lookup!A:A, 0)), Table1[[#This Row],[Destination City]]),","," ",Table1[[#This Row],[Destination State]])</f>
        <v>Keyes, CA</v>
      </c>
      <c r="N1988" s="47">
        <v>1737</v>
      </c>
      <c r="O1988" s="23" t="s">
        <v>51</v>
      </c>
      <c r="P1988" s="23">
        <v>107</v>
      </c>
      <c r="Q1988" s="23"/>
      <c r="R1988" s="23" t="s">
        <v>42</v>
      </c>
      <c r="S1988" t="s">
        <v>43</v>
      </c>
      <c r="T1988" s="23" t="s">
        <v>52</v>
      </c>
      <c r="U1988" s="37" t="s">
        <v>44</v>
      </c>
      <c r="V1988" s="32"/>
      <c r="W1988" s="4">
        <v>6165</v>
      </c>
      <c r="X1988" s="4">
        <f>IF(Table1[[#This Row],[Commodity]]="corn",Table1[[#This Row],[Tariff per Car]]/(111*2000/56),Table1[[#This Row],[Tariff per Car]]/(111*2000/60))</f>
        <v>1.5551351351351352</v>
      </c>
      <c r="Y1988" s="4">
        <f>Table1[[#This Row],[Tariff per Car]]/100.7</f>
        <v>61.221449851042699</v>
      </c>
      <c r="Z1988" s="4">
        <f>(Table1[[#This Row],[Tariff per Car]]/111)</f>
        <v>55.54054054054054</v>
      </c>
      <c r="AA1988" s="6">
        <f>(Table1[[#This Row],[Tariff per Car]]/111)/Table1[[#This Row],[Route Mileage]]</f>
        <v>3.1974980161508661E-2</v>
      </c>
      <c r="AB1988" s="4">
        <v>0.3</v>
      </c>
      <c r="AC1988" s="4">
        <f>Table1[[#This Row],[FSC per Mile]]*Table1[[#This Row],[Route Mileage]]</f>
        <v>521.1</v>
      </c>
      <c r="AD1988" s="4">
        <f>Table1[[#This Row],[Tariff per Car]]+Table1[[#This Row],[FSC per Car]]</f>
        <v>6686.1</v>
      </c>
      <c r="AE1988" s="4">
        <f>IF(Table1[[#This Row],[Commodity]]="corn",Table1[[#This Row],[Tariff + FSC per Car]]/(111*2000/56),Table1[[#This Row],[Tariff + FSC per Car]]/(111*2000/60))</f>
        <v>1.6865837837837838</v>
      </c>
      <c r="AF1988" s="4">
        <f>Table1[[#This Row],[Tariff + FSC per Car]]/100.7</f>
        <v>66.396226415094347</v>
      </c>
      <c r="AG1988" s="4">
        <f>(Table1[[#This Row],[Tariff + FSC per Car]]/111)</f>
        <v>60.235135135135138</v>
      </c>
      <c r="AH1988" s="6">
        <f>(Table1[[#This Row],[Tariff + FSC per Car]]/111)/Table1[[#This Row],[Route Mileage]]</f>
        <v>3.4677682864211364E-2</v>
      </c>
    </row>
    <row r="1989" spans="1:34" x14ac:dyDescent="0.25">
      <c r="A1989" s="3">
        <v>45792</v>
      </c>
      <c r="B1989" s="22" t="s">
        <v>112</v>
      </c>
      <c r="C1989" s="22" t="s">
        <v>112</v>
      </c>
      <c r="D1989" s="25">
        <v>4051</v>
      </c>
      <c r="E1989" s="24">
        <v>2215</v>
      </c>
      <c r="F1989" s="22" t="s">
        <v>35</v>
      </c>
      <c r="G1989" s="1" t="s">
        <v>36</v>
      </c>
      <c r="H1989" s="1" t="s">
        <v>117</v>
      </c>
      <c r="I1989" t="s">
        <v>38</v>
      </c>
      <c r="J1989" t="str">
        <f>_xlfn.CONCAT(IFERROR(INDEX(Lookup!B:B, MATCH(Table1[[#This Row],[Origin City]], Lookup!A:A, 0)), Table1[[#This Row],[Origin City]]),","," ",Table1[[#This Row],[Origin State]])</f>
        <v>Nebraska City, NE</v>
      </c>
      <c r="K1989" t="s">
        <v>118</v>
      </c>
      <c r="L1989" t="s">
        <v>54</v>
      </c>
      <c r="M1989" t="str">
        <f>_xlfn.CONCAT(IFERROR(INDEX(Lookup!B:B, MATCH(Table1[[#This Row],[Destination City]], Lookup!A:A, 0)), Table1[[#This Row],[Destination City]]),","," ",Table1[[#This Row],[Destination State]])</f>
        <v>Amarillo, TX</v>
      </c>
      <c r="N1989" s="47">
        <v>714</v>
      </c>
      <c r="O1989" s="23" t="s">
        <v>51</v>
      </c>
      <c r="P1989" s="23">
        <v>107</v>
      </c>
      <c r="Q1989" s="23"/>
      <c r="R1989" s="23" t="s">
        <v>42</v>
      </c>
      <c r="S1989" t="s">
        <v>43</v>
      </c>
      <c r="T1989" s="23" t="s">
        <v>52</v>
      </c>
      <c r="U1989" s="37" t="s">
        <v>44</v>
      </c>
      <c r="V1989" s="32"/>
      <c r="W1989" s="4">
        <v>5005</v>
      </c>
      <c r="X1989" s="4">
        <f>IF(Table1[[#This Row],[Commodity]]="corn",Table1[[#This Row],[Tariff per Car]]/(111*2000/56),Table1[[#This Row],[Tariff per Car]]/(111*2000/60))</f>
        <v>1.2625225225225225</v>
      </c>
      <c r="Y1989" s="4">
        <f>Table1[[#This Row],[Tariff per Car]]/100.7</f>
        <v>49.702085402184707</v>
      </c>
      <c r="Z1989" s="4">
        <f>(Table1[[#This Row],[Tariff per Car]]/111)</f>
        <v>45.090090090090094</v>
      </c>
      <c r="AA1989" s="6">
        <f>(Table1[[#This Row],[Tariff per Car]]/111)/Table1[[#This Row],[Route Mileage]]</f>
        <v>6.3151386680798449E-2</v>
      </c>
      <c r="AB1989" s="4">
        <v>0.3</v>
      </c>
      <c r="AC1989" s="4">
        <f>Table1[[#This Row],[FSC per Mile]]*Table1[[#This Row],[Route Mileage]]</f>
        <v>214.2</v>
      </c>
      <c r="AD1989" s="4">
        <f>Table1[[#This Row],[Tariff per Car]]+Table1[[#This Row],[FSC per Car]]</f>
        <v>5219.2</v>
      </c>
      <c r="AE1989" s="4">
        <f>IF(Table1[[#This Row],[Commodity]]="corn",Table1[[#This Row],[Tariff + FSC per Car]]/(111*2000/56),Table1[[#This Row],[Tariff + FSC per Car]]/(111*2000/60))</f>
        <v>1.3165549549549549</v>
      </c>
      <c r="AF1989" s="4">
        <f>Table1[[#This Row],[Tariff + FSC per Car]]/100.7</f>
        <v>51.829195630585893</v>
      </c>
      <c r="AG1989" s="4">
        <f>(Table1[[#This Row],[Tariff + FSC per Car]]/111)</f>
        <v>47.019819819819816</v>
      </c>
      <c r="AH1989" s="6">
        <f>(Table1[[#This Row],[Tariff + FSC per Car]]/111)/Table1[[#This Row],[Route Mileage]]</f>
        <v>6.5854089383501138E-2</v>
      </c>
    </row>
    <row r="1990" spans="1:34" x14ac:dyDescent="0.25">
      <c r="A1990" s="3">
        <v>45792</v>
      </c>
      <c r="B1990" s="22" t="s">
        <v>112</v>
      </c>
      <c r="C1990" s="22" t="s">
        <v>112</v>
      </c>
      <c r="D1990" s="25">
        <v>4051</v>
      </c>
      <c r="E1990" s="24">
        <v>2100</v>
      </c>
      <c r="F1990" s="22" t="s">
        <v>35</v>
      </c>
      <c r="G1990" s="1" t="s">
        <v>36</v>
      </c>
      <c r="H1990" s="1" t="s">
        <v>122</v>
      </c>
      <c r="I1990" t="s">
        <v>59</v>
      </c>
      <c r="J1990" t="str">
        <f>_xlfn.CONCAT(IFERROR(INDEX(Lookup!B:B, MATCH(Table1[[#This Row],[Origin City]], Lookup!A:A, 0)), Table1[[#This Row],[Origin City]]),","," ",Table1[[#This Row],[Origin State]])</f>
        <v>Sloan, IA</v>
      </c>
      <c r="K1990" t="s">
        <v>123</v>
      </c>
      <c r="L1990" t="s">
        <v>124</v>
      </c>
      <c r="M1990" t="str">
        <f>_xlfn.CONCAT(IFERROR(INDEX(Lookup!B:B, MATCH(Table1[[#This Row],[Destination City]], Lookup!A:A, 0)), Table1[[#This Row],[Destination City]]),","," ",Table1[[#This Row],[Destination State]])</f>
        <v>Burley, ID</v>
      </c>
      <c r="N1990" s="47">
        <v>1176</v>
      </c>
      <c r="O1990" s="23" t="s">
        <v>51</v>
      </c>
      <c r="P1990" s="23">
        <v>107</v>
      </c>
      <c r="Q1990" s="23"/>
      <c r="R1990" s="23" t="s">
        <v>42</v>
      </c>
      <c r="S1990" t="s">
        <v>43</v>
      </c>
      <c r="T1990" s="23" t="s">
        <v>52</v>
      </c>
      <c r="U1990" s="37" t="s">
        <v>44</v>
      </c>
      <c r="V1990" s="32"/>
      <c r="W1990" s="4">
        <v>5685</v>
      </c>
      <c r="X1990" s="4">
        <f>IF(Table1[[#This Row],[Commodity]]="corn",Table1[[#This Row],[Tariff per Car]]/(111*2000/56),Table1[[#This Row],[Tariff per Car]]/(111*2000/60))</f>
        <v>1.4340540540540541</v>
      </c>
      <c r="Y1990" s="4">
        <f>Table1[[#This Row],[Tariff per Car]]/100.7</f>
        <v>56.454816285998014</v>
      </c>
      <c r="Z1990" s="4">
        <f>(Table1[[#This Row],[Tariff per Car]]/111)</f>
        <v>51.216216216216218</v>
      </c>
      <c r="AA1990" s="6">
        <f>(Table1[[#This Row],[Tariff per Car]]/111)/Table1[[#This Row],[Route Mileage]]</f>
        <v>4.355120426548998E-2</v>
      </c>
      <c r="AB1990" s="4">
        <v>0.3</v>
      </c>
      <c r="AC1990" s="4">
        <f>Table1[[#This Row],[FSC per Mile]]*Table1[[#This Row],[Route Mileage]]</f>
        <v>352.8</v>
      </c>
      <c r="AD1990" s="4">
        <f>Table1[[#This Row],[Tariff per Car]]+Table1[[#This Row],[FSC per Car]]</f>
        <v>6037.8</v>
      </c>
      <c r="AE1990" s="4">
        <f>IF(Table1[[#This Row],[Commodity]]="corn",Table1[[#This Row],[Tariff + FSC per Car]]/(111*2000/56),Table1[[#This Row],[Tariff + FSC per Car]]/(111*2000/60))</f>
        <v>1.5230486486486488</v>
      </c>
      <c r="AF1990" s="4">
        <f>Table1[[#This Row],[Tariff + FSC per Car]]/100.7</f>
        <v>59.958291956305857</v>
      </c>
      <c r="AG1990" s="4">
        <f>(Table1[[#This Row],[Tariff + FSC per Car]]/111)</f>
        <v>54.394594594594594</v>
      </c>
      <c r="AH1990" s="6">
        <f>(Table1[[#This Row],[Tariff + FSC per Car]]/111)/Table1[[#This Row],[Route Mileage]]</f>
        <v>4.6253906968192683E-2</v>
      </c>
    </row>
    <row r="1991" spans="1:34" x14ac:dyDescent="0.25">
      <c r="A1991" s="3">
        <v>45792</v>
      </c>
      <c r="B1991" s="22" t="s">
        <v>112</v>
      </c>
      <c r="C1991" s="22" t="s">
        <v>112</v>
      </c>
      <c r="D1991" s="25">
        <v>4051</v>
      </c>
      <c r="E1991" s="24">
        <v>2210</v>
      </c>
      <c r="F1991" s="22" t="s">
        <v>35</v>
      </c>
      <c r="G1991" s="1" t="s">
        <v>36</v>
      </c>
      <c r="H1991" s="1" t="s">
        <v>125</v>
      </c>
      <c r="I1991" t="s">
        <v>57</v>
      </c>
      <c r="J1991" t="str">
        <f>_xlfn.CONCAT(IFERROR(INDEX(Lookup!B:B, MATCH(Table1[[#This Row],[Origin City]], Lookup!A:A, 0)), Table1[[#This Row],[Origin City]]),","," ",Table1[[#This Row],[Origin State]])</f>
        <v>Sterling, IL</v>
      </c>
      <c r="K1991" t="s">
        <v>126</v>
      </c>
      <c r="L1991" t="s">
        <v>127</v>
      </c>
      <c r="M1991" t="str">
        <f>_xlfn.CONCAT(IFERROR(INDEX(Lookup!B:B, MATCH(Table1[[#This Row],[Destination City]], Lookup!A:A, 0)), Table1[[#This Row],[Destination City]]),","," ",Table1[[#This Row],[Destination State]])</f>
        <v>Nashville, AR</v>
      </c>
      <c r="N1991" s="47">
        <v>723</v>
      </c>
      <c r="O1991" s="23" t="s">
        <v>51</v>
      </c>
      <c r="P1991" s="23">
        <v>107</v>
      </c>
      <c r="Q1991" s="23"/>
      <c r="R1991" s="23" t="s">
        <v>42</v>
      </c>
      <c r="S1991" t="s">
        <v>43</v>
      </c>
      <c r="T1991" s="23" t="s">
        <v>52</v>
      </c>
      <c r="U1991" s="37" t="s">
        <v>44</v>
      </c>
      <c r="V1991" s="32"/>
      <c r="W1991" s="4">
        <v>4225</v>
      </c>
      <c r="X1991" s="4">
        <f>IF(Table1[[#This Row],[Commodity]]="corn",Table1[[#This Row],[Tariff per Car]]/(111*2000/56),Table1[[#This Row],[Tariff per Car]]/(111*2000/60))</f>
        <v>1.0657657657657658</v>
      </c>
      <c r="Y1991" s="4">
        <f>Table1[[#This Row],[Tariff per Car]]/100.7</f>
        <v>41.956305858987086</v>
      </c>
      <c r="Z1991" s="4">
        <f>(Table1[[#This Row],[Tariff per Car]]/111)</f>
        <v>38.063063063063062</v>
      </c>
      <c r="AA1991" s="6">
        <f>(Table1[[#This Row],[Tariff per Car]]/111)/Table1[[#This Row],[Route Mileage]]</f>
        <v>5.2646007002853476E-2</v>
      </c>
      <c r="AB1991" s="4">
        <v>0.3</v>
      </c>
      <c r="AC1991" s="4">
        <f>Table1[[#This Row],[FSC per Mile]]*Table1[[#This Row],[Route Mileage]]</f>
        <v>216.9</v>
      </c>
      <c r="AD1991" s="4">
        <f>Table1[[#This Row],[Tariff per Car]]+Table1[[#This Row],[FSC per Car]]</f>
        <v>4441.8999999999996</v>
      </c>
      <c r="AE1991" s="4">
        <f>IF(Table1[[#This Row],[Commodity]]="corn",Table1[[#This Row],[Tariff + FSC per Car]]/(111*2000/56),Table1[[#This Row],[Tariff + FSC per Car]]/(111*2000/60))</f>
        <v>1.1204792792792793</v>
      </c>
      <c r="AF1991" s="4">
        <f>Table1[[#This Row],[Tariff + FSC per Car]]/100.7</f>
        <v>44.110228401191655</v>
      </c>
      <c r="AG1991" s="4">
        <f>(Table1[[#This Row],[Tariff + FSC per Car]]/111)</f>
        <v>40.017117117117117</v>
      </c>
      <c r="AH1991" s="6">
        <f>(Table1[[#This Row],[Tariff + FSC per Car]]/111)/Table1[[#This Row],[Route Mileage]]</f>
        <v>5.5348709705556179E-2</v>
      </c>
    </row>
    <row r="1992" spans="1:34" x14ac:dyDescent="0.25">
      <c r="A1992" s="3">
        <v>45792</v>
      </c>
      <c r="B1992" s="22" t="s">
        <v>34</v>
      </c>
      <c r="C1992" s="22" t="s">
        <v>34</v>
      </c>
      <c r="D1992" s="25">
        <v>4022</v>
      </c>
      <c r="E1992" s="24">
        <v>69105</v>
      </c>
      <c r="F1992" s="22" t="s">
        <v>72</v>
      </c>
      <c r="G1992" s="1" t="s">
        <v>36</v>
      </c>
      <c r="H1992" s="1" t="s">
        <v>73</v>
      </c>
      <c r="I1992" t="s">
        <v>47</v>
      </c>
      <c r="J1992" t="str">
        <f>_xlfn.CONCAT(IFERROR(INDEX(Lookup!B:B, MATCH(Table1[[#This Row],[Origin City]], Lookup!A:A, 0)), Table1[[#This Row],[Origin City]]),","," ",Table1[[#This Row],[Origin State]])</f>
        <v>Argyle, MN</v>
      </c>
      <c r="K1992" t="s">
        <v>48</v>
      </c>
      <c r="L1992" t="s">
        <v>49</v>
      </c>
      <c r="M1992" t="s">
        <v>50</v>
      </c>
      <c r="N1992" s="5">
        <v>1528</v>
      </c>
      <c r="O1992" s="23" t="s">
        <v>51</v>
      </c>
      <c r="P1992" s="23">
        <v>110</v>
      </c>
      <c r="Q1992" s="23">
        <v>120</v>
      </c>
      <c r="R1992" s="23" t="s">
        <v>2</v>
      </c>
      <c r="S1992" t="s">
        <v>43</v>
      </c>
      <c r="T1992" s="23" t="s">
        <v>52</v>
      </c>
      <c r="U1992" s="37" t="s">
        <v>44</v>
      </c>
      <c r="V1992" s="32" t="s">
        <v>45</v>
      </c>
      <c r="W1992" s="4">
        <v>6135</v>
      </c>
      <c r="X1992" s="4">
        <f>IF(Table1[[#This Row],[Commodity]]="corn",Table1[[#This Row],[Tariff per Car]]/(111*2000/56),Table1[[#This Row],[Tariff per Car]]/(111*2000/60))</f>
        <v>1.6581081081081082</v>
      </c>
      <c r="Y1992" s="4">
        <f>Table1[[#This Row],[Tariff per Car]]/100.7</f>
        <v>60.923535253227406</v>
      </c>
      <c r="Z1992" s="4">
        <f>(Table1[[#This Row],[Tariff per Car]]/111)</f>
        <v>55.270270270270274</v>
      </c>
      <c r="AA1992" s="6">
        <f>(Table1[[#This Row],[Tariff per Car]]/111)/Table1[[#This Row],[Route Mileage]]</f>
        <v>3.6171642847035522E-2</v>
      </c>
      <c r="AB1992" s="4">
        <v>0.09</v>
      </c>
      <c r="AC1992" s="4">
        <f>Table1[[#This Row],[FSC per Mile]]*Table1[[#This Row],[Route Mileage]]</f>
        <v>137.51999999999998</v>
      </c>
      <c r="AD1992" s="4">
        <f>Table1[[#This Row],[Tariff per Car]]+Table1[[#This Row],[FSC per Car]]</f>
        <v>6272.52</v>
      </c>
      <c r="AE1992" s="4">
        <f>IF(Table1[[#This Row],[Commodity]]="corn",Table1[[#This Row],[Tariff + FSC per Car]]/(111*2000/56),Table1[[#This Row],[Tariff + FSC per Car]]/(111*2000/60))</f>
        <v>1.6952756756756757</v>
      </c>
      <c r="AF1992" s="4">
        <f>Table1[[#This Row],[Tariff + FSC per Car]]/100.7</f>
        <v>62.289175769612712</v>
      </c>
      <c r="AG1992" s="4">
        <f>(Table1[[#This Row],[Tariff + FSC per Car]]/111)</f>
        <v>56.509189189189193</v>
      </c>
      <c r="AH1992" s="6">
        <f>(Table1[[#This Row],[Tariff + FSC per Car]]/111)/Table1[[#This Row],[Route Mileage]]</f>
        <v>3.6982453657846331E-2</v>
      </c>
    </row>
    <row r="1993" spans="1:34" x14ac:dyDescent="0.25">
      <c r="A1993" s="3">
        <v>45792</v>
      </c>
      <c r="B1993" s="22" t="s">
        <v>34</v>
      </c>
      <c r="C1993" s="22" t="s">
        <v>34</v>
      </c>
      <c r="D1993" s="25">
        <v>4022</v>
      </c>
      <c r="E1993" s="24">
        <v>69105</v>
      </c>
      <c r="F1993" s="22" t="s">
        <v>72</v>
      </c>
      <c r="G1993" s="1" t="s">
        <v>36</v>
      </c>
      <c r="H1993" s="1" t="s">
        <v>73</v>
      </c>
      <c r="I1993" t="s">
        <v>47</v>
      </c>
      <c r="J1993" t="str">
        <f>_xlfn.CONCAT(IFERROR(INDEX(Lookup!B:B, MATCH(Table1[[#This Row],[Origin City]], Lookup!A:A, 0)), Table1[[#This Row],[Origin City]]),","," ",Table1[[#This Row],[Origin State]])</f>
        <v>Argyle, MN</v>
      </c>
      <c r="K1993" t="s">
        <v>65</v>
      </c>
      <c r="L1993" t="s">
        <v>54</v>
      </c>
      <c r="M1993" t="s">
        <v>66</v>
      </c>
      <c r="N1993" s="47">
        <v>1634</v>
      </c>
      <c r="O1993" s="23" t="s">
        <v>51</v>
      </c>
      <c r="P1993" s="23">
        <v>110</v>
      </c>
      <c r="Q1993" s="23">
        <v>120</v>
      </c>
      <c r="R1993" s="23" t="s">
        <v>2</v>
      </c>
      <c r="S1993" t="s">
        <v>43</v>
      </c>
      <c r="T1993" s="23" t="s">
        <v>52</v>
      </c>
      <c r="U1993" s="37" t="s">
        <v>44</v>
      </c>
      <c r="V1993" s="32" t="s">
        <v>45</v>
      </c>
      <c r="W1993" s="4">
        <v>6685</v>
      </c>
      <c r="X1993" s="4">
        <f>IF(Table1[[#This Row],[Commodity]]="corn",Table1[[#This Row],[Tariff per Car]]/(111*2000/56),Table1[[#This Row],[Tariff per Car]]/(111*2000/60))</f>
        <v>1.8067567567567568</v>
      </c>
      <c r="Y1993" s="4">
        <f>Table1[[#This Row],[Tariff per Car]]/100.7</f>
        <v>66.385302879841106</v>
      </c>
      <c r="Z1993" s="4">
        <f>(Table1[[#This Row],[Tariff per Car]]/111)</f>
        <v>60.225225225225223</v>
      </c>
      <c r="AA1993" s="6">
        <f>(Table1[[#This Row],[Tariff per Car]]/111)/Table1[[#This Row],[Route Mileage]]</f>
        <v>3.6857542977494016E-2</v>
      </c>
      <c r="AB1993" s="4">
        <v>0.09</v>
      </c>
      <c r="AC1993" s="4">
        <f>Table1[[#This Row],[FSC per Mile]]*Table1[[#This Row],[Route Mileage]]</f>
        <v>147.06</v>
      </c>
      <c r="AD1993" s="4">
        <f>Table1[[#This Row],[Tariff per Car]]+Table1[[#This Row],[FSC per Car]]</f>
        <v>6832.06</v>
      </c>
      <c r="AE1993" s="4">
        <f>IF(Table1[[#This Row],[Commodity]]="corn",Table1[[#This Row],[Tariff + FSC per Car]]/(111*2000/56),Table1[[#This Row],[Tariff + FSC per Car]]/(111*2000/60))</f>
        <v>1.8465027027027028</v>
      </c>
      <c r="AF1993" s="4">
        <f>Table1[[#This Row],[Tariff + FSC per Car]]/100.7</f>
        <v>67.845680238331681</v>
      </c>
      <c r="AG1993" s="4">
        <f>(Table1[[#This Row],[Tariff + FSC per Car]]/111)</f>
        <v>61.550090090090094</v>
      </c>
      <c r="AH1993" s="6">
        <f>(Table1[[#This Row],[Tariff + FSC per Car]]/111)/Table1[[#This Row],[Route Mileage]]</f>
        <v>3.7668353788304833E-2</v>
      </c>
    </row>
    <row r="1994" spans="1:34" x14ac:dyDescent="0.25">
      <c r="A1994" s="3">
        <v>45792</v>
      </c>
      <c r="B1994" s="22" t="s">
        <v>34</v>
      </c>
      <c r="C1994" s="22" t="s">
        <v>34</v>
      </c>
      <c r="D1994" s="25">
        <v>4022</v>
      </c>
      <c r="E1994" s="24">
        <v>69105</v>
      </c>
      <c r="F1994" s="22" t="s">
        <v>72</v>
      </c>
      <c r="G1994" s="1" t="s">
        <v>36</v>
      </c>
      <c r="H1994" s="1" t="s">
        <v>74</v>
      </c>
      <c r="I1994" t="s">
        <v>75</v>
      </c>
      <c r="J1994" t="str">
        <f>_xlfn.CONCAT(IFERROR(INDEX(Lookup!B:B, MATCH(Table1[[#This Row],[Origin City]], Lookup!A:A, 0)), Table1[[#This Row],[Origin City]]),","," ",Table1[[#This Row],[Origin State]])</f>
        <v>Casselton, ND</v>
      </c>
      <c r="K1994" t="s">
        <v>48</v>
      </c>
      <c r="L1994" t="s">
        <v>49</v>
      </c>
      <c r="M1994" t="s">
        <v>50</v>
      </c>
      <c r="N1994" s="5">
        <v>1469</v>
      </c>
      <c r="O1994" s="23" t="s">
        <v>51</v>
      </c>
      <c r="P1994" s="23">
        <v>110</v>
      </c>
      <c r="Q1994" s="23">
        <v>120</v>
      </c>
      <c r="R1994" s="23" t="s">
        <v>2</v>
      </c>
      <c r="S1994" t="s">
        <v>43</v>
      </c>
      <c r="T1994" s="23" t="s">
        <v>52</v>
      </c>
      <c r="U1994" s="37" t="s">
        <v>44</v>
      </c>
      <c r="V1994" s="32" t="s">
        <v>45</v>
      </c>
      <c r="W1994" s="4">
        <v>6085</v>
      </c>
      <c r="X1994" s="4">
        <f>IF(Table1[[#This Row],[Commodity]]="corn",Table1[[#This Row],[Tariff per Car]]/(111*2000/56),Table1[[#This Row],[Tariff per Car]]/(111*2000/60))</f>
        <v>1.6445945945945946</v>
      </c>
      <c r="Y1994" s="4">
        <f>Table1[[#This Row],[Tariff per Car]]/100.7</f>
        <v>60.427010923535249</v>
      </c>
      <c r="Z1994" s="4">
        <f>(Table1[[#This Row],[Tariff per Car]]/111)</f>
        <v>54.81981981981982</v>
      </c>
      <c r="AA1994" s="6">
        <f>(Table1[[#This Row],[Tariff per Car]]/111)/Table1[[#This Row],[Route Mileage]]</f>
        <v>3.731778068061254E-2</v>
      </c>
      <c r="AB1994" s="4">
        <v>0.09</v>
      </c>
      <c r="AC1994" s="4">
        <f>Table1[[#This Row],[FSC per Mile]]*Table1[[#This Row],[Route Mileage]]</f>
        <v>132.21</v>
      </c>
      <c r="AD1994" s="4">
        <f>Table1[[#This Row],[Tariff per Car]]+Table1[[#This Row],[FSC per Car]]</f>
        <v>6217.21</v>
      </c>
      <c r="AE1994" s="4">
        <f>IF(Table1[[#This Row],[Commodity]]="corn",Table1[[#This Row],[Tariff + FSC per Car]]/(111*2000/56),Table1[[#This Row],[Tariff + FSC per Car]]/(111*2000/60))</f>
        <v>1.680327027027027</v>
      </c>
      <c r="AF1994" s="4">
        <f>Table1[[#This Row],[Tariff + FSC per Car]]/100.7</f>
        <v>61.739920556107251</v>
      </c>
      <c r="AG1994" s="4">
        <f>(Table1[[#This Row],[Tariff + FSC per Car]]/111)</f>
        <v>56.0109009009009</v>
      </c>
      <c r="AH1994" s="6">
        <f>(Table1[[#This Row],[Tariff + FSC per Car]]/111)/Table1[[#This Row],[Route Mileage]]</f>
        <v>3.812859149142335E-2</v>
      </c>
    </row>
    <row r="1995" spans="1:34" x14ac:dyDescent="0.25">
      <c r="A1995" s="3">
        <v>45792</v>
      </c>
      <c r="B1995" s="22" t="s">
        <v>34</v>
      </c>
      <c r="C1995" s="22" t="s">
        <v>34</v>
      </c>
      <c r="D1995" s="25">
        <v>4022</v>
      </c>
      <c r="E1995" s="24">
        <v>69902</v>
      </c>
      <c r="F1995" s="22" t="s">
        <v>72</v>
      </c>
      <c r="G1995" s="1" t="s">
        <v>36</v>
      </c>
      <c r="H1995" s="1" t="s">
        <v>74</v>
      </c>
      <c r="I1995" t="s">
        <v>75</v>
      </c>
      <c r="J1995" t="str">
        <f>_xlfn.CONCAT(IFERROR(INDEX(Lookup!B:B, MATCH(Table1[[#This Row],[Origin City]], Lookup!A:A, 0)), Table1[[#This Row],[Origin City]]),","," ",Table1[[#This Row],[Origin State]])</f>
        <v>Casselton, ND</v>
      </c>
      <c r="K1995" t="s">
        <v>79</v>
      </c>
      <c r="L1995" t="s">
        <v>62</v>
      </c>
      <c r="M1995" t="str">
        <f>_xlfn.CONCAT(IFERROR(INDEX(Lookup!B:B, MATCH(Table1[[#This Row],[Destination City]], Lookup!A:A, 0)), Table1[[#This Row],[Destination City]]),","," ",Table1[[#This Row],[Destination State]])</f>
        <v>St. Louis, MO</v>
      </c>
      <c r="N1995" s="5">
        <v>855</v>
      </c>
      <c r="O1995" s="23" t="s">
        <v>51</v>
      </c>
      <c r="P1995" s="23">
        <v>110</v>
      </c>
      <c r="Q1995" s="23">
        <v>120</v>
      </c>
      <c r="R1995" s="23" t="s">
        <v>2</v>
      </c>
      <c r="S1995" t="s">
        <v>43</v>
      </c>
      <c r="T1995" s="23" t="s">
        <v>52</v>
      </c>
      <c r="U1995" s="37" t="s">
        <v>44</v>
      </c>
      <c r="V1995" s="32" t="s">
        <v>45</v>
      </c>
      <c r="W1995" s="4">
        <v>3400</v>
      </c>
      <c r="X1995" s="4">
        <f>IF(Table1[[#This Row],[Commodity]]="corn",Table1[[#This Row],[Tariff per Car]]/(111*2000/56),Table1[[#This Row],[Tariff per Car]]/(111*2000/60))</f>
        <v>0.91891891891891897</v>
      </c>
      <c r="Y1995" s="4">
        <f>Table1[[#This Row],[Tariff per Car]]/100.7</f>
        <v>33.763654419066533</v>
      </c>
      <c r="Z1995" s="4">
        <f>(Table1[[#This Row],[Tariff per Car]]/111)</f>
        <v>30.63063063063063</v>
      </c>
      <c r="AA1995" s="6">
        <f>(Table1[[#This Row],[Tariff per Car]]/111)/Table1[[#This Row],[Route Mileage]]</f>
        <v>3.5825298983193719E-2</v>
      </c>
      <c r="AB1995" s="4">
        <v>0.09</v>
      </c>
      <c r="AC1995" s="4">
        <f>Table1[[#This Row],[FSC per Mile]]*Table1[[#This Row],[Route Mileage]]</f>
        <v>76.95</v>
      </c>
      <c r="AD1995" s="4">
        <f>Table1[[#This Row],[Tariff per Car]]+Table1[[#This Row],[FSC per Car]]</f>
        <v>3476.95</v>
      </c>
      <c r="AE1995" s="4">
        <f>IF(Table1[[#This Row],[Commodity]]="corn",Table1[[#This Row],[Tariff + FSC per Car]]/(111*2000/56),Table1[[#This Row],[Tariff + FSC per Car]]/(111*2000/60))</f>
        <v>0.93971621621621615</v>
      </c>
      <c r="AF1995" s="4">
        <f>Table1[[#This Row],[Tariff + FSC per Car]]/100.7</f>
        <v>34.527805362462757</v>
      </c>
      <c r="AG1995" s="4">
        <f>(Table1[[#This Row],[Tariff + FSC per Car]]/111)</f>
        <v>31.323873873873872</v>
      </c>
      <c r="AH1995" s="6">
        <f>(Table1[[#This Row],[Tariff + FSC per Car]]/111)/Table1[[#This Row],[Route Mileage]]</f>
        <v>3.6636109794004529E-2</v>
      </c>
    </row>
    <row r="1996" spans="1:34" x14ac:dyDescent="0.25">
      <c r="A1996" s="12">
        <v>45792</v>
      </c>
      <c r="B1996" s="22" t="s">
        <v>34</v>
      </c>
      <c r="C1996" s="1" t="s">
        <v>34</v>
      </c>
      <c r="D1996" s="25">
        <v>4022</v>
      </c>
      <c r="E1996" s="24">
        <v>69105</v>
      </c>
      <c r="F1996" s="22" t="s">
        <v>72</v>
      </c>
      <c r="G1996" s="22" t="s">
        <v>36</v>
      </c>
      <c r="H1996" s="1" t="s">
        <v>76</v>
      </c>
      <c r="I1996" t="s">
        <v>77</v>
      </c>
      <c r="J1996" t="str">
        <f>_xlfn.CONCAT(IFERROR(INDEX(Lookup!B:B, MATCH(Table1[[#This Row],[Origin City]], Lookup!A:A, 0)), Table1[[#This Row],[Origin City]]),","," ",Table1[[#This Row],[Origin State]])</f>
        <v>Concordia, KS</v>
      </c>
      <c r="K1996" t="s">
        <v>65</v>
      </c>
      <c r="L1996" t="s">
        <v>54</v>
      </c>
      <c r="M1996" t="s">
        <v>66</v>
      </c>
      <c r="N1996" s="5">
        <v>742</v>
      </c>
      <c r="O1996" s="23" t="s">
        <v>51</v>
      </c>
      <c r="P1996" s="23">
        <v>110</v>
      </c>
      <c r="Q1996" s="23">
        <v>120</v>
      </c>
      <c r="R1996" s="23" t="s">
        <v>2</v>
      </c>
      <c r="S1996" t="s">
        <v>43</v>
      </c>
      <c r="T1996" s="23" t="s">
        <v>43</v>
      </c>
      <c r="U1996" s="37" t="s">
        <v>44</v>
      </c>
      <c r="V1996" s="32" t="s">
        <v>45</v>
      </c>
      <c r="W1996" s="4">
        <v>4935</v>
      </c>
      <c r="X1996" s="4">
        <f>IF(Table1[[#This Row],[Commodity]]="corn",Table1[[#This Row],[Tariff per Car]]/(111*2000/56),Table1[[#This Row],[Tariff per Car]]/(111*2000/60))</f>
        <v>1.3337837837837838</v>
      </c>
      <c r="Y1996" s="4">
        <f>Table1[[#This Row],[Tariff per Car]]/100.7</f>
        <v>49.006951340615686</v>
      </c>
      <c r="Z1996" s="4">
        <f>(Table1[[#This Row],[Tariff per Car]]/111)</f>
        <v>44.45945945945946</v>
      </c>
      <c r="AA1996" s="6">
        <f>(Table1[[#This Row],[Tariff per Car]]/111)/Table1[[#This Row],[Route Mileage]]</f>
        <v>5.991840897501275E-2</v>
      </c>
      <c r="AB1996" s="4">
        <v>0.09</v>
      </c>
      <c r="AC1996" s="4">
        <f>Table1[[#This Row],[FSC per Mile]]*Table1[[#This Row],[Route Mileage]]</f>
        <v>66.78</v>
      </c>
      <c r="AD1996" s="4">
        <f>Table1[[#This Row],[Tariff per Car]]+Table1[[#This Row],[FSC per Car]]</f>
        <v>5001.78</v>
      </c>
      <c r="AE1996" s="4">
        <f>IF(Table1[[#This Row],[Commodity]]="corn",Table1[[#This Row],[Tariff + FSC per Car]]/(111*2000/56),Table1[[#This Row],[Tariff + FSC per Car]]/(111*2000/60))</f>
        <v>1.3518324324324325</v>
      </c>
      <c r="AF1996" s="4">
        <f>Table1[[#This Row],[Tariff + FSC per Car]]/100.7</f>
        <v>49.670109235352527</v>
      </c>
      <c r="AG1996" s="4">
        <f>(Table1[[#This Row],[Tariff + FSC per Car]]/111)</f>
        <v>45.061081081081078</v>
      </c>
      <c r="AH1996" s="6">
        <f>(Table1[[#This Row],[Tariff + FSC per Car]]/111)/Table1[[#This Row],[Route Mileage]]</f>
        <v>6.0729219785823553E-2</v>
      </c>
    </row>
    <row r="1997" spans="1:34" x14ac:dyDescent="0.25">
      <c r="A1997" s="12">
        <v>45792</v>
      </c>
      <c r="B1997" s="22" t="s">
        <v>34</v>
      </c>
      <c r="C1997" s="1" t="s">
        <v>34</v>
      </c>
      <c r="D1997" s="25">
        <v>4022</v>
      </c>
      <c r="E1997" s="24">
        <v>69105</v>
      </c>
      <c r="F1997" s="22" t="s">
        <v>72</v>
      </c>
      <c r="G1997" s="22" t="s">
        <v>36</v>
      </c>
      <c r="H1997" s="1" t="s">
        <v>78</v>
      </c>
      <c r="I1997" t="s">
        <v>68</v>
      </c>
      <c r="J1997" t="str">
        <f>_xlfn.CONCAT(IFERROR(INDEX(Lookup!B:B, MATCH(Table1[[#This Row],[Origin City]], Lookup!A:A, 0)), Table1[[#This Row],[Origin City]]),","," ",Table1[[#This Row],[Origin State]])</f>
        <v>Mitchell, SD</v>
      </c>
      <c r="K1997" t="s">
        <v>48</v>
      </c>
      <c r="L1997" t="s">
        <v>49</v>
      </c>
      <c r="M1997" t="s">
        <v>50</v>
      </c>
      <c r="N1997" s="5">
        <v>1624</v>
      </c>
      <c r="O1997" s="23" t="s">
        <v>51</v>
      </c>
      <c r="P1997" s="23">
        <v>110</v>
      </c>
      <c r="Q1997" s="23">
        <v>120</v>
      </c>
      <c r="R1997" s="23" t="s">
        <v>2</v>
      </c>
      <c r="S1997" t="s">
        <v>43</v>
      </c>
      <c r="T1997" t="s">
        <v>52</v>
      </c>
      <c r="U1997" s="37" t="s">
        <v>44</v>
      </c>
      <c r="V1997" s="32" t="s">
        <v>45</v>
      </c>
      <c r="W1997" s="4">
        <v>6185</v>
      </c>
      <c r="X1997" s="4">
        <f>IF(Table1[[#This Row],[Commodity]]="corn",Table1[[#This Row],[Tariff per Car]]/(111*2000/56),Table1[[#This Row],[Tariff per Car]]/(111*2000/60))</f>
        <v>1.6716216216216215</v>
      </c>
      <c r="Y1997" s="4">
        <f>Table1[[#This Row],[Tariff per Car]]/100.7</f>
        <v>61.420059582919563</v>
      </c>
      <c r="Z1997" s="4">
        <f>(Table1[[#This Row],[Tariff per Car]]/111)</f>
        <v>55.72072072072072</v>
      </c>
      <c r="AA1997" s="6">
        <f>(Table1[[#This Row],[Tariff per Car]]/111)/Table1[[#This Row],[Route Mileage]]</f>
        <v>3.4310788621133452E-2</v>
      </c>
      <c r="AB1997" s="4">
        <v>0.09</v>
      </c>
      <c r="AC1997" s="4">
        <f>Table1[[#This Row],[FSC per Mile]]*Table1[[#This Row],[Route Mileage]]</f>
        <v>146.16</v>
      </c>
      <c r="AD1997" s="4">
        <f>Table1[[#This Row],[Tariff per Car]]+Table1[[#This Row],[FSC per Car]]</f>
        <v>6331.16</v>
      </c>
      <c r="AE1997" s="4">
        <f>IF(Table1[[#This Row],[Commodity]]="corn",Table1[[#This Row],[Tariff + FSC per Car]]/(111*2000/56),Table1[[#This Row],[Tariff + FSC per Car]]/(111*2000/60))</f>
        <v>1.7111243243243244</v>
      </c>
      <c r="AF1997" s="4">
        <f>Table1[[#This Row],[Tariff + FSC per Car]]/100.7</f>
        <v>62.871499503475668</v>
      </c>
      <c r="AG1997" s="4">
        <f>(Table1[[#This Row],[Tariff + FSC per Car]]/111)</f>
        <v>57.037477477477474</v>
      </c>
      <c r="AH1997" s="6">
        <f>(Table1[[#This Row],[Tariff + FSC per Car]]/111)/Table1[[#This Row],[Route Mileage]]</f>
        <v>3.5121599431944255E-2</v>
      </c>
    </row>
    <row r="1998" spans="1:34" x14ac:dyDescent="0.25">
      <c r="A1998" s="12">
        <v>45792</v>
      </c>
      <c r="B1998" s="22" t="s">
        <v>34</v>
      </c>
      <c r="C1998" s="22" t="s">
        <v>34</v>
      </c>
      <c r="D1998" s="25">
        <v>4022</v>
      </c>
      <c r="E1998" s="24">
        <v>69105</v>
      </c>
      <c r="F1998" s="22" t="s">
        <v>72</v>
      </c>
      <c r="G1998" s="22" t="s">
        <v>36</v>
      </c>
      <c r="H1998" s="1" t="s">
        <v>61</v>
      </c>
      <c r="I1998" t="s">
        <v>62</v>
      </c>
      <c r="J1998" t="str">
        <f>_xlfn.CONCAT(IFERROR(INDEX(Lookup!B:B, MATCH(Table1[[#This Row],[Origin City]], Lookup!A:A, 0)), Table1[[#This Row],[Origin City]]),","," ",Table1[[#This Row],[Origin State]])</f>
        <v>Phelps (Rock Port), MO</v>
      </c>
      <c r="K1998" t="s">
        <v>48</v>
      </c>
      <c r="L1998" t="s">
        <v>49</v>
      </c>
      <c r="M1998" t="s">
        <v>50</v>
      </c>
      <c r="N1998" s="5">
        <v>1881</v>
      </c>
      <c r="O1998" s="23" t="s">
        <v>51</v>
      </c>
      <c r="P1998" s="23">
        <v>110</v>
      </c>
      <c r="Q1998" s="23">
        <v>120</v>
      </c>
      <c r="R1998" s="23" t="s">
        <v>2</v>
      </c>
      <c r="S1998" t="s">
        <v>43</v>
      </c>
      <c r="T1998" s="23" t="s">
        <v>43</v>
      </c>
      <c r="U1998" s="37" t="s">
        <v>44</v>
      </c>
      <c r="V1998" s="32" t="s">
        <v>45</v>
      </c>
      <c r="W1998" s="4">
        <v>6135</v>
      </c>
      <c r="X1998" s="4">
        <f>IF(Table1[[#This Row],[Commodity]]="corn",Table1[[#This Row],[Tariff per Car]]/(111*2000/56),Table1[[#This Row],[Tariff per Car]]/(111*2000/60))</f>
        <v>1.6581081081081082</v>
      </c>
      <c r="Y1998" s="4">
        <f>Table1[[#This Row],[Tariff per Car]]/100.7</f>
        <v>60.923535253227406</v>
      </c>
      <c r="Z1998" s="4">
        <f>(Table1[[#This Row],[Tariff per Car]]/111)</f>
        <v>55.270270270270274</v>
      </c>
      <c r="AA1998" s="6">
        <f>(Table1[[#This Row],[Tariff per Car]]/111)/Table1[[#This Row],[Route Mileage]]</f>
        <v>2.9383450436082016E-2</v>
      </c>
      <c r="AB1998" s="4">
        <v>0.09</v>
      </c>
      <c r="AC1998" s="4">
        <f>Table1[[#This Row],[FSC per Mile]]*Table1[[#This Row],[Route Mileage]]</f>
        <v>169.29</v>
      </c>
      <c r="AD1998" s="4">
        <f>Table1[[#This Row],[Tariff per Car]]+Table1[[#This Row],[FSC per Car]]</f>
        <v>6304.29</v>
      </c>
      <c r="AE1998" s="4">
        <f>IF(Table1[[#This Row],[Commodity]]="corn",Table1[[#This Row],[Tariff + FSC per Car]]/(111*2000/56),Table1[[#This Row],[Tariff + FSC per Car]]/(111*2000/60))</f>
        <v>1.7038621621621621</v>
      </c>
      <c r="AF1998" s="4">
        <f>Table1[[#This Row],[Tariff + FSC per Car]]/100.7</f>
        <v>62.604667328699101</v>
      </c>
      <c r="AG1998" s="4">
        <f>(Table1[[#This Row],[Tariff + FSC per Car]]/111)</f>
        <v>56.795405405405404</v>
      </c>
      <c r="AH1998" s="6">
        <f>(Table1[[#This Row],[Tariff + FSC per Car]]/111)/Table1[[#This Row],[Route Mileage]]</f>
        <v>3.0194261246892826E-2</v>
      </c>
    </row>
    <row r="1999" spans="1:34" x14ac:dyDescent="0.25">
      <c r="A1999" s="12">
        <v>45792</v>
      </c>
      <c r="B1999" s="22" t="s">
        <v>34</v>
      </c>
      <c r="C1999" s="22" t="s">
        <v>34</v>
      </c>
      <c r="D1999" s="25">
        <v>4022</v>
      </c>
      <c r="E1999" s="24">
        <v>69105</v>
      </c>
      <c r="F1999" s="22" t="s">
        <v>72</v>
      </c>
      <c r="G1999" s="22" t="s">
        <v>36</v>
      </c>
      <c r="H1999" s="1" t="s">
        <v>69</v>
      </c>
      <c r="I1999" t="s">
        <v>47</v>
      </c>
      <c r="J1999" t="str">
        <f>_xlfn.CONCAT(IFERROR(INDEX(Lookup!B:B, MATCH(Table1[[#This Row],[Origin City]], Lookup!A:A, 0)), Table1[[#This Row],[Origin City]]),","," ",Table1[[#This Row],[Origin State]])</f>
        <v>St. Cloud, MN</v>
      </c>
      <c r="K1999" t="s">
        <v>48</v>
      </c>
      <c r="L1999" t="s">
        <v>49</v>
      </c>
      <c r="M1999" t="s">
        <v>50</v>
      </c>
      <c r="N1999" s="5">
        <v>1666</v>
      </c>
      <c r="O1999" s="23" t="s">
        <v>51</v>
      </c>
      <c r="P1999" s="23">
        <v>110</v>
      </c>
      <c r="Q1999" s="23">
        <v>120</v>
      </c>
      <c r="R1999" s="23" t="s">
        <v>2</v>
      </c>
      <c r="S1999" t="s">
        <v>43</v>
      </c>
      <c r="T1999" s="23" t="s">
        <v>43</v>
      </c>
      <c r="U1999" s="37" t="s">
        <v>44</v>
      </c>
      <c r="V1999" s="32" t="s">
        <v>45</v>
      </c>
      <c r="W1999" s="4">
        <v>6235</v>
      </c>
      <c r="X1999" s="4">
        <f>IF(Table1[[#This Row],[Commodity]]="corn",Table1[[#This Row],[Tariff per Car]]/(111*2000/56),Table1[[#This Row],[Tariff per Car]]/(111*2000/60))</f>
        <v>1.6851351351351351</v>
      </c>
      <c r="Y1999" s="4">
        <f>Table1[[#This Row],[Tariff per Car]]/100.7</f>
        <v>61.916583912611713</v>
      </c>
      <c r="Z1999" s="4">
        <f>(Table1[[#This Row],[Tariff per Car]]/111)</f>
        <v>56.171171171171174</v>
      </c>
      <c r="AA1999" s="6">
        <f>(Table1[[#This Row],[Tariff per Car]]/111)/Table1[[#This Row],[Route Mileage]]</f>
        <v>3.3716189178374052E-2</v>
      </c>
      <c r="AB1999" s="4">
        <v>0.09</v>
      </c>
      <c r="AC1999" s="4">
        <f>Table1[[#This Row],[FSC per Mile]]*Table1[[#This Row],[Route Mileage]]</f>
        <v>149.94</v>
      </c>
      <c r="AD1999" s="4">
        <f>Table1[[#This Row],[Tariff per Car]]+Table1[[#This Row],[FSC per Car]]</f>
        <v>6384.94</v>
      </c>
      <c r="AE1999" s="4">
        <f>IF(Table1[[#This Row],[Commodity]]="corn",Table1[[#This Row],[Tariff + FSC per Car]]/(111*2000/56),Table1[[#This Row],[Tariff + FSC per Car]]/(111*2000/60))</f>
        <v>1.7256594594594594</v>
      </c>
      <c r="AF1999" s="4">
        <f>Table1[[#This Row],[Tariff + FSC per Car]]/100.7</f>
        <v>63.405561072492546</v>
      </c>
      <c r="AG1999" s="4">
        <f>(Table1[[#This Row],[Tariff + FSC per Car]]/111)</f>
        <v>57.52198198198198</v>
      </c>
      <c r="AH1999" s="6">
        <f>(Table1[[#This Row],[Tariff + FSC per Car]]/111)/Table1[[#This Row],[Route Mileage]]</f>
        <v>3.4526999989184862E-2</v>
      </c>
    </row>
    <row r="2000" spans="1:34" x14ac:dyDescent="0.25">
      <c r="A2000" s="12">
        <v>45792</v>
      </c>
      <c r="B2000" s="22" t="s">
        <v>131</v>
      </c>
      <c r="C2000" s="22" t="s">
        <v>131</v>
      </c>
      <c r="D2000" s="25">
        <v>4050</v>
      </c>
      <c r="E2000" s="24">
        <v>1001000</v>
      </c>
      <c r="F2000" s="22" t="s">
        <v>72</v>
      </c>
      <c r="G2000" s="22" t="s">
        <v>36</v>
      </c>
      <c r="H2000" s="1" t="s">
        <v>132</v>
      </c>
      <c r="I2000" t="s">
        <v>57</v>
      </c>
      <c r="J2000" t="str">
        <f>_xlfn.CONCAT(IFERROR(INDEX(Lookup!B:B, MATCH(Table1[[#This Row],[Origin City]], Lookup!A:A, 0)), Table1[[#This Row],[Origin City]]),","," ",Table1[[#This Row],[Origin State]])</f>
        <v>Gibson City, IL</v>
      </c>
      <c r="K2000" t="s">
        <v>133</v>
      </c>
      <c r="L2000" t="s">
        <v>83</v>
      </c>
      <c r="M2000" t="str">
        <f>_xlfn.CONCAT(IFERROR(INDEX(Lookup!B:B, MATCH(Table1[[#This Row],[Destination City]], Lookup!A:A, 0)), Table1[[#This Row],[Destination City]]),","," ",Table1[[#This Row],[Destination State]])</f>
        <v>Reserve, LA</v>
      </c>
      <c r="N2000" s="5">
        <v>870</v>
      </c>
      <c r="O2000" s="23" t="s">
        <v>86</v>
      </c>
      <c r="P2000" s="23">
        <v>105</v>
      </c>
      <c r="Q2000" s="23"/>
      <c r="R2000" s="23" t="s">
        <v>108</v>
      </c>
      <c r="S2000" t="s">
        <v>43</v>
      </c>
      <c r="T2000" s="23" t="s">
        <v>52</v>
      </c>
      <c r="U2000" s="31"/>
      <c r="V2000" s="32" t="s">
        <v>134</v>
      </c>
      <c r="W2000" s="4">
        <v>2081</v>
      </c>
      <c r="X2000" s="4">
        <f>IF(Table1[[#This Row],[Commodity]]="corn",Table1[[#This Row],[Tariff per Car]]/(111*2000/56),Table1[[#This Row],[Tariff per Car]]/(111*2000/60))</f>
        <v>0.56243243243243246</v>
      </c>
      <c r="Y2000" s="4">
        <f>Table1[[#This Row],[Tariff per Car]]/100.7</f>
        <v>20.665342601787486</v>
      </c>
      <c r="Z2000" s="4">
        <f>(Table1[[#This Row],[Tariff per Car]]/111)</f>
        <v>18.747747747747749</v>
      </c>
      <c r="AA2000" s="6">
        <f>(Table1[[#This Row],[Tariff per Car]]/111)/Table1[[#This Row],[Route Mileage]]</f>
        <v>2.154913534223879E-2</v>
      </c>
      <c r="AB2000" s="4">
        <v>0.33750000000000002</v>
      </c>
      <c r="AC2000" s="4">
        <f>Table1[[#This Row],[FSC per Mile]]*Table1[[#This Row],[Route Mileage]]</f>
        <v>293.625</v>
      </c>
      <c r="AD2000" s="4">
        <f>Table1[[#This Row],[Tariff per Car]]+Table1[[#This Row],[FSC per Car]]</f>
        <v>2374.625</v>
      </c>
      <c r="AE2000" s="4">
        <f>IF(Table1[[#This Row],[Commodity]]="corn",Table1[[#This Row],[Tariff + FSC per Car]]/(111*2000/56),Table1[[#This Row],[Tariff + FSC per Car]]/(111*2000/60))</f>
        <v>0.64179054054054052</v>
      </c>
      <c r="AF2000" s="4">
        <f>Table1[[#This Row],[Tariff + FSC per Car]]/100.7</f>
        <v>23.581181727904667</v>
      </c>
      <c r="AG2000" s="4">
        <f>(Table1[[#This Row],[Tariff + FSC per Car]]/111)</f>
        <v>21.393018018018019</v>
      </c>
      <c r="AH2000" s="6">
        <f>(Table1[[#This Row],[Tariff + FSC per Car]]/111)/Table1[[#This Row],[Route Mileage]]</f>
        <v>2.4589675882779331E-2</v>
      </c>
    </row>
    <row r="2001" spans="1:34" x14ac:dyDescent="0.25">
      <c r="A2001" s="12">
        <v>45792</v>
      </c>
      <c r="B2001" s="22" t="s">
        <v>131</v>
      </c>
      <c r="C2001" s="22" t="s">
        <v>131</v>
      </c>
      <c r="D2001" s="25">
        <v>4050</v>
      </c>
      <c r="E2001" s="24">
        <v>1001000</v>
      </c>
      <c r="F2001" s="22" t="s">
        <v>72</v>
      </c>
      <c r="G2001" s="22" t="s">
        <v>36</v>
      </c>
      <c r="H2001" s="1" t="s">
        <v>132</v>
      </c>
      <c r="I2001" t="s">
        <v>57</v>
      </c>
      <c r="J2001" t="str">
        <f>_xlfn.CONCAT(IFERROR(INDEX(Lookup!B:B, MATCH(Table1[[#This Row],[Origin City]], Lookup!A:A, 0)), Table1[[#This Row],[Origin City]]),","," ",Table1[[#This Row],[Origin State]])</f>
        <v>Gibson City, IL</v>
      </c>
      <c r="K2001" t="s">
        <v>133</v>
      </c>
      <c r="L2001" t="s">
        <v>83</v>
      </c>
      <c r="M2001" t="str">
        <f>_xlfn.CONCAT(IFERROR(INDEX(Lookup!B:B, MATCH(Table1[[#This Row],[Destination City]], Lookup!A:A, 0)), Table1[[#This Row],[Destination City]]),","," ",Table1[[#This Row],[Destination State]])</f>
        <v>Reserve, LA</v>
      </c>
      <c r="N2001" s="5">
        <v>870</v>
      </c>
      <c r="O2001" s="23" t="s">
        <v>86</v>
      </c>
      <c r="P2001" s="23">
        <v>105</v>
      </c>
      <c r="Q2001" s="23"/>
      <c r="R2001" s="23" t="s">
        <v>2</v>
      </c>
      <c r="S2001" t="s">
        <v>43</v>
      </c>
      <c r="T2001" s="23" t="s">
        <v>52</v>
      </c>
      <c r="U2001" s="31"/>
      <c r="V2001" s="32" t="s">
        <v>134</v>
      </c>
      <c r="W2001" s="4">
        <v>2461</v>
      </c>
      <c r="X2001" s="4">
        <f>IF(Table1[[#This Row],[Commodity]]="corn",Table1[[#This Row],[Tariff per Car]]/(111*2000/56),Table1[[#This Row],[Tariff per Car]]/(111*2000/60))</f>
        <v>0.66513513513513511</v>
      </c>
      <c r="Y2001" s="4">
        <f>Table1[[#This Row],[Tariff per Car]]/100.7</f>
        <v>24.438927507447865</v>
      </c>
      <c r="Z2001" s="4">
        <f>(Table1[[#This Row],[Tariff per Car]]/111)</f>
        <v>22.171171171171171</v>
      </c>
      <c r="AA2001" s="6">
        <f>(Table1[[#This Row],[Tariff per Car]]/111)/Table1[[#This Row],[Route Mileage]]</f>
        <v>2.5484104794449621E-2</v>
      </c>
      <c r="AB2001" s="4">
        <v>0.33750000000000002</v>
      </c>
      <c r="AC2001" s="4">
        <f>Table1[[#This Row],[FSC per Mile]]*Table1[[#This Row],[Route Mileage]]</f>
        <v>293.625</v>
      </c>
      <c r="AD2001" s="4">
        <f>Table1[[#This Row],[Tariff per Car]]+Table1[[#This Row],[FSC per Car]]</f>
        <v>2754.625</v>
      </c>
      <c r="AE2001" s="4">
        <f>IF(Table1[[#This Row],[Commodity]]="corn",Table1[[#This Row],[Tariff + FSC per Car]]/(111*2000/56),Table1[[#This Row],[Tariff + FSC per Car]]/(111*2000/60))</f>
        <v>0.74449324324324329</v>
      </c>
      <c r="AF2001" s="4">
        <f>Table1[[#This Row],[Tariff + FSC per Car]]/100.7</f>
        <v>27.354766633565045</v>
      </c>
      <c r="AG2001" s="4">
        <f>(Table1[[#This Row],[Tariff + FSC per Car]]/111)</f>
        <v>24.816441441441441</v>
      </c>
      <c r="AH2001" s="6">
        <f>(Table1[[#This Row],[Tariff + FSC per Car]]/111)/Table1[[#This Row],[Route Mileage]]</f>
        <v>2.8524645334990162E-2</v>
      </c>
    </row>
    <row r="2002" spans="1:34" x14ac:dyDescent="0.25">
      <c r="A2002" s="12">
        <v>45792</v>
      </c>
      <c r="B2002" s="22" t="s">
        <v>131</v>
      </c>
      <c r="C2002" s="22" t="s">
        <v>131</v>
      </c>
      <c r="D2002" s="25">
        <v>4050</v>
      </c>
      <c r="E2002" s="24">
        <v>1001000</v>
      </c>
      <c r="F2002" s="22" t="s">
        <v>72</v>
      </c>
      <c r="G2002" s="22" t="s">
        <v>36</v>
      </c>
      <c r="H2002" s="1" t="s">
        <v>135</v>
      </c>
      <c r="I2002" t="s">
        <v>59</v>
      </c>
      <c r="J2002" t="str">
        <f>_xlfn.CONCAT(IFERROR(INDEX(Lookup!B:B, MATCH(Table1[[#This Row],[Origin City]], Lookup!A:A, 0)), Table1[[#This Row],[Origin City]]),","," ",Table1[[#This Row],[Origin State]])</f>
        <v>Ida Grove, IA</v>
      </c>
      <c r="K2002" t="s">
        <v>136</v>
      </c>
      <c r="L2002" t="s">
        <v>83</v>
      </c>
      <c r="M2002" t="str">
        <f>_xlfn.CONCAT(IFERROR(INDEX(Lookup!B:B, MATCH(Table1[[#This Row],[Destination City]], Lookup!A:A, 0)), Table1[[#This Row],[Destination City]]),","," ",Table1[[#This Row],[Destination State]])</f>
        <v>Convent, LA</v>
      </c>
      <c r="N2002" s="5">
        <v>1376</v>
      </c>
      <c r="O2002" s="23" t="s">
        <v>86</v>
      </c>
      <c r="P2002" s="23">
        <v>105</v>
      </c>
      <c r="Q2002" s="23"/>
      <c r="R2002" s="23" t="s">
        <v>108</v>
      </c>
      <c r="S2002" t="s">
        <v>43</v>
      </c>
      <c r="T2002" s="23" t="s">
        <v>43</v>
      </c>
      <c r="U2002" s="31"/>
      <c r="V2002" s="32" t="s">
        <v>134</v>
      </c>
      <c r="W2002" s="4">
        <v>3214</v>
      </c>
      <c r="X2002" s="4">
        <f>IF(Table1[[#This Row],[Commodity]]="corn",Table1[[#This Row],[Tariff per Car]]/(111*2000/56),Table1[[#This Row],[Tariff per Car]]/(111*2000/60))</f>
        <v>0.86864864864864866</v>
      </c>
      <c r="Y2002" s="4">
        <f>Table1[[#This Row],[Tariff per Car]]/100.7</f>
        <v>31.916583912611717</v>
      </c>
      <c r="Z2002" s="4">
        <f>(Table1[[#This Row],[Tariff per Car]]/111)</f>
        <v>28.954954954954953</v>
      </c>
      <c r="AA2002" s="6">
        <f>(Table1[[#This Row],[Tariff per Car]]/111)/Table1[[#This Row],[Route Mileage]]</f>
        <v>2.1042845170752146E-2</v>
      </c>
      <c r="AB2002" s="4">
        <v>0.33750000000000002</v>
      </c>
      <c r="AC2002" s="4">
        <f>Table1[[#This Row],[FSC per Mile]]*Table1[[#This Row],[Route Mileage]]</f>
        <v>464.40000000000003</v>
      </c>
      <c r="AD2002" s="4">
        <f>Table1[[#This Row],[Tariff per Car]]+Table1[[#This Row],[FSC per Car]]</f>
        <v>3678.4</v>
      </c>
      <c r="AE2002" s="4">
        <f>IF(Table1[[#This Row],[Commodity]]="corn",Table1[[#This Row],[Tariff + FSC per Car]]/(111*2000/56),Table1[[#This Row],[Tariff + FSC per Car]]/(111*2000/60))</f>
        <v>0.99416216216216213</v>
      </c>
      <c r="AF2002" s="4">
        <f>Table1[[#This Row],[Tariff + FSC per Car]]/100.7</f>
        <v>36.528301886792455</v>
      </c>
      <c r="AG2002" s="4">
        <f>(Table1[[#This Row],[Tariff + FSC per Car]]/111)</f>
        <v>33.138738738738738</v>
      </c>
      <c r="AH2002" s="6">
        <f>(Table1[[#This Row],[Tariff + FSC per Car]]/111)/Table1[[#This Row],[Route Mileage]]</f>
        <v>2.4083385711292687E-2</v>
      </c>
    </row>
    <row r="2003" spans="1:34" x14ac:dyDescent="0.25">
      <c r="A2003" s="12">
        <v>45792</v>
      </c>
      <c r="B2003" s="22" t="s">
        <v>131</v>
      </c>
      <c r="C2003" s="22" t="s">
        <v>131</v>
      </c>
      <c r="D2003" s="25">
        <v>4050</v>
      </c>
      <c r="E2003" s="24">
        <v>1001000</v>
      </c>
      <c r="F2003" s="22" t="s">
        <v>72</v>
      </c>
      <c r="G2003" s="22" t="s">
        <v>36</v>
      </c>
      <c r="H2003" s="1" t="s">
        <v>135</v>
      </c>
      <c r="I2003" t="s">
        <v>59</v>
      </c>
      <c r="J2003" t="str">
        <f>_xlfn.CONCAT(IFERROR(INDEX(Lookup!B:B, MATCH(Table1[[#This Row],[Origin City]], Lookup!A:A, 0)), Table1[[#This Row],[Origin City]]),","," ",Table1[[#This Row],[Origin State]])</f>
        <v>Ida Grove, IA</v>
      </c>
      <c r="K2003" t="s">
        <v>136</v>
      </c>
      <c r="L2003" t="s">
        <v>83</v>
      </c>
      <c r="M2003" t="str">
        <f>_xlfn.CONCAT(IFERROR(INDEX(Lookup!B:B, MATCH(Table1[[#This Row],[Destination City]], Lookup!A:A, 0)), Table1[[#This Row],[Destination City]]),","," ",Table1[[#This Row],[Destination State]])</f>
        <v>Convent, LA</v>
      </c>
      <c r="N2003" s="5">
        <v>1376</v>
      </c>
      <c r="O2003" s="23" t="s">
        <v>86</v>
      </c>
      <c r="P2003" s="23">
        <v>105</v>
      </c>
      <c r="Q2003" s="23"/>
      <c r="R2003" s="23" t="s">
        <v>2</v>
      </c>
      <c r="S2003" t="s">
        <v>43</v>
      </c>
      <c r="T2003" s="23" t="s">
        <v>43</v>
      </c>
      <c r="U2003" s="31"/>
      <c r="V2003" s="32" t="s">
        <v>134</v>
      </c>
      <c r="W2003" s="4">
        <v>3649</v>
      </c>
      <c r="X2003" s="4">
        <f>IF(Table1[[#This Row],[Commodity]]="corn",Table1[[#This Row],[Tariff per Car]]/(111*2000/56),Table1[[#This Row],[Tariff per Car]]/(111*2000/60))</f>
        <v>0.98621621621621625</v>
      </c>
      <c r="Y2003" s="4">
        <f>Table1[[#This Row],[Tariff per Car]]/100.7</f>
        <v>36.236345580933467</v>
      </c>
      <c r="Z2003" s="4">
        <f>(Table1[[#This Row],[Tariff per Car]]/111)</f>
        <v>32.873873873873876</v>
      </c>
      <c r="AA2003" s="6">
        <f>(Table1[[#This Row],[Tariff per Car]]/111)/Table1[[#This Row],[Route Mileage]]</f>
        <v>2.3890896710664154E-2</v>
      </c>
      <c r="AB2003" s="4">
        <v>0.33750000000000002</v>
      </c>
      <c r="AC2003" s="4">
        <f>Table1[[#This Row],[FSC per Mile]]*Table1[[#This Row],[Route Mileage]]</f>
        <v>464.40000000000003</v>
      </c>
      <c r="AD2003" s="4">
        <f>Table1[[#This Row],[Tariff per Car]]+Table1[[#This Row],[FSC per Car]]</f>
        <v>4113.3999999999996</v>
      </c>
      <c r="AE2003" s="4">
        <f>IF(Table1[[#This Row],[Commodity]]="corn",Table1[[#This Row],[Tariff + FSC per Car]]/(111*2000/56),Table1[[#This Row],[Tariff + FSC per Car]]/(111*2000/60))</f>
        <v>1.1117297297297297</v>
      </c>
      <c r="AF2003" s="4">
        <f>Table1[[#This Row],[Tariff + FSC per Car]]/100.7</f>
        <v>40.848063555114194</v>
      </c>
      <c r="AG2003" s="4">
        <f>(Table1[[#This Row],[Tariff + FSC per Car]]/111)</f>
        <v>37.057657657657657</v>
      </c>
      <c r="AH2003" s="6">
        <f>(Table1[[#This Row],[Tariff + FSC per Car]]/111)/Table1[[#This Row],[Route Mileage]]</f>
        <v>2.6931437251204692E-2</v>
      </c>
    </row>
    <row r="2004" spans="1:34" x14ac:dyDescent="0.25">
      <c r="A2004" s="12">
        <v>45792</v>
      </c>
      <c r="B2004" s="22" t="s">
        <v>88</v>
      </c>
      <c r="C2004" s="22" t="s">
        <v>81</v>
      </c>
      <c r="D2004" s="25">
        <v>4444</v>
      </c>
      <c r="E2004" s="24">
        <v>47004</v>
      </c>
      <c r="F2004" s="22" t="s">
        <v>72</v>
      </c>
      <c r="G2004" s="22" t="s">
        <v>36</v>
      </c>
      <c r="H2004" s="1" t="s">
        <v>89</v>
      </c>
      <c r="I2004" t="s">
        <v>75</v>
      </c>
      <c r="J2004" t="str">
        <f>_xlfn.CONCAT(IFERROR(INDEX(Lookup!B:B, MATCH(Table1[[#This Row],[Origin City]], Lookup!A:A, 0)), Table1[[#This Row],[Origin City]]),","," ",Table1[[#This Row],[Origin State]])</f>
        <v>Enderlin, ND</v>
      </c>
      <c r="K2004" t="s">
        <v>119</v>
      </c>
      <c r="L2004" t="s">
        <v>57</v>
      </c>
      <c r="M2004" t="str">
        <f>_xlfn.CONCAT(IFERROR(INDEX(Lookup!B:B, MATCH(Table1[[#This Row],[Destination City]], Lookup!A:A, 0)), Table1[[#This Row],[Destination City]]),","," ",Table1[[#This Row],[Destination State]])</f>
        <v>East St. Louis, IL</v>
      </c>
      <c r="N2004" s="5">
        <v>1235.9000000000001</v>
      </c>
      <c r="O2004" s="23" t="s">
        <v>86</v>
      </c>
      <c r="P2004" s="23">
        <v>110</v>
      </c>
      <c r="Q2004" s="23">
        <v>110</v>
      </c>
      <c r="R2004" s="23" t="s">
        <v>42</v>
      </c>
      <c r="S2004" t="s">
        <v>43</v>
      </c>
      <c r="T2004" s="23" t="s">
        <v>52</v>
      </c>
      <c r="U2004" s="31"/>
      <c r="V2004" s="32" t="s">
        <v>87</v>
      </c>
      <c r="W2004" s="4">
        <v>3526</v>
      </c>
      <c r="X2004" s="4">
        <f>IF(Table1[[#This Row],[Commodity]]="corn",Table1[[#This Row],[Tariff per Car]]/(111*2000/56),Table1[[#This Row],[Tariff per Car]]/(111*2000/60))</f>
        <v>0.95297297297297301</v>
      </c>
      <c r="Y2004" s="4">
        <f>Table1[[#This Row],[Tariff per Car]]/100.7</f>
        <v>35.01489572989076</v>
      </c>
      <c r="Z2004" s="4">
        <f>(Table1[[#This Row],[Tariff per Car]]/111)</f>
        <v>31.765765765765767</v>
      </c>
      <c r="AA2004" s="6">
        <f>(Table1[[#This Row],[Tariff per Car]]/111)/Table1[[#This Row],[Route Mileage]]</f>
        <v>2.5702537232596297E-2</v>
      </c>
      <c r="AB2004" s="4">
        <v>0.28000000000000003</v>
      </c>
      <c r="AC2004" s="4">
        <f>Table1[[#This Row],[FSC per Mile]]*Table1[[#This Row],[Route Mileage]]</f>
        <v>346.05200000000008</v>
      </c>
      <c r="AD2004" s="4">
        <f>Table1[[#This Row],[Tariff per Car]]+Table1[[#This Row],[FSC per Car]]</f>
        <v>3872.0520000000001</v>
      </c>
      <c r="AE2004" s="4">
        <f>IF(Table1[[#This Row],[Commodity]]="corn",Table1[[#This Row],[Tariff + FSC per Car]]/(111*2000/56),Table1[[#This Row],[Tariff + FSC per Car]]/(111*2000/60))</f>
        <v>1.0465005405405405</v>
      </c>
      <c r="AF2004" s="4">
        <f>Table1[[#This Row],[Tariff + FSC per Car]]/100.7</f>
        <v>38.451360476663353</v>
      </c>
      <c r="AG2004" s="4">
        <f>(Table1[[#This Row],[Tariff + FSC per Car]]/111)</f>
        <v>34.883351351351351</v>
      </c>
      <c r="AH2004" s="6">
        <f>(Table1[[#This Row],[Tariff + FSC per Car]]/111)/Table1[[#This Row],[Route Mileage]]</f>
        <v>2.8225059755118818E-2</v>
      </c>
    </row>
    <row r="2005" spans="1:34" x14ac:dyDescent="0.25">
      <c r="A2005" s="12">
        <v>45792</v>
      </c>
      <c r="B2005" s="22" t="s">
        <v>88</v>
      </c>
      <c r="C2005" s="22" t="s">
        <v>81</v>
      </c>
      <c r="D2005" s="25">
        <v>4444</v>
      </c>
      <c r="E2005" s="24">
        <v>45650</v>
      </c>
      <c r="F2005" s="22" t="s">
        <v>72</v>
      </c>
      <c r="G2005" s="22" t="s">
        <v>36</v>
      </c>
      <c r="H2005" s="1" t="s">
        <v>89</v>
      </c>
      <c r="I2005" t="s">
        <v>75</v>
      </c>
      <c r="J2005" t="str">
        <f>_xlfn.CONCAT(IFERROR(INDEX(Lookup!B:B, MATCH(Table1[[#This Row],[Origin City]], Lookup!A:A, 0)), Table1[[#This Row],[Origin City]]),","," ",Table1[[#This Row],[Origin State]])</f>
        <v>Enderlin, ND</v>
      </c>
      <c r="K2005" t="s">
        <v>90</v>
      </c>
      <c r="L2005" t="s">
        <v>49</v>
      </c>
      <c r="M2005" t="str">
        <f>_xlfn.CONCAT(IFERROR(INDEX(Lookup!B:B, MATCH(Table1[[#This Row],[Destination City]], Lookup!A:A, 0)), Table1[[#This Row],[Destination City]]),","," ",Table1[[#This Row],[Destination State]])</f>
        <v>Kalama, WA</v>
      </c>
      <c r="N2005" s="5">
        <v>1617</v>
      </c>
      <c r="O2005" s="23" t="s">
        <v>86</v>
      </c>
      <c r="P2005" s="23">
        <v>110</v>
      </c>
      <c r="Q2005" s="23">
        <v>110</v>
      </c>
      <c r="R2005" s="23" t="s">
        <v>42</v>
      </c>
      <c r="S2005" t="s">
        <v>43</v>
      </c>
      <c r="T2005" s="23" t="s">
        <v>52</v>
      </c>
      <c r="U2005" s="31"/>
      <c r="V2005" s="32" t="s">
        <v>87</v>
      </c>
      <c r="W2005" s="4">
        <v>5785</v>
      </c>
      <c r="X2005" s="4">
        <f>IF(Table1[[#This Row],[Commodity]]="corn",Table1[[#This Row],[Tariff per Car]]/(111*2000/56),Table1[[#This Row],[Tariff per Car]]/(111*2000/60))</f>
        <v>1.5635135135135134</v>
      </c>
      <c r="Y2005" s="4">
        <f>Table1[[#This Row],[Tariff per Car]]/100.7</f>
        <v>57.447864945382321</v>
      </c>
      <c r="Z2005" s="4">
        <f>(Table1[[#This Row],[Tariff per Car]]/111)</f>
        <v>52.117117117117118</v>
      </c>
      <c r="AA2005" s="6">
        <f>(Table1[[#This Row],[Tariff per Car]]/111)/Table1[[#This Row],[Route Mileage]]</f>
        <v>3.2230746516460802E-2</v>
      </c>
      <c r="AB2005" s="4">
        <v>0.28000000000000003</v>
      </c>
      <c r="AC2005" s="4">
        <f>Table1[[#This Row],[FSC per Mile]]*Table1[[#This Row],[Route Mileage]]</f>
        <v>452.76000000000005</v>
      </c>
      <c r="AD2005" s="4">
        <f>Table1[[#This Row],[Tariff per Car]]+Table1[[#This Row],[FSC per Car]]</f>
        <v>6237.76</v>
      </c>
      <c r="AE2005" s="4">
        <f>IF(Table1[[#This Row],[Commodity]]="corn",Table1[[#This Row],[Tariff + FSC per Car]]/(111*2000/56),Table1[[#This Row],[Tariff + FSC per Car]]/(111*2000/60))</f>
        <v>1.6858810810810811</v>
      </c>
      <c r="AF2005" s="4">
        <f>Table1[[#This Row],[Tariff + FSC per Car]]/100.7</f>
        <v>61.943992055610728</v>
      </c>
      <c r="AG2005" s="4">
        <f>(Table1[[#This Row],[Tariff + FSC per Car]]/111)</f>
        <v>56.196036036036041</v>
      </c>
      <c r="AH2005" s="6">
        <f>(Table1[[#This Row],[Tariff + FSC per Car]]/111)/Table1[[#This Row],[Route Mileage]]</f>
        <v>3.4753269038983327E-2</v>
      </c>
    </row>
    <row r="2006" spans="1:34" x14ac:dyDescent="0.25">
      <c r="A2006" s="12">
        <v>45792</v>
      </c>
      <c r="B2006" s="22" t="s">
        <v>94</v>
      </c>
      <c r="C2006" s="22" t="s">
        <v>94</v>
      </c>
      <c r="D2006" s="25">
        <v>4317</v>
      </c>
      <c r="F2006" s="22" t="s">
        <v>72</v>
      </c>
      <c r="G2006" s="22" t="s">
        <v>36</v>
      </c>
      <c r="H2006" s="1" t="s">
        <v>106</v>
      </c>
      <c r="I2006" t="s">
        <v>57</v>
      </c>
      <c r="J2006" t="str">
        <f>_xlfn.CONCAT(IFERROR(INDEX(Lookup!B:B, MATCH(Table1[[#This Row],[Origin City]], Lookup!A:A, 0)), Table1[[#This Row],[Origin City]]),","," ",Table1[[#This Row],[Origin State]])</f>
        <v>Casey, IL</v>
      </c>
      <c r="K2006" t="s">
        <v>107</v>
      </c>
      <c r="L2006" t="s">
        <v>98</v>
      </c>
      <c r="M2006" t="str">
        <f>_xlfn.CONCAT(IFERROR(INDEX(Lookup!B:B, MATCH(Table1[[#This Row],[Destination City]], Lookup!A:A, 0)), Table1[[#This Row],[Destination City]]),","," ",Table1[[#This Row],[Destination State]])</f>
        <v>Mobile, AL</v>
      </c>
      <c r="N2006" s="5">
        <v>779</v>
      </c>
      <c r="O2006" s="23" t="s">
        <v>86</v>
      </c>
      <c r="P2006" s="23">
        <v>90</v>
      </c>
      <c r="Q2006" s="23">
        <v>90</v>
      </c>
      <c r="R2006" s="23" t="s">
        <v>108</v>
      </c>
      <c r="S2006" t="s">
        <v>43</v>
      </c>
      <c r="T2006" s="23" t="s">
        <v>52</v>
      </c>
      <c r="U2006" s="31"/>
      <c r="V2006" s="32" t="s">
        <v>87</v>
      </c>
      <c r="W2006" s="4">
        <v>3646</v>
      </c>
      <c r="X2006" s="4">
        <f>IF(Table1[[#This Row],[Commodity]]="corn",Table1[[#This Row],[Tariff per Car]]/(111*2000/56),Table1[[#This Row],[Tariff per Car]]/(111*2000/60))</f>
        <v>0.98540540540540544</v>
      </c>
      <c r="Y2006" s="4">
        <f>Table1[[#This Row],[Tariff per Car]]/100.7</f>
        <v>36.206554121151939</v>
      </c>
      <c r="Z2006" s="4">
        <f>(Table1[[#This Row],[Tariff per Car]]/111)</f>
        <v>32.846846846846844</v>
      </c>
      <c r="AA2006" s="6">
        <f>(Table1[[#This Row],[Tariff per Car]]/111)/Table1[[#This Row],[Route Mileage]]</f>
        <v>4.2165400316876565E-2</v>
      </c>
      <c r="AB2006" s="4">
        <v>0</v>
      </c>
      <c r="AC2006" s="4">
        <f>Table1[[#This Row],[FSC per Mile]]*Table1[[#This Row],[Route Mileage]]</f>
        <v>0</v>
      </c>
      <c r="AD2006" s="4">
        <f>Table1[[#This Row],[Tariff per Car]]+Table1[[#This Row],[FSC per Car]]</f>
        <v>3646</v>
      </c>
      <c r="AE2006" s="4">
        <f>IF(Table1[[#This Row],[Commodity]]="corn",Table1[[#This Row],[Tariff + FSC per Car]]/(111*2000/56),Table1[[#This Row],[Tariff + FSC per Car]]/(111*2000/60))</f>
        <v>0.98540540540540544</v>
      </c>
      <c r="AF2006" s="4">
        <f>Table1[[#This Row],[Tariff + FSC per Car]]/100.7</f>
        <v>36.206554121151939</v>
      </c>
      <c r="AG2006" s="4">
        <f>(Table1[[#This Row],[Tariff + FSC per Car]]/111)</f>
        <v>32.846846846846844</v>
      </c>
      <c r="AH2006" s="6">
        <f>(Table1[[#This Row],[Tariff + FSC per Car]]/111)/Table1[[#This Row],[Route Mileage]]</f>
        <v>4.2165400316876565E-2</v>
      </c>
    </row>
    <row r="2007" spans="1:34" x14ac:dyDescent="0.25">
      <c r="A2007" s="12">
        <v>45792</v>
      </c>
      <c r="B2007" s="22" t="s">
        <v>94</v>
      </c>
      <c r="C2007" s="22" t="s">
        <v>94</v>
      </c>
      <c r="D2007" s="25">
        <v>4317</v>
      </c>
      <c r="F2007" s="22" t="s">
        <v>72</v>
      </c>
      <c r="G2007" s="22" t="s">
        <v>36</v>
      </c>
      <c r="H2007" s="1" t="s">
        <v>106</v>
      </c>
      <c r="I2007" t="s">
        <v>57</v>
      </c>
      <c r="J2007" t="str">
        <f>_xlfn.CONCAT(IFERROR(INDEX(Lookup!B:B, MATCH(Table1[[#This Row],[Origin City]], Lookup!A:A, 0)), Table1[[#This Row],[Origin City]]),","," ",Table1[[#This Row],[Origin State]])</f>
        <v>Casey, IL</v>
      </c>
      <c r="K2007" t="s">
        <v>107</v>
      </c>
      <c r="L2007" t="s">
        <v>98</v>
      </c>
      <c r="M2007" t="str">
        <f>_xlfn.CONCAT(IFERROR(INDEX(Lookup!B:B, MATCH(Table1[[#This Row],[Destination City]], Lookup!A:A, 0)), Table1[[#This Row],[Destination City]]),","," ",Table1[[#This Row],[Destination State]])</f>
        <v>Mobile, AL</v>
      </c>
      <c r="N2007" s="5">
        <v>779</v>
      </c>
      <c r="O2007" s="23" t="s">
        <v>86</v>
      </c>
      <c r="P2007" s="23">
        <v>90</v>
      </c>
      <c r="Q2007" s="23">
        <v>90</v>
      </c>
      <c r="R2007" s="23" t="s">
        <v>2</v>
      </c>
      <c r="S2007" t="s">
        <v>43</v>
      </c>
      <c r="T2007" s="23" t="s">
        <v>43</v>
      </c>
      <c r="U2007" s="31"/>
      <c r="V2007" s="32" t="s">
        <v>87</v>
      </c>
      <c r="W2007" s="4">
        <v>3866</v>
      </c>
      <c r="X2007" s="4">
        <f>IF(Table1[[#This Row],[Commodity]]="corn",Table1[[#This Row],[Tariff per Car]]/(111*2000/56),Table1[[#This Row],[Tariff per Car]]/(111*2000/60))</f>
        <v>1.0448648648648649</v>
      </c>
      <c r="Y2007" s="4">
        <f>Table1[[#This Row],[Tariff per Car]]/100.7</f>
        <v>38.391261171797417</v>
      </c>
      <c r="Z2007" s="4">
        <f>(Table1[[#This Row],[Tariff per Car]]/111)</f>
        <v>34.828828828828826</v>
      </c>
      <c r="AA2007" s="6">
        <f>(Table1[[#This Row],[Tariff per Car]]/111)/Table1[[#This Row],[Route Mileage]]</f>
        <v>4.4709664735338675E-2</v>
      </c>
      <c r="AB2007" s="4">
        <v>0</v>
      </c>
      <c r="AC2007" s="4">
        <f>Table1[[#This Row],[FSC per Mile]]*Table1[[#This Row],[Route Mileage]]</f>
        <v>0</v>
      </c>
      <c r="AD2007" s="4">
        <f>Table1[[#This Row],[Tariff per Car]]+Table1[[#This Row],[FSC per Car]]</f>
        <v>3866</v>
      </c>
      <c r="AE2007" s="4">
        <f>IF(Table1[[#This Row],[Commodity]]="corn",Table1[[#This Row],[Tariff + FSC per Car]]/(111*2000/56),Table1[[#This Row],[Tariff + FSC per Car]]/(111*2000/60))</f>
        <v>1.0448648648648649</v>
      </c>
      <c r="AF2007" s="4">
        <f>Table1[[#This Row],[Tariff + FSC per Car]]/100.7</f>
        <v>38.391261171797417</v>
      </c>
      <c r="AG2007" s="4">
        <f>(Table1[[#This Row],[Tariff + FSC per Car]]/111)</f>
        <v>34.828828828828826</v>
      </c>
      <c r="AH2007" s="6">
        <f>(Table1[[#This Row],[Tariff + FSC per Car]]/111)/Table1[[#This Row],[Route Mileage]]</f>
        <v>4.4709664735338675E-2</v>
      </c>
    </row>
    <row r="2008" spans="1:34" x14ac:dyDescent="0.25">
      <c r="A2008" s="12">
        <v>45792</v>
      </c>
      <c r="B2008" s="22" t="s">
        <v>94</v>
      </c>
      <c r="C2008" s="22" t="s">
        <v>94</v>
      </c>
      <c r="D2008" s="25">
        <v>4317</v>
      </c>
      <c r="F2008" s="22" t="s">
        <v>72</v>
      </c>
      <c r="G2008" s="22" t="s">
        <v>36</v>
      </c>
      <c r="H2008" s="1" t="s">
        <v>109</v>
      </c>
      <c r="I2008" t="s">
        <v>100</v>
      </c>
      <c r="J2008" t="str">
        <f>_xlfn.CONCAT(IFERROR(INDEX(Lookup!B:B, MATCH(Table1[[#This Row],[Origin City]], Lookup!A:A, 0)), Table1[[#This Row],[Origin City]]),","," ",Table1[[#This Row],[Origin State]])</f>
        <v>Marion, OH</v>
      </c>
      <c r="K2008" t="s">
        <v>110</v>
      </c>
      <c r="L2008" t="s">
        <v>111</v>
      </c>
      <c r="M2008" t="str">
        <f>_xlfn.CONCAT(IFERROR(INDEX(Lookup!B:B, MATCH(Table1[[#This Row],[Destination City]], Lookup!A:A, 0)), Table1[[#This Row],[Destination City]]),","," ",Table1[[#This Row],[Destination State]])</f>
        <v>Chesapeake, VA</v>
      </c>
      <c r="N2008" s="5">
        <v>760</v>
      </c>
      <c r="O2008" s="23" t="s">
        <v>86</v>
      </c>
      <c r="P2008" s="23">
        <v>90</v>
      </c>
      <c r="Q2008" s="23">
        <v>90</v>
      </c>
      <c r="R2008" s="23" t="s">
        <v>108</v>
      </c>
      <c r="S2008" t="s">
        <v>43</v>
      </c>
      <c r="T2008" s="23" t="s">
        <v>52</v>
      </c>
      <c r="U2008" s="31"/>
      <c r="V2008" s="32" t="s">
        <v>87</v>
      </c>
      <c r="W2008" s="4">
        <v>3214</v>
      </c>
      <c r="X2008" s="4">
        <f>IF(Table1[[#This Row],[Commodity]]="corn",Table1[[#This Row],[Tariff per Car]]/(111*2000/56),Table1[[#This Row],[Tariff per Car]]/(111*2000/60))</f>
        <v>0.86864864864864866</v>
      </c>
      <c r="Y2008" s="4">
        <f>Table1[[#This Row],[Tariff per Car]]/100.7</f>
        <v>31.916583912611717</v>
      </c>
      <c r="Z2008" s="4">
        <f>(Table1[[#This Row],[Tariff per Car]]/111)</f>
        <v>28.954954954954953</v>
      </c>
      <c r="AA2008" s="6">
        <f>(Table1[[#This Row],[Tariff per Car]]/111)/Table1[[#This Row],[Route Mileage]]</f>
        <v>3.80986249407302E-2</v>
      </c>
      <c r="AB2008" s="4">
        <v>0</v>
      </c>
      <c r="AC2008" s="4">
        <f>Table1[[#This Row],[FSC per Mile]]*Table1[[#This Row],[Route Mileage]]</f>
        <v>0</v>
      </c>
      <c r="AD2008" s="4">
        <f>Table1[[#This Row],[Tariff per Car]]+Table1[[#This Row],[FSC per Car]]</f>
        <v>3214</v>
      </c>
      <c r="AE2008" s="4">
        <f>IF(Table1[[#This Row],[Commodity]]="corn",Table1[[#This Row],[Tariff + FSC per Car]]/(111*2000/56),Table1[[#This Row],[Tariff + FSC per Car]]/(111*2000/60))</f>
        <v>0.86864864864864866</v>
      </c>
      <c r="AF2008" s="4">
        <f>Table1[[#This Row],[Tariff + FSC per Car]]/100.7</f>
        <v>31.916583912611717</v>
      </c>
      <c r="AG2008" s="4">
        <f>(Table1[[#This Row],[Tariff + FSC per Car]]/111)</f>
        <v>28.954954954954953</v>
      </c>
      <c r="AH2008" s="6">
        <f>(Table1[[#This Row],[Tariff + FSC per Car]]/111)/Table1[[#This Row],[Route Mileage]]</f>
        <v>3.80986249407302E-2</v>
      </c>
    </row>
    <row r="2009" spans="1:34" x14ac:dyDescent="0.25">
      <c r="A2009" s="12">
        <v>45792</v>
      </c>
      <c r="B2009" s="22" t="s">
        <v>94</v>
      </c>
      <c r="C2009" s="22" t="s">
        <v>94</v>
      </c>
      <c r="D2009" s="25">
        <v>4317</v>
      </c>
      <c r="F2009" s="22" t="s">
        <v>72</v>
      </c>
      <c r="G2009" s="22" t="s">
        <v>36</v>
      </c>
      <c r="H2009" s="1" t="s">
        <v>109</v>
      </c>
      <c r="I2009" t="s">
        <v>100</v>
      </c>
      <c r="J2009" t="str">
        <f>_xlfn.CONCAT(IFERROR(INDEX(Lookup!B:B, MATCH(Table1[[#This Row],[Origin City]], Lookup!A:A, 0)), Table1[[#This Row],[Origin City]]),","," ",Table1[[#This Row],[Origin State]])</f>
        <v>Marion, OH</v>
      </c>
      <c r="K2009" t="s">
        <v>110</v>
      </c>
      <c r="L2009" t="s">
        <v>111</v>
      </c>
      <c r="M2009" t="str">
        <f>_xlfn.CONCAT(IFERROR(INDEX(Lookup!B:B, MATCH(Table1[[#This Row],[Destination City]], Lookup!A:A, 0)), Table1[[#This Row],[Destination City]]),","," ",Table1[[#This Row],[Destination State]])</f>
        <v>Chesapeake, VA</v>
      </c>
      <c r="N2009" s="5">
        <v>760</v>
      </c>
      <c r="O2009" s="23" t="s">
        <v>86</v>
      </c>
      <c r="P2009" s="23">
        <v>90</v>
      </c>
      <c r="Q2009" s="23">
        <v>90</v>
      </c>
      <c r="R2009" s="23" t="s">
        <v>2</v>
      </c>
      <c r="S2009" t="s">
        <v>43</v>
      </c>
      <c r="T2009" s="23" t="s">
        <v>43</v>
      </c>
      <c r="U2009" s="31"/>
      <c r="V2009" s="32" t="s">
        <v>87</v>
      </c>
      <c r="W2009" s="4">
        <v>3654</v>
      </c>
      <c r="X2009" s="4">
        <f>IF(Table1[[#This Row],[Commodity]]="corn",Table1[[#This Row],[Tariff per Car]]/(111*2000/56),Table1[[#This Row],[Tariff per Car]]/(111*2000/60))</f>
        <v>0.98756756756756758</v>
      </c>
      <c r="Y2009" s="4">
        <f>Table1[[#This Row],[Tariff per Car]]/100.7</f>
        <v>36.285998013902677</v>
      </c>
      <c r="Z2009" s="4">
        <f>(Table1[[#This Row],[Tariff per Car]]/111)</f>
        <v>32.918918918918919</v>
      </c>
      <c r="AA2009" s="6">
        <f>(Table1[[#This Row],[Tariff per Car]]/111)/Table1[[#This Row],[Route Mileage]]</f>
        <v>4.3314366998577526E-2</v>
      </c>
      <c r="AB2009" s="4">
        <v>0</v>
      </c>
      <c r="AC2009" s="4">
        <f>Table1[[#This Row],[FSC per Mile]]*Table1[[#This Row],[Route Mileage]]</f>
        <v>0</v>
      </c>
      <c r="AD2009" s="4">
        <f>Table1[[#This Row],[Tariff per Car]]+Table1[[#This Row],[FSC per Car]]</f>
        <v>3654</v>
      </c>
      <c r="AE2009" s="4">
        <f>IF(Table1[[#This Row],[Commodity]]="corn",Table1[[#This Row],[Tariff + FSC per Car]]/(111*2000/56),Table1[[#This Row],[Tariff + FSC per Car]]/(111*2000/60))</f>
        <v>0.98756756756756758</v>
      </c>
      <c r="AF2009" s="4">
        <f>Table1[[#This Row],[Tariff + FSC per Car]]/100.7</f>
        <v>36.285998013902677</v>
      </c>
      <c r="AG2009" s="4">
        <f>(Table1[[#This Row],[Tariff + FSC per Car]]/111)</f>
        <v>32.918918918918919</v>
      </c>
      <c r="AH2009" s="6">
        <f>(Table1[[#This Row],[Tariff + FSC per Car]]/111)/Table1[[#This Row],[Route Mileage]]</f>
        <v>4.3314366998577526E-2</v>
      </c>
    </row>
    <row r="2010" spans="1:34" x14ac:dyDescent="0.25">
      <c r="A2010" s="12">
        <v>45792</v>
      </c>
      <c r="B2010" s="22" t="s">
        <v>112</v>
      </c>
      <c r="C2010" s="22" t="s">
        <v>112</v>
      </c>
      <c r="D2010" s="25">
        <v>4051</v>
      </c>
      <c r="E2010" s="24">
        <v>1144</v>
      </c>
      <c r="F2010" s="22" t="s">
        <v>72</v>
      </c>
      <c r="G2010" s="22" t="s">
        <v>36</v>
      </c>
      <c r="H2010" s="1" t="s">
        <v>128</v>
      </c>
      <c r="I2010" t="s">
        <v>77</v>
      </c>
      <c r="J2010" t="str">
        <f>_xlfn.CONCAT(IFERROR(INDEX(Lookup!B:B, MATCH(Table1[[#This Row],[Origin City]], Lookup!A:A, 0)), Table1[[#This Row],[Origin City]]),","," ",Table1[[#This Row],[Origin State]])</f>
        <v>Canton, KS</v>
      </c>
      <c r="K2010" t="s">
        <v>65</v>
      </c>
      <c r="L2010" t="s">
        <v>54</v>
      </c>
      <c r="M2010" t="str">
        <f>_xlfn.CONCAT(IFERROR(INDEX(Lookup!B:B, MATCH(Table1[[#This Row],[Destination City]], Lookup!A:A, 0)), Table1[[#This Row],[Destination City]]),","," ",Table1[[#This Row],[Destination State]])</f>
        <v>Houston, TX</v>
      </c>
      <c r="N2010" s="47">
        <v>747</v>
      </c>
      <c r="O2010" s="23" t="s">
        <v>51</v>
      </c>
      <c r="P2010" s="23">
        <v>107</v>
      </c>
      <c r="Q2010" s="23"/>
      <c r="R2010" s="23" t="s">
        <v>42</v>
      </c>
      <c r="S2010" t="s">
        <v>43</v>
      </c>
      <c r="T2010" s="23" t="s">
        <v>52</v>
      </c>
      <c r="U2010" s="37" t="s">
        <v>44</v>
      </c>
      <c r="V2010" s="32"/>
      <c r="W2010" s="4">
        <v>5150</v>
      </c>
      <c r="X2010" s="4">
        <f>IF(Table1[[#This Row],[Commodity]]="corn",Table1[[#This Row],[Tariff per Car]]/(111*2000/56),Table1[[#This Row],[Tariff per Car]]/(111*2000/60))</f>
        <v>1.3918918918918919</v>
      </c>
      <c r="Y2010" s="4">
        <f>Table1[[#This Row],[Tariff per Car]]/100.7</f>
        <v>51.142005958291954</v>
      </c>
      <c r="Z2010" s="4">
        <f>(Table1[[#This Row],[Tariff per Car]]/111)</f>
        <v>46.396396396396398</v>
      </c>
      <c r="AA2010" s="6">
        <f>(Table1[[#This Row],[Tariff per Car]]/111)/Table1[[#This Row],[Route Mileage]]</f>
        <v>6.2110303074158497E-2</v>
      </c>
      <c r="AB2010" s="4">
        <v>0.3</v>
      </c>
      <c r="AC2010" s="4">
        <f>Table1[[#This Row],[FSC per Mile]]*Table1[[#This Row],[Route Mileage]]</f>
        <v>224.1</v>
      </c>
      <c r="AD2010" s="4">
        <f>Table1[[#This Row],[Tariff per Car]]+Table1[[#This Row],[FSC per Car]]</f>
        <v>5374.1</v>
      </c>
      <c r="AE2010" s="4">
        <f>IF(Table1[[#This Row],[Commodity]]="corn",Table1[[#This Row],[Tariff + FSC per Car]]/(111*2000/56),Table1[[#This Row],[Tariff + FSC per Car]]/(111*2000/60))</f>
        <v>1.4524594594594595</v>
      </c>
      <c r="AF2010" s="4">
        <f>Table1[[#This Row],[Tariff + FSC per Car]]/100.7</f>
        <v>53.367428003972194</v>
      </c>
      <c r="AG2010" s="4">
        <f>(Table1[[#This Row],[Tariff + FSC per Car]]/111)</f>
        <v>48.415315315315318</v>
      </c>
      <c r="AH2010" s="6">
        <f>(Table1[[#This Row],[Tariff + FSC per Car]]/111)/Table1[[#This Row],[Route Mileage]]</f>
        <v>6.4813005776861207E-2</v>
      </c>
    </row>
    <row r="2011" spans="1:34" x14ac:dyDescent="0.25">
      <c r="A2011" s="12">
        <v>45792</v>
      </c>
      <c r="B2011" s="22" t="s">
        <v>112</v>
      </c>
      <c r="C2011" s="22" t="s">
        <v>112</v>
      </c>
      <c r="D2011" s="25">
        <v>4051</v>
      </c>
      <c r="E2011" s="24">
        <v>1301</v>
      </c>
      <c r="F2011" s="22" t="s">
        <v>72</v>
      </c>
      <c r="G2011" s="22" t="s">
        <v>36</v>
      </c>
      <c r="H2011" s="1" t="s">
        <v>129</v>
      </c>
      <c r="I2011" t="s">
        <v>38</v>
      </c>
      <c r="J2011" t="str">
        <f>_xlfn.CONCAT(IFERROR(INDEX(Lookup!B:B, MATCH(Table1[[#This Row],[Origin City]], Lookup!A:A, 0)), Table1[[#This Row],[Origin City]]),","," ",Table1[[#This Row],[Origin State]])</f>
        <v>Cozad, NE</v>
      </c>
      <c r="K2011" t="s">
        <v>90</v>
      </c>
      <c r="L2011" t="s">
        <v>49</v>
      </c>
      <c r="M2011" t="str">
        <f>_xlfn.CONCAT(IFERROR(INDEX(Lookup!B:B, MATCH(Table1[[#This Row],[Destination City]], Lookup!A:A, 0)), Table1[[#This Row],[Destination City]]),","," ",Table1[[#This Row],[Destination State]])</f>
        <v>Kalama, WA</v>
      </c>
      <c r="N2011" s="47">
        <v>1562</v>
      </c>
      <c r="O2011" s="23" t="s">
        <v>51</v>
      </c>
      <c r="P2011" s="23">
        <v>107</v>
      </c>
      <c r="Q2011" s="23"/>
      <c r="R2011" s="23" t="s">
        <v>42</v>
      </c>
      <c r="S2011" t="s">
        <v>43</v>
      </c>
      <c r="T2011" s="23" t="s">
        <v>52</v>
      </c>
      <c r="U2011" s="37" t="s">
        <v>44</v>
      </c>
      <c r="V2011" s="32"/>
      <c r="W2011" s="4">
        <v>6140</v>
      </c>
      <c r="X2011" s="4">
        <f>IF(Table1[[#This Row],[Commodity]]="corn",Table1[[#This Row],[Tariff per Car]]/(111*2000/56),Table1[[#This Row],[Tariff per Car]]/(111*2000/60))</f>
        <v>1.6594594594594594</v>
      </c>
      <c r="Y2011" s="4">
        <f>Table1[[#This Row],[Tariff per Car]]/100.7</f>
        <v>60.973187686196624</v>
      </c>
      <c r="Z2011" s="4">
        <f>(Table1[[#This Row],[Tariff per Car]]/111)</f>
        <v>55.315315315315317</v>
      </c>
      <c r="AA2011" s="6">
        <f>(Table1[[#This Row],[Tariff per Car]]/111)/Table1[[#This Row],[Route Mileage]]</f>
        <v>3.5413134004683301E-2</v>
      </c>
      <c r="AB2011" s="4">
        <v>0.3</v>
      </c>
      <c r="AC2011" s="4">
        <f>Table1[[#This Row],[FSC per Mile]]*Table1[[#This Row],[Route Mileage]]</f>
        <v>468.59999999999997</v>
      </c>
      <c r="AD2011" s="4">
        <f>Table1[[#This Row],[Tariff per Car]]+Table1[[#This Row],[FSC per Car]]</f>
        <v>6608.6</v>
      </c>
      <c r="AE2011" s="4">
        <f>IF(Table1[[#This Row],[Commodity]]="corn",Table1[[#This Row],[Tariff + FSC per Car]]/(111*2000/56),Table1[[#This Row],[Tariff + FSC per Car]]/(111*2000/60))</f>
        <v>1.7861081081081083</v>
      </c>
      <c r="AF2011" s="4">
        <f>Table1[[#This Row],[Tariff + FSC per Car]]/100.7</f>
        <v>65.626613704071502</v>
      </c>
      <c r="AG2011" s="4">
        <f>(Table1[[#This Row],[Tariff + FSC per Car]]/111)</f>
        <v>59.536936936936939</v>
      </c>
      <c r="AH2011" s="6">
        <f>(Table1[[#This Row],[Tariff + FSC per Car]]/111)/Table1[[#This Row],[Route Mileage]]</f>
        <v>3.8115836707386004E-2</v>
      </c>
    </row>
    <row r="2012" spans="1:34" x14ac:dyDescent="0.25">
      <c r="A2012" s="12">
        <v>45792</v>
      </c>
      <c r="B2012" s="22" t="s">
        <v>112</v>
      </c>
      <c r="C2012" s="22" t="s">
        <v>112</v>
      </c>
      <c r="D2012" s="25">
        <v>4051</v>
      </c>
      <c r="E2012" s="24">
        <v>1144</v>
      </c>
      <c r="F2012" s="22" t="s">
        <v>72</v>
      </c>
      <c r="G2012" s="22" t="s">
        <v>36</v>
      </c>
      <c r="H2012" s="1" t="s">
        <v>129</v>
      </c>
      <c r="I2012" t="s">
        <v>38</v>
      </c>
      <c r="J2012" t="str">
        <f>_xlfn.CONCAT(IFERROR(INDEX(Lookup!B:B, MATCH(Table1[[#This Row],[Origin City]], Lookup!A:A, 0)), Table1[[#This Row],[Origin City]]),","," ",Table1[[#This Row],[Origin State]])</f>
        <v>Cozad, NE</v>
      </c>
      <c r="K2012" t="s">
        <v>65</v>
      </c>
      <c r="L2012" t="s">
        <v>54</v>
      </c>
      <c r="M2012" t="str">
        <f>_xlfn.CONCAT(IFERROR(INDEX(Lookup!B:B, MATCH(Table1[[#This Row],[Destination City]], Lookup!A:A, 0)), Table1[[#This Row],[Destination City]]),","," ",Table1[[#This Row],[Destination State]])</f>
        <v>Houston, TX</v>
      </c>
      <c r="N2012" s="47">
        <v>1078</v>
      </c>
      <c r="O2012" s="23" t="s">
        <v>51</v>
      </c>
      <c r="P2012" s="23">
        <v>107</v>
      </c>
      <c r="Q2012" s="23"/>
      <c r="R2012" s="23" t="s">
        <v>42</v>
      </c>
      <c r="S2012" t="s">
        <v>43</v>
      </c>
      <c r="T2012" s="23" t="s">
        <v>52</v>
      </c>
      <c r="U2012" s="37" t="s">
        <v>44</v>
      </c>
      <c r="V2012" s="32"/>
      <c r="W2012" s="4">
        <v>5510</v>
      </c>
      <c r="X2012" s="4">
        <f>IF(Table1[[#This Row],[Commodity]]="corn",Table1[[#This Row],[Tariff per Car]]/(111*2000/56),Table1[[#This Row],[Tariff per Car]]/(111*2000/60))</f>
        <v>1.4891891891891893</v>
      </c>
      <c r="Y2012" s="4">
        <f>Table1[[#This Row],[Tariff per Car]]/100.7</f>
        <v>54.716981132075468</v>
      </c>
      <c r="Z2012" s="4">
        <f>(Table1[[#This Row],[Tariff per Car]]/111)</f>
        <v>49.63963963963964</v>
      </c>
      <c r="AA2012" s="6">
        <f>(Table1[[#This Row],[Tariff per Car]]/111)/Table1[[#This Row],[Route Mileage]]</f>
        <v>4.6047903190760332E-2</v>
      </c>
      <c r="AB2012" s="4">
        <v>0.3</v>
      </c>
      <c r="AC2012" s="4">
        <f>Table1[[#This Row],[FSC per Mile]]*Table1[[#This Row],[Route Mileage]]</f>
        <v>323.39999999999998</v>
      </c>
      <c r="AD2012" s="4">
        <f>Table1[[#This Row],[Tariff per Car]]+Table1[[#This Row],[FSC per Car]]</f>
        <v>5833.4</v>
      </c>
      <c r="AE2012" s="4">
        <f>IF(Table1[[#This Row],[Commodity]]="corn",Table1[[#This Row],[Tariff + FSC per Car]]/(111*2000/56),Table1[[#This Row],[Tariff + FSC per Car]]/(111*2000/60))</f>
        <v>1.5765945945945945</v>
      </c>
      <c r="AF2012" s="4">
        <f>Table1[[#This Row],[Tariff + FSC per Car]]/100.7</f>
        <v>57.928500496524322</v>
      </c>
      <c r="AG2012" s="4">
        <f>(Table1[[#This Row],[Tariff + FSC per Car]]/111)</f>
        <v>52.553153153153147</v>
      </c>
      <c r="AH2012" s="6">
        <f>(Table1[[#This Row],[Tariff + FSC per Car]]/111)/Table1[[#This Row],[Route Mileage]]</f>
        <v>4.8750605893463028E-2</v>
      </c>
    </row>
    <row r="2013" spans="1:34" x14ac:dyDescent="0.25">
      <c r="A2013" s="12">
        <v>45792</v>
      </c>
      <c r="B2013" s="22" t="s">
        <v>112</v>
      </c>
      <c r="C2013" s="22" t="s">
        <v>112</v>
      </c>
      <c r="D2013" s="25">
        <v>4051</v>
      </c>
      <c r="E2013" s="24">
        <v>1144</v>
      </c>
      <c r="F2013" s="22" t="s">
        <v>72</v>
      </c>
      <c r="G2013" s="22" t="s">
        <v>36</v>
      </c>
      <c r="H2013" s="1" t="s">
        <v>122</v>
      </c>
      <c r="I2013" t="s">
        <v>59</v>
      </c>
      <c r="J2013" t="str">
        <f>_xlfn.CONCAT(IFERROR(INDEX(Lookup!B:B, MATCH(Table1[[#This Row],[Origin City]], Lookup!A:A, 0)), Table1[[#This Row],[Origin City]]),","," ",Table1[[#This Row],[Origin State]])</f>
        <v>Sloan, IA</v>
      </c>
      <c r="K2013" t="s">
        <v>130</v>
      </c>
      <c r="L2013" t="s">
        <v>83</v>
      </c>
      <c r="M2013" t="str">
        <f>_xlfn.CONCAT(IFERROR(INDEX(Lookup!B:B, MATCH(Table1[[#This Row],[Destination City]], Lookup!A:A, 0)), Table1[[#This Row],[Destination City]]),","," ",Table1[[#This Row],[Destination State]])</f>
        <v>Ama, LA</v>
      </c>
      <c r="N2013" s="47">
        <v>1231</v>
      </c>
      <c r="O2013" s="23" t="s">
        <v>51</v>
      </c>
      <c r="P2013" s="23">
        <v>107</v>
      </c>
      <c r="Q2013" s="23"/>
      <c r="R2013" s="23" t="s">
        <v>42</v>
      </c>
      <c r="S2013" t="s">
        <v>43</v>
      </c>
      <c r="T2013" s="23" t="s">
        <v>52</v>
      </c>
      <c r="U2013" s="37" t="s">
        <v>44</v>
      </c>
      <c r="V2013" s="32"/>
      <c r="W2013" s="4">
        <v>5590</v>
      </c>
      <c r="X2013" s="4">
        <f>IF(Table1[[#This Row],[Commodity]]="corn",Table1[[#This Row],[Tariff per Car]]/(111*2000/56),Table1[[#This Row],[Tariff per Car]]/(111*2000/60))</f>
        <v>1.5108108108108107</v>
      </c>
      <c r="Y2013" s="4">
        <f>Table1[[#This Row],[Tariff per Car]]/100.7</f>
        <v>55.511420059582917</v>
      </c>
      <c r="Z2013" s="4">
        <f>(Table1[[#This Row],[Tariff per Car]]/111)</f>
        <v>50.36036036036036</v>
      </c>
      <c r="AA2013" s="6">
        <f>(Table1[[#This Row],[Tariff per Car]]/111)/Table1[[#This Row],[Route Mileage]]</f>
        <v>4.0910122144890627E-2</v>
      </c>
      <c r="AB2013" s="4">
        <v>0.3</v>
      </c>
      <c r="AC2013" s="4">
        <f>Table1[[#This Row],[FSC per Mile]]*Table1[[#This Row],[Route Mileage]]</f>
        <v>369.3</v>
      </c>
      <c r="AD2013" s="4">
        <f>Table1[[#This Row],[Tariff per Car]]+Table1[[#This Row],[FSC per Car]]</f>
        <v>5959.3</v>
      </c>
      <c r="AE2013" s="4">
        <f>IF(Table1[[#This Row],[Commodity]]="corn",Table1[[#This Row],[Tariff + FSC per Car]]/(111*2000/56),Table1[[#This Row],[Tariff + FSC per Car]]/(111*2000/60))</f>
        <v>1.6106216216216216</v>
      </c>
      <c r="AF2013" s="4">
        <f>Table1[[#This Row],[Tariff + FSC per Car]]/100.7</f>
        <v>59.178748758689174</v>
      </c>
      <c r="AG2013" s="4">
        <f>(Table1[[#This Row],[Tariff + FSC per Car]]/111)</f>
        <v>53.687387387387389</v>
      </c>
      <c r="AH2013" s="6">
        <f>(Table1[[#This Row],[Tariff + FSC per Car]]/111)/Table1[[#This Row],[Route Mileage]]</f>
        <v>4.361282484759333E-2</v>
      </c>
    </row>
    <row r="2014" spans="1:34" x14ac:dyDescent="0.25">
      <c r="A2014" s="12">
        <v>45823</v>
      </c>
      <c r="B2014" s="22" t="s">
        <v>34</v>
      </c>
      <c r="C2014" s="22" t="s">
        <v>34</v>
      </c>
      <c r="D2014" s="25">
        <v>4022</v>
      </c>
      <c r="E2014" s="24">
        <v>39010</v>
      </c>
      <c r="F2014" s="22" t="s">
        <v>35</v>
      </c>
      <c r="G2014" s="22" t="s">
        <v>36</v>
      </c>
      <c r="H2014" s="1" t="s">
        <v>37</v>
      </c>
      <c r="I2014" t="s">
        <v>38</v>
      </c>
      <c r="J2014" t="str">
        <f>_xlfn.CONCAT(IFERROR(INDEX(Lookup!B:B, MATCH(Table1[[#This Row],[Origin City]], Lookup!A:A, 0)), Table1[[#This Row],[Origin City]]),","," ",Table1[[#This Row],[Origin State]])</f>
        <v>Brunswick, NE</v>
      </c>
      <c r="K2014" t="s">
        <v>39</v>
      </c>
      <c r="L2014" t="s">
        <v>40</v>
      </c>
      <c r="M2014" t="str">
        <f>_xlfn.CONCAT(IFERROR(INDEX(Lookup!B:B, MATCH(Table1[[#This Row],[Destination City]], Lookup!A:A, 0)), Table1[[#This Row],[Destination City]]),","," ",Table1[[#This Row],[Destination State]])</f>
        <v>Hanford, CA</v>
      </c>
      <c r="N2014" s="5">
        <v>2122</v>
      </c>
      <c r="O2014" s="23" t="s">
        <v>41</v>
      </c>
      <c r="P2014" s="23">
        <v>110</v>
      </c>
      <c r="Q2014" s="23">
        <v>120</v>
      </c>
      <c r="R2014" s="23" t="s">
        <v>42</v>
      </c>
      <c r="S2014" t="s">
        <v>43</v>
      </c>
      <c r="T2014" s="23" t="s">
        <v>43</v>
      </c>
      <c r="U2014" s="37" t="s">
        <v>44</v>
      </c>
      <c r="V2014" s="32" t="s">
        <v>45</v>
      </c>
      <c r="W2014" s="4">
        <v>6320</v>
      </c>
      <c r="X2014" s="4">
        <f>IF(Table1[[#This Row],[Commodity]]="corn",Table1[[#This Row],[Tariff per Car]]/(111*2000/56),Table1[[#This Row],[Tariff per Car]]/(111*2000/60))</f>
        <v>1.5942342342342342</v>
      </c>
      <c r="Y2014" s="4">
        <f>Table1[[#This Row],[Tariff per Car]]/100.7</f>
        <v>62.760675273088381</v>
      </c>
      <c r="Z2014" s="4">
        <f>(Table1[[#This Row],[Tariff per Car]]/111)</f>
        <v>56.936936936936938</v>
      </c>
      <c r="AA2014" s="6">
        <f>(Table1[[#This Row],[Tariff per Car]]/111)/Table1[[#This Row],[Route Mileage]]</f>
        <v>2.6831732769527303E-2</v>
      </c>
      <c r="AB2014" s="4">
        <v>0.08</v>
      </c>
      <c r="AC2014" s="4">
        <f>Table1[[#This Row],[FSC per Mile]]*Table1[[#This Row],[Route Mileage]]</f>
        <v>169.76</v>
      </c>
      <c r="AD2014" s="4">
        <f>Table1[[#This Row],[Tariff per Car]]+Table1[[#This Row],[FSC per Car]]</f>
        <v>6489.76</v>
      </c>
      <c r="AE2014" s="4">
        <f>IF(Table1[[#This Row],[Commodity]]="corn",Table1[[#This Row],[Tariff + FSC per Car]]/(111*2000/56),Table1[[#This Row],[Tariff + FSC per Car]]/(111*2000/60))</f>
        <v>1.6370565765765765</v>
      </c>
      <c r="AF2014" s="4">
        <f>Table1[[#This Row],[Tariff + FSC per Car]]/100.7</f>
        <v>64.446474677259189</v>
      </c>
      <c r="AG2014" s="4">
        <f>(Table1[[#This Row],[Tariff + FSC per Car]]/111)</f>
        <v>58.466306306306308</v>
      </c>
      <c r="AH2014" s="6">
        <f>(Table1[[#This Row],[Tariff + FSC per Car]]/111)/Table1[[#This Row],[Route Mileage]]</f>
        <v>2.7552453490248024E-2</v>
      </c>
    </row>
    <row r="2015" spans="1:34" x14ac:dyDescent="0.25">
      <c r="A2015" s="12">
        <v>45823</v>
      </c>
      <c r="B2015" s="22" t="s">
        <v>34</v>
      </c>
      <c r="C2015" s="22" t="s">
        <v>34</v>
      </c>
      <c r="D2015" s="25">
        <v>4022</v>
      </c>
      <c r="E2015" s="24">
        <v>39013</v>
      </c>
      <c r="F2015" s="22" t="s">
        <v>35</v>
      </c>
      <c r="G2015" s="22" t="s">
        <v>36</v>
      </c>
      <c r="H2015" s="1" t="s">
        <v>46</v>
      </c>
      <c r="I2015" t="s">
        <v>47</v>
      </c>
      <c r="J2015" t="str">
        <f>_xlfn.CONCAT(IFERROR(INDEX(Lookup!B:B, MATCH(Table1[[#This Row],[Origin City]], Lookup!A:A, 0)), Table1[[#This Row],[Origin City]]),","," ",Table1[[#This Row],[Origin State]])</f>
        <v>Clarkfield, MN</v>
      </c>
      <c r="K2015" t="s">
        <v>48</v>
      </c>
      <c r="L2015" t="s">
        <v>49</v>
      </c>
      <c r="M2015" t="s">
        <v>50</v>
      </c>
      <c r="N2015" s="5">
        <v>1684</v>
      </c>
      <c r="O2015" s="23" t="s">
        <v>51</v>
      </c>
      <c r="P2015" s="23">
        <v>110</v>
      </c>
      <c r="Q2015" s="23">
        <v>120</v>
      </c>
      <c r="R2015" s="23" t="s">
        <v>42</v>
      </c>
      <c r="S2015" t="s">
        <v>43</v>
      </c>
      <c r="T2015" s="23" t="s">
        <v>52</v>
      </c>
      <c r="U2015" s="37" t="s">
        <v>44</v>
      </c>
      <c r="V2015" s="32" t="s">
        <v>45</v>
      </c>
      <c r="W2015" s="4">
        <v>5470</v>
      </c>
      <c r="X2015" s="4">
        <f>IF(Table1[[#This Row],[Commodity]]="corn",Table1[[#This Row],[Tariff per Car]]/(111*2000/56),Table1[[#This Row],[Tariff per Car]]/(111*2000/60))</f>
        <v>1.3798198198198199</v>
      </c>
      <c r="Y2015" s="4">
        <f>Table1[[#This Row],[Tariff per Car]]/100.7</f>
        <v>54.319761668321746</v>
      </c>
      <c r="Z2015" s="4">
        <f>(Table1[[#This Row],[Tariff per Car]]/111)</f>
        <v>49.27927927927928</v>
      </c>
      <c r="AA2015" s="6">
        <f>(Table1[[#This Row],[Tariff per Car]]/111)/Table1[[#This Row],[Route Mileage]]</f>
        <v>2.9263229975819049E-2</v>
      </c>
      <c r="AB2015" s="4">
        <v>0.08</v>
      </c>
      <c r="AC2015" s="4">
        <f>Table1[[#This Row],[FSC per Mile]]*Table1[[#This Row],[Route Mileage]]</f>
        <v>134.72</v>
      </c>
      <c r="AD2015" s="4">
        <f>Table1[[#This Row],[Tariff per Car]]+Table1[[#This Row],[FSC per Car]]</f>
        <v>5604.72</v>
      </c>
      <c r="AE2015" s="4">
        <f>IF(Table1[[#This Row],[Commodity]]="corn",Table1[[#This Row],[Tariff + FSC per Car]]/(111*2000/56),Table1[[#This Row],[Tariff + FSC per Car]]/(111*2000/60))</f>
        <v>1.4138032432432432</v>
      </c>
      <c r="AF2015" s="4">
        <f>Table1[[#This Row],[Tariff + FSC per Car]]/100.7</f>
        <v>55.657596822244294</v>
      </c>
      <c r="AG2015" s="4">
        <f>(Table1[[#This Row],[Tariff + FSC per Car]]/111)</f>
        <v>50.492972972972979</v>
      </c>
      <c r="AH2015" s="6">
        <f>(Table1[[#This Row],[Tariff + FSC per Car]]/111)/Table1[[#This Row],[Route Mileage]]</f>
        <v>2.9983950696539773E-2</v>
      </c>
    </row>
    <row r="2016" spans="1:34" x14ac:dyDescent="0.25">
      <c r="A2016" s="12">
        <v>45823</v>
      </c>
      <c r="B2016" s="22" t="s">
        <v>34</v>
      </c>
      <c r="C2016" s="22" t="s">
        <v>34</v>
      </c>
      <c r="D2016" s="25">
        <v>4022</v>
      </c>
      <c r="E2016" s="24">
        <v>39010</v>
      </c>
      <c r="F2016" s="22" t="s">
        <v>35</v>
      </c>
      <c r="G2016" s="22" t="s">
        <v>36</v>
      </c>
      <c r="H2016" s="1" t="s">
        <v>46</v>
      </c>
      <c r="I2016" t="s">
        <v>47</v>
      </c>
      <c r="J2016" t="str">
        <f>_xlfn.CONCAT(IFERROR(INDEX(Lookup!B:B, MATCH(Table1[[#This Row],[Origin City]], Lookup!A:A, 0)), Table1[[#This Row],[Origin City]]),","," ",Table1[[#This Row],[Origin State]])</f>
        <v>Clarkfield, MN</v>
      </c>
      <c r="K2016" t="s">
        <v>53</v>
      </c>
      <c r="L2016" t="s">
        <v>54</v>
      </c>
      <c r="M2016" t="str">
        <f>_xlfn.CONCAT(IFERROR(INDEX(Lookup!B:B, MATCH(Table1[[#This Row],[Destination City]], Lookup!A:A, 0)), Table1[[#This Row],[Destination City]]),","," ",Table1[[#This Row],[Destination State]])</f>
        <v>Hereford, TX</v>
      </c>
      <c r="N2016" s="5">
        <v>1066</v>
      </c>
      <c r="O2016" s="23" t="s">
        <v>51</v>
      </c>
      <c r="P2016" s="23">
        <v>110</v>
      </c>
      <c r="Q2016" s="23">
        <v>120</v>
      </c>
      <c r="R2016" s="23" t="s">
        <v>42</v>
      </c>
      <c r="S2016" t="s">
        <v>43</v>
      </c>
      <c r="T2016" s="23" t="s">
        <v>52</v>
      </c>
      <c r="U2016" s="37" t="s">
        <v>44</v>
      </c>
      <c r="V2016" s="32" t="s">
        <v>45</v>
      </c>
      <c r="W2016" s="4">
        <v>5800</v>
      </c>
      <c r="X2016" s="4">
        <f>IF(Table1[[#This Row],[Commodity]]="corn",Table1[[#This Row],[Tariff per Car]]/(111*2000/56),Table1[[#This Row],[Tariff per Car]]/(111*2000/60))</f>
        <v>1.463063063063063</v>
      </c>
      <c r="Y2016" s="4">
        <f>Table1[[#This Row],[Tariff per Car]]/100.7</f>
        <v>57.596822244289967</v>
      </c>
      <c r="Z2016" s="4">
        <f>(Table1[[#This Row],[Tariff per Car]]/111)</f>
        <v>52.252252252252255</v>
      </c>
      <c r="AA2016" s="6">
        <f>(Table1[[#This Row],[Tariff per Car]]/111)/Table1[[#This Row],[Route Mileage]]</f>
        <v>4.9017122187853895E-2</v>
      </c>
      <c r="AB2016" s="4">
        <v>0.08</v>
      </c>
      <c r="AC2016" s="4">
        <f>Table1[[#This Row],[FSC per Mile]]*Table1[[#This Row],[Route Mileage]]</f>
        <v>85.28</v>
      </c>
      <c r="AD2016" s="4">
        <f>Table1[[#This Row],[Tariff per Car]]+Table1[[#This Row],[FSC per Car]]</f>
        <v>5885.28</v>
      </c>
      <c r="AE2016" s="4">
        <f>IF(Table1[[#This Row],[Commodity]]="corn",Table1[[#This Row],[Tariff + FSC per Car]]/(111*2000/56),Table1[[#This Row],[Tariff + FSC per Car]]/(111*2000/60))</f>
        <v>1.4845751351351351</v>
      </c>
      <c r="AF2016" s="4">
        <f>Table1[[#This Row],[Tariff + FSC per Car]]/100.7</f>
        <v>58.443694141012905</v>
      </c>
      <c r="AG2016" s="4">
        <f>(Table1[[#This Row],[Tariff + FSC per Car]]/111)</f>
        <v>53.020540540540537</v>
      </c>
      <c r="AH2016" s="6">
        <f>(Table1[[#This Row],[Tariff + FSC per Car]]/111)/Table1[[#This Row],[Route Mileage]]</f>
        <v>4.9737842908574616E-2</v>
      </c>
    </row>
    <row r="2017" spans="1:34" x14ac:dyDescent="0.25">
      <c r="A2017" s="12">
        <v>45823</v>
      </c>
      <c r="B2017" s="22" t="s">
        <v>34</v>
      </c>
      <c r="C2017" s="22" t="s">
        <v>34</v>
      </c>
      <c r="D2017" s="25">
        <v>4022</v>
      </c>
      <c r="E2017" s="24">
        <v>39010</v>
      </c>
      <c r="F2017" s="22" t="s">
        <v>35</v>
      </c>
      <c r="G2017" s="22" t="s">
        <v>36</v>
      </c>
      <c r="H2017" s="1" t="s">
        <v>55</v>
      </c>
      <c r="I2017" t="s">
        <v>38</v>
      </c>
      <c r="J2017" t="str">
        <f>_xlfn.CONCAT(IFERROR(INDEX(Lookup!B:B, MATCH(Table1[[#This Row],[Origin City]], Lookup!A:A, 0)), Table1[[#This Row],[Origin City]]),","," ",Table1[[#This Row],[Origin State]])</f>
        <v>Edison, NE</v>
      </c>
      <c r="K2017" t="s">
        <v>53</v>
      </c>
      <c r="L2017" t="s">
        <v>54</v>
      </c>
      <c r="M2017" t="str">
        <f>_xlfn.CONCAT(IFERROR(INDEX(Lookup!B:B, MATCH(Table1[[#This Row],[Destination City]], Lookup!A:A, 0)), Table1[[#This Row],[Destination City]]),","," ",Table1[[#This Row],[Destination State]])</f>
        <v>Hereford, TX</v>
      </c>
      <c r="N2017" s="9">
        <v>728</v>
      </c>
      <c r="O2017" s="23" t="s">
        <v>51</v>
      </c>
      <c r="P2017" s="23">
        <v>110</v>
      </c>
      <c r="Q2017" s="23">
        <v>120</v>
      </c>
      <c r="R2017" s="23" t="s">
        <v>42</v>
      </c>
      <c r="S2017" t="s">
        <v>43</v>
      </c>
      <c r="T2017" s="23" t="s">
        <v>52</v>
      </c>
      <c r="U2017" s="37" t="s">
        <v>44</v>
      </c>
      <c r="V2017" s="32" t="s">
        <v>45</v>
      </c>
      <c r="W2017" s="4">
        <v>5040</v>
      </c>
      <c r="X2017" s="4">
        <f>IF(Table1[[#This Row],[Commodity]]="corn",Table1[[#This Row],[Tariff per Car]]/(111*2000/56),Table1[[#This Row],[Tariff per Car]]/(111*2000/60))</f>
        <v>1.2713513513513515</v>
      </c>
      <c r="Y2017" s="4">
        <f>Table1[[#This Row],[Tariff per Car]]/100.7</f>
        <v>50.049652432969211</v>
      </c>
      <c r="Z2017" s="4">
        <f>(Table1[[#This Row],[Tariff per Car]]/111)</f>
        <v>45.405405405405403</v>
      </c>
      <c r="AA2017" s="6">
        <f>(Table1[[#This Row],[Tariff per Car]]/111)/Table1[[#This Row],[Route Mileage]]</f>
        <v>6.2370062370062367E-2</v>
      </c>
      <c r="AB2017" s="4">
        <v>0.08</v>
      </c>
      <c r="AC2017" s="4">
        <f>Table1[[#This Row],[FSC per Mile]]*Table1[[#This Row],[Route Mileage]]</f>
        <v>58.24</v>
      </c>
      <c r="AD2017" s="4">
        <f>Table1[[#This Row],[Tariff per Car]]+Table1[[#This Row],[FSC per Car]]</f>
        <v>5098.24</v>
      </c>
      <c r="AE2017" s="4">
        <f>IF(Table1[[#This Row],[Commodity]]="corn",Table1[[#This Row],[Tariff + FSC per Car]]/(111*2000/56),Table1[[#This Row],[Tariff + FSC per Car]]/(111*2000/60))</f>
        <v>1.2860425225225225</v>
      </c>
      <c r="AF2017" s="4">
        <f>Table1[[#This Row],[Tariff + FSC per Car]]/100.7</f>
        <v>50.628003972194634</v>
      </c>
      <c r="AG2017" s="4">
        <f>(Table1[[#This Row],[Tariff + FSC per Car]]/111)</f>
        <v>45.93009009009009</v>
      </c>
      <c r="AH2017" s="6">
        <f>(Table1[[#This Row],[Tariff + FSC per Car]]/111)/Table1[[#This Row],[Route Mileage]]</f>
        <v>6.3090783090783087E-2</v>
      </c>
    </row>
    <row r="2018" spans="1:34" x14ac:dyDescent="0.25">
      <c r="A2018" s="12">
        <v>45823</v>
      </c>
      <c r="B2018" s="22" t="s">
        <v>34</v>
      </c>
      <c r="C2018" s="22" t="s">
        <v>34</v>
      </c>
      <c r="D2018" s="25">
        <v>4022</v>
      </c>
      <c r="E2018" s="24">
        <v>39013</v>
      </c>
      <c r="F2018" s="22" t="s">
        <v>35</v>
      </c>
      <c r="G2018" s="22" t="s">
        <v>36</v>
      </c>
      <c r="H2018" s="1" t="s">
        <v>55</v>
      </c>
      <c r="I2018" t="s">
        <v>38</v>
      </c>
      <c r="J2018" t="str">
        <f>_xlfn.CONCAT(IFERROR(INDEX(Lookup!B:B, MATCH(Table1[[#This Row],[Origin City]], Lookup!A:A, 0)), Table1[[#This Row],[Origin City]]),","," ",Table1[[#This Row],[Origin State]])</f>
        <v>Edison, NE</v>
      </c>
      <c r="K2018" t="s">
        <v>48</v>
      </c>
      <c r="L2018" t="s">
        <v>49</v>
      </c>
      <c r="M2018" t="s">
        <v>50</v>
      </c>
      <c r="N2018" s="5">
        <v>1759</v>
      </c>
      <c r="O2018" s="23" t="s">
        <v>51</v>
      </c>
      <c r="P2018" s="23">
        <v>110</v>
      </c>
      <c r="Q2018" s="23">
        <v>120</v>
      </c>
      <c r="R2018" s="23" t="s">
        <v>42</v>
      </c>
      <c r="S2018" t="s">
        <v>43</v>
      </c>
      <c r="T2018" s="23" t="s">
        <v>52</v>
      </c>
      <c r="U2018" s="37" t="s">
        <v>44</v>
      </c>
      <c r="V2018" s="32" t="s">
        <v>45</v>
      </c>
      <c r="W2018" s="4">
        <v>5350</v>
      </c>
      <c r="X2018" s="4">
        <f>IF(Table1[[#This Row],[Commodity]]="corn",Table1[[#This Row],[Tariff per Car]]/(111*2000/56),Table1[[#This Row],[Tariff per Car]]/(111*2000/60))</f>
        <v>1.3495495495495495</v>
      </c>
      <c r="Y2018" s="4">
        <f>Table1[[#This Row],[Tariff per Car]]/100.7</f>
        <v>53.128103277060575</v>
      </c>
      <c r="Z2018" s="4">
        <f>(Table1[[#This Row],[Tariff per Car]]/111)</f>
        <v>48.198198198198199</v>
      </c>
      <c r="AA2018" s="6">
        <f>(Table1[[#This Row],[Tariff per Car]]/111)/Table1[[#This Row],[Route Mileage]]</f>
        <v>2.7400908583398637E-2</v>
      </c>
      <c r="AB2018" s="4">
        <v>0.08</v>
      </c>
      <c r="AC2018" s="4">
        <f>Table1[[#This Row],[FSC per Mile]]*Table1[[#This Row],[Route Mileage]]</f>
        <v>140.72</v>
      </c>
      <c r="AD2018" s="4">
        <f>Table1[[#This Row],[Tariff per Car]]+Table1[[#This Row],[FSC per Car]]</f>
        <v>5490.72</v>
      </c>
      <c r="AE2018" s="4">
        <f>IF(Table1[[#This Row],[Commodity]]="corn",Table1[[#This Row],[Tariff + FSC per Car]]/(111*2000/56),Table1[[#This Row],[Tariff + FSC per Car]]/(111*2000/60))</f>
        <v>1.3850464864864866</v>
      </c>
      <c r="AF2018" s="4">
        <f>Table1[[#This Row],[Tariff + FSC per Car]]/100.7</f>
        <v>54.525521350546178</v>
      </c>
      <c r="AG2018" s="4">
        <f>(Table1[[#This Row],[Tariff + FSC per Car]]/111)</f>
        <v>49.465945945945947</v>
      </c>
      <c r="AH2018" s="6">
        <f>(Table1[[#This Row],[Tariff + FSC per Car]]/111)/Table1[[#This Row],[Route Mileage]]</f>
        <v>2.8121629304119357E-2</v>
      </c>
    </row>
    <row r="2019" spans="1:34" x14ac:dyDescent="0.25">
      <c r="A2019" s="12">
        <v>45823</v>
      </c>
      <c r="B2019" s="22" t="s">
        <v>34</v>
      </c>
      <c r="C2019" s="22" t="s">
        <v>34</v>
      </c>
      <c r="D2019" s="25">
        <v>4022</v>
      </c>
      <c r="E2019" s="24">
        <v>39010</v>
      </c>
      <c r="F2019" s="22" t="s">
        <v>35</v>
      </c>
      <c r="G2019" s="22" t="s">
        <v>36</v>
      </c>
      <c r="H2019" s="1" t="s">
        <v>55</v>
      </c>
      <c r="I2019" t="s">
        <v>38</v>
      </c>
      <c r="J2019" t="str">
        <f>_xlfn.CONCAT(IFERROR(INDEX(Lookup!B:B, MATCH(Table1[[#This Row],[Origin City]], Lookup!A:A, 0)), Table1[[#This Row],[Origin City]]),","," ",Table1[[#This Row],[Origin State]])</f>
        <v>Edison, NE</v>
      </c>
      <c r="K2019" t="s">
        <v>39</v>
      </c>
      <c r="L2019" t="s">
        <v>40</v>
      </c>
      <c r="M2019" t="str">
        <f>_xlfn.CONCAT(IFERROR(INDEX(Lookup!B:B, MATCH(Table1[[#This Row],[Destination City]], Lookup!A:A, 0)), Table1[[#This Row],[Destination City]]),","," ",Table1[[#This Row],[Destination State]])</f>
        <v>Hanford, CA</v>
      </c>
      <c r="N2019" s="5">
        <v>1776</v>
      </c>
      <c r="O2019" s="23" t="s">
        <v>41</v>
      </c>
      <c r="P2019" s="23">
        <v>110</v>
      </c>
      <c r="Q2019" s="23">
        <v>120</v>
      </c>
      <c r="R2019" s="23" t="s">
        <v>42</v>
      </c>
      <c r="S2019" t="s">
        <v>43</v>
      </c>
      <c r="T2019" s="23" t="s">
        <v>52</v>
      </c>
      <c r="U2019" s="37" t="s">
        <v>44</v>
      </c>
      <c r="V2019" s="32" t="s">
        <v>45</v>
      </c>
      <c r="W2019" s="4">
        <v>6000</v>
      </c>
      <c r="X2019" s="4">
        <f>IF(Table1[[#This Row],[Commodity]]="corn",Table1[[#This Row],[Tariff per Car]]/(111*2000/56),Table1[[#This Row],[Tariff per Car]]/(111*2000/60))</f>
        <v>1.5135135135135136</v>
      </c>
      <c r="Y2019" s="4">
        <f>Table1[[#This Row],[Tariff per Car]]/100.7</f>
        <v>59.582919563058589</v>
      </c>
      <c r="Z2019" s="4">
        <f>(Table1[[#This Row],[Tariff per Car]]/111)</f>
        <v>54.054054054054056</v>
      </c>
      <c r="AA2019" s="6">
        <f>(Table1[[#This Row],[Tariff per Car]]/111)/Table1[[#This Row],[Route Mileage]]</f>
        <v>3.0435841246652058E-2</v>
      </c>
      <c r="AB2019" s="4">
        <v>0.08</v>
      </c>
      <c r="AC2019" s="4">
        <f>Table1[[#This Row],[FSC per Mile]]*Table1[[#This Row],[Route Mileage]]</f>
        <v>142.08000000000001</v>
      </c>
      <c r="AD2019" s="4">
        <f>Table1[[#This Row],[Tariff per Car]]+Table1[[#This Row],[FSC per Car]]</f>
        <v>6142.08</v>
      </c>
      <c r="AE2019" s="4">
        <f>IF(Table1[[#This Row],[Commodity]]="corn",Table1[[#This Row],[Tariff + FSC per Car]]/(111*2000/56),Table1[[#This Row],[Tariff + FSC per Car]]/(111*2000/60))</f>
        <v>1.5493535135135135</v>
      </c>
      <c r="AF2019" s="4">
        <f>Table1[[#This Row],[Tariff + FSC per Car]]/100.7</f>
        <v>60.993843098311814</v>
      </c>
      <c r="AG2019" s="4">
        <f>(Table1[[#This Row],[Tariff + FSC per Car]]/111)</f>
        <v>55.33405405405405</v>
      </c>
      <c r="AH2019" s="6">
        <f>(Table1[[#This Row],[Tariff + FSC per Car]]/111)/Table1[[#This Row],[Route Mileage]]</f>
        <v>3.1156561967372775E-2</v>
      </c>
    </row>
    <row r="2020" spans="1:34" x14ac:dyDescent="0.25">
      <c r="A2020" s="12">
        <v>45823</v>
      </c>
      <c r="B2020" s="22" t="s">
        <v>34</v>
      </c>
      <c r="C2020" s="22" t="s">
        <v>34</v>
      </c>
      <c r="D2020" s="25">
        <v>4022</v>
      </c>
      <c r="E2020" s="24">
        <v>39010</v>
      </c>
      <c r="F2020" s="22" t="s">
        <v>35</v>
      </c>
      <c r="G2020" s="22" t="s">
        <v>36</v>
      </c>
      <c r="H2020" s="1" t="s">
        <v>56</v>
      </c>
      <c r="I2020" t="s">
        <v>57</v>
      </c>
      <c r="J2020" t="str">
        <f>_xlfn.CONCAT(IFERROR(INDEX(Lookup!B:B, MATCH(Table1[[#This Row],[Origin City]], Lookup!A:A, 0)), Table1[[#This Row],[Origin City]]),","," ",Table1[[#This Row],[Origin State]])</f>
        <v>Greenwood (Mendota), IL</v>
      </c>
      <c r="K2020" t="s">
        <v>53</v>
      </c>
      <c r="L2020" t="s">
        <v>54</v>
      </c>
      <c r="M2020" t="str">
        <f>_xlfn.CONCAT(IFERROR(INDEX(Lookup!B:B, MATCH(Table1[[#This Row],[Destination City]], Lookup!A:A, 0)), Table1[[#This Row],[Destination City]]),","," ",Table1[[#This Row],[Destination State]])</f>
        <v>Hereford, TX</v>
      </c>
      <c r="N2020" s="5">
        <v>935</v>
      </c>
      <c r="O2020" s="23" t="s">
        <v>41</v>
      </c>
      <c r="P2020" s="23">
        <v>110</v>
      </c>
      <c r="Q2020" s="23">
        <v>120</v>
      </c>
      <c r="R2020" s="23" t="s">
        <v>42</v>
      </c>
      <c r="S2020" t="s">
        <v>43</v>
      </c>
      <c r="T2020" s="23" t="s">
        <v>52</v>
      </c>
      <c r="U2020" s="37" t="s">
        <v>44</v>
      </c>
      <c r="V2020" s="32" t="s">
        <v>45</v>
      </c>
      <c r="W2020" s="4">
        <v>4560</v>
      </c>
      <c r="X2020" s="4">
        <f>IF(Table1[[#This Row],[Commodity]]="corn",Table1[[#This Row],[Tariff per Car]]/(111*2000/56),Table1[[#This Row],[Tariff per Car]]/(111*2000/60))</f>
        <v>1.1502702702702703</v>
      </c>
      <c r="Y2020" s="4">
        <f>Table1[[#This Row],[Tariff per Car]]/100.7</f>
        <v>45.283018867924525</v>
      </c>
      <c r="Z2020" s="4">
        <f>(Table1[[#This Row],[Tariff per Car]]/111)</f>
        <v>41.081081081081081</v>
      </c>
      <c r="AA2020" s="6">
        <f>(Table1[[#This Row],[Tariff per Car]]/111)/Table1[[#This Row],[Route Mileage]]</f>
        <v>4.3936985113455701E-2</v>
      </c>
      <c r="AB2020" s="4">
        <v>0.08</v>
      </c>
      <c r="AC2020" s="4">
        <f>Table1[[#This Row],[FSC per Mile]]*Table1[[#This Row],[Route Mileage]]</f>
        <v>74.8</v>
      </c>
      <c r="AD2020" s="4">
        <f>Table1[[#This Row],[Tariff per Car]]+Table1[[#This Row],[FSC per Car]]</f>
        <v>4634.8</v>
      </c>
      <c r="AE2020" s="4">
        <f>IF(Table1[[#This Row],[Commodity]]="corn",Table1[[#This Row],[Tariff + FSC per Car]]/(111*2000/56),Table1[[#This Row],[Tariff + FSC per Car]]/(111*2000/60))</f>
        <v>1.1691387387387389</v>
      </c>
      <c r="AF2020" s="4">
        <f>Table1[[#This Row],[Tariff + FSC per Car]]/100.7</f>
        <v>46.025819265143994</v>
      </c>
      <c r="AG2020" s="4">
        <f>(Table1[[#This Row],[Tariff + FSC per Car]]/111)</f>
        <v>41.754954954954954</v>
      </c>
      <c r="AH2020" s="6">
        <f>(Table1[[#This Row],[Tariff + FSC per Car]]/111)/Table1[[#This Row],[Route Mileage]]</f>
        <v>4.4657705834176421E-2</v>
      </c>
    </row>
    <row r="2021" spans="1:34" x14ac:dyDescent="0.25">
      <c r="A2021" s="12">
        <v>45823</v>
      </c>
      <c r="B2021" s="22" t="s">
        <v>34</v>
      </c>
      <c r="C2021" s="1" t="s">
        <v>34</v>
      </c>
      <c r="D2021" s="25">
        <v>4022</v>
      </c>
      <c r="E2021" s="24">
        <v>39010</v>
      </c>
      <c r="F2021" s="22" t="s">
        <v>35</v>
      </c>
      <c r="G2021" s="22" t="s">
        <v>36</v>
      </c>
      <c r="H2021" s="1" t="s">
        <v>58</v>
      </c>
      <c r="I2021" t="s">
        <v>59</v>
      </c>
      <c r="J2021" t="str">
        <f>_xlfn.CONCAT(IFERROR(INDEX(Lookup!B:B, MATCH(Table1[[#This Row],[Origin City]], Lookup!A:A, 0)), Table1[[#This Row],[Origin City]]),","," ",Table1[[#This Row],[Origin State]])</f>
        <v>Hancock, IA</v>
      </c>
      <c r="K2021" t="s">
        <v>60</v>
      </c>
      <c r="L2021" t="s">
        <v>54</v>
      </c>
      <c r="M2021" t="str">
        <f>_xlfn.CONCAT(IFERROR(INDEX(Lookup!B:B, MATCH(Table1[[#This Row],[Destination City]], Lookup!A:A, 0)), Table1[[#This Row],[Destination City]]),","," ",Table1[[#This Row],[Destination State]])</f>
        <v>Plainview, TX</v>
      </c>
      <c r="N2021" s="5">
        <v>832</v>
      </c>
      <c r="O2021" s="23" t="s">
        <v>41</v>
      </c>
      <c r="P2021" s="23">
        <v>110</v>
      </c>
      <c r="Q2021" s="23">
        <v>120</v>
      </c>
      <c r="R2021" s="23" t="s">
        <v>42</v>
      </c>
      <c r="S2021" t="s">
        <v>43</v>
      </c>
      <c r="T2021" s="23" t="s">
        <v>43</v>
      </c>
      <c r="U2021" s="37" t="s">
        <v>44</v>
      </c>
      <c r="V2021" s="32" t="s">
        <v>45</v>
      </c>
      <c r="W2021" s="4">
        <v>5160</v>
      </c>
      <c r="X2021" s="4">
        <f>IF(Table1[[#This Row],[Commodity]]="corn",Table1[[#This Row],[Tariff per Car]]/(111*2000/56),Table1[[#This Row],[Tariff per Car]]/(111*2000/60))</f>
        <v>1.3016216216216216</v>
      </c>
      <c r="Y2021" s="4">
        <f>Table1[[#This Row],[Tariff per Car]]/100.7</f>
        <v>51.241310824230389</v>
      </c>
      <c r="Z2021" s="4">
        <f>(Table1[[#This Row],[Tariff per Car]]/111)</f>
        <v>46.486486486486484</v>
      </c>
      <c r="AA2021" s="6">
        <f>(Table1[[#This Row],[Tariff per Car]]/111)/Table1[[#This Row],[Route Mileage]]</f>
        <v>5.5873180873180869E-2</v>
      </c>
      <c r="AB2021" s="4">
        <v>0.08</v>
      </c>
      <c r="AC2021" s="4">
        <f>Table1[[#This Row],[FSC per Mile]]*Table1[[#This Row],[Route Mileage]]</f>
        <v>66.56</v>
      </c>
      <c r="AD2021" s="4">
        <f>Table1[[#This Row],[Tariff per Car]]+Table1[[#This Row],[FSC per Car]]</f>
        <v>5226.5600000000004</v>
      </c>
      <c r="AE2021" s="4">
        <f>IF(Table1[[#This Row],[Commodity]]="corn",Table1[[#This Row],[Tariff + FSC per Car]]/(111*2000/56),Table1[[#This Row],[Tariff + FSC per Car]]/(111*2000/60))</f>
        <v>1.3184115315315317</v>
      </c>
      <c r="AF2021" s="4">
        <f>Table1[[#This Row],[Tariff + FSC per Car]]/100.7</f>
        <v>51.902284011916585</v>
      </c>
      <c r="AG2021" s="4">
        <f>(Table1[[#This Row],[Tariff + FSC per Car]]/111)</f>
        <v>47.086126126126132</v>
      </c>
      <c r="AH2021" s="6">
        <f>(Table1[[#This Row],[Tariff + FSC per Car]]/111)/Table1[[#This Row],[Route Mileage]]</f>
        <v>5.6593901593901604E-2</v>
      </c>
    </row>
    <row r="2022" spans="1:34" x14ac:dyDescent="0.25">
      <c r="A2022" s="12">
        <v>45823</v>
      </c>
      <c r="B2022" s="22" t="s">
        <v>34</v>
      </c>
      <c r="C2022" s="1" t="s">
        <v>34</v>
      </c>
      <c r="D2022" s="25">
        <v>4022</v>
      </c>
      <c r="E2022" s="24">
        <v>39010</v>
      </c>
      <c r="F2022" s="22" t="s">
        <v>35</v>
      </c>
      <c r="G2022" s="22" t="s">
        <v>36</v>
      </c>
      <c r="H2022" s="1" t="s">
        <v>61</v>
      </c>
      <c r="I2022" t="s">
        <v>62</v>
      </c>
      <c r="J2022" t="str">
        <f>_xlfn.CONCAT(IFERROR(INDEX(Lookup!B:B, MATCH(Table1[[#This Row],[Origin City]], Lookup!A:A, 0)), Table1[[#This Row],[Origin City]]),","," ",Table1[[#This Row],[Origin State]])</f>
        <v>Phelps (Rock Port), MO</v>
      </c>
      <c r="K2022" t="s">
        <v>63</v>
      </c>
      <c r="L2022" t="s">
        <v>64</v>
      </c>
      <c r="M2022" t="str">
        <f>_xlfn.CONCAT(IFERROR(INDEX(Lookup!B:B, MATCH(Table1[[#This Row],[Destination City]], Lookup!A:A, 0)), Table1[[#This Row],[Destination City]]),","," ",Table1[[#This Row],[Destination State]])</f>
        <v>Clovis, NM</v>
      </c>
      <c r="N2022" s="5">
        <v>764</v>
      </c>
      <c r="O2022" s="23" t="s">
        <v>41</v>
      </c>
      <c r="P2022" s="23">
        <v>110</v>
      </c>
      <c r="Q2022" s="23">
        <v>120</v>
      </c>
      <c r="R2022" s="23" t="s">
        <v>42</v>
      </c>
      <c r="S2022" t="s">
        <v>43</v>
      </c>
      <c r="T2022" s="23" t="s">
        <v>52</v>
      </c>
      <c r="U2022" s="37" t="s">
        <v>44</v>
      </c>
      <c r="V2022" s="32" t="s">
        <v>45</v>
      </c>
      <c r="W2022" s="4">
        <v>4800</v>
      </c>
      <c r="X2022" s="4">
        <f>IF(Table1[[#This Row],[Commodity]]="corn",Table1[[#This Row],[Tariff per Car]]/(111*2000/56),Table1[[#This Row],[Tariff per Car]]/(111*2000/60))</f>
        <v>1.2108108108108109</v>
      </c>
      <c r="Y2022" s="4">
        <f>Table1[[#This Row],[Tariff per Car]]/100.7</f>
        <v>47.666335650446868</v>
      </c>
      <c r="Z2022" s="4">
        <f>(Table1[[#This Row],[Tariff per Car]]/111)</f>
        <v>43.243243243243242</v>
      </c>
      <c r="AA2022" s="6">
        <f>(Table1[[#This Row],[Tariff per Car]]/111)/Table1[[#This Row],[Route Mileage]]</f>
        <v>5.6601103721522571E-2</v>
      </c>
      <c r="AB2022" s="4">
        <v>0.08</v>
      </c>
      <c r="AC2022" s="4">
        <f>Table1[[#This Row],[FSC per Mile]]*Table1[[#This Row],[Route Mileage]]</f>
        <v>61.120000000000005</v>
      </c>
      <c r="AD2022" s="4">
        <f>Table1[[#This Row],[Tariff per Car]]+Table1[[#This Row],[FSC per Car]]</f>
        <v>4861.12</v>
      </c>
      <c r="AE2022" s="4">
        <f>IF(Table1[[#This Row],[Commodity]]="corn",Table1[[#This Row],[Tariff + FSC per Car]]/(111*2000/56),Table1[[#This Row],[Tariff + FSC per Car]]/(111*2000/60))</f>
        <v>1.2262284684684686</v>
      </c>
      <c r="AF2022" s="4">
        <f>Table1[[#This Row],[Tariff + FSC per Car]]/100.7</f>
        <v>48.273286991062562</v>
      </c>
      <c r="AG2022" s="4">
        <f>(Table1[[#This Row],[Tariff + FSC per Car]]/111)</f>
        <v>43.793873873873871</v>
      </c>
      <c r="AH2022" s="6">
        <f>(Table1[[#This Row],[Tariff + FSC per Car]]/111)/Table1[[#This Row],[Route Mileage]]</f>
        <v>5.7321824442243284E-2</v>
      </c>
    </row>
    <row r="2023" spans="1:34" x14ac:dyDescent="0.25">
      <c r="A2023" s="12">
        <v>45823</v>
      </c>
      <c r="B2023" s="22" t="s">
        <v>34</v>
      </c>
      <c r="C2023" s="22" t="s">
        <v>34</v>
      </c>
      <c r="D2023" s="25">
        <v>4022</v>
      </c>
      <c r="E2023" s="24">
        <v>39010</v>
      </c>
      <c r="F2023" s="22" t="s">
        <v>35</v>
      </c>
      <c r="G2023" s="22" t="s">
        <v>36</v>
      </c>
      <c r="H2023" s="1" t="s">
        <v>61</v>
      </c>
      <c r="I2023" t="s">
        <v>62</v>
      </c>
      <c r="J2023" t="str">
        <f>_xlfn.CONCAT(IFERROR(INDEX(Lookup!B:B, MATCH(Table1[[#This Row],[Origin City]], Lookup!A:A, 0)), Table1[[#This Row],[Origin City]]),","," ",Table1[[#This Row],[Origin State]])</f>
        <v>Phelps (Rock Port), MO</v>
      </c>
      <c r="K2023" t="s">
        <v>65</v>
      </c>
      <c r="L2023" t="s">
        <v>54</v>
      </c>
      <c r="M2023" t="s">
        <v>66</v>
      </c>
      <c r="N2023" s="5">
        <v>937</v>
      </c>
      <c r="O2023" s="23" t="s">
        <v>41</v>
      </c>
      <c r="P2023" s="23">
        <v>110</v>
      </c>
      <c r="Q2023" s="23">
        <v>120</v>
      </c>
      <c r="R2023" s="23" t="s">
        <v>42</v>
      </c>
      <c r="S2023" t="s">
        <v>43</v>
      </c>
      <c r="T2023" s="23" t="s">
        <v>52</v>
      </c>
      <c r="U2023" s="37" t="s">
        <v>44</v>
      </c>
      <c r="V2023" s="32" t="s">
        <v>45</v>
      </c>
      <c r="W2023" s="4">
        <v>4540</v>
      </c>
      <c r="X2023" s="4">
        <f>IF(Table1[[#This Row],[Commodity]]="corn",Table1[[#This Row],[Tariff per Car]]/(111*2000/56),Table1[[#This Row],[Tariff per Car]]/(111*2000/60))</f>
        <v>1.1452252252252253</v>
      </c>
      <c r="Y2023" s="4">
        <f>Table1[[#This Row],[Tariff per Car]]/100.7</f>
        <v>45.084409136047668</v>
      </c>
      <c r="Z2023" s="4">
        <f>(Table1[[#This Row],[Tariff per Car]]/111)</f>
        <v>40.900900900900901</v>
      </c>
      <c r="AA2023" s="6">
        <f>(Table1[[#This Row],[Tariff per Car]]/111)/Table1[[#This Row],[Route Mileage]]</f>
        <v>4.3650908111954004E-2</v>
      </c>
      <c r="AB2023" s="4">
        <v>0.08</v>
      </c>
      <c r="AC2023" s="4">
        <f>Table1[[#This Row],[FSC per Mile]]*Table1[[#This Row],[Route Mileage]]</f>
        <v>74.960000000000008</v>
      </c>
      <c r="AD2023" s="4">
        <f>Table1[[#This Row],[Tariff per Car]]+Table1[[#This Row],[FSC per Car]]</f>
        <v>4614.96</v>
      </c>
      <c r="AE2023" s="4">
        <f>IF(Table1[[#This Row],[Commodity]]="corn",Table1[[#This Row],[Tariff + FSC per Car]]/(111*2000/56),Table1[[#This Row],[Tariff + FSC per Car]]/(111*2000/60))</f>
        <v>1.1641340540540541</v>
      </c>
      <c r="AF2023" s="4">
        <f>Table1[[#This Row],[Tariff + FSC per Car]]/100.7</f>
        <v>45.828798411122143</v>
      </c>
      <c r="AG2023" s="4">
        <f>(Table1[[#This Row],[Tariff + FSC per Car]]/111)</f>
        <v>41.576216216216217</v>
      </c>
      <c r="AH2023" s="6">
        <f>(Table1[[#This Row],[Tariff + FSC per Car]]/111)/Table1[[#This Row],[Route Mileage]]</f>
        <v>4.4371628832674724E-2</v>
      </c>
    </row>
    <row r="2024" spans="1:34" x14ac:dyDescent="0.25">
      <c r="A2024" s="12">
        <v>45823</v>
      </c>
      <c r="B2024" s="22" t="s">
        <v>34</v>
      </c>
      <c r="C2024" s="22" t="s">
        <v>34</v>
      </c>
      <c r="D2024" s="25">
        <v>4022</v>
      </c>
      <c r="E2024" s="24">
        <v>39013</v>
      </c>
      <c r="F2024" s="22" t="s">
        <v>35</v>
      </c>
      <c r="G2024" s="22" t="s">
        <v>36</v>
      </c>
      <c r="H2024" s="1" t="s">
        <v>67</v>
      </c>
      <c r="I2024" t="s">
        <v>68</v>
      </c>
      <c r="J2024" t="str">
        <f>_xlfn.CONCAT(IFERROR(INDEX(Lookup!B:B, MATCH(Table1[[#This Row],[Origin City]], Lookup!A:A, 0)), Table1[[#This Row],[Origin City]]),","," ",Table1[[#This Row],[Origin State]])</f>
        <v>Selby, SD</v>
      </c>
      <c r="K2024" t="s">
        <v>48</v>
      </c>
      <c r="L2024" t="s">
        <v>49</v>
      </c>
      <c r="M2024" t="s">
        <v>50</v>
      </c>
      <c r="N2024" s="5">
        <v>1419</v>
      </c>
      <c r="O2024" s="23" t="s">
        <v>51</v>
      </c>
      <c r="P2024" s="23">
        <v>110</v>
      </c>
      <c r="Q2024" s="23">
        <v>120</v>
      </c>
      <c r="R2024" s="23" t="s">
        <v>42</v>
      </c>
      <c r="S2024" t="s">
        <v>43</v>
      </c>
      <c r="T2024" s="23" t="s">
        <v>52</v>
      </c>
      <c r="U2024" s="37" t="s">
        <v>44</v>
      </c>
      <c r="V2024" s="32" t="s">
        <v>45</v>
      </c>
      <c r="W2024" s="4">
        <v>5430</v>
      </c>
      <c r="X2024" s="4">
        <f>IF(Table1[[#This Row],[Commodity]]="corn",Table1[[#This Row],[Tariff per Car]]/(111*2000/56),Table1[[#This Row],[Tariff per Car]]/(111*2000/60))</f>
        <v>1.3697297297297297</v>
      </c>
      <c r="Y2024" s="4">
        <f>Table1[[#This Row],[Tariff per Car]]/100.7</f>
        <v>53.922542204568025</v>
      </c>
      <c r="Z2024" s="4">
        <f>(Table1[[#This Row],[Tariff per Car]]/111)</f>
        <v>48.918918918918919</v>
      </c>
      <c r="AA2024" s="6">
        <f>(Table1[[#This Row],[Tariff per Car]]/111)/Table1[[#This Row],[Route Mileage]]</f>
        <v>3.4474220520732152E-2</v>
      </c>
      <c r="AB2024" s="4">
        <v>0.08</v>
      </c>
      <c r="AC2024" s="4">
        <f>Table1[[#This Row],[FSC per Mile]]*Table1[[#This Row],[Route Mileage]]</f>
        <v>113.52</v>
      </c>
      <c r="AD2024" s="4">
        <f>Table1[[#This Row],[Tariff per Car]]+Table1[[#This Row],[FSC per Car]]</f>
        <v>5543.52</v>
      </c>
      <c r="AE2024" s="4">
        <f>IF(Table1[[#This Row],[Commodity]]="corn",Table1[[#This Row],[Tariff + FSC per Car]]/(111*2000/56),Table1[[#This Row],[Tariff + FSC per Car]]/(111*2000/60))</f>
        <v>1.3983654054054055</v>
      </c>
      <c r="AF2024" s="4">
        <f>Table1[[#This Row],[Tariff + FSC per Car]]/100.7</f>
        <v>55.049851042701093</v>
      </c>
      <c r="AG2024" s="4">
        <f>(Table1[[#This Row],[Tariff + FSC per Car]]/111)</f>
        <v>49.941621621621628</v>
      </c>
      <c r="AH2024" s="6">
        <f>(Table1[[#This Row],[Tariff + FSC per Car]]/111)/Table1[[#This Row],[Route Mileage]]</f>
        <v>3.5194941241452872E-2</v>
      </c>
    </row>
    <row r="2025" spans="1:34" x14ac:dyDescent="0.25">
      <c r="A2025" s="12">
        <v>45823</v>
      </c>
      <c r="B2025" s="22" t="s">
        <v>34</v>
      </c>
      <c r="C2025" s="22" t="s">
        <v>34</v>
      </c>
      <c r="D2025" s="25">
        <v>4022</v>
      </c>
      <c r="E2025" s="24">
        <v>39013</v>
      </c>
      <c r="F2025" s="22" t="s">
        <v>35</v>
      </c>
      <c r="G2025" s="22" t="s">
        <v>36</v>
      </c>
      <c r="H2025" s="1" t="s">
        <v>69</v>
      </c>
      <c r="I2025" t="s">
        <v>47</v>
      </c>
      <c r="J2025" t="str">
        <f>_xlfn.CONCAT(IFERROR(INDEX(Lookup!B:B, MATCH(Table1[[#This Row],[Origin City]], Lookup!A:A, 0)), Table1[[#This Row],[Origin City]]),","," ",Table1[[#This Row],[Origin State]])</f>
        <v>St. Cloud, MN</v>
      </c>
      <c r="K2025" t="s">
        <v>48</v>
      </c>
      <c r="L2025" t="s">
        <v>49</v>
      </c>
      <c r="M2025" t="s">
        <v>50</v>
      </c>
      <c r="N2025" s="5">
        <v>1666</v>
      </c>
      <c r="O2025" s="23" t="s">
        <v>51</v>
      </c>
      <c r="P2025" s="23">
        <v>110</v>
      </c>
      <c r="Q2025" s="23">
        <v>120</v>
      </c>
      <c r="R2025" s="23" t="s">
        <v>42</v>
      </c>
      <c r="S2025" t="s">
        <v>43</v>
      </c>
      <c r="T2025" s="23" t="s">
        <v>52</v>
      </c>
      <c r="U2025" s="37" t="s">
        <v>44</v>
      </c>
      <c r="V2025" s="32" t="s">
        <v>45</v>
      </c>
      <c r="W2025" s="4">
        <v>5430</v>
      </c>
      <c r="X2025" s="4">
        <f>IF(Table1[[#This Row],[Commodity]]="corn",Table1[[#This Row],[Tariff per Car]]/(111*2000/56),Table1[[#This Row],[Tariff per Car]]/(111*2000/60))</f>
        <v>1.3697297297297297</v>
      </c>
      <c r="Y2025" s="4">
        <f>Table1[[#This Row],[Tariff per Car]]/100.7</f>
        <v>53.922542204568025</v>
      </c>
      <c r="Z2025" s="4">
        <f>(Table1[[#This Row],[Tariff per Car]]/111)</f>
        <v>48.918918918918919</v>
      </c>
      <c r="AA2025" s="6">
        <f>(Table1[[#This Row],[Tariff per Car]]/111)/Table1[[#This Row],[Route Mileage]]</f>
        <v>2.9363096589987345E-2</v>
      </c>
      <c r="AB2025" s="4">
        <v>0.08</v>
      </c>
      <c r="AC2025" s="4">
        <f>Table1[[#This Row],[FSC per Mile]]*Table1[[#This Row],[Route Mileage]]</f>
        <v>133.28</v>
      </c>
      <c r="AD2025" s="4">
        <f>Table1[[#This Row],[Tariff per Car]]+Table1[[#This Row],[FSC per Car]]</f>
        <v>5563.28</v>
      </c>
      <c r="AE2025" s="4">
        <f>IF(Table1[[#This Row],[Commodity]]="corn",Table1[[#This Row],[Tariff + FSC per Car]]/(111*2000/56),Table1[[#This Row],[Tariff + FSC per Car]]/(111*2000/60))</f>
        <v>1.4033499099099098</v>
      </c>
      <c r="AF2025" s="4">
        <f>Table1[[#This Row],[Tariff + FSC per Car]]/100.7</f>
        <v>55.24607745779543</v>
      </c>
      <c r="AG2025" s="4">
        <f>(Table1[[#This Row],[Tariff + FSC per Car]]/111)</f>
        <v>50.119639639639637</v>
      </c>
      <c r="AH2025" s="6">
        <f>(Table1[[#This Row],[Tariff + FSC per Car]]/111)/Table1[[#This Row],[Route Mileage]]</f>
        <v>3.0083817310708066E-2</v>
      </c>
    </row>
    <row r="2026" spans="1:34" x14ac:dyDescent="0.25">
      <c r="A2026" s="12">
        <v>45823</v>
      </c>
      <c r="B2026" s="22" t="s">
        <v>34</v>
      </c>
      <c r="C2026" s="1" t="s">
        <v>34</v>
      </c>
      <c r="D2026" s="25">
        <v>4022</v>
      </c>
      <c r="E2026" s="24">
        <v>39010</v>
      </c>
      <c r="F2026" s="22" t="s">
        <v>35</v>
      </c>
      <c r="G2026" s="22" t="s">
        <v>36</v>
      </c>
      <c r="H2026" s="1" t="s">
        <v>70</v>
      </c>
      <c r="I2026" t="s">
        <v>57</v>
      </c>
      <c r="J2026" t="str">
        <f>_xlfn.CONCAT(IFERROR(INDEX(Lookup!B:B, MATCH(Table1[[#This Row],[Origin City]], Lookup!A:A, 0)), Table1[[#This Row],[Origin City]]),","," ",Table1[[#This Row],[Origin State]])</f>
        <v>Waverly, IL</v>
      </c>
      <c r="K2026" t="s">
        <v>71</v>
      </c>
      <c r="L2026" t="s">
        <v>64</v>
      </c>
      <c r="M2026" t="str">
        <f>_xlfn.CONCAT(IFERROR(INDEX(Lookup!B:B, MATCH(Table1[[#This Row],[Destination City]], Lookup!A:A, 0)), Table1[[#This Row],[Destination City]]),","," ",Table1[[#This Row],[Destination State]])</f>
        <v>Dexter, NM</v>
      </c>
      <c r="N2026" s="47">
        <v>1058</v>
      </c>
      <c r="O2026" s="23" t="s">
        <v>41</v>
      </c>
      <c r="P2026" s="23">
        <v>110</v>
      </c>
      <c r="Q2026" s="23">
        <v>120</v>
      </c>
      <c r="R2026" s="23" t="s">
        <v>42</v>
      </c>
      <c r="S2026" t="s">
        <v>43</v>
      </c>
      <c r="T2026" s="23" t="s">
        <v>43</v>
      </c>
      <c r="U2026" s="37" t="s">
        <v>44</v>
      </c>
      <c r="V2026" s="32" t="s">
        <v>45</v>
      </c>
      <c r="W2026" s="4">
        <v>4680</v>
      </c>
      <c r="X2026" s="4">
        <f>IF(Table1[[#This Row],[Commodity]]="corn",Table1[[#This Row],[Tariff per Car]]/(111*2000/56),Table1[[#This Row],[Tariff per Car]]/(111*2000/60))</f>
        <v>1.1805405405405405</v>
      </c>
      <c r="Y2026" s="4">
        <f>Table1[[#This Row],[Tariff per Car]]/100.7</f>
        <v>46.474677259185697</v>
      </c>
      <c r="Z2026" s="4">
        <f>(Table1[[#This Row],[Tariff per Car]]/111)</f>
        <v>42.162162162162161</v>
      </c>
      <c r="AA2026" s="6">
        <f>(Table1[[#This Row],[Tariff per Car]]/111)/Table1[[#This Row],[Route Mileage]]</f>
        <v>3.9850814898073877E-2</v>
      </c>
      <c r="AB2026" s="4">
        <v>0.08</v>
      </c>
      <c r="AC2026" s="4">
        <f>Table1[[#This Row],[FSC per Mile]]*Table1[[#This Row],[Route Mileage]]</f>
        <v>84.64</v>
      </c>
      <c r="AD2026" s="4">
        <f>Table1[[#This Row],[Tariff per Car]]+Table1[[#This Row],[FSC per Car]]</f>
        <v>4764.6400000000003</v>
      </c>
      <c r="AE2026" s="4">
        <f>IF(Table1[[#This Row],[Commodity]]="corn",Table1[[#This Row],[Tariff + FSC per Car]]/(111*2000/56),Table1[[#This Row],[Tariff + FSC per Car]]/(111*2000/60))</f>
        <v>1.2018911711711713</v>
      </c>
      <c r="AF2026" s="4">
        <f>Table1[[#This Row],[Tariff + FSC per Car]]/100.7</f>
        <v>47.315193644488581</v>
      </c>
      <c r="AG2026" s="4">
        <f>(Table1[[#This Row],[Tariff + FSC per Car]]/111)</f>
        <v>42.924684684684685</v>
      </c>
      <c r="AH2026" s="6">
        <f>(Table1[[#This Row],[Tariff + FSC per Car]]/111)/Table1[[#This Row],[Route Mileage]]</f>
        <v>4.0571535618794598E-2</v>
      </c>
    </row>
    <row r="2027" spans="1:34" x14ac:dyDescent="0.25">
      <c r="A2027" s="12">
        <v>45823</v>
      </c>
      <c r="B2027" s="22" t="s">
        <v>131</v>
      </c>
      <c r="C2027" s="22" t="s">
        <v>131</v>
      </c>
      <c r="D2027" s="25">
        <v>4050</v>
      </c>
      <c r="E2027" s="24">
        <v>1001000</v>
      </c>
      <c r="F2027" s="22" t="s">
        <v>35</v>
      </c>
      <c r="G2027" s="22" t="s">
        <v>36</v>
      </c>
      <c r="H2027" s="1" t="s">
        <v>132</v>
      </c>
      <c r="I2027" t="s">
        <v>57</v>
      </c>
      <c r="J2027" t="str">
        <f>_xlfn.CONCAT(IFERROR(INDEX(Lookup!B:B, MATCH(Table1[[#This Row],[Origin City]], Lookup!A:A, 0)), Table1[[#This Row],[Origin City]]),","," ",Table1[[#This Row],[Origin State]])</f>
        <v>Gibson City, IL</v>
      </c>
      <c r="K2027" t="s">
        <v>133</v>
      </c>
      <c r="L2027" t="s">
        <v>83</v>
      </c>
      <c r="M2027" t="str">
        <f>_xlfn.CONCAT(IFERROR(INDEX(Lookup!B:B, MATCH(Table1[[#This Row],[Destination City]], Lookup!A:A, 0)), Table1[[#This Row],[Destination City]]),","," ",Table1[[#This Row],[Destination State]])</f>
        <v>Reserve, LA</v>
      </c>
      <c r="N2027" s="5">
        <v>870</v>
      </c>
      <c r="O2027" s="23" t="s">
        <v>86</v>
      </c>
      <c r="P2027" s="23">
        <v>105</v>
      </c>
      <c r="Q2027" s="23"/>
      <c r="R2027" s="23" t="s">
        <v>108</v>
      </c>
      <c r="S2027" t="s">
        <v>43</v>
      </c>
      <c r="T2027" s="23" t="s">
        <v>52</v>
      </c>
      <c r="U2027" s="31"/>
      <c r="V2027" s="32" t="s">
        <v>134</v>
      </c>
      <c r="W2027" s="4">
        <v>2081</v>
      </c>
      <c r="X2027" s="4">
        <f>IF(Table1[[#This Row],[Commodity]]="corn",Table1[[#This Row],[Tariff per Car]]/(111*2000/56),Table1[[#This Row],[Tariff per Car]]/(111*2000/60))</f>
        <v>0.52493693693693699</v>
      </c>
      <c r="Y2027" s="4">
        <f>Table1[[#This Row],[Tariff per Car]]/100.7</f>
        <v>20.665342601787486</v>
      </c>
      <c r="Z2027" s="4">
        <f>(Table1[[#This Row],[Tariff per Car]]/111)</f>
        <v>18.747747747747749</v>
      </c>
      <c r="AA2027" s="6">
        <f>(Table1[[#This Row],[Tariff per Car]]/111)/Table1[[#This Row],[Route Mileage]]</f>
        <v>2.154913534223879E-2</v>
      </c>
      <c r="AB2027" s="4">
        <v>0.33100000000000002</v>
      </c>
      <c r="AC2027" s="4">
        <f>Table1[[#This Row],[FSC per Mile]]*Table1[[#This Row],[Route Mileage]]</f>
        <v>287.97000000000003</v>
      </c>
      <c r="AD2027" s="4">
        <f>Table1[[#This Row],[Tariff per Car]]+Table1[[#This Row],[FSC per Car]]</f>
        <v>2368.9700000000003</v>
      </c>
      <c r="AE2027" s="4">
        <f>IF(Table1[[#This Row],[Commodity]]="corn",Table1[[#This Row],[Tariff + FSC per Car]]/(111*2000/56),Table1[[#This Row],[Tariff + FSC per Car]]/(111*2000/60))</f>
        <v>0.59757801801801813</v>
      </c>
      <c r="AF2027" s="4">
        <f>Table1[[#This Row],[Tariff + FSC per Car]]/100.7</f>
        <v>23.525024826216487</v>
      </c>
      <c r="AG2027" s="4">
        <f>(Table1[[#This Row],[Tariff + FSC per Car]]/111)</f>
        <v>21.342072072072074</v>
      </c>
      <c r="AH2027" s="6">
        <f>(Table1[[#This Row],[Tariff + FSC per Car]]/111)/Table1[[#This Row],[Route Mileage]]</f>
        <v>2.4531117324220777E-2</v>
      </c>
    </row>
    <row r="2028" spans="1:34" x14ac:dyDescent="0.25">
      <c r="A2028" s="12">
        <v>45823</v>
      </c>
      <c r="B2028" s="22" t="s">
        <v>131</v>
      </c>
      <c r="C2028" s="22" t="s">
        <v>131</v>
      </c>
      <c r="D2028" s="25">
        <v>4050</v>
      </c>
      <c r="E2028" s="24">
        <v>1001000</v>
      </c>
      <c r="F2028" s="22" t="s">
        <v>35</v>
      </c>
      <c r="G2028" s="22" t="s">
        <v>36</v>
      </c>
      <c r="H2028" s="1" t="s">
        <v>132</v>
      </c>
      <c r="I2028" t="s">
        <v>57</v>
      </c>
      <c r="J2028" t="str">
        <f>_xlfn.CONCAT(IFERROR(INDEX(Lookup!B:B, MATCH(Table1[[#This Row],[Origin City]], Lookup!A:A, 0)), Table1[[#This Row],[Origin City]]),","," ",Table1[[#This Row],[Origin State]])</f>
        <v>Gibson City, IL</v>
      </c>
      <c r="K2028" t="s">
        <v>133</v>
      </c>
      <c r="L2028" t="s">
        <v>83</v>
      </c>
      <c r="M2028" t="str">
        <f>_xlfn.CONCAT(IFERROR(INDEX(Lookup!B:B, MATCH(Table1[[#This Row],[Destination City]], Lookup!A:A, 0)), Table1[[#This Row],[Destination City]]),","," ",Table1[[#This Row],[Destination State]])</f>
        <v>Reserve, LA</v>
      </c>
      <c r="N2028" s="5">
        <v>870</v>
      </c>
      <c r="O2028" s="23" t="s">
        <v>86</v>
      </c>
      <c r="P2028" s="23">
        <v>105</v>
      </c>
      <c r="Q2028" s="23"/>
      <c r="R2028" s="23" t="s">
        <v>2</v>
      </c>
      <c r="S2028" t="s">
        <v>43</v>
      </c>
      <c r="T2028" s="23" t="s">
        <v>52</v>
      </c>
      <c r="U2028" s="31"/>
      <c r="V2028" s="32" t="s">
        <v>134</v>
      </c>
      <c r="W2028" s="4">
        <v>2461</v>
      </c>
      <c r="X2028" s="4">
        <f>IF(Table1[[#This Row],[Commodity]]="corn",Table1[[#This Row],[Tariff per Car]]/(111*2000/56),Table1[[#This Row],[Tariff per Car]]/(111*2000/60))</f>
        <v>0.62079279279279276</v>
      </c>
      <c r="Y2028" s="4">
        <f>Table1[[#This Row],[Tariff per Car]]/100.7</f>
        <v>24.438927507447865</v>
      </c>
      <c r="Z2028" s="4">
        <f>(Table1[[#This Row],[Tariff per Car]]/111)</f>
        <v>22.171171171171171</v>
      </c>
      <c r="AA2028" s="6">
        <f>(Table1[[#This Row],[Tariff per Car]]/111)/Table1[[#This Row],[Route Mileage]]</f>
        <v>2.5484104794449621E-2</v>
      </c>
      <c r="AB2028" s="4">
        <v>0.33100000000000002</v>
      </c>
      <c r="AC2028" s="4">
        <f>Table1[[#This Row],[FSC per Mile]]*Table1[[#This Row],[Route Mileage]]</f>
        <v>287.97000000000003</v>
      </c>
      <c r="AD2028" s="4">
        <f>Table1[[#This Row],[Tariff per Car]]+Table1[[#This Row],[FSC per Car]]</f>
        <v>2748.9700000000003</v>
      </c>
      <c r="AE2028" s="4">
        <f>IF(Table1[[#This Row],[Commodity]]="corn",Table1[[#This Row],[Tariff + FSC per Car]]/(111*2000/56),Table1[[#This Row],[Tariff + FSC per Car]]/(111*2000/60))</f>
        <v>0.6934338738738739</v>
      </c>
      <c r="AF2028" s="4">
        <f>Table1[[#This Row],[Tariff + FSC per Car]]/100.7</f>
        <v>27.298609731876862</v>
      </c>
      <c r="AG2028" s="4">
        <f>(Table1[[#This Row],[Tariff + FSC per Car]]/111)</f>
        <v>24.765495495495497</v>
      </c>
      <c r="AH2028" s="6">
        <f>(Table1[[#This Row],[Tariff + FSC per Car]]/111)/Table1[[#This Row],[Route Mileage]]</f>
        <v>2.8466086776431605E-2</v>
      </c>
    </row>
    <row r="2029" spans="1:34" x14ac:dyDescent="0.25">
      <c r="A2029" s="12">
        <v>45823</v>
      </c>
      <c r="B2029" s="22" t="s">
        <v>80</v>
      </c>
      <c r="C2029" s="22" t="s">
        <v>81</v>
      </c>
      <c r="D2029" s="25">
        <v>4032</v>
      </c>
      <c r="E2029" s="24">
        <v>11182</v>
      </c>
      <c r="F2029" s="22" t="s">
        <v>35</v>
      </c>
      <c r="G2029" s="22" t="s">
        <v>36</v>
      </c>
      <c r="H2029" s="1" t="s">
        <v>82</v>
      </c>
      <c r="I2029" t="s">
        <v>83</v>
      </c>
      <c r="J2029" t="str">
        <f>_xlfn.CONCAT(IFERROR(INDEX(Lookup!B:B, MATCH(Table1[[#This Row],[Origin City]], Lookup!A:A, 0)), Table1[[#This Row],[Origin City]]),","," ",Table1[[#This Row],[Origin State]])</f>
        <v>Delhi, LA</v>
      </c>
      <c r="K2029" t="s">
        <v>84</v>
      </c>
      <c r="L2029" t="s">
        <v>85</v>
      </c>
      <c r="M2029" t="str">
        <f>_xlfn.CONCAT(IFERROR(INDEX(Lookup!B:B, MATCH(Table1[[#This Row],[Destination City]], Lookup!A:A, 0)), Table1[[#This Row],[Destination City]]),","," ",Table1[[#This Row],[Destination State]])</f>
        <v>Morton, MS</v>
      </c>
      <c r="N2029" s="5">
        <v>120</v>
      </c>
      <c r="O2029" s="23" t="s">
        <v>86</v>
      </c>
      <c r="P2029" s="23">
        <v>100</v>
      </c>
      <c r="Q2029" s="23"/>
      <c r="R2029" s="23" t="s">
        <v>42</v>
      </c>
      <c r="S2029" t="s">
        <v>43</v>
      </c>
      <c r="T2029" s="23" t="s">
        <v>52</v>
      </c>
      <c r="U2029" s="31"/>
      <c r="V2029" s="32" t="s">
        <v>87</v>
      </c>
      <c r="W2029" s="4">
        <v>1342</v>
      </c>
      <c r="X2029" s="4">
        <f>IF(Table1[[#This Row],[Commodity]]="corn",Table1[[#This Row],[Tariff per Car]]/(111*2000/56),Table1[[#This Row],[Tariff per Car]]/(111*2000/60))</f>
        <v>0.33852252252252252</v>
      </c>
      <c r="Y2029" s="4">
        <f>Table1[[#This Row],[Tariff per Car]]/100.7</f>
        <v>13.326713008937437</v>
      </c>
      <c r="Z2029" s="4">
        <f>(Table1[[#This Row],[Tariff per Car]]/111)</f>
        <v>12.09009009009009</v>
      </c>
      <c r="AA2029" s="6">
        <f>(Table1[[#This Row],[Tariff per Car]]/111)/Table1[[#This Row],[Route Mileage]]</f>
        <v>0.10075075075075075</v>
      </c>
      <c r="AB2029" s="4">
        <v>0.36</v>
      </c>
      <c r="AC2029" s="4">
        <f>Table1[[#This Row],[FSC per Mile]]*Table1[[#This Row],[Route Mileage]]</f>
        <v>43.199999999999996</v>
      </c>
      <c r="AD2029" s="4">
        <f>Table1[[#This Row],[Tariff per Car]]+Table1[[#This Row],[FSC per Car]]</f>
        <v>1385.2</v>
      </c>
      <c r="AE2029" s="4">
        <f>IF(Table1[[#This Row],[Commodity]]="corn",Table1[[#This Row],[Tariff + FSC per Car]]/(111*2000/56),Table1[[#This Row],[Tariff + FSC per Car]]/(111*2000/60))</f>
        <v>0.34941981981981984</v>
      </c>
      <c r="AF2029" s="4">
        <f>Table1[[#This Row],[Tariff + FSC per Car]]/100.7</f>
        <v>13.755710029791461</v>
      </c>
      <c r="AG2029" s="4">
        <f>(Table1[[#This Row],[Tariff + FSC per Car]]/111)</f>
        <v>12.479279279279279</v>
      </c>
      <c r="AH2029" s="6">
        <f>(Table1[[#This Row],[Tariff + FSC per Car]]/111)/Table1[[#This Row],[Route Mileage]]</f>
        <v>0.10399399399399399</v>
      </c>
    </row>
    <row r="2030" spans="1:34" x14ac:dyDescent="0.25">
      <c r="A2030" s="12">
        <v>45823</v>
      </c>
      <c r="B2030" s="22" t="s">
        <v>88</v>
      </c>
      <c r="C2030" s="22" t="s">
        <v>81</v>
      </c>
      <c r="D2030" s="25">
        <v>4444</v>
      </c>
      <c r="E2030" s="24">
        <v>45646</v>
      </c>
      <c r="F2030" s="22" t="s">
        <v>35</v>
      </c>
      <c r="G2030" s="22" t="s">
        <v>36</v>
      </c>
      <c r="H2030" s="1" t="s">
        <v>89</v>
      </c>
      <c r="I2030" t="s">
        <v>75</v>
      </c>
      <c r="J2030" t="str">
        <f>_xlfn.CONCAT(IFERROR(INDEX(Lookup!B:B, MATCH(Table1[[#This Row],[Origin City]], Lookup!A:A, 0)), Table1[[#This Row],[Origin City]]),","," ",Table1[[#This Row],[Origin State]])</f>
        <v>Enderlin, ND</v>
      </c>
      <c r="K2030" t="s">
        <v>90</v>
      </c>
      <c r="L2030" t="s">
        <v>49</v>
      </c>
      <c r="M2030" t="str">
        <f>_xlfn.CONCAT(IFERROR(INDEX(Lookup!B:B, MATCH(Table1[[#This Row],[Destination City]], Lookup!A:A, 0)), Table1[[#This Row],[Destination City]]),","," ",Table1[[#This Row],[Destination State]])</f>
        <v>Kalama, WA</v>
      </c>
      <c r="N2030" s="5">
        <v>1617</v>
      </c>
      <c r="O2030" s="23" t="s">
        <v>86</v>
      </c>
      <c r="P2030" s="23">
        <v>110</v>
      </c>
      <c r="Q2030" s="23">
        <v>110</v>
      </c>
      <c r="R2030" s="23" t="s">
        <v>42</v>
      </c>
      <c r="S2030" t="s">
        <v>43</v>
      </c>
      <c r="T2030" s="23" t="s">
        <v>52</v>
      </c>
      <c r="U2030" s="31"/>
      <c r="V2030" s="32" t="s">
        <v>87</v>
      </c>
      <c r="W2030" s="4">
        <v>5047</v>
      </c>
      <c r="X2030" s="4">
        <f>IF(Table1[[#This Row],[Commodity]]="corn",Table1[[#This Row],[Tariff per Car]]/(111*2000/56),Table1[[#This Row],[Tariff per Car]]/(111*2000/60))</f>
        <v>1.2731171171171172</v>
      </c>
      <c r="Y2030" s="4">
        <f>Table1[[#This Row],[Tariff per Car]]/100.7</f>
        <v>50.119165839126119</v>
      </c>
      <c r="Z2030" s="4">
        <f>(Table1[[#This Row],[Tariff per Car]]/111)</f>
        <v>45.468468468468465</v>
      </c>
      <c r="AA2030" s="6">
        <f>(Table1[[#This Row],[Tariff per Car]]/111)/Table1[[#This Row],[Route Mileage]]</f>
        <v>2.8119028119028118E-2</v>
      </c>
      <c r="AB2030" s="4">
        <v>0.26500000000000001</v>
      </c>
      <c r="AC2030" s="4">
        <f>Table1[[#This Row],[FSC per Mile]]*Table1[[#This Row],[Route Mileage]]</f>
        <v>428.505</v>
      </c>
      <c r="AD2030" s="4">
        <f>Table1[[#This Row],[Tariff per Car]]+Table1[[#This Row],[FSC per Car]]</f>
        <v>5475.5050000000001</v>
      </c>
      <c r="AE2030" s="4">
        <f>IF(Table1[[#This Row],[Commodity]]="corn",Table1[[#This Row],[Tariff + FSC per Car]]/(111*2000/56),Table1[[#This Row],[Tariff + FSC per Car]]/(111*2000/60))</f>
        <v>1.3812084684684685</v>
      </c>
      <c r="AF2030" s="4">
        <f>Table1[[#This Row],[Tariff + FSC per Car]]/100.7</f>
        <v>54.374428997020857</v>
      </c>
      <c r="AG2030" s="4">
        <f>(Table1[[#This Row],[Tariff + FSC per Car]]/111)</f>
        <v>49.328873873873874</v>
      </c>
      <c r="AH2030" s="6">
        <f>(Table1[[#This Row],[Tariff + FSC per Car]]/111)/Table1[[#This Row],[Route Mileage]]</f>
        <v>3.0506415506415505E-2</v>
      </c>
    </row>
    <row r="2031" spans="1:34" x14ac:dyDescent="0.25">
      <c r="A2031" s="12">
        <v>45823</v>
      </c>
      <c r="B2031" s="22" t="s">
        <v>88</v>
      </c>
      <c r="C2031" s="22" t="s">
        <v>81</v>
      </c>
      <c r="D2031" s="25">
        <v>4444</v>
      </c>
      <c r="E2031" s="24">
        <v>45558</v>
      </c>
      <c r="F2031" s="22" t="s">
        <v>35</v>
      </c>
      <c r="G2031" s="22" t="s">
        <v>36</v>
      </c>
      <c r="H2031" s="1" t="s">
        <v>91</v>
      </c>
      <c r="I2031" t="s">
        <v>47</v>
      </c>
      <c r="J2031" t="str">
        <f>_xlfn.CONCAT(IFERROR(INDEX(Lookup!B:B, MATCH(Table1[[#This Row],[Origin City]], Lookup!A:A, 0)), Table1[[#This Row],[Origin City]]),","," ",Table1[[#This Row],[Origin State]])</f>
        <v>Glenwood, MN</v>
      </c>
      <c r="K2031" t="s">
        <v>92</v>
      </c>
      <c r="L2031" t="s">
        <v>93</v>
      </c>
      <c r="M2031" t="str">
        <f>_xlfn.CONCAT(IFERROR(INDEX(Lookup!B:B, MATCH(Table1[[#This Row],[Destination City]], Lookup!A:A, 0)), Table1[[#This Row],[Destination City]]),","," ",Table1[[#This Row],[Destination State]])</f>
        <v>Boardman, OR</v>
      </c>
      <c r="N2031" s="5">
        <v>1556</v>
      </c>
      <c r="O2031" s="23" t="s">
        <v>86</v>
      </c>
      <c r="P2031" s="23">
        <v>110</v>
      </c>
      <c r="Q2031" s="23">
        <v>110</v>
      </c>
      <c r="R2031" s="23" t="s">
        <v>42</v>
      </c>
      <c r="S2031" t="s">
        <v>43</v>
      </c>
      <c r="T2031" s="23" t="s">
        <v>52</v>
      </c>
      <c r="U2031" s="31"/>
      <c r="V2031" s="32" t="s">
        <v>87</v>
      </c>
      <c r="W2031" s="4">
        <v>5513</v>
      </c>
      <c r="X2031" s="4">
        <f>IF(Table1[[#This Row],[Commodity]]="corn",Table1[[#This Row],[Tariff per Car]]/(111*2000/56),Table1[[#This Row],[Tariff per Car]]/(111*2000/60))</f>
        <v>1.3906666666666667</v>
      </c>
      <c r="Y2031" s="4">
        <f>Table1[[#This Row],[Tariff per Car]]/100.7</f>
        <v>54.746772591857003</v>
      </c>
      <c r="Z2031" s="4">
        <f>(Table1[[#This Row],[Tariff per Car]]/111)</f>
        <v>49.666666666666664</v>
      </c>
      <c r="AA2031" s="6">
        <f>(Table1[[#This Row],[Tariff per Car]]/111)/Table1[[#This Row],[Route Mileage]]</f>
        <v>3.1919451585261355E-2</v>
      </c>
      <c r="AB2031" s="4">
        <v>0.26500000000000001</v>
      </c>
      <c r="AC2031" s="4">
        <f>Table1[[#This Row],[FSC per Mile]]*Table1[[#This Row],[Route Mileage]]</f>
        <v>412.34000000000003</v>
      </c>
      <c r="AD2031" s="4">
        <f>Table1[[#This Row],[Tariff per Car]]+Table1[[#This Row],[FSC per Car]]</f>
        <v>5925.34</v>
      </c>
      <c r="AE2031" s="4">
        <f>IF(Table1[[#This Row],[Commodity]]="corn",Table1[[#This Row],[Tariff + FSC per Car]]/(111*2000/56),Table1[[#This Row],[Tariff + FSC per Car]]/(111*2000/60))</f>
        <v>1.4946803603603604</v>
      </c>
      <c r="AF2031" s="4">
        <f>Table1[[#This Row],[Tariff + FSC per Car]]/100.7</f>
        <v>58.841509433962266</v>
      </c>
      <c r="AG2031" s="4">
        <f>(Table1[[#This Row],[Tariff + FSC per Car]]/111)</f>
        <v>53.381441441441446</v>
      </c>
      <c r="AH2031" s="6">
        <f>(Table1[[#This Row],[Tariff + FSC per Car]]/111)/Table1[[#This Row],[Route Mileage]]</f>
        <v>3.4306838972648745E-2</v>
      </c>
    </row>
    <row r="2032" spans="1:34" x14ac:dyDescent="0.25">
      <c r="A2032" s="12">
        <v>45823</v>
      </c>
      <c r="B2032" s="22" t="s">
        <v>94</v>
      </c>
      <c r="C2032" s="22" t="s">
        <v>94</v>
      </c>
      <c r="D2032" s="25">
        <v>4315</v>
      </c>
      <c r="F2032" s="22" t="s">
        <v>35</v>
      </c>
      <c r="G2032" s="22" t="s">
        <v>36</v>
      </c>
      <c r="H2032" s="1" t="s">
        <v>95</v>
      </c>
      <c r="I2032" t="s">
        <v>96</v>
      </c>
      <c r="J2032" t="str">
        <f>_xlfn.CONCAT(IFERROR(INDEX(Lookup!B:B, MATCH(Table1[[#This Row],[Origin City]], Lookup!A:A, 0)), Table1[[#This Row],[Origin City]]),","," ",Table1[[#This Row],[Origin State]])</f>
        <v>Haw Creek (Ladoga), IN</v>
      </c>
      <c r="K2032" t="s">
        <v>97</v>
      </c>
      <c r="L2032" t="s">
        <v>98</v>
      </c>
      <c r="M2032" t="str">
        <f>_xlfn.CONCAT(IFERROR(INDEX(Lookup!B:B, MATCH(Table1[[#This Row],[Destination City]], Lookup!A:A, 0)), Table1[[#This Row],[Destination City]]),","," ",Table1[[#This Row],[Destination State]])</f>
        <v>Ozark, AL</v>
      </c>
      <c r="N2032" s="9">
        <v>707</v>
      </c>
      <c r="O2032" s="23" t="s">
        <v>86</v>
      </c>
      <c r="P2032" s="23">
        <v>90</v>
      </c>
      <c r="Q2032" s="23">
        <v>90</v>
      </c>
      <c r="R2032" s="23" t="s">
        <v>42</v>
      </c>
      <c r="S2032" t="s">
        <v>43</v>
      </c>
      <c r="T2032" s="23" t="s">
        <v>52</v>
      </c>
      <c r="U2032" s="33"/>
      <c r="V2032" s="34" t="s">
        <v>87</v>
      </c>
      <c r="W2032" s="4">
        <v>5961</v>
      </c>
      <c r="X2032" s="4">
        <f>IF(Table1[[#This Row],[Commodity]]="corn",Table1[[#This Row],[Tariff per Car]]/(111*2000/56),Table1[[#This Row],[Tariff per Car]]/(111*2000/60))</f>
        <v>1.5036756756756757</v>
      </c>
      <c r="Y2032" s="4">
        <f>Table1[[#This Row],[Tariff per Car]]/100.7</f>
        <v>59.195630585898705</v>
      </c>
      <c r="Z2032" s="4">
        <f>(Table1[[#This Row],[Tariff per Car]]/111)</f>
        <v>53.702702702702702</v>
      </c>
      <c r="AA2032" s="6">
        <f>(Table1[[#This Row],[Tariff per Car]]/111)/Table1[[#This Row],[Route Mileage]]</f>
        <v>7.5958561107075953E-2</v>
      </c>
      <c r="AB2032" s="4">
        <v>0</v>
      </c>
      <c r="AC2032" s="4">
        <f>Table1[[#This Row],[FSC per Mile]]*Table1[[#This Row],[Route Mileage]]</f>
        <v>0</v>
      </c>
      <c r="AD2032" s="4">
        <f>Table1[[#This Row],[Tariff per Car]]+Table1[[#This Row],[FSC per Car]]</f>
        <v>5961</v>
      </c>
      <c r="AE2032" s="4">
        <f>IF(Table1[[#This Row],[Commodity]]="corn",Table1[[#This Row],[Tariff + FSC per Car]]/(111*2000/56),Table1[[#This Row],[Tariff + FSC per Car]]/(111*2000/60))</f>
        <v>1.5036756756756757</v>
      </c>
      <c r="AF2032" s="4">
        <f>Table1[[#This Row],[Tariff + FSC per Car]]/100.7</f>
        <v>59.195630585898705</v>
      </c>
      <c r="AG2032" s="4">
        <f>(Table1[[#This Row],[Tariff + FSC per Car]]/111)</f>
        <v>53.702702702702702</v>
      </c>
      <c r="AH2032" s="6">
        <f>(Table1[[#This Row],[Tariff + FSC per Car]]/111)/Table1[[#This Row],[Route Mileage]]</f>
        <v>7.5958561107075953E-2</v>
      </c>
    </row>
    <row r="2033" spans="1:34" x14ac:dyDescent="0.25">
      <c r="A2033" s="12">
        <v>45823</v>
      </c>
      <c r="B2033" s="22" t="s">
        <v>94</v>
      </c>
      <c r="C2033" s="22" t="s">
        <v>94</v>
      </c>
      <c r="D2033" s="25">
        <v>4315</v>
      </c>
      <c r="F2033" s="22" t="s">
        <v>35</v>
      </c>
      <c r="G2033" s="22" t="s">
        <v>36</v>
      </c>
      <c r="H2033" s="1" t="s">
        <v>99</v>
      </c>
      <c r="I2033" t="s">
        <v>100</v>
      </c>
      <c r="J2033" t="str">
        <f>_xlfn.CONCAT(IFERROR(INDEX(Lookup!B:B, MATCH(Table1[[#This Row],[Origin City]], Lookup!A:A, 0)), Table1[[#This Row],[Origin City]]),","," ",Table1[[#This Row],[Origin State]])</f>
        <v>Marysville, OH</v>
      </c>
      <c r="K2033" t="s">
        <v>101</v>
      </c>
      <c r="L2033" t="s">
        <v>102</v>
      </c>
      <c r="M2033" t="str">
        <f>_xlfn.CONCAT(IFERROR(INDEX(Lookup!B:B, MATCH(Table1[[#This Row],[Destination City]], Lookup!A:A, 0)), Table1[[#This Row],[Destination City]]),","," ",Table1[[#This Row],[Destination State]])</f>
        <v>Rose Hill, NC</v>
      </c>
      <c r="N2033" s="9">
        <v>781</v>
      </c>
      <c r="O2033" s="23" t="s">
        <v>86</v>
      </c>
      <c r="P2033" s="23">
        <v>90</v>
      </c>
      <c r="Q2033" s="23">
        <v>90</v>
      </c>
      <c r="R2033" s="23" t="s">
        <v>42</v>
      </c>
      <c r="S2033" t="s">
        <v>43</v>
      </c>
      <c r="T2033" s="23" t="s">
        <v>52</v>
      </c>
      <c r="U2033" s="33"/>
      <c r="V2033" s="34" t="s">
        <v>87</v>
      </c>
      <c r="W2033" s="4">
        <v>6139</v>
      </c>
      <c r="X2033" s="4">
        <f>IF(Table1[[#This Row],[Commodity]]="corn",Table1[[#This Row],[Tariff per Car]]/(111*2000/56),Table1[[#This Row],[Tariff per Car]]/(111*2000/60))</f>
        <v>1.5485765765765767</v>
      </c>
      <c r="Y2033" s="4">
        <f>Table1[[#This Row],[Tariff per Car]]/100.7</f>
        <v>60.963257199602779</v>
      </c>
      <c r="Z2033" s="4">
        <f>(Table1[[#This Row],[Tariff per Car]]/111)</f>
        <v>55.306306306306304</v>
      </c>
      <c r="AA2033" s="6">
        <f>(Table1[[#This Row],[Tariff per Car]]/111)/Table1[[#This Row],[Route Mileage]]</f>
        <v>7.0814732786563764E-2</v>
      </c>
      <c r="AB2033" s="4">
        <v>0</v>
      </c>
      <c r="AC2033" s="4">
        <f>Table1[[#This Row],[FSC per Mile]]*Table1[[#This Row],[Route Mileage]]</f>
        <v>0</v>
      </c>
      <c r="AD2033" s="4">
        <f>Table1[[#This Row],[Tariff per Car]]+Table1[[#This Row],[FSC per Car]]</f>
        <v>6139</v>
      </c>
      <c r="AE2033" s="4">
        <f>IF(Table1[[#This Row],[Commodity]]="corn",Table1[[#This Row],[Tariff + FSC per Car]]/(111*2000/56),Table1[[#This Row],[Tariff + FSC per Car]]/(111*2000/60))</f>
        <v>1.5485765765765767</v>
      </c>
      <c r="AF2033" s="4">
        <f>Table1[[#This Row],[Tariff + FSC per Car]]/100.7</f>
        <v>60.963257199602779</v>
      </c>
      <c r="AG2033" s="4">
        <f>(Table1[[#This Row],[Tariff + FSC per Car]]/111)</f>
        <v>55.306306306306304</v>
      </c>
      <c r="AH2033" s="6">
        <f>(Table1[[#This Row],[Tariff + FSC per Car]]/111)/Table1[[#This Row],[Route Mileage]]</f>
        <v>7.0814732786563764E-2</v>
      </c>
    </row>
    <row r="2034" spans="1:34" x14ac:dyDescent="0.25">
      <c r="A2034" s="12">
        <v>45823</v>
      </c>
      <c r="B2034" s="22" t="s">
        <v>94</v>
      </c>
      <c r="C2034" s="22" t="s">
        <v>94</v>
      </c>
      <c r="D2034" s="25">
        <v>4315</v>
      </c>
      <c r="F2034" s="22" t="s">
        <v>35</v>
      </c>
      <c r="G2034" s="22" t="s">
        <v>36</v>
      </c>
      <c r="H2034" s="1" t="s">
        <v>103</v>
      </c>
      <c r="I2034" t="s">
        <v>57</v>
      </c>
      <c r="J2034" t="str">
        <f>_xlfn.CONCAT(IFERROR(INDEX(Lookup!B:B, MATCH(Table1[[#This Row],[Origin City]], Lookup!A:A, 0)), Table1[[#This Row],[Origin City]]),","," ",Table1[[#This Row],[Origin State]])</f>
        <v>Olney, IL</v>
      </c>
      <c r="K2034" t="s">
        <v>104</v>
      </c>
      <c r="L2034" t="s">
        <v>105</v>
      </c>
      <c r="M2034" t="str">
        <f>_xlfn.CONCAT(IFERROR(INDEX(Lookup!B:B, MATCH(Table1[[#This Row],[Destination City]], Lookup!A:A, 0)), Table1[[#This Row],[Destination City]]),","," ",Table1[[#This Row],[Destination State]])</f>
        <v>Fairmount, GA</v>
      </c>
      <c r="N2034" s="9">
        <v>496</v>
      </c>
      <c r="O2034" s="23" t="s">
        <v>86</v>
      </c>
      <c r="P2034" s="23">
        <v>90</v>
      </c>
      <c r="Q2034" s="23">
        <v>90</v>
      </c>
      <c r="R2034" s="23" t="s">
        <v>42</v>
      </c>
      <c r="S2034" t="s">
        <v>43</v>
      </c>
      <c r="T2034" s="23" t="s">
        <v>52</v>
      </c>
      <c r="U2034" s="33"/>
      <c r="V2034" s="34" t="s">
        <v>87</v>
      </c>
      <c r="W2034" s="4">
        <v>4706</v>
      </c>
      <c r="X2034" s="4">
        <f>IF(Table1[[#This Row],[Commodity]]="corn",Table1[[#This Row],[Tariff per Car]]/(111*2000/56),Table1[[#This Row],[Tariff per Car]]/(111*2000/60))</f>
        <v>1.1870990990990991</v>
      </c>
      <c r="Y2034" s="4">
        <f>Table1[[#This Row],[Tariff per Car]]/100.7</f>
        <v>46.732869910625617</v>
      </c>
      <c r="Z2034" s="4">
        <f>(Table1[[#This Row],[Tariff per Car]]/111)</f>
        <v>42.396396396396398</v>
      </c>
      <c r="AA2034" s="6">
        <f>(Table1[[#This Row],[Tariff per Car]]/111)/Table1[[#This Row],[Route Mileage]]</f>
        <v>8.5476605637895969E-2</v>
      </c>
      <c r="AB2034" s="4">
        <v>0</v>
      </c>
      <c r="AC2034" s="4">
        <f>Table1[[#This Row],[FSC per Mile]]*Table1[[#This Row],[Route Mileage]]</f>
        <v>0</v>
      </c>
      <c r="AD2034" s="4">
        <f>Table1[[#This Row],[Tariff per Car]]+Table1[[#This Row],[FSC per Car]]</f>
        <v>4706</v>
      </c>
      <c r="AE2034" s="4">
        <f>IF(Table1[[#This Row],[Commodity]]="corn",Table1[[#This Row],[Tariff + FSC per Car]]/(111*2000/56),Table1[[#This Row],[Tariff + FSC per Car]]/(111*2000/60))</f>
        <v>1.1870990990990991</v>
      </c>
      <c r="AF2034" s="4">
        <f>Table1[[#This Row],[Tariff + FSC per Car]]/100.7</f>
        <v>46.732869910625617</v>
      </c>
      <c r="AG2034" s="4">
        <f>(Table1[[#This Row],[Tariff + FSC per Car]]/111)</f>
        <v>42.396396396396398</v>
      </c>
      <c r="AH2034" s="6">
        <f>(Table1[[#This Row],[Tariff + FSC per Car]]/111)/Table1[[#This Row],[Route Mileage]]</f>
        <v>8.5476605637895969E-2</v>
      </c>
    </row>
    <row r="2035" spans="1:34" x14ac:dyDescent="0.25">
      <c r="A2035" s="12">
        <v>45823</v>
      </c>
      <c r="B2035" s="22" t="s">
        <v>112</v>
      </c>
      <c r="C2035" s="22" t="s">
        <v>112</v>
      </c>
      <c r="D2035" s="25">
        <v>4051</v>
      </c>
      <c r="E2035" s="24">
        <v>2215</v>
      </c>
      <c r="F2035" s="22" t="s">
        <v>35</v>
      </c>
      <c r="G2035" s="22" t="s">
        <v>36</v>
      </c>
      <c r="H2035" s="1" t="s">
        <v>115</v>
      </c>
      <c r="I2035" t="s">
        <v>57</v>
      </c>
      <c r="J2035" t="str">
        <f>_xlfn.CONCAT(IFERROR(INDEX(Lookup!B:B, MATCH(Table1[[#This Row],[Origin City]], Lookup!A:A, 0)), Table1[[#This Row],[Origin City]]),","," ",Table1[[#This Row],[Origin State]])</f>
        <v>Allen Station (San Jose), IL</v>
      </c>
      <c r="K2035" t="s">
        <v>116</v>
      </c>
      <c r="L2035" t="s">
        <v>54</v>
      </c>
      <c r="M2035" t="str">
        <f>_xlfn.CONCAT(IFERROR(INDEX(Lookup!B:B, MATCH(Table1[[#This Row],[Destination City]], Lookup!A:A, 0)), Table1[[#This Row],[Destination City]]),","," ",Table1[[#This Row],[Destination State]])</f>
        <v>Pittsburg, TX</v>
      </c>
      <c r="N2035" s="47">
        <v>691</v>
      </c>
      <c r="O2035" s="23" t="s">
        <v>51</v>
      </c>
      <c r="P2035" s="23">
        <v>107</v>
      </c>
      <c r="Q2035" s="23"/>
      <c r="R2035" s="23" t="s">
        <v>42</v>
      </c>
      <c r="S2035" t="s">
        <v>43</v>
      </c>
      <c r="T2035" s="23" t="s">
        <v>52</v>
      </c>
      <c r="U2035" s="37" t="s">
        <v>44</v>
      </c>
      <c r="V2035" s="32"/>
      <c r="W2035" s="4">
        <v>4085</v>
      </c>
      <c r="X2035" s="4">
        <f>IF(Table1[[#This Row],[Commodity]]="corn",Table1[[#This Row],[Tariff per Car]]/(111*2000/56),Table1[[#This Row],[Tariff per Car]]/(111*2000/60))</f>
        <v>1.0304504504504504</v>
      </c>
      <c r="Y2035" s="4">
        <f>Table1[[#This Row],[Tariff per Car]]/100.7</f>
        <v>40.566037735849058</v>
      </c>
      <c r="Z2035" s="4">
        <f>(Table1[[#This Row],[Tariff per Car]]/111)</f>
        <v>36.801801801801801</v>
      </c>
      <c r="AA2035" s="6">
        <f>(Table1[[#This Row],[Tariff per Car]]/111)/Table1[[#This Row],[Route Mileage]]</f>
        <v>5.3258758034445443E-2</v>
      </c>
      <c r="AB2035" s="4">
        <v>0.3</v>
      </c>
      <c r="AC2035" s="4">
        <f>Table1[[#This Row],[FSC per Mile]]*Table1[[#This Row],[Route Mileage]]</f>
        <v>207.29999999999998</v>
      </c>
      <c r="AD2035" s="4">
        <f>Table1[[#This Row],[Tariff per Car]]+Table1[[#This Row],[FSC per Car]]</f>
        <v>4292.3</v>
      </c>
      <c r="AE2035" s="4">
        <f>IF(Table1[[#This Row],[Commodity]]="corn",Table1[[#This Row],[Tariff + FSC per Car]]/(111*2000/56),Table1[[#This Row],[Tariff + FSC per Car]]/(111*2000/60))</f>
        <v>1.0827423423423423</v>
      </c>
      <c r="AF2035" s="4">
        <f>Table1[[#This Row],[Tariff + FSC per Car]]/100.7</f>
        <v>42.624627606752732</v>
      </c>
      <c r="AG2035" s="4">
        <f>(Table1[[#This Row],[Tariff + FSC per Car]]/111)</f>
        <v>38.66936936936937</v>
      </c>
      <c r="AH2035" s="6">
        <f>(Table1[[#This Row],[Tariff + FSC per Car]]/111)/Table1[[#This Row],[Route Mileage]]</f>
        <v>5.5961460737148146E-2</v>
      </c>
    </row>
    <row r="2036" spans="1:34" x14ac:dyDescent="0.25">
      <c r="A2036" s="12">
        <v>45823</v>
      </c>
      <c r="B2036" s="22" t="s">
        <v>112</v>
      </c>
      <c r="C2036" s="22" t="s">
        <v>112</v>
      </c>
      <c r="D2036" s="25">
        <v>4051</v>
      </c>
      <c r="E2036" s="24">
        <v>2310</v>
      </c>
      <c r="F2036" s="22" t="s">
        <v>35</v>
      </c>
      <c r="G2036" s="22" t="s">
        <v>36</v>
      </c>
      <c r="H2036" s="1" t="s">
        <v>120</v>
      </c>
      <c r="I2036" t="s">
        <v>77</v>
      </c>
      <c r="J2036" t="str">
        <f>_xlfn.CONCAT(IFERROR(INDEX(Lookup!B:B, MATCH(Table1[[#This Row],[Origin City]], Lookup!A:A, 0)), Table1[[#This Row],[Origin City]]),","," ",Table1[[#This Row],[Origin State]])</f>
        <v>Frankfort, KS</v>
      </c>
      <c r="K2036" t="s">
        <v>121</v>
      </c>
      <c r="L2036" t="s">
        <v>40</v>
      </c>
      <c r="M2036" t="str">
        <f>_xlfn.CONCAT(IFERROR(INDEX(Lookup!B:B, MATCH(Table1[[#This Row],[Destination City]], Lookup!A:A, 0)), Table1[[#This Row],[Destination City]]),","," ",Table1[[#This Row],[Destination State]])</f>
        <v>Calipatria, CA</v>
      </c>
      <c r="N2036" s="47">
        <v>1572</v>
      </c>
      <c r="O2036" s="23" t="s">
        <v>51</v>
      </c>
      <c r="P2036" s="23">
        <v>107</v>
      </c>
      <c r="Q2036" s="23"/>
      <c r="R2036" s="23" t="s">
        <v>42</v>
      </c>
      <c r="S2036" t="s">
        <v>43</v>
      </c>
      <c r="T2036" s="23" t="s">
        <v>52</v>
      </c>
      <c r="U2036" s="37" t="s">
        <v>44</v>
      </c>
      <c r="V2036" s="32"/>
      <c r="W2036" s="4">
        <v>6005</v>
      </c>
      <c r="X2036" s="4">
        <f>IF(Table1[[#This Row],[Commodity]]="corn",Table1[[#This Row],[Tariff per Car]]/(111*2000/56),Table1[[#This Row],[Tariff per Car]]/(111*2000/60))</f>
        <v>1.5147747747747748</v>
      </c>
      <c r="Y2036" s="4">
        <f>Table1[[#This Row],[Tariff per Car]]/100.7</f>
        <v>59.632571996027806</v>
      </c>
      <c r="Z2036" s="4">
        <f>(Table1[[#This Row],[Tariff per Car]]/111)</f>
        <v>54.099099099099099</v>
      </c>
      <c r="AA2036" s="6">
        <f>(Table1[[#This Row],[Tariff per Car]]/111)/Table1[[#This Row],[Route Mileage]]</f>
        <v>3.4414185177543959E-2</v>
      </c>
      <c r="AB2036" s="4">
        <v>0.3</v>
      </c>
      <c r="AC2036" s="4">
        <f>Table1[[#This Row],[FSC per Mile]]*Table1[[#This Row],[Route Mileage]]</f>
        <v>471.59999999999997</v>
      </c>
      <c r="AD2036" s="4">
        <f>Table1[[#This Row],[Tariff per Car]]+Table1[[#This Row],[FSC per Car]]</f>
        <v>6476.6</v>
      </c>
      <c r="AE2036" s="4">
        <f>IF(Table1[[#This Row],[Commodity]]="corn",Table1[[#This Row],[Tariff + FSC per Car]]/(111*2000/56),Table1[[#This Row],[Tariff + FSC per Car]]/(111*2000/60))</f>
        <v>1.633736936936937</v>
      </c>
      <c r="AF2036" s="4">
        <f>Table1[[#This Row],[Tariff + FSC per Car]]/100.7</f>
        <v>64.315789473684205</v>
      </c>
      <c r="AG2036" s="4">
        <f>(Table1[[#This Row],[Tariff + FSC per Car]]/111)</f>
        <v>58.347747747747754</v>
      </c>
      <c r="AH2036" s="6">
        <f>(Table1[[#This Row],[Tariff + FSC per Car]]/111)/Table1[[#This Row],[Route Mileage]]</f>
        <v>3.7116887880246661E-2</v>
      </c>
    </row>
    <row r="2037" spans="1:34" x14ac:dyDescent="0.25">
      <c r="A2037" s="12">
        <v>45823</v>
      </c>
      <c r="B2037" s="22" t="s">
        <v>112</v>
      </c>
      <c r="C2037" s="22" t="s">
        <v>112</v>
      </c>
      <c r="D2037" s="25">
        <v>4051</v>
      </c>
      <c r="E2037" s="24">
        <v>2300</v>
      </c>
      <c r="F2037" s="22" t="s">
        <v>35</v>
      </c>
      <c r="G2037" s="22" t="s">
        <v>36</v>
      </c>
      <c r="H2037" s="1" t="s">
        <v>113</v>
      </c>
      <c r="I2037" t="s">
        <v>38</v>
      </c>
      <c r="J2037" t="str">
        <f>_xlfn.CONCAT(IFERROR(INDEX(Lookup!B:B, MATCH(Table1[[#This Row],[Origin City]], Lookup!A:A, 0)), Table1[[#This Row],[Origin City]]),","," ",Table1[[#This Row],[Origin State]])</f>
        <v>Mead, NE</v>
      </c>
      <c r="K2037" t="s">
        <v>114</v>
      </c>
      <c r="L2037" t="s">
        <v>40</v>
      </c>
      <c r="M2037" t="str">
        <f>_xlfn.CONCAT(IFERROR(INDEX(Lookup!B:B, MATCH(Table1[[#This Row],[Destination City]], Lookup!A:A, 0)), Table1[[#This Row],[Destination City]]),","," ",Table1[[#This Row],[Destination State]])</f>
        <v>Keyes, CA</v>
      </c>
      <c r="N2037" s="47">
        <v>1737</v>
      </c>
      <c r="O2037" s="23" t="s">
        <v>51</v>
      </c>
      <c r="P2037" s="23">
        <v>107</v>
      </c>
      <c r="Q2037" s="23"/>
      <c r="R2037" s="23" t="s">
        <v>42</v>
      </c>
      <c r="S2037" t="s">
        <v>43</v>
      </c>
      <c r="T2037" s="23" t="s">
        <v>52</v>
      </c>
      <c r="U2037" s="37" t="s">
        <v>44</v>
      </c>
      <c r="V2037" s="32"/>
      <c r="W2037" s="4">
        <v>6165</v>
      </c>
      <c r="X2037" s="4">
        <f>IF(Table1[[#This Row],[Commodity]]="corn",Table1[[#This Row],[Tariff per Car]]/(111*2000/56),Table1[[#This Row],[Tariff per Car]]/(111*2000/60))</f>
        <v>1.5551351351351352</v>
      </c>
      <c r="Y2037" s="4">
        <f>Table1[[#This Row],[Tariff per Car]]/100.7</f>
        <v>61.221449851042699</v>
      </c>
      <c r="Z2037" s="4">
        <f>(Table1[[#This Row],[Tariff per Car]]/111)</f>
        <v>55.54054054054054</v>
      </c>
      <c r="AA2037" s="6">
        <f>(Table1[[#This Row],[Tariff per Car]]/111)/Table1[[#This Row],[Route Mileage]]</f>
        <v>3.1974980161508661E-2</v>
      </c>
      <c r="AB2037" s="4">
        <v>0.3</v>
      </c>
      <c r="AC2037" s="4">
        <f>Table1[[#This Row],[FSC per Mile]]*Table1[[#This Row],[Route Mileage]]</f>
        <v>521.1</v>
      </c>
      <c r="AD2037" s="4">
        <f>Table1[[#This Row],[Tariff per Car]]+Table1[[#This Row],[FSC per Car]]</f>
        <v>6686.1</v>
      </c>
      <c r="AE2037" s="4">
        <f>IF(Table1[[#This Row],[Commodity]]="corn",Table1[[#This Row],[Tariff + FSC per Car]]/(111*2000/56),Table1[[#This Row],[Tariff + FSC per Car]]/(111*2000/60))</f>
        <v>1.6865837837837838</v>
      </c>
      <c r="AF2037" s="4">
        <f>Table1[[#This Row],[Tariff + FSC per Car]]/100.7</f>
        <v>66.396226415094347</v>
      </c>
      <c r="AG2037" s="4">
        <f>(Table1[[#This Row],[Tariff + FSC per Car]]/111)</f>
        <v>60.235135135135138</v>
      </c>
      <c r="AH2037" s="6">
        <f>(Table1[[#This Row],[Tariff + FSC per Car]]/111)/Table1[[#This Row],[Route Mileage]]</f>
        <v>3.4677682864211364E-2</v>
      </c>
    </row>
    <row r="2038" spans="1:34" x14ac:dyDescent="0.25">
      <c r="A2038" s="12">
        <v>45823</v>
      </c>
      <c r="B2038" s="22" t="s">
        <v>112</v>
      </c>
      <c r="C2038" s="22" t="s">
        <v>112</v>
      </c>
      <c r="D2038" s="25">
        <v>4051</v>
      </c>
      <c r="E2038" s="24">
        <v>2215</v>
      </c>
      <c r="F2038" s="22" t="s">
        <v>35</v>
      </c>
      <c r="G2038" s="22" t="s">
        <v>36</v>
      </c>
      <c r="H2038" s="1" t="s">
        <v>117</v>
      </c>
      <c r="I2038" t="s">
        <v>38</v>
      </c>
      <c r="J2038" t="str">
        <f>_xlfn.CONCAT(IFERROR(INDEX(Lookup!B:B, MATCH(Table1[[#This Row],[Origin City]], Lookup!A:A, 0)), Table1[[#This Row],[Origin City]]),","," ",Table1[[#This Row],[Origin State]])</f>
        <v>Nebraska City, NE</v>
      </c>
      <c r="K2038" t="s">
        <v>118</v>
      </c>
      <c r="L2038" t="s">
        <v>54</v>
      </c>
      <c r="M2038" t="str">
        <f>_xlfn.CONCAT(IFERROR(INDEX(Lookup!B:B, MATCH(Table1[[#This Row],[Destination City]], Lookup!A:A, 0)), Table1[[#This Row],[Destination City]]),","," ",Table1[[#This Row],[Destination State]])</f>
        <v>Amarillo, TX</v>
      </c>
      <c r="N2038" s="47">
        <v>714</v>
      </c>
      <c r="O2038" s="23" t="s">
        <v>51</v>
      </c>
      <c r="P2038" s="23">
        <v>107</v>
      </c>
      <c r="Q2038" s="23"/>
      <c r="R2038" s="23" t="s">
        <v>42</v>
      </c>
      <c r="S2038" t="s">
        <v>43</v>
      </c>
      <c r="T2038" s="23" t="s">
        <v>52</v>
      </c>
      <c r="U2038" s="37" t="s">
        <v>44</v>
      </c>
      <c r="V2038" s="32"/>
      <c r="W2038" s="4">
        <v>5005</v>
      </c>
      <c r="X2038" s="4">
        <f>IF(Table1[[#This Row],[Commodity]]="corn",Table1[[#This Row],[Tariff per Car]]/(111*2000/56),Table1[[#This Row],[Tariff per Car]]/(111*2000/60))</f>
        <v>1.2625225225225225</v>
      </c>
      <c r="Y2038" s="4">
        <f>Table1[[#This Row],[Tariff per Car]]/100.7</f>
        <v>49.702085402184707</v>
      </c>
      <c r="Z2038" s="4">
        <f>(Table1[[#This Row],[Tariff per Car]]/111)</f>
        <v>45.090090090090094</v>
      </c>
      <c r="AA2038" s="6">
        <f>(Table1[[#This Row],[Tariff per Car]]/111)/Table1[[#This Row],[Route Mileage]]</f>
        <v>6.3151386680798449E-2</v>
      </c>
      <c r="AB2038" s="4">
        <v>0.3</v>
      </c>
      <c r="AC2038" s="4">
        <f>Table1[[#This Row],[FSC per Mile]]*Table1[[#This Row],[Route Mileage]]</f>
        <v>214.2</v>
      </c>
      <c r="AD2038" s="4">
        <f>Table1[[#This Row],[Tariff per Car]]+Table1[[#This Row],[FSC per Car]]</f>
        <v>5219.2</v>
      </c>
      <c r="AE2038" s="4">
        <f>IF(Table1[[#This Row],[Commodity]]="corn",Table1[[#This Row],[Tariff + FSC per Car]]/(111*2000/56),Table1[[#This Row],[Tariff + FSC per Car]]/(111*2000/60))</f>
        <v>1.3165549549549549</v>
      </c>
      <c r="AF2038" s="4">
        <f>Table1[[#This Row],[Tariff + FSC per Car]]/100.7</f>
        <v>51.829195630585893</v>
      </c>
      <c r="AG2038" s="4">
        <f>(Table1[[#This Row],[Tariff + FSC per Car]]/111)</f>
        <v>47.019819819819816</v>
      </c>
      <c r="AH2038" s="6">
        <f>(Table1[[#This Row],[Tariff + FSC per Car]]/111)/Table1[[#This Row],[Route Mileage]]</f>
        <v>6.5854089383501138E-2</v>
      </c>
    </row>
    <row r="2039" spans="1:34" x14ac:dyDescent="0.25">
      <c r="A2039" s="12">
        <v>45823</v>
      </c>
      <c r="B2039" s="22" t="s">
        <v>112</v>
      </c>
      <c r="C2039" s="22" t="s">
        <v>112</v>
      </c>
      <c r="D2039" s="25">
        <v>4051</v>
      </c>
      <c r="E2039" s="24">
        <v>2100</v>
      </c>
      <c r="F2039" s="22" t="s">
        <v>35</v>
      </c>
      <c r="G2039" s="22" t="s">
        <v>36</v>
      </c>
      <c r="H2039" s="1" t="s">
        <v>122</v>
      </c>
      <c r="I2039" t="s">
        <v>59</v>
      </c>
      <c r="J2039" t="str">
        <f>_xlfn.CONCAT(IFERROR(INDEX(Lookup!B:B, MATCH(Table1[[#This Row],[Origin City]], Lookup!A:A, 0)), Table1[[#This Row],[Origin City]]),","," ",Table1[[#This Row],[Origin State]])</f>
        <v>Sloan, IA</v>
      </c>
      <c r="K2039" t="s">
        <v>123</v>
      </c>
      <c r="L2039" t="s">
        <v>124</v>
      </c>
      <c r="M2039" t="str">
        <f>_xlfn.CONCAT(IFERROR(INDEX(Lookup!B:B, MATCH(Table1[[#This Row],[Destination City]], Lookup!A:A, 0)), Table1[[#This Row],[Destination City]]),","," ",Table1[[#This Row],[Destination State]])</f>
        <v>Burley, ID</v>
      </c>
      <c r="N2039" s="47">
        <v>1176</v>
      </c>
      <c r="O2039" s="23" t="s">
        <v>51</v>
      </c>
      <c r="P2039" s="23">
        <v>107</v>
      </c>
      <c r="Q2039" s="23"/>
      <c r="R2039" s="23" t="s">
        <v>42</v>
      </c>
      <c r="S2039" t="s">
        <v>43</v>
      </c>
      <c r="T2039" s="23" t="s">
        <v>52</v>
      </c>
      <c r="U2039" s="37" t="s">
        <v>44</v>
      </c>
      <c r="V2039" s="32"/>
      <c r="W2039" s="4">
        <v>5685</v>
      </c>
      <c r="X2039" s="4">
        <f>IF(Table1[[#This Row],[Commodity]]="corn",Table1[[#This Row],[Tariff per Car]]/(111*2000/56),Table1[[#This Row],[Tariff per Car]]/(111*2000/60))</f>
        <v>1.4340540540540541</v>
      </c>
      <c r="Y2039" s="4">
        <f>Table1[[#This Row],[Tariff per Car]]/100.7</f>
        <v>56.454816285998014</v>
      </c>
      <c r="Z2039" s="4">
        <f>(Table1[[#This Row],[Tariff per Car]]/111)</f>
        <v>51.216216216216218</v>
      </c>
      <c r="AA2039" s="6">
        <f>(Table1[[#This Row],[Tariff per Car]]/111)/Table1[[#This Row],[Route Mileage]]</f>
        <v>4.355120426548998E-2</v>
      </c>
      <c r="AB2039" s="4">
        <v>0.3</v>
      </c>
      <c r="AC2039" s="4">
        <f>Table1[[#This Row],[FSC per Mile]]*Table1[[#This Row],[Route Mileage]]</f>
        <v>352.8</v>
      </c>
      <c r="AD2039" s="4">
        <f>Table1[[#This Row],[Tariff per Car]]+Table1[[#This Row],[FSC per Car]]</f>
        <v>6037.8</v>
      </c>
      <c r="AE2039" s="4">
        <f>IF(Table1[[#This Row],[Commodity]]="corn",Table1[[#This Row],[Tariff + FSC per Car]]/(111*2000/56),Table1[[#This Row],[Tariff + FSC per Car]]/(111*2000/60))</f>
        <v>1.5230486486486488</v>
      </c>
      <c r="AF2039" s="4">
        <f>Table1[[#This Row],[Tariff + FSC per Car]]/100.7</f>
        <v>59.958291956305857</v>
      </c>
      <c r="AG2039" s="4">
        <f>(Table1[[#This Row],[Tariff + FSC per Car]]/111)</f>
        <v>54.394594594594594</v>
      </c>
      <c r="AH2039" s="6">
        <f>(Table1[[#This Row],[Tariff + FSC per Car]]/111)/Table1[[#This Row],[Route Mileage]]</f>
        <v>4.6253906968192683E-2</v>
      </c>
    </row>
    <row r="2040" spans="1:34" x14ac:dyDescent="0.25">
      <c r="A2040" s="12">
        <v>45823</v>
      </c>
      <c r="B2040" s="22" t="s">
        <v>112</v>
      </c>
      <c r="C2040" s="22" t="s">
        <v>112</v>
      </c>
      <c r="D2040" s="25">
        <v>4051</v>
      </c>
      <c r="E2040" s="24">
        <v>2210</v>
      </c>
      <c r="F2040" s="22" t="s">
        <v>35</v>
      </c>
      <c r="G2040" s="22" t="s">
        <v>36</v>
      </c>
      <c r="H2040" s="1" t="s">
        <v>125</v>
      </c>
      <c r="I2040" t="s">
        <v>57</v>
      </c>
      <c r="J2040" t="str">
        <f>_xlfn.CONCAT(IFERROR(INDEX(Lookup!B:B, MATCH(Table1[[#This Row],[Origin City]], Lookup!A:A, 0)), Table1[[#This Row],[Origin City]]),","," ",Table1[[#This Row],[Origin State]])</f>
        <v>Sterling, IL</v>
      </c>
      <c r="K2040" t="s">
        <v>126</v>
      </c>
      <c r="L2040" t="s">
        <v>127</v>
      </c>
      <c r="M2040" t="str">
        <f>_xlfn.CONCAT(IFERROR(INDEX(Lookup!B:B, MATCH(Table1[[#This Row],[Destination City]], Lookup!A:A, 0)), Table1[[#This Row],[Destination City]]),","," ",Table1[[#This Row],[Destination State]])</f>
        <v>Nashville, AR</v>
      </c>
      <c r="N2040" s="47">
        <v>723</v>
      </c>
      <c r="O2040" s="23" t="s">
        <v>51</v>
      </c>
      <c r="P2040" s="23">
        <v>107</v>
      </c>
      <c r="Q2040" s="23"/>
      <c r="R2040" s="23" t="s">
        <v>42</v>
      </c>
      <c r="S2040" t="s">
        <v>43</v>
      </c>
      <c r="T2040" s="23" t="s">
        <v>52</v>
      </c>
      <c r="U2040" s="37" t="s">
        <v>44</v>
      </c>
      <c r="V2040" s="32"/>
      <c r="W2040" s="4">
        <v>4225</v>
      </c>
      <c r="X2040" s="4">
        <f>IF(Table1[[#This Row],[Commodity]]="corn",Table1[[#This Row],[Tariff per Car]]/(111*2000/56),Table1[[#This Row],[Tariff per Car]]/(111*2000/60))</f>
        <v>1.0657657657657658</v>
      </c>
      <c r="Y2040" s="4">
        <f>Table1[[#This Row],[Tariff per Car]]/100.7</f>
        <v>41.956305858987086</v>
      </c>
      <c r="Z2040" s="4">
        <f>(Table1[[#This Row],[Tariff per Car]]/111)</f>
        <v>38.063063063063062</v>
      </c>
      <c r="AA2040" s="6">
        <f>(Table1[[#This Row],[Tariff per Car]]/111)/Table1[[#This Row],[Route Mileage]]</f>
        <v>5.2646007002853476E-2</v>
      </c>
      <c r="AB2040" s="4">
        <v>0.3</v>
      </c>
      <c r="AC2040" s="4">
        <f>Table1[[#This Row],[FSC per Mile]]*Table1[[#This Row],[Route Mileage]]</f>
        <v>216.9</v>
      </c>
      <c r="AD2040" s="4">
        <f>Table1[[#This Row],[Tariff per Car]]+Table1[[#This Row],[FSC per Car]]</f>
        <v>4441.8999999999996</v>
      </c>
      <c r="AE2040" s="4">
        <f>IF(Table1[[#This Row],[Commodity]]="corn",Table1[[#This Row],[Tariff + FSC per Car]]/(111*2000/56),Table1[[#This Row],[Tariff + FSC per Car]]/(111*2000/60))</f>
        <v>1.1204792792792793</v>
      </c>
      <c r="AF2040" s="4">
        <f>Table1[[#This Row],[Tariff + FSC per Car]]/100.7</f>
        <v>44.110228401191655</v>
      </c>
      <c r="AG2040" s="4">
        <f>(Table1[[#This Row],[Tariff + FSC per Car]]/111)</f>
        <v>40.017117117117117</v>
      </c>
      <c r="AH2040" s="6">
        <f>(Table1[[#This Row],[Tariff + FSC per Car]]/111)/Table1[[#This Row],[Route Mileage]]</f>
        <v>5.5348709705556179E-2</v>
      </c>
    </row>
    <row r="2041" spans="1:34" x14ac:dyDescent="0.25">
      <c r="A2041" s="12">
        <v>45823</v>
      </c>
      <c r="B2041" s="22" t="s">
        <v>34</v>
      </c>
      <c r="C2041" s="22" t="s">
        <v>34</v>
      </c>
      <c r="D2041" s="25">
        <v>4022</v>
      </c>
      <c r="E2041" s="24">
        <v>69105</v>
      </c>
      <c r="F2041" s="22" t="s">
        <v>72</v>
      </c>
      <c r="G2041" s="22" t="s">
        <v>36</v>
      </c>
      <c r="H2041" s="1" t="s">
        <v>73</v>
      </c>
      <c r="I2041" t="s">
        <v>47</v>
      </c>
      <c r="J2041" t="str">
        <f>_xlfn.CONCAT(IFERROR(INDEX(Lookup!B:B, MATCH(Table1[[#This Row],[Origin City]], Lookup!A:A, 0)), Table1[[#This Row],[Origin City]]),","," ",Table1[[#This Row],[Origin State]])</f>
        <v>Argyle, MN</v>
      </c>
      <c r="K2041" t="s">
        <v>48</v>
      </c>
      <c r="L2041" t="s">
        <v>49</v>
      </c>
      <c r="M2041" t="s">
        <v>50</v>
      </c>
      <c r="N2041" s="5">
        <v>1528</v>
      </c>
      <c r="O2041" s="23" t="s">
        <v>51</v>
      </c>
      <c r="P2041" s="23">
        <v>110</v>
      </c>
      <c r="Q2041" s="23">
        <v>120</v>
      </c>
      <c r="R2041" s="23" t="s">
        <v>2</v>
      </c>
      <c r="S2041" t="s">
        <v>43</v>
      </c>
      <c r="T2041" s="23" t="s">
        <v>52</v>
      </c>
      <c r="U2041" s="37" t="s">
        <v>44</v>
      </c>
      <c r="V2041" s="32" t="s">
        <v>45</v>
      </c>
      <c r="W2041" s="4">
        <v>6135</v>
      </c>
      <c r="X2041" s="4">
        <f>IF(Table1[[#This Row],[Commodity]]="corn",Table1[[#This Row],[Tariff per Car]]/(111*2000/56),Table1[[#This Row],[Tariff per Car]]/(111*2000/60))</f>
        <v>1.6581081081081082</v>
      </c>
      <c r="Y2041" s="4">
        <f>Table1[[#This Row],[Tariff per Car]]/100.7</f>
        <v>60.923535253227406</v>
      </c>
      <c r="Z2041" s="4">
        <f>(Table1[[#This Row],[Tariff per Car]]/111)</f>
        <v>55.270270270270274</v>
      </c>
      <c r="AA2041" s="6">
        <f>(Table1[[#This Row],[Tariff per Car]]/111)/Table1[[#This Row],[Route Mileage]]</f>
        <v>3.6171642847035522E-2</v>
      </c>
      <c r="AB2041" s="4">
        <v>0.08</v>
      </c>
      <c r="AC2041" s="4">
        <f>Table1[[#This Row],[FSC per Mile]]*Table1[[#This Row],[Route Mileage]]</f>
        <v>122.24000000000001</v>
      </c>
      <c r="AD2041" s="4">
        <f>Table1[[#This Row],[Tariff per Car]]+Table1[[#This Row],[FSC per Car]]</f>
        <v>6257.24</v>
      </c>
      <c r="AE2041" s="4">
        <f>IF(Table1[[#This Row],[Commodity]]="corn",Table1[[#This Row],[Tariff + FSC per Car]]/(111*2000/56),Table1[[#This Row],[Tariff + FSC per Car]]/(111*2000/60))</f>
        <v>1.6911459459459459</v>
      </c>
      <c r="AF2041" s="4">
        <f>Table1[[#This Row],[Tariff + FSC per Car]]/100.7</f>
        <v>62.137437934458788</v>
      </c>
      <c r="AG2041" s="4">
        <f>(Table1[[#This Row],[Tariff + FSC per Car]]/111)</f>
        <v>56.371531531531531</v>
      </c>
      <c r="AH2041" s="6">
        <f>(Table1[[#This Row],[Tariff + FSC per Car]]/111)/Table1[[#This Row],[Route Mileage]]</f>
        <v>3.6892363567756235E-2</v>
      </c>
    </row>
    <row r="2042" spans="1:34" x14ac:dyDescent="0.25">
      <c r="A2042" s="12">
        <v>45823</v>
      </c>
      <c r="B2042" s="22" t="s">
        <v>34</v>
      </c>
      <c r="C2042" s="22" t="s">
        <v>34</v>
      </c>
      <c r="D2042" s="25">
        <v>4022</v>
      </c>
      <c r="E2042" s="24">
        <v>69105</v>
      </c>
      <c r="F2042" s="22" t="s">
        <v>72</v>
      </c>
      <c r="G2042" s="22" t="s">
        <v>36</v>
      </c>
      <c r="H2042" s="1" t="s">
        <v>73</v>
      </c>
      <c r="I2042" t="s">
        <v>47</v>
      </c>
      <c r="J2042" t="str">
        <f>_xlfn.CONCAT(IFERROR(INDEX(Lookup!B:B, MATCH(Table1[[#This Row],[Origin City]], Lookup!A:A, 0)), Table1[[#This Row],[Origin City]]),","," ",Table1[[#This Row],[Origin State]])</f>
        <v>Argyle, MN</v>
      </c>
      <c r="K2042" t="s">
        <v>65</v>
      </c>
      <c r="L2042" t="s">
        <v>54</v>
      </c>
      <c r="M2042" t="s">
        <v>66</v>
      </c>
      <c r="N2042" s="47">
        <v>1634</v>
      </c>
      <c r="O2042" s="23" t="s">
        <v>51</v>
      </c>
      <c r="P2042" s="23">
        <v>110</v>
      </c>
      <c r="Q2042" s="23">
        <v>120</v>
      </c>
      <c r="R2042" s="23" t="s">
        <v>2</v>
      </c>
      <c r="S2042" t="s">
        <v>43</v>
      </c>
      <c r="T2042" s="23" t="s">
        <v>52</v>
      </c>
      <c r="U2042" s="37" t="s">
        <v>44</v>
      </c>
      <c r="V2042" s="32" t="s">
        <v>45</v>
      </c>
      <c r="W2042" s="4">
        <v>6685</v>
      </c>
      <c r="X2042" s="4">
        <f>IF(Table1[[#This Row],[Commodity]]="corn",Table1[[#This Row],[Tariff per Car]]/(111*2000/56),Table1[[#This Row],[Tariff per Car]]/(111*2000/60))</f>
        <v>1.8067567567567568</v>
      </c>
      <c r="Y2042" s="4">
        <f>Table1[[#This Row],[Tariff per Car]]/100.7</f>
        <v>66.385302879841106</v>
      </c>
      <c r="Z2042" s="4">
        <f>(Table1[[#This Row],[Tariff per Car]]/111)</f>
        <v>60.225225225225223</v>
      </c>
      <c r="AA2042" s="6">
        <f>(Table1[[#This Row],[Tariff per Car]]/111)/Table1[[#This Row],[Route Mileage]]</f>
        <v>3.6857542977494016E-2</v>
      </c>
      <c r="AB2042" s="4">
        <v>0.08</v>
      </c>
      <c r="AC2042" s="4">
        <f>Table1[[#This Row],[FSC per Mile]]*Table1[[#This Row],[Route Mileage]]</f>
        <v>130.72</v>
      </c>
      <c r="AD2042" s="4">
        <f>Table1[[#This Row],[Tariff per Car]]+Table1[[#This Row],[FSC per Car]]</f>
        <v>6815.72</v>
      </c>
      <c r="AE2042" s="4">
        <f>IF(Table1[[#This Row],[Commodity]]="corn",Table1[[#This Row],[Tariff + FSC per Car]]/(111*2000/56),Table1[[#This Row],[Tariff + FSC per Car]]/(111*2000/60))</f>
        <v>1.8420864864864865</v>
      </c>
      <c r="AF2042" s="4">
        <f>Table1[[#This Row],[Tariff + FSC per Car]]/100.7</f>
        <v>67.683416087388281</v>
      </c>
      <c r="AG2042" s="4">
        <f>(Table1[[#This Row],[Tariff + FSC per Car]]/111)</f>
        <v>61.402882882882885</v>
      </c>
      <c r="AH2042" s="6">
        <f>(Table1[[#This Row],[Tariff + FSC per Car]]/111)/Table1[[#This Row],[Route Mileage]]</f>
        <v>3.7578263698214737E-2</v>
      </c>
    </row>
    <row r="2043" spans="1:34" x14ac:dyDescent="0.25">
      <c r="A2043" s="12">
        <v>45823</v>
      </c>
      <c r="B2043" s="22" t="s">
        <v>34</v>
      </c>
      <c r="C2043" s="22" t="s">
        <v>34</v>
      </c>
      <c r="D2043" s="25">
        <v>4022</v>
      </c>
      <c r="E2043" s="24">
        <v>69105</v>
      </c>
      <c r="F2043" s="22" t="s">
        <v>72</v>
      </c>
      <c r="G2043" s="22" t="s">
        <v>36</v>
      </c>
      <c r="H2043" s="1" t="s">
        <v>74</v>
      </c>
      <c r="I2043" t="s">
        <v>75</v>
      </c>
      <c r="J2043" t="str">
        <f>_xlfn.CONCAT(IFERROR(INDEX(Lookup!B:B, MATCH(Table1[[#This Row],[Origin City]], Lookup!A:A, 0)), Table1[[#This Row],[Origin City]]),","," ",Table1[[#This Row],[Origin State]])</f>
        <v>Casselton, ND</v>
      </c>
      <c r="K2043" t="s">
        <v>48</v>
      </c>
      <c r="L2043" t="s">
        <v>49</v>
      </c>
      <c r="M2043" t="s">
        <v>50</v>
      </c>
      <c r="N2043" s="5">
        <v>1469</v>
      </c>
      <c r="O2043" s="23" t="s">
        <v>51</v>
      </c>
      <c r="P2043" s="23">
        <v>110</v>
      </c>
      <c r="Q2043" s="23">
        <v>120</v>
      </c>
      <c r="R2043" s="23" t="s">
        <v>2</v>
      </c>
      <c r="S2043" t="s">
        <v>43</v>
      </c>
      <c r="T2043" s="23" t="s">
        <v>52</v>
      </c>
      <c r="U2043" s="37" t="s">
        <v>44</v>
      </c>
      <c r="V2043" s="32" t="s">
        <v>45</v>
      </c>
      <c r="W2043" s="4">
        <v>6085</v>
      </c>
      <c r="X2043" s="4">
        <f>IF(Table1[[#This Row],[Commodity]]="corn",Table1[[#This Row],[Tariff per Car]]/(111*2000/56),Table1[[#This Row],[Tariff per Car]]/(111*2000/60))</f>
        <v>1.6445945945945946</v>
      </c>
      <c r="Y2043" s="4">
        <f>Table1[[#This Row],[Tariff per Car]]/100.7</f>
        <v>60.427010923535249</v>
      </c>
      <c r="Z2043" s="4">
        <f>(Table1[[#This Row],[Tariff per Car]]/111)</f>
        <v>54.81981981981982</v>
      </c>
      <c r="AA2043" s="6">
        <f>(Table1[[#This Row],[Tariff per Car]]/111)/Table1[[#This Row],[Route Mileage]]</f>
        <v>3.731778068061254E-2</v>
      </c>
      <c r="AB2043" s="4">
        <v>0.08</v>
      </c>
      <c r="AC2043" s="4">
        <f>Table1[[#This Row],[FSC per Mile]]*Table1[[#This Row],[Route Mileage]]</f>
        <v>117.52</v>
      </c>
      <c r="AD2043" s="4">
        <f>Table1[[#This Row],[Tariff per Car]]+Table1[[#This Row],[FSC per Car]]</f>
        <v>6202.52</v>
      </c>
      <c r="AE2043" s="4">
        <f>IF(Table1[[#This Row],[Commodity]]="corn",Table1[[#This Row],[Tariff + FSC per Car]]/(111*2000/56),Table1[[#This Row],[Tariff + FSC per Car]]/(111*2000/60))</f>
        <v>1.6763567567567568</v>
      </c>
      <c r="AF2043" s="4">
        <f>Table1[[#This Row],[Tariff + FSC per Car]]/100.7</f>
        <v>61.594041708043697</v>
      </c>
      <c r="AG2043" s="4">
        <f>(Table1[[#This Row],[Tariff + FSC per Car]]/111)</f>
        <v>55.878558558558559</v>
      </c>
      <c r="AH2043" s="6">
        <f>(Table1[[#This Row],[Tariff + FSC per Car]]/111)/Table1[[#This Row],[Route Mileage]]</f>
        <v>3.8038501401333261E-2</v>
      </c>
    </row>
    <row r="2044" spans="1:34" x14ac:dyDescent="0.25">
      <c r="A2044" s="12">
        <v>45823</v>
      </c>
      <c r="B2044" s="22" t="s">
        <v>34</v>
      </c>
      <c r="C2044" s="1" t="s">
        <v>34</v>
      </c>
      <c r="D2044" s="25">
        <v>4022</v>
      </c>
      <c r="E2044" s="24">
        <v>69902</v>
      </c>
      <c r="F2044" s="22" t="s">
        <v>72</v>
      </c>
      <c r="G2044" s="22" t="s">
        <v>36</v>
      </c>
      <c r="H2044" s="1" t="s">
        <v>74</v>
      </c>
      <c r="I2044" t="s">
        <v>75</v>
      </c>
      <c r="J2044" t="str">
        <f>_xlfn.CONCAT(IFERROR(INDEX(Lookup!B:B, MATCH(Table1[[#This Row],[Origin City]], Lookup!A:A, 0)), Table1[[#This Row],[Origin City]]),","," ",Table1[[#This Row],[Origin State]])</f>
        <v>Casselton, ND</v>
      </c>
      <c r="K2044" t="s">
        <v>79</v>
      </c>
      <c r="L2044" t="s">
        <v>62</v>
      </c>
      <c r="M2044" t="str">
        <f>_xlfn.CONCAT(IFERROR(INDEX(Lookup!B:B, MATCH(Table1[[#This Row],[Destination City]], Lookup!A:A, 0)), Table1[[#This Row],[Destination City]]),","," ",Table1[[#This Row],[Destination State]])</f>
        <v>St. Louis, MO</v>
      </c>
      <c r="N2044" s="5">
        <v>855</v>
      </c>
      <c r="O2044" s="23" t="s">
        <v>51</v>
      </c>
      <c r="P2044" s="23">
        <v>110</v>
      </c>
      <c r="Q2044" s="23">
        <v>120</v>
      </c>
      <c r="R2044" s="23" t="s">
        <v>2</v>
      </c>
      <c r="S2044" t="s">
        <v>43</v>
      </c>
      <c r="T2044" s="23" t="s">
        <v>52</v>
      </c>
      <c r="U2044" s="37" t="s">
        <v>44</v>
      </c>
      <c r="V2044" s="32" t="s">
        <v>45</v>
      </c>
      <c r="W2044" s="4">
        <v>3400</v>
      </c>
      <c r="X2044" s="4">
        <f>IF(Table1[[#This Row],[Commodity]]="corn",Table1[[#This Row],[Tariff per Car]]/(111*2000/56),Table1[[#This Row],[Tariff per Car]]/(111*2000/60))</f>
        <v>0.91891891891891897</v>
      </c>
      <c r="Y2044" s="4">
        <f>Table1[[#This Row],[Tariff per Car]]/100.7</f>
        <v>33.763654419066533</v>
      </c>
      <c r="Z2044" s="4">
        <f>(Table1[[#This Row],[Tariff per Car]]/111)</f>
        <v>30.63063063063063</v>
      </c>
      <c r="AA2044" s="6">
        <f>(Table1[[#This Row],[Tariff per Car]]/111)/Table1[[#This Row],[Route Mileage]]</f>
        <v>3.5825298983193719E-2</v>
      </c>
      <c r="AB2044" s="4">
        <v>0.08</v>
      </c>
      <c r="AC2044" s="4">
        <f>Table1[[#This Row],[FSC per Mile]]*Table1[[#This Row],[Route Mileage]]</f>
        <v>68.400000000000006</v>
      </c>
      <c r="AD2044" s="4">
        <f>Table1[[#This Row],[Tariff per Car]]+Table1[[#This Row],[FSC per Car]]</f>
        <v>3468.4</v>
      </c>
      <c r="AE2044" s="4">
        <f>IF(Table1[[#This Row],[Commodity]]="corn",Table1[[#This Row],[Tariff + FSC per Car]]/(111*2000/56),Table1[[#This Row],[Tariff + FSC per Car]]/(111*2000/60))</f>
        <v>0.9374054054054054</v>
      </c>
      <c r="AF2044" s="4">
        <f>Table1[[#This Row],[Tariff + FSC per Car]]/100.7</f>
        <v>34.442899702085406</v>
      </c>
      <c r="AG2044" s="4">
        <f>(Table1[[#This Row],[Tariff + FSC per Car]]/111)</f>
        <v>31.246846846846847</v>
      </c>
      <c r="AH2044" s="6">
        <f>(Table1[[#This Row],[Tariff + FSC per Car]]/111)/Table1[[#This Row],[Route Mileage]]</f>
        <v>3.654601970391444E-2</v>
      </c>
    </row>
    <row r="2045" spans="1:34" x14ac:dyDescent="0.25">
      <c r="A2045" s="12">
        <v>45823</v>
      </c>
      <c r="B2045" s="22" t="s">
        <v>34</v>
      </c>
      <c r="C2045" s="1" t="s">
        <v>34</v>
      </c>
      <c r="D2045" s="25">
        <v>4022</v>
      </c>
      <c r="E2045" s="24">
        <v>69105</v>
      </c>
      <c r="F2045" s="22" t="s">
        <v>72</v>
      </c>
      <c r="G2045" s="22" t="s">
        <v>36</v>
      </c>
      <c r="H2045" s="1" t="s">
        <v>76</v>
      </c>
      <c r="I2045" t="s">
        <v>77</v>
      </c>
      <c r="J2045" t="str">
        <f>_xlfn.CONCAT(IFERROR(INDEX(Lookup!B:B, MATCH(Table1[[#This Row],[Origin City]], Lookup!A:A, 0)), Table1[[#This Row],[Origin City]]),","," ",Table1[[#This Row],[Origin State]])</f>
        <v>Concordia, KS</v>
      </c>
      <c r="K2045" t="s">
        <v>65</v>
      </c>
      <c r="L2045" t="s">
        <v>54</v>
      </c>
      <c r="M2045" t="s">
        <v>66</v>
      </c>
      <c r="N2045" s="5">
        <v>742</v>
      </c>
      <c r="O2045" s="23" t="s">
        <v>51</v>
      </c>
      <c r="P2045" s="23">
        <v>110</v>
      </c>
      <c r="Q2045" s="23">
        <v>120</v>
      </c>
      <c r="R2045" s="23" t="s">
        <v>2</v>
      </c>
      <c r="S2045" t="s">
        <v>43</v>
      </c>
      <c r="T2045" s="23" t="s">
        <v>43</v>
      </c>
      <c r="U2045" s="37" t="s">
        <v>44</v>
      </c>
      <c r="V2045" s="32" t="s">
        <v>45</v>
      </c>
      <c r="W2045" s="4">
        <v>4935</v>
      </c>
      <c r="X2045" s="4">
        <f>IF(Table1[[#This Row],[Commodity]]="corn",Table1[[#This Row],[Tariff per Car]]/(111*2000/56),Table1[[#This Row],[Tariff per Car]]/(111*2000/60))</f>
        <v>1.3337837837837838</v>
      </c>
      <c r="Y2045" s="4">
        <f>Table1[[#This Row],[Tariff per Car]]/100.7</f>
        <v>49.006951340615686</v>
      </c>
      <c r="Z2045" s="4">
        <f>(Table1[[#This Row],[Tariff per Car]]/111)</f>
        <v>44.45945945945946</v>
      </c>
      <c r="AA2045" s="6">
        <f>(Table1[[#This Row],[Tariff per Car]]/111)/Table1[[#This Row],[Route Mileage]]</f>
        <v>5.991840897501275E-2</v>
      </c>
      <c r="AB2045" s="4">
        <v>0.08</v>
      </c>
      <c r="AC2045" s="4">
        <f>Table1[[#This Row],[FSC per Mile]]*Table1[[#This Row],[Route Mileage]]</f>
        <v>59.36</v>
      </c>
      <c r="AD2045" s="4">
        <f>Table1[[#This Row],[Tariff per Car]]+Table1[[#This Row],[FSC per Car]]</f>
        <v>4994.3599999999997</v>
      </c>
      <c r="AE2045" s="4">
        <f>IF(Table1[[#This Row],[Commodity]]="corn",Table1[[#This Row],[Tariff + FSC per Car]]/(111*2000/56),Table1[[#This Row],[Tariff + FSC per Car]]/(111*2000/60))</f>
        <v>1.3498270270270269</v>
      </c>
      <c r="AF2045" s="4">
        <f>Table1[[#This Row],[Tariff + FSC per Car]]/100.7</f>
        <v>49.59642502482621</v>
      </c>
      <c r="AG2045" s="4">
        <f>(Table1[[#This Row],[Tariff + FSC per Car]]/111)</f>
        <v>44.994234234234234</v>
      </c>
      <c r="AH2045" s="6">
        <f>(Table1[[#This Row],[Tariff + FSC per Car]]/111)/Table1[[#This Row],[Route Mileage]]</f>
        <v>6.0639129695733471E-2</v>
      </c>
    </row>
    <row r="2046" spans="1:34" x14ac:dyDescent="0.25">
      <c r="A2046" s="12">
        <v>45823</v>
      </c>
      <c r="B2046" s="22" t="s">
        <v>34</v>
      </c>
      <c r="C2046" s="22" t="s">
        <v>34</v>
      </c>
      <c r="D2046" s="25">
        <v>4022</v>
      </c>
      <c r="E2046" s="24">
        <v>69105</v>
      </c>
      <c r="F2046" s="22" t="s">
        <v>72</v>
      </c>
      <c r="G2046" s="22" t="s">
        <v>36</v>
      </c>
      <c r="H2046" s="1" t="s">
        <v>78</v>
      </c>
      <c r="I2046" t="s">
        <v>68</v>
      </c>
      <c r="J2046" t="str">
        <f>_xlfn.CONCAT(IFERROR(INDEX(Lookup!B:B, MATCH(Table1[[#This Row],[Origin City]], Lookup!A:A, 0)), Table1[[#This Row],[Origin City]]),","," ",Table1[[#This Row],[Origin State]])</f>
        <v>Mitchell, SD</v>
      </c>
      <c r="K2046" t="s">
        <v>48</v>
      </c>
      <c r="L2046" t="s">
        <v>49</v>
      </c>
      <c r="M2046" t="s">
        <v>50</v>
      </c>
      <c r="N2046" s="5">
        <v>1624</v>
      </c>
      <c r="O2046" s="23" t="s">
        <v>51</v>
      </c>
      <c r="P2046" s="23">
        <v>110</v>
      </c>
      <c r="Q2046" s="23">
        <v>120</v>
      </c>
      <c r="R2046" s="23" t="s">
        <v>2</v>
      </c>
      <c r="S2046" t="s">
        <v>43</v>
      </c>
      <c r="T2046" t="s">
        <v>52</v>
      </c>
      <c r="U2046" s="37" t="s">
        <v>44</v>
      </c>
      <c r="V2046" s="32" t="s">
        <v>45</v>
      </c>
      <c r="W2046" s="4">
        <v>6185</v>
      </c>
      <c r="X2046" s="4">
        <f>IF(Table1[[#This Row],[Commodity]]="corn",Table1[[#This Row],[Tariff per Car]]/(111*2000/56),Table1[[#This Row],[Tariff per Car]]/(111*2000/60))</f>
        <v>1.6716216216216215</v>
      </c>
      <c r="Y2046" s="4">
        <f>Table1[[#This Row],[Tariff per Car]]/100.7</f>
        <v>61.420059582919563</v>
      </c>
      <c r="Z2046" s="4">
        <f>(Table1[[#This Row],[Tariff per Car]]/111)</f>
        <v>55.72072072072072</v>
      </c>
      <c r="AA2046" s="6">
        <f>(Table1[[#This Row],[Tariff per Car]]/111)/Table1[[#This Row],[Route Mileage]]</f>
        <v>3.4310788621133452E-2</v>
      </c>
      <c r="AB2046" s="4">
        <v>0.08</v>
      </c>
      <c r="AC2046" s="4">
        <f>Table1[[#This Row],[FSC per Mile]]*Table1[[#This Row],[Route Mileage]]</f>
        <v>129.92000000000002</v>
      </c>
      <c r="AD2046" s="4">
        <f>Table1[[#This Row],[Tariff per Car]]+Table1[[#This Row],[FSC per Car]]</f>
        <v>6314.92</v>
      </c>
      <c r="AE2046" s="4">
        <f>IF(Table1[[#This Row],[Commodity]]="corn",Table1[[#This Row],[Tariff + FSC per Car]]/(111*2000/56),Table1[[#This Row],[Tariff + FSC per Car]]/(111*2000/60))</f>
        <v>1.7067351351351352</v>
      </c>
      <c r="AF2046" s="4">
        <f>Table1[[#This Row],[Tariff + FSC per Car]]/100.7</f>
        <v>62.710228401191657</v>
      </c>
      <c r="AG2046" s="4">
        <f>(Table1[[#This Row],[Tariff + FSC per Car]]/111)</f>
        <v>56.891171171171173</v>
      </c>
      <c r="AH2046" s="6">
        <f>(Table1[[#This Row],[Tariff + FSC per Car]]/111)/Table1[[#This Row],[Route Mileage]]</f>
        <v>3.5031509341854172E-2</v>
      </c>
    </row>
    <row r="2047" spans="1:34" x14ac:dyDescent="0.25">
      <c r="A2047" s="12">
        <v>45823</v>
      </c>
      <c r="B2047" s="22" t="s">
        <v>34</v>
      </c>
      <c r="C2047" s="22" t="s">
        <v>34</v>
      </c>
      <c r="D2047" s="25">
        <v>4022</v>
      </c>
      <c r="E2047" s="24">
        <v>69105</v>
      </c>
      <c r="F2047" s="22" t="s">
        <v>72</v>
      </c>
      <c r="G2047" s="22" t="s">
        <v>36</v>
      </c>
      <c r="H2047" s="1" t="s">
        <v>61</v>
      </c>
      <c r="I2047" t="s">
        <v>62</v>
      </c>
      <c r="J2047" t="str">
        <f>_xlfn.CONCAT(IFERROR(INDEX(Lookup!B:B, MATCH(Table1[[#This Row],[Origin City]], Lookup!A:A, 0)), Table1[[#This Row],[Origin City]]),","," ",Table1[[#This Row],[Origin State]])</f>
        <v>Phelps (Rock Port), MO</v>
      </c>
      <c r="K2047" t="s">
        <v>48</v>
      </c>
      <c r="L2047" t="s">
        <v>49</v>
      </c>
      <c r="M2047" t="s">
        <v>50</v>
      </c>
      <c r="N2047" s="5">
        <v>1881</v>
      </c>
      <c r="O2047" s="23" t="s">
        <v>51</v>
      </c>
      <c r="P2047" s="23">
        <v>110</v>
      </c>
      <c r="Q2047" s="23">
        <v>120</v>
      </c>
      <c r="R2047" s="23" t="s">
        <v>2</v>
      </c>
      <c r="S2047" t="s">
        <v>43</v>
      </c>
      <c r="T2047" s="23" t="s">
        <v>43</v>
      </c>
      <c r="U2047" s="37" t="s">
        <v>44</v>
      </c>
      <c r="V2047" s="32" t="s">
        <v>45</v>
      </c>
      <c r="W2047" s="4">
        <v>6135</v>
      </c>
      <c r="X2047" s="4">
        <f>IF(Table1[[#This Row],[Commodity]]="corn",Table1[[#This Row],[Tariff per Car]]/(111*2000/56),Table1[[#This Row],[Tariff per Car]]/(111*2000/60))</f>
        <v>1.6581081081081082</v>
      </c>
      <c r="Y2047" s="4">
        <f>Table1[[#This Row],[Tariff per Car]]/100.7</f>
        <v>60.923535253227406</v>
      </c>
      <c r="Z2047" s="4">
        <f>(Table1[[#This Row],[Tariff per Car]]/111)</f>
        <v>55.270270270270274</v>
      </c>
      <c r="AA2047" s="6">
        <f>(Table1[[#This Row],[Tariff per Car]]/111)/Table1[[#This Row],[Route Mileage]]</f>
        <v>2.9383450436082016E-2</v>
      </c>
      <c r="AB2047" s="4">
        <v>0.08</v>
      </c>
      <c r="AC2047" s="4">
        <f>Table1[[#This Row],[FSC per Mile]]*Table1[[#This Row],[Route Mileage]]</f>
        <v>150.47999999999999</v>
      </c>
      <c r="AD2047" s="4">
        <f>Table1[[#This Row],[Tariff per Car]]+Table1[[#This Row],[FSC per Car]]</f>
        <v>6285.48</v>
      </c>
      <c r="AE2047" s="4">
        <f>IF(Table1[[#This Row],[Commodity]]="corn",Table1[[#This Row],[Tariff + FSC per Car]]/(111*2000/56),Table1[[#This Row],[Tariff + FSC per Car]]/(111*2000/60))</f>
        <v>1.6987783783783783</v>
      </c>
      <c r="AF2047" s="4">
        <f>Table1[[#This Row],[Tariff + FSC per Car]]/100.7</f>
        <v>62.417874875868911</v>
      </c>
      <c r="AG2047" s="4">
        <f>(Table1[[#This Row],[Tariff + FSC per Car]]/111)</f>
        <v>56.625945945945944</v>
      </c>
      <c r="AH2047" s="6">
        <f>(Table1[[#This Row],[Tariff + FSC per Car]]/111)/Table1[[#This Row],[Route Mileage]]</f>
        <v>3.0104171156802733E-2</v>
      </c>
    </row>
    <row r="2048" spans="1:34" x14ac:dyDescent="0.25">
      <c r="A2048" s="12">
        <v>45823</v>
      </c>
      <c r="B2048" s="22" t="s">
        <v>34</v>
      </c>
      <c r="C2048" s="22" t="s">
        <v>34</v>
      </c>
      <c r="D2048" s="25">
        <v>4022</v>
      </c>
      <c r="E2048" s="24">
        <v>69105</v>
      </c>
      <c r="F2048" s="22" t="s">
        <v>72</v>
      </c>
      <c r="G2048" s="22" t="s">
        <v>36</v>
      </c>
      <c r="H2048" s="1" t="s">
        <v>69</v>
      </c>
      <c r="I2048" t="s">
        <v>47</v>
      </c>
      <c r="J2048" t="str">
        <f>_xlfn.CONCAT(IFERROR(INDEX(Lookup!B:B, MATCH(Table1[[#This Row],[Origin City]], Lookup!A:A, 0)), Table1[[#This Row],[Origin City]]),","," ",Table1[[#This Row],[Origin State]])</f>
        <v>St. Cloud, MN</v>
      </c>
      <c r="K2048" t="s">
        <v>48</v>
      </c>
      <c r="L2048" t="s">
        <v>49</v>
      </c>
      <c r="M2048" t="s">
        <v>50</v>
      </c>
      <c r="N2048" s="5">
        <v>1666</v>
      </c>
      <c r="O2048" s="23" t="s">
        <v>51</v>
      </c>
      <c r="P2048" s="23">
        <v>110</v>
      </c>
      <c r="Q2048" s="23">
        <v>120</v>
      </c>
      <c r="R2048" s="23" t="s">
        <v>2</v>
      </c>
      <c r="S2048" t="s">
        <v>43</v>
      </c>
      <c r="T2048" s="23" t="s">
        <v>43</v>
      </c>
      <c r="U2048" s="37" t="s">
        <v>44</v>
      </c>
      <c r="V2048" s="32" t="s">
        <v>45</v>
      </c>
      <c r="W2048" s="4">
        <v>6235</v>
      </c>
      <c r="X2048" s="4">
        <f>IF(Table1[[#This Row],[Commodity]]="corn",Table1[[#This Row],[Tariff per Car]]/(111*2000/56),Table1[[#This Row],[Tariff per Car]]/(111*2000/60))</f>
        <v>1.6851351351351351</v>
      </c>
      <c r="Y2048" s="4">
        <f>Table1[[#This Row],[Tariff per Car]]/100.7</f>
        <v>61.916583912611713</v>
      </c>
      <c r="Z2048" s="4">
        <f>(Table1[[#This Row],[Tariff per Car]]/111)</f>
        <v>56.171171171171174</v>
      </c>
      <c r="AA2048" s="6">
        <f>(Table1[[#This Row],[Tariff per Car]]/111)/Table1[[#This Row],[Route Mileage]]</f>
        <v>3.3716189178374052E-2</v>
      </c>
      <c r="AB2048" s="4">
        <v>0.08</v>
      </c>
      <c r="AC2048" s="4">
        <f>Table1[[#This Row],[FSC per Mile]]*Table1[[#This Row],[Route Mileage]]</f>
        <v>133.28</v>
      </c>
      <c r="AD2048" s="4">
        <f>Table1[[#This Row],[Tariff per Car]]+Table1[[#This Row],[FSC per Car]]</f>
        <v>6368.28</v>
      </c>
      <c r="AE2048" s="4">
        <f>IF(Table1[[#This Row],[Commodity]]="corn",Table1[[#This Row],[Tariff + FSC per Car]]/(111*2000/56),Table1[[#This Row],[Tariff + FSC per Car]]/(111*2000/60))</f>
        <v>1.7211567567567567</v>
      </c>
      <c r="AF2048" s="4">
        <f>Table1[[#This Row],[Tariff + FSC per Car]]/100.7</f>
        <v>63.240119165839118</v>
      </c>
      <c r="AG2048" s="4">
        <f>(Table1[[#This Row],[Tariff + FSC per Car]]/111)</f>
        <v>57.371891891891892</v>
      </c>
      <c r="AH2048" s="6">
        <f>(Table1[[#This Row],[Tariff + FSC per Car]]/111)/Table1[[#This Row],[Route Mileage]]</f>
        <v>3.4436909899094773E-2</v>
      </c>
    </row>
    <row r="2049" spans="1:34" x14ac:dyDescent="0.25">
      <c r="A2049" s="12">
        <v>45823</v>
      </c>
      <c r="B2049" s="22" t="s">
        <v>131</v>
      </c>
      <c r="C2049" s="22" t="s">
        <v>131</v>
      </c>
      <c r="D2049" s="25">
        <v>4050</v>
      </c>
      <c r="E2049" s="24">
        <v>1001000</v>
      </c>
      <c r="F2049" s="22" t="s">
        <v>72</v>
      </c>
      <c r="G2049" s="22" t="s">
        <v>36</v>
      </c>
      <c r="H2049" s="1" t="s">
        <v>132</v>
      </c>
      <c r="I2049" t="s">
        <v>57</v>
      </c>
      <c r="J2049" t="str">
        <f>_xlfn.CONCAT(IFERROR(INDEX(Lookup!B:B, MATCH(Table1[[#This Row],[Origin City]], Lookup!A:A, 0)), Table1[[#This Row],[Origin City]]),","," ",Table1[[#This Row],[Origin State]])</f>
        <v>Gibson City, IL</v>
      </c>
      <c r="K2049" t="s">
        <v>133</v>
      </c>
      <c r="L2049" t="s">
        <v>83</v>
      </c>
      <c r="M2049" t="str">
        <f>_xlfn.CONCAT(IFERROR(INDEX(Lookup!B:B, MATCH(Table1[[#This Row],[Destination City]], Lookup!A:A, 0)), Table1[[#This Row],[Destination City]]),","," ",Table1[[#This Row],[Destination State]])</f>
        <v>Reserve, LA</v>
      </c>
      <c r="N2049" s="5">
        <v>870</v>
      </c>
      <c r="O2049" s="23" t="s">
        <v>86</v>
      </c>
      <c r="P2049" s="23">
        <v>105</v>
      </c>
      <c r="Q2049" s="23"/>
      <c r="R2049" s="23" t="s">
        <v>108</v>
      </c>
      <c r="S2049" t="s">
        <v>43</v>
      </c>
      <c r="T2049" s="23" t="s">
        <v>52</v>
      </c>
      <c r="U2049" s="31"/>
      <c r="V2049" s="32" t="s">
        <v>134</v>
      </c>
      <c r="W2049" s="4">
        <v>2081</v>
      </c>
      <c r="X2049" s="4">
        <f>IF(Table1[[#This Row],[Commodity]]="corn",Table1[[#This Row],[Tariff per Car]]/(111*2000/56),Table1[[#This Row],[Tariff per Car]]/(111*2000/60))</f>
        <v>0.56243243243243246</v>
      </c>
      <c r="Y2049" s="4">
        <f>Table1[[#This Row],[Tariff per Car]]/100.7</f>
        <v>20.665342601787486</v>
      </c>
      <c r="Z2049" s="4">
        <f>(Table1[[#This Row],[Tariff per Car]]/111)</f>
        <v>18.747747747747749</v>
      </c>
      <c r="AA2049" s="6">
        <f>(Table1[[#This Row],[Tariff per Car]]/111)/Table1[[#This Row],[Route Mileage]]</f>
        <v>2.154913534223879E-2</v>
      </c>
      <c r="AB2049" s="4">
        <v>0.33100000000000002</v>
      </c>
      <c r="AC2049" s="4">
        <f>Table1[[#This Row],[FSC per Mile]]*Table1[[#This Row],[Route Mileage]]</f>
        <v>287.97000000000003</v>
      </c>
      <c r="AD2049" s="4">
        <f>Table1[[#This Row],[Tariff per Car]]+Table1[[#This Row],[FSC per Car]]</f>
        <v>2368.9700000000003</v>
      </c>
      <c r="AE2049" s="4">
        <f>IF(Table1[[#This Row],[Commodity]]="corn",Table1[[#This Row],[Tariff + FSC per Car]]/(111*2000/56),Table1[[#This Row],[Tariff + FSC per Car]]/(111*2000/60))</f>
        <v>0.64026216216216225</v>
      </c>
      <c r="AF2049" s="4">
        <f>Table1[[#This Row],[Tariff + FSC per Car]]/100.7</f>
        <v>23.525024826216487</v>
      </c>
      <c r="AG2049" s="4">
        <f>(Table1[[#This Row],[Tariff + FSC per Car]]/111)</f>
        <v>21.342072072072074</v>
      </c>
      <c r="AH2049" s="6">
        <f>(Table1[[#This Row],[Tariff + FSC per Car]]/111)/Table1[[#This Row],[Route Mileage]]</f>
        <v>2.4531117324220777E-2</v>
      </c>
    </row>
    <row r="2050" spans="1:34" x14ac:dyDescent="0.25">
      <c r="A2050" s="12">
        <v>45823</v>
      </c>
      <c r="B2050" s="22" t="s">
        <v>131</v>
      </c>
      <c r="C2050" s="22" t="s">
        <v>131</v>
      </c>
      <c r="D2050" s="25">
        <v>4050</v>
      </c>
      <c r="E2050" s="24">
        <v>1001000</v>
      </c>
      <c r="F2050" s="22" t="s">
        <v>72</v>
      </c>
      <c r="G2050" s="22" t="s">
        <v>36</v>
      </c>
      <c r="H2050" s="1" t="s">
        <v>132</v>
      </c>
      <c r="I2050" t="s">
        <v>57</v>
      </c>
      <c r="J2050" t="str">
        <f>_xlfn.CONCAT(IFERROR(INDEX(Lookup!B:B, MATCH(Table1[[#This Row],[Origin City]], Lookup!A:A, 0)), Table1[[#This Row],[Origin City]]),","," ",Table1[[#This Row],[Origin State]])</f>
        <v>Gibson City, IL</v>
      </c>
      <c r="K2050" t="s">
        <v>133</v>
      </c>
      <c r="L2050" t="s">
        <v>83</v>
      </c>
      <c r="M2050" t="str">
        <f>_xlfn.CONCAT(IFERROR(INDEX(Lookup!B:B, MATCH(Table1[[#This Row],[Destination City]], Lookup!A:A, 0)), Table1[[#This Row],[Destination City]]),","," ",Table1[[#This Row],[Destination State]])</f>
        <v>Reserve, LA</v>
      </c>
      <c r="N2050" s="5">
        <v>870</v>
      </c>
      <c r="O2050" s="23" t="s">
        <v>86</v>
      </c>
      <c r="P2050" s="23">
        <v>105</v>
      </c>
      <c r="Q2050" s="23"/>
      <c r="R2050" s="23" t="s">
        <v>2</v>
      </c>
      <c r="S2050" t="s">
        <v>43</v>
      </c>
      <c r="T2050" s="23" t="s">
        <v>52</v>
      </c>
      <c r="U2050" s="31"/>
      <c r="V2050" s="32" t="s">
        <v>134</v>
      </c>
      <c r="W2050" s="4">
        <v>2461</v>
      </c>
      <c r="X2050" s="4">
        <f>IF(Table1[[#This Row],[Commodity]]="corn",Table1[[#This Row],[Tariff per Car]]/(111*2000/56),Table1[[#This Row],[Tariff per Car]]/(111*2000/60))</f>
        <v>0.66513513513513511</v>
      </c>
      <c r="Y2050" s="4">
        <f>Table1[[#This Row],[Tariff per Car]]/100.7</f>
        <v>24.438927507447865</v>
      </c>
      <c r="Z2050" s="4">
        <f>(Table1[[#This Row],[Tariff per Car]]/111)</f>
        <v>22.171171171171171</v>
      </c>
      <c r="AA2050" s="6">
        <f>(Table1[[#This Row],[Tariff per Car]]/111)/Table1[[#This Row],[Route Mileage]]</f>
        <v>2.5484104794449621E-2</v>
      </c>
      <c r="AB2050" s="4">
        <v>0.33100000000000002</v>
      </c>
      <c r="AC2050" s="4">
        <f>Table1[[#This Row],[FSC per Mile]]*Table1[[#This Row],[Route Mileage]]</f>
        <v>287.97000000000003</v>
      </c>
      <c r="AD2050" s="4">
        <f>Table1[[#This Row],[Tariff per Car]]+Table1[[#This Row],[FSC per Car]]</f>
        <v>2748.9700000000003</v>
      </c>
      <c r="AE2050" s="4">
        <f>IF(Table1[[#This Row],[Commodity]]="corn",Table1[[#This Row],[Tariff + FSC per Car]]/(111*2000/56),Table1[[#This Row],[Tariff + FSC per Car]]/(111*2000/60))</f>
        <v>0.7429648648648649</v>
      </c>
      <c r="AF2050" s="4">
        <f>Table1[[#This Row],[Tariff + FSC per Car]]/100.7</f>
        <v>27.298609731876862</v>
      </c>
      <c r="AG2050" s="4">
        <f>(Table1[[#This Row],[Tariff + FSC per Car]]/111)</f>
        <v>24.765495495495497</v>
      </c>
      <c r="AH2050" s="6">
        <f>(Table1[[#This Row],[Tariff + FSC per Car]]/111)/Table1[[#This Row],[Route Mileage]]</f>
        <v>2.8466086776431605E-2</v>
      </c>
    </row>
    <row r="2051" spans="1:34" x14ac:dyDescent="0.25">
      <c r="A2051" s="12">
        <v>45823</v>
      </c>
      <c r="B2051" s="22" t="s">
        <v>131</v>
      </c>
      <c r="C2051" s="22" t="s">
        <v>131</v>
      </c>
      <c r="D2051" s="25">
        <v>4050</v>
      </c>
      <c r="E2051" s="24">
        <v>1001000</v>
      </c>
      <c r="F2051" s="22" t="s">
        <v>72</v>
      </c>
      <c r="G2051" s="22" t="s">
        <v>36</v>
      </c>
      <c r="H2051" s="1" t="s">
        <v>135</v>
      </c>
      <c r="I2051" t="s">
        <v>59</v>
      </c>
      <c r="J2051" t="str">
        <f>_xlfn.CONCAT(IFERROR(INDEX(Lookup!B:B, MATCH(Table1[[#This Row],[Origin City]], Lookup!A:A, 0)), Table1[[#This Row],[Origin City]]),","," ",Table1[[#This Row],[Origin State]])</f>
        <v>Ida Grove, IA</v>
      </c>
      <c r="K2051" t="s">
        <v>136</v>
      </c>
      <c r="L2051" t="s">
        <v>83</v>
      </c>
      <c r="M2051" t="str">
        <f>_xlfn.CONCAT(IFERROR(INDEX(Lookup!B:B, MATCH(Table1[[#This Row],[Destination City]], Lookup!A:A, 0)), Table1[[#This Row],[Destination City]]),","," ",Table1[[#This Row],[Destination State]])</f>
        <v>Convent, LA</v>
      </c>
      <c r="N2051" s="5">
        <v>1376</v>
      </c>
      <c r="O2051" s="23" t="s">
        <v>86</v>
      </c>
      <c r="P2051" s="23">
        <v>105</v>
      </c>
      <c r="Q2051" s="23"/>
      <c r="R2051" s="23" t="s">
        <v>108</v>
      </c>
      <c r="S2051" t="s">
        <v>43</v>
      </c>
      <c r="T2051" s="23" t="s">
        <v>43</v>
      </c>
      <c r="U2051" s="31"/>
      <c r="V2051" s="32" t="s">
        <v>134</v>
      </c>
      <c r="W2051" s="4">
        <v>3214</v>
      </c>
      <c r="X2051" s="4">
        <f>IF(Table1[[#This Row],[Commodity]]="corn",Table1[[#This Row],[Tariff per Car]]/(111*2000/56),Table1[[#This Row],[Tariff per Car]]/(111*2000/60))</f>
        <v>0.86864864864864866</v>
      </c>
      <c r="Y2051" s="4">
        <f>Table1[[#This Row],[Tariff per Car]]/100.7</f>
        <v>31.916583912611717</v>
      </c>
      <c r="Z2051" s="4">
        <f>(Table1[[#This Row],[Tariff per Car]]/111)</f>
        <v>28.954954954954953</v>
      </c>
      <c r="AA2051" s="6">
        <f>(Table1[[#This Row],[Tariff per Car]]/111)/Table1[[#This Row],[Route Mileage]]</f>
        <v>2.1042845170752146E-2</v>
      </c>
      <c r="AB2051" s="4">
        <v>0.33100000000000002</v>
      </c>
      <c r="AC2051" s="4">
        <f>Table1[[#This Row],[FSC per Mile]]*Table1[[#This Row],[Route Mileage]]</f>
        <v>455.45600000000002</v>
      </c>
      <c r="AD2051" s="4">
        <f>Table1[[#This Row],[Tariff per Car]]+Table1[[#This Row],[FSC per Car]]</f>
        <v>3669.4560000000001</v>
      </c>
      <c r="AE2051" s="4">
        <f>IF(Table1[[#This Row],[Commodity]]="corn",Table1[[#This Row],[Tariff + FSC per Car]]/(111*2000/56),Table1[[#This Row],[Tariff + FSC per Car]]/(111*2000/60))</f>
        <v>0.99174486486486491</v>
      </c>
      <c r="AF2051" s="4">
        <f>Table1[[#This Row],[Tariff + FSC per Car]]/100.7</f>
        <v>36.439483614697117</v>
      </c>
      <c r="AG2051" s="4">
        <f>(Table1[[#This Row],[Tariff + FSC per Car]]/111)</f>
        <v>33.058162162162162</v>
      </c>
      <c r="AH2051" s="6">
        <f>(Table1[[#This Row],[Tariff + FSC per Car]]/111)/Table1[[#This Row],[Route Mileage]]</f>
        <v>2.4024827152734129E-2</v>
      </c>
    </row>
    <row r="2052" spans="1:34" x14ac:dyDescent="0.25">
      <c r="A2052" s="12">
        <v>45823</v>
      </c>
      <c r="B2052" s="22" t="s">
        <v>131</v>
      </c>
      <c r="C2052" s="22" t="s">
        <v>131</v>
      </c>
      <c r="D2052" s="25">
        <v>4050</v>
      </c>
      <c r="E2052" s="24">
        <v>1001000</v>
      </c>
      <c r="F2052" s="22" t="s">
        <v>72</v>
      </c>
      <c r="G2052" s="22" t="s">
        <v>36</v>
      </c>
      <c r="H2052" s="1" t="s">
        <v>135</v>
      </c>
      <c r="I2052" t="s">
        <v>59</v>
      </c>
      <c r="J2052" t="str">
        <f>_xlfn.CONCAT(IFERROR(INDEX(Lookup!B:B, MATCH(Table1[[#This Row],[Origin City]], Lookup!A:A, 0)), Table1[[#This Row],[Origin City]]),","," ",Table1[[#This Row],[Origin State]])</f>
        <v>Ida Grove, IA</v>
      </c>
      <c r="K2052" t="s">
        <v>136</v>
      </c>
      <c r="L2052" t="s">
        <v>83</v>
      </c>
      <c r="M2052" t="str">
        <f>_xlfn.CONCAT(IFERROR(INDEX(Lookup!B:B, MATCH(Table1[[#This Row],[Destination City]], Lookup!A:A, 0)), Table1[[#This Row],[Destination City]]),","," ",Table1[[#This Row],[Destination State]])</f>
        <v>Convent, LA</v>
      </c>
      <c r="N2052" s="5">
        <v>1376</v>
      </c>
      <c r="O2052" s="23" t="s">
        <v>86</v>
      </c>
      <c r="P2052" s="23">
        <v>105</v>
      </c>
      <c r="Q2052" s="23"/>
      <c r="R2052" s="23" t="s">
        <v>2</v>
      </c>
      <c r="S2052" t="s">
        <v>43</v>
      </c>
      <c r="T2052" s="23" t="s">
        <v>43</v>
      </c>
      <c r="U2052" s="31"/>
      <c r="V2052" s="32" t="s">
        <v>134</v>
      </c>
      <c r="W2052" s="4">
        <v>3649</v>
      </c>
      <c r="X2052" s="4">
        <f>IF(Table1[[#This Row],[Commodity]]="corn",Table1[[#This Row],[Tariff per Car]]/(111*2000/56),Table1[[#This Row],[Tariff per Car]]/(111*2000/60))</f>
        <v>0.98621621621621625</v>
      </c>
      <c r="Y2052" s="4">
        <f>Table1[[#This Row],[Tariff per Car]]/100.7</f>
        <v>36.236345580933467</v>
      </c>
      <c r="Z2052" s="4">
        <f>(Table1[[#This Row],[Tariff per Car]]/111)</f>
        <v>32.873873873873876</v>
      </c>
      <c r="AA2052" s="6">
        <f>(Table1[[#This Row],[Tariff per Car]]/111)/Table1[[#This Row],[Route Mileage]]</f>
        <v>2.3890896710664154E-2</v>
      </c>
      <c r="AB2052" s="4">
        <v>0.33100000000000002</v>
      </c>
      <c r="AC2052" s="4">
        <f>Table1[[#This Row],[FSC per Mile]]*Table1[[#This Row],[Route Mileage]]</f>
        <v>455.45600000000002</v>
      </c>
      <c r="AD2052" s="4">
        <f>Table1[[#This Row],[Tariff per Car]]+Table1[[#This Row],[FSC per Car]]</f>
        <v>4104.4560000000001</v>
      </c>
      <c r="AE2052" s="4">
        <f>IF(Table1[[#This Row],[Commodity]]="corn",Table1[[#This Row],[Tariff + FSC per Car]]/(111*2000/56),Table1[[#This Row],[Tariff + FSC per Car]]/(111*2000/60))</f>
        <v>1.1093124324324324</v>
      </c>
      <c r="AF2052" s="4">
        <f>Table1[[#This Row],[Tariff + FSC per Car]]/100.7</f>
        <v>40.759245283018871</v>
      </c>
      <c r="AG2052" s="4">
        <f>(Table1[[#This Row],[Tariff + FSC per Car]]/111)</f>
        <v>36.977081081081081</v>
      </c>
      <c r="AH2052" s="6">
        <f>(Table1[[#This Row],[Tariff + FSC per Car]]/111)/Table1[[#This Row],[Route Mileage]]</f>
        <v>2.6872878692646134E-2</v>
      </c>
    </row>
    <row r="2053" spans="1:34" x14ac:dyDescent="0.25">
      <c r="A2053" s="12">
        <v>45823</v>
      </c>
      <c r="B2053" s="22" t="s">
        <v>88</v>
      </c>
      <c r="C2053" s="22" t="s">
        <v>81</v>
      </c>
      <c r="D2053" s="25">
        <v>4444</v>
      </c>
      <c r="E2053" s="24">
        <v>47004</v>
      </c>
      <c r="F2053" s="22" t="s">
        <v>72</v>
      </c>
      <c r="G2053" s="22" t="s">
        <v>36</v>
      </c>
      <c r="H2053" s="1" t="s">
        <v>89</v>
      </c>
      <c r="I2053" t="s">
        <v>75</v>
      </c>
      <c r="J2053" t="str">
        <f>_xlfn.CONCAT(IFERROR(INDEX(Lookup!B:B, MATCH(Table1[[#This Row],[Origin City]], Lookup!A:A, 0)), Table1[[#This Row],[Origin City]]),","," ",Table1[[#This Row],[Origin State]])</f>
        <v>Enderlin, ND</v>
      </c>
      <c r="K2053" t="s">
        <v>119</v>
      </c>
      <c r="L2053" t="s">
        <v>57</v>
      </c>
      <c r="M2053" t="str">
        <f>_xlfn.CONCAT(IFERROR(INDEX(Lookup!B:B, MATCH(Table1[[#This Row],[Destination City]], Lookup!A:A, 0)), Table1[[#This Row],[Destination City]]),","," ",Table1[[#This Row],[Destination State]])</f>
        <v>East St. Louis, IL</v>
      </c>
      <c r="N2053" s="5">
        <v>1235.9000000000001</v>
      </c>
      <c r="O2053" s="23" t="s">
        <v>86</v>
      </c>
      <c r="P2053" s="23">
        <v>110</v>
      </c>
      <c r="Q2053" s="23">
        <v>110</v>
      </c>
      <c r="R2053" s="23" t="s">
        <v>42</v>
      </c>
      <c r="S2053" t="s">
        <v>43</v>
      </c>
      <c r="T2053" s="23" t="s">
        <v>52</v>
      </c>
      <c r="U2053" s="31"/>
      <c r="V2053" s="32" t="s">
        <v>87</v>
      </c>
      <c r="W2053" s="4">
        <v>3526</v>
      </c>
      <c r="X2053" s="4">
        <f>IF(Table1[[#This Row],[Commodity]]="corn",Table1[[#This Row],[Tariff per Car]]/(111*2000/56),Table1[[#This Row],[Tariff per Car]]/(111*2000/60))</f>
        <v>0.95297297297297301</v>
      </c>
      <c r="Y2053" s="4">
        <f>Table1[[#This Row],[Tariff per Car]]/100.7</f>
        <v>35.01489572989076</v>
      </c>
      <c r="Z2053" s="4">
        <f>(Table1[[#This Row],[Tariff per Car]]/111)</f>
        <v>31.765765765765767</v>
      </c>
      <c r="AA2053" s="6">
        <f>(Table1[[#This Row],[Tariff per Car]]/111)/Table1[[#This Row],[Route Mileage]]</f>
        <v>2.5702537232596297E-2</v>
      </c>
      <c r="AB2053" s="4">
        <v>0.26500000000000001</v>
      </c>
      <c r="AC2053" s="4">
        <f>Table1[[#This Row],[FSC per Mile]]*Table1[[#This Row],[Route Mileage]]</f>
        <v>327.51350000000002</v>
      </c>
      <c r="AD2053" s="4">
        <f>Table1[[#This Row],[Tariff per Car]]+Table1[[#This Row],[FSC per Car]]</f>
        <v>3853.5135</v>
      </c>
      <c r="AE2053" s="4">
        <f>IF(Table1[[#This Row],[Commodity]]="corn",Table1[[#This Row],[Tariff + FSC per Car]]/(111*2000/56),Table1[[#This Row],[Tariff + FSC per Car]]/(111*2000/60))</f>
        <v>1.0414901351351351</v>
      </c>
      <c r="AF2053" s="4">
        <f>Table1[[#This Row],[Tariff + FSC per Car]]/100.7</f>
        <v>38.267264150943397</v>
      </c>
      <c r="AG2053" s="4">
        <f>(Table1[[#This Row],[Tariff + FSC per Car]]/111)</f>
        <v>34.716337837837841</v>
      </c>
      <c r="AH2053" s="6">
        <f>(Table1[[#This Row],[Tariff + FSC per Car]]/111)/Table1[[#This Row],[Route Mileage]]</f>
        <v>2.8089924619983688E-2</v>
      </c>
    </row>
    <row r="2054" spans="1:34" x14ac:dyDescent="0.25">
      <c r="A2054" s="12">
        <v>45823</v>
      </c>
      <c r="B2054" s="22" t="s">
        <v>88</v>
      </c>
      <c r="C2054" s="22" t="s">
        <v>81</v>
      </c>
      <c r="D2054" s="25">
        <v>4444</v>
      </c>
      <c r="E2054" s="24">
        <v>45650</v>
      </c>
      <c r="F2054" s="22" t="s">
        <v>72</v>
      </c>
      <c r="G2054" s="22" t="s">
        <v>36</v>
      </c>
      <c r="H2054" s="22" t="s">
        <v>89</v>
      </c>
      <c r="I2054" s="23" t="s">
        <v>75</v>
      </c>
      <c r="J2054" t="str">
        <f>_xlfn.CONCAT(IFERROR(INDEX(Lookup!B:B, MATCH(Table1[[#This Row],[Origin City]], Lookup!A:A, 0)), Table1[[#This Row],[Origin City]]),","," ",Table1[[#This Row],[Origin State]])</f>
        <v>Enderlin, ND</v>
      </c>
      <c r="K2054" s="23" t="s">
        <v>90</v>
      </c>
      <c r="L2054" s="23" t="s">
        <v>49</v>
      </c>
      <c r="M2054" s="23" t="str">
        <f>_xlfn.CONCAT(IFERROR(INDEX(Lookup!B:B, MATCH(Table1[[#This Row],[Destination City]], Lookup!A:A, 0)), Table1[[#This Row],[Destination City]]),","," ",Table1[[#This Row],[Destination State]])</f>
        <v>Kalama, WA</v>
      </c>
      <c r="N2054" s="44">
        <v>1617</v>
      </c>
      <c r="O2054" s="23" t="s">
        <v>86</v>
      </c>
      <c r="P2054" s="23">
        <v>110</v>
      </c>
      <c r="Q2054" s="23">
        <v>110</v>
      </c>
      <c r="R2054" s="23" t="s">
        <v>42</v>
      </c>
      <c r="S2054" s="23" t="s">
        <v>43</v>
      </c>
      <c r="T2054" s="23" t="s">
        <v>52</v>
      </c>
      <c r="U2054" s="31"/>
      <c r="V2054" s="32" t="s">
        <v>87</v>
      </c>
      <c r="W2054" s="4">
        <v>5785</v>
      </c>
      <c r="X2054" s="4">
        <f>IF(Table1[[#This Row],[Commodity]]="corn",Table1[[#This Row],[Tariff per Car]]/(111*2000/56),Table1[[#This Row],[Tariff per Car]]/(111*2000/60))</f>
        <v>1.5635135135135134</v>
      </c>
      <c r="Y2054" s="4">
        <f>Table1[[#This Row],[Tariff per Car]]/100.7</f>
        <v>57.447864945382321</v>
      </c>
      <c r="Z2054" s="4">
        <f>(Table1[[#This Row],[Tariff per Car]]/111)</f>
        <v>52.117117117117118</v>
      </c>
      <c r="AA2054" s="6">
        <f>(Table1[[#This Row],[Tariff per Car]]/111)/Table1[[#This Row],[Route Mileage]]</f>
        <v>3.2230746516460802E-2</v>
      </c>
      <c r="AB2054" s="4">
        <v>0.26500000000000001</v>
      </c>
      <c r="AC2054" s="4">
        <f>Table1[[#This Row],[FSC per Mile]]*Table1[[#This Row],[Route Mileage]]</f>
        <v>428.505</v>
      </c>
      <c r="AD2054" s="4">
        <f>Table1[[#This Row],[Tariff per Car]]+Table1[[#This Row],[FSC per Car]]</f>
        <v>6213.5050000000001</v>
      </c>
      <c r="AE2054" s="4">
        <f>IF(Table1[[#This Row],[Commodity]]="corn",Table1[[#This Row],[Tariff + FSC per Car]]/(111*2000/56),Table1[[#This Row],[Tariff + FSC per Car]]/(111*2000/60))</f>
        <v>1.6793256756756758</v>
      </c>
      <c r="AF2054" s="4">
        <f>Table1[[#This Row],[Tariff + FSC per Car]]/100.7</f>
        <v>61.703128103277059</v>
      </c>
      <c r="AG2054" s="4">
        <f>(Table1[[#This Row],[Tariff + FSC per Car]]/111)</f>
        <v>55.977522522522527</v>
      </c>
      <c r="AH2054" s="6">
        <f>(Table1[[#This Row],[Tariff + FSC per Car]]/111)/Table1[[#This Row],[Route Mileage]]</f>
        <v>3.4618133903848193E-2</v>
      </c>
    </row>
    <row r="2055" spans="1:34" x14ac:dyDescent="0.25">
      <c r="A2055" s="12">
        <v>45823</v>
      </c>
      <c r="B2055" s="22" t="s">
        <v>94</v>
      </c>
      <c r="C2055" s="22" t="s">
        <v>94</v>
      </c>
      <c r="D2055" s="25">
        <v>4317</v>
      </c>
      <c r="F2055" s="22" t="s">
        <v>72</v>
      </c>
      <c r="G2055" s="22" t="s">
        <v>36</v>
      </c>
      <c r="H2055" s="22" t="s">
        <v>106</v>
      </c>
      <c r="I2055" s="23" t="s">
        <v>57</v>
      </c>
      <c r="J2055" t="str">
        <f>_xlfn.CONCAT(IFERROR(INDEX(Lookup!B:B, MATCH(Table1[[#This Row],[Origin City]], Lookup!A:A, 0)), Table1[[#This Row],[Origin City]]),","," ",Table1[[#This Row],[Origin State]])</f>
        <v>Casey, IL</v>
      </c>
      <c r="K2055" s="23" t="s">
        <v>107</v>
      </c>
      <c r="L2055" s="23" t="s">
        <v>98</v>
      </c>
      <c r="M2055" s="23" t="str">
        <f>_xlfn.CONCAT(IFERROR(INDEX(Lookup!B:B, MATCH(Table1[[#This Row],[Destination City]], Lookup!A:A, 0)), Table1[[#This Row],[Destination City]]),","," ",Table1[[#This Row],[Destination State]])</f>
        <v>Mobile, AL</v>
      </c>
      <c r="N2055" s="44">
        <v>779</v>
      </c>
      <c r="O2055" s="23" t="s">
        <v>86</v>
      </c>
      <c r="P2055" s="23">
        <v>90</v>
      </c>
      <c r="Q2055" s="23">
        <v>90</v>
      </c>
      <c r="R2055" s="23" t="s">
        <v>108</v>
      </c>
      <c r="S2055" s="23" t="s">
        <v>43</v>
      </c>
      <c r="T2055" s="23" t="s">
        <v>52</v>
      </c>
      <c r="U2055" s="31"/>
      <c r="V2055" s="32" t="s">
        <v>87</v>
      </c>
      <c r="W2055" s="4">
        <v>3646</v>
      </c>
      <c r="X2055" s="4">
        <f>IF(Table1[[#This Row],[Commodity]]="corn",Table1[[#This Row],[Tariff per Car]]/(111*2000/56),Table1[[#This Row],[Tariff per Car]]/(111*2000/60))</f>
        <v>0.98540540540540544</v>
      </c>
      <c r="Y2055" s="4">
        <f>Table1[[#This Row],[Tariff per Car]]/100.7</f>
        <v>36.206554121151939</v>
      </c>
      <c r="Z2055" s="4">
        <f>(Table1[[#This Row],[Tariff per Car]]/111)</f>
        <v>32.846846846846844</v>
      </c>
      <c r="AA2055" s="6">
        <f>(Table1[[#This Row],[Tariff per Car]]/111)/Table1[[#This Row],[Route Mileage]]</f>
        <v>4.2165400316876565E-2</v>
      </c>
      <c r="AB2055" s="4">
        <v>0</v>
      </c>
      <c r="AC2055" s="4">
        <f>Table1[[#This Row],[FSC per Mile]]*Table1[[#This Row],[Route Mileage]]</f>
        <v>0</v>
      </c>
      <c r="AD2055" s="4">
        <f>Table1[[#This Row],[Tariff per Car]]+Table1[[#This Row],[FSC per Car]]</f>
        <v>3646</v>
      </c>
      <c r="AE2055" s="4">
        <f>IF(Table1[[#This Row],[Commodity]]="corn",Table1[[#This Row],[Tariff + FSC per Car]]/(111*2000/56),Table1[[#This Row],[Tariff + FSC per Car]]/(111*2000/60))</f>
        <v>0.98540540540540544</v>
      </c>
      <c r="AF2055" s="4">
        <f>Table1[[#This Row],[Tariff + FSC per Car]]/100.7</f>
        <v>36.206554121151939</v>
      </c>
      <c r="AG2055" s="4">
        <f>(Table1[[#This Row],[Tariff + FSC per Car]]/111)</f>
        <v>32.846846846846844</v>
      </c>
      <c r="AH2055" s="6">
        <f>(Table1[[#This Row],[Tariff + FSC per Car]]/111)/Table1[[#This Row],[Route Mileage]]</f>
        <v>4.2165400316876565E-2</v>
      </c>
    </row>
    <row r="2056" spans="1:34" x14ac:dyDescent="0.25">
      <c r="A2056" s="12">
        <v>45823</v>
      </c>
      <c r="B2056" s="22" t="s">
        <v>94</v>
      </c>
      <c r="C2056" s="22" t="s">
        <v>94</v>
      </c>
      <c r="D2056" s="25">
        <v>4317</v>
      </c>
      <c r="F2056" s="22" t="s">
        <v>72</v>
      </c>
      <c r="G2056" s="22" t="s">
        <v>36</v>
      </c>
      <c r="H2056" s="22" t="s">
        <v>106</v>
      </c>
      <c r="I2056" s="23" t="s">
        <v>57</v>
      </c>
      <c r="J2056" t="str">
        <f>_xlfn.CONCAT(IFERROR(INDEX(Lookup!B:B, MATCH(Table1[[#This Row],[Origin City]], Lookup!A:A, 0)), Table1[[#This Row],[Origin City]]),","," ",Table1[[#This Row],[Origin State]])</f>
        <v>Casey, IL</v>
      </c>
      <c r="K2056" s="23" t="s">
        <v>107</v>
      </c>
      <c r="L2056" s="23" t="s">
        <v>98</v>
      </c>
      <c r="M2056" s="23" t="str">
        <f>_xlfn.CONCAT(IFERROR(INDEX(Lookup!B:B, MATCH(Table1[[#This Row],[Destination City]], Lookup!A:A, 0)), Table1[[#This Row],[Destination City]]),","," ",Table1[[#This Row],[Destination State]])</f>
        <v>Mobile, AL</v>
      </c>
      <c r="N2056" s="44">
        <v>779</v>
      </c>
      <c r="O2056" s="23" t="s">
        <v>86</v>
      </c>
      <c r="P2056" s="23">
        <v>90</v>
      </c>
      <c r="Q2056" s="23">
        <v>90</v>
      </c>
      <c r="R2056" s="23" t="s">
        <v>2</v>
      </c>
      <c r="S2056" s="23" t="s">
        <v>43</v>
      </c>
      <c r="T2056" s="23" t="s">
        <v>43</v>
      </c>
      <c r="U2056" s="31"/>
      <c r="V2056" s="32" t="s">
        <v>87</v>
      </c>
      <c r="W2056" s="4">
        <v>3866</v>
      </c>
      <c r="X2056" s="4">
        <f>IF(Table1[[#This Row],[Commodity]]="corn",Table1[[#This Row],[Tariff per Car]]/(111*2000/56),Table1[[#This Row],[Tariff per Car]]/(111*2000/60))</f>
        <v>1.0448648648648649</v>
      </c>
      <c r="Y2056" s="4">
        <f>Table1[[#This Row],[Tariff per Car]]/100.7</f>
        <v>38.391261171797417</v>
      </c>
      <c r="Z2056" s="4">
        <f>(Table1[[#This Row],[Tariff per Car]]/111)</f>
        <v>34.828828828828826</v>
      </c>
      <c r="AA2056" s="6">
        <f>(Table1[[#This Row],[Tariff per Car]]/111)/Table1[[#This Row],[Route Mileage]]</f>
        <v>4.4709664735338675E-2</v>
      </c>
      <c r="AB2056" s="4">
        <v>0</v>
      </c>
      <c r="AC2056" s="4">
        <f>Table1[[#This Row],[FSC per Mile]]*Table1[[#This Row],[Route Mileage]]</f>
        <v>0</v>
      </c>
      <c r="AD2056" s="4">
        <f>Table1[[#This Row],[Tariff per Car]]+Table1[[#This Row],[FSC per Car]]</f>
        <v>3866</v>
      </c>
      <c r="AE2056" s="4">
        <f>IF(Table1[[#This Row],[Commodity]]="corn",Table1[[#This Row],[Tariff + FSC per Car]]/(111*2000/56),Table1[[#This Row],[Tariff + FSC per Car]]/(111*2000/60))</f>
        <v>1.0448648648648649</v>
      </c>
      <c r="AF2056" s="4">
        <f>Table1[[#This Row],[Tariff + FSC per Car]]/100.7</f>
        <v>38.391261171797417</v>
      </c>
      <c r="AG2056" s="4">
        <f>(Table1[[#This Row],[Tariff + FSC per Car]]/111)</f>
        <v>34.828828828828826</v>
      </c>
      <c r="AH2056" s="6">
        <f>(Table1[[#This Row],[Tariff + FSC per Car]]/111)/Table1[[#This Row],[Route Mileage]]</f>
        <v>4.4709664735338675E-2</v>
      </c>
    </row>
    <row r="2057" spans="1:34" x14ac:dyDescent="0.25">
      <c r="A2057" s="12">
        <v>45823</v>
      </c>
      <c r="B2057" s="22" t="s">
        <v>94</v>
      </c>
      <c r="C2057" s="22" t="s">
        <v>94</v>
      </c>
      <c r="D2057" s="25">
        <v>4317</v>
      </c>
      <c r="F2057" s="22" t="s">
        <v>72</v>
      </c>
      <c r="G2057" s="22" t="s">
        <v>36</v>
      </c>
      <c r="H2057" s="22" t="s">
        <v>109</v>
      </c>
      <c r="I2057" s="23" t="s">
        <v>100</v>
      </c>
      <c r="J2057" t="str">
        <f>_xlfn.CONCAT(IFERROR(INDEX(Lookup!B:B, MATCH(Table1[[#This Row],[Origin City]], Lookup!A:A, 0)), Table1[[#This Row],[Origin City]]),","," ",Table1[[#This Row],[Origin State]])</f>
        <v>Marion, OH</v>
      </c>
      <c r="K2057" s="23" t="s">
        <v>110</v>
      </c>
      <c r="L2057" s="23" t="s">
        <v>111</v>
      </c>
      <c r="M2057" s="23" t="str">
        <f>_xlfn.CONCAT(IFERROR(INDEX(Lookup!B:B, MATCH(Table1[[#This Row],[Destination City]], Lookup!A:A, 0)), Table1[[#This Row],[Destination City]]),","," ",Table1[[#This Row],[Destination State]])</f>
        <v>Chesapeake, VA</v>
      </c>
      <c r="N2057" s="44">
        <v>760</v>
      </c>
      <c r="O2057" s="23" t="s">
        <v>86</v>
      </c>
      <c r="P2057" s="23">
        <v>90</v>
      </c>
      <c r="Q2057" s="23">
        <v>90</v>
      </c>
      <c r="R2057" s="23" t="s">
        <v>108</v>
      </c>
      <c r="S2057" s="23" t="s">
        <v>43</v>
      </c>
      <c r="T2057" s="23" t="s">
        <v>52</v>
      </c>
      <c r="U2057" s="31"/>
      <c r="V2057" s="32" t="s">
        <v>87</v>
      </c>
      <c r="W2057" s="4">
        <v>3214</v>
      </c>
      <c r="X2057" s="4">
        <f>IF(Table1[[#This Row],[Commodity]]="corn",Table1[[#This Row],[Tariff per Car]]/(111*2000/56),Table1[[#This Row],[Tariff per Car]]/(111*2000/60))</f>
        <v>0.86864864864864866</v>
      </c>
      <c r="Y2057" s="4">
        <f>Table1[[#This Row],[Tariff per Car]]/100.7</f>
        <v>31.916583912611717</v>
      </c>
      <c r="Z2057" s="4">
        <f>(Table1[[#This Row],[Tariff per Car]]/111)</f>
        <v>28.954954954954953</v>
      </c>
      <c r="AA2057" s="6">
        <f>(Table1[[#This Row],[Tariff per Car]]/111)/Table1[[#This Row],[Route Mileage]]</f>
        <v>3.80986249407302E-2</v>
      </c>
      <c r="AB2057" s="4">
        <v>0</v>
      </c>
      <c r="AC2057" s="4">
        <f>Table1[[#This Row],[FSC per Mile]]*Table1[[#This Row],[Route Mileage]]</f>
        <v>0</v>
      </c>
      <c r="AD2057" s="4">
        <f>Table1[[#This Row],[Tariff per Car]]+Table1[[#This Row],[FSC per Car]]</f>
        <v>3214</v>
      </c>
      <c r="AE2057" s="4">
        <f>IF(Table1[[#This Row],[Commodity]]="corn",Table1[[#This Row],[Tariff + FSC per Car]]/(111*2000/56),Table1[[#This Row],[Tariff + FSC per Car]]/(111*2000/60))</f>
        <v>0.86864864864864866</v>
      </c>
      <c r="AF2057" s="4">
        <f>Table1[[#This Row],[Tariff + FSC per Car]]/100.7</f>
        <v>31.916583912611717</v>
      </c>
      <c r="AG2057" s="4">
        <f>(Table1[[#This Row],[Tariff + FSC per Car]]/111)</f>
        <v>28.954954954954953</v>
      </c>
      <c r="AH2057" s="6">
        <f>(Table1[[#This Row],[Tariff + FSC per Car]]/111)/Table1[[#This Row],[Route Mileage]]</f>
        <v>3.80986249407302E-2</v>
      </c>
    </row>
    <row r="2058" spans="1:34" x14ac:dyDescent="0.25">
      <c r="A2058" s="12">
        <v>45823</v>
      </c>
      <c r="B2058" s="22" t="s">
        <v>94</v>
      </c>
      <c r="C2058" s="22" t="s">
        <v>94</v>
      </c>
      <c r="D2058" s="25">
        <v>4317</v>
      </c>
      <c r="F2058" s="22" t="s">
        <v>72</v>
      </c>
      <c r="G2058" s="22" t="s">
        <v>36</v>
      </c>
      <c r="H2058" s="22" t="s">
        <v>109</v>
      </c>
      <c r="I2058" s="23" t="s">
        <v>100</v>
      </c>
      <c r="J2058" t="str">
        <f>_xlfn.CONCAT(IFERROR(INDEX(Lookup!B:B, MATCH(Table1[[#This Row],[Origin City]], Lookup!A:A, 0)), Table1[[#This Row],[Origin City]]),","," ",Table1[[#This Row],[Origin State]])</f>
        <v>Marion, OH</v>
      </c>
      <c r="K2058" s="23" t="s">
        <v>110</v>
      </c>
      <c r="L2058" s="23" t="s">
        <v>111</v>
      </c>
      <c r="M2058" s="23" t="str">
        <f>_xlfn.CONCAT(IFERROR(INDEX(Lookup!B:B, MATCH(Table1[[#This Row],[Destination City]], Lookup!A:A, 0)), Table1[[#This Row],[Destination City]]),","," ",Table1[[#This Row],[Destination State]])</f>
        <v>Chesapeake, VA</v>
      </c>
      <c r="N2058" s="44">
        <v>760</v>
      </c>
      <c r="O2058" s="23" t="s">
        <v>86</v>
      </c>
      <c r="P2058" s="23">
        <v>90</v>
      </c>
      <c r="Q2058" s="23">
        <v>90</v>
      </c>
      <c r="R2058" s="23" t="s">
        <v>2</v>
      </c>
      <c r="S2058" s="23" t="s">
        <v>43</v>
      </c>
      <c r="T2058" s="23" t="s">
        <v>43</v>
      </c>
      <c r="U2058" s="31"/>
      <c r="V2058" s="32" t="s">
        <v>87</v>
      </c>
      <c r="W2058" s="4">
        <v>3654</v>
      </c>
      <c r="X2058" s="4">
        <f>IF(Table1[[#This Row],[Commodity]]="corn",Table1[[#This Row],[Tariff per Car]]/(111*2000/56),Table1[[#This Row],[Tariff per Car]]/(111*2000/60))</f>
        <v>0.98756756756756758</v>
      </c>
      <c r="Y2058" s="4">
        <f>Table1[[#This Row],[Tariff per Car]]/100.7</f>
        <v>36.285998013902677</v>
      </c>
      <c r="Z2058" s="4">
        <f>(Table1[[#This Row],[Tariff per Car]]/111)</f>
        <v>32.918918918918919</v>
      </c>
      <c r="AA2058" s="6">
        <f>(Table1[[#This Row],[Tariff per Car]]/111)/Table1[[#This Row],[Route Mileage]]</f>
        <v>4.3314366998577526E-2</v>
      </c>
      <c r="AB2058" s="4">
        <v>0</v>
      </c>
      <c r="AC2058" s="4">
        <f>Table1[[#This Row],[FSC per Mile]]*Table1[[#This Row],[Route Mileage]]</f>
        <v>0</v>
      </c>
      <c r="AD2058" s="4">
        <f>Table1[[#This Row],[Tariff per Car]]+Table1[[#This Row],[FSC per Car]]</f>
        <v>3654</v>
      </c>
      <c r="AE2058" s="4">
        <f>IF(Table1[[#This Row],[Commodity]]="corn",Table1[[#This Row],[Tariff + FSC per Car]]/(111*2000/56),Table1[[#This Row],[Tariff + FSC per Car]]/(111*2000/60))</f>
        <v>0.98756756756756758</v>
      </c>
      <c r="AF2058" s="4">
        <f>Table1[[#This Row],[Tariff + FSC per Car]]/100.7</f>
        <v>36.285998013902677</v>
      </c>
      <c r="AG2058" s="4">
        <f>(Table1[[#This Row],[Tariff + FSC per Car]]/111)</f>
        <v>32.918918918918919</v>
      </c>
      <c r="AH2058" s="6">
        <f>(Table1[[#This Row],[Tariff + FSC per Car]]/111)/Table1[[#This Row],[Route Mileage]]</f>
        <v>4.3314366998577526E-2</v>
      </c>
    </row>
    <row r="2059" spans="1:34" x14ac:dyDescent="0.25">
      <c r="A2059" s="12">
        <v>45823</v>
      </c>
      <c r="B2059" s="22" t="s">
        <v>112</v>
      </c>
      <c r="C2059" s="22" t="s">
        <v>112</v>
      </c>
      <c r="D2059" s="25">
        <v>4051</v>
      </c>
      <c r="E2059" s="24">
        <v>1144</v>
      </c>
      <c r="F2059" s="22" t="s">
        <v>72</v>
      </c>
      <c r="G2059" s="22" t="s">
        <v>36</v>
      </c>
      <c r="H2059" s="22" t="s">
        <v>128</v>
      </c>
      <c r="I2059" s="23" t="s">
        <v>77</v>
      </c>
      <c r="J2059" t="str">
        <f>_xlfn.CONCAT(IFERROR(INDEX(Lookup!B:B, MATCH(Table1[[#This Row],[Origin City]], Lookup!A:A, 0)), Table1[[#This Row],[Origin City]]),","," ",Table1[[#This Row],[Origin State]])</f>
        <v>Canton, KS</v>
      </c>
      <c r="K2059" s="23" t="s">
        <v>65</v>
      </c>
      <c r="L2059" s="23" t="s">
        <v>54</v>
      </c>
      <c r="M2059" s="23" t="str">
        <f>_xlfn.CONCAT(IFERROR(INDEX(Lookup!B:B, MATCH(Table1[[#This Row],[Destination City]], Lookup!A:A, 0)), Table1[[#This Row],[Destination City]]),","," ",Table1[[#This Row],[Destination State]])</f>
        <v>Houston, TX</v>
      </c>
      <c r="N2059" s="44">
        <v>747</v>
      </c>
      <c r="O2059" s="23" t="s">
        <v>51</v>
      </c>
      <c r="P2059" s="23">
        <v>107</v>
      </c>
      <c r="Q2059" s="23"/>
      <c r="R2059" s="23" t="s">
        <v>42</v>
      </c>
      <c r="S2059" s="23" t="s">
        <v>43</v>
      </c>
      <c r="T2059" s="23" t="s">
        <v>52</v>
      </c>
      <c r="U2059" s="37" t="s">
        <v>44</v>
      </c>
      <c r="V2059" s="32"/>
      <c r="W2059" s="4">
        <v>5150</v>
      </c>
      <c r="X2059" s="4">
        <f>IF(Table1[[#This Row],[Commodity]]="corn",Table1[[#This Row],[Tariff per Car]]/(111*2000/56),Table1[[#This Row],[Tariff per Car]]/(111*2000/60))</f>
        <v>1.3918918918918919</v>
      </c>
      <c r="Y2059" s="4">
        <f>Table1[[#This Row],[Tariff per Car]]/100.7</f>
        <v>51.142005958291954</v>
      </c>
      <c r="Z2059" s="4">
        <f>(Table1[[#This Row],[Tariff per Car]]/111)</f>
        <v>46.396396396396398</v>
      </c>
      <c r="AA2059" s="6">
        <f>(Table1[[#This Row],[Tariff per Car]]/111)/Table1[[#This Row],[Route Mileage]]</f>
        <v>6.2110303074158497E-2</v>
      </c>
      <c r="AB2059" s="4">
        <v>0.3</v>
      </c>
      <c r="AC2059" s="4">
        <f>Table1[[#This Row],[FSC per Mile]]*Table1[[#This Row],[Route Mileage]]</f>
        <v>224.1</v>
      </c>
      <c r="AD2059" s="4">
        <f>Table1[[#This Row],[Tariff per Car]]+Table1[[#This Row],[FSC per Car]]</f>
        <v>5374.1</v>
      </c>
      <c r="AE2059" s="4">
        <f>IF(Table1[[#This Row],[Commodity]]="corn",Table1[[#This Row],[Tariff + FSC per Car]]/(111*2000/56),Table1[[#This Row],[Tariff + FSC per Car]]/(111*2000/60))</f>
        <v>1.4524594594594595</v>
      </c>
      <c r="AF2059" s="4">
        <f>Table1[[#This Row],[Tariff + FSC per Car]]/100.7</f>
        <v>53.367428003972194</v>
      </c>
      <c r="AG2059" s="4">
        <f>(Table1[[#This Row],[Tariff + FSC per Car]]/111)</f>
        <v>48.415315315315318</v>
      </c>
      <c r="AH2059" s="6">
        <f>(Table1[[#This Row],[Tariff + FSC per Car]]/111)/Table1[[#This Row],[Route Mileage]]</f>
        <v>6.4813005776861207E-2</v>
      </c>
    </row>
    <row r="2060" spans="1:34" x14ac:dyDescent="0.25">
      <c r="A2060" s="12">
        <v>45823</v>
      </c>
      <c r="B2060" s="22" t="s">
        <v>112</v>
      </c>
      <c r="C2060" s="22" t="s">
        <v>112</v>
      </c>
      <c r="D2060" s="25">
        <v>4051</v>
      </c>
      <c r="E2060" s="24">
        <v>1301</v>
      </c>
      <c r="F2060" s="22" t="s">
        <v>72</v>
      </c>
      <c r="G2060" s="22" t="s">
        <v>36</v>
      </c>
      <c r="H2060" s="22" t="s">
        <v>129</v>
      </c>
      <c r="I2060" s="23" t="s">
        <v>38</v>
      </c>
      <c r="J2060" t="str">
        <f>_xlfn.CONCAT(IFERROR(INDEX(Lookup!B:B, MATCH(Table1[[#This Row],[Origin City]], Lookup!A:A, 0)), Table1[[#This Row],[Origin City]]),","," ",Table1[[#This Row],[Origin State]])</f>
        <v>Cozad, NE</v>
      </c>
      <c r="K2060" s="23" t="s">
        <v>90</v>
      </c>
      <c r="L2060" s="23" t="s">
        <v>49</v>
      </c>
      <c r="M2060" s="23" t="str">
        <f>_xlfn.CONCAT(IFERROR(INDEX(Lookup!B:B, MATCH(Table1[[#This Row],[Destination City]], Lookup!A:A, 0)), Table1[[#This Row],[Destination City]]),","," ",Table1[[#This Row],[Destination State]])</f>
        <v>Kalama, WA</v>
      </c>
      <c r="N2060" s="44">
        <v>1562</v>
      </c>
      <c r="O2060" s="23" t="s">
        <v>51</v>
      </c>
      <c r="P2060" s="23">
        <v>107</v>
      </c>
      <c r="Q2060" s="23"/>
      <c r="R2060" s="23" t="s">
        <v>42</v>
      </c>
      <c r="S2060" s="23" t="s">
        <v>43</v>
      </c>
      <c r="T2060" s="23" t="s">
        <v>52</v>
      </c>
      <c r="U2060" s="37" t="s">
        <v>44</v>
      </c>
      <c r="V2060" s="32"/>
      <c r="W2060" s="4">
        <v>6140</v>
      </c>
      <c r="X2060" s="4">
        <f>IF(Table1[[#This Row],[Commodity]]="corn",Table1[[#This Row],[Tariff per Car]]/(111*2000/56),Table1[[#This Row],[Tariff per Car]]/(111*2000/60))</f>
        <v>1.6594594594594594</v>
      </c>
      <c r="Y2060" s="4">
        <f>Table1[[#This Row],[Tariff per Car]]/100.7</f>
        <v>60.973187686196624</v>
      </c>
      <c r="Z2060" s="4">
        <f>(Table1[[#This Row],[Tariff per Car]]/111)</f>
        <v>55.315315315315317</v>
      </c>
      <c r="AA2060" s="6">
        <f>(Table1[[#This Row],[Tariff per Car]]/111)/Table1[[#This Row],[Route Mileage]]</f>
        <v>3.5413134004683301E-2</v>
      </c>
      <c r="AB2060" s="4">
        <v>0.3</v>
      </c>
      <c r="AC2060" s="4">
        <f>Table1[[#This Row],[FSC per Mile]]*Table1[[#This Row],[Route Mileage]]</f>
        <v>468.59999999999997</v>
      </c>
      <c r="AD2060" s="4">
        <f>Table1[[#This Row],[Tariff per Car]]+Table1[[#This Row],[FSC per Car]]</f>
        <v>6608.6</v>
      </c>
      <c r="AE2060" s="4">
        <f>IF(Table1[[#This Row],[Commodity]]="corn",Table1[[#This Row],[Tariff + FSC per Car]]/(111*2000/56),Table1[[#This Row],[Tariff + FSC per Car]]/(111*2000/60))</f>
        <v>1.7861081081081083</v>
      </c>
      <c r="AF2060" s="4">
        <f>Table1[[#This Row],[Tariff + FSC per Car]]/100.7</f>
        <v>65.626613704071502</v>
      </c>
      <c r="AG2060" s="4">
        <f>(Table1[[#This Row],[Tariff + FSC per Car]]/111)</f>
        <v>59.536936936936939</v>
      </c>
      <c r="AH2060" s="6">
        <f>(Table1[[#This Row],[Tariff + FSC per Car]]/111)/Table1[[#This Row],[Route Mileage]]</f>
        <v>3.8115836707386004E-2</v>
      </c>
    </row>
    <row r="2061" spans="1:34" x14ac:dyDescent="0.25">
      <c r="A2061" s="12">
        <v>45823</v>
      </c>
      <c r="B2061" s="22" t="s">
        <v>112</v>
      </c>
      <c r="C2061" s="22" t="s">
        <v>112</v>
      </c>
      <c r="D2061" s="25">
        <v>4051</v>
      </c>
      <c r="E2061" s="24">
        <v>1144</v>
      </c>
      <c r="F2061" s="22" t="s">
        <v>72</v>
      </c>
      <c r="G2061" s="22" t="s">
        <v>36</v>
      </c>
      <c r="H2061" s="22" t="s">
        <v>129</v>
      </c>
      <c r="I2061" s="23" t="s">
        <v>38</v>
      </c>
      <c r="J2061" t="str">
        <f>_xlfn.CONCAT(IFERROR(INDEX(Lookup!B:B, MATCH(Table1[[#This Row],[Origin City]], Lookup!A:A, 0)), Table1[[#This Row],[Origin City]]),","," ",Table1[[#This Row],[Origin State]])</f>
        <v>Cozad, NE</v>
      </c>
      <c r="K2061" s="23" t="s">
        <v>65</v>
      </c>
      <c r="L2061" s="23" t="s">
        <v>54</v>
      </c>
      <c r="M2061" s="23" t="str">
        <f>_xlfn.CONCAT(IFERROR(INDEX(Lookup!B:B, MATCH(Table1[[#This Row],[Destination City]], Lookup!A:A, 0)), Table1[[#This Row],[Destination City]]),","," ",Table1[[#This Row],[Destination State]])</f>
        <v>Houston, TX</v>
      </c>
      <c r="N2061" s="44">
        <v>1078</v>
      </c>
      <c r="O2061" s="23" t="s">
        <v>51</v>
      </c>
      <c r="P2061" s="23">
        <v>107</v>
      </c>
      <c r="Q2061" s="23"/>
      <c r="R2061" s="23" t="s">
        <v>42</v>
      </c>
      <c r="S2061" s="23" t="s">
        <v>43</v>
      </c>
      <c r="T2061" s="23" t="s">
        <v>52</v>
      </c>
      <c r="U2061" s="37" t="s">
        <v>44</v>
      </c>
      <c r="V2061" s="32"/>
      <c r="W2061" s="4">
        <v>5510</v>
      </c>
      <c r="X2061" s="4">
        <f>IF(Table1[[#This Row],[Commodity]]="corn",Table1[[#This Row],[Tariff per Car]]/(111*2000/56),Table1[[#This Row],[Tariff per Car]]/(111*2000/60))</f>
        <v>1.4891891891891893</v>
      </c>
      <c r="Y2061" s="4">
        <f>Table1[[#This Row],[Tariff per Car]]/100.7</f>
        <v>54.716981132075468</v>
      </c>
      <c r="Z2061" s="4">
        <f>(Table1[[#This Row],[Tariff per Car]]/111)</f>
        <v>49.63963963963964</v>
      </c>
      <c r="AA2061" s="6">
        <f>(Table1[[#This Row],[Tariff per Car]]/111)/Table1[[#This Row],[Route Mileage]]</f>
        <v>4.6047903190760332E-2</v>
      </c>
      <c r="AB2061" s="4">
        <v>0.3</v>
      </c>
      <c r="AC2061" s="4">
        <f>Table1[[#This Row],[FSC per Mile]]*Table1[[#This Row],[Route Mileage]]</f>
        <v>323.39999999999998</v>
      </c>
      <c r="AD2061" s="4">
        <f>Table1[[#This Row],[Tariff per Car]]+Table1[[#This Row],[FSC per Car]]</f>
        <v>5833.4</v>
      </c>
      <c r="AE2061" s="4">
        <f>IF(Table1[[#This Row],[Commodity]]="corn",Table1[[#This Row],[Tariff + FSC per Car]]/(111*2000/56),Table1[[#This Row],[Tariff + FSC per Car]]/(111*2000/60))</f>
        <v>1.5765945945945945</v>
      </c>
      <c r="AF2061" s="4">
        <f>Table1[[#This Row],[Tariff + FSC per Car]]/100.7</f>
        <v>57.928500496524322</v>
      </c>
      <c r="AG2061" s="4">
        <f>(Table1[[#This Row],[Tariff + FSC per Car]]/111)</f>
        <v>52.553153153153147</v>
      </c>
      <c r="AH2061" s="6">
        <f>(Table1[[#This Row],[Tariff + FSC per Car]]/111)/Table1[[#This Row],[Route Mileage]]</f>
        <v>4.8750605893463028E-2</v>
      </c>
    </row>
    <row r="2062" spans="1:34" x14ac:dyDescent="0.25">
      <c r="A2062" s="12">
        <v>45823</v>
      </c>
      <c r="B2062" s="22" t="s">
        <v>112</v>
      </c>
      <c r="C2062" s="22" t="s">
        <v>112</v>
      </c>
      <c r="D2062" s="25">
        <v>4051</v>
      </c>
      <c r="E2062" s="24">
        <v>1144</v>
      </c>
      <c r="F2062" s="22" t="s">
        <v>72</v>
      </c>
      <c r="G2062" s="22" t="s">
        <v>36</v>
      </c>
      <c r="H2062" s="22" t="s">
        <v>122</v>
      </c>
      <c r="I2062" s="23" t="s">
        <v>59</v>
      </c>
      <c r="J2062" t="str">
        <f>_xlfn.CONCAT(IFERROR(INDEX(Lookup!B:B, MATCH(Table1[[#This Row],[Origin City]], Lookup!A:A, 0)), Table1[[#This Row],[Origin City]]),","," ",Table1[[#This Row],[Origin State]])</f>
        <v>Sloan, IA</v>
      </c>
      <c r="K2062" s="23" t="s">
        <v>130</v>
      </c>
      <c r="L2062" s="23" t="s">
        <v>83</v>
      </c>
      <c r="M2062" s="23" t="str">
        <f>_xlfn.CONCAT(IFERROR(INDEX(Lookup!B:B, MATCH(Table1[[#This Row],[Destination City]], Lookup!A:A, 0)), Table1[[#This Row],[Destination City]]),","," ",Table1[[#This Row],[Destination State]])</f>
        <v>Ama, LA</v>
      </c>
      <c r="N2062" s="44">
        <v>1231</v>
      </c>
      <c r="O2062" s="23" t="s">
        <v>51</v>
      </c>
      <c r="P2062" s="23">
        <v>107</v>
      </c>
      <c r="Q2062" s="23"/>
      <c r="R2062" s="23" t="s">
        <v>42</v>
      </c>
      <c r="S2062" s="23" t="s">
        <v>43</v>
      </c>
      <c r="T2062" s="23" t="s">
        <v>52</v>
      </c>
      <c r="U2062" s="37" t="s">
        <v>44</v>
      </c>
      <c r="V2062" s="32"/>
      <c r="W2062" s="4">
        <v>5590</v>
      </c>
      <c r="X2062" s="4">
        <f>IF(Table1[[#This Row],[Commodity]]="corn",Table1[[#This Row],[Tariff per Car]]/(111*2000/56),Table1[[#This Row],[Tariff per Car]]/(111*2000/60))</f>
        <v>1.5108108108108107</v>
      </c>
      <c r="Y2062" s="4">
        <f>Table1[[#This Row],[Tariff per Car]]/100.7</f>
        <v>55.511420059582917</v>
      </c>
      <c r="Z2062" s="4">
        <f>(Table1[[#This Row],[Tariff per Car]]/111)</f>
        <v>50.36036036036036</v>
      </c>
      <c r="AA2062" s="6">
        <f>(Table1[[#This Row],[Tariff per Car]]/111)/Table1[[#This Row],[Route Mileage]]</f>
        <v>4.0910122144890627E-2</v>
      </c>
      <c r="AB2062" s="4">
        <v>0.3</v>
      </c>
      <c r="AC2062" s="4">
        <f>Table1[[#This Row],[FSC per Mile]]*Table1[[#This Row],[Route Mileage]]</f>
        <v>369.3</v>
      </c>
      <c r="AD2062" s="4">
        <f>Table1[[#This Row],[Tariff per Car]]+Table1[[#This Row],[FSC per Car]]</f>
        <v>5959.3</v>
      </c>
      <c r="AE2062" s="4">
        <f>IF(Table1[[#This Row],[Commodity]]="corn",Table1[[#This Row],[Tariff + FSC per Car]]/(111*2000/56),Table1[[#This Row],[Tariff + FSC per Car]]/(111*2000/60))</f>
        <v>1.6106216216216216</v>
      </c>
      <c r="AF2062" s="4">
        <f>Table1[[#This Row],[Tariff + FSC per Car]]/100.7</f>
        <v>59.178748758689174</v>
      </c>
      <c r="AG2062" s="4">
        <f>(Table1[[#This Row],[Tariff + FSC per Car]]/111)</f>
        <v>53.687387387387389</v>
      </c>
      <c r="AH2062" s="6">
        <f>(Table1[[#This Row],[Tariff + FSC per Car]]/111)/Table1[[#This Row],[Route Mileage]]</f>
        <v>4.361282484759333E-2</v>
      </c>
    </row>
    <row r="2063" spans="1:34" x14ac:dyDescent="0.25">
      <c r="A2063" s="12">
        <v>45853</v>
      </c>
      <c r="B2063" s="22" t="s">
        <v>34</v>
      </c>
      <c r="C2063" s="22" t="s">
        <v>34</v>
      </c>
      <c r="D2063" s="25">
        <v>4022</v>
      </c>
      <c r="E2063" s="24">
        <v>39010</v>
      </c>
      <c r="F2063" s="22" t="s">
        <v>35</v>
      </c>
      <c r="G2063" s="22" t="s">
        <v>36</v>
      </c>
      <c r="H2063" s="22" t="s">
        <v>37</v>
      </c>
      <c r="I2063" s="23" t="s">
        <v>38</v>
      </c>
      <c r="J2063" t="str">
        <f>_xlfn.CONCAT(IFERROR(INDEX(Lookup!B:B, MATCH(Table1[[#This Row],[Origin City]], Lookup!A:A, 0)), Table1[[#This Row],[Origin City]]),","," ",Table1[[#This Row],[Origin State]])</f>
        <v>Brunswick, NE</v>
      </c>
      <c r="K2063" s="23" t="s">
        <v>39</v>
      </c>
      <c r="L2063" s="23" t="s">
        <v>40</v>
      </c>
      <c r="M2063" s="23" t="str">
        <f>_xlfn.CONCAT(IFERROR(INDEX(Lookup!B:B, MATCH(Table1[[#This Row],[Destination City]], Lookup!A:A, 0)), Table1[[#This Row],[Destination City]]),","," ",Table1[[#This Row],[Destination State]])</f>
        <v>Hanford, CA</v>
      </c>
      <c r="N2063" s="44">
        <v>2122</v>
      </c>
      <c r="O2063" s="23" t="s">
        <v>41</v>
      </c>
      <c r="P2063" s="23">
        <v>110</v>
      </c>
      <c r="Q2063" s="23">
        <v>120</v>
      </c>
      <c r="R2063" s="23" t="s">
        <v>42</v>
      </c>
      <c r="S2063" s="23" t="s">
        <v>43</v>
      </c>
      <c r="T2063" s="23" t="s">
        <v>43</v>
      </c>
      <c r="U2063" s="37" t="s">
        <v>44</v>
      </c>
      <c r="V2063" s="32" t="s">
        <v>45</v>
      </c>
      <c r="W2063" s="4">
        <v>6320</v>
      </c>
      <c r="X2063" s="4">
        <f>IF(Table1[[#This Row],[Commodity]]="corn",Table1[[#This Row],[Tariff per Car]]/(111*2000/56),Table1[[#This Row],[Tariff per Car]]/(111*2000/60))</f>
        <v>1.5942342342342342</v>
      </c>
      <c r="Y2063" s="4">
        <f>Table1[[#This Row],[Tariff per Car]]/100.7</f>
        <v>62.760675273088381</v>
      </c>
      <c r="Z2063" s="4">
        <f>(Table1[[#This Row],[Tariff per Car]]/111)</f>
        <v>56.936936936936938</v>
      </c>
      <c r="AA2063" s="6">
        <f>(Table1[[#This Row],[Tariff per Car]]/111)/Table1[[#This Row],[Route Mileage]]</f>
        <v>2.6831732769527303E-2</v>
      </c>
      <c r="AB2063" s="4">
        <v>0.05</v>
      </c>
      <c r="AC2063" s="4">
        <f>Table1[[#This Row],[FSC per Mile]]*Table1[[#This Row],[Route Mileage]]</f>
        <v>106.10000000000001</v>
      </c>
      <c r="AD2063" s="4">
        <f>Table1[[#This Row],[Tariff per Car]]+Table1[[#This Row],[FSC per Car]]</f>
        <v>6426.1</v>
      </c>
      <c r="AE2063" s="4">
        <f>IF(Table1[[#This Row],[Commodity]]="corn",Table1[[#This Row],[Tariff + FSC per Car]]/(111*2000/56),Table1[[#This Row],[Tariff + FSC per Car]]/(111*2000/60))</f>
        <v>1.6209981981981982</v>
      </c>
      <c r="AF2063" s="4">
        <f>Table1[[#This Row],[Tariff + FSC per Car]]/100.7</f>
        <v>63.814299900695133</v>
      </c>
      <c r="AG2063" s="4">
        <f>(Table1[[#This Row],[Tariff + FSC per Car]]/111)</f>
        <v>57.892792792792797</v>
      </c>
      <c r="AH2063" s="6">
        <f>(Table1[[#This Row],[Tariff + FSC per Car]]/111)/Table1[[#This Row],[Route Mileage]]</f>
        <v>2.7282183219977756E-2</v>
      </c>
    </row>
    <row r="2064" spans="1:34" x14ac:dyDescent="0.25">
      <c r="A2064" s="12">
        <v>45853</v>
      </c>
      <c r="B2064" s="22" t="s">
        <v>34</v>
      </c>
      <c r="C2064" s="22" t="s">
        <v>34</v>
      </c>
      <c r="D2064" s="25">
        <v>4022</v>
      </c>
      <c r="E2064" s="24">
        <v>39013</v>
      </c>
      <c r="F2064" s="22" t="s">
        <v>35</v>
      </c>
      <c r="G2064" s="22" t="s">
        <v>36</v>
      </c>
      <c r="H2064" s="22" t="s">
        <v>46</v>
      </c>
      <c r="I2064" s="23" t="s">
        <v>47</v>
      </c>
      <c r="J2064" t="str">
        <f>_xlfn.CONCAT(IFERROR(INDEX(Lookup!B:B, MATCH(Table1[[#This Row],[Origin City]], Lookup!A:A, 0)), Table1[[#This Row],[Origin City]]),","," ",Table1[[#This Row],[Origin State]])</f>
        <v>Clarkfield, MN</v>
      </c>
      <c r="K2064" s="23" t="s">
        <v>48</v>
      </c>
      <c r="L2064" s="23" t="s">
        <v>49</v>
      </c>
      <c r="M2064" s="23" t="s">
        <v>50</v>
      </c>
      <c r="N2064" s="44">
        <v>1684</v>
      </c>
      <c r="O2064" s="23" t="s">
        <v>51</v>
      </c>
      <c r="P2064" s="23">
        <v>110</v>
      </c>
      <c r="Q2064" s="23">
        <v>120</v>
      </c>
      <c r="R2064" s="23" t="s">
        <v>42</v>
      </c>
      <c r="S2064" s="23" t="s">
        <v>43</v>
      </c>
      <c r="T2064" s="23" t="s">
        <v>52</v>
      </c>
      <c r="U2064" s="37" t="s">
        <v>44</v>
      </c>
      <c r="V2064" s="32" t="s">
        <v>45</v>
      </c>
      <c r="W2064" s="4">
        <v>5470</v>
      </c>
      <c r="X2064" s="4">
        <f>IF(Table1[[#This Row],[Commodity]]="corn",Table1[[#This Row],[Tariff per Car]]/(111*2000/56),Table1[[#This Row],[Tariff per Car]]/(111*2000/60))</f>
        <v>1.3798198198198199</v>
      </c>
      <c r="Y2064" s="4">
        <f>Table1[[#This Row],[Tariff per Car]]/100.7</f>
        <v>54.319761668321746</v>
      </c>
      <c r="Z2064" s="4">
        <f>(Table1[[#This Row],[Tariff per Car]]/111)</f>
        <v>49.27927927927928</v>
      </c>
      <c r="AA2064" s="6">
        <f>(Table1[[#This Row],[Tariff per Car]]/111)/Table1[[#This Row],[Route Mileage]]</f>
        <v>2.9263229975819049E-2</v>
      </c>
      <c r="AB2064" s="4">
        <v>0.05</v>
      </c>
      <c r="AC2064" s="4">
        <f>Table1[[#This Row],[FSC per Mile]]*Table1[[#This Row],[Route Mileage]]</f>
        <v>84.2</v>
      </c>
      <c r="AD2064" s="4">
        <f>Table1[[#This Row],[Tariff per Car]]+Table1[[#This Row],[FSC per Car]]</f>
        <v>5554.2</v>
      </c>
      <c r="AE2064" s="4">
        <f>IF(Table1[[#This Row],[Commodity]]="corn",Table1[[#This Row],[Tariff + FSC per Car]]/(111*2000/56),Table1[[#This Row],[Tariff + FSC per Car]]/(111*2000/60))</f>
        <v>1.4010594594594594</v>
      </c>
      <c r="AF2064" s="4">
        <f>Table1[[#This Row],[Tariff + FSC per Car]]/100.7</f>
        <v>55.155908639523332</v>
      </c>
      <c r="AG2064" s="4">
        <f>(Table1[[#This Row],[Tariff + FSC per Car]]/111)</f>
        <v>50.037837837837834</v>
      </c>
      <c r="AH2064" s="6">
        <f>(Table1[[#This Row],[Tariff + FSC per Car]]/111)/Table1[[#This Row],[Route Mileage]]</f>
        <v>2.9713680426269498E-2</v>
      </c>
    </row>
    <row r="2065" spans="1:34" x14ac:dyDescent="0.25">
      <c r="A2065" s="12">
        <v>45853</v>
      </c>
      <c r="B2065" s="22" t="s">
        <v>34</v>
      </c>
      <c r="C2065" s="22" t="s">
        <v>34</v>
      </c>
      <c r="D2065" s="25">
        <v>4022</v>
      </c>
      <c r="E2065" s="24">
        <v>39010</v>
      </c>
      <c r="F2065" s="22" t="s">
        <v>35</v>
      </c>
      <c r="G2065" s="22" t="s">
        <v>36</v>
      </c>
      <c r="H2065" s="22" t="s">
        <v>46</v>
      </c>
      <c r="I2065" s="23" t="s">
        <v>47</v>
      </c>
      <c r="J2065" t="str">
        <f>_xlfn.CONCAT(IFERROR(INDEX(Lookup!B:B, MATCH(Table1[[#This Row],[Origin City]], Lookup!A:A, 0)), Table1[[#This Row],[Origin City]]),","," ",Table1[[#This Row],[Origin State]])</f>
        <v>Clarkfield, MN</v>
      </c>
      <c r="K2065" s="23" t="s">
        <v>53</v>
      </c>
      <c r="L2065" s="23" t="s">
        <v>54</v>
      </c>
      <c r="M2065" s="23" t="str">
        <f>_xlfn.CONCAT(IFERROR(INDEX(Lookup!B:B, MATCH(Table1[[#This Row],[Destination City]], Lookup!A:A, 0)), Table1[[#This Row],[Destination City]]),","," ",Table1[[#This Row],[Destination State]])</f>
        <v>Hereford, TX</v>
      </c>
      <c r="N2065" s="44">
        <v>1066</v>
      </c>
      <c r="O2065" s="23" t="s">
        <v>51</v>
      </c>
      <c r="P2065" s="23">
        <v>110</v>
      </c>
      <c r="Q2065" s="23">
        <v>120</v>
      </c>
      <c r="R2065" s="23" t="s">
        <v>42</v>
      </c>
      <c r="S2065" s="23" t="s">
        <v>43</v>
      </c>
      <c r="T2065" s="23" t="s">
        <v>52</v>
      </c>
      <c r="U2065" s="37" t="s">
        <v>44</v>
      </c>
      <c r="V2065" s="32" t="s">
        <v>45</v>
      </c>
      <c r="W2065" s="4">
        <v>5800</v>
      </c>
      <c r="X2065" s="4">
        <f>IF(Table1[[#This Row],[Commodity]]="corn",Table1[[#This Row],[Tariff per Car]]/(111*2000/56),Table1[[#This Row],[Tariff per Car]]/(111*2000/60))</f>
        <v>1.463063063063063</v>
      </c>
      <c r="Y2065" s="4">
        <f>Table1[[#This Row],[Tariff per Car]]/100.7</f>
        <v>57.596822244289967</v>
      </c>
      <c r="Z2065" s="4">
        <f>(Table1[[#This Row],[Tariff per Car]]/111)</f>
        <v>52.252252252252255</v>
      </c>
      <c r="AA2065" s="6">
        <f>(Table1[[#This Row],[Tariff per Car]]/111)/Table1[[#This Row],[Route Mileage]]</f>
        <v>4.9017122187853895E-2</v>
      </c>
      <c r="AB2065" s="4">
        <v>0.05</v>
      </c>
      <c r="AC2065" s="4">
        <f>Table1[[#This Row],[FSC per Mile]]*Table1[[#This Row],[Route Mileage]]</f>
        <v>53.300000000000004</v>
      </c>
      <c r="AD2065" s="4">
        <f>Table1[[#This Row],[Tariff per Car]]+Table1[[#This Row],[FSC per Car]]</f>
        <v>5853.3</v>
      </c>
      <c r="AE2065" s="4">
        <f>IF(Table1[[#This Row],[Commodity]]="corn",Table1[[#This Row],[Tariff + FSC per Car]]/(111*2000/56),Table1[[#This Row],[Tariff + FSC per Car]]/(111*2000/60))</f>
        <v>1.4765081081081082</v>
      </c>
      <c r="AF2065" s="4">
        <f>Table1[[#This Row],[Tariff + FSC per Car]]/100.7</f>
        <v>58.126117179741804</v>
      </c>
      <c r="AG2065" s="4">
        <f>(Table1[[#This Row],[Tariff + FSC per Car]]/111)</f>
        <v>52.732432432432432</v>
      </c>
      <c r="AH2065" s="6">
        <f>(Table1[[#This Row],[Tariff + FSC per Car]]/111)/Table1[[#This Row],[Route Mileage]]</f>
        <v>4.9467572638304348E-2</v>
      </c>
    </row>
    <row r="2066" spans="1:34" x14ac:dyDescent="0.25">
      <c r="A2066" s="12">
        <v>45853</v>
      </c>
      <c r="B2066" s="22" t="s">
        <v>34</v>
      </c>
      <c r="C2066" s="22" t="s">
        <v>34</v>
      </c>
      <c r="D2066" s="25">
        <v>4022</v>
      </c>
      <c r="E2066" s="24">
        <v>39010</v>
      </c>
      <c r="F2066" s="22" t="s">
        <v>35</v>
      </c>
      <c r="G2066" s="22" t="s">
        <v>36</v>
      </c>
      <c r="H2066" s="22" t="s">
        <v>55</v>
      </c>
      <c r="I2066" s="23" t="s">
        <v>38</v>
      </c>
      <c r="J2066" t="str">
        <f>_xlfn.CONCAT(IFERROR(INDEX(Lookup!B:B, MATCH(Table1[[#This Row],[Origin City]], Lookup!A:A, 0)), Table1[[#This Row],[Origin City]]),","," ",Table1[[#This Row],[Origin State]])</f>
        <v>Edison, NE</v>
      </c>
      <c r="K2066" s="23" t="s">
        <v>53</v>
      </c>
      <c r="L2066" s="23" t="s">
        <v>54</v>
      </c>
      <c r="M2066" s="23" t="str">
        <f>_xlfn.CONCAT(IFERROR(INDEX(Lookup!B:B, MATCH(Table1[[#This Row],[Destination City]], Lookup!A:A, 0)), Table1[[#This Row],[Destination City]]),","," ",Table1[[#This Row],[Destination State]])</f>
        <v>Hereford, TX</v>
      </c>
      <c r="N2066" s="48">
        <v>728</v>
      </c>
      <c r="O2066" s="23" t="s">
        <v>51</v>
      </c>
      <c r="P2066" s="23">
        <v>110</v>
      </c>
      <c r="Q2066" s="23">
        <v>120</v>
      </c>
      <c r="R2066" s="23" t="s">
        <v>42</v>
      </c>
      <c r="S2066" s="23" t="s">
        <v>43</v>
      </c>
      <c r="T2066" s="23" t="s">
        <v>52</v>
      </c>
      <c r="U2066" s="37" t="s">
        <v>44</v>
      </c>
      <c r="V2066" s="32" t="s">
        <v>45</v>
      </c>
      <c r="W2066" s="4">
        <v>5040</v>
      </c>
      <c r="X2066" s="4">
        <f>IF(Table1[[#This Row],[Commodity]]="corn",Table1[[#This Row],[Tariff per Car]]/(111*2000/56),Table1[[#This Row],[Tariff per Car]]/(111*2000/60))</f>
        <v>1.2713513513513515</v>
      </c>
      <c r="Y2066" s="4">
        <f>Table1[[#This Row],[Tariff per Car]]/100.7</f>
        <v>50.049652432969211</v>
      </c>
      <c r="Z2066" s="4">
        <f>(Table1[[#This Row],[Tariff per Car]]/111)</f>
        <v>45.405405405405403</v>
      </c>
      <c r="AA2066" s="6">
        <f>(Table1[[#This Row],[Tariff per Car]]/111)/Table1[[#This Row],[Route Mileage]]</f>
        <v>6.2370062370062367E-2</v>
      </c>
      <c r="AB2066" s="4">
        <v>0.05</v>
      </c>
      <c r="AC2066" s="4">
        <f>Table1[[#This Row],[FSC per Mile]]*Table1[[#This Row],[Route Mileage]]</f>
        <v>36.4</v>
      </c>
      <c r="AD2066" s="4">
        <f>Table1[[#This Row],[Tariff per Car]]+Table1[[#This Row],[FSC per Car]]</f>
        <v>5076.3999999999996</v>
      </c>
      <c r="AE2066" s="4">
        <f>IF(Table1[[#This Row],[Commodity]]="corn",Table1[[#This Row],[Tariff + FSC per Car]]/(111*2000/56),Table1[[#This Row],[Tariff + FSC per Car]]/(111*2000/60))</f>
        <v>1.2805333333333333</v>
      </c>
      <c r="AF2066" s="4">
        <f>Table1[[#This Row],[Tariff + FSC per Car]]/100.7</f>
        <v>50.4111221449851</v>
      </c>
      <c r="AG2066" s="4">
        <f>(Table1[[#This Row],[Tariff + FSC per Car]]/111)</f>
        <v>45.733333333333327</v>
      </c>
      <c r="AH2066" s="6">
        <f>(Table1[[#This Row],[Tariff + FSC per Car]]/111)/Table1[[#This Row],[Route Mileage]]</f>
        <v>6.2820512820512805E-2</v>
      </c>
    </row>
    <row r="2067" spans="1:34" x14ac:dyDescent="0.25">
      <c r="A2067" s="12">
        <v>45853</v>
      </c>
      <c r="B2067" s="22" t="s">
        <v>34</v>
      </c>
      <c r="C2067" s="22" t="s">
        <v>34</v>
      </c>
      <c r="D2067" s="25">
        <v>4022</v>
      </c>
      <c r="E2067" s="24">
        <v>39013</v>
      </c>
      <c r="F2067" s="22" t="s">
        <v>35</v>
      </c>
      <c r="G2067" s="22" t="s">
        <v>36</v>
      </c>
      <c r="H2067" s="22" t="s">
        <v>55</v>
      </c>
      <c r="I2067" s="23" t="s">
        <v>38</v>
      </c>
      <c r="J2067" t="str">
        <f>_xlfn.CONCAT(IFERROR(INDEX(Lookup!B:B, MATCH(Table1[[#This Row],[Origin City]], Lookup!A:A, 0)), Table1[[#This Row],[Origin City]]),","," ",Table1[[#This Row],[Origin State]])</f>
        <v>Edison, NE</v>
      </c>
      <c r="K2067" s="23" t="s">
        <v>48</v>
      </c>
      <c r="L2067" s="23" t="s">
        <v>49</v>
      </c>
      <c r="M2067" s="23" t="s">
        <v>50</v>
      </c>
      <c r="N2067" s="44">
        <v>1759</v>
      </c>
      <c r="O2067" s="23" t="s">
        <v>51</v>
      </c>
      <c r="P2067" s="23">
        <v>110</v>
      </c>
      <c r="Q2067" s="23">
        <v>120</v>
      </c>
      <c r="R2067" s="23" t="s">
        <v>42</v>
      </c>
      <c r="S2067" s="23" t="s">
        <v>43</v>
      </c>
      <c r="T2067" s="23" t="s">
        <v>52</v>
      </c>
      <c r="U2067" s="37" t="s">
        <v>44</v>
      </c>
      <c r="V2067" s="32" t="s">
        <v>45</v>
      </c>
      <c r="W2067" s="4">
        <v>5350</v>
      </c>
      <c r="X2067" s="4">
        <f>IF(Table1[[#This Row],[Commodity]]="corn",Table1[[#This Row],[Tariff per Car]]/(111*2000/56),Table1[[#This Row],[Tariff per Car]]/(111*2000/60))</f>
        <v>1.3495495495495495</v>
      </c>
      <c r="Y2067" s="4">
        <f>Table1[[#This Row],[Tariff per Car]]/100.7</f>
        <v>53.128103277060575</v>
      </c>
      <c r="Z2067" s="4">
        <f>(Table1[[#This Row],[Tariff per Car]]/111)</f>
        <v>48.198198198198199</v>
      </c>
      <c r="AA2067" s="6">
        <f>(Table1[[#This Row],[Tariff per Car]]/111)/Table1[[#This Row],[Route Mileage]]</f>
        <v>2.7400908583398637E-2</v>
      </c>
      <c r="AB2067" s="4">
        <v>0.05</v>
      </c>
      <c r="AC2067" s="4">
        <f>Table1[[#This Row],[FSC per Mile]]*Table1[[#This Row],[Route Mileage]]</f>
        <v>87.95</v>
      </c>
      <c r="AD2067" s="4">
        <f>Table1[[#This Row],[Tariff per Car]]+Table1[[#This Row],[FSC per Car]]</f>
        <v>5437.95</v>
      </c>
      <c r="AE2067" s="4">
        <f>IF(Table1[[#This Row],[Commodity]]="corn",Table1[[#This Row],[Tariff + FSC per Car]]/(111*2000/56),Table1[[#This Row],[Tariff + FSC per Car]]/(111*2000/60))</f>
        <v>1.371735135135135</v>
      </c>
      <c r="AF2067" s="4">
        <f>Table1[[#This Row],[Tariff + FSC per Car]]/100.7</f>
        <v>54.001489572989072</v>
      </c>
      <c r="AG2067" s="4">
        <f>(Table1[[#This Row],[Tariff + FSC per Car]]/111)</f>
        <v>48.990540540540536</v>
      </c>
      <c r="AH2067" s="6">
        <f>(Table1[[#This Row],[Tariff + FSC per Car]]/111)/Table1[[#This Row],[Route Mileage]]</f>
        <v>2.7851359033849082E-2</v>
      </c>
    </row>
    <row r="2068" spans="1:34" x14ac:dyDescent="0.25">
      <c r="A2068" s="12">
        <v>45853</v>
      </c>
      <c r="B2068" s="22" t="s">
        <v>34</v>
      </c>
      <c r="C2068" s="22" t="s">
        <v>34</v>
      </c>
      <c r="D2068" s="25">
        <v>4022</v>
      </c>
      <c r="E2068" s="24">
        <v>39010</v>
      </c>
      <c r="F2068" s="22" t="s">
        <v>35</v>
      </c>
      <c r="G2068" s="22" t="s">
        <v>36</v>
      </c>
      <c r="H2068" s="22" t="s">
        <v>55</v>
      </c>
      <c r="I2068" s="23" t="s">
        <v>38</v>
      </c>
      <c r="J2068" t="str">
        <f>_xlfn.CONCAT(IFERROR(INDEX(Lookup!B:B, MATCH(Table1[[#This Row],[Origin City]], Lookup!A:A, 0)), Table1[[#This Row],[Origin City]]),","," ",Table1[[#This Row],[Origin State]])</f>
        <v>Edison, NE</v>
      </c>
      <c r="K2068" s="23" t="s">
        <v>39</v>
      </c>
      <c r="L2068" s="23" t="s">
        <v>40</v>
      </c>
      <c r="M2068" s="23" t="str">
        <f>_xlfn.CONCAT(IFERROR(INDEX(Lookup!B:B, MATCH(Table1[[#This Row],[Destination City]], Lookup!A:A, 0)), Table1[[#This Row],[Destination City]]),","," ",Table1[[#This Row],[Destination State]])</f>
        <v>Hanford, CA</v>
      </c>
      <c r="N2068" s="44">
        <v>1776</v>
      </c>
      <c r="O2068" s="23" t="s">
        <v>41</v>
      </c>
      <c r="P2068" s="23">
        <v>110</v>
      </c>
      <c r="Q2068" s="23">
        <v>120</v>
      </c>
      <c r="R2068" s="23" t="s">
        <v>42</v>
      </c>
      <c r="S2068" s="23" t="s">
        <v>43</v>
      </c>
      <c r="T2068" s="23" t="s">
        <v>52</v>
      </c>
      <c r="U2068" s="37" t="s">
        <v>44</v>
      </c>
      <c r="V2068" s="32" t="s">
        <v>45</v>
      </c>
      <c r="W2068" s="4">
        <v>6000</v>
      </c>
      <c r="X2068" s="4">
        <f>IF(Table1[[#This Row],[Commodity]]="corn",Table1[[#This Row],[Tariff per Car]]/(111*2000/56),Table1[[#This Row],[Tariff per Car]]/(111*2000/60))</f>
        <v>1.5135135135135136</v>
      </c>
      <c r="Y2068" s="4">
        <f>Table1[[#This Row],[Tariff per Car]]/100.7</f>
        <v>59.582919563058589</v>
      </c>
      <c r="Z2068" s="4">
        <f>(Table1[[#This Row],[Tariff per Car]]/111)</f>
        <v>54.054054054054056</v>
      </c>
      <c r="AA2068" s="6">
        <f>(Table1[[#This Row],[Tariff per Car]]/111)/Table1[[#This Row],[Route Mileage]]</f>
        <v>3.0435841246652058E-2</v>
      </c>
      <c r="AB2068" s="4">
        <v>0.05</v>
      </c>
      <c r="AC2068" s="4">
        <f>Table1[[#This Row],[FSC per Mile]]*Table1[[#This Row],[Route Mileage]]</f>
        <v>88.800000000000011</v>
      </c>
      <c r="AD2068" s="4">
        <f>Table1[[#This Row],[Tariff per Car]]+Table1[[#This Row],[FSC per Car]]</f>
        <v>6088.8</v>
      </c>
      <c r="AE2068" s="4">
        <f>IF(Table1[[#This Row],[Commodity]]="corn",Table1[[#This Row],[Tariff + FSC per Car]]/(111*2000/56),Table1[[#This Row],[Tariff + FSC per Car]]/(111*2000/60))</f>
        <v>1.5359135135135136</v>
      </c>
      <c r="AF2068" s="4">
        <f>Table1[[#This Row],[Tariff + FSC per Car]]/100.7</f>
        <v>60.464746772591859</v>
      </c>
      <c r="AG2068" s="4">
        <f>(Table1[[#This Row],[Tariff + FSC per Car]]/111)</f>
        <v>54.854054054054053</v>
      </c>
      <c r="AH2068" s="6">
        <f>(Table1[[#This Row],[Tariff + FSC per Car]]/111)/Table1[[#This Row],[Route Mileage]]</f>
        <v>3.0886291697102507E-2</v>
      </c>
    </row>
    <row r="2069" spans="1:34" x14ac:dyDescent="0.25">
      <c r="A2069" s="12">
        <v>45853</v>
      </c>
      <c r="B2069" s="22" t="s">
        <v>34</v>
      </c>
      <c r="C2069" s="22" t="s">
        <v>34</v>
      </c>
      <c r="D2069" s="25">
        <v>4022</v>
      </c>
      <c r="E2069" s="24">
        <v>39010</v>
      </c>
      <c r="F2069" s="22" t="s">
        <v>35</v>
      </c>
      <c r="G2069" s="22" t="s">
        <v>36</v>
      </c>
      <c r="H2069" s="22" t="s">
        <v>56</v>
      </c>
      <c r="I2069" s="23" t="s">
        <v>57</v>
      </c>
      <c r="J2069" t="str">
        <f>_xlfn.CONCAT(IFERROR(INDEX(Lookup!B:B, MATCH(Table1[[#This Row],[Origin City]], Lookup!A:A, 0)), Table1[[#This Row],[Origin City]]),","," ",Table1[[#This Row],[Origin State]])</f>
        <v>Greenwood (Mendota), IL</v>
      </c>
      <c r="K2069" s="23" t="s">
        <v>53</v>
      </c>
      <c r="L2069" s="23" t="s">
        <v>54</v>
      </c>
      <c r="M2069" s="23" t="str">
        <f>_xlfn.CONCAT(IFERROR(INDEX(Lookup!B:B, MATCH(Table1[[#This Row],[Destination City]], Lookup!A:A, 0)), Table1[[#This Row],[Destination City]]),","," ",Table1[[#This Row],[Destination State]])</f>
        <v>Hereford, TX</v>
      </c>
      <c r="N2069" s="44">
        <v>935</v>
      </c>
      <c r="O2069" s="23" t="s">
        <v>41</v>
      </c>
      <c r="P2069" s="23">
        <v>110</v>
      </c>
      <c r="Q2069" s="23">
        <v>120</v>
      </c>
      <c r="R2069" s="23" t="s">
        <v>42</v>
      </c>
      <c r="S2069" s="23" t="s">
        <v>43</v>
      </c>
      <c r="T2069" s="23" t="s">
        <v>52</v>
      </c>
      <c r="U2069" s="37" t="s">
        <v>44</v>
      </c>
      <c r="V2069" s="32" t="s">
        <v>45</v>
      </c>
      <c r="W2069" s="4">
        <v>4560</v>
      </c>
      <c r="X2069" s="4">
        <f>IF(Table1[[#This Row],[Commodity]]="corn",Table1[[#This Row],[Tariff per Car]]/(111*2000/56),Table1[[#This Row],[Tariff per Car]]/(111*2000/60))</f>
        <v>1.1502702702702703</v>
      </c>
      <c r="Y2069" s="4">
        <f>Table1[[#This Row],[Tariff per Car]]/100.7</f>
        <v>45.283018867924525</v>
      </c>
      <c r="Z2069" s="4">
        <f>(Table1[[#This Row],[Tariff per Car]]/111)</f>
        <v>41.081081081081081</v>
      </c>
      <c r="AA2069" s="6">
        <f>(Table1[[#This Row],[Tariff per Car]]/111)/Table1[[#This Row],[Route Mileage]]</f>
        <v>4.3936985113455701E-2</v>
      </c>
      <c r="AB2069" s="4">
        <v>0.05</v>
      </c>
      <c r="AC2069" s="4">
        <f>Table1[[#This Row],[FSC per Mile]]*Table1[[#This Row],[Route Mileage]]</f>
        <v>46.75</v>
      </c>
      <c r="AD2069" s="4">
        <f>Table1[[#This Row],[Tariff per Car]]+Table1[[#This Row],[FSC per Car]]</f>
        <v>4606.75</v>
      </c>
      <c r="AE2069" s="4">
        <f>IF(Table1[[#This Row],[Commodity]]="corn",Table1[[#This Row],[Tariff + FSC per Car]]/(111*2000/56),Table1[[#This Row],[Tariff + FSC per Car]]/(111*2000/60))</f>
        <v>1.1620630630630631</v>
      </c>
      <c r="AF2069" s="4">
        <f>Table1[[#This Row],[Tariff + FSC per Car]]/100.7</f>
        <v>45.747269116186693</v>
      </c>
      <c r="AG2069" s="4">
        <f>(Table1[[#This Row],[Tariff + FSC per Car]]/111)</f>
        <v>41.502252252252255</v>
      </c>
      <c r="AH2069" s="6">
        <f>(Table1[[#This Row],[Tariff + FSC per Car]]/111)/Table1[[#This Row],[Route Mileage]]</f>
        <v>4.4387435563906154E-2</v>
      </c>
    </row>
    <row r="2070" spans="1:34" x14ac:dyDescent="0.25">
      <c r="A2070" s="12">
        <v>45853</v>
      </c>
      <c r="B2070" s="22" t="s">
        <v>34</v>
      </c>
      <c r="C2070" s="22" t="s">
        <v>34</v>
      </c>
      <c r="D2070" s="25">
        <v>4022</v>
      </c>
      <c r="E2070" s="24">
        <v>39010</v>
      </c>
      <c r="F2070" s="22" t="s">
        <v>35</v>
      </c>
      <c r="G2070" s="22" t="s">
        <v>36</v>
      </c>
      <c r="H2070" s="22" t="s">
        <v>58</v>
      </c>
      <c r="I2070" s="23" t="s">
        <v>59</v>
      </c>
      <c r="J2070" t="str">
        <f>_xlfn.CONCAT(IFERROR(INDEX(Lookup!B:B, MATCH(Table1[[#This Row],[Origin City]], Lookup!A:A, 0)), Table1[[#This Row],[Origin City]]),","," ",Table1[[#This Row],[Origin State]])</f>
        <v>Hancock, IA</v>
      </c>
      <c r="K2070" s="23" t="s">
        <v>60</v>
      </c>
      <c r="L2070" s="23" t="s">
        <v>54</v>
      </c>
      <c r="M2070" s="23" t="str">
        <f>_xlfn.CONCAT(IFERROR(INDEX(Lookup!B:B, MATCH(Table1[[#This Row],[Destination City]], Lookup!A:A, 0)), Table1[[#This Row],[Destination City]]),","," ",Table1[[#This Row],[Destination State]])</f>
        <v>Plainview, TX</v>
      </c>
      <c r="N2070" s="44">
        <v>832</v>
      </c>
      <c r="O2070" s="23" t="s">
        <v>41</v>
      </c>
      <c r="P2070" s="23">
        <v>110</v>
      </c>
      <c r="Q2070" s="23">
        <v>120</v>
      </c>
      <c r="R2070" s="23" t="s">
        <v>42</v>
      </c>
      <c r="S2070" s="23" t="s">
        <v>43</v>
      </c>
      <c r="T2070" s="23" t="s">
        <v>43</v>
      </c>
      <c r="U2070" s="37" t="s">
        <v>44</v>
      </c>
      <c r="V2070" s="32" t="s">
        <v>45</v>
      </c>
      <c r="W2070" s="4">
        <v>5160</v>
      </c>
      <c r="X2070" s="4">
        <f>IF(Table1[[#This Row],[Commodity]]="corn",Table1[[#This Row],[Tariff per Car]]/(111*2000/56),Table1[[#This Row],[Tariff per Car]]/(111*2000/60))</f>
        <v>1.3016216216216216</v>
      </c>
      <c r="Y2070" s="4">
        <f>Table1[[#This Row],[Tariff per Car]]/100.7</f>
        <v>51.241310824230389</v>
      </c>
      <c r="Z2070" s="4">
        <f>(Table1[[#This Row],[Tariff per Car]]/111)</f>
        <v>46.486486486486484</v>
      </c>
      <c r="AA2070" s="6">
        <f>(Table1[[#This Row],[Tariff per Car]]/111)/Table1[[#This Row],[Route Mileage]]</f>
        <v>5.5873180873180869E-2</v>
      </c>
      <c r="AB2070" s="4">
        <v>0.05</v>
      </c>
      <c r="AC2070" s="4">
        <f>Table1[[#This Row],[FSC per Mile]]*Table1[[#This Row],[Route Mileage]]</f>
        <v>41.6</v>
      </c>
      <c r="AD2070" s="4">
        <f>Table1[[#This Row],[Tariff per Car]]+Table1[[#This Row],[FSC per Car]]</f>
        <v>5201.6000000000004</v>
      </c>
      <c r="AE2070" s="4">
        <f>IF(Table1[[#This Row],[Commodity]]="corn",Table1[[#This Row],[Tariff + FSC per Car]]/(111*2000/56),Table1[[#This Row],[Tariff + FSC per Car]]/(111*2000/60))</f>
        <v>1.3121153153153153</v>
      </c>
      <c r="AF2070" s="4">
        <f>Table1[[#This Row],[Tariff + FSC per Car]]/100.7</f>
        <v>51.65441906653426</v>
      </c>
      <c r="AG2070" s="4">
        <f>(Table1[[#This Row],[Tariff + FSC per Car]]/111)</f>
        <v>46.861261261261262</v>
      </c>
      <c r="AH2070" s="6">
        <f>(Table1[[#This Row],[Tariff + FSC per Car]]/111)/Table1[[#This Row],[Route Mileage]]</f>
        <v>5.6323631323631322E-2</v>
      </c>
    </row>
    <row r="2071" spans="1:34" x14ac:dyDescent="0.25">
      <c r="A2071" s="12">
        <v>45853</v>
      </c>
      <c r="B2071" s="22" t="s">
        <v>34</v>
      </c>
      <c r="C2071" s="22" t="s">
        <v>34</v>
      </c>
      <c r="D2071" s="25">
        <v>4022</v>
      </c>
      <c r="E2071" s="24">
        <v>39010</v>
      </c>
      <c r="F2071" s="22" t="s">
        <v>35</v>
      </c>
      <c r="G2071" s="22" t="s">
        <v>36</v>
      </c>
      <c r="H2071" s="22" t="s">
        <v>61</v>
      </c>
      <c r="I2071" s="23" t="s">
        <v>62</v>
      </c>
      <c r="J2071" t="str">
        <f>_xlfn.CONCAT(IFERROR(INDEX(Lookup!B:B, MATCH(Table1[[#This Row],[Origin City]], Lookup!A:A, 0)), Table1[[#This Row],[Origin City]]),","," ",Table1[[#This Row],[Origin State]])</f>
        <v>Phelps (Rock Port), MO</v>
      </c>
      <c r="K2071" s="23" t="s">
        <v>63</v>
      </c>
      <c r="L2071" s="23" t="s">
        <v>64</v>
      </c>
      <c r="M2071" s="23" t="str">
        <f>_xlfn.CONCAT(IFERROR(INDEX(Lookup!B:B, MATCH(Table1[[#This Row],[Destination City]], Lookup!A:A, 0)), Table1[[#This Row],[Destination City]]),","," ",Table1[[#This Row],[Destination State]])</f>
        <v>Clovis, NM</v>
      </c>
      <c r="N2071" s="44">
        <v>764</v>
      </c>
      <c r="O2071" s="23" t="s">
        <v>41</v>
      </c>
      <c r="P2071" s="23">
        <v>110</v>
      </c>
      <c r="Q2071" s="23">
        <v>120</v>
      </c>
      <c r="R2071" s="23" t="s">
        <v>42</v>
      </c>
      <c r="S2071" s="23" t="s">
        <v>43</v>
      </c>
      <c r="T2071" s="23" t="s">
        <v>52</v>
      </c>
      <c r="U2071" s="37" t="s">
        <v>44</v>
      </c>
      <c r="V2071" s="32" t="s">
        <v>45</v>
      </c>
      <c r="W2071" s="4">
        <v>4800</v>
      </c>
      <c r="X2071" s="4">
        <f>IF(Table1[[#This Row],[Commodity]]="corn",Table1[[#This Row],[Tariff per Car]]/(111*2000/56),Table1[[#This Row],[Tariff per Car]]/(111*2000/60))</f>
        <v>1.2108108108108109</v>
      </c>
      <c r="Y2071" s="4">
        <f>Table1[[#This Row],[Tariff per Car]]/100.7</f>
        <v>47.666335650446868</v>
      </c>
      <c r="Z2071" s="4">
        <f>(Table1[[#This Row],[Tariff per Car]]/111)</f>
        <v>43.243243243243242</v>
      </c>
      <c r="AA2071" s="6">
        <f>(Table1[[#This Row],[Tariff per Car]]/111)/Table1[[#This Row],[Route Mileage]]</f>
        <v>5.6601103721522571E-2</v>
      </c>
      <c r="AB2071" s="4">
        <v>0.05</v>
      </c>
      <c r="AC2071" s="4">
        <f>Table1[[#This Row],[FSC per Mile]]*Table1[[#This Row],[Route Mileage]]</f>
        <v>38.200000000000003</v>
      </c>
      <c r="AD2071" s="4">
        <f>Table1[[#This Row],[Tariff per Car]]+Table1[[#This Row],[FSC per Car]]</f>
        <v>4838.2</v>
      </c>
      <c r="AE2071" s="4">
        <f>IF(Table1[[#This Row],[Commodity]]="corn",Table1[[#This Row],[Tariff + FSC per Car]]/(111*2000/56),Table1[[#This Row],[Tariff + FSC per Car]]/(111*2000/60))</f>
        <v>1.2204468468468468</v>
      </c>
      <c r="AF2071" s="4">
        <f>Table1[[#This Row],[Tariff + FSC per Car]]/100.7</f>
        <v>48.045680238331677</v>
      </c>
      <c r="AG2071" s="4">
        <f>(Table1[[#This Row],[Tariff + FSC per Car]]/111)</f>
        <v>43.587387387387388</v>
      </c>
      <c r="AH2071" s="6">
        <f>(Table1[[#This Row],[Tariff + FSC per Car]]/111)/Table1[[#This Row],[Route Mileage]]</f>
        <v>5.7051554171973023E-2</v>
      </c>
    </row>
    <row r="2072" spans="1:34" x14ac:dyDescent="0.25">
      <c r="A2072" s="12">
        <v>45853</v>
      </c>
      <c r="B2072" s="22" t="s">
        <v>34</v>
      </c>
      <c r="C2072" s="22" t="s">
        <v>34</v>
      </c>
      <c r="D2072" s="25">
        <v>4022</v>
      </c>
      <c r="E2072" s="24">
        <v>39010</v>
      </c>
      <c r="F2072" s="22" t="s">
        <v>35</v>
      </c>
      <c r="G2072" s="22" t="s">
        <v>36</v>
      </c>
      <c r="H2072" s="22" t="s">
        <v>61</v>
      </c>
      <c r="I2072" s="23" t="s">
        <v>62</v>
      </c>
      <c r="J2072" t="str">
        <f>_xlfn.CONCAT(IFERROR(INDEX(Lookup!B:B, MATCH(Table1[[#This Row],[Origin City]], Lookup!A:A, 0)), Table1[[#This Row],[Origin City]]),","," ",Table1[[#This Row],[Origin State]])</f>
        <v>Phelps (Rock Port), MO</v>
      </c>
      <c r="K2072" s="23" t="s">
        <v>65</v>
      </c>
      <c r="L2072" s="23" t="s">
        <v>54</v>
      </c>
      <c r="M2072" s="23" t="s">
        <v>66</v>
      </c>
      <c r="N2072" s="44">
        <v>937</v>
      </c>
      <c r="O2072" s="23" t="s">
        <v>41</v>
      </c>
      <c r="P2072" s="23">
        <v>110</v>
      </c>
      <c r="Q2072" s="23">
        <v>120</v>
      </c>
      <c r="R2072" s="23" t="s">
        <v>42</v>
      </c>
      <c r="S2072" s="23" t="s">
        <v>43</v>
      </c>
      <c r="T2072" s="23" t="s">
        <v>52</v>
      </c>
      <c r="U2072" s="37" t="s">
        <v>44</v>
      </c>
      <c r="V2072" s="32" t="s">
        <v>45</v>
      </c>
      <c r="W2072" s="4">
        <v>4540</v>
      </c>
      <c r="X2072" s="4">
        <f>IF(Table1[[#This Row],[Commodity]]="corn",Table1[[#This Row],[Tariff per Car]]/(111*2000/56),Table1[[#This Row],[Tariff per Car]]/(111*2000/60))</f>
        <v>1.1452252252252253</v>
      </c>
      <c r="Y2072" s="4">
        <f>Table1[[#This Row],[Tariff per Car]]/100.7</f>
        <v>45.084409136047668</v>
      </c>
      <c r="Z2072" s="4">
        <f>(Table1[[#This Row],[Tariff per Car]]/111)</f>
        <v>40.900900900900901</v>
      </c>
      <c r="AA2072" s="6">
        <f>(Table1[[#This Row],[Tariff per Car]]/111)/Table1[[#This Row],[Route Mileage]]</f>
        <v>4.3650908111954004E-2</v>
      </c>
      <c r="AB2072" s="4">
        <v>0.05</v>
      </c>
      <c r="AC2072" s="4">
        <f>Table1[[#This Row],[FSC per Mile]]*Table1[[#This Row],[Route Mileage]]</f>
        <v>46.85</v>
      </c>
      <c r="AD2072" s="4">
        <f>Table1[[#This Row],[Tariff per Car]]+Table1[[#This Row],[FSC per Car]]</f>
        <v>4586.8500000000004</v>
      </c>
      <c r="AE2072" s="4">
        <f>IF(Table1[[#This Row],[Commodity]]="corn",Table1[[#This Row],[Tariff + FSC per Car]]/(111*2000/56),Table1[[#This Row],[Tariff + FSC per Car]]/(111*2000/60))</f>
        <v>1.1570432432432434</v>
      </c>
      <c r="AF2072" s="4">
        <f>Table1[[#This Row],[Tariff + FSC per Car]]/100.7</f>
        <v>45.549652432969218</v>
      </c>
      <c r="AG2072" s="4">
        <f>(Table1[[#This Row],[Tariff + FSC per Car]]/111)</f>
        <v>41.322972972972977</v>
      </c>
      <c r="AH2072" s="6">
        <f>(Table1[[#This Row],[Tariff + FSC per Car]]/111)/Table1[[#This Row],[Route Mileage]]</f>
        <v>4.4101358562404457E-2</v>
      </c>
    </row>
    <row r="2073" spans="1:34" x14ac:dyDescent="0.25">
      <c r="A2073" s="12">
        <v>45853</v>
      </c>
      <c r="B2073" s="22" t="s">
        <v>34</v>
      </c>
      <c r="C2073" s="22" t="s">
        <v>34</v>
      </c>
      <c r="D2073" s="25">
        <v>4022</v>
      </c>
      <c r="E2073" s="24">
        <v>39013</v>
      </c>
      <c r="F2073" s="22" t="s">
        <v>35</v>
      </c>
      <c r="G2073" s="22" t="s">
        <v>36</v>
      </c>
      <c r="H2073" s="22" t="s">
        <v>67</v>
      </c>
      <c r="I2073" s="23" t="s">
        <v>68</v>
      </c>
      <c r="J2073" t="str">
        <f>_xlfn.CONCAT(IFERROR(INDEX(Lookup!B:B, MATCH(Table1[[#This Row],[Origin City]], Lookup!A:A, 0)), Table1[[#This Row],[Origin City]]),","," ",Table1[[#This Row],[Origin State]])</f>
        <v>Selby, SD</v>
      </c>
      <c r="K2073" s="23" t="s">
        <v>48</v>
      </c>
      <c r="L2073" s="23" t="s">
        <v>49</v>
      </c>
      <c r="M2073" s="23" t="s">
        <v>50</v>
      </c>
      <c r="N2073" s="44">
        <v>1419</v>
      </c>
      <c r="O2073" s="23" t="s">
        <v>51</v>
      </c>
      <c r="P2073" s="23">
        <v>110</v>
      </c>
      <c r="Q2073" s="23">
        <v>120</v>
      </c>
      <c r="R2073" s="23" t="s">
        <v>42</v>
      </c>
      <c r="S2073" s="23" t="s">
        <v>43</v>
      </c>
      <c r="T2073" s="23" t="s">
        <v>52</v>
      </c>
      <c r="U2073" s="37" t="s">
        <v>44</v>
      </c>
      <c r="V2073" s="32" t="s">
        <v>45</v>
      </c>
      <c r="W2073" s="4">
        <v>5430</v>
      </c>
      <c r="X2073" s="4">
        <f>IF(Table1[[#This Row],[Commodity]]="corn",Table1[[#This Row],[Tariff per Car]]/(111*2000/56),Table1[[#This Row],[Tariff per Car]]/(111*2000/60))</f>
        <v>1.3697297297297297</v>
      </c>
      <c r="Y2073" s="4">
        <f>Table1[[#This Row],[Tariff per Car]]/100.7</f>
        <v>53.922542204568025</v>
      </c>
      <c r="Z2073" s="4">
        <f>(Table1[[#This Row],[Tariff per Car]]/111)</f>
        <v>48.918918918918919</v>
      </c>
      <c r="AA2073" s="6">
        <f>(Table1[[#This Row],[Tariff per Car]]/111)/Table1[[#This Row],[Route Mileage]]</f>
        <v>3.4474220520732152E-2</v>
      </c>
      <c r="AB2073" s="4">
        <v>0.05</v>
      </c>
      <c r="AC2073" s="4">
        <f>Table1[[#This Row],[FSC per Mile]]*Table1[[#This Row],[Route Mileage]]</f>
        <v>70.95</v>
      </c>
      <c r="AD2073" s="4">
        <f>Table1[[#This Row],[Tariff per Car]]+Table1[[#This Row],[FSC per Car]]</f>
        <v>5500.95</v>
      </c>
      <c r="AE2073" s="4">
        <f>IF(Table1[[#This Row],[Commodity]]="corn",Table1[[#This Row],[Tariff + FSC per Car]]/(111*2000/56),Table1[[#This Row],[Tariff + FSC per Car]]/(111*2000/60))</f>
        <v>1.387627027027027</v>
      </c>
      <c r="AF2073" s="4">
        <f>Table1[[#This Row],[Tariff + FSC per Car]]/100.7</f>
        <v>54.627110228401186</v>
      </c>
      <c r="AG2073" s="4">
        <f>(Table1[[#This Row],[Tariff + FSC per Car]]/111)</f>
        <v>49.558108108108108</v>
      </c>
      <c r="AH2073" s="6">
        <f>(Table1[[#This Row],[Tariff + FSC per Car]]/111)/Table1[[#This Row],[Route Mileage]]</f>
        <v>3.4924670971182598E-2</v>
      </c>
    </row>
    <row r="2074" spans="1:34" x14ac:dyDescent="0.25">
      <c r="A2074" s="12">
        <v>45853</v>
      </c>
      <c r="B2074" s="22" t="s">
        <v>34</v>
      </c>
      <c r="C2074" s="22" t="s">
        <v>34</v>
      </c>
      <c r="D2074" s="25">
        <v>4022</v>
      </c>
      <c r="E2074" s="24">
        <v>39013</v>
      </c>
      <c r="F2074" s="22" t="s">
        <v>35</v>
      </c>
      <c r="G2074" s="22" t="s">
        <v>36</v>
      </c>
      <c r="H2074" s="22" t="s">
        <v>69</v>
      </c>
      <c r="I2074" s="23" t="s">
        <v>47</v>
      </c>
      <c r="J2074" t="str">
        <f>_xlfn.CONCAT(IFERROR(INDEX(Lookup!B:B, MATCH(Table1[[#This Row],[Origin City]], Lookup!A:A, 0)), Table1[[#This Row],[Origin City]]),","," ",Table1[[#This Row],[Origin State]])</f>
        <v>St. Cloud, MN</v>
      </c>
      <c r="K2074" s="23" t="s">
        <v>48</v>
      </c>
      <c r="L2074" s="23" t="s">
        <v>49</v>
      </c>
      <c r="M2074" s="23" t="s">
        <v>50</v>
      </c>
      <c r="N2074" s="44">
        <v>1666</v>
      </c>
      <c r="O2074" s="23" t="s">
        <v>51</v>
      </c>
      <c r="P2074" s="23">
        <v>110</v>
      </c>
      <c r="Q2074" s="23">
        <v>120</v>
      </c>
      <c r="R2074" s="23" t="s">
        <v>42</v>
      </c>
      <c r="S2074" s="23" t="s">
        <v>43</v>
      </c>
      <c r="T2074" s="23" t="s">
        <v>52</v>
      </c>
      <c r="U2074" s="37" t="s">
        <v>44</v>
      </c>
      <c r="V2074" s="32" t="s">
        <v>45</v>
      </c>
      <c r="W2074" s="4">
        <v>5430</v>
      </c>
      <c r="X2074" s="4">
        <f>IF(Table1[[#This Row],[Commodity]]="corn",Table1[[#This Row],[Tariff per Car]]/(111*2000/56),Table1[[#This Row],[Tariff per Car]]/(111*2000/60))</f>
        <v>1.3697297297297297</v>
      </c>
      <c r="Y2074" s="4">
        <f>Table1[[#This Row],[Tariff per Car]]/100.7</f>
        <v>53.922542204568025</v>
      </c>
      <c r="Z2074" s="4">
        <f>(Table1[[#This Row],[Tariff per Car]]/111)</f>
        <v>48.918918918918919</v>
      </c>
      <c r="AA2074" s="6">
        <f>(Table1[[#This Row],[Tariff per Car]]/111)/Table1[[#This Row],[Route Mileage]]</f>
        <v>2.9363096589987345E-2</v>
      </c>
      <c r="AB2074" s="4">
        <v>0.05</v>
      </c>
      <c r="AC2074" s="4">
        <f>Table1[[#This Row],[FSC per Mile]]*Table1[[#This Row],[Route Mileage]]</f>
        <v>83.300000000000011</v>
      </c>
      <c r="AD2074" s="4">
        <f>Table1[[#This Row],[Tariff per Car]]+Table1[[#This Row],[FSC per Car]]</f>
        <v>5513.3</v>
      </c>
      <c r="AE2074" s="4">
        <f>IF(Table1[[#This Row],[Commodity]]="corn",Table1[[#This Row],[Tariff + FSC per Car]]/(111*2000/56),Table1[[#This Row],[Tariff + FSC per Car]]/(111*2000/60))</f>
        <v>1.3907423423423424</v>
      </c>
      <c r="AF2074" s="4">
        <f>Table1[[#This Row],[Tariff + FSC per Car]]/100.7</f>
        <v>54.749751737835155</v>
      </c>
      <c r="AG2074" s="4">
        <f>(Table1[[#This Row],[Tariff + FSC per Car]]/111)</f>
        <v>49.66936936936937</v>
      </c>
      <c r="AH2074" s="6">
        <f>(Table1[[#This Row],[Tariff + FSC per Car]]/111)/Table1[[#This Row],[Route Mileage]]</f>
        <v>2.9813547040437798E-2</v>
      </c>
    </row>
    <row r="2075" spans="1:34" x14ac:dyDescent="0.25">
      <c r="A2075" s="12">
        <v>45853</v>
      </c>
      <c r="B2075" s="22" t="s">
        <v>34</v>
      </c>
      <c r="C2075" s="22" t="s">
        <v>34</v>
      </c>
      <c r="D2075" s="25">
        <v>4022</v>
      </c>
      <c r="E2075" s="24">
        <v>39010</v>
      </c>
      <c r="F2075" s="22" t="s">
        <v>35</v>
      </c>
      <c r="G2075" s="22" t="s">
        <v>36</v>
      </c>
      <c r="H2075" s="22" t="s">
        <v>70</v>
      </c>
      <c r="I2075" s="23" t="s">
        <v>57</v>
      </c>
      <c r="J2075" t="str">
        <f>_xlfn.CONCAT(IFERROR(INDEX(Lookup!B:B, MATCH(Table1[[#This Row],[Origin City]], Lookup!A:A, 0)), Table1[[#This Row],[Origin City]]),","," ",Table1[[#This Row],[Origin State]])</f>
        <v>Waverly, IL</v>
      </c>
      <c r="K2075" s="23" t="s">
        <v>71</v>
      </c>
      <c r="L2075" s="23" t="s">
        <v>64</v>
      </c>
      <c r="M2075" s="23" t="str">
        <f>_xlfn.CONCAT(IFERROR(INDEX(Lookup!B:B, MATCH(Table1[[#This Row],[Destination City]], Lookup!A:A, 0)), Table1[[#This Row],[Destination City]]),","," ",Table1[[#This Row],[Destination State]])</f>
        <v>Dexter, NM</v>
      </c>
      <c r="N2075" s="44">
        <v>1058</v>
      </c>
      <c r="O2075" s="23" t="s">
        <v>41</v>
      </c>
      <c r="P2075" s="23">
        <v>110</v>
      </c>
      <c r="Q2075" s="23">
        <v>120</v>
      </c>
      <c r="R2075" s="23" t="s">
        <v>42</v>
      </c>
      <c r="S2075" s="23" t="s">
        <v>43</v>
      </c>
      <c r="T2075" s="23" t="s">
        <v>43</v>
      </c>
      <c r="U2075" s="37" t="s">
        <v>44</v>
      </c>
      <c r="V2075" s="32" t="s">
        <v>45</v>
      </c>
      <c r="W2075" s="4">
        <v>4680</v>
      </c>
      <c r="X2075" s="4">
        <f>IF(Table1[[#This Row],[Commodity]]="corn",Table1[[#This Row],[Tariff per Car]]/(111*2000/56),Table1[[#This Row],[Tariff per Car]]/(111*2000/60))</f>
        <v>1.1805405405405405</v>
      </c>
      <c r="Y2075" s="4">
        <f>Table1[[#This Row],[Tariff per Car]]/100.7</f>
        <v>46.474677259185697</v>
      </c>
      <c r="Z2075" s="4">
        <f>(Table1[[#This Row],[Tariff per Car]]/111)</f>
        <v>42.162162162162161</v>
      </c>
      <c r="AA2075" s="6">
        <f>(Table1[[#This Row],[Tariff per Car]]/111)/Table1[[#This Row],[Route Mileage]]</f>
        <v>3.9850814898073877E-2</v>
      </c>
      <c r="AB2075" s="4">
        <v>0.05</v>
      </c>
      <c r="AC2075" s="4">
        <f>Table1[[#This Row],[FSC per Mile]]*Table1[[#This Row],[Route Mileage]]</f>
        <v>52.900000000000006</v>
      </c>
      <c r="AD2075" s="4">
        <f>Table1[[#This Row],[Tariff per Car]]+Table1[[#This Row],[FSC per Car]]</f>
        <v>4732.8999999999996</v>
      </c>
      <c r="AE2075" s="4">
        <f>IF(Table1[[#This Row],[Commodity]]="corn",Table1[[#This Row],[Tariff + FSC per Car]]/(111*2000/56),Table1[[#This Row],[Tariff + FSC per Car]]/(111*2000/60))</f>
        <v>1.1938846846846847</v>
      </c>
      <c r="AF2075" s="4">
        <f>Table1[[#This Row],[Tariff + FSC per Car]]/100.7</f>
        <v>46.999999999999993</v>
      </c>
      <c r="AG2075" s="4">
        <f>(Table1[[#This Row],[Tariff + FSC per Car]]/111)</f>
        <v>42.638738738738738</v>
      </c>
      <c r="AH2075" s="6">
        <f>(Table1[[#This Row],[Tariff + FSC per Car]]/111)/Table1[[#This Row],[Route Mileage]]</f>
        <v>4.030126534852433E-2</v>
      </c>
    </row>
    <row r="2076" spans="1:34" x14ac:dyDescent="0.25">
      <c r="A2076" s="12">
        <v>45853</v>
      </c>
      <c r="B2076" s="22" t="s">
        <v>131</v>
      </c>
      <c r="C2076" s="22" t="s">
        <v>131</v>
      </c>
      <c r="D2076" s="25">
        <v>4050</v>
      </c>
      <c r="E2076" s="24">
        <v>1001000</v>
      </c>
      <c r="F2076" s="22" t="s">
        <v>35</v>
      </c>
      <c r="G2076" s="22" t="s">
        <v>36</v>
      </c>
      <c r="H2076" s="22" t="s">
        <v>132</v>
      </c>
      <c r="I2076" s="23" t="s">
        <v>57</v>
      </c>
      <c r="J2076" t="str">
        <f>_xlfn.CONCAT(IFERROR(INDEX(Lookup!B:B, MATCH(Table1[[#This Row],[Origin City]], Lookup!A:A, 0)), Table1[[#This Row],[Origin City]]),","," ",Table1[[#This Row],[Origin State]])</f>
        <v>Gibson City, IL</v>
      </c>
      <c r="K2076" s="23" t="s">
        <v>133</v>
      </c>
      <c r="L2076" s="23" t="s">
        <v>83</v>
      </c>
      <c r="M2076" s="23" t="str">
        <f>_xlfn.CONCAT(IFERROR(INDEX(Lookup!B:B, MATCH(Table1[[#This Row],[Destination City]], Lookup!A:A, 0)), Table1[[#This Row],[Destination City]]),","," ",Table1[[#This Row],[Destination State]])</f>
        <v>Reserve, LA</v>
      </c>
      <c r="N2076" s="44">
        <v>870</v>
      </c>
      <c r="O2076" s="23" t="s">
        <v>86</v>
      </c>
      <c r="P2076" s="23">
        <v>105</v>
      </c>
      <c r="Q2076" s="23"/>
      <c r="R2076" s="23" t="s">
        <v>108</v>
      </c>
      <c r="S2076" s="23" t="s">
        <v>43</v>
      </c>
      <c r="T2076" s="23" t="s">
        <v>52</v>
      </c>
      <c r="U2076" s="31"/>
      <c r="V2076" s="32" t="s">
        <v>134</v>
      </c>
      <c r="W2076" s="4">
        <v>2081</v>
      </c>
      <c r="X2076" s="4">
        <f>IF(Table1[[#This Row],[Commodity]]="corn",Table1[[#This Row],[Tariff per Car]]/(111*2000/56),Table1[[#This Row],[Tariff per Car]]/(111*2000/60))</f>
        <v>0.52493693693693699</v>
      </c>
      <c r="Y2076" s="4">
        <f>Table1[[#This Row],[Tariff per Car]]/100.7</f>
        <v>20.665342601787486</v>
      </c>
      <c r="Z2076" s="4">
        <f>(Table1[[#This Row],[Tariff per Car]]/111)</f>
        <v>18.747747747747749</v>
      </c>
      <c r="AA2076" s="6">
        <f>(Table1[[#This Row],[Tariff per Car]]/111)/Table1[[#This Row],[Route Mileage]]</f>
        <v>2.154913534223879E-2</v>
      </c>
      <c r="AB2076" s="4">
        <v>0.3115</v>
      </c>
      <c r="AC2076" s="4">
        <f>Table1[[#This Row],[FSC per Mile]]*Table1[[#This Row],[Route Mileage]]</f>
        <v>271.005</v>
      </c>
      <c r="AD2076" s="4">
        <f>Table1[[#This Row],[Tariff per Car]]+Table1[[#This Row],[FSC per Car]]</f>
        <v>2352.0050000000001</v>
      </c>
      <c r="AE2076" s="4">
        <f>IF(Table1[[#This Row],[Commodity]]="corn",Table1[[#This Row],[Tariff + FSC per Car]]/(111*2000/56),Table1[[#This Row],[Tariff + FSC per Car]]/(111*2000/60))</f>
        <v>0.59329855855855862</v>
      </c>
      <c r="AF2076" s="4">
        <f>Table1[[#This Row],[Tariff + FSC per Car]]/100.7</f>
        <v>23.356554121151937</v>
      </c>
      <c r="AG2076" s="4">
        <f>(Table1[[#This Row],[Tariff + FSC per Car]]/111)</f>
        <v>21.189234234234235</v>
      </c>
      <c r="AH2076" s="6">
        <f>(Table1[[#This Row],[Tariff + FSC per Car]]/111)/Table1[[#This Row],[Route Mileage]]</f>
        <v>2.4355441648545098E-2</v>
      </c>
    </row>
    <row r="2077" spans="1:34" x14ac:dyDescent="0.25">
      <c r="A2077" s="12">
        <v>45853</v>
      </c>
      <c r="B2077" s="22" t="s">
        <v>131</v>
      </c>
      <c r="C2077" s="22" t="s">
        <v>131</v>
      </c>
      <c r="D2077" s="25">
        <v>4050</v>
      </c>
      <c r="E2077" s="24">
        <v>1001000</v>
      </c>
      <c r="F2077" s="22" t="s">
        <v>35</v>
      </c>
      <c r="G2077" s="22" t="s">
        <v>36</v>
      </c>
      <c r="H2077" s="22" t="s">
        <v>132</v>
      </c>
      <c r="I2077" s="23" t="s">
        <v>57</v>
      </c>
      <c r="J2077" t="str">
        <f>_xlfn.CONCAT(IFERROR(INDEX(Lookup!B:B, MATCH(Table1[[#This Row],[Origin City]], Lookup!A:A, 0)), Table1[[#This Row],[Origin City]]),","," ",Table1[[#This Row],[Origin State]])</f>
        <v>Gibson City, IL</v>
      </c>
      <c r="K2077" s="23" t="s">
        <v>133</v>
      </c>
      <c r="L2077" s="23" t="s">
        <v>83</v>
      </c>
      <c r="M2077" s="23" t="str">
        <f>_xlfn.CONCAT(IFERROR(INDEX(Lookup!B:B, MATCH(Table1[[#This Row],[Destination City]], Lookup!A:A, 0)), Table1[[#This Row],[Destination City]]),","," ",Table1[[#This Row],[Destination State]])</f>
        <v>Reserve, LA</v>
      </c>
      <c r="N2077" s="44">
        <v>870</v>
      </c>
      <c r="O2077" s="23" t="s">
        <v>86</v>
      </c>
      <c r="P2077" s="23">
        <v>105</v>
      </c>
      <c r="Q2077" s="23"/>
      <c r="R2077" s="23" t="s">
        <v>2</v>
      </c>
      <c r="S2077" s="23" t="s">
        <v>43</v>
      </c>
      <c r="T2077" s="23" t="s">
        <v>52</v>
      </c>
      <c r="U2077" s="31"/>
      <c r="V2077" s="32" t="s">
        <v>134</v>
      </c>
      <c r="W2077" s="4">
        <v>2461</v>
      </c>
      <c r="X2077" s="4">
        <f>IF(Table1[[#This Row],[Commodity]]="corn",Table1[[#This Row],[Tariff per Car]]/(111*2000/56),Table1[[#This Row],[Tariff per Car]]/(111*2000/60))</f>
        <v>0.62079279279279276</v>
      </c>
      <c r="Y2077" s="4">
        <f>Table1[[#This Row],[Tariff per Car]]/100.7</f>
        <v>24.438927507447865</v>
      </c>
      <c r="Z2077" s="4">
        <f>(Table1[[#This Row],[Tariff per Car]]/111)</f>
        <v>22.171171171171171</v>
      </c>
      <c r="AA2077" s="6">
        <f>(Table1[[#This Row],[Tariff per Car]]/111)/Table1[[#This Row],[Route Mileage]]</f>
        <v>2.5484104794449621E-2</v>
      </c>
      <c r="AB2077" s="4">
        <v>0.3115</v>
      </c>
      <c r="AC2077" s="4">
        <f>Table1[[#This Row],[FSC per Mile]]*Table1[[#This Row],[Route Mileage]]</f>
        <v>271.005</v>
      </c>
      <c r="AD2077" s="4">
        <f>Table1[[#This Row],[Tariff per Car]]+Table1[[#This Row],[FSC per Car]]</f>
        <v>2732.0050000000001</v>
      </c>
      <c r="AE2077" s="4">
        <f>IF(Table1[[#This Row],[Commodity]]="corn",Table1[[#This Row],[Tariff + FSC per Car]]/(111*2000/56),Table1[[#This Row],[Tariff + FSC per Car]]/(111*2000/60))</f>
        <v>0.6891544144144145</v>
      </c>
      <c r="AF2077" s="4">
        <f>Table1[[#This Row],[Tariff + FSC per Car]]/100.7</f>
        <v>27.130139026812316</v>
      </c>
      <c r="AG2077" s="4">
        <f>(Table1[[#This Row],[Tariff + FSC per Car]]/111)</f>
        <v>24.61265765765766</v>
      </c>
      <c r="AH2077" s="6">
        <f>(Table1[[#This Row],[Tariff + FSC per Car]]/111)/Table1[[#This Row],[Route Mileage]]</f>
        <v>2.8290411100755933E-2</v>
      </c>
    </row>
    <row r="2078" spans="1:34" x14ac:dyDescent="0.25">
      <c r="A2078" s="12">
        <v>45853</v>
      </c>
      <c r="B2078" s="22" t="s">
        <v>80</v>
      </c>
      <c r="C2078" s="22" t="s">
        <v>81</v>
      </c>
      <c r="D2078" s="25">
        <v>4032</v>
      </c>
      <c r="E2078" s="24">
        <v>11182</v>
      </c>
      <c r="F2078" s="22" t="s">
        <v>35</v>
      </c>
      <c r="G2078" s="22" t="s">
        <v>36</v>
      </c>
      <c r="H2078" s="22" t="s">
        <v>82</v>
      </c>
      <c r="I2078" s="23" t="s">
        <v>83</v>
      </c>
      <c r="J2078" t="str">
        <f>_xlfn.CONCAT(IFERROR(INDEX(Lookup!B:B, MATCH(Table1[[#This Row],[Origin City]], Lookup!A:A, 0)), Table1[[#This Row],[Origin City]]),","," ",Table1[[#This Row],[Origin State]])</f>
        <v>Delhi, LA</v>
      </c>
      <c r="K2078" s="23" t="s">
        <v>84</v>
      </c>
      <c r="L2078" s="23" t="s">
        <v>85</v>
      </c>
      <c r="M2078" s="23" t="str">
        <f>_xlfn.CONCAT(IFERROR(INDEX(Lookup!B:B, MATCH(Table1[[#This Row],[Destination City]], Lookup!A:A, 0)), Table1[[#This Row],[Destination City]]),","," ",Table1[[#This Row],[Destination State]])</f>
        <v>Morton, MS</v>
      </c>
      <c r="N2078" s="44">
        <v>120</v>
      </c>
      <c r="O2078" s="23" t="s">
        <v>86</v>
      </c>
      <c r="P2078" s="23">
        <v>100</v>
      </c>
      <c r="Q2078" s="23"/>
      <c r="R2078" s="23" t="s">
        <v>42</v>
      </c>
      <c r="S2078" s="23" t="s">
        <v>43</v>
      </c>
      <c r="T2078" s="23" t="s">
        <v>52</v>
      </c>
      <c r="U2078" s="31"/>
      <c r="V2078" s="32" t="s">
        <v>87</v>
      </c>
      <c r="W2078" s="4">
        <v>1342</v>
      </c>
      <c r="X2078" s="4">
        <f>IF(Table1[[#This Row],[Commodity]]="corn",Table1[[#This Row],[Tariff per Car]]/(111*2000/56),Table1[[#This Row],[Tariff per Car]]/(111*2000/60))</f>
        <v>0.33852252252252252</v>
      </c>
      <c r="Y2078" s="4">
        <f>Table1[[#This Row],[Tariff per Car]]/100.7</f>
        <v>13.326713008937437</v>
      </c>
      <c r="Z2078" s="4">
        <f>(Table1[[#This Row],[Tariff per Car]]/111)</f>
        <v>12.09009009009009</v>
      </c>
      <c r="AA2078" s="6">
        <f>(Table1[[#This Row],[Tariff per Car]]/111)/Table1[[#This Row],[Route Mileage]]</f>
        <v>0.10075075075075075</v>
      </c>
      <c r="AB2078" s="4">
        <v>0.34</v>
      </c>
      <c r="AC2078" s="4">
        <f>Table1[[#This Row],[FSC per Mile]]*Table1[[#This Row],[Route Mileage]]</f>
        <v>40.800000000000004</v>
      </c>
      <c r="AD2078" s="4">
        <f>Table1[[#This Row],[Tariff per Car]]+Table1[[#This Row],[FSC per Car]]</f>
        <v>1382.8</v>
      </c>
      <c r="AE2078" s="4">
        <f>IF(Table1[[#This Row],[Commodity]]="corn",Table1[[#This Row],[Tariff + FSC per Car]]/(111*2000/56),Table1[[#This Row],[Tariff + FSC per Car]]/(111*2000/60))</f>
        <v>0.34881441441441441</v>
      </c>
      <c r="AF2078" s="4">
        <f>Table1[[#This Row],[Tariff + FSC per Car]]/100.7</f>
        <v>13.731876861966235</v>
      </c>
      <c r="AG2078" s="4">
        <f>(Table1[[#This Row],[Tariff + FSC per Car]]/111)</f>
        <v>12.457657657657657</v>
      </c>
      <c r="AH2078" s="6">
        <f>(Table1[[#This Row],[Tariff + FSC per Car]]/111)/Table1[[#This Row],[Route Mileage]]</f>
        <v>0.10381381381381381</v>
      </c>
    </row>
    <row r="2079" spans="1:34" x14ac:dyDescent="0.25">
      <c r="A2079" s="12">
        <v>45853</v>
      </c>
      <c r="B2079" s="22" t="s">
        <v>88</v>
      </c>
      <c r="C2079" s="22" t="s">
        <v>81</v>
      </c>
      <c r="D2079" s="25">
        <v>4444</v>
      </c>
      <c r="E2079" s="24">
        <v>45646</v>
      </c>
      <c r="F2079" s="22" t="s">
        <v>35</v>
      </c>
      <c r="G2079" s="22" t="s">
        <v>36</v>
      </c>
      <c r="H2079" s="22" t="s">
        <v>89</v>
      </c>
      <c r="I2079" s="23" t="s">
        <v>75</v>
      </c>
      <c r="J2079" t="str">
        <f>_xlfn.CONCAT(IFERROR(INDEX(Lookup!B:B, MATCH(Table1[[#This Row],[Origin City]], Lookup!A:A, 0)), Table1[[#This Row],[Origin City]]),","," ",Table1[[#This Row],[Origin State]])</f>
        <v>Enderlin, ND</v>
      </c>
      <c r="K2079" s="23" t="s">
        <v>90</v>
      </c>
      <c r="L2079" s="23" t="s">
        <v>49</v>
      </c>
      <c r="M2079" s="23" t="str">
        <f>_xlfn.CONCAT(IFERROR(INDEX(Lookup!B:B, MATCH(Table1[[#This Row],[Destination City]], Lookup!A:A, 0)), Table1[[#This Row],[Destination City]]),","," ",Table1[[#This Row],[Destination State]])</f>
        <v>Kalama, WA</v>
      </c>
      <c r="N2079" s="44">
        <v>1617</v>
      </c>
      <c r="O2079" s="23" t="s">
        <v>86</v>
      </c>
      <c r="P2079" s="23">
        <v>110</v>
      </c>
      <c r="Q2079" s="23">
        <v>110</v>
      </c>
      <c r="R2079" s="23" t="s">
        <v>42</v>
      </c>
      <c r="S2079" s="23" t="s">
        <v>43</v>
      </c>
      <c r="T2079" s="23" t="s">
        <v>52</v>
      </c>
      <c r="U2079" s="31"/>
      <c r="V2079" s="32" t="s">
        <v>87</v>
      </c>
      <c r="W2079" s="4">
        <v>5047</v>
      </c>
      <c r="X2079" s="4">
        <f>IF(Table1[[#This Row],[Commodity]]="corn",Table1[[#This Row],[Tariff per Car]]/(111*2000/56),Table1[[#This Row],[Tariff per Car]]/(111*2000/60))</f>
        <v>1.2731171171171172</v>
      </c>
      <c r="Y2079" s="4">
        <f>Table1[[#This Row],[Tariff per Car]]/100.7</f>
        <v>50.119165839126119</v>
      </c>
      <c r="Z2079" s="4">
        <f>(Table1[[#This Row],[Tariff per Car]]/111)</f>
        <v>45.468468468468465</v>
      </c>
      <c r="AA2079" s="6">
        <f>(Table1[[#This Row],[Tariff per Car]]/111)/Table1[[#This Row],[Route Mileage]]</f>
        <v>2.8119028119028118E-2</v>
      </c>
      <c r="AB2079" s="4">
        <v>0.27749999999999997</v>
      </c>
      <c r="AC2079" s="4">
        <f>Table1[[#This Row],[FSC per Mile]]*Table1[[#This Row],[Route Mileage]]</f>
        <v>448.71749999999997</v>
      </c>
      <c r="AD2079" s="4">
        <f>Table1[[#This Row],[Tariff per Car]]+Table1[[#This Row],[FSC per Car]]</f>
        <v>5495.7174999999997</v>
      </c>
      <c r="AE2079" s="4">
        <f>IF(Table1[[#This Row],[Commodity]]="corn",Table1[[#This Row],[Tariff + FSC per Car]]/(111*2000/56),Table1[[#This Row],[Tariff + FSC per Car]]/(111*2000/60))</f>
        <v>1.3863071171171171</v>
      </c>
      <c r="AF2079" s="4">
        <f>Table1[[#This Row],[Tariff + FSC per Car]]/100.7</f>
        <v>54.5751489572989</v>
      </c>
      <c r="AG2079" s="4">
        <f>(Table1[[#This Row],[Tariff + FSC per Car]]/111)</f>
        <v>49.510968468468469</v>
      </c>
      <c r="AH2079" s="6">
        <f>(Table1[[#This Row],[Tariff + FSC per Car]]/111)/Table1[[#This Row],[Route Mileage]]</f>
        <v>3.061902811902812E-2</v>
      </c>
    </row>
    <row r="2080" spans="1:34" x14ac:dyDescent="0.25">
      <c r="A2080" s="12">
        <v>45853</v>
      </c>
      <c r="B2080" s="22" t="s">
        <v>88</v>
      </c>
      <c r="C2080" s="22" t="s">
        <v>81</v>
      </c>
      <c r="D2080" s="25">
        <v>4444</v>
      </c>
      <c r="E2080" s="24">
        <v>45558</v>
      </c>
      <c r="F2080" s="22" t="s">
        <v>35</v>
      </c>
      <c r="G2080" s="22" t="s">
        <v>36</v>
      </c>
      <c r="H2080" s="22" t="s">
        <v>91</v>
      </c>
      <c r="I2080" s="23" t="s">
        <v>47</v>
      </c>
      <c r="J2080" t="str">
        <f>_xlfn.CONCAT(IFERROR(INDEX(Lookup!B:B, MATCH(Table1[[#This Row],[Origin City]], Lookup!A:A, 0)), Table1[[#This Row],[Origin City]]),","," ",Table1[[#This Row],[Origin State]])</f>
        <v>Glenwood, MN</v>
      </c>
      <c r="K2080" s="23" t="s">
        <v>92</v>
      </c>
      <c r="L2080" s="23" t="s">
        <v>93</v>
      </c>
      <c r="M2080" s="23" t="str">
        <f>_xlfn.CONCAT(IFERROR(INDEX(Lookup!B:B, MATCH(Table1[[#This Row],[Destination City]], Lookup!A:A, 0)), Table1[[#This Row],[Destination City]]),","," ",Table1[[#This Row],[Destination State]])</f>
        <v>Boardman, OR</v>
      </c>
      <c r="N2080" s="44">
        <v>1556</v>
      </c>
      <c r="O2080" s="23" t="s">
        <v>86</v>
      </c>
      <c r="P2080" s="23">
        <v>110</v>
      </c>
      <c r="Q2080" s="23">
        <v>110</v>
      </c>
      <c r="R2080" s="23" t="s">
        <v>42</v>
      </c>
      <c r="S2080" s="23" t="s">
        <v>43</v>
      </c>
      <c r="T2080" s="23" t="s">
        <v>52</v>
      </c>
      <c r="U2080" s="31"/>
      <c r="V2080" s="32" t="s">
        <v>87</v>
      </c>
      <c r="W2080" s="4">
        <v>5513</v>
      </c>
      <c r="X2080" s="4">
        <f>IF(Table1[[#This Row],[Commodity]]="corn",Table1[[#This Row],[Tariff per Car]]/(111*2000/56),Table1[[#This Row],[Tariff per Car]]/(111*2000/60))</f>
        <v>1.3906666666666667</v>
      </c>
      <c r="Y2080" s="4">
        <f>Table1[[#This Row],[Tariff per Car]]/100.7</f>
        <v>54.746772591857003</v>
      </c>
      <c r="Z2080" s="4">
        <f>(Table1[[#This Row],[Tariff per Car]]/111)</f>
        <v>49.666666666666664</v>
      </c>
      <c r="AA2080" s="6">
        <f>(Table1[[#This Row],[Tariff per Car]]/111)/Table1[[#This Row],[Route Mileage]]</f>
        <v>3.1919451585261355E-2</v>
      </c>
      <c r="AB2080" s="4">
        <v>0.27749999999999997</v>
      </c>
      <c r="AC2080" s="4">
        <f>Table1[[#This Row],[FSC per Mile]]*Table1[[#This Row],[Route Mileage]]</f>
        <v>431.78999999999996</v>
      </c>
      <c r="AD2080" s="4">
        <f>Table1[[#This Row],[Tariff per Car]]+Table1[[#This Row],[FSC per Car]]</f>
        <v>5944.79</v>
      </c>
      <c r="AE2080" s="4">
        <f>IF(Table1[[#This Row],[Commodity]]="corn",Table1[[#This Row],[Tariff + FSC per Car]]/(111*2000/56),Table1[[#This Row],[Tariff + FSC per Car]]/(111*2000/60))</f>
        <v>1.4995866666666666</v>
      </c>
      <c r="AF2080" s="4">
        <f>Table1[[#This Row],[Tariff + FSC per Car]]/100.7</f>
        <v>59.034657398212509</v>
      </c>
      <c r="AG2080" s="4">
        <f>(Table1[[#This Row],[Tariff + FSC per Car]]/111)</f>
        <v>53.556666666666665</v>
      </c>
      <c r="AH2080" s="6">
        <f>(Table1[[#This Row],[Tariff + FSC per Car]]/111)/Table1[[#This Row],[Route Mileage]]</f>
        <v>3.441945158526135E-2</v>
      </c>
    </row>
    <row r="2081" spans="1:34" x14ac:dyDescent="0.25">
      <c r="A2081" s="12">
        <v>45853</v>
      </c>
      <c r="B2081" s="22" t="s">
        <v>94</v>
      </c>
      <c r="C2081" s="22" t="s">
        <v>94</v>
      </c>
      <c r="D2081" s="25">
        <v>4315</v>
      </c>
      <c r="F2081" s="22" t="s">
        <v>35</v>
      </c>
      <c r="G2081" s="22" t="s">
        <v>36</v>
      </c>
      <c r="H2081" s="22" t="s">
        <v>95</v>
      </c>
      <c r="I2081" s="23" t="s">
        <v>96</v>
      </c>
      <c r="J2081" t="str">
        <f>_xlfn.CONCAT(IFERROR(INDEX(Lookup!B:B, MATCH(Table1[[#This Row],[Origin City]], Lookup!A:A, 0)), Table1[[#This Row],[Origin City]]),","," ",Table1[[#This Row],[Origin State]])</f>
        <v>Haw Creek (Ladoga), IN</v>
      </c>
      <c r="K2081" s="23" t="s">
        <v>97</v>
      </c>
      <c r="L2081" s="23" t="s">
        <v>98</v>
      </c>
      <c r="M2081" s="23" t="str">
        <f>_xlfn.CONCAT(IFERROR(INDEX(Lookup!B:B, MATCH(Table1[[#This Row],[Destination City]], Lookup!A:A, 0)), Table1[[#This Row],[Destination City]]),","," ",Table1[[#This Row],[Destination State]])</f>
        <v>Ozark, AL</v>
      </c>
      <c r="N2081" s="48">
        <v>707</v>
      </c>
      <c r="O2081" s="23" t="s">
        <v>86</v>
      </c>
      <c r="P2081" s="23">
        <v>90</v>
      </c>
      <c r="Q2081" s="23">
        <v>90</v>
      </c>
      <c r="R2081" s="23" t="s">
        <v>42</v>
      </c>
      <c r="S2081" s="23" t="s">
        <v>43</v>
      </c>
      <c r="T2081" s="23" t="s">
        <v>52</v>
      </c>
      <c r="U2081" s="33"/>
      <c r="V2081" s="34" t="s">
        <v>87</v>
      </c>
      <c r="W2081" s="4">
        <v>5961</v>
      </c>
      <c r="X2081" s="4">
        <f>IF(Table1[[#This Row],[Commodity]]="corn",Table1[[#This Row],[Tariff per Car]]/(111*2000/56),Table1[[#This Row],[Tariff per Car]]/(111*2000/60))</f>
        <v>1.5036756756756757</v>
      </c>
      <c r="Y2081" s="4">
        <f>Table1[[#This Row],[Tariff per Car]]/100.7</f>
        <v>59.195630585898705</v>
      </c>
      <c r="Z2081" s="4">
        <f>(Table1[[#This Row],[Tariff per Car]]/111)</f>
        <v>53.702702702702702</v>
      </c>
      <c r="AA2081" s="6">
        <f>(Table1[[#This Row],[Tariff per Car]]/111)/Table1[[#This Row],[Route Mileage]]</f>
        <v>7.5958561107075953E-2</v>
      </c>
      <c r="AB2081" s="4">
        <v>0</v>
      </c>
      <c r="AC2081" s="4">
        <f>Table1[[#This Row],[FSC per Mile]]*Table1[[#This Row],[Route Mileage]]</f>
        <v>0</v>
      </c>
      <c r="AD2081" s="4">
        <f>Table1[[#This Row],[Tariff per Car]]+Table1[[#This Row],[FSC per Car]]</f>
        <v>5961</v>
      </c>
      <c r="AE2081" s="4">
        <f>IF(Table1[[#This Row],[Commodity]]="corn",Table1[[#This Row],[Tariff + FSC per Car]]/(111*2000/56),Table1[[#This Row],[Tariff + FSC per Car]]/(111*2000/60))</f>
        <v>1.5036756756756757</v>
      </c>
      <c r="AF2081" s="4">
        <f>Table1[[#This Row],[Tariff + FSC per Car]]/100.7</f>
        <v>59.195630585898705</v>
      </c>
      <c r="AG2081" s="4">
        <f>(Table1[[#This Row],[Tariff + FSC per Car]]/111)</f>
        <v>53.702702702702702</v>
      </c>
      <c r="AH2081" s="6">
        <f>(Table1[[#This Row],[Tariff + FSC per Car]]/111)/Table1[[#This Row],[Route Mileage]]</f>
        <v>7.5958561107075953E-2</v>
      </c>
    </row>
    <row r="2082" spans="1:34" x14ac:dyDescent="0.25">
      <c r="A2082" s="12">
        <v>45853</v>
      </c>
      <c r="B2082" s="22" t="s">
        <v>94</v>
      </c>
      <c r="C2082" s="22" t="s">
        <v>94</v>
      </c>
      <c r="D2082" s="25">
        <v>4315</v>
      </c>
      <c r="F2082" s="22" t="s">
        <v>35</v>
      </c>
      <c r="G2082" s="22" t="s">
        <v>36</v>
      </c>
      <c r="H2082" s="22" t="s">
        <v>99</v>
      </c>
      <c r="I2082" s="23" t="s">
        <v>100</v>
      </c>
      <c r="J2082" t="str">
        <f>_xlfn.CONCAT(IFERROR(INDEX(Lookup!B:B, MATCH(Table1[[#This Row],[Origin City]], Lookup!A:A, 0)), Table1[[#This Row],[Origin City]]),","," ",Table1[[#This Row],[Origin State]])</f>
        <v>Marysville, OH</v>
      </c>
      <c r="K2082" s="23" t="s">
        <v>101</v>
      </c>
      <c r="L2082" s="23" t="s">
        <v>102</v>
      </c>
      <c r="M2082" s="23" t="str">
        <f>_xlfn.CONCAT(IFERROR(INDEX(Lookup!B:B, MATCH(Table1[[#This Row],[Destination City]], Lookup!A:A, 0)), Table1[[#This Row],[Destination City]]),","," ",Table1[[#This Row],[Destination State]])</f>
        <v>Rose Hill, NC</v>
      </c>
      <c r="N2082" s="48">
        <v>781</v>
      </c>
      <c r="O2082" s="23" t="s">
        <v>86</v>
      </c>
      <c r="P2082" s="23">
        <v>90</v>
      </c>
      <c r="Q2082" s="23">
        <v>90</v>
      </c>
      <c r="R2082" s="23" t="s">
        <v>42</v>
      </c>
      <c r="S2082" s="23" t="s">
        <v>43</v>
      </c>
      <c r="T2082" s="23" t="s">
        <v>52</v>
      </c>
      <c r="U2082" s="33"/>
      <c r="V2082" s="34" t="s">
        <v>87</v>
      </c>
      <c r="W2082" s="4">
        <v>6139</v>
      </c>
      <c r="X2082" s="4">
        <f>IF(Table1[[#This Row],[Commodity]]="corn",Table1[[#This Row],[Tariff per Car]]/(111*2000/56),Table1[[#This Row],[Tariff per Car]]/(111*2000/60))</f>
        <v>1.5485765765765767</v>
      </c>
      <c r="Y2082" s="4">
        <f>Table1[[#This Row],[Tariff per Car]]/100.7</f>
        <v>60.963257199602779</v>
      </c>
      <c r="Z2082" s="4">
        <f>(Table1[[#This Row],[Tariff per Car]]/111)</f>
        <v>55.306306306306304</v>
      </c>
      <c r="AA2082" s="6">
        <f>(Table1[[#This Row],[Tariff per Car]]/111)/Table1[[#This Row],[Route Mileage]]</f>
        <v>7.0814732786563764E-2</v>
      </c>
      <c r="AB2082" s="4">
        <v>0</v>
      </c>
      <c r="AC2082" s="4">
        <f>Table1[[#This Row],[FSC per Mile]]*Table1[[#This Row],[Route Mileage]]</f>
        <v>0</v>
      </c>
      <c r="AD2082" s="4">
        <f>Table1[[#This Row],[Tariff per Car]]+Table1[[#This Row],[FSC per Car]]</f>
        <v>6139</v>
      </c>
      <c r="AE2082" s="4">
        <f>IF(Table1[[#This Row],[Commodity]]="corn",Table1[[#This Row],[Tariff + FSC per Car]]/(111*2000/56),Table1[[#This Row],[Tariff + FSC per Car]]/(111*2000/60))</f>
        <v>1.5485765765765767</v>
      </c>
      <c r="AF2082" s="4">
        <f>Table1[[#This Row],[Tariff + FSC per Car]]/100.7</f>
        <v>60.963257199602779</v>
      </c>
      <c r="AG2082" s="4">
        <f>(Table1[[#This Row],[Tariff + FSC per Car]]/111)</f>
        <v>55.306306306306304</v>
      </c>
      <c r="AH2082" s="6">
        <f>(Table1[[#This Row],[Tariff + FSC per Car]]/111)/Table1[[#This Row],[Route Mileage]]</f>
        <v>7.0814732786563764E-2</v>
      </c>
    </row>
    <row r="2083" spans="1:34" x14ac:dyDescent="0.25">
      <c r="A2083" s="12">
        <v>45853</v>
      </c>
      <c r="B2083" s="22" t="s">
        <v>94</v>
      </c>
      <c r="C2083" s="22" t="s">
        <v>94</v>
      </c>
      <c r="D2083" s="25">
        <v>4315</v>
      </c>
      <c r="F2083" s="22" t="s">
        <v>35</v>
      </c>
      <c r="G2083" s="22" t="s">
        <v>36</v>
      </c>
      <c r="H2083" s="22" t="s">
        <v>103</v>
      </c>
      <c r="I2083" s="23" t="s">
        <v>57</v>
      </c>
      <c r="J2083" t="str">
        <f>_xlfn.CONCAT(IFERROR(INDEX(Lookup!B:B, MATCH(Table1[[#This Row],[Origin City]], Lookup!A:A, 0)), Table1[[#This Row],[Origin City]]),","," ",Table1[[#This Row],[Origin State]])</f>
        <v>Olney, IL</v>
      </c>
      <c r="K2083" s="23" t="s">
        <v>104</v>
      </c>
      <c r="L2083" s="23" t="s">
        <v>105</v>
      </c>
      <c r="M2083" s="23" t="str">
        <f>_xlfn.CONCAT(IFERROR(INDEX(Lookup!B:B, MATCH(Table1[[#This Row],[Destination City]], Lookup!A:A, 0)), Table1[[#This Row],[Destination City]]),","," ",Table1[[#This Row],[Destination State]])</f>
        <v>Fairmount, GA</v>
      </c>
      <c r="N2083" s="48">
        <v>496</v>
      </c>
      <c r="O2083" s="23" t="s">
        <v>86</v>
      </c>
      <c r="P2083" s="23">
        <v>90</v>
      </c>
      <c r="Q2083" s="23">
        <v>90</v>
      </c>
      <c r="R2083" s="23" t="s">
        <v>42</v>
      </c>
      <c r="S2083" s="23" t="s">
        <v>43</v>
      </c>
      <c r="T2083" s="23" t="s">
        <v>52</v>
      </c>
      <c r="U2083" s="33"/>
      <c r="V2083" s="34" t="s">
        <v>87</v>
      </c>
      <c r="W2083" s="4">
        <v>4706</v>
      </c>
      <c r="X2083" s="4">
        <f>IF(Table1[[#This Row],[Commodity]]="corn",Table1[[#This Row],[Tariff per Car]]/(111*2000/56),Table1[[#This Row],[Tariff per Car]]/(111*2000/60))</f>
        <v>1.1870990990990991</v>
      </c>
      <c r="Y2083" s="4">
        <f>Table1[[#This Row],[Tariff per Car]]/100.7</f>
        <v>46.732869910625617</v>
      </c>
      <c r="Z2083" s="4">
        <f>(Table1[[#This Row],[Tariff per Car]]/111)</f>
        <v>42.396396396396398</v>
      </c>
      <c r="AA2083" s="6">
        <f>(Table1[[#This Row],[Tariff per Car]]/111)/Table1[[#This Row],[Route Mileage]]</f>
        <v>8.5476605637895969E-2</v>
      </c>
      <c r="AB2083" s="4">
        <v>0</v>
      </c>
      <c r="AC2083" s="4">
        <f>Table1[[#This Row],[FSC per Mile]]*Table1[[#This Row],[Route Mileage]]</f>
        <v>0</v>
      </c>
      <c r="AD2083" s="4">
        <f>Table1[[#This Row],[Tariff per Car]]+Table1[[#This Row],[FSC per Car]]</f>
        <v>4706</v>
      </c>
      <c r="AE2083" s="4">
        <f>IF(Table1[[#This Row],[Commodity]]="corn",Table1[[#This Row],[Tariff + FSC per Car]]/(111*2000/56),Table1[[#This Row],[Tariff + FSC per Car]]/(111*2000/60))</f>
        <v>1.1870990990990991</v>
      </c>
      <c r="AF2083" s="4">
        <f>Table1[[#This Row],[Tariff + FSC per Car]]/100.7</f>
        <v>46.732869910625617</v>
      </c>
      <c r="AG2083" s="4">
        <f>(Table1[[#This Row],[Tariff + FSC per Car]]/111)</f>
        <v>42.396396396396398</v>
      </c>
      <c r="AH2083" s="6">
        <f>(Table1[[#This Row],[Tariff + FSC per Car]]/111)/Table1[[#This Row],[Route Mileage]]</f>
        <v>8.5476605637895969E-2</v>
      </c>
    </row>
    <row r="2084" spans="1:34" x14ac:dyDescent="0.25">
      <c r="A2084" s="12">
        <v>45853</v>
      </c>
      <c r="B2084" s="22" t="s">
        <v>112</v>
      </c>
      <c r="C2084" s="22" t="s">
        <v>112</v>
      </c>
      <c r="D2084" s="25">
        <v>4051</v>
      </c>
      <c r="E2084" s="24">
        <v>2215</v>
      </c>
      <c r="F2084" s="22" t="s">
        <v>35</v>
      </c>
      <c r="G2084" s="22" t="s">
        <v>36</v>
      </c>
      <c r="H2084" s="22" t="s">
        <v>115</v>
      </c>
      <c r="I2084" s="23" t="s">
        <v>57</v>
      </c>
      <c r="J2084" t="str">
        <f>_xlfn.CONCAT(IFERROR(INDEX(Lookup!B:B, MATCH(Table1[[#This Row],[Origin City]], Lookup!A:A, 0)), Table1[[#This Row],[Origin City]]),","," ",Table1[[#This Row],[Origin State]])</f>
        <v>Allen Station (San Jose), IL</v>
      </c>
      <c r="K2084" s="23" t="s">
        <v>116</v>
      </c>
      <c r="L2084" s="23" t="s">
        <v>54</v>
      </c>
      <c r="M2084" s="23" t="str">
        <f>_xlfn.CONCAT(IFERROR(INDEX(Lookup!B:B, MATCH(Table1[[#This Row],[Destination City]], Lookup!A:A, 0)), Table1[[#This Row],[Destination City]]),","," ",Table1[[#This Row],[Destination State]])</f>
        <v>Pittsburg, TX</v>
      </c>
      <c r="N2084" s="44">
        <v>691</v>
      </c>
      <c r="O2084" s="23" t="s">
        <v>51</v>
      </c>
      <c r="P2084" s="23">
        <v>107</v>
      </c>
      <c r="Q2084" s="23"/>
      <c r="R2084" s="23" t="s">
        <v>42</v>
      </c>
      <c r="S2084" s="23" t="s">
        <v>43</v>
      </c>
      <c r="T2084" s="23" t="s">
        <v>52</v>
      </c>
      <c r="U2084" s="37" t="s">
        <v>44</v>
      </c>
      <c r="V2084" s="32"/>
      <c r="W2084" s="4">
        <v>4085</v>
      </c>
      <c r="X2084" s="4">
        <f>IF(Table1[[#This Row],[Commodity]]="corn",Table1[[#This Row],[Tariff per Car]]/(111*2000/56),Table1[[#This Row],[Tariff per Car]]/(111*2000/60))</f>
        <v>1.0304504504504504</v>
      </c>
      <c r="Y2084" s="4">
        <f>Table1[[#This Row],[Tariff per Car]]/100.7</f>
        <v>40.566037735849058</v>
      </c>
      <c r="Z2084" s="4">
        <f>(Table1[[#This Row],[Tariff per Car]]/111)</f>
        <v>36.801801801801801</v>
      </c>
      <c r="AA2084" s="6">
        <f>(Table1[[#This Row],[Tariff per Car]]/111)/Table1[[#This Row],[Route Mileage]]</f>
        <v>5.3258758034445443E-2</v>
      </c>
      <c r="AB2084" s="4">
        <v>0.28000000000000003</v>
      </c>
      <c r="AC2084" s="4">
        <f>Table1[[#This Row],[FSC per Mile]]*Table1[[#This Row],[Route Mileage]]</f>
        <v>193.48000000000002</v>
      </c>
      <c r="AD2084" s="4">
        <f>Table1[[#This Row],[Tariff per Car]]+Table1[[#This Row],[FSC per Car]]</f>
        <v>4278.4799999999996</v>
      </c>
      <c r="AE2084" s="4">
        <f>IF(Table1[[#This Row],[Commodity]]="corn",Table1[[#This Row],[Tariff + FSC per Car]]/(111*2000/56),Table1[[#This Row],[Tariff + FSC per Car]]/(111*2000/60))</f>
        <v>1.079256216216216</v>
      </c>
      <c r="AF2084" s="4">
        <f>Table1[[#This Row],[Tariff + FSC per Car]]/100.7</f>
        <v>42.487388282025812</v>
      </c>
      <c r="AG2084" s="4">
        <f>(Table1[[#This Row],[Tariff + FSC per Car]]/111)</f>
        <v>38.544864864864863</v>
      </c>
      <c r="AH2084" s="6">
        <f>(Table1[[#This Row],[Tariff + FSC per Car]]/111)/Table1[[#This Row],[Route Mileage]]</f>
        <v>5.578128055696796E-2</v>
      </c>
    </row>
    <row r="2085" spans="1:34" x14ac:dyDescent="0.25">
      <c r="A2085" s="12">
        <v>45853</v>
      </c>
      <c r="B2085" s="22" t="s">
        <v>112</v>
      </c>
      <c r="C2085" s="22" t="s">
        <v>112</v>
      </c>
      <c r="D2085" s="25">
        <v>4051</v>
      </c>
      <c r="E2085" s="24">
        <v>2310</v>
      </c>
      <c r="F2085" s="22" t="s">
        <v>35</v>
      </c>
      <c r="G2085" s="22" t="s">
        <v>36</v>
      </c>
      <c r="H2085" s="22" t="s">
        <v>120</v>
      </c>
      <c r="I2085" s="23" t="s">
        <v>77</v>
      </c>
      <c r="J2085" t="str">
        <f>_xlfn.CONCAT(IFERROR(INDEX(Lookup!B:B, MATCH(Table1[[#This Row],[Origin City]], Lookup!A:A, 0)), Table1[[#This Row],[Origin City]]),","," ",Table1[[#This Row],[Origin State]])</f>
        <v>Frankfort, KS</v>
      </c>
      <c r="K2085" s="23" t="s">
        <v>121</v>
      </c>
      <c r="L2085" s="23" t="s">
        <v>40</v>
      </c>
      <c r="M2085" s="23" t="str">
        <f>_xlfn.CONCAT(IFERROR(INDEX(Lookup!B:B, MATCH(Table1[[#This Row],[Destination City]], Lookup!A:A, 0)), Table1[[#This Row],[Destination City]]),","," ",Table1[[#This Row],[Destination State]])</f>
        <v>Calipatria, CA</v>
      </c>
      <c r="N2085" s="44">
        <v>1572</v>
      </c>
      <c r="O2085" s="23" t="s">
        <v>51</v>
      </c>
      <c r="P2085" s="23">
        <v>107</v>
      </c>
      <c r="Q2085" s="23"/>
      <c r="R2085" s="23" t="s">
        <v>42</v>
      </c>
      <c r="S2085" s="23" t="s">
        <v>43</v>
      </c>
      <c r="T2085" s="23" t="s">
        <v>52</v>
      </c>
      <c r="U2085" s="37" t="s">
        <v>44</v>
      </c>
      <c r="V2085" s="32"/>
      <c r="W2085" s="4">
        <v>6005</v>
      </c>
      <c r="X2085" s="4">
        <f>IF(Table1[[#This Row],[Commodity]]="corn",Table1[[#This Row],[Tariff per Car]]/(111*2000/56),Table1[[#This Row],[Tariff per Car]]/(111*2000/60))</f>
        <v>1.5147747747747748</v>
      </c>
      <c r="Y2085" s="4">
        <f>Table1[[#This Row],[Tariff per Car]]/100.7</f>
        <v>59.632571996027806</v>
      </c>
      <c r="Z2085" s="4">
        <f>(Table1[[#This Row],[Tariff per Car]]/111)</f>
        <v>54.099099099099099</v>
      </c>
      <c r="AA2085" s="6">
        <f>(Table1[[#This Row],[Tariff per Car]]/111)/Table1[[#This Row],[Route Mileage]]</f>
        <v>3.4414185177543959E-2</v>
      </c>
      <c r="AB2085" s="4">
        <v>0.28000000000000003</v>
      </c>
      <c r="AC2085" s="4">
        <f>Table1[[#This Row],[FSC per Mile]]*Table1[[#This Row],[Route Mileage]]</f>
        <v>440.16</v>
      </c>
      <c r="AD2085" s="4">
        <f>Table1[[#This Row],[Tariff per Car]]+Table1[[#This Row],[FSC per Car]]</f>
        <v>6445.16</v>
      </c>
      <c r="AE2085" s="4">
        <f>IF(Table1[[#This Row],[Commodity]]="corn",Table1[[#This Row],[Tariff + FSC per Car]]/(111*2000/56),Table1[[#This Row],[Tariff + FSC per Car]]/(111*2000/60))</f>
        <v>1.6258061261261261</v>
      </c>
      <c r="AF2085" s="4">
        <f>Table1[[#This Row],[Tariff + FSC per Car]]/100.7</f>
        <v>64.003574975173777</v>
      </c>
      <c r="AG2085" s="4">
        <f>(Table1[[#This Row],[Tariff + FSC per Car]]/111)</f>
        <v>58.064504504504505</v>
      </c>
      <c r="AH2085" s="6">
        <f>(Table1[[#This Row],[Tariff + FSC per Car]]/111)/Table1[[#This Row],[Route Mileage]]</f>
        <v>3.6936707700066476E-2</v>
      </c>
    </row>
    <row r="2086" spans="1:34" x14ac:dyDescent="0.25">
      <c r="A2086" s="12">
        <v>45853</v>
      </c>
      <c r="B2086" s="22" t="s">
        <v>112</v>
      </c>
      <c r="C2086" s="22" t="s">
        <v>112</v>
      </c>
      <c r="D2086" s="25">
        <v>4051</v>
      </c>
      <c r="E2086" s="24">
        <v>2300</v>
      </c>
      <c r="F2086" s="22" t="s">
        <v>35</v>
      </c>
      <c r="G2086" s="22" t="s">
        <v>36</v>
      </c>
      <c r="H2086" s="22" t="s">
        <v>113</v>
      </c>
      <c r="I2086" s="23" t="s">
        <v>38</v>
      </c>
      <c r="J2086" t="str">
        <f>_xlfn.CONCAT(IFERROR(INDEX(Lookup!B:B, MATCH(Table1[[#This Row],[Origin City]], Lookup!A:A, 0)), Table1[[#This Row],[Origin City]]),","," ",Table1[[#This Row],[Origin State]])</f>
        <v>Mead, NE</v>
      </c>
      <c r="K2086" s="23" t="s">
        <v>114</v>
      </c>
      <c r="L2086" s="23" t="s">
        <v>40</v>
      </c>
      <c r="M2086" s="23" t="str">
        <f>_xlfn.CONCAT(IFERROR(INDEX(Lookup!B:B, MATCH(Table1[[#This Row],[Destination City]], Lookup!A:A, 0)), Table1[[#This Row],[Destination City]]),","," ",Table1[[#This Row],[Destination State]])</f>
        <v>Keyes, CA</v>
      </c>
      <c r="N2086" s="44">
        <v>1737</v>
      </c>
      <c r="O2086" s="23" t="s">
        <v>51</v>
      </c>
      <c r="P2086" s="23">
        <v>107</v>
      </c>
      <c r="Q2086" s="23"/>
      <c r="R2086" s="23" t="s">
        <v>42</v>
      </c>
      <c r="S2086" s="23" t="s">
        <v>43</v>
      </c>
      <c r="T2086" s="23" t="s">
        <v>52</v>
      </c>
      <c r="U2086" s="37" t="s">
        <v>44</v>
      </c>
      <c r="V2086" s="32"/>
      <c r="W2086" s="4">
        <v>6165</v>
      </c>
      <c r="X2086" s="4">
        <f>IF(Table1[[#This Row],[Commodity]]="corn",Table1[[#This Row],[Tariff per Car]]/(111*2000/56),Table1[[#This Row],[Tariff per Car]]/(111*2000/60))</f>
        <v>1.5551351351351352</v>
      </c>
      <c r="Y2086" s="4">
        <f>Table1[[#This Row],[Tariff per Car]]/100.7</f>
        <v>61.221449851042699</v>
      </c>
      <c r="Z2086" s="4">
        <f>(Table1[[#This Row],[Tariff per Car]]/111)</f>
        <v>55.54054054054054</v>
      </c>
      <c r="AA2086" s="6">
        <f>(Table1[[#This Row],[Tariff per Car]]/111)/Table1[[#This Row],[Route Mileage]]</f>
        <v>3.1974980161508661E-2</v>
      </c>
      <c r="AB2086" s="4">
        <v>0.28000000000000003</v>
      </c>
      <c r="AC2086" s="4">
        <f>Table1[[#This Row],[FSC per Mile]]*Table1[[#This Row],[Route Mileage]]</f>
        <v>486.36000000000007</v>
      </c>
      <c r="AD2086" s="4">
        <f>Table1[[#This Row],[Tariff per Car]]+Table1[[#This Row],[FSC per Car]]</f>
        <v>6651.36</v>
      </c>
      <c r="AE2086" s="4">
        <f>IF(Table1[[#This Row],[Commodity]]="corn",Table1[[#This Row],[Tariff + FSC per Car]]/(111*2000/56),Table1[[#This Row],[Tariff + FSC per Car]]/(111*2000/60))</f>
        <v>1.6778205405405404</v>
      </c>
      <c r="AF2086" s="4">
        <f>Table1[[#This Row],[Tariff + FSC per Car]]/100.7</f>
        <v>66.051241310824224</v>
      </c>
      <c r="AG2086" s="4">
        <f>(Table1[[#This Row],[Tariff + FSC per Car]]/111)</f>
        <v>59.922162162162159</v>
      </c>
      <c r="AH2086" s="6">
        <f>(Table1[[#This Row],[Tariff + FSC per Car]]/111)/Table1[[#This Row],[Route Mileage]]</f>
        <v>3.4497502684031178E-2</v>
      </c>
    </row>
    <row r="2087" spans="1:34" x14ac:dyDescent="0.25">
      <c r="A2087" s="12">
        <v>45853</v>
      </c>
      <c r="B2087" s="22" t="s">
        <v>112</v>
      </c>
      <c r="C2087" s="22" t="s">
        <v>112</v>
      </c>
      <c r="D2087" s="25">
        <v>4051</v>
      </c>
      <c r="E2087" s="24">
        <v>2215</v>
      </c>
      <c r="F2087" s="22" t="s">
        <v>35</v>
      </c>
      <c r="G2087" s="22" t="s">
        <v>36</v>
      </c>
      <c r="H2087" s="22" t="s">
        <v>117</v>
      </c>
      <c r="I2087" s="23" t="s">
        <v>38</v>
      </c>
      <c r="J2087" t="str">
        <f>_xlfn.CONCAT(IFERROR(INDEX(Lookup!B:B, MATCH(Table1[[#This Row],[Origin City]], Lookup!A:A, 0)), Table1[[#This Row],[Origin City]]),","," ",Table1[[#This Row],[Origin State]])</f>
        <v>Nebraska City, NE</v>
      </c>
      <c r="K2087" s="23" t="s">
        <v>118</v>
      </c>
      <c r="L2087" s="23" t="s">
        <v>54</v>
      </c>
      <c r="M2087" s="23" t="str">
        <f>_xlfn.CONCAT(IFERROR(INDEX(Lookup!B:B, MATCH(Table1[[#This Row],[Destination City]], Lookup!A:A, 0)), Table1[[#This Row],[Destination City]]),","," ",Table1[[#This Row],[Destination State]])</f>
        <v>Amarillo, TX</v>
      </c>
      <c r="N2087" s="44">
        <v>714</v>
      </c>
      <c r="O2087" s="23" t="s">
        <v>51</v>
      </c>
      <c r="P2087" s="23">
        <v>107</v>
      </c>
      <c r="Q2087" s="23"/>
      <c r="R2087" s="23" t="s">
        <v>42</v>
      </c>
      <c r="S2087" s="23" t="s">
        <v>43</v>
      </c>
      <c r="T2087" s="23" t="s">
        <v>52</v>
      </c>
      <c r="U2087" s="37" t="s">
        <v>44</v>
      </c>
      <c r="V2087" s="32"/>
      <c r="W2087" s="4">
        <v>5005</v>
      </c>
      <c r="X2087" s="4">
        <f>IF(Table1[[#This Row],[Commodity]]="corn",Table1[[#This Row],[Tariff per Car]]/(111*2000/56),Table1[[#This Row],[Tariff per Car]]/(111*2000/60))</f>
        <v>1.2625225225225225</v>
      </c>
      <c r="Y2087" s="4">
        <f>Table1[[#This Row],[Tariff per Car]]/100.7</f>
        <v>49.702085402184707</v>
      </c>
      <c r="Z2087" s="4">
        <f>(Table1[[#This Row],[Tariff per Car]]/111)</f>
        <v>45.090090090090094</v>
      </c>
      <c r="AA2087" s="6">
        <f>(Table1[[#This Row],[Tariff per Car]]/111)/Table1[[#This Row],[Route Mileage]]</f>
        <v>6.3151386680798449E-2</v>
      </c>
      <c r="AB2087" s="4">
        <v>0.28000000000000003</v>
      </c>
      <c r="AC2087" s="4">
        <f>Table1[[#This Row],[FSC per Mile]]*Table1[[#This Row],[Route Mileage]]</f>
        <v>199.92000000000002</v>
      </c>
      <c r="AD2087" s="4">
        <f>Table1[[#This Row],[Tariff per Car]]+Table1[[#This Row],[FSC per Car]]</f>
        <v>5204.92</v>
      </c>
      <c r="AE2087" s="4">
        <f>IF(Table1[[#This Row],[Commodity]]="corn",Table1[[#This Row],[Tariff + FSC per Car]]/(111*2000/56),Table1[[#This Row],[Tariff + FSC per Car]]/(111*2000/60))</f>
        <v>1.3129527927927929</v>
      </c>
      <c r="AF2087" s="4">
        <f>Table1[[#This Row],[Tariff + FSC per Car]]/100.7</f>
        <v>51.687388282025822</v>
      </c>
      <c r="AG2087" s="4">
        <f>(Table1[[#This Row],[Tariff + FSC per Car]]/111)</f>
        <v>46.891171171171173</v>
      </c>
      <c r="AH2087" s="6">
        <f>(Table1[[#This Row],[Tariff + FSC per Car]]/111)/Table1[[#This Row],[Route Mileage]]</f>
        <v>6.5673909203320974E-2</v>
      </c>
    </row>
    <row r="2088" spans="1:34" x14ac:dyDescent="0.25">
      <c r="A2088" s="12">
        <v>45853</v>
      </c>
      <c r="B2088" s="22" t="s">
        <v>112</v>
      </c>
      <c r="C2088" s="22" t="s">
        <v>112</v>
      </c>
      <c r="D2088" s="25">
        <v>4051</v>
      </c>
      <c r="E2088" s="24">
        <v>2100</v>
      </c>
      <c r="F2088" s="22" t="s">
        <v>35</v>
      </c>
      <c r="G2088" s="22" t="s">
        <v>36</v>
      </c>
      <c r="H2088" s="22" t="s">
        <v>122</v>
      </c>
      <c r="I2088" s="23" t="s">
        <v>59</v>
      </c>
      <c r="J2088" t="str">
        <f>_xlfn.CONCAT(IFERROR(INDEX(Lookup!B:B, MATCH(Table1[[#This Row],[Origin City]], Lookup!A:A, 0)), Table1[[#This Row],[Origin City]]),","," ",Table1[[#This Row],[Origin State]])</f>
        <v>Sloan, IA</v>
      </c>
      <c r="K2088" s="23" t="s">
        <v>123</v>
      </c>
      <c r="L2088" s="23" t="s">
        <v>124</v>
      </c>
      <c r="M2088" s="23" t="str">
        <f>_xlfn.CONCAT(IFERROR(INDEX(Lookup!B:B, MATCH(Table1[[#This Row],[Destination City]], Lookup!A:A, 0)), Table1[[#This Row],[Destination City]]),","," ",Table1[[#This Row],[Destination State]])</f>
        <v>Burley, ID</v>
      </c>
      <c r="N2088" s="44">
        <v>1176</v>
      </c>
      <c r="O2088" s="23" t="s">
        <v>51</v>
      </c>
      <c r="P2088" s="23">
        <v>107</v>
      </c>
      <c r="Q2088" s="23"/>
      <c r="R2088" s="23" t="s">
        <v>42</v>
      </c>
      <c r="S2088" s="23" t="s">
        <v>43</v>
      </c>
      <c r="T2088" s="23" t="s">
        <v>52</v>
      </c>
      <c r="U2088" s="37" t="s">
        <v>44</v>
      </c>
      <c r="V2088" s="32"/>
      <c r="W2088" s="4">
        <v>5685</v>
      </c>
      <c r="X2088" s="4">
        <f>IF(Table1[[#This Row],[Commodity]]="corn",Table1[[#This Row],[Tariff per Car]]/(111*2000/56),Table1[[#This Row],[Tariff per Car]]/(111*2000/60))</f>
        <v>1.4340540540540541</v>
      </c>
      <c r="Y2088" s="4">
        <f>Table1[[#This Row],[Tariff per Car]]/100.7</f>
        <v>56.454816285998014</v>
      </c>
      <c r="Z2088" s="4">
        <f>(Table1[[#This Row],[Tariff per Car]]/111)</f>
        <v>51.216216216216218</v>
      </c>
      <c r="AA2088" s="6">
        <f>(Table1[[#This Row],[Tariff per Car]]/111)/Table1[[#This Row],[Route Mileage]]</f>
        <v>4.355120426548998E-2</v>
      </c>
      <c r="AB2088" s="4">
        <v>0.28000000000000003</v>
      </c>
      <c r="AC2088" s="4">
        <f>Table1[[#This Row],[FSC per Mile]]*Table1[[#This Row],[Route Mileage]]</f>
        <v>329.28000000000003</v>
      </c>
      <c r="AD2088" s="4">
        <f>Table1[[#This Row],[Tariff per Car]]+Table1[[#This Row],[FSC per Car]]</f>
        <v>6014.28</v>
      </c>
      <c r="AE2088" s="4">
        <f>IF(Table1[[#This Row],[Commodity]]="corn",Table1[[#This Row],[Tariff + FSC per Car]]/(111*2000/56),Table1[[#This Row],[Tariff + FSC per Car]]/(111*2000/60))</f>
        <v>1.5171156756756756</v>
      </c>
      <c r="AF2088" s="4">
        <f>Table1[[#This Row],[Tariff + FSC per Car]]/100.7</f>
        <v>59.724726911618667</v>
      </c>
      <c r="AG2088" s="4">
        <f>(Table1[[#This Row],[Tariff + FSC per Car]]/111)</f>
        <v>54.182702702702699</v>
      </c>
      <c r="AH2088" s="6">
        <f>(Table1[[#This Row],[Tariff + FSC per Car]]/111)/Table1[[#This Row],[Route Mileage]]</f>
        <v>4.6073726788012498E-2</v>
      </c>
    </row>
    <row r="2089" spans="1:34" x14ac:dyDescent="0.25">
      <c r="A2089" s="12">
        <v>45853</v>
      </c>
      <c r="B2089" s="22" t="s">
        <v>112</v>
      </c>
      <c r="C2089" s="22" t="s">
        <v>112</v>
      </c>
      <c r="D2089" s="25">
        <v>4051</v>
      </c>
      <c r="E2089" s="24">
        <v>2210</v>
      </c>
      <c r="F2089" s="22" t="s">
        <v>35</v>
      </c>
      <c r="G2089" s="22" t="s">
        <v>36</v>
      </c>
      <c r="H2089" s="22" t="s">
        <v>125</v>
      </c>
      <c r="I2089" s="23" t="s">
        <v>57</v>
      </c>
      <c r="J2089" t="str">
        <f>_xlfn.CONCAT(IFERROR(INDEX(Lookup!B:B, MATCH(Table1[[#This Row],[Origin City]], Lookup!A:A, 0)), Table1[[#This Row],[Origin City]]),","," ",Table1[[#This Row],[Origin State]])</f>
        <v>Sterling, IL</v>
      </c>
      <c r="K2089" s="23" t="s">
        <v>126</v>
      </c>
      <c r="L2089" s="23" t="s">
        <v>127</v>
      </c>
      <c r="M2089" s="23" t="str">
        <f>_xlfn.CONCAT(IFERROR(INDEX(Lookup!B:B, MATCH(Table1[[#This Row],[Destination City]], Lookup!A:A, 0)), Table1[[#This Row],[Destination City]]),","," ",Table1[[#This Row],[Destination State]])</f>
        <v>Nashville, AR</v>
      </c>
      <c r="N2089" s="44">
        <v>723</v>
      </c>
      <c r="O2089" s="23" t="s">
        <v>51</v>
      </c>
      <c r="P2089" s="23">
        <v>107</v>
      </c>
      <c r="Q2089" s="23"/>
      <c r="R2089" s="23" t="s">
        <v>42</v>
      </c>
      <c r="S2089" s="23" t="s">
        <v>43</v>
      </c>
      <c r="T2089" s="23" t="s">
        <v>52</v>
      </c>
      <c r="U2089" s="37" t="s">
        <v>44</v>
      </c>
      <c r="V2089" s="32"/>
      <c r="W2089" s="4">
        <v>4225</v>
      </c>
      <c r="X2089" s="4">
        <f>IF(Table1[[#This Row],[Commodity]]="corn",Table1[[#This Row],[Tariff per Car]]/(111*2000/56),Table1[[#This Row],[Tariff per Car]]/(111*2000/60))</f>
        <v>1.0657657657657658</v>
      </c>
      <c r="Y2089" s="4">
        <f>Table1[[#This Row],[Tariff per Car]]/100.7</f>
        <v>41.956305858987086</v>
      </c>
      <c r="Z2089" s="4">
        <f>(Table1[[#This Row],[Tariff per Car]]/111)</f>
        <v>38.063063063063062</v>
      </c>
      <c r="AA2089" s="6">
        <f>(Table1[[#This Row],[Tariff per Car]]/111)/Table1[[#This Row],[Route Mileage]]</f>
        <v>5.2646007002853476E-2</v>
      </c>
      <c r="AB2089" s="4">
        <v>0.28000000000000003</v>
      </c>
      <c r="AC2089" s="4">
        <f>Table1[[#This Row],[FSC per Mile]]*Table1[[#This Row],[Route Mileage]]</f>
        <v>202.44000000000003</v>
      </c>
      <c r="AD2089" s="4">
        <f>Table1[[#This Row],[Tariff per Car]]+Table1[[#This Row],[FSC per Car]]</f>
        <v>4427.4399999999996</v>
      </c>
      <c r="AE2089" s="4">
        <f>IF(Table1[[#This Row],[Commodity]]="corn",Table1[[#This Row],[Tariff + FSC per Car]]/(111*2000/56),Table1[[#This Row],[Tariff + FSC per Car]]/(111*2000/60))</f>
        <v>1.1168317117117117</v>
      </c>
      <c r="AF2089" s="4">
        <f>Table1[[#This Row],[Tariff + FSC per Car]]/100.7</f>
        <v>43.966633565044681</v>
      </c>
      <c r="AG2089" s="4">
        <f>(Table1[[#This Row],[Tariff + FSC per Car]]/111)</f>
        <v>39.886846846846844</v>
      </c>
      <c r="AH2089" s="6">
        <f>(Table1[[#This Row],[Tariff + FSC per Car]]/111)/Table1[[#This Row],[Route Mileage]]</f>
        <v>5.5168529525375994E-2</v>
      </c>
    </row>
    <row r="2090" spans="1:34" x14ac:dyDescent="0.25">
      <c r="A2090" s="12">
        <v>45853</v>
      </c>
      <c r="B2090" s="22" t="s">
        <v>34</v>
      </c>
      <c r="C2090" s="22" t="s">
        <v>34</v>
      </c>
      <c r="D2090" s="25">
        <v>4022</v>
      </c>
      <c r="E2090" s="24">
        <v>69105</v>
      </c>
      <c r="F2090" s="22" t="s">
        <v>72</v>
      </c>
      <c r="G2090" s="22" t="s">
        <v>36</v>
      </c>
      <c r="H2090" s="22" t="s">
        <v>73</v>
      </c>
      <c r="I2090" s="23" t="s">
        <v>47</v>
      </c>
      <c r="J2090" t="str">
        <f>_xlfn.CONCAT(IFERROR(INDEX(Lookup!B:B, MATCH(Table1[[#This Row],[Origin City]], Lookup!A:A, 0)), Table1[[#This Row],[Origin City]]),","," ",Table1[[#This Row],[Origin State]])</f>
        <v>Argyle, MN</v>
      </c>
      <c r="K2090" s="23" t="s">
        <v>48</v>
      </c>
      <c r="L2090" s="23" t="s">
        <v>49</v>
      </c>
      <c r="M2090" s="23" t="s">
        <v>50</v>
      </c>
      <c r="N2090" s="44">
        <v>1528</v>
      </c>
      <c r="O2090" s="23" t="s">
        <v>51</v>
      </c>
      <c r="P2090" s="23">
        <v>110</v>
      </c>
      <c r="Q2090" s="23">
        <v>120</v>
      </c>
      <c r="R2090" s="23" t="s">
        <v>2</v>
      </c>
      <c r="S2090" s="23" t="s">
        <v>43</v>
      </c>
      <c r="T2090" s="23" t="s">
        <v>52</v>
      </c>
      <c r="U2090" s="37" t="s">
        <v>44</v>
      </c>
      <c r="V2090" s="32" t="s">
        <v>45</v>
      </c>
      <c r="W2090" s="4">
        <v>6135</v>
      </c>
      <c r="X2090" s="4">
        <f>IF(Table1[[#This Row],[Commodity]]="corn",Table1[[#This Row],[Tariff per Car]]/(111*2000/56),Table1[[#This Row],[Tariff per Car]]/(111*2000/60))</f>
        <v>1.6581081081081082</v>
      </c>
      <c r="Y2090" s="4">
        <f>Table1[[#This Row],[Tariff per Car]]/100.7</f>
        <v>60.923535253227406</v>
      </c>
      <c r="Z2090" s="4">
        <f>(Table1[[#This Row],[Tariff per Car]]/111)</f>
        <v>55.270270270270274</v>
      </c>
      <c r="AA2090" s="6">
        <f>(Table1[[#This Row],[Tariff per Car]]/111)/Table1[[#This Row],[Route Mileage]]</f>
        <v>3.6171642847035522E-2</v>
      </c>
      <c r="AB2090" s="4">
        <v>0.05</v>
      </c>
      <c r="AC2090" s="4">
        <f>Table1[[#This Row],[FSC per Mile]]*Table1[[#This Row],[Route Mileage]]</f>
        <v>76.400000000000006</v>
      </c>
      <c r="AD2090" s="4">
        <f>Table1[[#This Row],[Tariff per Car]]+Table1[[#This Row],[FSC per Car]]</f>
        <v>6211.4</v>
      </c>
      <c r="AE2090" s="4">
        <f>IF(Table1[[#This Row],[Commodity]]="corn",Table1[[#This Row],[Tariff + FSC per Car]]/(111*2000/56),Table1[[#This Row],[Tariff + FSC per Car]]/(111*2000/60))</f>
        <v>1.6787567567567567</v>
      </c>
      <c r="AF2090" s="4">
        <f>Table1[[#This Row],[Tariff + FSC per Car]]/100.7</f>
        <v>61.682224428997017</v>
      </c>
      <c r="AG2090" s="4">
        <f>(Table1[[#This Row],[Tariff + FSC per Car]]/111)</f>
        <v>55.958558558558558</v>
      </c>
      <c r="AH2090" s="6">
        <f>(Table1[[#This Row],[Tariff + FSC per Car]]/111)/Table1[[#This Row],[Route Mileage]]</f>
        <v>3.6622093297485968E-2</v>
      </c>
    </row>
    <row r="2091" spans="1:34" x14ac:dyDescent="0.25">
      <c r="A2091" s="12">
        <v>45853</v>
      </c>
      <c r="B2091" s="22" t="s">
        <v>34</v>
      </c>
      <c r="C2091" s="22" t="s">
        <v>34</v>
      </c>
      <c r="D2091" s="25">
        <v>4022</v>
      </c>
      <c r="E2091" s="24">
        <v>69105</v>
      </c>
      <c r="F2091" s="22" t="s">
        <v>72</v>
      </c>
      <c r="G2091" s="22" t="s">
        <v>36</v>
      </c>
      <c r="H2091" s="22" t="s">
        <v>73</v>
      </c>
      <c r="I2091" s="23" t="s">
        <v>47</v>
      </c>
      <c r="J2091" t="str">
        <f>_xlfn.CONCAT(IFERROR(INDEX(Lookup!B:B, MATCH(Table1[[#This Row],[Origin City]], Lookup!A:A, 0)), Table1[[#This Row],[Origin City]]),","," ",Table1[[#This Row],[Origin State]])</f>
        <v>Argyle, MN</v>
      </c>
      <c r="K2091" s="23" t="s">
        <v>65</v>
      </c>
      <c r="L2091" s="23" t="s">
        <v>54</v>
      </c>
      <c r="M2091" s="23" t="s">
        <v>66</v>
      </c>
      <c r="N2091" s="44">
        <v>1634</v>
      </c>
      <c r="O2091" s="23" t="s">
        <v>51</v>
      </c>
      <c r="P2091" s="23">
        <v>110</v>
      </c>
      <c r="Q2091" s="23">
        <v>120</v>
      </c>
      <c r="R2091" s="23" t="s">
        <v>2</v>
      </c>
      <c r="S2091" s="23" t="s">
        <v>43</v>
      </c>
      <c r="T2091" s="23" t="s">
        <v>52</v>
      </c>
      <c r="U2091" s="37" t="s">
        <v>44</v>
      </c>
      <c r="V2091" s="32" t="s">
        <v>45</v>
      </c>
      <c r="W2091" s="4">
        <v>6685</v>
      </c>
      <c r="X2091" s="4">
        <f>IF(Table1[[#This Row],[Commodity]]="corn",Table1[[#This Row],[Tariff per Car]]/(111*2000/56),Table1[[#This Row],[Tariff per Car]]/(111*2000/60))</f>
        <v>1.8067567567567568</v>
      </c>
      <c r="Y2091" s="4">
        <f>Table1[[#This Row],[Tariff per Car]]/100.7</f>
        <v>66.385302879841106</v>
      </c>
      <c r="Z2091" s="4">
        <f>(Table1[[#This Row],[Tariff per Car]]/111)</f>
        <v>60.225225225225223</v>
      </c>
      <c r="AA2091" s="6">
        <f>(Table1[[#This Row],[Tariff per Car]]/111)/Table1[[#This Row],[Route Mileage]]</f>
        <v>3.6857542977494016E-2</v>
      </c>
      <c r="AB2091" s="4">
        <v>0.05</v>
      </c>
      <c r="AC2091" s="4">
        <f>Table1[[#This Row],[FSC per Mile]]*Table1[[#This Row],[Route Mileage]]</f>
        <v>81.7</v>
      </c>
      <c r="AD2091" s="4">
        <f>Table1[[#This Row],[Tariff per Car]]+Table1[[#This Row],[FSC per Car]]</f>
        <v>6766.7</v>
      </c>
      <c r="AE2091" s="4">
        <f>IF(Table1[[#This Row],[Commodity]]="corn",Table1[[#This Row],[Tariff + FSC per Car]]/(111*2000/56),Table1[[#This Row],[Tariff + FSC per Car]]/(111*2000/60))</f>
        <v>1.8288378378378378</v>
      </c>
      <c r="AF2091" s="4">
        <f>Table1[[#This Row],[Tariff + FSC per Car]]/100.7</f>
        <v>67.196623634558094</v>
      </c>
      <c r="AG2091" s="4">
        <f>(Table1[[#This Row],[Tariff + FSC per Car]]/111)</f>
        <v>60.961261261261257</v>
      </c>
      <c r="AH2091" s="6">
        <f>(Table1[[#This Row],[Tariff + FSC per Car]]/111)/Table1[[#This Row],[Route Mileage]]</f>
        <v>3.7307993427944462E-2</v>
      </c>
    </row>
    <row r="2092" spans="1:34" x14ac:dyDescent="0.25">
      <c r="A2092" s="12">
        <v>45853</v>
      </c>
      <c r="B2092" s="22" t="s">
        <v>34</v>
      </c>
      <c r="C2092" s="22" t="s">
        <v>34</v>
      </c>
      <c r="D2092" s="25">
        <v>4022</v>
      </c>
      <c r="E2092" s="24">
        <v>69105</v>
      </c>
      <c r="F2092" s="22" t="s">
        <v>72</v>
      </c>
      <c r="G2092" s="22" t="s">
        <v>36</v>
      </c>
      <c r="H2092" s="22" t="s">
        <v>74</v>
      </c>
      <c r="I2092" s="23" t="s">
        <v>75</v>
      </c>
      <c r="J2092" t="str">
        <f>_xlfn.CONCAT(IFERROR(INDEX(Lookup!B:B, MATCH(Table1[[#This Row],[Origin City]], Lookup!A:A, 0)), Table1[[#This Row],[Origin City]]),","," ",Table1[[#This Row],[Origin State]])</f>
        <v>Casselton, ND</v>
      </c>
      <c r="K2092" s="23" t="s">
        <v>48</v>
      </c>
      <c r="L2092" s="23" t="s">
        <v>49</v>
      </c>
      <c r="M2092" s="23" t="s">
        <v>50</v>
      </c>
      <c r="N2092" s="44">
        <v>1469</v>
      </c>
      <c r="O2092" s="23" t="s">
        <v>51</v>
      </c>
      <c r="P2092" s="23">
        <v>110</v>
      </c>
      <c r="Q2092" s="23">
        <v>120</v>
      </c>
      <c r="R2092" s="23" t="s">
        <v>2</v>
      </c>
      <c r="S2092" s="23" t="s">
        <v>43</v>
      </c>
      <c r="T2092" s="23" t="s">
        <v>52</v>
      </c>
      <c r="U2092" s="37" t="s">
        <v>44</v>
      </c>
      <c r="V2092" s="32" t="s">
        <v>45</v>
      </c>
      <c r="W2092" s="4">
        <v>6085</v>
      </c>
      <c r="X2092" s="4">
        <f>IF(Table1[[#This Row],[Commodity]]="corn",Table1[[#This Row],[Tariff per Car]]/(111*2000/56),Table1[[#This Row],[Tariff per Car]]/(111*2000/60))</f>
        <v>1.6445945945945946</v>
      </c>
      <c r="Y2092" s="4">
        <f>Table1[[#This Row],[Tariff per Car]]/100.7</f>
        <v>60.427010923535249</v>
      </c>
      <c r="Z2092" s="4">
        <f>(Table1[[#This Row],[Tariff per Car]]/111)</f>
        <v>54.81981981981982</v>
      </c>
      <c r="AA2092" s="6">
        <f>(Table1[[#This Row],[Tariff per Car]]/111)/Table1[[#This Row],[Route Mileage]]</f>
        <v>3.731778068061254E-2</v>
      </c>
      <c r="AB2092" s="4">
        <v>0.05</v>
      </c>
      <c r="AC2092" s="4">
        <f>Table1[[#This Row],[FSC per Mile]]*Table1[[#This Row],[Route Mileage]]</f>
        <v>73.45</v>
      </c>
      <c r="AD2092" s="4">
        <f>Table1[[#This Row],[Tariff per Car]]+Table1[[#This Row],[FSC per Car]]</f>
        <v>6158.45</v>
      </c>
      <c r="AE2092" s="4">
        <f>IF(Table1[[#This Row],[Commodity]]="corn",Table1[[#This Row],[Tariff + FSC per Car]]/(111*2000/56),Table1[[#This Row],[Tariff + FSC per Car]]/(111*2000/60))</f>
        <v>1.664445945945946</v>
      </c>
      <c r="AF2092" s="4">
        <f>Table1[[#This Row],[Tariff + FSC per Car]]/100.7</f>
        <v>61.156405163853023</v>
      </c>
      <c r="AG2092" s="4">
        <f>(Table1[[#This Row],[Tariff + FSC per Car]]/111)</f>
        <v>55.48153153153153</v>
      </c>
      <c r="AH2092" s="6">
        <f>(Table1[[#This Row],[Tariff + FSC per Car]]/111)/Table1[[#This Row],[Route Mileage]]</f>
        <v>3.7768231131062986E-2</v>
      </c>
    </row>
    <row r="2093" spans="1:34" x14ac:dyDescent="0.25">
      <c r="A2093" s="12">
        <v>45853</v>
      </c>
      <c r="B2093" s="22" t="s">
        <v>34</v>
      </c>
      <c r="C2093" s="22" t="s">
        <v>34</v>
      </c>
      <c r="D2093" s="25">
        <v>4022</v>
      </c>
      <c r="E2093" s="24">
        <v>69902</v>
      </c>
      <c r="F2093" s="22" t="s">
        <v>72</v>
      </c>
      <c r="G2093" s="22" t="s">
        <v>36</v>
      </c>
      <c r="H2093" s="22" t="s">
        <v>74</v>
      </c>
      <c r="I2093" s="23" t="s">
        <v>75</v>
      </c>
      <c r="J2093" t="str">
        <f>_xlfn.CONCAT(IFERROR(INDEX(Lookup!B:B, MATCH(Table1[[#This Row],[Origin City]], Lookup!A:A, 0)), Table1[[#This Row],[Origin City]]),","," ",Table1[[#This Row],[Origin State]])</f>
        <v>Casselton, ND</v>
      </c>
      <c r="K2093" s="23" t="s">
        <v>79</v>
      </c>
      <c r="L2093" s="23" t="s">
        <v>62</v>
      </c>
      <c r="M2093" s="23" t="str">
        <f>_xlfn.CONCAT(IFERROR(INDEX(Lookup!B:B, MATCH(Table1[[#This Row],[Destination City]], Lookup!A:A, 0)), Table1[[#This Row],[Destination City]]),","," ",Table1[[#This Row],[Destination State]])</f>
        <v>St. Louis, MO</v>
      </c>
      <c r="N2093" s="44">
        <v>855</v>
      </c>
      <c r="O2093" s="23" t="s">
        <v>51</v>
      </c>
      <c r="P2093" s="23">
        <v>110</v>
      </c>
      <c r="Q2093" s="23">
        <v>120</v>
      </c>
      <c r="R2093" s="23" t="s">
        <v>2</v>
      </c>
      <c r="S2093" s="23" t="s">
        <v>43</v>
      </c>
      <c r="T2093" s="23" t="s">
        <v>52</v>
      </c>
      <c r="U2093" s="37" t="s">
        <v>44</v>
      </c>
      <c r="V2093" s="32" t="s">
        <v>45</v>
      </c>
      <c r="W2093" s="4">
        <v>3400</v>
      </c>
      <c r="X2093" s="4">
        <f>IF(Table1[[#This Row],[Commodity]]="corn",Table1[[#This Row],[Tariff per Car]]/(111*2000/56),Table1[[#This Row],[Tariff per Car]]/(111*2000/60))</f>
        <v>0.91891891891891897</v>
      </c>
      <c r="Y2093" s="4">
        <f>Table1[[#This Row],[Tariff per Car]]/100.7</f>
        <v>33.763654419066533</v>
      </c>
      <c r="Z2093" s="4">
        <f>(Table1[[#This Row],[Tariff per Car]]/111)</f>
        <v>30.63063063063063</v>
      </c>
      <c r="AA2093" s="6">
        <f>(Table1[[#This Row],[Tariff per Car]]/111)/Table1[[#This Row],[Route Mileage]]</f>
        <v>3.5825298983193719E-2</v>
      </c>
      <c r="AB2093" s="4">
        <v>0.05</v>
      </c>
      <c r="AC2093" s="4">
        <f>Table1[[#This Row],[FSC per Mile]]*Table1[[#This Row],[Route Mileage]]</f>
        <v>42.75</v>
      </c>
      <c r="AD2093" s="4">
        <f>Table1[[#This Row],[Tariff per Car]]+Table1[[#This Row],[FSC per Car]]</f>
        <v>3442.75</v>
      </c>
      <c r="AE2093" s="4">
        <f>IF(Table1[[#This Row],[Commodity]]="corn",Table1[[#This Row],[Tariff + FSC per Car]]/(111*2000/56),Table1[[#This Row],[Tariff + FSC per Car]]/(111*2000/60))</f>
        <v>0.93047297297297293</v>
      </c>
      <c r="AF2093" s="4">
        <f>Table1[[#This Row],[Tariff + FSC per Car]]/100.7</f>
        <v>34.188182720953328</v>
      </c>
      <c r="AG2093" s="4">
        <f>(Table1[[#This Row],[Tariff + FSC per Car]]/111)</f>
        <v>31.015765765765767</v>
      </c>
      <c r="AH2093" s="6">
        <f>(Table1[[#This Row],[Tariff + FSC per Car]]/111)/Table1[[#This Row],[Route Mileage]]</f>
        <v>3.6275749433644172E-2</v>
      </c>
    </row>
    <row r="2094" spans="1:34" x14ac:dyDescent="0.25">
      <c r="A2094" s="12">
        <v>45853</v>
      </c>
      <c r="B2094" s="22" t="s">
        <v>34</v>
      </c>
      <c r="C2094" s="22" t="s">
        <v>34</v>
      </c>
      <c r="D2094" s="25">
        <v>4022</v>
      </c>
      <c r="E2094" s="24">
        <v>69105</v>
      </c>
      <c r="F2094" s="22" t="s">
        <v>72</v>
      </c>
      <c r="G2094" s="22" t="s">
        <v>36</v>
      </c>
      <c r="H2094" s="22" t="s">
        <v>76</v>
      </c>
      <c r="I2094" s="23" t="s">
        <v>77</v>
      </c>
      <c r="J2094" t="str">
        <f>_xlfn.CONCAT(IFERROR(INDEX(Lookup!B:B, MATCH(Table1[[#This Row],[Origin City]], Lookup!A:A, 0)), Table1[[#This Row],[Origin City]]),","," ",Table1[[#This Row],[Origin State]])</f>
        <v>Concordia, KS</v>
      </c>
      <c r="K2094" s="23" t="s">
        <v>65</v>
      </c>
      <c r="L2094" s="23" t="s">
        <v>54</v>
      </c>
      <c r="M2094" s="23" t="s">
        <v>66</v>
      </c>
      <c r="N2094" s="44">
        <v>742</v>
      </c>
      <c r="O2094" s="23" t="s">
        <v>51</v>
      </c>
      <c r="P2094" s="23">
        <v>110</v>
      </c>
      <c r="Q2094" s="23">
        <v>120</v>
      </c>
      <c r="R2094" s="23" t="s">
        <v>2</v>
      </c>
      <c r="S2094" s="23" t="s">
        <v>43</v>
      </c>
      <c r="T2094" s="23" t="s">
        <v>43</v>
      </c>
      <c r="U2094" s="37" t="s">
        <v>44</v>
      </c>
      <c r="V2094" s="32" t="s">
        <v>45</v>
      </c>
      <c r="W2094" s="4">
        <v>4935</v>
      </c>
      <c r="X2094" s="4">
        <f>IF(Table1[[#This Row],[Commodity]]="corn",Table1[[#This Row],[Tariff per Car]]/(111*2000/56),Table1[[#This Row],[Tariff per Car]]/(111*2000/60))</f>
        <v>1.3337837837837838</v>
      </c>
      <c r="Y2094" s="4">
        <f>Table1[[#This Row],[Tariff per Car]]/100.7</f>
        <v>49.006951340615686</v>
      </c>
      <c r="Z2094" s="4">
        <f>(Table1[[#This Row],[Tariff per Car]]/111)</f>
        <v>44.45945945945946</v>
      </c>
      <c r="AA2094" s="6">
        <f>(Table1[[#This Row],[Tariff per Car]]/111)/Table1[[#This Row],[Route Mileage]]</f>
        <v>5.991840897501275E-2</v>
      </c>
      <c r="AB2094" s="4">
        <v>0.05</v>
      </c>
      <c r="AC2094" s="4">
        <f>Table1[[#This Row],[FSC per Mile]]*Table1[[#This Row],[Route Mileage]]</f>
        <v>37.1</v>
      </c>
      <c r="AD2094" s="4">
        <f>Table1[[#This Row],[Tariff per Car]]+Table1[[#This Row],[FSC per Car]]</f>
        <v>4972.1000000000004</v>
      </c>
      <c r="AE2094" s="4">
        <f>IF(Table1[[#This Row],[Commodity]]="corn",Table1[[#This Row],[Tariff + FSC per Car]]/(111*2000/56),Table1[[#This Row],[Tariff + FSC per Car]]/(111*2000/60))</f>
        <v>1.3438108108108109</v>
      </c>
      <c r="AF2094" s="4">
        <f>Table1[[#This Row],[Tariff + FSC per Car]]/100.7</f>
        <v>49.375372393247268</v>
      </c>
      <c r="AG2094" s="4">
        <f>(Table1[[#This Row],[Tariff + FSC per Car]]/111)</f>
        <v>44.793693693693697</v>
      </c>
      <c r="AH2094" s="6">
        <f>(Table1[[#This Row],[Tariff + FSC per Car]]/111)/Table1[[#This Row],[Route Mileage]]</f>
        <v>6.0368859425463203E-2</v>
      </c>
    </row>
    <row r="2095" spans="1:34" x14ac:dyDescent="0.25">
      <c r="A2095" s="12">
        <v>45853</v>
      </c>
      <c r="B2095" s="22" t="s">
        <v>34</v>
      </c>
      <c r="C2095" s="22" t="s">
        <v>34</v>
      </c>
      <c r="D2095" s="25">
        <v>4022</v>
      </c>
      <c r="E2095" s="24">
        <v>69105</v>
      </c>
      <c r="F2095" s="22" t="s">
        <v>72</v>
      </c>
      <c r="G2095" s="22" t="s">
        <v>36</v>
      </c>
      <c r="H2095" s="22" t="s">
        <v>78</v>
      </c>
      <c r="I2095" s="23" t="s">
        <v>68</v>
      </c>
      <c r="J2095" t="str">
        <f>_xlfn.CONCAT(IFERROR(INDEX(Lookup!B:B, MATCH(Table1[[#This Row],[Origin City]], Lookup!A:A, 0)), Table1[[#This Row],[Origin City]]),","," ",Table1[[#This Row],[Origin State]])</f>
        <v>Mitchell, SD</v>
      </c>
      <c r="K2095" s="23" t="s">
        <v>48</v>
      </c>
      <c r="L2095" s="23" t="s">
        <v>49</v>
      </c>
      <c r="M2095" s="23" t="s">
        <v>50</v>
      </c>
      <c r="N2095" s="44">
        <v>1624</v>
      </c>
      <c r="O2095" s="23" t="s">
        <v>51</v>
      </c>
      <c r="P2095" s="23">
        <v>110</v>
      </c>
      <c r="Q2095" s="23">
        <v>120</v>
      </c>
      <c r="R2095" s="23" t="s">
        <v>2</v>
      </c>
      <c r="S2095" s="23" t="s">
        <v>43</v>
      </c>
      <c r="T2095" t="s">
        <v>52</v>
      </c>
      <c r="U2095" s="37" t="s">
        <v>44</v>
      </c>
      <c r="V2095" s="32" t="s">
        <v>45</v>
      </c>
      <c r="W2095" s="4">
        <v>6185</v>
      </c>
      <c r="X2095" s="4">
        <f>IF(Table1[[#This Row],[Commodity]]="corn",Table1[[#This Row],[Tariff per Car]]/(111*2000/56),Table1[[#This Row],[Tariff per Car]]/(111*2000/60))</f>
        <v>1.6716216216216215</v>
      </c>
      <c r="Y2095" s="4">
        <f>Table1[[#This Row],[Tariff per Car]]/100.7</f>
        <v>61.420059582919563</v>
      </c>
      <c r="Z2095" s="4">
        <f>(Table1[[#This Row],[Tariff per Car]]/111)</f>
        <v>55.72072072072072</v>
      </c>
      <c r="AA2095" s="6">
        <f>(Table1[[#This Row],[Tariff per Car]]/111)/Table1[[#This Row],[Route Mileage]]</f>
        <v>3.4310788621133452E-2</v>
      </c>
      <c r="AB2095" s="4">
        <v>0.05</v>
      </c>
      <c r="AC2095" s="4">
        <f>Table1[[#This Row],[FSC per Mile]]*Table1[[#This Row],[Route Mileage]]</f>
        <v>81.2</v>
      </c>
      <c r="AD2095" s="4">
        <f>Table1[[#This Row],[Tariff per Car]]+Table1[[#This Row],[FSC per Car]]</f>
        <v>6266.2</v>
      </c>
      <c r="AE2095" s="4">
        <f>IF(Table1[[#This Row],[Commodity]]="corn",Table1[[#This Row],[Tariff + FSC per Car]]/(111*2000/56),Table1[[#This Row],[Tariff + FSC per Car]]/(111*2000/60))</f>
        <v>1.6935675675675674</v>
      </c>
      <c r="AF2095" s="4">
        <f>Table1[[#This Row],[Tariff + FSC per Car]]/100.7</f>
        <v>62.226415094339622</v>
      </c>
      <c r="AG2095" s="4">
        <f>(Table1[[#This Row],[Tariff + FSC per Car]]/111)</f>
        <v>56.452252252252251</v>
      </c>
      <c r="AH2095" s="6">
        <f>(Table1[[#This Row],[Tariff + FSC per Car]]/111)/Table1[[#This Row],[Route Mileage]]</f>
        <v>3.4761239071583898E-2</v>
      </c>
    </row>
    <row r="2096" spans="1:34" x14ac:dyDescent="0.25">
      <c r="A2096" s="12">
        <v>45853</v>
      </c>
      <c r="B2096" s="22" t="s">
        <v>34</v>
      </c>
      <c r="C2096" s="22" t="s">
        <v>34</v>
      </c>
      <c r="D2096" s="25">
        <v>4022</v>
      </c>
      <c r="E2096" s="24">
        <v>69105</v>
      </c>
      <c r="F2096" s="22" t="s">
        <v>72</v>
      </c>
      <c r="G2096" s="22" t="s">
        <v>36</v>
      </c>
      <c r="H2096" s="22" t="s">
        <v>61</v>
      </c>
      <c r="I2096" s="23" t="s">
        <v>62</v>
      </c>
      <c r="J2096" t="str">
        <f>_xlfn.CONCAT(IFERROR(INDEX(Lookup!B:B, MATCH(Table1[[#This Row],[Origin City]], Lookup!A:A, 0)), Table1[[#This Row],[Origin City]]),","," ",Table1[[#This Row],[Origin State]])</f>
        <v>Phelps (Rock Port), MO</v>
      </c>
      <c r="K2096" s="23" t="s">
        <v>48</v>
      </c>
      <c r="L2096" s="23" t="s">
        <v>49</v>
      </c>
      <c r="M2096" s="23" t="s">
        <v>50</v>
      </c>
      <c r="N2096" s="44">
        <v>1881</v>
      </c>
      <c r="O2096" s="23" t="s">
        <v>51</v>
      </c>
      <c r="P2096" s="23">
        <v>110</v>
      </c>
      <c r="Q2096" s="23">
        <v>120</v>
      </c>
      <c r="R2096" s="23" t="s">
        <v>2</v>
      </c>
      <c r="S2096" s="23" t="s">
        <v>43</v>
      </c>
      <c r="T2096" s="23" t="s">
        <v>43</v>
      </c>
      <c r="U2096" s="37" t="s">
        <v>44</v>
      </c>
      <c r="V2096" s="32" t="s">
        <v>45</v>
      </c>
      <c r="W2096" s="4">
        <v>6135</v>
      </c>
      <c r="X2096" s="4">
        <f>IF(Table1[[#This Row],[Commodity]]="corn",Table1[[#This Row],[Tariff per Car]]/(111*2000/56),Table1[[#This Row],[Tariff per Car]]/(111*2000/60))</f>
        <v>1.6581081081081082</v>
      </c>
      <c r="Y2096" s="4">
        <f>Table1[[#This Row],[Tariff per Car]]/100.7</f>
        <v>60.923535253227406</v>
      </c>
      <c r="Z2096" s="4">
        <f>(Table1[[#This Row],[Tariff per Car]]/111)</f>
        <v>55.270270270270274</v>
      </c>
      <c r="AA2096" s="6">
        <f>(Table1[[#This Row],[Tariff per Car]]/111)/Table1[[#This Row],[Route Mileage]]</f>
        <v>2.9383450436082016E-2</v>
      </c>
      <c r="AB2096" s="4">
        <v>0.05</v>
      </c>
      <c r="AC2096" s="4">
        <f>Table1[[#This Row],[FSC per Mile]]*Table1[[#This Row],[Route Mileage]]</f>
        <v>94.050000000000011</v>
      </c>
      <c r="AD2096" s="4">
        <f>Table1[[#This Row],[Tariff per Car]]+Table1[[#This Row],[FSC per Car]]</f>
        <v>6229.05</v>
      </c>
      <c r="AE2096" s="4">
        <f>IF(Table1[[#This Row],[Commodity]]="corn",Table1[[#This Row],[Tariff + FSC per Car]]/(111*2000/56),Table1[[#This Row],[Tariff + FSC per Car]]/(111*2000/60))</f>
        <v>1.6835270270270271</v>
      </c>
      <c r="AF2096" s="4">
        <f>Table1[[#This Row],[Tariff + FSC per Car]]/100.7</f>
        <v>61.857497517378349</v>
      </c>
      <c r="AG2096" s="4">
        <f>(Table1[[#This Row],[Tariff + FSC per Car]]/111)</f>
        <v>56.117567567567569</v>
      </c>
      <c r="AH2096" s="6">
        <f>(Table1[[#This Row],[Tariff + FSC per Car]]/111)/Table1[[#This Row],[Route Mileage]]</f>
        <v>2.9833900886532465E-2</v>
      </c>
    </row>
    <row r="2097" spans="1:34" x14ac:dyDescent="0.25">
      <c r="A2097" s="12">
        <v>45853</v>
      </c>
      <c r="B2097" s="22" t="s">
        <v>34</v>
      </c>
      <c r="C2097" s="22" t="s">
        <v>34</v>
      </c>
      <c r="D2097" s="25">
        <v>4022</v>
      </c>
      <c r="E2097" s="24">
        <v>69105</v>
      </c>
      <c r="F2097" s="22" t="s">
        <v>72</v>
      </c>
      <c r="G2097" s="22" t="s">
        <v>36</v>
      </c>
      <c r="H2097" s="22" t="s">
        <v>69</v>
      </c>
      <c r="I2097" s="23" t="s">
        <v>47</v>
      </c>
      <c r="J2097" t="str">
        <f>_xlfn.CONCAT(IFERROR(INDEX(Lookup!B:B, MATCH(Table1[[#This Row],[Origin City]], Lookup!A:A, 0)), Table1[[#This Row],[Origin City]]),","," ",Table1[[#This Row],[Origin State]])</f>
        <v>St. Cloud, MN</v>
      </c>
      <c r="K2097" s="23" t="s">
        <v>48</v>
      </c>
      <c r="L2097" s="23" t="s">
        <v>49</v>
      </c>
      <c r="M2097" s="23" t="s">
        <v>50</v>
      </c>
      <c r="N2097" s="44">
        <v>1666</v>
      </c>
      <c r="O2097" s="23" t="s">
        <v>51</v>
      </c>
      <c r="P2097" s="23">
        <v>110</v>
      </c>
      <c r="Q2097" s="23">
        <v>120</v>
      </c>
      <c r="R2097" s="23" t="s">
        <v>2</v>
      </c>
      <c r="S2097" s="23" t="s">
        <v>43</v>
      </c>
      <c r="T2097" s="23" t="s">
        <v>43</v>
      </c>
      <c r="U2097" s="37" t="s">
        <v>44</v>
      </c>
      <c r="V2097" s="32" t="s">
        <v>45</v>
      </c>
      <c r="W2097" s="4">
        <v>6235</v>
      </c>
      <c r="X2097" s="4">
        <f>IF(Table1[[#This Row],[Commodity]]="corn",Table1[[#This Row],[Tariff per Car]]/(111*2000/56),Table1[[#This Row],[Tariff per Car]]/(111*2000/60))</f>
        <v>1.6851351351351351</v>
      </c>
      <c r="Y2097" s="4">
        <f>Table1[[#This Row],[Tariff per Car]]/100.7</f>
        <v>61.916583912611713</v>
      </c>
      <c r="Z2097" s="4">
        <f>(Table1[[#This Row],[Tariff per Car]]/111)</f>
        <v>56.171171171171174</v>
      </c>
      <c r="AA2097" s="6">
        <f>(Table1[[#This Row],[Tariff per Car]]/111)/Table1[[#This Row],[Route Mileage]]</f>
        <v>3.3716189178374052E-2</v>
      </c>
      <c r="AB2097" s="4">
        <v>0.05</v>
      </c>
      <c r="AC2097" s="4">
        <f>Table1[[#This Row],[FSC per Mile]]*Table1[[#This Row],[Route Mileage]]</f>
        <v>83.300000000000011</v>
      </c>
      <c r="AD2097" s="4">
        <f>Table1[[#This Row],[Tariff per Car]]+Table1[[#This Row],[FSC per Car]]</f>
        <v>6318.3</v>
      </c>
      <c r="AE2097" s="4">
        <f>IF(Table1[[#This Row],[Commodity]]="corn",Table1[[#This Row],[Tariff + FSC per Car]]/(111*2000/56),Table1[[#This Row],[Tariff + FSC per Car]]/(111*2000/60))</f>
        <v>1.7076486486486486</v>
      </c>
      <c r="AF2097" s="4">
        <f>Table1[[#This Row],[Tariff + FSC per Car]]/100.7</f>
        <v>62.74379344587885</v>
      </c>
      <c r="AG2097" s="4">
        <f>(Table1[[#This Row],[Tariff + FSC per Car]]/111)</f>
        <v>56.921621621621625</v>
      </c>
      <c r="AH2097" s="6">
        <f>(Table1[[#This Row],[Tariff + FSC per Car]]/111)/Table1[[#This Row],[Route Mileage]]</f>
        <v>3.4166639628824505E-2</v>
      </c>
    </row>
    <row r="2098" spans="1:34" x14ac:dyDescent="0.25">
      <c r="A2098" s="12">
        <v>45853</v>
      </c>
      <c r="B2098" s="22" t="s">
        <v>131</v>
      </c>
      <c r="C2098" s="22" t="s">
        <v>131</v>
      </c>
      <c r="D2098" s="25">
        <v>4050</v>
      </c>
      <c r="E2098" s="24">
        <v>1001000</v>
      </c>
      <c r="F2098" s="22" t="s">
        <v>72</v>
      </c>
      <c r="G2098" s="22" t="s">
        <v>36</v>
      </c>
      <c r="H2098" s="22" t="s">
        <v>132</v>
      </c>
      <c r="I2098" s="23" t="s">
        <v>57</v>
      </c>
      <c r="J2098" t="str">
        <f>_xlfn.CONCAT(IFERROR(INDEX(Lookup!B:B, MATCH(Table1[[#This Row],[Origin City]], Lookup!A:A, 0)), Table1[[#This Row],[Origin City]]),","," ",Table1[[#This Row],[Origin State]])</f>
        <v>Gibson City, IL</v>
      </c>
      <c r="K2098" s="23" t="s">
        <v>133</v>
      </c>
      <c r="L2098" s="23" t="s">
        <v>83</v>
      </c>
      <c r="M2098" s="23" t="str">
        <f>_xlfn.CONCAT(IFERROR(INDEX(Lookup!B:B, MATCH(Table1[[#This Row],[Destination City]], Lookup!A:A, 0)), Table1[[#This Row],[Destination City]]),","," ",Table1[[#This Row],[Destination State]])</f>
        <v>Reserve, LA</v>
      </c>
      <c r="N2098" s="44">
        <v>870</v>
      </c>
      <c r="O2098" s="23" t="s">
        <v>86</v>
      </c>
      <c r="P2098" s="23">
        <v>105</v>
      </c>
      <c r="Q2098" s="23"/>
      <c r="R2098" s="23" t="s">
        <v>108</v>
      </c>
      <c r="S2098" s="23" t="s">
        <v>43</v>
      </c>
      <c r="T2098" s="23" t="s">
        <v>52</v>
      </c>
      <c r="U2098" s="31"/>
      <c r="V2098" s="32" t="s">
        <v>134</v>
      </c>
      <c r="W2098" s="4">
        <v>2081</v>
      </c>
      <c r="X2098" s="4">
        <f>IF(Table1[[#This Row],[Commodity]]="corn",Table1[[#This Row],[Tariff per Car]]/(111*2000/56),Table1[[#This Row],[Tariff per Car]]/(111*2000/60))</f>
        <v>0.56243243243243246</v>
      </c>
      <c r="Y2098" s="4">
        <f>Table1[[#This Row],[Tariff per Car]]/100.7</f>
        <v>20.665342601787486</v>
      </c>
      <c r="Z2098" s="4">
        <f>(Table1[[#This Row],[Tariff per Car]]/111)</f>
        <v>18.747747747747749</v>
      </c>
      <c r="AA2098" s="6">
        <f>(Table1[[#This Row],[Tariff per Car]]/111)/Table1[[#This Row],[Route Mileage]]</f>
        <v>2.154913534223879E-2</v>
      </c>
      <c r="AB2098" s="4">
        <v>0.3115</v>
      </c>
      <c r="AC2098" s="4">
        <f>Table1[[#This Row],[FSC per Mile]]*Table1[[#This Row],[Route Mileage]]</f>
        <v>271.005</v>
      </c>
      <c r="AD2098" s="4">
        <f>Table1[[#This Row],[Tariff per Car]]+Table1[[#This Row],[FSC per Car]]</f>
        <v>2352.0050000000001</v>
      </c>
      <c r="AE2098" s="4">
        <f>IF(Table1[[#This Row],[Commodity]]="corn",Table1[[#This Row],[Tariff + FSC per Car]]/(111*2000/56),Table1[[#This Row],[Tariff + FSC per Car]]/(111*2000/60))</f>
        <v>0.63567702702702711</v>
      </c>
      <c r="AF2098" s="4">
        <f>Table1[[#This Row],[Tariff + FSC per Car]]/100.7</f>
        <v>23.356554121151937</v>
      </c>
      <c r="AG2098" s="4">
        <f>(Table1[[#This Row],[Tariff + FSC per Car]]/111)</f>
        <v>21.189234234234235</v>
      </c>
      <c r="AH2098" s="6">
        <f>(Table1[[#This Row],[Tariff + FSC per Car]]/111)/Table1[[#This Row],[Route Mileage]]</f>
        <v>2.4355441648545098E-2</v>
      </c>
    </row>
    <row r="2099" spans="1:34" x14ac:dyDescent="0.25">
      <c r="A2099" s="12">
        <v>45853</v>
      </c>
      <c r="B2099" s="22" t="s">
        <v>131</v>
      </c>
      <c r="C2099" s="22" t="s">
        <v>131</v>
      </c>
      <c r="D2099" s="25">
        <v>4050</v>
      </c>
      <c r="E2099" s="24">
        <v>1001000</v>
      </c>
      <c r="F2099" s="22" t="s">
        <v>72</v>
      </c>
      <c r="G2099" s="22" t="s">
        <v>36</v>
      </c>
      <c r="H2099" s="22" t="s">
        <v>132</v>
      </c>
      <c r="I2099" s="23" t="s">
        <v>57</v>
      </c>
      <c r="J2099" t="str">
        <f>_xlfn.CONCAT(IFERROR(INDEX(Lookup!B:B, MATCH(Table1[[#This Row],[Origin City]], Lookup!A:A, 0)), Table1[[#This Row],[Origin City]]),","," ",Table1[[#This Row],[Origin State]])</f>
        <v>Gibson City, IL</v>
      </c>
      <c r="K2099" s="23" t="s">
        <v>133</v>
      </c>
      <c r="L2099" s="23" t="s">
        <v>83</v>
      </c>
      <c r="M2099" s="23" t="str">
        <f>_xlfn.CONCAT(IFERROR(INDEX(Lookup!B:B, MATCH(Table1[[#This Row],[Destination City]], Lookup!A:A, 0)), Table1[[#This Row],[Destination City]]),","," ",Table1[[#This Row],[Destination State]])</f>
        <v>Reserve, LA</v>
      </c>
      <c r="N2099" s="44">
        <v>870</v>
      </c>
      <c r="O2099" s="23" t="s">
        <v>86</v>
      </c>
      <c r="P2099" s="23">
        <v>105</v>
      </c>
      <c r="Q2099" s="23"/>
      <c r="R2099" s="23" t="s">
        <v>2</v>
      </c>
      <c r="S2099" s="23" t="s">
        <v>43</v>
      </c>
      <c r="T2099" s="23" t="s">
        <v>52</v>
      </c>
      <c r="U2099" s="31"/>
      <c r="V2099" s="32" t="s">
        <v>134</v>
      </c>
      <c r="W2099" s="4">
        <v>2461</v>
      </c>
      <c r="X2099" s="4">
        <f>IF(Table1[[#This Row],[Commodity]]="corn",Table1[[#This Row],[Tariff per Car]]/(111*2000/56),Table1[[#This Row],[Tariff per Car]]/(111*2000/60))</f>
        <v>0.66513513513513511</v>
      </c>
      <c r="Y2099" s="4">
        <f>Table1[[#This Row],[Tariff per Car]]/100.7</f>
        <v>24.438927507447865</v>
      </c>
      <c r="Z2099" s="4">
        <f>(Table1[[#This Row],[Tariff per Car]]/111)</f>
        <v>22.171171171171171</v>
      </c>
      <c r="AA2099" s="6">
        <f>(Table1[[#This Row],[Tariff per Car]]/111)/Table1[[#This Row],[Route Mileage]]</f>
        <v>2.5484104794449621E-2</v>
      </c>
      <c r="AB2099" s="4">
        <v>0.3115</v>
      </c>
      <c r="AC2099" s="4">
        <f>Table1[[#This Row],[FSC per Mile]]*Table1[[#This Row],[Route Mileage]]</f>
        <v>271.005</v>
      </c>
      <c r="AD2099" s="4">
        <f>Table1[[#This Row],[Tariff per Car]]+Table1[[#This Row],[FSC per Car]]</f>
        <v>2732.0050000000001</v>
      </c>
      <c r="AE2099" s="4">
        <f>IF(Table1[[#This Row],[Commodity]]="corn",Table1[[#This Row],[Tariff + FSC per Car]]/(111*2000/56),Table1[[#This Row],[Tariff + FSC per Car]]/(111*2000/60))</f>
        <v>0.73837972972972976</v>
      </c>
      <c r="AF2099" s="4">
        <f>Table1[[#This Row],[Tariff + FSC per Car]]/100.7</f>
        <v>27.130139026812316</v>
      </c>
      <c r="AG2099" s="4">
        <f>(Table1[[#This Row],[Tariff + FSC per Car]]/111)</f>
        <v>24.61265765765766</v>
      </c>
      <c r="AH2099" s="6">
        <f>(Table1[[#This Row],[Tariff + FSC per Car]]/111)/Table1[[#This Row],[Route Mileage]]</f>
        <v>2.8290411100755933E-2</v>
      </c>
    </row>
    <row r="2100" spans="1:34" x14ac:dyDescent="0.25">
      <c r="A2100" s="12">
        <v>45853</v>
      </c>
      <c r="B2100" s="22" t="s">
        <v>131</v>
      </c>
      <c r="C2100" s="22" t="s">
        <v>131</v>
      </c>
      <c r="D2100" s="25">
        <v>4050</v>
      </c>
      <c r="E2100" s="24">
        <v>1001000</v>
      </c>
      <c r="F2100" s="22" t="s">
        <v>72</v>
      </c>
      <c r="G2100" s="22" t="s">
        <v>36</v>
      </c>
      <c r="H2100" s="22" t="s">
        <v>135</v>
      </c>
      <c r="I2100" s="23" t="s">
        <v>59</v>
      </c>
      <c r="J2100" t="str">
        <f>_xlfn.CONCAT(IFERROR(INDEX(Lookup!B:B, MATCH(Table1[[#This Row],[Origin City]], Lookup!A:A, 0)), Table1[[#This Row],[Origin City]]),","," ",Table1[[#This Row],[Origin State]])</f>
        <v>Ida Grove, IA</v>
      </c>
      <c r="K2100" s="23" t="s">
        <v>136</v>
      </c>
      <c r="L2100" s="23" t="s">
        <v>83</v>
      </c>
      <c r="M2100" s="23" t="str">
        <f>_xlfn.CONCAT(IFERROR(INDEX(Lookup!B:B, MATCH(Table1[[#This Row],[Destination City]], Lookup!A:A, 0)), Table1[[#This Row],[Destination City]]),","," ",Table1[[#This Row],[Destination State]])</f>
        <v>Convent, LA</v>
      </c>
      <c r="N2100" s="44">
        <v>1376</v>
      </c>
      <c r="O2100" s="23" t="s">
        <v>86</v>
      </c>
      <c r="P2100" s="23">
        <v>105</v>
      </c>
      <c r="Q2100" s="23"/>
      <c r="R2100" s="23" t="s">
        <v>108</v>
      </c>
      <c r="S2100" s="23" t="s">
        <v>43</v>
      </c>
      <c r="T2100" s="23" t="s">
        <v>43</v>
      </c>
      <c r="U2100" s="31"/>
      <c r="V2100" s="32" t="s">
        <v>134</v>
      </c>
      <c r="W2100" s="4">
        <v>3214</v>
      </c>
      <c r="X2100" s="4">
        <f>IF(Table1[[#This Row],[Commodity]]="corn",Table1[[#This Row],[Tariff per Car]]/(111*2000/56),Table1[[#This Row],[Tariff per Car]]/(111*2000/60))</f>
        <v>0.86864864864864866</v>
      </c>
      <c r="Y2100" s="4">
        <f>Table1[[#This Row],[Tariff per Car]]/100.7</f>
        <v>31.916583912611717</v>
      </c>
      <c r="Z2100" s="4">
        <f>(Table1[[#This Row],[Tariff per Car]]/111)</f>
        <v>28.954954954954953</v>
      </c>
      <c r="AA2100" s="6">
        <f>(Table1[[#This Row],[Tariff per Car]]/111)/Table1[[#This Row],[Route Mileage]]</f>
        <v>2.1042845170752146E-2</v>
      </c>
      <c r="AB2100" s="4">
        <v>0.3115</v>
      </c>
      <c r="AC2100" s="4">
        <f>Table1[[#This Row],[FSC per Mile]]*Table1[[#This Row],[Route Mileage]]</f>
        <v>428.62400000000002</v>
      </c>
      <c r="AD2100" s="4">
        <f>Table1[[#This Row],[Tariff per Car]]+Table1[[#This Row],[FSC per Car]]</f>
        <v>3642.6239999999998</v>
      </c>
      <c r="AE2100" s="4">
        <f>IF(Table1[[#This Row],[Commodity]]="corn",Table1[[#This Row],[Tariff + FSC per Car]]/(111*2000/56),Table1[[#This Row],[Tariff + FSC per Car]]/(111*2000/60))</f>
        <v>0.98449297297297289</v>
      </c>
      <c r="AF2100" s="4">
        <f>Table1[[#This Row],[Tariff + FSC per Car]]/100.7</f>
        <v>36.173028798411117</v>
      </c>
      <c r="AG2100" s="4">
        <f>(Table1[[#This Row],[Tariff + FSC per Car]]/111)</f>
        <v>32.816432432432428</v>
      </c>
      <c r="AH2100" s="6">
        <f>(Table1[[#This Row],[Tariff + FSC per Car]]/111)/Table1[[#This Row],[Route Mileage]]</f>
        <v>2.3849151477058451E-2</v>
      </c>
    </row>
    <row r="2101" spans="1:34" x14ac:dyDescent="0.25">
      <c r="A2101" s="12">
        <v>45853</v>
      </c>
      <c r="B2101" s="22" t="s">
        <v>131</v>
      </c>
      <c r="C2101" s="22" t="s">
        <v>131</v>
      </c>
      <c r="D2101" s="25">
        <v>4050</v>
      </c>
      <c r="E2101" s="24">
        <v>1001000</v>
      </c>
      <c r="F2101" s="22" t="s">
        <v>72</v>
      </c>
      <c r="G2101" s="22" t="s">
        <v>36</v>
      </c>
      <c r="H2101" s="22" t="s">
        <v>135</v>
      </c>
      <c r="I2101" s="23" t="s">
        <v>59</v>
      </c>
      <c r="J2101" t="str">
        <f>_xlfn.CONCAT(IFERROR(INDEX(Lookup!B:B, MATCH(Table1[[#This Row],[Origin City]], Lookup!A:A, 0)), Table1[[#This Row],[Origin City]]),","," ",Table1[[#This Row],[Origin State]])</f>
        <v>Ida Grove, IA</v>
      </c>
      <c r="K2101" s="23" t="s">
        <v>136</v>
      </c>
      <c r="L2101" s="23" t="s">
        <v>83</v>
      </c>
      <c r="M2101" s="23" t="str">
        <f>_xlfn.CONCAT(IFERROR(INDEX(Lookup!B:B, MATCH(Table1[[#This Row],[Destination City]], Lookup!A:A, 0)), Table1[[#This Row],[Destination City]]),","," ",Table1[[#This Row],[Destination State]])</f>
        <v>Convent, LA</v>
      </c>
      <c r="N2101" s="44">
        <v>1376</v>
      </c>
      <c r="O2101" s="23" t="s">
        <v>86</v>
      </c>
      <c r="P2101" s="23">
        <v>105</v>
      </c>
      <c r="Q2101" s="23"/>
      <c r="R2101" s="23" t="s">
        <v>2</v>
      </c>
      <c r="S2101" s="23" t="s">
        <v>43</v>
      </c>
      <c r="T2101" s="23" t="s">
        <v>43</v>
      </c>
      <c r="U2101" s="31"/>
      <c r="V2101" s="32" t="s">
        <v>134</v>
      </c>
      <c r="W2101" s="4">
        <v>3649</v>
      </c>
      <c r="X2101" s="4">
        <f>IF(Table1[[#This Row],[Commodity]]="corn",Table1[[#This Row],[Tariff per Car]]/(111*2000/56),Table1[[#This Row],[Tariff per Car]]/(111*2000/60))</f>
        <v>0.98621621621621625</v>
      </c>
      <c r="Y2101" s="4">
        <f>Table1[[#This Row],[Tariff per Car]]/100.7</f>
        <v>36.236345580933467</v>
      </c>
      <c r="Z2101" s="4">
        <f>(Table1[[#This Row],[Tariff per Car]]/111)</f>
        <v>32.873873873873876</v>
      </c>
      <c r="AA2101" s="6">
        <f>(Table1[[#This Row],[Tariff per Car]]/111)/Table1[[#This Row],[Route Mileage]]</f>
        <v>2.3890896710664154E-2</v>
      </c>
      <c r="AB2101" s="4">
        <v>0.3115</v>
      </c>
      <c r="AC2101" s="4">
        <f>Table1[[#This Row],[FSC per Mile]]*Table1[[#This Row],[Route Mileage]]</f>
        <v>428.62400000000002</v>
      </c>
      <c r="AD2101" s="4">
        <f>Table1[[#This Row],[Tariff per Car]]+Table1[[#This Row],[FSC per Car]]</f>
        <v>4077.6239999999998</v>
      </c>
      <c r="AE2101" s="4">
        <f>IF(Table1[[#This Row],[Commodity]]="corn",Table1[[#This Row],[Tariff + FSC per Car]]/(111*2000/56),Table1[[#This Row],[Tariff + FSC per Car]]/(111*2000/60))</f>
        <v>1.1020605405405406</v>
      </c>
      <c r="AF2101" s="4">
        <f>Table1[[#This Row],[Tariff + FSC per Car]]/100.7</f>
        <v>40.492790466732863</v>
      </c>
      <c r="AG2101" s="4">
        <f>(Table1[[#This Row],[Tariff + FSC per Car]]/111)</f>
        <v>36.735351351351348</v>
      </c>
      <c r="AH2101" s="6">
        <f>(Table1[[#This Row],[Tariff + FSC per Car]]/111)/Table1[[#This Row],[Route Mileage]]</f>
        <v>2.6697203016970456E-2</v>
      </c>
    </row>
    <row r="2102" spans="1:34" x14ac:dyDescent="0.25">
      <c r="A2102" s="12">
        <v>45853</v>
      </c>
      <c r="B2102" s="22" t="s">
        <v>88</v>
      </c>
      <c r="C2102" s="22" t="s">
        <v>81</v>
      </c>
      <c r="D2102" s="25">
        <v>4444</v>
      </c>
      <c r="E2102" s="24">
        <v>47004</v>
      </c>
      <c r="F2102" s="22" t="s">
        <v>72</v>
      </c>
      <c r="G2102" s="22" t="s">
        <v>36</v>
      </c>
      <c r="H2102" s="22" t="s">
        <v>89</v>
      </c>
      <c r="I2102" s="23" t="s">
        <v>75</v>
      </c>
      <c r="J2102" t="str">
        <f>_xlfn.CONCAT(IFERROR(INDEX(Lookup!B:B, MATCH(Table1[[#This Row],[Origin City]], Lookup!A:A, 0)), Table1[[#This Row],[Origin City]]),","," ",Table1[[#This Row],[Origin State]])</f>
        <v>Enderlin, ND</v>
      </c>
      <c r="K2102" s="23" t="s">
        <v>119</v>
      </c>
      <c r="L2102" s="23" t="s">
        <v>57</v>
      </c>
      <c r="M2102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102" s="44">
        <v>1235.9000000000001</v>
      </c>
      <c r="O2102" s="23" t="s">
        <v>86</v>
      </c>
      <c r="P2102" s="23">
        <v>110</v>
      </c>
      <c r="Q2102" s="23">
        <v>110</v>
      </c>
      <c r="R2102" s="23" t="s">
        <v>42</v>
      </c>
      <c r="S2102" s="23" t="s">
        <v>43</v>
      </c>
      <c r="T2102" s="23" t="s">
        <v>52</v>
      </c>
      <c r="U2102" s="31"/>
      <c r="V2102" s="32" t="s">
        <v>87</v>
      </c>
      <c r="W2102" s="4">
        <v>3526</v>
      </c>
      <c r="X2102" s="4">
        <f>IF(Table1[[#This Row],[Commodity]]="corn",Table1[[#This Row],[Tariff per Car]]/(111*2000/56),Table1[[#This Row],[Tariff per Car]]/(111*2000/60))</f>
        <v>0.95297297297297301</v>
      </c>
      <c r="Y2102" s="4">
        <f>Table1[[#This Row],[Tariff per Car]]/100.7</f>
        <v>35.01489572989076</v>
      </c>
      <c r="Z2102" s="4">
        <f>(Table1[[#This Row],[Tariff per Car]]/111)</f>
        <v>31.765765765765767</v>
      </c>
      <c r="AA2102" s="6">
        <f>(Table1[[#This Row],[Tariff per Car]]/111)/Table1[[#This Row],[Route Mileage]]</f>
        <v>2.5702537232596297E-2</v>
      </c>
      <c r="AB2102" s="4">
        <v>0.27749999999999997</v>
      </c>
      <c r="AC2102" s="4">
        <f>Table1[[#This Row],[FSC per Mile]]*Table1[[#This Row],[Route Mileage]]</f>
        <v>342.96224999999998</v>
      </c>
      <c r="AD2102" s="4">
        <f>Table1[[#This Row],[Tariff per Car]]+Table1[[#This Row],[FSC per Car]]</f>
        <v>3868.96225</v>
      </c>
      <c r="AE2102" s="4">
        <f>IF(Table1[[#This Row],[Commodity]]="corn",Table1[[#This Row],[Tariff + FSC per Car]]/(111*2000/56),Table1[[#This Row],[Tariff + FSC per Car]]/(111*2000/60))</f>
        <v>1.0456654729729731</v>
      </c>
      <c r="AF2102" s="4">
        <f>Table1[[#This Row],[Tariff + FSC per Car]]/100.7</f>
        <v>38.420677755710031</v>
      </c>
      <c r="AG2102" s="4">
        <f>(Table1[[#This Row],[Tariff + FSC per Car]]/111)</f>
        <v>34.855515765765766</v>
      </c>
      <c r="AH2102" s="6">
        <f>(Table1[[#This Row],[Tariff + FSC per Car]]/111)/Table1[[#This Row],[Route Mileage]]</f>
        <v>2.8202537232596296E-2</v>
      </c>
    </row>
    <row r="2103" spans="1:34" x14ac:dyDescent="0.25">
      <c r="A2103" s="12">
        <v>45853</v>
      </c>
      <c r="B2103" s="22" t="s">
        <v>88</v>
      </c>
      <c r="C2103" s="22" t="s">
        <v>81</v>
      </c>
      <c r="D2103" s="25">
        <v>4444</v>
      </c>
      <c r="E2103" s="24">
        <v>45650</v>
      </c>
      <c r="F2103" s="22" t="s">
        <v>72</v>
      </c>
      <c r="G2103" s="22" t="s">
        <v>36</v>
      </c>
      <c r="H2103" s="22" t="s">
        <v>89</v>
      </c>
      <c r="I2103" s="23" t="s">
        <v>75</v>
      </c>
      <c r="J2103" t="str">
        <f>_xlfn.CONCAT(IFERROR(INDEX(Lookup!B:B, MATCH(Table1[[#This Row],[Origin City]], Lookup!A:A, 0)), Table1[[#This Row],[Origin City]]),","," ",Table1[[#This Row],[Origin State]])</f>
        <v>Enderlin, ND</v>
      </c>
      <c r="K2103" s="23" t="s">
        <v>90</v>
      </c>
      <c r="L2103" s="23" t="s">
        <v>49</v>
      </c>
      <c r="M2103" s="23" t="str">
        <f>_xlfn.CONCAT(IFERROR(INDEX(Lookup!B:B, MATCH(Table1[[#This Row],[Destination City]], Lookup!A:A, 0)), Table1[[#This Row],[Destination City]]),","," ",Table1[[#This Row],[Destination State]])</f>
        <v>Kalama, WA</v>
      </c>
      <c r="N2103" s="44">
        <v>1617</v>
      </c>
      <c r="O2103" s="23" t="s">
        <v>86</v>
      </c>
      <c r="P2103" s="23">
        <v>110</v>
      </c>
      <c r="Q2103" s="23">
        <v>110</v>
      </c>
      <c r="R2103" s="23" t="s">
        <v>42</v>
      </c>
      <c r="S2103" s="23" t="s">
        <v>43</v>
      </c>
      <c r="T2103" s="23" t="s">
        <v>52</v>
      </c>
      <c r="U2103" s="31"/>
      <c r="V2103" s="32" t="s">
        <v>87</v>
      </c>
      <c r="W2103" s="4">
        <v>5785</v>
      </c>
      <c r="X2103" s="4">
        <f>IF(Table1[[#This Row],[Commodity]]="corn",Table1[[#This Row],[Tariff per Car]]/(111*2000/56),Table1[[#This Row],[Tariff per Car]]/(111*2000/60))</f>
        <v>1.5635135135135134</v>
      </c>
      <c r="Y2103" s="4">
        <f>Table1[[#This Row],[Tariff per Car]]/100.7</f>
        <v>57.447864945382321</v>
      </c>
      <c r="Z2103" s="4">
        <f>(Table1[[#This Row],[Tariff per Car]]/111)</f>
        <v>52.117117117117118</v>
      </c>
      <c r="AA2103" s="6">
        <f>(Table1[[#This Row],[Tariff per Car]]/111)/Table1[[#This Row],[Route Mileage]]</f>
        <v>3.2230746516460802E-2</v>
      </c>
      <c r="AB2103" s="4">
        <v>0.27749999999999997</v>
      </c>
      <c r="AC2103" s="4">
        <f>Table1[[#This Row],[FSC per Mile]]*Table1[[#This Row],[Route Mileage]]</f>
        <v>448.71749999999997</v>
      </c>
      <c r="AD2103" s="4">
        <f>Table1[[#This Row],[Tariff per Car]]+Table1[[#This Row],[FSC per Car]]</f>
        <v>6233.7174999999997</v>
      </c>
      <c r="AE2103" s="4">
        <f>IF(Table1[[#This Row],[Commodity]]="corn",Table1[[#This Row],[Tariff + FSC per Car]]/(111*2000/56),Table1[[#This Row],[Tariff + FSC per Car]]/(111*2000/60))</f>
        <v>1.6847885135135134</v>
      </c>
      <c r="AF2103" s="4">
        <f>Table1[[#This Row],[Tariff + FSC per Car]]/100.7</f>
        <v>61.90384806355511</v>
      </c>
      <c r="AG2103" s="4">
        <f>(Table1[[#This Row],[Tariff + FSC per Car]]/111)</f>
        <v>56.159617117117115</v>
      </c>
      <c r="AH2103" s="6">
        <f>(Table1[[#This Row],[Tariff + FSC per Car]]/111)/Table1[[#This Row],[Route Mileage]]</f>
        <v>3.4730746516460798E-2</v>
      </c>
    </row>
    <row r="2104" spans="1:34" x14ac:dyDescent="0.25">
      <c r="A2104" s="12">
        <v>45853</v>
      </c>
      <c r="B2104" s="22" t="s">
        <v>94</v>
      </c>
      <c r="C2104" s="22" t="s">
        <v>94</v>
      </c>
      <c r="D2104" s="25">
        <v>4317</v>
      </c>
      <c r="F2104" s="22" t="s">
        <v>72</v>
      </c>
      <c r="G2104" s="22" t="s">
        <v>36</v>
      </c>
      <c r="H2104" s="22" t="s">
        <v>106</v>
      </c>
      <c r="I2104" s="23" t="s">
        <v>57</v>
      </c>
      <c r="J2104" t="str">
        <f>_xlfn.CONCAT(IFERROR(INDEX(Lookup!B:B, MATCH(Table1[[#This Row],[Origin City]], Lookup!A:A, 0)), Table1[[#This Row],[Origin City]]),","," ",Table1[[#This Row],[Origin State]])</f>
        <v>Casey, IL</v>
      </c>
      <c r="K2104" s="23" t="s">
        <v>107</v>
      </c>
      <c r="L2104" s="23" t="s">
        <v>98</v>
      </c>
      <c r="M2104" s="23" t="str">
        <f>_xlfn.CONCAT(IFERROR(INDEX(Lookup!B:B, MATCH(Table1[[#This Row],[Destination City]], Lookup!A:A, 0)), Table1[[#This Row],[Destination City]]),","," ",Table1[[#This Row],[Destination State]])</f>
        <v>Mobile, AL</v>
      </c>
      <c r="N2104" s="44">
        <v>779</v>
      </c>
      <c r="O2104" s="23" t="s">
        <v>86</v>
      </c>
      <c r="P2104" s="23">
        <v>90</v>
      </c>
      <c r="Q2104" s="23">
        <v>90</v>
      </c>
      <c r="R2104" s="23" t="s">
        <v>108</v>
      </c>
      <c r="S2104" s="23" t="s">
        <v>43</v>
      </c>
      <c r="T2104" s="23" t="s">
        <v>52</v>
      </c>
      <c r="U2104" s="31"/>
      <c r="V2104" s="32" t="s">
        <v>87</v>
      </c>
      <c r="W2104" s="4">
        <v>3646</v>
      </c>
      <c r="X2104" s="4">
        <f>IF(Table1[[#This Row],[Commodity]]="corn",Table1[[#This Row],[Tariff per Car]]/(111*2000/56),Table1[[#This Row],[Tariff per Car]]/(111*2000/60))</f>
        <v>0.98540540540540544</v>
      </c>
      <c r="Y2104" s="4">
        <f>Table1[[#This Row],[Tariff per Car]]/100.7</f>
        <v>36.206554121151939</v>
      </c>
      <c r="Z2104" s="4">
        <f>(Table1[[#This Row],[Tariff per Car]]/111)</f>
        <v>32.846846846846844</v>
      </c>
      <c r="AA2104" s="6">
        <f>(Table1[[#This Row],[Tariff per Car]]/111)/Table1[[#This Row],[Route Mileage]]</f>
        <v>4.2165400316876565E-2</v>
      </c>
      <c r="AB2104" s="4">
        <v>0</v>
      </c>
      <c r="AC2104" s="4">
        <f>Table1[[#This Row],[FSC per Mile]]*Table1[[#This Row],[Route Mileage]]</f>
        <v>0</v>
      </c>
      <c r="AD2104" s="4">
        <f>Table1[[#This Row],[Tariff per Car]]+Table1[[#This Row],[FSC per Car]]</f>
        <v>3646</v>
      </c>
      <c r="AE2104" s="4">
        <f>IF(Table1[[#This Row],[Commodity]]="corn",Table1[[#This Row],[Tariff + FSC per Car]]/(111*2000/56),Table1[[#This Row],[Tariff + FSC per Car]]/(111*2000/60))</f>
        <v>0.98540540540540544</v>
      </c>
      <c r="AF2104" s="4">
        <f>Table1[[#This Row],[Tariff + FSC per Car]]/100.7</f>
        <v>36.206554121151939</v>
      </c>
      <c r="AG2104" s="4">
        <f>(Table1[[#This Row],[Tariff + FSC per Car]]/111)</f>
        <v>32.846846846846844</v>
      </c>
      <c r="AH2104" s="6">
        <f>(Table1[[#This Row],[Tariff + FSC per Car]]/111)/Table1[[#This Row],[Route Mileage]]</f>
        <v>4.2165400316876565E-2</v>
      </c>
    </row>
    <row r="2105" spans="1:34" x14ac:dyDescent="0.25">
      <c r="A2105" s="12">
        <v>45853</v>
      </c>
      <c r="B2105" s="22" t="s">
        <v>94</v>
      </c>
      <c r="C2105" s="22" t="s">
        <v>94</v>
      </c>
      <c r="D2105" s="25">
        <v>4317</v>
      </c>
      <c r="F2105" s="22" t="s">
        <v>72</v>
      </c>
      <c r="G2105" s="22" t="s">
        <v>36</v>
      </c>
      <c r="H2105" s="22" t="s">
        <v>106</v>
      </c>
      <c r="I2105" s="23" t="s">
        <v>57</v>
      </c>
      <c r="J2105" t="str">
        <f>_xlfn.CONCAT(IFERROR(INDEX(Lookup!B:B, MATCH(Table1[[#This Row],[Origin City]], Lookup!A:A, 0)), Table1[[#This Row],[Origin City]]),","," ",Table1[[#This Row],[Origin State]])</f>
        <v>Casey, IL</v>
      </c>
      <c r="K2105" s="23" t="s">
        <v>107</v>
      </c>
      <c r="L2105" s="23" t="s">
        <v>98</v>
      </c>
      <c r="M2105" s="23" t="str">
        <f>_xlfn.CONCAT(IFERROR(INDEX(Lookup!B:B, MATCH(Table1[[#This Row],[Destination City]], Lookup!A:A, 0)), Table1[[#This Row],[Destination City]]),","," ",Table1[[#This Row],[Destination State]])</f>
        <v>Mobile, AL</v>
      </c>
      <c r="N2105" s="44">
        <v>779</v>
      </c>
      <c r="O2105" s="23" t="s">
        <v>86</v>
      </c>
      <c r="P2105" s="23">
        <v>90</v>
      </c>
      <c r="Q2105" s="23">
        <v>90</v>
      </c>
      <c r="R2105" s="23" t="s">
        <v>2</v>
      </c>
      <c r="S2105" s="23" t="s">
        <v>43</v>
      </c>
      <c r="T2105" s="23" t="s">
        <v>43</v>
      </c>
      <c r="U2105" s="31"/>
      <c r="V2105" s="32" t="s">
        <v>87</v>
      </c>
      <c r="W2105" s="4">
        <v>3866</v>
      </c>
      <c r="X2105" s="4">
        <f>IF(Table1[[#This Row],[Commodity]]="corn",Table1[[#This Row],[Tariff per Car]]/(111*2000/56),Table1[[#This Row],[Tariff per Car]]/(111*2000/60))</f>
        <v>1.0448648648648649</v>
      </c>
      <c r="Y2105" s="4">
        <f>Table1[[#This Row],[Tariff per Car]]/100.7</f>
        <v>38.391261171797417</v>
      </c>
      <c r="Z2105" s="4">
        <f>(Table1[[#This Row],[Tariff per Car]]/111)</f>
        <v>34.828828828828826</v>
      </c>
      <c r="AA2105" s="6">
        <f>(Table1[[#This Row],[Tariff per Car]]/111)/Table1[[#This Row],[Route Mileage]]</f>
        <v>4.4709664735338675E-2</v>
      </c>
      <c r="AB2105" s="4">
        <v>0</v>
      </c>
      <c r="AC2105" s="4">
        <f>Table1[[#This Row],[FSC per Mile]]*Table1[[#This Row],[Route Mileage]]</f>
        <v>0</v>
      </c>
      <c r="AD2105" s="4">
        <f>Table1[[#This Row],[Tariff per Car]]+Table1[[#This Row],[FSC per Car]]</f>
        <v>3866</v>
      </c>
      <c r="AE2105" s="4">
        <f>IF(Table1[[#This Row],[Commodity]]="corn",Table1[[#This Row],[Tariff + FSC per Car]]/(111*2000/56),Table1[[#This Row],[Tariff + FSC per Car]]/(111*2000/60))</f>
        <v>1.0448648648648649</v>
      </c>
      <c r="AF2105" s="4">
        <f>Table1[[#This Row],[Tariff + FSC per Car]]/100.7</f>
        <v>38.391261171797417</v>
      </c>
      <c r="AG2105" s="4">
        <f>(Table1[[#This Row],[Tariff + FSC per Car]]/111)</f>
        <v>34.828828828828826</v>
      </c>
      <c r="AH2105" s="6">
        <f>(Table1[[#This Row],[Tariff + FSC per Car]]/111)/Table1[[#This Row],[Route Mileage]]</f>
        <v>4.4709664735338675E-2</v>
      </c>
    </row>
    <row r="2106" spans="1:34" x14ac:dyDescent="0.25">
      <c r="A2106" s="12">
        <v>45853</v>
      </c>
      <c r="B2106" s="22" t="s">
        <v>94</v>
      </c>
      <c r="C2106" s="22" t="s">
        <v>94</v>
      </c>
      <c r="D2106" s="25">
        <v>4317</v>
      </c>
      <c r="F2106" s="22" t="s">
        <v>72</v>
      </c>
      <c r="G2106" s="22" t="s">
        <v>36</v>
      </c>
      <c r="H2106" s="22" t="s">
        <v>109</v>
      </c>
      <c r="I2106" s="23" t="s">
        <v>100</v>
      </c>
      <c r="J2106" t="str">
        <f>_xlfn.CONCAT(IFERROR(INDEX(Lookup!B:B, MATCH(Table1[[#This Row],[Origin City]], Lookup!A:A, 0)), Table1[[#This Row],[Origin City]]),","," ",Table1[[#This Row],[Origin State]])</f>
        <v>Marion, OH</v>
      </c>
      <c r="K2106" s="23" t="s">
        <v>110</v>
      </c>
      <c r="L2106" s="23" t="s">
        <v>111</v>
      </c>
      <c r="M2106" s="23" t="str">
        <f>_xlfn.CONCAT(IFERROR(INDEX(Lookup!B:B, MATCH(Table1[[#This Row],[Destination City]], Lookup!A:A, 0)), Table1[[#This Row],[Destination City]]),","," ",Table1[[#This Row],[Destination State]])</f>
        <v>Chesapeake, VA</v>
      </c>
      <c r="N2106" s="44">
        <v>760</v>
      </c>
      <c r="O2106" s="23" t="s">
        <v>86</v>
      </c>
      <c r="P2106" s="23">
        <v>90</v>
      </c>
      <c r="Q2106" s="23">
        <v>90</v>
      </c>
      <c r="R2106" s="23" t="s">
        <v>108</v>
      </c>
      <c r="S2106" s="23" t="s">
        <v>43</v>
      </c>
      <c r="T2106" s="23" t="s">
        <v>52</v>
      </c>
      <c r="U2106" s="31"/>
      <c r="V2106" s="32" t="s">
        <v>87</v>
      </c>
      <c r="W2106" s="4">
        <v>3214</v>
      </c>
      <c r="X2106" s="4">
        <f>IF(Table1[[#This Row],[Commodity]]="corn",Table1[[#This Row],[Tariff per Car]]/(111*2000/56),Table1[[#This Row],[Tariff per Car]]/(111*2000/60))</f>
        <v>0.86864864864864866</v>
      </c>
      <c r="Y2106" s="4">
        <f>Table1[[#This Row],[Tariff per Car]]/100.7</f>
        <v>31.916583912611717</v>
      </c>
      <c r="Z2106" s="4">
        <f>(Table1[[#This Row],[Tariff per Car]]/111)</f>
        <v>28.954954954954953</v>
      </c>
      <c r="AA2106" s="6">
        <f>(Table1[[#This Row],[Tariff per Car]]/111)/Table1[[#This Row],[Route Mileage]]</f>
        <v>3.80986249407302E-2</v>
      </c>
      <c r="AB2106" s="4">
        <v>0</v>
      </c>
      <c r="AC2106" s="4">
        <f>Table1[[#This Row],[FSC per Mile]]*Table1[[#This Row],[Route Mileage]]</f>
        <v>0</v>
      </c>
      <c r="AD2106" s="4">
        <f>Table1[[#This Row],[Tariff per Car]]+Table1[[#This Row],[FSC per Car]]</f>
        <v>3214</v>
      </c>
      <c r="AE2106" s="4">
        <f>IF(Table1[[#This Row],[Commodity]]="corn",Table1[[#This Row],[Tariff + FSC per Car]]/(111*2000/56),Table1[[#This Row],[Tariff + FSC per Car]]/(111*2000/60))</f>
        <v>0.86864864864864866</v>
      </c>
      <c r="AF2106" s="4">
        <f>Table1[[#This Row],[Tariff + FSC per Car]]/100.7</f>
        <v>31.916583912611717</v>
      </c>
      <c r="AG2106" s="4">
        <f>(Table1[[#This Row],[Tariff + FSC per Car]]/111)</f>
        <v>28.954954954954953</v>
      </c>
      <c r="AH2106" s="6">
        <f>(Table1[[#This Row],[Tariff + FSC per Car]]/111)/Table1[[#This Row],[Route Mileage]]</f>
        <v>3.80986249407302E-2</v>
      </c>
    </row>
    <row r="2107" spans="1:34" x14ac:dyDescent="0.25">
      <c r="A2107" s="12">
        <v>45853</v>
      </c>
      <c r="B2107" s="22" t="s">
        <v>94</v>
      </c>
      <c r="C2107" s="22" t="s">
        <v>94</v>
      </c>
      <c r="D2107" s="25">
        <v>4317</v>
      </c>
      <c r="F2107" s="22" t="s">
        <v>72</v>
      </c>
      <c r="G2107" s="22" t="s">
        <v>36</v>
      </c>
      <c r="H2107" s="22" t="s">
        <v>109</v>
      </c>
      <c r="I2107" s="23" t="s">
        <v>100</v>
      </c>
      <c r="J2107" t="str">
        <f>_xlfn.CONCAT(IFERROR(INDEX(Lookup!B:B, MATCH(Table1[[#This Row],[Origin City]], Lookup!A:A, 0)), Table1[[#This Row],[Origin City]]),","," ",Table1[[#This Row],[Origin State]])</f>
        <v>Marion, OH</v>
      </c>
      <c r="K2107" s="23" t="s">
        <v>110</v>
      </c>
      <c r="L2107" s="23" t="s">
        <v>111</v>
      </c>
      <c r="M2107" s="23" t="str">
        <f>_xlfn.CONCAT(IFERROR(INDEX(Lookup!B:B, MATCH(Table1[[#This Row],[Destination City]], Lookup!A:A, 0)), Table1[[#This Row],[Destination City]]),","," ",Table1[[#This Row],[Destination State]])</f>
        <v>Chesapeake, VA</v>
      </c>
      <c r="N2107" s="44">
        <v>760</v>
      </c>
      <c r="O2107" s="23" t="s">
        <v>86</v>
      </c>
      <c r="P2107" s="23">
        <v>90</v>
      </c>
      <c r="Q2107" s="23">
        <v>90</v>
      </c>
      <c r="R2107" s="23" t="s">
        <v>2</v>
      </c>
      <c r="S2107" s="23" t="s">
        <v>43</v>
      </c>
      <c r="T2107" s="23" t="s">
        <v>43</v>
      </c>
      <c r="U2107" s="31"/>
      <c r="V2107" s="32" t="s">
        <v>87</v>
      </c>
      <c r="W2107" s="4">
        <v>3654</v>
      </c>
      <c r="X2107" s="4">
        <f>IF(Table1[[#This Row],[Commodity]]="corn",Table1[[#This Row],[Tariff per Car]]/(111*2000/56),Table1[[#This Row],[Tariff per Car]]/(111*2000/60))</f>
        <v>0.98756756756756758</v>
      </c>
      <c r="Y2107" s="4">
        <f>Table1[[#This Row],[Tariff per Car]]/100.7</f>
        <v>36.285998013902677</v>
      </c>
      <c r="Z2107" s="4">
        <f>(Table1[[#This Row],[Tariff per Car]]/111)</f>
        <v>32.918918918918919</v>
      </c>
      <c r="AA2107" s="6">
        <f>(Table1[[#This Row],[Tariff per Car]]/111)/Table1[[#This Row],[Route Mileage]]</f>
        <v>4.3314366998577526E-2</v>
      </c>
      <c r="AB2107" s="4">
        <v>0</v>
      </c>
      <c r="AC2107" s="4">
        <f>Table1[[#This Row],[FSC per Mile]]*Table1[[#This Row],[Route Mileage]]</f>
        <v>0</v>
      </c>
      <c r="AD2107" s="4">
        <f>Table1[[#This Row],[Tariff per Car]]+Table1[[#This Row],[FSC per Car]]</f>
        <v>3654</v>
      </c>
      <c r="AE2107" s="4">
        <f>IF(Table1[[#This Row],[Commodity]]="corn",Table1[[#This Row],[Tariff + FSC per Car]]/(111*2000/56),Table1[[#This Row],[Tariff + FSC per Car]]/(111*2000/60))</f>
        <v>0.98756756756756758</v>
      </c>
      <c r="AF2107" s="4">
        <f>Table1[[#This Row],[Tariff + FSC per Car]]/100.7</f>
        <v>36.285998013902677</v>
      </c>
      <c r="AG2107" s="4">
        <f>(Table1[[#This Row],[Tariff + FSC per Car]]/111)</f>
        <v>32.918918918918919</v>
      </c>
      <c r="AH2107" s="6">
        <f>(Table1[[#This Row],[Tariff + FSC per Car]]/111)/Table1[[#This Row],[Route Mileage]]</f>
        <v>4.3314366998577526E-2</v>
      </c>
    </row>
    <row r="2108" spans="1:34" x14ac:dyDescent="0.25">
      <c r="A2108" s="12">
        <v>45853</v>
      </c>
      <c r="B2108" s="22" t="s">
        <v>112</v>
      </c>
      <c r="C2108" s="22" t="s">
        <v>112</v>
      </c>
      <c r="D2108" s="25">
        <v>4051</v>
      </c>
      <c r="E2108" s="24">
        <v>1144</v>
      </c>
      <c r="F2108" s="22" t="s">
        <v>72</v>
      </c>
      <c r="G2108" s="22" t="s">
        <v>36</v>
      </c>
      <c r="H2108" s="22" t="s">
        <v>128</v>
      </c>
      <c r="I2108" s="23" t="s">
        <v>77</v>
      </c>
      <c r="J2108" t="str">
        <f>_xlfn.CONCAT(IFERROR(INDEX(Lookup!B:B, MATCH(Table1[[#This Row],[Origin City]], Lookup!A:A, 0)), Table1[[#This Row],[Origin City]]),","," ",Table1[[#This Row],[Origin State]])</f>
        <v>Canton, KS</v>
      </c>
      <c r="K2108" s="23" t="s">
        <v>65</v>
      </c>
      <c r="L2108" s="23" t="s">
        <v>54</v>
      </c>
      <c r="M2108" s="23" t="str">
        <f>_xlfn.CONCAT(IFERROR(INDEX(Lookup!B:B, MATCH(Table1[[#This Row],[Destination City]], Lookup!A:A, 0)), Table1[[#This Row],[Destination City]]),","," ",Table1[[#This Row],[Destination State]])</f>
        <v>Houston, TX</v>
      </c>
      <c r="N2108" s="44">
        <v>747</v>
      </c>
      <c r="O2108" s="23" t="s">
        <v>51</v>
      </c>
      <c r="P2108" s="23">
        <v>107</v>
      </c>
      <c r="Q2108" s="23"/>
      <c r="R2108" s="23" t="s">
        <v>42</v>
      </c>
      <c r="S2108" s="23" t="s">
        <v>43</v>
      </c>
      <c r="T2108" s="23" t="s">
        <v>52</v>
      </c>
      <c r="U2108" s="37" t="s">
        <v>44</v>
      </c>
      <c r="V2108" s="32"/>
      <c r="W2108" s="4">
        <v>5150</v>
      </c>
      <c r="X2108" s="4">
        <f>IF(Table1[[#This Row],[Commodity]]="corn",Table1[[#This Row],[Tariff per Car]]/(111*2000/56),Table1[[#This Row],[Tariff per Car]]/(111*2000/60))</f>
        <v>1.3918918918918919</v>
      </c>
      <c r="Y2108" s="4">
        <f>Table1[[#This Row],[Tariff per Car]]/100.7</f>
        <v>51.142005958291954</v>
      </c>
      <c r="Z2108" s="4">
        <f>(Table1[[#This Row],[Tariff per Car]]/111)</f>
        <v>46.396396396396398</v>
      </c>
      <c r="AA2108" s="6">
        <f>(Table1[[#This Row],[Tariff per Car]]/111)/Table1[[#This Row],[Route Mileage]]</f>
        <v>6.2110303074158497E-2</v>
      </c>
      <c r="AB2108" s="4">
        <v>0.28000000000000003</v>
      </c>
      <c r="AC2108" s="4">
        <f>Table1[[#This Row],[FSC per Mile]]*Table1[[#This Row],[Route Mileage]]</f>
        <v>209.16000000000003</v>
      </c>
      <c r="AD2108" s="4">
        <f>Table1[[#This Row],[Tariff per Car]]+Table1[[#This Row],[FSC per Car]]</f>
        <v>5359.16</v>
      </c>
      <c r="AE2108" s="4">
        <f>IF(Table1[[#This Row],[Commodity]]="corn",Table1[[#This Row],[Tariff + FSC per Car]]/(111*2000/56),Table1[[#This Row],[Tariff + FSC per Car]]/(111*2000/60))</f>
        <v>1.4484216216216217</v>
      </c>
      <c r="AF2108" s="4">
        <f>Table1[[#This Row],[Tariff + FSC per Car]]/100.7</f>
        <v>53.219066534260179</v>
      </c>
      <c r="AG2108" s="4">
        <f>(Table1[[#This Row],[Tariff + FSC per Car]]/111)</f>
        <v>48.280720720720723</v>
      </c>
      <c r="AH2108" s="6">
        <f>(Table1[[#This Row],[Tariff + FSC per Car]]/111)/Table1[[#This Row],[Route Mileage]]</f>
        <v>6.4632825596681015E-2</v>
      </c>
    </row>
    <row r="2109" spans="1:34" x14ac:dyDescent="0.25">
      <c r="A2109" s="12">
        <v>45853</v>
      </c>
      <c r="B2109" s="22" t="s">
        <v>112</v>
      </c>
      <c r="C2109" s="22" t="s">
        <v>112</v>
      </c>
      <c r="D2109" s="25">
        <v>4051</v>
      </c>
      <c r="E2109" s="24">
        <v>1301</v>
      </c>
      <c r="F2109" s="22" t="s">
        <v>72</v>
      </c>
      <c r="G2109" s="22" t="s">
        <v>36</v>
      </c>
      <c r="H2109" s="22" t="s">
        <v>129</v>
      </c>
      <c r="I2109" s="23" t="s">
        <v>38</v>
      </c>
      <c r="J2109" t="str">
        <f>_xlfn.CONCAT(IFERROR(INDEX(Lookup!B:B, MATCH(Table1[[#This Row],[Origin City]], Lookup!A:A, 0)), Table1[[#This Row],[Origin City]]),","," ",Table1[[#This Row],[Origin State]])</f>
        <v>Cozad, NE</v>
      </c>
      <c r="K2109" s="23" t="s">
        <v>90</v>
      </c>
      <c r="L2109" s="23" t="s">
        <v>49</v>
      </c>
      <c r="M2109" s="23" t="str">
        <f>_xlfn.CONCAT(IFERROR(INDEX(Lookup!B:B, MATCH(Table1[[#This Row],[Destination City]], Lookup!A:A, 0)), Table1[[#This Row],[Destination City]]),","," ",Table1[[#This Row],[Destination State]])</f>
        <v>Kalama, WA</v>
      </c>
      <c r="N2109" s="44">
        <v>1562</v>
      </c>
      <c r="O2109" s="23" t="s">
        <v>51</v>
      </c>
      <c r="P2109" s="23">
        <v>107</v>
      </c>
      <c r="Q2109" s="23"/>
      <c r="R2109" s="23" t="s">
        <v>42</v>
      </c>
      <c r="S2109" s="23" t="s">
        <v>43</v>
      </c>
      <c r="T2109" s="23" t="s">
        <v>52</v>
      </c>
      <c r="U2109" s="37" t="s">
        <v>44</v>
      </c>
      <c r="V2109" s="32"/>
      <c r="W2109" s="4">
        <v>6140</v>
      </c>
      <c r="X2109" s="4">
        <f>IF(Table1[[#This Row],[Commodity]]="corn",Table1[[#This Row],[Tariff per Car]]/(111*2000/56),Table1[[#This Row],[Tariff per Car]]/(111*2000/60))</f>
        <v>1.6594594594594594</v>
      </c>
      <c r="Y2109" s="4">
        <f>Table1[[#This Row],[Tariff per Car]]/100.7</f>
        <v>60.973187686196624</v>
      </c>
      <c r="Z2109" s="4">
        <f>(Table1[[#This Row],[Tariff per Car]]/111)</f>
        <v>55.315315315315317</v>
      </c>
      <c r="AA2109" s="6">
        <f>(Table1[[#This Row],[Tariff per Car]]/111)/Table1[[#This Row],[Route Mileage]]</f>
        <v>3.5413134004683301E-2</v>
      </c>
      <c r="AB2109" s="4">
        <v>0.28000000000000003</v>
      </c>
      <c r="AC2109" s="4">
        <f>Table1[[#This Row],[FSC per Mile]]*Table1[[#This Row],[Route Mileage]]</f>
        <v>437.36</v>
      </c>
      <c r="AD2109" s="4">
        <f>Table1[[#This Row],[Tariff per Car]]+Table1[[#This Row],[FSC per Car]]</f>
        <v>6577.36</v>
      </c>
      <c r="AE2109" s="4">
        <f>IF(Table1[[#This Row],[Commodity]]="corn",Table1[[#This Row],[Tariff + FSC per Car]]/(111*2000/56),Table1[[#This Row],[Tariff + FSC per Car]]/(111*2000/60))</f>
        <v>1.7776648648648647</v>
      </c>
      <c r="AF2109" s="4">
        <f>Table1[[#This Row],[Tariff + FSC per Car]]/100.7</f>
        <v>65.316385302879837</v>
      </c>
      <c r="AG2109" s="4">
        <f>(Table1[[#This Row],[Tariff + FSC per Car]]/111)</f>
        <v>59.255495495495495</v>
      </c>
      <c r="AH2109" s="6">
        <f>(Table1[[#This Row],[Tariff + FSC per Car]]/111)/Table1[[#This Row],[Route Mileage]]</f>
        <v>3.7935656527205826E-2</v>
      </c>
    </row>
    <row r="2110" spans="1:34" x14ac:dyDescent="0.25">
      <c r="A2110" s="12">
        <v>45853</v>
      </c>
      <c r="B2110" s="22" t="s">
        <v>112</v>
      </c>
      <c r="C2110" s="22" t="s">
        <v>112</v>
      </c>
      <c r="D2110" s="25">
        <v>4051</v>
      </c>
      <c r="E2110" s="24">
        <v>1144</v>
      </c>
      <c r="F2110" s="22" t="s">
        <v>72</v>
      </c>
      <c r="G2110" s="22" t="s">
        <v>36</v>
      </c>
      <c r="H2110" s="22" t="s">
        <v>129</v>
      </c>
      <c r="I2110" s="23" t="s">
        <v>38</v>
      </c>
      <c r="J2110" t="str">
        <f>_xlfn.CONCAT(IFERROR(INDEX(Lookup!B:B, MATCH(Table1[[#This Row],[Origin City]], Lookup!A:A, 0)), Table1[[#This Row],[Origin City]]),","," ",Table1[[#This Row],[Origin State]])</f>
        <v>Cozad, NE</v>
      </c>
      <c r="K2110" s="23" t="s">
        <v>65</v>
      </c>
      <c r="L2110" s="23" t="s">
        <v>54</v>
      </c>
      <c r="M2110" s="23" t="str">
        <f>_xlfn.CONCAT(IFERROR(INDEX(Lookup!B:B, MATCH(Table1[[#This Row],[Destination City]], Lookup!A:A, 0)), Table1[[#This Row],[Destination City]]),","," ",Table1[[#This Row],[Destination State]])</f>
        <v>Houston, TX</v>
      </c>
      <c r="N2110" s="44">
        <v>1078</v>
      </c>
      <c r="O2110" s="23" t="s">
        <v>51</v>
      </c>
      <c r="P2110" s="23">
        <v>107</v>
      </c>
      <c r="Q2110" s="23"/>
      <c r="R2110" s="23" t="s">
        <v>42</v>
      </c>
      <c r="S2110" s="23" t="s">
        <v>43</v>
      </c>
      <c r="T2110" s="23" t="s">
        <v>52</v>
      </c>
      <c r="U2110" s="37" t="s">
        <v>44</v>
      </c>
      <c r="V2110" s="32"/>
      <c r="W2110" s="4">
        <v>5510</v>
      </c>
      <c r="X2110" s="4">
        <f>IF(Table1[[#This Row],[Commodity]]="corn",Table1[[#This Row],[Tariff per Car]]/(111*2000/56),Table1[[#This Row],[Tariff per Car]]/(111*2000/60))</f>
        <v>1.4891891891891893</v>
      </c>
      <c r="Y2110" s="4">
        <f>Table1[[#This Row],[Tariff per Car]]/100.7</f>
        <v>54.716981132075468</v>
      </c>
      <c r="Z2110" s="4">
        <f>(Table1[[#This Row],[Tariff per Car]]/111)</f>
        <v>49.63963963963964</v>
      </c>
      <c r="AA2110" s="6">
        <f>(Table1[[#This Row],[Tariff per Car]]/111)/Table1[[#This Row],[Route Mileage]]</f>
        <v>4.6047903190760332E-2</v>
      </c>
      <c r="AB2110" s="4">
        <v>0.28000000000000003</v>
      </c>
      <c r="AC2110" s="4">
        <f>Table1[[#This Row],[FSC per Mile]]*Table1[[#This Row],[Route Mileage]]</f>
        <v>301.84000000000003</v>
      </c>
      <c r="AD2110" s="4">
        <f>Table1[[#This Row],[Tariff per Car]]+Table1[[#This Row],[FSC per Car]]</f>
        <v>5811.84</v>
      </c>
      <c r="AE2110" s="4">
        <f>IF(Table1[[#This Row],[Commodity]]="corn",Table1[[#This Row],[Tariff + FSC per Car]]/(111*2000/56),Table1[[#This Row],[Tariff + FSC per Car]]/(111*2000/60))</f>
        <v>1.5707675675675676</v>
      </c>
      <c r="AF2110" s="4">
        <f>Table1[[#This Row],[Tariff + FSC per Car]]/100.7</f>
        <v>57.714399205561072</v>
      </c>
      <c r="AG2110" s="4">
        <f>(Table1[[#This Row],[Tariff + FSC per Car]]/111)</f>
        <v>52.358918918918917</v>
      </c>
      <c r="AH2110" s="6">
        <f>(Table1[[#This Row],[Tariff + FSC per Car]]/111)/Table1[[#This Row],[Route Mileage]]</f>
        <v>4.8570425713282857E-2</v>
      </c>
    </row>
    <row r="2111" spans="1:34" x14ac:dyDescent="0.25">
      <c r="A2111" s="12">
        <v>45853</v>
      </c>
      <c r="B2111" s="22" t="s">
        <v>112</v>
      </c>
      <c r="C2111" s="22" t="s">
        <v>112</v>
      </c>
      <c r="D2111" s="25">
        <v>4051</v>
      </c>
      <c r="E2111" s="24">
        <v>1144</v>
      </c>
      <c r="F2111" s="22" t="s">
        <v>72</v>
      </c>
      <c r="G2111" s="22" t="s">
        <v>36</v>
      </c>
      <c r="H2111" s="22" t="s">
        <v>122</v>
      </c>
      <c r="I2111" s="23" t="s">
        <v>59</v>
      </c>
      <c r="J2111" t="str">
        <f>_xlfn.CONCAT(IFERROR(INDEX(Lookup!B:B, MATCH(Table1[[#This Row],[Origin City]], Lookup!A:A, 0)), Table1[[#This Row],[Origin City]]),","," ",Table1[[#This Row],[Origin State]])</f>
        <v>Sloan, IA</v>
      </c>
      <c r="K2111" s="23" t="s">
        <v>130</v>
      </c>
      <c r="L2111" s="23" t="s">
        <v>83</v>
      </c>
      <c r="M2111" s="23" t="str">
        <f>_xlfn.CONCAT(IFERROR(INDEX(Lookup!B:B, MATCH(Table1[[#This Row],[Destination City]], Lookup!A:A, 0)), Table1[[#This Row],[Destination City]]),","," ",Table1[[#This Row],[Destination State]])</f>
        <v>Ama, LA</v>
      </c>
      <c r="N2111" s="44">
        <v>1231</v>
      </c>
      <c r="O2111" s="23" t="s">
        <v>51</v>
      </c>
      <c r="P2111" s="23">
        <v>107</v>
      </c>
      <c r="Q2111" s="23"/>
      <c r="R2111" s="23" t="s">
        <v>42</v>
      </c>
      <c r="S2111" s="23" t="s">
        <v>43</v>
      </c>
      <c r="T2111" s="23" t="s">
        <v>52</v>
      </c>
      <c r="U2111" s="37" t="s">
        <v>44</v>
      </c>
      <c r="V2111" s="32"/>
      <c r="W2111" s="4">
        <v>5590</v>
      </c>
      <c r="X2111" s="4">
        <f>IF(Table1[[#This Row],[Commodity]]="corn",Table1[[#This Row],[Tariff per Car]]/(111*2000/56),Table1[[#This Row],[Tariff per Car]]/(111*2000/60))</f>
        <v>1.5108108108108107</v>
      </c>
      <c r="Y2111" s="4">
        <f>Table1[[#This Row],[Tariff per Car]]/100.7</f>
        <v>55.511420059582917</v>
      </c>
      <c r="Z2111" s="4">
        <f>(Table1[[#This Row],[Tariff per Car]]/111)</f>
        <v>50.36036036036036</v>
      </c>
      <c r="AA2111" s="6">
        <f>(Table1[[#This Row],[Tariff per Car]]/111)/Table1[[#This Row],[Route Mileage]]</f>
        <v>4.0910122144890627E-2</v>
      </c>
      <c r="AB2111" s="4">
        <v>0.28000000000000003</v>
      </c>
      <c r="AC2111" s="4">
        <f>Table1[[#This Row],[FSC per Mile]]*Table1[[#This Row],[Route Mileage]]</f>
        <v>344.68</v>
      </c>
      <c r="AD2111" s="4">
        <f>Table1[[#This Row],[Tariff per Car]]+Table1[[#This Row],[FSC per Car]]</f>
        <v>5934.68</v>
      </c>
      <c r="AE2111" s="4">
        <f>IF(Table1[[#This Row],[Commodity]]="corn",Table1[[#This Row],[Tariff + FSC per Car]]/(111*2000/56),Table1[[#This Row],[Tariff + FSC per Car]]/(111*2000/60))</f>
        <v>1.6039675675675678</v>
      </c>
      <c r="AF2111" s="4">
        <f>Table1[[#This Row],[Tariff + FSC per Car]]/100.7</f>
        <v>58.934260178748758</v>
      </c>
      <c r="AG2111" s="4">
        <f>(Table1[[#This Row],[Tariff + FSC per Car]]/111)</f>
        <v>53.465585585585586</v>
      </c>
      <c r="AH2111" s="6">
        <f>(Table1[[#This Row],[Tariff + FSC per Car]]/111)/Table1[[#This Row],[Route Mileage]]</f>
        <v>4.3432644667413152E-2</v>
      </c>
    </row>
    <row r="2112" spans="1:34" x14ac:dyDescent="0.25">
      <c r="A2112" s="12">
        <v>45884</v>
      </c>
      <c r="B2112" s="22" t="s">
        <v>34</v>
      </c>
      <c r="C2112" s="22" t="s">
        <v>34</v>
      </c>
      <c r="D2112" s="25">
        <v>4022</v>
      </c>
      <c r="E2112" s="24">
        <v>39010</v>
      </c>
      <c r="F2112" s="22" t="s">
        <v>35</v>
      </c>
      <c r="G2112" s="22" t="s">
        <v>36</v>
      </c>
      <c r="H2112" s="22" t="s">
        <v>37</v>
      </c>
      <c r="I2112" s="23" t="s">
        <v>38</v>
      </c>
      <c r="J2112" t="str">
        <f>_xlfn.CONCAT(IFERROR(INDEX(Lookup!B:B, MATCH(Table1[[#This Row],[Origin City]], Lookup!A:A, 0)), Table1[[#This Row],[Origin City]]),","," ",Table1[[#This Row],[Origin State]])</f>
        <v>Brunswick, NE</v>
      </c>
      <c r="K2112" s="23" t="s">
        <v>39</v>
      </c>
      <c r="L2112" s="23" t="s">
        <v>40</v>
      </c>
      <c r="M2112" s="23" t="str">
        <f>_xlfn.CONCAT(IFERROR(INDEX(Lookup!B:B, MATCH(Table1[[#This Row],[Destination City]], Lookup!A:A, 0)), Table1[[#This Row],[Destination City]]),","," ",Table1[[#This Row],[Destination State]])</f>
        <v>Hanford, CA</v>
      </c>
      <c r="N2112" s="44">
        <v>2122</v>
      </c>
      <c r="O2112" s="23" t="s">
        <v>41</v>
      </c>
      <c r="P2112" s="23">
        <v>110</v>
      </c>
      <c r="Q2112" s="23">
        <v>120</v>
      </c>
      <c r="R2112" s="23" t="s">
        <v>42</v>
      </c>
      <c r="S2112" s="23" t="s">
        <v>43</v>
      </c>
      <c r="T2112" s="23" t="s">
        <v>43</v>
      </c>
      <c r="U2112" s="37" t="s">
        <v>44</v>
      </c>
      <c r="V2112" s="32" t="s">
        <v>45</v>
      </c>
      <c r="W2112" s="4">
        <v>6320</v>
      </c>
      <c r="X2112" s="4">
        <f>IF(Table1[[#This Row],[Commodity]]="corn",Table1[[#This Row],[Tariff per Car]]/(111*2000/56),Table1[[#This Row],[Tariff per Car]]/(111*2000/60))</f>
        <v>1.5942342342342342</v>
      </c>
      <c r="Y2112" s="4">
        <f>Table1[[#This Row],[Tariff per Car]]/100.7</f>
        <v>62.760675273088381</v>
      </c>
      <c r="Z2112" s="4">
        <f>(Table1[[#This Row],[Tariff per Car]]/111)</f>
        <v>56.936936936936938</v>
      </c>
      <c r="AA2112" s="6">
        <f>(Table1[[#This Row],[Tariff per Car]]/111)/Table1[[#This Row],[Route Mileage]]</f>
        <v>2.6831732769527303E-2</v>
      </c>
      <c r="AB2112" s="4">
        <v>7.0000000000000007E-2</v>
      </c>
      <c r="AC2112" s="4">
        <f>Table1[[#This Row],[FSC per Mile]]*Table1[[#This Row],[Route Mileage]]</f>
        <v>148.54000000000002</v>
      </c>
      <c r="AD2112" s="4">
        <f>Table1[[#This Row],[Tariff per Car]]+Table1[[#This Row],[FSC per Car]]</f>
        <v>6468.54</v>
      </c>
      <c r="AE2112" s="4">
        <f>IF(Table1[[#This Row],[Commodity]]="corn",Table1[[#This Row],[Tariff + FSC per Car]]/(111*2000/56),Table1[[#This Row],[Tariff + FSC per Car]]/(111*2000/60))</f>
        <v>1.6317037837837838</v>
      </c>
      <c r="AF2112" s="4">
        <f>Table1[[#This Row],[Tariff + FSC per Car]]/100.7</f>
        <v>64.235749751737828</v>
      </c>
      <c r="AG2112" s="4">
        <f>(Table1[[#This Row],[Tariff + FSC per Car]]/111)</f>
        <v>58.275135135135137</v>
      </c>
      <c r="AH2112" s="6">
        <f>(Table1[[#This Row],[Tariff + FSC per Car]]/111)/Table1[[#This Row],[Route Mileage]]</f>
        <v>2.7462363400157935E-2</v>
      </c>
    </row>
    <row r="2113" spans="1:34" x14ac:dyDescent="0.25">
      <c r="A2113" s="12">
        <v>45884</v>
      </c>
      <c r="B2113" s="22" t="s">
        <v>34</v>
      </c>
      <c r="C2113" s="22" t="s">
        <v>34</v>
      </c>
      <c r="D2113" s="25">
        <v>4022</v>
      </c>
      <c r="E2113" s="24">
        <v>39013</v>
      </c>
      <c r="F2113" s="22" t="s">
        <v>35</v>
      </c>
      <c r="G2113" s="22" t="s">
        <v>36</v>
      </c>
      <c r="H2113" s="22" t="s">
        <v>46</v>
      </c>
      <c r="I2113" s="23" t="s">
        <v>47</v>
      </c>
      <c r="J2113" t="str">
        <f>_xlfn.CONCAT(IFERROR(INDEX(Lookup!B:B, MATCH(Table1[[#This Row],[Origin City]], Lookup!A:A, 0)), Table1[[#This Row],[Origin City]]),","," ",Table1[[#This Row],[Origin State]])</f>
        <v>Clarkfield, MN</v>
      </c>
      <c r="K2113" s="23" t="s">
        <v>48</v>
      </c>
      <c r="L2113" s="23" t="s">
        <v>49</v>
      </c>
      <c r="M2113" s="23" t="s">
        <v>50</v>
      </c>
      <c r="N2113" s="44">
        <v>1684</v>
      </c>
      <c r="O2113" s="23" t="s">
        <v>51</v>
      </c>
      <c r="P2113" s="23">
        <v>110</v>
      </c>
      <c r="Q2113" s="23">
        <v>120</v>
      </c>
      <c r="R2113" s="23" t="s">
        <v>42</v>
      </c>
      <c r="S2113" s="23" t="s">
        <v>43</v>
      </c>
      <c r="T2113" s="23" t="s">
        <v>52</v>
      </c>
      <c r="U2113" s="37" t="s">
        <v>44</v>
      </c>
      <c r="V2113" s="32" t="s">
        <v>45</v>
      </c>
      <c r="W2113" s="4">
        <v>5470</v>
      </c>
      <c r="X2113" s="4">
        <f>IF(Table1[[#This Row],[Commodity]]="corn",Table1[[#This Row],[Tariff per Car]]/(111*2000/56),Table1[[#This Row],[Tariff per Car]]/(111*2000/60))</f>
        <v>1.3798198198198199</v>
      </c>
      <c r="Y2113" s="4">
        <f>Table1[[#This Row],[Tariff per Car]]/100.7</f>
        <v>54.319761668321746</v>
      </c>
      <c r="Z2113" s="4">
        <f>(Table1[[#This Row],[Tariff per Car]]/111)</f>
        <v>49.27927927927928</v>
      </c>
      <c r="AA2113" s="6">
        <f>(Table1[[#This Row],[Tariff per Car]]/111)/Table1[[#This Row],[Route Mileage]]</f>
        <v>2.9263229975819049E-2</v>
      </c>
      <c r="AB2113" s="4">
        <v>7.0000000000000007E-2</v>
      </c>
      <c r="AC2113" s="4">
        <f>Table1[[#This Row],[FSC per Mile]]*Table1[[#This Row],[Route Mileage]]</f>
        <v>117.88000000000001</v>
      </c>
      <c r="AD2113" s="4">
        <f>Table1[[#This Row],[Tariff per Car]]+Table1[[#This Row],[FSC per Car]]</f>
        <v>5587.88</v>
      </c>
      <c r="AE2113" s="4">
        <f>IF(Table1[[#This Row],[Commodity]]="corn",Table1[[#This Row],[Tariff + FSC per Car]]/(111*2000/56),Table1[[#This Row],[Tariff + FSC per Car]]/(111*2000/60))</f>
        <v>1.4095553153153153</v>
      </c>
      <c r="AF2113" s="4">
        <f>Table1[[#This Row],[Tariff + FSC per Car]]/100.7</f>
        <v>55.490367428003971</v>
      </c>
      <c r="AG2113" s="4">
        <f>(Table1[[#This Row],[Tariff + FSC per Car]]/111)</f>
        <v>50.341261261261259</v>
      </c>
      <c r="AH2113" s="6">
        <f>(Table1[[#This Row],[Tariff + FSC per Car]]/111)/Table1[[#This Row],[Route Mileage]]</f>
        <v>2.989386060644968E-2</v>
      </c>
    </row>
    <row r="2114" spans="1:34" x14ac:dyDescent="0.25">
      <c r="A2114" s="12">
        <v>45884</v>
      </c>
      <c r="B2114" s="22" t="s">
        <v>34</v>
      </c>
      <c r="C2114" s="22" t="s">
        <v>34</v>
      </c>
      <c r="D2114" s="25">
        <v>4022</v>
      </c>
      <c r="E2114" s="24">
        <v>39010</v>
      </c>
      <c r="F2114" s="22" t="s">
        <v>35</v>
      </c>
      <c r="G2114" s="22" t="s">
        <v>36</v>
      </c>
      <c r="H2114" s="22" t="s">
        <v>46</v>
      </c>
      <c r="I2114" s="23" t="s">
        <v>47</v>
      </c>
      <c r="J2114" t="str">
        <f>_xlfn.CONCAT(IFERROR(INDEX(Lookup!B:B, MATCH(Table1[[#This Row],[Origin City]], Lookup!A:A, 0)), Table1[[#This Row],[Origin City]]),","," ",Table1[[#This Row],[Origin State]])</f>
        <v>Clarkfield, MN</v>
      </c>
      <c r="K2114" s="23" t="s">
        <v>53</v>
      </c>
      <c r="L2114" s="23" t="s">
        <v>54</v>
      </c>
      <c r="M2114" s="23" t="str">
        <f>_xlfn.CONCAT(IFERROR(INDEX(Lookup!B:B, MATCH(Table1[[#This Row],[Destination City]], Lookup!A:A, 0)), Table1[[#This Row],[Destination City]]),","," ",Table1[[#This Row],[Destination State]])</f>
        <v>Hereford, TX</v>
      </c>
      <c r="N2114" s="44">
        <v>1066</v>
      </c>
      <c r="O2114" s="23" t="s">
        <v>51</v>
      </c>
      <c r="P2114" s="23">
        <v>110</v>
      </c>
      <c r="Q2114" s="23">
        <v>120</v>
      </c>
      <c r="R2114" s="23" t="s">
        <v>42</v>
      </c>
      <c r="S2114" s="23" t="s">
        <v>43</v>
      </c>
      <c r="T2114" s="23" t="s">
        <v>52</v>
      </c>
      <c r="U2114" s="37" t="s">
        <v>44</v>
      </c>
      <c r="V2114" s="32" t="s">
        <v>45</v>
      </c>
      <c r="W2114" s="4">
        <v>5800</v>
      </c>
      <c r="X2114" s="4">
        <f>IF(Table1[[#This Row],[Commodity]]="corn",Table1[[#This Row],[Tariff per Car]]/(111*2000/56),Table1[[#This Row],[Tariff per Car]]/(111*2000/60))</f>
        <v>1.463063063063063</v>
      </c>
      <c r="Y2114" s="4">
        <f>Table1[[#This Row],[Tariff per Car]]/100.7</f>
        <v>57.596822244289967</v>
      </c>
      <c r="Z2114" s="4">
        <f>(Table1[[#This Row],[Tariff per Car]]/111)</f>
        <v>52.252252252252255</v>
      </c>
      <c r="AA2114" s="6">
        <f>(Table1[[#This Row],[Tariff per Car]]/111)/Table1[[#This Row],[Route Mileage]]</f>
        <v>4.9017122187853895E-2</v>
      </c>
      <c r="AB2114" s="4">
        <v>7.0000000000000007E-2</v>
      </c>
      <c r="AC2114" s="4">
        <f>Table1[[#This Row],[FSC per Mile]]*Table1[[#This Row],[Route Mileage]]</f>
        <v>74.62</v>
      </c>
      <c r="AD2114" s="4">
        <f>Table1[[#This Row],[Tariff per Car]]+Table1[[#This Row],[FSC per Car]]</f>
        <v>5874.62</v>
      </c>
      <c r="AE2114" s="4">
        <f>IF(Table1[[#This Row],[Commodity]]="corn",Table1[[#This Row],[Tariff + FSC per Car]]/(111*2000/56),Table1[[#This Row],[Tariff + FSC per Car]]/(111*2000/60))</f>
        <v>1.481886126126126</v>
      </c>
      <c r="AF2114" s="4">
        <f>Table1[[#This Row],[Tariff + FSC per Car]]/100.7</f>
        <v>58.337835153922541</v>
      </c>
      <c r="AG2114" s="4">
        <f>(Table1[[#This Row],[Tariff + FSC per Car]]/111)</f>
        <v>52.924504504504505</v>
      </c>
      <c r="AH2114" s="6">
        <f>(Table1[[#This Row],[Tariff + FSC per Car]]/111)/Table1[[#This Row],[Route Mileage]]</f>
        <v>4.9647752818484527E-2</v>
      </c>
    </row>
    <row r="2115" spans="1:34" x14ac:dyDescent="0.25">
      <c r="A2115" s="12">
        <v>45884</v>
      </c>
      <c r="B2115" s="22" t="s">
        <v>34</v>
      </c>
      <c r="C2115" s="22" t="s">
        <v>34</v>
      </c>
      <c r="D2115" s="25">
        <v>4022</v>
      </c>
      <c r="E2115" s="24">
        <v>39010</v>
      </c>
      <c r="F2115" s="22" t="s">
        <v>35</v>
      </c>
      <c r="G2115" s="22" t="s">
        <v>36</v>
      </c>
      <c r="H2115" s="22" t="s">
        <v>55</v>
      </c>
      <c r="I2115" s="23" t="s">
        <v>38</v>
      </c>
      <c r="J2115" t="str">
        <f>_xlfn.CONCAT(IFERROR(INDEX(Lookup!B:B, MATCH(Table1[[#This Row],[Origin City]], Lookup!A:A, 0)), Table1[[#This Row],[Origin City]]),","," ",Table1[[#This Row],[Origin State]])</f>
        <v>Edison, NE</v>
      </c>
      <c r="K2115" s="23" t="s">
        <v>53</v>
      </c>
      <c r="L2115" s="23" t="s">
        <v>54</v>
      </c>
      <c r="M2115" s="23" t="str">
        <f>_xlfn.CONCAT(IFERROR(INDEX(Lookup!B:B, MATCH(Table1[[#This Row],[Destination City]], Lookup!A:A, 0)), Table1[[#This Row],[Destination City]]),","," ",Table1[[#This Row],[Destination State]])</f>
        <v>Hereford, TX</v>
      </c>
      <c r="N2115" s="48">
        <v>728</v>
      </c>
      <c r="O2115" s="23" t="s">
        <v>51</v>
      </c>
      <c r="P2115" s="23">
        <v>110</v>
      </c>
      <c r="Q2115" s="23">
        <v>120</v>
      </c>
      <c r="R2115" s="23" t="s">
        <v>42</v>
      </c>
      <c r="S2115" s="23" t="s">
        <v>43</v>
      </c>
      <c r="T2115" s="23" t="s">
        <v>52</v>
      </c>
      <c r="U2115" s="37" t="s">
        <v>44</v>
      </c>
      <c r="V2115" s="32" t="s">
        <v>45</v>
      </c>
      <c r="W2115" s="4">
        <v>5040</v>
      </c>
      <c r="X2115" s="4">
        <f>IF(Table1[[#This Row],[Commodity]]="corn",Table1[[#This Row],[Tariff per Car]]/(111*2000/56),Table1[[#This Row],[Tariff per Car]]/(111*2000/60))</f>
        <v>1.2713513513513515</v>
      </c>
      <c r="Y2115" s="4">
        <f>Table1[[#This Row],[Tariff per Car]]/100.7</f>
        <v>50.049652432969211</v>
      </c>
      <c r="Z2115" s="4">
        <f>(Table1[[#This Row],[Tariff per Car]]/111)</f>
        <v>45.405405405405403</v>
      </c>
      <c r="AA2115" s="6">
        <f>(Table1[[#This Row],[Tariff per Car]]/111)/Table1[[#This Row],[Route Mileage]]</f>
        <v>6.2370062370062367E-2</v>
      </c>
      <c r="AB2115" s="4">
        <v>7.0000000000000007E-2</v>
      </c>
      <c r="AC2115" s="4">
        <f>Table1[[#This Row],[FSC per Mile]]*Table1[[#This Row],[Route Mileage]]</f>
        <v>50.960000000000008</v>
      </c>
      <c r="AD2115" s="4">
        <f>Table1[[#This Row],[Tariff per Car]]+Table1[[#This Row],[FSC per Car]]</f>
        <v>5090.96</v>
      </c>
      <c r="AE2115" s="4">
        <f>IF(Table1[[#This Row],[Commodity]]="corn",Table1[[#This Row],[Tariff + FSC per Car]]/(111*2000/56),Table1[[#This Row],[Tariff + FSC per Car]]/(111*2000/60))</f>
        <v>1.2842061261261262</v>
      </c>
      <c r="AF2115" s="4">
        <f>Table1[[#This Row],[Tariff + FSC per Car]]/100.7</f>
        <v>50.555710029791456</v>
      </c>
      <c r="AG2115" s="4">
        <f>(Table1[[#This Row],[Tariff + FSC per Car]]/111)</f>
        <v>45.864504504504502</v>
      </c>
      <c r="AH2115" s="6">
        <f>(Table1[[#This Row],[Tariff + FSC per Car]]/111)/Table1[[#This Row],[Route Mileage]]</f>
        <v>6.3000693000692998E-2</v>
      </c>
    </row>
    <row r="2116" spans="1:34" x14ac:dyDescent="0.25">
      <c r="A2116" s="12">
        <v>45884</v>
      </c>
      <c r="B2116" s="22" t="s">
        <v>34</v>
      </c>
      <c r="C2116" s="22" t="s">
        <v>34</v>
      </c>
      <c r="D2116" s="25">
        <v>4022</v>
      </c>
      <c r="E2116" s="24">
        <v>39013</v>
      </c>
      <c r="F2116" s="22" t="s">
        <v>35</v>
      </c>
      <c r="G2116" s="22" t="s">
        <v>36</v>
      </c>
      <c r="H2116" s="22" t="s">
        <v>55</v>
      </c>
      <c r="I2116" s="23" t="s">
        <v>38</v>
      </c>
      <c r="J2116" t="str">
        <f>_xlfn.CONCAT(IFERROR(INDEX(Lookup!B:B, MATCH(Table1[[#This Row],[Origin City]], Lookup!A:A, 0)), Table1[[#This Row],[Origin City]]),","," ",Table1[[#This Row],[Origin State]])</f>
        <v>Edison, NE</v>
      </c>
      <c r="K2116" s="23" t="s">
        <v>48</v>
      </c>
      <c r="L2116" s="23" t="s">
        <v>49</v>
      </c>
      <c r="M2116" s="23" t="s">
        <v>50</v>
      </c>
      <c r="N2116" s="44">
        <v>1759</v>
      </c>
      <c r="O2116" s="23" t="s">
        <v>51</v>
      </c>
      <c r="P2116" s="23">
        <v>110</v>
      </c>
      <c r="Q2116" s="23">
        <v>120</v>
      </c>
      <c r="R2116" s="23" t="s">
        <v>42</v>
      </c>
      <c r="S2116" s="23" t="s">
        <v>43</v>
      </c>
      <c r="T2116" s="23" t="s">
        <v>52</v>
      </c>
      <c r="U2116" s="37" t="s">
        <v>44</v>
      </c>
      <c r="V2116" s="32" t="s">
        <v>45</v>
      </c>
      <c r="W2116" s="4">
        <v>5350</v>
      </c>
      <c r="X2116" s="4">
        <f>IF(Table1[[#This Row],[Commodity]]="corn",Table1[[#This Row],[Tariff per Car]]/(111*2000/56),Table1[[#This Row],[Tariff per Car]]/(111*2000/60))</f>
        <v>1.3495495495495495</v>
      </c>
      <c r="Y2116" s="4">
        <f>Table1[[#This Row],[Tariff per Car]]/100.7</f>
        <v>53.128103277060575</v>
      </c>
      <c r="Z2116" s="4">
        <f>(Table1[[#This Row],[Tariff per Car]]/111)</f>
        <v>48.198198198198199</v>
      </c>
      <c r="AA2116" s="6">
        <f>(Table1[[#This Row],[Tariff per Car]]/111)/Table1[[#This Row],[Route Mileage]]</f>
        <v>2.7400908583398637E-2</v>
      </c>
      <c r="AB2116" s="4">
        <v>7.0000000000000007E-2</v>
      </c>
      <c r="AC2116" s="4">
        <f>Table1[[#This Row],[FSC per Mile]]*Table1[[#This Row],[Route Mileage]]</f>
        <v>123.13000000000001</v>
      </c>
      <c r="AD2116" s="4">
        <f>Table1[[#This Row],[Tariff per Car]]+Table1[[#This Row],[FSC per Car]]</f>
        <v>5473.13</v>
      </c>
      <c r="AE2116" s="4">
        <f>IF(Table1[[#This Row],[Commodity]]="corn",Table1[[#This Row],[Tariff + FSC per Car]]/(111*2000/56),Table1[[#This Row],[Tariff + FSC per Car]]/(111*2000/60))</f>
        <v>1.3806093693693695</v>
      </c>
      <c r="AF2116" s="4">
        <f>Table1[[#This Row],[Tariff + FSC per Car]]/100.7</f>
        <v>54.350844091360479</v>
      </c>
      <c r="AG2116" s="4">
        <f>(Table1[[#This Row],[Tariff + FSC per Car]]/111)</f>
        <v>49.307477477477477</v>
      </c>
      <c r="AH2116" s="6">
        <f>(Table1[[#This Row],[Tariff + FSC per Car]]/111)/Table1[[#This Row],[Route Mileage]]</f>
        <v>2.8031539214029264E-2</v>
      </c>
    </row>
    <row r="2117" spans="1:34" x14ac:dyDescent="0.25">
      <c r="A2117" s="12">
        <v>45884</v>
      </c>
      <c r="B2117" s="22" t="s">
        <v>34</v>
      </c>
      <c r="C2117" s="22" t="s">
        <v>34</v>
      </c>
      <c r="D2117" s="25">
        <v>4022</v>
      </c>
      <c r="E2117" s="24">
        <v>39010</v>
      </c>
      <c r="F2117" s="22" t="s">
        <v>35</v>
      </c>
      <c r="G2117" s="22" t="s">
        <v>36</v>
      </c>
      <c r="H2117" s="22" t="s">
        <v>55</v>
      </c>
      <c r="I2117" s="23" t="s">
        <v>38</v>
      </c>
      <c r="J2117" t="str">
        <f>_xlfn.CONCAT(IFERROR(INDEX(Lookup!B:B, MATCH(Table1[[#This Row],[Origin City]], Lookup!A:A, 0)), Table1[[#This Row],[Origin City]]),","," ",Table1[[#This Row],[Origin State]])</f>
        <v>Edison, NE</v>
      </c>
      <c r="K2117" s="23" t="s">
        <v>39</v>
      </c>
      <c r="L2117" s="23" t="s">
        <v>40</v>
      </c>
      <c r="M2117" s="23" t="str">
        <f>_xlfn.CONCAT(IFERROR(INDEX(Lookup!B:B, MATCH(Table1[[#This Row],[Destination City]], Lookup!A:A, 0)), Table1[[#This Row],[Destination City]]),","," ",Table1[[#This Row],[Destination State]])</f>
        <v>Hanford, CA</v>
      </c>
      <c r="N2117" s="44">
        <v>1776</v>
      </c>
      <c r="O2117" s="23" t="s">
        <v>41</v>
      </c>
      <c r="P2117" s="23">
        <v>110</v>
      </c>
      <c r="Q2117" s="23">
        <v>120</v>
      </c>
      <c r="R2117" s="23" t="s">
        <v>42</v>
      </c>
      <c r="S2117" s="23" t="s">
        <v>43</v>
      </c>
      <c r="T2117" s="23" t="s">
        <v>52</v>
      </c>
      <c r="U2117" s="37" t="s">
        <v>44</v>
      </c>
      <c r="V2117" s="32" t="s">
        <v>45</v>
      </c>
      <c r="W2117" s="4">
        <v>6000</v>
      </c>
      <c r="X2117" s="4">
        <f>IF(Table1[[#This Row],[Commodity]]="corn",Table1[[#This Row],[Tariff per Car]]/(111*2000/56),Table1[[#This Row],[Tariff per Car]]/(111*2000/60))</f>
        <v>1.5135135135135136</v>
      </c>
      <c r="Y2117" s="4">
        <f>Table1[[#This Row],[Tariff per Car]]/100.7</f>
        <v>59.582919563058589</v>
      </c>
      <c r="Z2117" s="4">
        <f>(Table1[[#This Row],[Tariff per Car]]/111)</f>
        <v>54.054054054054056</v>
      </c>
      <c r="AA2117" s="6">
        <f>(Table1[[#This Row],[Tariff per Car]]/111)/Table1[[#This Row],[Route Mileage]]</f>
        <v>3.0435841246652058E-2</v>
      </c>
      <c r="AB2117" s="4">
        <v>7.0000000000000007E-2</v>
      </c>
      <c r="AC2117" s="4">
        <f>Table1[[#This Row],[FSC per Mile]]*Table1[[#This Row],[Route Mileage]]</f>
        <v>124.32000000000001</v>
      </c>
      <c r="AD2117" s="4">
        <f>Table1[[#This Row],[Tariff per Car]]+Table1[[#This Row],[FSC per Car]]</f>
        <v>6124.32</v>
      </c>
      <c r="AE2117" s="4">
        <f>IF(Table1[[#This Row],[Commodity]]="corn",Table1[[#This Row],[Tariff + FSC per Car]]/(111*2000/56),Table1[[#This Row],[Tariff + FSC per Car]]/(111*2000/60))</f>
        <v>1.5448735135135134</v>
      </c>
      <c r="AF2117" s="4">
        <f>Table1[[#This Row],[Tariff + FSC per Car]]/100.7</f>
        <v>60.81747765640516</v>
      </c>
      <c r="AG2117" s="4">
        <f>(Table1[[#This Row],[Tariff + FSC per Car]]/111)</f>
        <v>55.174054054054054</v>
      </c>
      <c r="AH2117" s="6">
        <f>(Table1[[#This Row],[Tariff + FSC per Car]]/111)/Table1[[#This Row],[Route Mileage]]</f>
        <v>3.1066471877282689E-2</v>
      </c>
    </row>
    <row r="2118" spans="1:34" x14ac:dyDescent="0.25">
      <c r="A2118" s="12">
        <v>45884</v>
      </c>
      <c r="B2118" s="22" t="s">
        <v>34</v>
      </c>
      <c r="C2118" s="22" t="s">
        <v>34</v>
      </c>
      <c r="D2118" s="25">
        <v>4022</v>
      </c>
      <c r="E2118" s="24">
        <v>39010</v>
      </c>
      <c r="F2118" s="22" t="s">
        <v>35</v>
      </c>
      <c r="G2118" s="22" t="s">
        <v>36</v>
      </c>
      <c r="H2118" s="22" t="s">
        <v>56</v>
      </c>
      <c r="I2118" s="23" t="s">
        <v>57</v>
      </c>
      <c r="J2118" t="str">
        <f>_xlfn.CONCAT(IFERROR(INDEX(Lookup!B:B, MATCH(Table1[[#This Row],[Origin City]], Lookup!A:A, 0)), Table1[[#This Row],[Origin City]]),","," ",Table1[[#This Row],[Origin State]])</f>
        <v>Greenwood (Mendota), IL</v>
      </c>
      <c r="K2118" s="23" t="s">
        <v>53</v>
      </c>
      <c r="L2118" s="23" t="s">
        <v>54</v>
      </c>
      <c r="M2118" s="23" t="str">
        <f>_xlfn.CONCAT(IFERROR(INDEX(Lookup!B:B, MATCH(Table1[[#This Row],[Destination City]], Lookup!A:A, 0)), Table1[[#This Row],[Destination City]]),","," ",Table1[[#This Row],[Destination State]])</f>
        <v>Hereford, TX</v>
      </c>
      <c r="N2118" s="44">
        <v>935</v>
      </c>
      <c r="O2118" s="23" t="s">
        <v>41</v>
      </c>
      <c r="P2118" s="23">
        <v>110</v>
      </c>
      <c r="Q2118" s="23">
        <v>120</v>
      </c>
      <c r="R2118" s="23" t="s">
        <v>42</v>
      </c>
      <c r="S2118" s="23" t="s">
        <v>43</v>
      </c>
      <c r="T2118" s="23" t="s">
        <v>52</v>
      </c>
      <c r="U2118" s="37" t="s">
        <v>44</v>
      </c>
      <c r="V2118" s="32" t="s">
        <v>45</v>
      </c>
      <c r="W2118" s="4">
        <v>4560</v>
      </c>
      <c r="X2118" s="4">
        <f>IF(Table1[[#This Row],[Commodity]]="corn",Table1[[#This Row],[Tariff per Car]]/(111*2000/56),Table1[[#This Row],[Tariff per Car]]/(111*2000/60))</f>
        <v>1.1502702702702703</v>
      </c>
      <c r="Y2118" s="4">
        <f>Table1[[#This Row],[Tariff per Car]]/100.7</f>
        <v>45.283018867924525</v>
      </c>
      <c r="Z2118" s="4">
        <f>(Table1[[#This Row],[Tariff per Car]]/111)</f>
        <v>41.081081081081081</v>
      </c>
      <c r="AA2118" s="6">
        <f>(Table1[[#This Row],[Tariff per Car]]/111)/Table1[[#This Row],[Route Mileage]]</f>
        <v>4.3936985113455701E-2</v>
      </c>
      <c r="AB2118" s="4">
        <v>7.0000000000000007E-2</v>
      </c>
      <c r="AC2118" s="4">
        <f>Table1[[#This Row],[FSC per Mile]]*Table1[[#This Row],[Route Mileage]]</f>
        <v>65.45</v>
      </c>
      <c r="AD2118" s="4">
        <f>Table1[[#This Row],[Tariff per Car]]+Table1[[#This Row],[FSC per Car]]</f>
        <v>4625.45</v>
      </c>
      <c r="AE2118" s="4">
        <f>IF(Table1[[#This Row],[Commodity]]="corn",Table1[[#This Row],[Tariff + FSC per Car]]/(111*2000/56),Table1[[#This Row],[Tariff + FSC per Car]]/(111*2000/60))</f>
        <v>1.1667801801801803</v>
      </c>
      <c r="AF2118" s="4">
        <f>Table1[[#This Row],[Tariff + FSC per Car]]/100.7</f>
        <v>45.932969215491553</v>
      </c>
      <c r="AG2118" s="4">
        <f>(Table1[[#This Row],[Tariff + FSC per Car]]/111)</f>
        <v>41.670720720720716</v>
      </c>
      <c r="AH2118" s="6">
        <f>(Table1[[#This Row],[Tariff + FSC per Car]]/111)/Table1[[#This Row],[Route Mileage]]</f>
        <v>4.4567615744086325E-2</v>
      </c>
    </row>
    <row r="2119" spans="1:34" x14ac:dyDescent="0.25">
      <c r="A2119" s="12">
        <v>45884</v>
      </c>
      <c r="B2119" s="22" t="s">
        <v>34</v>
      </c>
      <c r="C2119" s="22" t="s">
        <v>34</v>
      </c>
      <c r="D2119" s="25">
        <v>4022</v>
      </c>
      <c r="E2119" s="24">
        <v>39010</v>
      </c>
      <c r="F2119" s="22" t="s">
        <v>35</v>
      </c>
      <c r="G2119" s="22" t="s">
        <v>36</v>
      </c>
      <c r="H2119" s="22" t="s">
        <v>58</v>
      </c>
      <c r="I2119" s="23" t="s">
        <v>59</v>
      </c>
      <c r="J2119" t="str">
        <f>_xlfn.CONCAT(IFERROR(INDEX(Lookup!B:B, MATCH(Table1[[#This Row],[Origin City]], Lookup!A:A, 0)), Table1[[#This Row],[Origin City]]),","," ",Table1[[#This Row],[Origin State]])</f>
        <v>Hancock, IA</v>
      </c>
      <c r="K2119" s="23" t="s">
        <v>60</v>
      </c>
      <c r="L2119" s="23" t="s">
        <v>54</v>
      </c>
      <c r="M2119" s="23" t="str">
        <f>_xlfn.CONCAT(IFERROR(INDEX(Lookup!B:B, MATCH(Table1[[#This Row],[Destination City]], Lookup!A:A, 0)), Table1[[#This Row],[Destination City]]),","," ",Table1[[#This Row],[Destination State]])</f>
        <v>Plainview, TX</v>
      </c>
      <c r="N2119" s="44">
        <v>832</v>
      </c>
      <c r="O2119" s="23" t="s">
        <v>41</v>
      </c>
      <c r="P2119" s="23">
        <v>110</v>
      </c>
      <c r="Q2119" s="23">
        <v>120</v>
      </c>
      <c r="R2119" s="23" t="s">
        <v>42</v>
      </c>
      <c r="S2119" s="23" t="s">
        <v>43</v>
      </c>
      <c r="T2119" s="23" t="s">
        <v>43</v>
      </c>
      <c r="U2119" s="37" t="s">
        <v>44</v>
      </c>
      <c r="V2119" s="32" t="s">
        <v>45</v>
      </c>
      <c r="W2119" s="4">
        <v>5160</v>
      </c>
      <c r="X2119" s="4">
        <f>IF(Table1[[#This Row],[Commodity]]="corn",Table1[[#This Row],[Tariff per Car]]/(111*2000/56),Table1[[#This Row],[Tariff per Car]]/(111*2000/60))</f>
        <v>1.3016216216216216</v>
      </c>
      <c r="Y2119" s="4">
        <f>Table1[[#This Row],[Tariff per Car]]/100.7</f>
        <v>51.241310824230389</v>
      </c>
      <c r="Z2119" s="4">
        <f>(Table1[[#This Row],[Tariff per Car]]/111)</f>
        <v>46.486486486486484</v>
      </c>
      <c r="AA2119" s="6">
        <f>(Table1[[#This Row],[Tariff per Car]]/111)/Table1[[#This Row],[Route Mileage]]</f>
        <v>5.5873180873180869E-2</v>
      </c>
      <c r="AB2119" s="4">
        <v>7.0000000000000007E-2</v>
      </c>
      <c r="AC2119" s="4">
        <f>Table1[[#This Row],[FSC per Mile]]*Table1[[#This Row],[Route Mileage]]</f>
        <v>58.240000000000009</v>
      </c>
      <c r="AD2119" s="4">
        <f>Table1[[#This Row],[Tariff per Car]]+Table1[[#This Row],[FSC per Car]]</f>
        <v>5218.24</v>
      </c>
      <c r="AE2119" s="4">
        <f>IF(Table1[[#This Row],[Commodity]]="corn",Table1[[#This Row],[Tariff + FSC per Car]]/(111*2000/56),Table1[[#This Row],[Tariff + FSC per Car]]/(111*2000/60))</f>
        <v>1.3163127927927927</v>
      </c>
      <c r="AF2119" s="4">
        <f>Table1[[#This Row],[Tariff + FSC per Car]]/100.7</f>
        <v>51.819662363455805</v>
      </c>
      <c r="AG2119" s="4">
        <f>(Table1[[#This Row],[Tariff + FSC per Car]]/111)</f>
        <v>47.011171171171171</v>
      </c>
      <c r="AH2119" s="6">
        <f>(Table1[[#This Row],[Tariff + FSC per Car]]/111)/Table1[[#This Row],[Route Mileage]]</f>
        <v>5.65038115038115E-2</v>
      </c>
    </row>
    <row r="2120" spans="1:34" x14ac:dyDescent="0.25">
      <c r="A2120" s="12">
        <v>45884</v>
      </c>
      <c r="B2120" s="22" t="s">
        <v>34</v>
      </c>
      <c r="C2120" s="22" t="s">
        <v>34</v>
      </c>
      <c r="D2120" s="25">
        <v>4022</v>
      </c>
      <c r="E2120" s="24">
        <v>39010</v>
      </c>
      <c r="F2120" s="22" t="s">
        <v>35</v>
      </c>
      <c r="G2120" s="22" t="s">
        <v>36</v>
      </c>
      <c r="H2120" s="22" t="s">
        <v>61</v>
      </c>
      <c r="I2120" s="23" t="s">
        <v>62</v>
      </c>
      <c r="J2120" t="str">
        <f>_xlfn.CONCAT(IFERROR(INDEX(Lookup!B:B, MATCH(Table1[[#This Row],[Origin City]], Lookup!A:A, 0)), Table1[[#This Row],[Origin City]]),","," ",Table1[[#This Row],[Origin State]])</f>
        <v>Phelps (Rock Port), MO</v>
      </c>
      <c r="K2120" s="23" t="s">
        <v>63</v>
      </c>
      <c r="L2120" s="23" t="s">
        <v>64</v>
      </c>
      <c r="M2120" s="23" t="str">
        <f>_xlfn.CONCAT(IFERROR(INDEX(Lookup!B:B, MATCH(Table1[[#This Row],[Destination City]], Lookup!A:A, 0)), Table1[[#This Row],[Destination City]]),","," ",Table1[[#This Row],[Destination State]])</f>
        <v>Clovis, NM</v>
      </c>
      <c r="N2120" s="44">
        <v>764</v>
      </c>
      <c r="O2120" s="23" t="s">
        <v>41</v>
      </c>
      <c r="P2120" s="23">
        <v>110</v>
      </c>
      <c r="Q2120" s="23">
        <v>120</v>
      </c>
      <c r="R2120" s="23" t="s">
        <v>42</v>
      </c>
      <c r="S2120" s="23" t="s">
        <v>43</v>
      </c>
      <c r="T2120" s="23" t="s">
        <v>52</v>
      </c>
      <c r="U2120" s="37" t="s">
        <v>44</v>
      </c>
      <c r="V2120" s="32" t="s">
        <v>45</v>
      </c>
      <c r="W2120" s="4">
        <v>4800</v>
      </c>
      <c r="X2120" s="4">
        <f>IF(Table1[[#This Row],[Commodity]]="corn",Table1[[#This Row],[Tariff per Car]]/(111*2000/56),Table1[[#This Row],[Tariff per Car]]/(111*2000/60))</f>
        <v>1.2108108108108109</v>
      </c>
      <c r="Y2120" s="4">
        <f>Table1[[#This Row],[Tariff per Car]]/100.7</f>
        <v>47.666335650446868</v>
      </c>
      <c r="Z2120" s="4">
        <f>(Table1[[#This Row],[Tariff per Car]]/111)</f>
        <v>43.243243243243242</v>
      </c>
      <c r="AA2120" s="6">
        <f>(Table1[[#This Row],[Tariff per Car]]/111)/Table1[[#This Row],[Route Mileage]]</f>
        <v>5.6601103721522571E-2</v>
      </c>
      <c r="AB2120" s="4">
        <v>7.0000000000000007E-2</v>
      </c>
      <c r="AC2120" s="4">
        <f>Table1[[#This Row],[FSC per Mile]]*Table1[[#This Row],[Route Mileage]]</f>
        <v>53.480000000000004</v>
      </c>
      <c r="AD2120" s="4">
        <f>Table1[[#This Row],[Tariff per Car]]+Table1[[#This Row],[FSC per Car]]</f>
        <v>4853.4799999999996</v>
      </c>
      <c r="AE2120" s="4">
        <f>IF(Table1[[#This Row],[Commodity]]="corn",Table1[[#This Row],[Tariff + FSC per Car]]/(111*2000/56),Table1[[#This Row],[Tariff + FSC per Car]]/(111*2000/60))</f>
        <v>1.2243012612612612</v>
      </c>
      <c r="AF2120" s="4">
        <f>Table1[[#This Row],[Tariff + FSC per Car]]/100.7</f>
        <v>48.197418073485593</v>
      </c>
      <c r="AG2120" s="4">
        <f>(Table1[[#This Row],[Tariff + FSC per Car]]/111)</f>
        <v>43.725045045045043</v>
      </c>
      <c r="AH2120" s="6">
        <f>(Table1[[#This Row],[Tariff + FSC per Car]]/111)/Table1[[#This Row],[Route Mileage]]</f>
        <v>5.7231734352153195E-2</v>
      </c>
    </row>
    <row r="2121" spans="1:34" x14ac:dyDescent="0.25">
      <c r="A2121" s="12">
        <v>45884</v>
      </c>
      <c r="B2121" s="22" t="s">
        <v>34</v>
      </c>
      <c r="C2121" s="22" t="s">
        <v>34</v>
      </c>
      <c r="D2121" s="25">
        <v>4022</v>
      </c>
      <c r="E2121" s="24">
        <v>39010</v>
      </c>
      <c r="F2121" s="22" t="s">
        <v>35</v>
      </c>
      <c r="G2121" s="22" t="s">
        <v>36</v>
      </c>
      <c r="H2121" s="22" t="s">
        <v>61</v>
      </c>
      <c r="I2121" s="23" t="s">
        <v>62</v>
      </c>
      <c r="J2121" t="str">
        <f>_xlfn.CONCAT(IFERROR(INDEX(Lookup!B:B, MATCH(Table1[[#This Row],[Origin City]], Lookup!A:A, 0)), Table1[[#This Row],[Origin City]]),","," ",Table1[[#This Row],[Origin State]])</f>
        <v>Phelps (Rock Port), MO</v>
      </c>
      <c r="K2121" s="23" t="s">
        <v>65</v>
      </c>
      <c r="L2121" s="23" t="s">
        <v>54</v>
      </c>
      <c r="M2121" s="23" t="s">
        <v>66</v>
      </c>
      <c r="N2121" s="44">
        <v>937</v>
      </c>
      <c r="O2121" s="23" t="s">
        <v>41</v>
      </c>
      <c r="P2121" s="23">
        <v>110</v>
      </c>
      <c r="Q2121" s="23">
        <v>120</v>
      </c>
      <c r="R2121" s="23" t="s">
        <v>42</v>
      </c>
      <c r="S2121" s="23" t="s">
        <v>43</v>
      </c>
      <c r="T2121" s="23" t="s">
        <v>52</v>
      </c>
      <c r="U2121" s="37" t="s">
        <v>44</v>
      </c>
      <c r="V2121" s="32" t="s">
        <v>45</v>
      </c>
      <c r="W2121" s="4">
        <v>4540</v>
      </c>
      <c r="X2121" s="4">
        <f>IF(Table1[[#This Row],[Commodity]]="corn",Table1[[#This Row],[Tariff per Car]]/(111*2000/56),Table1[[#This Row],[Tariff per Car]]/(111*2000/60))</f>
        <v>1.1452252252252253</v>
      </c>
      <c r="Y2121" s="4">
        <f>Table1[[#This Row],[Tariff per Car]]/100.7</f>
        <v>45.084409136047668</v>
      </c>
      <c r="Z2121" s="4">
        <f>(Table1[[#This Row],[Tariff per Car]]/111)</f>
        <v>40.900900900900901</v>
      </c>
      <c r="AA2121" s="6">
        <f>(Table1[[#This Row],[Tariff per Car]]/111)/Table1[[#This Row],[Route Mileage]]</f>
        <v>4.3650908111954004E-2</v>
      </c>
      <c r="AB2121" s="4">
        <v>7.0000000000000007E-2</v>
      </c>
      <c r="AC2121" s="4">
        <f>Table1[[#This Row],[FSC per Mile]]*Table1[[#This Row],[Route Mileage]]</f>
        <v>65.59</v>
      </c>
      <c r="AD2121" s="4">
        <f>Table1[[#This Row],[Tariff per Car]]+Table1[[#This Row],[FSC per Car]]</f>
        <v>4605.59</v>
      </c>
      <c r="AE2121" s="4">
        <f>IF(Table1[[#This Row],[Commodity]]="corn",Table1[[#This Row],[Tariff + FSC per Car]]/(111*2000/56),Table1[[#This Row],[Tariff + FSC per Car]]/(111*2000/60))</f>
        <v>1.1617704504504505</v>
      </c>
      <c r="AF2121" s="4">
        <f>Table1[[#This Row],[Tariff + FSC per Car]]/100.7</f>
        <v>45.735749751737835</v>
      </c>
      <c r="AG2121" s="4">
        <f>(Table1[[#This Row],[Tariff + FSC per Car]]/111)</f>
        <v>41.491801801801806</v>
      </c>
      <c r="AH2121" s="6">
        <f>(Table1[[#This Row],[Tariff + FSC per Car]]/111)/Table1[[#This Row],[Route Mileage]]</f>
        <v>4.4281538742584635E-2</v>
      </c>
    </row>
    <row r="2122" spans="1:34" x14ac:dyDescent="0.25">
      <c r="A2122" s="12">
        <v>45884</v>
      </c>
      <c r="B2122" s="22" t="s">
        <v>34</v>
      </c>
      <c r="C2122" s="22" t="s">
        <v>34</v>
      </c>
      <c r="D2122" s="25">
        <v>4022</v>
      </c>
      <c r="E2122" s="24">
        <v>39013</v>
      </c>
      <c r="F2122" s="22" t="s">
        <v>35</v>
      </c>
      <c r="G2122" s="22" t="s">
        <v>36</v>
      </c>
      <c r="H2122" s="22" t="s">
        <v>67</v>
      </c>
      <c r="I2122" s="23" t="s">
        <v>68</v>
      </c>
      <c r="J2122" t="str">
        <f>_xlfn.CONCAT(IFERROR(INDEX(Lookup!B:B, MATCH(Table1[[#This Row],[Origin City]], Lookup!A:A, 0)), Table1[[#This Row],[Origin City]]),","," ",Table1[[#This Row],[Origin State]])</f>
        <v>Selby, SD</v>
      </c>
      <c r="K2122" s="23" t="s">
        <v>48</v>
      </c>
      <c r="L2122" s="23" t="s">
        <v>49</v>
      </c>
      <c r="M2122" s="23" t="s">
        <v>50</v>
      </c>
      <c r="N2122" s="44">
        <v>1419</v>
      </c>
      <c r="O2122" s="23" t="s">
        <v>51</v>
      </c>
      <c r="P2122" s="23">
        <v>110</v>
      </c>
      <c r="Q2122" s="23">
        <v>120</v>
      </c>
      <c r="R2122" s="23" t="s">
        <v>42</v>
      </c>
      <c r="S2122" s="23" t="s">
        <v>43</v>
      </c>
      <c r="T2122" s="23" t="s">
        <v>52</v>
      </c>
      <c r="U2122" s="37" t="s">
        <v>44</v>
      </c>
      <c r="V2122" s="32" t="s">
        <v>45</v>
      </c>
      <c r="W2122" s="4">
        <v>5430</v>
      </c>
      <c r="X2122" s="4">
        <f>IF(Table1[[#This Row],[Commodity]]="corn",Table1[[#This Row],[Tariff per Car]]/(111*2000/56),Table1[[#This Row],[Tariff per Car]]/(111*2000/60))</f>
        <v>1.3697297297297297</v>
      </c>
      <c r="Y2122" s="4">
        <f>Table1[[#This Row],[Tariff per Car]]/100.7</f>
        <v>53.922542204568025</v>
      </c>
      <c r="Z2122" s="4">
        <f>(Table1[[#This Row],[Tariff per Car]]/111)</f>
        <v>48.918918918918919</v>
      </c>
      <c r="AA2122" s="6">
        <f>(Table1[[#This Row],[Tariff per Car]]/111)/Table1[[#This Row],[Route Mileage]]</f>
        <v>3.4474220520732152E-2</v>
      </c>
      <c r="AB2122" s="4">
        <v>7.0000000000000007E-2</v>
      </c>
      <c r="AC2122" s="4">
        <f>Table1[[#This Row],[FSC per Mile]]*Table1[[#This Row],[Route Mileage]]</f>
        <v>99.330000000000013</v>
      </c>
      <c r="AD2122" s="4">
        <f>Table1[[#This Row],[Tariff per Car]]+Table1[[#This Row],[FSC per Car]]</f>
        <v>5529.33</v>
      </c>
      <c r="AE2122" s="4">
        <f>IF(Table1[[#This Row],[Commodity]]="corn",Table1[[#This Row],[Tariff + FSC per Car]]/(111*2000/56),Table1[[#This Row],[Tariff + FSC per Car]]/(111*2000/60))</f>
        <v>1.394785945945946</v>
      </c>
      <c r="AF2122" s="4">
        <f>Table1[[#This Row],[Tariff + FSC per Car]]/100.7</f>
        <v>54.908937437934455</v>
      </c>
      <c r="AG2122" s="4">
        <f>(Table1[[#This Row],[Tariff + FSC per Car]]/111)</f>
        <v>49.813783783783784</v>
      </c>
      <c r="AH2122" s="6">
        <f>(Table1[[#This Row],[Tariff + FSC per Car]]/111)/Table1[[#This Row],[Route Mileage]]</f>
        <v>3.5104851151362776E-2</v>
      </c>
    </row>
    <row r="2123" spans="1:34" x14ac:dyDescent="0.25">
      <c r="A2123" s="12">
        <v>45884</v>
      </c>
      <c r="B2123" s="22" t="s">
        <v>34</v>
      </c>
      <c r="C2123" s="22" t="s">
        <v>34</v>
      </c>
      <c r="D2123" s="25">
        <v>4022</v>
      </c>
      <c r="E2123" s="24">
        <v>39013</v>
      </c>
      <c r="F2123" s="22" t="s">
        <v>35</v>
      </c>
      <c r="G2123" s="22" t="s">
        <v>36</v>
      </c>
      <c r="H2123" s="22" t="s">
        <v>69</v>
      </c>
      <c r="I2123" s="23" t="s">
        <v>47</v>
      </c>
      <c r="J2123" t="str">
        <f>_xlfn.CONCAT(IFERROR(INDEX(Lookup!B:B, MATCH(Table1[[#This Row],[Origin City]], Lookup!A:A, 0)), Table1[[#This Row],[Origin City]]),","," ",Table1[[#This Row],[Origin State]])</f>
        <v>St. Cloud, MN</v>
      </c>
      <c r="K2123" s="23" t="s">
        <v>48</v>
      </c>
      <c r="L2123" s="23" t="s">
        <v>49</v>
      </c>
      <c r="M2123" s="23" t="s">
        <v>50</v>
      </c>
      <c r="N2123" s="44">
        <v>1666</v>
      </c>
      <c r="O2123" s="23" t="s">
        <v>51</v>
      </c>
      <c r="P2123" s="23">
        <v>110</v>
      </c>
      <c r="Q2123" s="23">
        <v>120</v>
      </c>
      <c r="R2123" s="23" t="s">
        <v>42</v>
      </c>
      <c r="S2123" s="23" t="s">
        <v>43</v>
      </c>
      <c r="T2123" s="23" t="s">
        <v>52</v>
      </c>
      <c r="U2123" s="37" t="s">
        <v>44</v>
      </c>
      <c r="V2123" s="32" t="s">
        <v>45</v>
      </c>
      <c r="W2123" s="4">
        <v>5430</v>
      </c>
      <c r="X2123" s="4">
        <f>IF(Table1[[#This Row],[Commodity]]="corn",Table1[[#This Row],[Tariff per Car]]/(111*2000/56),Table1[[#This Row],[Tariff per Car]]/(111*2000/60))</f>
        <v>1.3697297297297297</v>
      </c>
      <c r="Y2123" s="4">
        <f>Table1[[#This Row],[Tariff per Car]]/100.7</f>
        <v>53.922542204568025</v>
      </c>
      <c r="Z2123" s="4">
        <f>(Table1[[#This Row],[Tariff per Car]]/111)</f>
        <v>48.918918918918919</v>
      </c>
      <c r="AA2123" s="6">
        <f>(Table1[[#This Row],[Tariff per Car]]/111)/Table1[[#This Row],[Route Mileage]]</f>
        <v>2.9363096589987345E-2</v>
      </c>
      <c r="AB2123" s="4">
        <v>7.0000000000000007E-2</v>
      </c>
      <c r="AC2123" s="4">
        <f>Table1[[#This Row],[FSC per Mile]]*Table1[[#This Row],[Route Mileage]]</f>
        <v>116.62</v>
      </c>
      <c r="AD2123" s="4">
        <f>Table1[[#This Row],[Tariff per Car]]+Table1[[#This Row],[FSC per Car]]</f>
        <v>5546.62</v>
      </c>
      <c r="AE2123" s="4">
        <f>IF(Table1[[#This Row],[Commodity]]="corn",Table1[[#This Row],[Tariff + FSC per Car]]/(111*2000/56),Table1[[#This Row],[Tariff + FSC per Car]]/(111*2000/60))</f>
        <v>1.3991473873873874</v>
      </c>
      <c r="AF2123" s="4">
        <f>Table1[[#This Row],[Tariff + FSC per Car]]/100.7</f>
        <v>55.080635551142002</v>
      </c>
      <c r="AG2123" s="4">
        <f>(Table1[[#This Row],[Tariff + FSC per Car]]/111)</f>
        <v>49.969549549549548</v>
      </c>
      <c r="AH2123" s="6">
        <f>(Table1[[#This Row],[Tariff + FSC per Car]]/111)/Table1[[#This Row],[Route Mileage]]</f>
        <v>2.9993727220617977E-2</v>
      </c>
    </row>
    <row r="2124" spans="1:34" x14ac:dyDescent="0.25">
      <c r="A2124" s="12">
        <v>45884</v>
      </c>
      <c r="B2124" s="22" t="s">
        <v>34</v>
      </c>
      <c r="C2124" s="22" t="s">
        <v>34</v>
      </c>
      <c r="D2124" s="25">
        <v>4022</v>
      </c>
      <c r="E2124" s="24">
        <v>39010</v>
      </c>
      <c r="F2124" s="22" t="s">
        <v>35</v>
      </c>
      <c r="G2124" s="22" t="s">
        <v>36</v>
      </c>
      <c r="H2124" s="22" t="s">
        <v>70</v>
      </c>
      <c r="I2124" s="23" t="s">
        <v>57</v>
      </c>
      <c r="J2124" t="str">
        <f>_xlfn.CONCAT(IFERROR(INDEX(Lookup!B:B, MATCH(Table1[[#This Row],[Origin City]], Lookup!A:A, 0)), Table1[[#This Row],[Origin City]]),","," ",Table1[[#This Row],[Origin State]])</f>
        <v>Waverly, IL</v>
      </c>
      <c r="K2124" s="23" t="s">
        <v>71</v>
      </c>
      <c r="L2124" s="23" t="s">
        <v>64</v>
      </c>
      <c r="M2124" s="23" t="str">
        <f>_xlfn.CONCAT(IFERROR(INDEX(Lookup!B:B, MATCH(Table1[[#This Row],[Destination City]], Lookup!A:A, 0)), Table1[[#This Row],[Destination City]]),","," ",Table1[[#This Row],[Destination State]])</f>
        <v>Dexter, NM</v>
      </c>
      <c r="N2124" s="44">
        <v>1058</v>
      </c>
      <c r="O2124" s="23" t="s">
        <v>41</v>
      </c>
      <c r="P2124" s="23">
        <v>110</v>
      </c>
      <c r="Q2124" s="23">
        <v>120</v>
      </c>
      <c r="R2124" s="23" t="s">
        <v>42</v>
      </c>
      <c r="S2124" s="23" t="s">
        <v>43</v>
      </c>
      <c r="T2124" s="23" t="s">
        <v>43</v>
      </c>
      <c r="U2124" s="37" t="s">
        <v>44</v>
      </c>
      <c r="V2124" s="32" t="s">
        <v>45</v>
      </c>
      <c r="W2124" s="4">
        <v>4680</v>
      </c>
      <c r="X2124" s="4">
        <f>IF(Table1[[#This Row],[Commodity]]="corn",Table1[[#This Row],[Tariff per Car]]/(111*2000/56),Table1[[#This Row],[Tariff per Car]]/(111*2000/60))</f>
        <v>1.1805405405405405</v>
      </c>
      <c r="Y2124" s="4">
        <f>Table1[[#This Row],[Tariff per Car]]/100.7</f>
        <v>46.474677259185697</v>
      </c>
      <c r="Z2124" s="4">
        <f>(Table1[[#This Row],[Tariff per Car]]/111)</f>
        <v>42.162162162162161</v>
      </c>
      <c r="AA2124" s="6">
        <f>(Table1[[#This Row],[Tariff per Car]]/111)/Table1[[#This Row],[Route Mileage]]</f>
        <v>3.9850814898073877E-2</v>
      </c>
      <c r="AB2124" s="4">
        <v>7.0000000000000007E-2</v>
      </c>
      <c r="AC2124" s="4">
        <f>Table1[[#This Row],[FSC per Mile]]*Table1[[#This Row],[Route Mileage]]</f>
        <v>74.06</v>
      </c>
      <c r="AD2124" s="4">
        <f>Table1[[#This Row],[Tariff per Car]]+Table1[[#This Row],[FSC per Car]]</f>
        <v>4754.0600000000004</v>
      </c>
      <c r="AE2124" s="4">
        <f>IF(Table1[[#This Row],[Commodity]]="corn",Table1[[#This Row],[Tariff + FSC per Car]]/(111*2000/56),Table1[[#This Row],[Tariff + FSC per Car]]/(111*2000/60))</f>
        <v>1.1992223423423425</v>
      </c>
      <c r="AF2124" s="4">
        <f>Table1[[#This Row],[Tariff + FSC per Car]]/100.7</f>
        <v>47.210129096325723</v>
      </c>
      <c r="AG2124" s="4">
        <f>(Table1[[#This Row],[Tariff + FSC per Car]]/111)</f>
        <v>42.829369369369374</v>
      </c>
      <c r="AH2124" s="6">
        <f>(Table1[[#This Row],[Tariff + FSC per Car]]/111)/Table1[[#This Row],[Route Mileage]]</f>
        <v>4.0481445528704516E-2</v>
      </c>
    </row>
    <row r="2125" spans="1:34" x14ac:dyDescent="0.25">
      <c r="A2125" s="12">
        <v>45884</v>
      </c>
      <c r="B2125" s="22" t="s">
        <v>131</v>
      </c>
      <c r="C2125" s="22" t="s">
        <v>131</v>
      </c>
      <c r="D2125" s="25">
        <v>4050</v>
      </c>
      <c r="E2125" s="24">
        <v>1001000</v>
      </c>
      <c r="F2125" s="22" t="s">
        <v>35</v>
      </c>
      <c r="G2125" s="22" t="s">
        <v>36</v>
      </c>
      <c r="H2125" s="22" t="s">
        <v>132</v>
      </c>
      <c r="I2125" s="23" t="s">
        <v>57</v>
      </c>
      <c r="J2125" t="str">
        <f>_xlfn.CONCAT(IFERROR(INDEX(Lookup!B:B, MATCH(Table1[[#This Row],[Origin City]], Lookup!A:A, 0)), Table1[[#This Row],[Origin City]]),","," ",Table1[[#This Row],[Origin State]])</f>
        <v>Gibson City, IL</v>
      </c>
      <c r="K2125" s="23" t="s">
        <v>133</v>
      </c>
      <c r="L2125" s="23" t="s">
        <v>83</v>
      </c>
      <c r="M2125" s="23" t="str">
        <f>_xlfn.CONCAT(IFERROR(INDEX(Lookup!B:B, MATCH(Table1[[#This Row],[Destination City]], Lookup!A:A, 0)), Table1[[#This Row],[Destination City]]),","," ",Table1[[#This Row],[Destination State]])</f>
        <v>Reserve, LA</v>
      </c>
      <c r="N2125" s="44">
        <v>870</v>
      </c>
      <c r="O2125" s="23" t="s">
        <v>86</v>
      </c>
      <c r="P2125" s="23">
        <v>105</v>
      </c>
      <c r="Q2125" s="23"/>
      <c r="R2125" s="23" t="s">
        <v>108</v>
      </c>
      <c r="S2125" s="23" t="s">
        <v>43</v>
      </c>
      <c r="T2125" s="23" t="s">
        <v>52</v>
      </c>
      <c r="U2125" s="31"/>
      <c r="V2125" s="32" t="s">
        <v>134</v>
      </c>
      <c r="W2125" s="4">
        <v>2081</v>
      </c>
      <c r="X2125" s="4">
        <f>IF(Table1[[#This Row],[Commodity]]="corn",Table1[[#This Row],[Tariff per Car]]/(111*2000/56),Table1[[#This Row],[Tariff per Car]]/(111*2000/60))</f>
        <v>0.52493693693693699</v>
      </c>
      <c r="Y2125" s="4">
        <f>Table1[[#This Row],[Tariff per Car]]/100.7</f>
        <v>20.665342601787486</v>
      </c>
      <c r="Z2125" s="4">
        <f>(Table1[[#This Row],[Tariff per Car]]/111)</f>
        <v>18.747747747747749</v>
      </c>
      <c r="AA2125" s="6">
        <f>(Table1[[#This Row],[Tariff per Car]]/111)/Table1[[#This Row],[Route Mileage]]</f>
        <v>2.154913534223879E-2</v>
      </c>
      <c r="AB2125" s="4">
        <v>0.33750000000000002</v>
      </c>
      <c r="AC2125" s="4">
        <f>Table1[[#This Row],[FSC per Mile]]*Table1[[#This Row],[Route Mileage]]</f>
        <v>293.625</v>
      </c>
      <c r="AD2125" s="4">
        <f>Table1[[#This Row],[Tariff per Car]]+Table1[[#This Row],[FSC per Car]]</f>
        <v>2374.625</v>
      </c>
      <c r="AE2125" s="4">
        <f>IF(Table1[[#This Row],[Commodity]]="corn",Table1[[#This Row],[Tariff + FSC per Car]]/(111*2000/56),Table1[[#This Row],[Tariff + FSC per Car]]/(111*2000/60))</f>
        <v>0.59900450450450449</v>
      </c>
      <c r="AF2125" s="4">
        <f>Table1[[#This Row],[Tariff + FSC per Car]]/100.7</f>
        <v>23.581181727904667</v>
      </c>
      <c r="AG2125" s="4">
        <f>(Table1[[#This Row],[Tariff + FSC per Car]]/111)</f>
        <v>21.393018018018019</v>
      </c>
      <c r="AH2125" s="6">
        <f>(Table1[[#This Row],[Tariff + FSC per Car]]/111)/Table1[[#This Row],[Route Mileage]]</f>
        <v>2.4589675882779331E-2</v>
      </c>
    </row>
    <row r="2126" spans="1:34" x14ac:dyDescent="0.25">
      <c r="A2126" s="12">
        <v>45884</v>
      </c>
      <c r="B2126" s="22" t="s">
        <v>131</v>
      </c>
      <c r="C2126" s="22" t="s">
        <v>131</v>
      </c>
      <c r="D2126" s="25">
        <v>4050</v>
      </c>
      <c r="E2126" s="24">
        <v>1001000</v>
      </c>
      <c r="F2126" s="22" t="s">
        <v>35</v>
      </c>
      <c r="G2126" s="22" t="s">
        <v>36</v>
      </c>
      <c r="H2126" s="22" t="s">
        <v>132</v>
      </c>
      <c r="I2126" s="23" t="s">
        <v>57</v>
      </c>
      <c r="J2126" t="str">
        <f>_xlfn.CONCAT(IFERROR(INDEX(Lookup!B:B, MATCH(Table1[[#This Row],[Origin City]], Lookup!A:A, 0)), Table1[[#This Row],[Origin City]]),","," ",Table1[[#This Row],[Origin State]])</f>
        <v>Gibson City, IL</v>
      </c>
      <c r="K2126" s="23" t="s">
        <v>133</v>
      </c>
      <c r="L2126" s="23" t="s">
        <v>83</v>
      </c>
      <c r="M2126" s="23" t="str">
        <f>_xlfn.CONCAT(IFERROR(INDEX(Lookup!B:B, MATCH(Table1[[#This Row],[Destination City]], Lookup!A:A, 0)), Table1[[#This Row],[Destination City]]),","," ",Table1[[#This Row],[Destination State]])</f>
        <v>Reserve, LA</v>
      </c>
      <c r="N2126" s="44">
        <v>870</v>
      </c>
      <c r="O2126" s="23" t="s">
        <v>86</v>
      </c>
      <c r="P2126" s="23">
        <v>105</v>
      </c>
      <c r="Q2126" s="23"/>
      <c r="R2126" s="23" t="s">
        <v>2</v>
      </c>
      <c r="S2126" s="23" t="s">
        <v>43</v>
      </c>
      <c r="T2126" s="23" t="s">
        <v>52</v>
      </c>
      <c r="U2126" s="31"/>
      <c r="V2126" s="32" t="s">
        <v>134</v>
      </c>
      <c r="W2126" s="4">
        <v>2461</v>
      </c>
      <c r="X2126" s="4">
        <f>IF(Table1[[#This Row],[Commodity]]="corn",Table1[[#This Row],[Tariff per Car]]/(111*2000/56),Table1[[#This Row],[Tariff per Car]]/(111*2000/60))</f>
        <v>0.62079279279279276</v>
      </c>
      <c r="Y2126" s="4">
        <f>Table1[[#This Row],[Tariff per Car]]/100.7</f>
        <v>24.438927507447865</v>
      </c>
      <c r="Z2126" s="4">
        <f>(Table1[[#This Row],[Tariff per Car]]/111)</f>
        <v>22.171171171171171</v>
      </c>
      <c r="AA2126" s="6">
        <f>(Table1[[#This Row],[Tariff per Car]]/111)/Table1[[#This Row],[Route Mileage]]</f>
        <v>2.5484104794449621E-2</v>
      </c>
      <c r="AB2126" s="4">
        <v>0.33750000000000002</v>
      </c>
      <c r="AC2126" s="4">
        <f>Table1[[#This Row],[FSC per Mile]]*Table1[[#This Row],[Route Mileage]]</f>
        <v>293.625</v>
      </c>
      <c r="AD2126" s="4">
        <f>Table1[[#This Row],[Tariff per Car]]+Table1[[#This Row],[FSC per Car]]</f>
        <v>2754.625</v>
      </c>
      <c r="AE2126" s="4">
        <f>IF(Table1[[#This Row],[Commodity]]="corn",Table1[[#This Row],[Tariff + FSC per Car]]/(111*2000/56),Table1[[#This Row],[Tariff + FSC per Car]]/(111*2000/60))</f>
        <v>0.69486036036036036</v>
      </c>
      <c r="AF2126" s="4">
        <f>Table1[[#This Row],[Tariff + FSC per Car]]/100.7</f>
        <v>27.354766633565045</v>
      </c>
      <c r="AG2126" s="4">
        <f>(Table1[[#This Row],[Tariff + FSC per Car]]/111)</f>
        <v>24.816441441441441</v>
      </c>
      <c r="AH2126" s="6">
        <f>(Table1[[#This Row],[Tariff + FSC per Car]]/111)/Table1[[#This Row],[Route Mileage]]</f>
        <v>2.8524645334990162E-2</v>
      </c>
    </row>
    <row r="2127" spans="1:34" x14ac:dyDescent="0.25">
      <c r="A2127" s="12">
        <v>45884</v>
      </c>
      <c r="B2127" s="22" t="s">
        <v>80</v>
      </c>
      <c r="C2127" s="22" t="s">
        <v>81</v>
      </c>
      <c r="D2127" s="25">
        <v>4032</v>
      </c>
      <c r="E2127" s="24">
        <v>11182</v>
      </c>
      <c r="F2127" s="22" t="s">
        <v>35</v>
      </c>
      <c r="G2127" s="22" t="s">
        <v>36</v>
      </c>
      <c r="H2127" s="22" t="s">
        <v>82</v>
      </c>
      <c r="I2127" s="23" t="s">
        <v>83</v>
      </c>
      <c r="J2127" t="str">
        <f>_xlfn.CONCAT(IFERROR(INDEX(Lookup!B:B, MATCH(Table1[[#This Row],[Origin City]], Lookup!A:A, 0)), Table1[[#This Row],[Origin City]]),","," ",Table1[[#This Row],[Origin State]])</f>
        <v>Delhi, LA</v>
      </c>
      <c r="K2127" s="23" t="s">
        <v>84</v>
      </c>
      <c r="L2127" s="23" t="s">
        <v>85</v>
      </c>
      <c r="M2127" s="23" t="str">
        <f>_xlfn.CONCAT(IFERROR(INDEX(Lookup!B:B, MATCH(Table1[[#This Row],[Destination City]], Lookup!A:A, 0)), Table1[[#This Row],[Destination City]]),","," ",Table1[[#This Row],[Destination State]])</f>
        <v>Morton, MS</v>
      </c>
      <c r="N2127" s="44">
        <v>120</v>
      </c>
      <c r="O2127" s="23" t="s">
        <v>86</v>
      </c>
      <c r="P2127" s="23">
        <v>100</v>
      </c>
      <c r="Q2127" s="23"/>
      <c r="R2127" s="23" t="s">
        <v>42</v>
      </c>
      <c r="S2127" s="23" t="s">
        <v>43</v>
      </c>
      <c r="T2127" s="23" t="s">
        <v>52</v>
      </c>
      <c r="U2127" s="31"/>
      <c r="V2127" s="32" t="s">
        <v>87</v>
      </c>
      <c r="W2127" s="4">
        <v>1342</v>
      </c>
      <c r="X2127" s="4">
        <f>IF(Table1[[#This Row],[Commodity]]="corn",Table1[[#This Row],[Tariff per Car]]/(111*2000/56),Table1[[#This Row],[Tariff per Car]]/(111*2000/60))</f>
        <v>0.33852252252252252</v>
      </c>
      <c r="Y2127" s="4">
        <f>Table1[[#This Row],[Tariff per Car]]/100.7</f>
        <v>13.326713008937437</v>
      </c>
      <c r="Z2127" s="4">
        <f>(Table1[[#This Row],[Tariff per Car]]/111)</f>
        <v>12.09009009009009</v>
      </c>
      <c r="AA2127" s="6">
        <f>(Table1[[#This Row],[Tariff per Car]]/111)/Table1[[#This Row],[Route Mileage]]</f>
        <v>0.10075075075075075</v>
      </c>
      <c r="AB2127" s="4">
        <v>0.37</v>
      </c>
      <c r="AC2127" s="4">
        <f>Table1[[#This Row],[FSC per Mile]]*Table1[[#This Row],[Route Mileage]]</f>
        <v>44.4</v>
      </c>
      <c r="AD2127" s="4">
        <f>Table1[[#This Row],[Tariff per Car]]+Table1[[#This Row],[FSC per Car]]</f>
        <v>1386.4</v>
      </c>
      <c r="AE2127" s="4">
        <f>IF(Table1[[#This Row],[Commodity]]="corn",Table1[[#This Row],[Tariff + FSC per Car]]/(111*2000/56),Table1[[#This Row],[Tariff + FSC per Car]]/(111*2000/60))</f>
        <v>0.34972252252252256</v>
      </c>
      <c r="AF2127" s="4">
        <f>Table1[[#This Row],[Tariff + FSC per Car]]/100.7</f>
        <v>13.767626613704072</v>
      </c>
      <c r="AG2127" s="4">
        <f>(Table1[[#This Row],[Tariff + FSC per Car]]/111)</f>
        <v>12.49009009009009</v>
      </c>
      <c r="AH2127" s="6">
        <f>(Table1[[#This Row],[Tariff + FSC per Car]]/111)/Table1[[#This Row],[Route Mileage]]</f>
        <v>0.10408408408408408</v>
      </c>
    </row>
    <row r="2128" spans="1:34" x14ac:dyDescent="0.25">
      <c r="A2128" s="12">
        <v>45884</v>
      </c>
      <c r="B2128" s="22" t="s">
        <v>88</v>
      </c>
      <c r="C2128" s="22" t="s">
        <v>81</v>
      </c>
      <c r="D2128" s="25">
        <v>4444</v>
      </c>
      <c r="E2128" s="24">
        <v>45646</v>
      </c>
      <c r="F2128" s="22" t="s">
        <v>35</v>
      </c>
      <c r="G2128" s="22" t="s">
        <v>36</v>
      </c>
      <c r="H2128" s="22" t="s">
        <v>89</v>
      </c>
      <c r="I2128" s="23" t="s">
        <v>75</v>
      </c>
      <c r="J2128" t="str">
        <f>_xlfn.CONCAT(IFERROR(INDEX(Lookup!B:B, MATCH(Table1[[#This Row],[Origin City]], Lookup!A:A, 0)), Table1[[#This Row],[Origin City]]),","," ",Table1[[#This Row],[Origin State]])</f>
        <v>Enderlin, ND</v>
      </c>
      <c r="K2128" s="23" t="s">
        <v>90</v>
      </c>
      <c r="L2128" s="23" t="s">
        <v>49</v>
      </c>
      <c r="M2128" s="23" t="str">
        <f>_xlfn.CONCAT(IFERROR(INDEX(Lookup!B:B, MATCH(Table1[[#This Row],[Destination City]], Lookup!A:A, 0)), Table1[[#This Row],[Destination City]]),","," ",Table1[[#This Row],[Destination State]])</f>
        <v>Kalama, WA</v>
      </c>
      <c r="N2128" s="44">
        <v>1617</v>
      </c>
      <c r="O2128" s="23" t="s">
        <v>86</v>
      </c>
      <c r="P2128" s="23">
        <v>110</v>
      </c>
      <c r="Q2128" s="23">
        <v>110</v>
      </c>
      <c r="R2128" s="23" t="s">
        <v>42</v>
      </c>
      <c r="S2128" s="23" t="s">
        <v>43</v>
      </c>
      <c r="T2128" s="23" t="s">
        <v>52</v>
      </c>
      <c r="U2128" s="31"/>
      <c r="V2128" s="32" t="s">
        <v>87</v>
      </c>
      <c r="W2128" s="4">
        <v>5047</v>
      </c>
      <c r="X2128" s="4">
        <f>IF(Table1[[#This Row],[Commodity]]="corn",Table1[[#This Row],[Tariff per Car]]/(111*2000/56),Table1[[#This Row],[Tariff per Car]]/(111*2000/60))</f>
        <v>1.2731171171171172</v>
      </c>
      <c r="Y2128" s="4">
        <f>Table1[[#This Row],[Tariff per Car]]/100.7</f>
        <v>50.119165839126119</v>
      </c>
      <c r="Z2128" s="4">
        <f>(Table1[[#This Row],[Tariff per Car]]/111)</f>
        <v>45.468468468468465</v>
      </c>
      <c r="AA2128" s="6">
        <f>(Table1[[#This Row],[Tariff per Car]]/111)/Table1[[#This Row],[Route Mileage]]</f>
        <v>2.8119028119028118E-2</v>
      </c>
      <c r="AB2128" s="4">
        <v>0.315</v>
      </c>
      <c r="AC2128" s="4">
        <f>Table1[[#This Row],[FSC per Mile]]*Table1[[#This Row],[Route Mileage]]</f>
        <v>509.35500000000002</v>
      </c>
      <c r="AD2128" s="4">
        <f>Table1[[#This Row],[Tariff per Car]]+Table1[[#This Row],[FSC per Car]]</f>
        <v>5556.3549999999996</v>
      </c>
      <c r="AE2128" s="4">
        <f>IF(Table1[[#This Row],[Commodity]]="corn",Table1[[#This Row],[Tariff + FSC per Car]]/(111*2000/56),Table1[[#This Row],[Tariff + FSC per Car]]/(111*2000/60))</f>
        <v>1.4016030630630629</v>
      </c>
      <c r="AF2128" s="4">
        <f>Table1[[#This Row],[Tariff + FSC per Car]]/100.7</f>
        <v>55.177308838133065</v>
      </c>
      <c r="AG2128" s="4">
        <f>(Table1[[#This Row],[Tariff + FSC per Car]]/111)</f>
        <v>50.057252252252248</v>
      </c>
      <c r="AH2128" s="6">
        <f>(Table1[[#This Row],[Tariff + FSC per Car]]/111)/Table1[[#This Row],[Route Mileage]]</f>
        <v>3.0956865956865955E-2</v>
      </c>
    </row>
    <row r="2129" spans="1:34" x14ac:dyDescent="0.25">
      <c r="A2129" s="12">
        <v>45884</v>
      </c>
      <c r="B2129" s="22" t="s">
        <v>88</v>
      </c>
      <c r="C2129" s="22" t="s">
        <v>81</v>
      </c>
      <c r="D2129" s="25">
        <v>4444</v>
      </c>
      <c r="E2129" s="24">
        <v>45558</v>
      </c>
      <c r="F2129" s="22" t="s">
        <v>35</v>
      </c>
      <c r="G2129" s="22" t="s">
        <v>36</v>
      </c>
      <c r="H2129" s="22" t="s">
        <v>91</v>
      </c>
      <c r="I2129" s="23" t="s">
        <v>47</v>
      </c>
      <c r="J2129" t="str">
        <f>_xlfn.CONCAT(IFERROR(INDEX(Lookup!B:B, MATCH(Table1[[#This Row],[Origin City]], Lookup!A:A, 0)), Table1[[#This Row],[Origin City]]),","," ",Table1[[#This Row],[Origin State]])</f>
        <v>Glenwood, MN</v>
      </c>
      <c r="K2129" s="23" t="s">
        <v>92</v>
      </c>
      <c r="L2129" s="23" t="s">
        <v>93</v>
      </c>
      <c r="M2129" s="23" t="str">
        <f>_xlfn.CONCAT(IFERROR(INDEX(Lookup!B:B, MATCH(Table1[[#This Row],[Destination City]], Lookup!A:A, 0)), Table1[[#This Row],[Destination City]]),","," ",Table1[[#This Row],[Destination State]])</f>
        <v>Boardman, OR</v>
      </c>
      <c r="N2129" s="44">
        <v>1556</v>
      </c>
      <c r="O2129" s="23" t="s">
        <v>86</v>
      </c>
      <c r="P2129" s="23">
        <v>110</v>
      </c>
      <c r="Q2129" s="23">
        <v>110</v>
      </c>
      <c r="R2129" s="23" t="s">
        <v>42</v>
      </c>
      <c r="S2129" s="23" t="s">
        <v>43</v>
      </c>
      <c r="T2129" s="23" t="s">
        <v>52</v>
      </c>
      <c r="U2129" s="31"/>
      <c r="V2129" s="32" t="s">
        <v>87</v>
      </c>
      <c r="W2129" s="4">
        <v>5513</v>
      </c>
      <c r="X2129" s="4">
        <f>IF(Table1[[#This Row],[Commodity]]="corn",Table1[[#This Row],[Tariff per Car]]/(111*2000/56),Table1[[#This Row],[Tariff per Car]]/(111*2000/60))</f>
        <v>1.3906666666666667</v>
      </c>
      <c r="Y2129" s="4">
        <f>Table1[[#This Row],[Tariff per Car]]/100.7</f>
        <v>54.746772591857003</v>
      </c>
      <c r="Z2129" s="4">
        <f>(Table1[[#This Row],[Tariff per Car]]/111)</f>
        <v>49.666666666666664</v>
      </c>
      <c r="AA2129" s="6">
        <f>(Table1[[#This Row],[Tariff per Car]]/111)/Table1[[#This Row],[Route Mileage]]</f>
        <v>3.1919451585261355E-2</v>
      </c>
      <c r="AB2129" s="4">
        <v>0.315</v>
      </c>
      <c r="AC2129" s="4">
        <f>Table1[[#This Row],[FSC per Mile]]*Table1[[#This Row],[Route Mileage]]</f>
        <v>490.14</v>
      </c>
      <c r="AD2129" s="4">
        <f>Table1[[#This Row],[Tariff per Car]]+Table1[[#This Row],[FSC per Car]]</f>
        <v>6003.14</v>
      </c>
      <c r="AE2129" s="4">
        <f>IF(Table1[[#This Row],[Commodity]]="corn",Table1[[#This Row],[Tariff + FSC per Car]]/(111*2000/56),Table1[[#This Row],[Tariff + FSC per Car]]/(111*2000/60))</f>
        <v>1.5143055855855856</v>
      </c>
      <c r="AF2129" s="4">
        <f>Table1[[#This Row],[Tariff + FSC per Car]]/100.7</f>
        <v>59.614101290963262</v>
      </c>
      <c r="AG2129" s="4">
        <f>(Table1[[#This Row],[Tariff + FSC per Car]]/111)</f>
        <v>54.082342342342343</v>
      </c>
      <c r="AH2129" s="6">
        <f>(Table1[[#This Row],[Tariff + FSC per Car]]/111)/Table1[[#This Row],[Route Mileage]]</f>
        <v>3.4757289423099191E-2</v>
      </c>
    </row>
    <row r="2130" spans="1:34" x14ac:dyDescent="0.25">
      <c r="A2130" s="12">
        <v>45884</v>
      </c>
      <c r="B2130" s="22" t="s">
        <v>94</v>
      </c>
      <c r="C2130" s="22" t="s">
        <v>94</v>
      </c>
      <c r="D2130" s="25">
        <v>4315</v>
      </c>
      <c r="F2130" s="22" t="s">
        <v>35</v>
      </c>
      <c r="G2130" s="22" t="s">
        <v>36</v>
      </c>
      <c r="H2130" s="22" t="s">
        <v>95</v>
      </c>
      <c r="I2130" s="23" t="s">
        <v>96</v>
      </c>
      <c r="J2130" t="str">
        <f>_xlfn.CONCAT(IFERROR(INDEX(Lookup!B:B, MATCH(Table1[[#This Row],[Origin City]], Lookup!A:A, 0)), Table1[[#This Row],[Origin City]]),","," ",Table1[[#This Row],[Origin State]])</f>
        <v>Haw Creek (Ladoga), IN</v>
      </c>
      <c r="K2130" s="23" t="s">
        <v>97</v>
      </c>
      <c r="L2130" s="23" t="s">
        <v>98</v>
      </c>
      <c r="M2130" s="23" t="str">
        <f>_xlfn.CONCAT(IFERROR(INDEX(Lookup!B:B, MATCH(Table1[[#This Row],[Destination City]], Lookup!A:A, 0)), Table1[[#This Row],[Destination City]]),","," ",Table1[[#This Row],[Destination State]])</f>
        <v>Ozark, AL</v>
      </c>
      <c r="N2130" s="48">
        <v>707</v>
      </c>
      <c r="O2130" s="23" t="s">
        <v>86</v>
      </c>
      <c r="P2130" s="23">
        <v>90</v>
      </c>
      <c r="Q2130" s="23">
        <v>90</v>
      </c>
      <c r="R2130" s="23" t="s">
        <v>42</v>
      </c>
      <c r="S2130" s="23" t="s">
        <v>43</v>
      </c>
      <c r="T2130" s="23" t="s">
        <v>52</v>
      </c>
      <c r="U2130" s="33"/>
      <c r="V2130" s="34" t="s">
        <v>87</v>
      </c>
      <c r="W2130" s="4">
        <v>5961</v>
      </c>
      <c r="X2130" s="4">
        <f>IF(Table1[[#This Row],[Commodity]]="corn",Table1[[#This Row],[Tariff per Car]]/(111*2000/56),Table1[[#This Row],[Tariff per Car]]/(111*2000/60))</f>
        <v>1.5036756756756757</v>
      </c>
      <c r="Y2130" s="4">
        <f>Table1[[#This Row],[Tariff per Car]]/100.7</f>
        <v>59.195630585898705</v>
      </c>
      <c r="Z2130" s="4">
        <f>(Table1[[#This Row],[Tariff per Car]]/111)</f>
        <v>53.702702702702702</v>
      </c>
      <c r="AA2130" s="6">
        <f>(Table1[[#This Row],[Tariff per Car]]/111)/Table1[[#This Row],[Route Mileage]]</f>
        <v>7.5958561107075953E-2</v>
      </c>
      <c r="AB2130" s="4">
        <v>0</v>
      </c>
      <c r="AC2130" s="4">
        <f>Table1[[#This Row],[FSC per Mile]]*Table1[[#This Row],[Route Mileage]]</f>
        <v>0</v>
      </c>
      <c r="AD2130" s="4">
        <f>Table1[[#This Row],[Tariff per Car]]+Table1[[#This Row],[FSC per Car]]</f>
        <v>5961</v>
      </c>
      <c r="AE2130" s="4">
        <f>IF(Table1[[#This Row],[Commodity]]="corn",Table1[[#This Row],[Tariff + FSC per Car]]/(111*2000/56),Table1[[#This Row],[Tariff + FSC per Car]]/(111*2000/60))</f>
        <v>1.5036756756756757</v>
      </c>
      <c r="AF2130" s="4">
        <f>Table1[[#This Row],[Tariff + FSC per Car]]/100.7</f>
        <v>59.195630585898705</v>
      </c>
      <c r="AG2130" s="4">
        <f>(Table1[[#This Row],[Tariff + FSC per Car]]/111)</f>
        <v>53.702702702702702</v>
      </c>
      <c r="AH2130" s="6">
        <f>(Table1[[#This Row],[Tariff + FSC per Car]]/111)/Table1[[#This Row],[Route Mileage]]</f>
        <v>7.5958561107075953E-2</v>
      </c>
    </row>
    <row r="2131" spans="1:34" x14ac:dyDescent="0.25">
      <c r="A2131" s="12">
        <v>45884</v>
      </c>
      <c r="B2131" s="22" t="s">
        <v>94</v>
      </c>
      <c r="C2131" s="22" t="s">
        <v>94</v>
      </c>
      <c r="D2131" s="25">
        <v>4315</v>
      </c>
      <c r="F2131" s="22" t="s">
        <v>35</v>
      </c>
      <c r="G2131" s="22" t="s">
        <v>36</v>
      </c>
      <c r="H2131" s="22" t="s">
        <v>99</v>
      </c>
      <c r="I2131" s="23" t="s">
        <v>100</v>
      </c>
      <c r="J2131" t="str">
        <f>_xlfn.CONCAT(IFERROR(INDEX(Lookup!B:B, MATCH(Table1[[#This Row],[Origin City]], Lookup!A:A, 0)), Table1[[#This Row],[Origin City]]),","," ",Table1[[#This Row],[Origin State]])</f>
        <v>Marysville, OH</v>
      </c>
      <c r="K2131" s="23" t="s">
        <v>101</v>
      </c>
      <c r="L2131" s="23" t="s">
        <v>102</v>
      </c>
      <c r="M2131" s="23" t="str">
        <f>_xlfn.CONCAT(IFERROR(INDEX(Lookup!B:B, MATCH(Table1[[#This Row],[Destination City]], Lookup!A:A, 0)), Table1[[#This Row],[Destination City]]),","," ",Table1[[#This Row],[Destination State]])</f>
        <v>Rose Hill, NC</v>
      </c>
      <c r="N2131" s="48">
        <v>781</v>
      </c>
      <c r="O2131" s="23" t="s">
        <v>86</v>
      </c>
      <c r="P2131" s="23">
        <v>90</v>
      </c>
      <c r="Q2131" s="23">
        <v>90</v>
      </c>
      <c r="R2131" s="23" t="s">
        <v>42</v>
      </c>
      <c r="S2131" s="23" t="s">
        <v>43</v>
      </c>
      <c r="T2131" s="23" t="s">
        <v>52</v>
      </c>
      <c r="U2131" s="33"/>
      <c r="V2131" s="34" t="s">
        <v>87</v>
      </c>
      <c r="W2131" s="4">
        <v>6139</v>
      </c>
      <c r="X2131" s="4">
        <f>IF(Table1[[#This Row],[Commodity]]="corn",Table1[[#This Row],[Tariff per Car]]/(111*2000/56),Table1[[#This Row],[Tariff per Car]]/(111*2000/60))</f>
        <v>1.5485765765765767</v>
      </c>
      <c r="Y2131" s="4">
        <f>Table1[[#This Row],[Tariff per Car]]/100.7</f>
        <v>60.963257199602779</v>
      </c>
      <c r="Z2131" s="4">
        <f>(Table1[[#This Row],[Tariff per Car]]/111)</f>
        <v>55.306306306306304</v>
      </c>
      <c r="AA2131" s="6">
        <f>(Table1[[#This Row],[Tariff per Car]]/111)/Table1[[#This Row],[Route Mileage]]</f>
        <v>7.0814732786563764E-2</v>
      </c>
      <c r="AB2131" s="4">
        <v>0</v>
      </c>
      <c r="AC2131" s="4">
        <f>Table1[[#This Row],[FSC per Mile]]*Table1[[#This Row],[Route Mileage]]</f>
        <v>0</v>
      </c>
      <c r="AD2131" s="4">
        <f>Table1[[#This Row],[Tariff per Car]]+Table1[[#This Row],[FSC per Car]]</f>
        <v>6139</v>
      </c>
      <c r="AE2131" s="4">
        <f>IF(Table1[[#This Row],[Commodity]]="corn",Table1[[#This Row],[Tariff + FSC per Car]]/(111*2000/56),Table1[[#This Row],[Tariff + FSC per Car]]/(111*2000/60))</f>
        <v>1.5485765765765767</v>
      </c>
      <c r="AF2131" s="4">
        <f>Table1[[#This Row],[Tariff + FSC per Car]]/100.7</f>
        <v>60.963257199602779</v>
      </c>
      <c r="AG2131" s="4">
        <f>(Table1[[#This Row],[Tariff + FSC per Car]]/111)</f>
        <v>55.306306306306304</v>
      </c>
      <c r="AH2131" s="6">
        <f>(Table1[[#This Row],[Tariff + FSC per Car]]/111)/Table1[[#This Row],[Route Mileage]]</f>
        <v>7.0814732786563764E-2</v>
      </c>
    </row>
    <row r="2132" spans="1:34" x14ac:dyDescent="0.25">
      <c r="A2132" s="12">
        <v>45884</v>
      </c>
      <c r="B2132" s="22" t="s">
        <v>94</v>
      </c>
      <c r="C2132" s="22" t="s">
        <v>94</v>
      </c>
      <c r="D2132" s="25">
        <v>4315</v>
      </c>
      <c r="F2132" s="22" t="s">
        <v>35</v>
      </c>
      <c r="G2132" s="22" t="s">
        <v>36</v>
      </c>
      <c r="H2132" s="22" t="s">
        <v>103</v>
      </c>
      <c r="I2132" s="23" t="s">
        <v>57</v>
      </c>
      <c r="J2132" t="str">
        <f>_xlfn.CONCAT(IFERROR(INDEX(Lookup!B:B, MATCH(Table1[[#This Row],[Origin City]], Lookup!A:A, 0)), Table1[[#This Row],[Origin City]]),","," ",Table1[[#This Row],[Origin State]])</f>
        <v>Olney, IL</v>
      </c>
      <c r="K2132" s="23" t="s">
        <v>104</v>
      </c>
      <c r="L2132" s="23" t="s">
        <v>105</v>
      </c>
      <c r="M2132" s="23" t="str">
        <f>_xlfn.CONCAT(IFERROR(INDEX(Lookup!B:B, MATCH(Table1[[#This Row],[Destination City]], Lookup!A:A, 0)), Table1[[#This Row],[Destination City]]),","," ",Table1[[#This Row],[Destination State]])</f>
        <v>Fairmount, GA</v>
      </c>
      <c r="N2132" s="48">
        <v>496</v>
      </c>
      <c r="O2132" s="23" t="s">
        <v>86</v>
      </c>
      <c r="P2132" s="23">
        <v>90</v>
      </c>
      <c r="Q2132" s="23">
        <v>90</v>
      </c>
      <c r="R2132" s="23" t="s">
        <v>42</v>
      </c>
      <c r="S2132" s="23" t="s">
        <v>43</v>
      </c>
      <c r="T2132" s="23" t="s">
        <v>52</v>
      </c>
      <c r="U2132" s="33"/>
      <c r="V2132" s="34" t="s">
        <v>87</v>
      </c>
      <c r="W2132" s="4">
        <v>4706</v>
      </c>
      <c r="X2132" s="4">
        <f>IF(Table1[[#This Row],[Commodity]]="corn",Table1[[#This Row],[Tariff per Car]]/(111*2000/56),Table1[[#This Row],[Tariff per Car]]/(111*2000/60))</f>
        <v>1.1870990990990991</v>
      </c>
      <c r="Y2132" s="4">
        <f>Table1[[#This Row],[Tariff per Car]]/100.7</f>
        <v>46.732869910625617</v>
      </c>
      <c r="Z2132" s="4">
        <f>(Table1[[#This Row],[Tariff per Car]]/111)</f>
        <v>42.396396396396398</v>
      </c>
      <c r="AA2132" s="6">
        <f>(Table1[[#This Row],[Tariff per Car]]/111)/Table1[[#This Row],[Route Mileage]]</f>
        <v>8.5476605637895969E-2</v>
      </c>
      <c r="AB2132" s="4">
        <v>0</v>
      </c>
      <c r="AC2132" s="4">
        <f>Table1[[#This Row],[FSC per Mile]]*Table1[[#This Row],[Route Mileage]]</f>
        <v>0</v>
      </c>
      <c r="AD2132" s="4">
        <f>Table1[[#This Row],[Tariff per Car]]+Table1[[#This Row],[FSC per Car]]</f>
        <v>4706</v>
      </c>
      <c r="AE2132" s="4">
        <f>IF(Table1[[#This Row],[Commodity]]="corn",Table1[[#This Row],[Tariff + FSC per Car]]/(111*2000/56),Table1[[#This Row],[Tariff + FSC per Car]]/(111*2000/60))</f>
        <v>1.1870990990990991</v>
      </c>
      <c r="AF2132" s="4">
        <f>Table1[[#This Row],[Tariff + FSC per Car]]/100.7</f>
        <v>46.732869910625617</v>
      </c>
      <c r="AG2132" s="4">
        <f>(Table1[[#This Row],[Tariff + FSC per Car]]/111)</f>
        <v>42.396396396396398</v>
      </c>
      <c r="AH2132" s="6">
        <f>(Table1[[#This Row],[Tariff + FSC per Car]]/111)/Table1[[#This Row],[Route Mileage]]</f>
        <v>8.5476605637895969E-2</v>
      </c>
    </row>
    <row r="2133" spans="1:34" x14ac:dyDescent="0.25">
      <c r="A2133" s="12">
        <v>45884</v>
      </c>
      <c r="B2133" s="22" t="s">
        <v>112</v>
      </c>
      <c r="C2133" s="22" t="s">
        <v>112</v>
      </c>
      <c r="D2133" s="25">
        <v>4051</v>
      </c>
      <c r="E2133" s="24">
        <v>2215</v>
      </c>
      <c r="F2133" s="22" t="s">
        <v>35</v>
      </c>
      <c r="G2133" s="22" t="s">
        <v>36</v>
      </c>
      <c r="H2133" s="22" t="s">
        <v>115</v>
      </c>
      <c r="I2133" s="23" t="s">
        <v>57</v>
      </c>
      <c r="J2133" t="str">
        <f>_xlfn.CONCAT(IFERROR(INDEX(Lookup!B:B, MATCH(Table1[[#This Row],[Origin City]], Lookup!A:A, 0)), Table1[[#This Row],[Origin City]]),","," ",Table1[[#This Row],[Origin State]])</f>
        <v>Allen Station (San Jose), IL</v>
      </c>
      <c r="K2133" s="23" t="s">
        <v>116</v>
      </c>
      <c r="L2133" s="23" t="s">
        <v>54</v>
      </c>
      <c r="M2133" s="23" t="str">
        <f>_xlfn.CONCAT(IFERROR(INDEX(Lookup!B:B, MATCH(Table1[[#This Row],[Destination City]], Lookup!A:A, 0)), Table1[[#This Row],[Destination City]]),","," ",Table1[[#This Row],[Destination State]])</f>
        <v>Pittsburg, TX</v>
      </c>
      <c r="N2133" s="44">
        <v>691</v>
      </c>
      <c r="O2133" s="23" t="s">
        <v>51</v>
      </c>
      <c r="P2133" s="23">
        <v>107</v>
      </c>
      <c r="Q2133" s="23"/>
      <c r="R2133" s="23" t="s">
        <v>42</v>
      </c>
      <c r="S2133" s="23" t="s">
        <v>43</v>
      </c>
      <c r="T2133" s="23" t="s">
        <v>52</v>
      </c>
      <c r="U2133" s="37" t="s">
        <v>44</v>
      </c>
      <c r="V2133" s="32"/>
      <c r="W2133" s="4">
        <v>4085</v>
      </c>
      <c r="X2133" s="4">
        <f>IF(Table1[[#This Row],[Commodity]]="corn",Table1[[#This Row],[Tariff per Car]]/(111*2000/56),Table1[[#This Row],[Tariff per Car]]/(111*2000/60))</f>
        <v>1.0304504504504504</v>
      </c>
      <c r="Y2133" s="4">
        <f>Table1[[#This Row],[Tariff per Car]]/100.7</f>
        <v>40.566037735849058</v>
      </c>
      <c r="Z2133" s="4">
        <f>(Table1[[#This Row],[Tariff per Car]]/111)</f>
        <v>36.801801801801801</v>
      </c>
      <c r="AA2133" s="6">
        <f>(Table1[[#This Row],[Tariff per Car]]/111)/Table1[[#This Row],[Route Mileage]]</f>
        <v>5.3258758034445443E-2</v>
      </c>
      <c r="AB2133" s="4">
        <v>0.3</v>
      </c>
      <c r="AC2133" s="4">
        <f>Table1[[#This Row],[FSC per Mile]]*Table1[[#This Row],[Route Mileage]]</f>
        <v>207.29999999999998</v>
      </c>
      <c r="AD2133" s="4">
        <f>Table1[[#This Row],[Tariff per Car]]+Table1[[#This Row],[FSC per Car]]</f>
        <v>4292.3</v>
      </c>
      <c r="AE2133" s="4">
        <f>IF(Table1[[#This Row],[Commodity]]="corn",Table1[[#This Row],[Tariff + FSC per Car]]/(111*2000/56),Table1[[#This Row],[Tariff + FSC per Car]]/(111*2000/60))</f>
        <v>1.0827423423423423</v>
      </c>
      <c r="AF2133" s="4">
        <f>Table1[[#This Row],[Tariff + FSC per Car]]/100.7</f>
        <v>42.624627606752732</v>
      </c>
      <c r="AG2133" s="4">
        <f>(Table1[[#This Row],[Tariff + FSC per Car]]/111)</f>
        <v>38.66936936936937</v>
      </c>
      <c r="AH2133" s="6">
        <f>(Table1[[#This Row],[Tariff + FSC per Car]]/111)/Table1[[#This Row],[Route Mileage]]</f>
        <v>5.5961460737148146E-2</v>
      </c>
    </row>
    <row r="2134" spans="1:34" x14ac:dyDescent="0.25">
      <c r="A2134" s="12">
        <v>45884</v>
      </c>
      <c r="B2134" s="22" t="s">
        <v>112</v>
      </c>
      <c r="C2134" s="22" t="s">
        <v>112</v>
      </c>
      <c r="D2134" s="25">
        <v>4051</v>
      </c>
      <c r="E2134" s="24">
        <v>2310</v>
      </c>
      <c r="F2134" s="22" t="s">
        <v>35</v>
      </c>
      <c r="G2134" s="22" t="s">
        <v>36</v>
      </c>
      <c r="H2134" s="22" t="s">
        <v>120</v>
      </c>
      <c r="I2134" s="23" t="s">
        <v>77</v>
      </c>
      <c r="J2134" t="str">
        <f>_xlfn.CONCAT(IFERROR(INDEX(Lookup!B:B, MATCH(Table1[[#This Row],[Origin City]], Lookup!A:A, 0)), Table1[[#This Row],[Origin City]]),","," ",Table1[[#This Row],[Origin State]])</f>
        <v>Frankfort, KS</v>
      </c>
      <c r="K2134" s="23" t="s">
        <v>121</v>
      </c>
      <c r="L2134" s="23" t="s">
        <v>40</v>
      </c>
      <c r="M2134" s="23" t="str">
        <f>_xlfn.CONCAT(IFERROR(INDEX(Lookup!B:B, MATCH(Table1[[#This Row],[Destination City]], Lookup!A:A, 0)), Table1[[#This Row],[Destination City]]),","," ",Table1[[#This Row],[Destination State]])</f>
        <v>Calipatria, CA</v>
      </c>
      <c r="N2134" s="44">
        <v>1572</v>
      </c>
      <c r="O2134" s="23" t="s">
        <v>51</v>
      </c>
      <c r="P2134" s="23">
        <v>107</v>
      </c>
      <c r="Q2134" s="23"/>
      <c r="R2134" s="23" t="s">
        <v>42</v>
      </c>
      <c r="S2134" s="23" t="s">
        <v>43</v>
      </c>
      <c r="T2134" s="23" t="s">
        <v>52</v>
      </c>
      <c r="U2134" s="37" t="s">
        <v>44</v>
      </c>
      <c r="V2134" s="32"/>
      <c r="W2134" s="4">
        <v>6005</v>
      </c>
      <c r="X2134" s="4">
        <f>IF(Table1[[#This Row],[Commodity]]="corn",Table1[[#This Row],[Tariff per Car]]/(111*2000/56),Table1[[#This Row],[Tariff per Car]]/(111*2000/60))</f>
        <v>1.5147747747747748</v>
      </c>
      <c r="Y2134" s="4">
        <f>Table1[[#This Row],[Tariff per Car]]/100.7</f>
        <v>59.632571996027806</v>
      </c>
      <c r="Z2134" s="4">
        <f>(Table1[[#This Row],[Tariff per Car]]/111)</f>
        <v>54.099099099099099</v>
      </c>
      <c r="AA2134" s="6">
        <f>(Table1[[#This Row],[Tariff per Car]]/111)/Table1[[#This Row],[Route Mileage]]</f>
        <v>3.4414185177543959E-2</v>
      </c>
      <c r="AB2134" s="4">
        <v>0.3</v>
      </c>
      <c r="AC2134" s="4">
        <f>Table1[[#This Row],[FSC per Mile]]*Table1[[#This Row],[Route Mileage]]</f>
        <v>471.59999999999997</v>
      </c>
      <c r="AD2134" s="4">
        <f>Table1[[#This Row],[Tariff per Car]]+Table1[[#This Row],[FSC per Car]]</f>
        <v>6476.6</v>
      </c>
      <c r="AE2134" s="4">
        <f>IF(Table1[[#This Row],[Commodity]]="corn",Table1[[#This Row],[Tariff + FSC per Car]]/(111*2000/56),Table1[[#This Row],[Tariff + FSC per Car]]/(111*2000/60))</f>
        <v>1.633736936936937</v>
      </c>
      <c r="AF2134" s="4">
        <f>Table1[[#This Row],[Tariff + FSC per Car]]/100.7</f>
        <v>64.315789473684205</v>
      </c>
      <c r="AG2134" s="4">
        <f>(Table1[[#This Row],[Tariff + FSC per Car]]/111)</f>
        <v>58.347747747747754</v>
      </c>
      <c r="AH2134" s="6">
        <f>(Table1[[#This Row],[Tariff + FSC per Car]]/111)/Table1[[#This Row],[Route Mileage]]</f>
        <v>3.7116887880246661E-2</v>
      </c>
    </row>
    <row r="2135" spans="1:34" x14ac:dyDescent="0.25">
      <c r="A2135" s="12">
        <v>45884</v>
      </c>
      <c r="B2135" s="22" t="s">
        <v>112</v>
      </c>
      <c r="C2135" s="22" t="s">
        <v>112</v>
      </c>
      <c r="D2135" s="25">
        <v>4051</v>
      </c>
      <c r="E2135" s="24">
        <v>2300</v>
      </c>
      <c r="F2135" s="22" t="s">
        <v>35</v>
      </c>
      <c r="G2135" s="22" t="s">
        <v>36</v>
      </c>
      <c r="H2135" s="22" t="s">
        <v>113</v>
      </c>
      <c r="I2135" s="23" t="s">
        <v>38</v>
      </c>
      <c r="J2135" t="str">
        <f>_xlfn.CONCAT(IFERROR(INDEX(Lookup!B:B, MATCH(Table1[[#This Row],[Origin City]], Lookup!A:A, 0)), Table1[[#This Row],[Origin City]]),","," ",Table1[[#This Row],[Origin State]])</f>
        <v>Mead, NE</v>
      </c>
      <c r="K2135" s="23" t="s">
        <v>114</v>
      </c>
      <c r="L2135" s="23" t="s">
        <v>40</v>
      </c>
      <c r="M2135" s="23" t="str">
        <f>_xlfn.CONCAT(IFERROR(INDEX(Lookup!B:B, MATCH(Table1[[#This Row],[Destination City]], Lookup!A:A, 0)), Table1[[#This Row],[Destination City]]),","," ",Table1[[#This Row],[Destination State]])</f>
        <v>Keyes, CA</v>
      </c>
      <c r="N2135" s="44">
        <v>1737</v>
      </c>
      <c r="O2135" s="23" t="s">
        <v>51</v>
      </c>
      <c r="P2135" s="23">
        <v>107</v>
      </c>
      <c r="Q2135" s="23"/>
      <c r="R2135" s="23" t="s">
        <v>42</v>
      </c>
      <c r="S2135" s="23" t="s">
        <v>43</v>
      </c>
      <c r="T2135" s="23" t="s">
        <v>52</v>
      </c>
      <c r="U2135" s="37" t="s">
        <v>44</v>
      </c>
      <c r="V2135" s="32"/>
      <c r="W2135" s="4">
        <v>6165</v>
      </c>
      <c r="X2135" s="4">
        <f>IF(Table1[[#This Row],[Commodity]]="corn",Table1[[#This Row],[Tariff per Car]]/(111*2000/56),Table1[[#This Row],[Tariff per Car]]/(111*2000/60))</f>
        <v>1.5551351351351352</v>
      </c>
      <c r="Y2135" s="4">
        <f>Table1[[#This Row],[Tariff per Car]]/100.7</f>
        <v>61.221449851042699</v>
      </c>
      <c r="Z2135" s="4">
        <f>(Table1[[#This Row],[Tariff per Car]]/111)</f>
        <v>55.54054054054054</v>
      </c>
      <c r="AA2135" s="6">
        <f>(Table1[[#This Row],[Tariff per Car]]/111)/Table1[[#This Row],[Route Mileage]]</f>
        <v>3.1974980161508661E-2</v>
      </c>
      <c r="AB2135" s="4">
        <v>0.3</v>
      </c>
      <c r="AC2135" s="4">
        <f>Table1[[#This Row],[FSC per Mile]]*Table1[[#This Row],[Route Mileage]]</f>
        <v>521.1</v>
      </c>
      <c r="AD2135" s="4">
        <f>Table1[[#This Row],[Tariff per Car]]+Table1[[#This Row],[FSC per Car]]</f>
        <v>6686.1</v>
      </c>
      <c r="AE2135" s="4">
        <f>IF(Table1[[#This Row],[Commodity]]="corn",Table1[[#This Row],[Tariff + FSC per Car]]/(111*2000/56),Table1[[#This Row],[Tariff + FSC per Car]]/(111*2000/60))</f>
        <v>1.6865837837837838</v>
      </c>
      <c r="AF2135" s="4">
        <f>Table1[[#This Row],[Tariff + FSC per Car]]/100.7</f>
        <v>66.396226415094347</v>
      </c>
      <c r="AG2135" s="4">
        <f>(Table1[[#This Row],[Tariff + FSC per Car]]/111)</f>
        <v>60.235135135135138</v>
      </c>
      <c r="AH2135" s="6">
        <f>(Table1[[#This Row],[Tariff + FSC per Car]]/111)/Table1[[#This Row],[Route Mileage]]</f>
        <v>3.4677682864211364E-2</v>
      </c>
    </row>
    <row r="2136" spans="1:34" x14ac:dyDescent="0.25">
      <c r="A2136" s="12">
        <v>45884</v>
      </c>
      <c r="B2136" s="22" t="s">
        <v>112</v>
      </c>
      <c r="C2136" s="22" t="s">
        <v>112</v>
      </c>
      <c r="D2136" s="25">
        <v>4051</v>
      </c>
      <c r="E2136" s="24">
        <v>2215</v>
      </c>
      <c r="F2136" s="22" t="s">
        <v>35</v>
      </c>
      <c r="G2136" s="22" t="s">
        <v>36</v>
      </c>
      <c r="H2136" s="22" t="s">
        <v>117</v>
      </c>
      <c r="I2136" s="23" t="s">
        <v>38</v>
      </c>
      <c r="J2136" t="str">
        <f>_xlfn.CONCAT(IFERROR(INDEX(Lookup!B:B, MATCH(Table1[[#This Row],[Origin City]], Lookup!A:A, 0)), Table1[[#This Row],[Origin City]]),","," ",Table1[[#This Row],[Origin State]])</f>
        <v>Nebraska City, NE</v>
      </c>
      <c r="K2136" s="23" t="s">
        <v>118</v>
      </c>
      <c r="L2136" s="23" t="s">
        <v>54</v>
      </c>
      <c r="M2136" s="23" t="str">
        <f>_xlfn.CONCAT(IFERROR(INDEX(Lookup!B:B, MATCH(Table1[[#This Row],[Destination City]], Lookup!A:A, 0)), Table1[[#This Row],[Destination City]]),","," ",Table1[[#This Row],[Destination State]])</f>
        <v>Amarillo, TX</v>
      </c>
      <c r="N2136" s="44">
        <v>714</v>
      </c>
      <c r="O2136" s="23" t="s">
        <v>51</v>
      </c>
      <c r="P2136" s="23">
        <v>107</v>
      </c>
      <c r="Q2136" s="23"/>
      <c r="R2136" s="23" t="s">
        <v>42</v>
      </c>
      <c r="S2136" s="23" t="s">
        <v>43</v>
      </c>
      <c r="T2136" s="23" t="s">
        <v>52</v>
      </c>
      <c r="U2136" s="37" t="s">
        <v>44</v>
      </c>
      <c r="V2136" s="32"/>
      <c r="W2136" s="4">
        <v>5005</v>
      </c>
      <c r="X2136" s="4">
        <f>IF(Table1[[#This Row],[Commodity]]="corn",Table1[[#This Row],[Tariff per Car]]/(111*2000/56),Table1[[#This Row],[Tariff per Car]]/(111*2000/60))</f>
        <v>1.2625225225225225</v>
      </c>
      <c r="Y2136" s="4">
        <f>Table1[[#This Row],[Tariff per Car]]/100.7</f>
        <v>49.702085402184707</v>
      </c>
      <c r="Z2136" s="4">
        <f>(Table1[[#This Row],[Tariff per Car]]/111)</f>
        <v>45.090090090090094</v>
      </c>
      <c r="AA2136" s="6">
        <f>(Table1[[#This Row],[Tariff per Car]]/111)/Table1[[#This Row],[Route Mileage]]</f>
        <v>6.3151386680798449E-2</v>
      </c>
      <c r="AB2136" s="4">
        <v>0.3</v>
      </c>
      <c r="AC2136" s="4">
        <f>Table1[[#This Row],[FSC per Mile]]*Table1[[#This Row],[Route Mileage]]</f>
        <v>214.2</v>
      </c>
      <c r="AD2136" s="4">
        <f>Table1[[#This Row],[Tariff per Car]]+Table1[[#This Row],[FSC per Car]]</f>
        <v>5219.2</v>
      </c>
      <c r="AE2136" s="4">
        <f>IF(Table1[[#This Row],[Commodity]]="corn",Table1[[#This Row],[Tariff + FSC per Car]]/(111*2000/56),Table1[[#This Row],[Tariff + FSC per Car]]/(111*2000/60))</f>
        <v>1.3165549549549549</v>
      </c>
      <c r="AF2136" s="4">
        <f>Table1[[#This Row],[Tariff + FSC per Car]]/100.7</f>
        <v>51.829195630585893</v>
      </c>
      <c r="AG2136" s="4">
        <f>(Table1[[#This Row],[Tariff + FSC per Car]]/111)</f>
        <v>47.019819819819816</v>
      </c>
      <c r="AH2136" s="6">
        <f>(Table1[[#This Row],[Tariff + FSC per Car]]/111)/Table1[[#This Row],[Route Mileage]]</f>
        <v>6.5854089383501138E-2</v>
      </c>
    </row>
    <row r="2137" spans="1:34" x14ac:dyDescent="0.25">
      <c r="A2137" s="12">
        <v>45884</v>
      </c>
      <c r="B2137" s="22" t="s">
        <v>112</v>
      </c>
      <c r="C2137" s="22" t="s">
        <v>112</v>
      </c>
      <c r="D2137" s="25">
        <v>4051</v>
      </c>
      <c r="E2137" s="24">
        <v>2100</v>
      </c>
      <c r="F2137" s="22" t="s">
        <v>35</v>
      </c>
      <c r="G2137" s="22" t="s">
        <v>36</v>
      </c>
      <c r="H2137" s="22" t="s">
        <v>122</v>
      </c>
      <c r="I2137" s="23" t="s">
        <v>59</v>
      </c>
      <c r="J2137" t="str">
        <f>_xlfn.CONCAT(IFERROR(INDEX(Lookup!B:B, MATCH(Table1[[#This Row],[Origin City]], Lookup!A:A, 0)), Table1[[#This Row],[Origin City]]),","," ",Table1[[#This Row],[Origin State]])</f>
        <v>Sloan, IA</v>
      </c>
      <c r="K2137" s="23" t="s">
        <v>123</v>
      </c>
      <c r="L2137" s="23" t="s">
        <v>124</v>
      </c>
      <c r="M2137" s="23" t="str">
        <f>_xlfn.CONCAT(IFERROR(INDEX(Lookup!B:B, MATCH(Table1[[#This Row],[Destination City]], Lookup!A:A, 0)), Table1[[#This Row],[Destination City]]),","," ",Table1[[#This Row],[Destination State]])</f>
        <v>Burley, ID</v>
      </c>
      <c r="N2137" s="44">
        <v>1176</v>
      </c>
      <c r="O2137" s="23" t="s">
        <v>51</v>
      </c>
      <c r="P2137" s="23">
        <v>107</v>
      </c>
      <c r="Q2137" s="23"/>
      <c r="R2137" s="23" t="s">
        <v>42</v>
      </c>
      <c r="S2137" s="23" t="s">
        <v>43</v>
      </c>
      <c r="T2137" s="23" t="s">
        <v>52</v>
      </c>
      <c r="U2137" s="37" t="s">
        <v>44</v>
      </c>
      <c r="V2137" s="32"/>
      <c r="W2137" s="4">
        <v>5685</v>
      </c>
      <c r="X2137" s="4">
        <f>IF(Table1[[#This Row],[Commodity]]="corn",Table1[[#This Row],[Tariff per Car]]/(111*2000/56),Table1[[#This Row],[Tariff per Car]]/(111*2000/60))</f>
        <v>1.4340540540540541</v>
      </c>
      <c r="Y2137" s="4">
        <f>Table1[[#This Row],[Tariff per Car]]/100.7</f>
        <v>56.454816285998014</v>
      </c>
      <c r="Z2137" s="4">
        <f>(Table1[[#This Row],[Tariff per Car]]/111)</f>
        <v>51.216216216216218</v>
      </c>
      <c r="AA2137" s="6">
        <f>(Table1[[#This Row],[Tariff per Car]]/111)/Table1[[#This Row],[Route Mileage]]</f>
        <v>4.355120426548998E-2</v>
      </c>
      <c r="AB2137" s="4">
        <v>0.3</v>
      </c>
      <c r="AC2137" s="4">
        <f>Table1[[#This Row],[FSC per Mile]]*Table1[[#This Row],[Route Mileage]]</f>
        <v>352.8</v>
      </c>
      <c r="AD2137" s="4">
        <f>Table1[[#This Row],[Tariff per Car]]+Table1[[#This Row],[FSC per Car]]</f>
        <v>6037.8</v>
      </c>
      <c r="AE2137" s="4">
        <f>IF(Table1[[#This Row],[Commodity]]="corn",Table1[[#This Row],[Tariff + FSC per Car]]/(111*2000/56),Table1[[#This Row],[Tariff + FSC per Car]]/(111*2000/60))</f>
        <v>1.5230486486486488</v>
      </c>
      <c r="AF2137" s="4">
        <f>Table1[[#This Row],[Tariff + FSC per Car]]/100.7</f>
        <v>59.958291956305857</v>
      </c>
      <c r="AG2137" s="4">
        <f>(Table1[[#This Row],[Tariff + FSC per Car]]/111)</f>
        <v>54.394594594594594</v>
      </c>
      <c r="AH2137" s="6">
        <f>(Table1[[#This Row],[Tariff + FSC per Car]]/111)/Table1[[#This Row],[Route Mileage]]</f>
        <v>4.6253906968192683E-2</v>
      </c>
    </row>
    <row r="2138" spans="1:34" x14ac:dyDescent="0.25">
      <c r="A2138" s="12">
        <v>45884</v>
      </c>
      <c r="B2138" s="22" t="s">
        <v>112</v>
      </c>
      <c r="C2138" s="22" t="s">
        <v>112</v>
      </c>
      <c r="D2138" s="25">
        <v>4051</v>
      </c>
      <c r="E2138" s="24">
        <v>2210</v>
      </c>
      <c r="F2138" s="22" t="s">
        <v>35</v>
      </c>
      <c r="G2138" s="22" t="s">
        <v>36</v>
      </c>
      <c r="H2138" s="22" t="s">
        <v>125</v>
      </c>
      <c r="I2138" s="23" t="s">
        <v>57</v>
      </c>
      <c r="J2138" t="str">
        <f>_xlfn.CONCAT(IFERROR(INDEX(Lookup!B:B, MATCH(Table1[[#This Row],[Origin City]], Lookup!A:A, 0)), Table1[[#This Row],[Origin City]]),","," ",Table1[[#This Row],[Origin State]])</f>
        <v>Sterling, IL</v>
      </c>
      <c r="K2138" s="23" t="s">
        <v>126</v>
      </c>
      <c r="L2138" s="23" t="s">
        <v>127</v>
      </c>
      <c r="M2138" s="23" t="str">
        <f>_xlfn.CONCAT(IFERROR(INDEX(Lookup!B:B, MATCH(Table1[[#This Row],[Destination City]], Lookup!A:A, 0)), Table1[[#This Row],[Destination City]]),","," ",Table1[[#This Row],[Destination State]])</f>
        <v>Nashville, AR</v>
      </c>
      <c r="N2138" s="44">
        <v>723</v>
      </c>
      <c r="O2138" s="23" t="s">
        <v>51</v>
      </c>
      <c r="P2138" s="23">
        <v>107</v>
      </c>
      <c r="Q2138" s="23"/>
      <c r="R2138" s="23" t="s">
        <v>42</v>
      </c>
      <c r="S2138" s="23" t="s">
        <v>43</v>
      </c>
      <c r="T2138" s="23" t="s">
        <v>52</v>
      </c>
      <c r="U2138" s="37" t="s">
        <v>44</v>
      </c>
      <c r="V2138" s="32"/>
      <c r="W2138" s="4">
        <v>4225</v>
      </c>
      <c r="X2138" s="4">
        <f>IF(Table1[[#This Row],[Commodity]]="corn",Table1[[#This Row],[Tariff per Car]]/(111*2000/56),Table1[[#This Row],[Tariff per Car]]/(111*2000/60))</f>
        <v>1.0657657657657658</v>
      </c>
      <c r="Y2138" s="4">
        <f>Table1[[#This Row],[Tariff per Car]]/100.7</f>
        <v>41.956305858987086</v>
      </c>
      <c r="Z2138" s="4">
        <f>(Table1[[#This Row],[Tariff per Car]]/111)</f>
        <v>38.063063063063062</v>
      </c>
      <c r="AA2138" s="6">
        <f>(Table1[[#This Row],[Tariff per Car]]/111)/Table1[[#This Row],[Route Mileage]]</f>
        <v>5.2646007002853476E-2</v>
      </c>
      <c r="AB2138" s="4">
        <v>0.3</v>
      </c>
      <c r="AC2138" s="4">
        <f>Table1[[#This Row],[FSC per Mile]]*Table1[[#This Row],[Route Mileage]]</f>
        <v>216.9</v>
      </c>
      <c r="AD2138" s="4">
        <f>Table1[[#This Row],[Tariff per Car]]+Table1[[#This Row],[FSC per Car]]</f>
        <v>4441.8999999999996</v>
      </c>
      <c r="AE2138" s="4">
        <f>IF(Table1[[#This Row],[Commodity]]="corn",Table1[[#This Row],[Tariff + FSC per Car]]/(111*2000/56),Table1[[#This Row],[Tariff + FSC per Car]]/(111*2000/60))</f>
        <v>1.1204792792792793</v>
      </c>
      <c r="AF2138" s="4">
        <f>Table1[[#This Row],[Tariff + FSC per Car]]/100.7</f>
        <v>44.110228401191655</v>
      </c>
      <c r="AG2138" s="4">
        <f>(Table1[[#This Row],[Tariff + FSC per Car]]/111)</f>
        <v>40.017117117117117</v>
      </c>
      <c r="AH2138" s="6">
        <f>(Table1[[#This Row],[Tariff + FSC per Car]]/111)/Table1[[#This Row],[Route Mileage]]</f>
        <v>5.5348709705556179E-2</v>
      </c>
    </row>
    <row r="2139" spans="1:34" x14ac:dyDescent="0.25">
      <c r="A2139" s="12">
        <v>45884</v>
      </c>
      <c r="B2139" s="22" t="s">
        <v>34</v>
      </c>
      <c r="C2139" s="22" t="s">
        <v>34</v>
      </c>
      <c r="D2139" s="25">
        <v>4022</v>
      </c>
      <c r="E2139" s="24">
        <v>69105</v>
      </c>
      <c r="F2139" s="22" t="s">
        <v>72</v>
      </c>
      <c r="G2139" s="22" t="s">
        <v>36</v>
      </c>
      <c r="H2139" s="22" t="s">
        <v>73</v>
      </c>
      <c r="I2139" s="23" t="s">
        <v>47</v>
      </c>
      <c r="J2139" t="str">
        <f>_xlfn.CONCAT(IFERROR(INDEX(Lookup!B:B, MATCH(Table1[[#This Row],[Origin City]], Lookup!A:A, 0)), Table1[[#This Row],[Origin City]]),","," ",Table1[[#This Row],[Origin State]])</f>
        <v>Argyle, MN</v>
      </c>
      <c r="K2139" s="23" t="s">
        <v>48</v>
      </c>
      <c r="L2139" s="23" t="s">
        <v>49</v>
      </c>
      <c r="M2139" s="23" t="s">
        <v>50</v>
      </c>
      <c r="N2139" s="44">
        <v>1528</v>
      </c>
      <c r="O2139" s="23" t="s">
        <v>51</v>
      </c>
      <c r="P2139" s="23">
        <v>110</v>
      </c>
      <c r="Q2139" s="23">
        <v>120</v>
      </c>
      <c r="R2139" s="23" t="s">
        <v>2</v>
      </c>
      <c r="S2139" s="23" t="s">
        <v>43</v>
      </c>
      <c r="T2139" s="23" t="s">
        <v>52</v>
      </c>
      <c r="U2139" s="37" t="s">
        <v>44</v>
      </c>
      <c r="V2139" s="32" t="s">
        <v>45</v>
      </c>
      <c r="W2139" s="4">
        <v>6135</v>
      </c>
      <c r="X2139" s="4">
        <f>IF(Table1[[#This Row],[Commodity]]="corn",Table1[[#This Row],[Tariff per Car]]/(111*2000/56),Table1[[#This Row],[Tariff per Car]]/(111*2000/60))</f>
        <v>1.6581081081081082</v>
      </c>
      <c r="Y2139" s="4">
        <f>Table1[[#This Row],[Tariff per Car]]/100.7</f>
        <v>60.923535253227406</v>
      </c>
      <c r="Z2139" s="4">
        <f>(Table1[[#This Row],[Tariff per Car]]/111)</f>
        <v>55.270270270270274</v>
      </c>
      <c r="AA2139" s="6">
        <f>(Table1[[#This Row],[Tariff per Car]]/111)/Table1[[#This Row],[Route Mileage]]</f>
        <v>3.6171642847035522E-2</v>
      </c>
      <c r="AB2139" s="4">
        <v>7.0000000000000007E-2</v>
      </c>
      <c r="AC2139" s="4">
        <f>Table1[[#This Row],[FSC per Mile]]*Table1[[#This Row],[Route Mileage]]</f>
        <v>106.96000000000001</v>
      </c>
      <c r="AD2139" s="4">
        <f>Table1[[#This Row],[Tariff per Car]]+Table1[[#This Row],[FSC per Car]]</f>
        <v>6241.96</v>
      </c>
      <c r="AE2139" s="4">
        <f>IF(Table1[[#This Row],[Commodity]]="corn",Table1[[#This Row],[Tariff + FSC per Car]]/(111*2000/56),Table1[[#This Row],[Tariff + FSC per Car]]/(111*2000/60))</f>
        <v>1.6870162162162163</v>
      </c>
      <c r="AF2139" s="4">
        <f>Table1[[#This Row],[Tariff + FSC per Car]]/100.7</f>
        <v>61.985700099304864</v>
      </c>
      <c r="AG2139" s="4">
        <f>(Table1[[#This Row],[Tariff + FSC per Car]]/111)</f>
        <v>56.233873873873875</v>
      </c>
      <c r="AH2139" s="6">
        <f>(Table1[[#This Row],[Tariff + FSC per Car]]/111)/Table1[[#This Row],[Route Mileage]]</f>
        <v>3.6802273477666146E-2</v>
      </c>
    </row>
    <row r="2140" spans="1:34" x14ac:dyDescent="0.25">
      <c r="A2140" s="12">
        <v>45884</v>
      </c>
      <c r="B2140" s="22" t="s">
        <v>34</v>
      </c>
      <c r="C2140" s="22" t="s">
        <v>34</v>
      </c>
      <c r="D2140" s="25">
        <v>4022</v>
      </c>
      <c r="E2140" s="24">
        <v>69105</v>
      </c>
      <c r="F2140" s="22" t="s">
        <v>72</v>
      </c>
      <c r="G2140" s="22" t="s">
        <v>36</v>
      </c>
      <c r="H2140" s="22" t="s">
        <v>73</v>
      </c>
      <c r="I2140" s="23" t="s">
        <v>47</v>
      </c>
      <c r="J2140" t="str">
        <f>_xlfn.CONCAT(IFERROR(INDEX(Lookup!B:B, MATCH(Table1[[#This Row],[Origin City]], Lookup!A:A, 0)), Table1[[#This Row],[Origin City]]),","," ",Table1[[#This Row],[Origin State]])</f>
        <v>Argyle, MN</v>
      </c>
      <c r="K2140" s="23" t="s">
        <v>65</v>
      </c>
      <c r="L2140" s="23" t="s">
        <v>54</v>
      </c>
      <c r="M2140" s="23" t="s">
        <v>66</v>
      </c>
      <c r="N2140" s="44">
        <v>1634</v>
      </c>
      <c r="O2140" s="23" t="s">
        <v>51</v>
      </c>
      <c r="P2140" s="23">
        <v>110</v>
      </c>
      <c r="Q2140" s="23">
        <v>120</v>
      </c>
      <c r="R2140" s="23" t="s">
        <v>2</v>
      </c>
      <c r="S2140" s="23" t="s">
        <v>43</v>
      </c>
      <c r="T2140" s="23" t="s">
        <v>52</v>
      </c>
      <c r="U2140" s="37" t="s">
        <v>44</v>
      </c>
      <c r="V2140" s="32" t="s">
        <v>45</v>
      </c>
      <c r="W2140" s="4">
        <v>6685</v>
      </c>
      <c r="X2140" s="4">
        <f>IF(Table1[[#This Row],[Commodity]]="corn",Table1[[#This Row],[Tariff per Car]]/(111*2000/56),Table1[[#This Row],[Tariff per Car]]/(111*2000/60))</f>
        <v>1.8067567567567568</v>
      </c>
      <c r="Y2140" s="4">
        <f>Table1[[#This Row],[Tariff per Car]]/100.7</f>
        <v>66.385302879841106</v>
      </c>
      <c r="Z2140" s="4">
        <f>(Table1[[#This Row],[Tariff per Car]]/111)</f>
        <v>60.225225225225223</v>
      </c>
      <c r="AA2140" s="6">
        <f>(Table1[[#This Row],[Tariff per Car]]/111)/Table1[[#This Row],[Route Mileage]]</f>
        <v>3.6857542977494016E-2</v>
      </c>
      <c r="AB2140" s="4">
        <v>7.0000000000000007E-2</v>
      </c>
      <c r="AC2140" s="4">
        <f>Table1[[#This Row],[FSC per Mile]]*Table1[[#This Row],[Route Mileage]]</f>
        <v>114.38000000000001</v>
      </c>
      <c r="AD2140" s="4">
        <f>Table1[[#This Row],[Tariff per Car]]+Table1[[#This Row],[FSC per Car]]</f>
        <v>6799.38</v>
      </c>
      <c r="AE2140" s="4">
        <f>IF(Table1[[#This Row],[Commodity]]="corn",Table1[[#This Row],[Tariff + FSC per Car]]/(111*2000/56),Table1[[#This Row],[Tariff + FSC per Car]]/(111*2000/60))</f>
        <v>1.8376702702702703</v>
      </c>
      <c r="AF2140" s="4">
        <f>Table1[[#This Row],[Tariff + FSC per Car]]/100.7</f>
        <v>67.52115193644488</v>
      </c>
      <c r="AG2140" s="4">
        <f>(Table1[[#This Row],[Tariff + FSC per Car]]/111)</f>
        <v>61.255675675675676</v>
      </c>
      <c r="AH2140" s="6">
        <f>(Table1[[#This Row],[Tariff + FSC per Car]]/111)/Table1[[#This Row],[Route Mileage]]</f>
        <v>3.7488173608124647E-2</v>
      </c>
    </row>
    <row r="2141" spans="1:34" x14ac:dyDescent="0.25">
      <c r="A2141" s="12">
        <v>45884</v>
      </c>
      <c r="B2141" s="22" t="s">
        <v>34</v>
      </c>
      <c r="C2141" s="22" t="s">
        <v>34</v>
      </c>
      <c r="D2141" s="25">
        <v>4022</v>
      </c>
      <c r="E2141" s="24">
        <v>69105</v>
      </c>
      <c r="F2141" s="22" t="s">
        <v>72</v>
      </c>
      <c r="G2141" s="22" t="s">
        <v>36</v>
      </c>
      <c r="H2141" s="22" t="s">
        <v>74</v>
      </c>
      <c r="I2141" s="23" t="s">
        <v>75</v>
      </c>
      <c r="J2141" t="str">
        <f>_xlfn.CONCAT(IFERROR(INDEX(Lookup!B:B, MATCH(Table1[[#This Row],[Origin City]], Lookup!A:A, 0)), Table1[[#This Row],[Origin City]]),","," ",Table1[[#This Row],[Origin State]])</f>
        <v>Casselton, ND</v>
      </c>
      <c r="K2141" s="23" t="s">
        <v>48</v>
      </c>
      <c r="L2141" s="23" t="s">
        <v>49</v>
      </c>
      <c r="M2141" s="23" t="s">
        <v>50</v>
      </c>
      <c r="N2141" s="44">
        <v>1469</v>
      </c>
      <c r="O2141" s="23" t="s">
        <v>51</v>
      </c>
      <c r="P2141" s="23">
        <v>110</v>
      </c>
      <c r="Q2141" s="23">
        <v>120</v>
      </c>
      <c r="R2141" s="23" t="s">
        <v>2</v>
      </c>
      <c r="S2141" s="23" t="s">
        <v>43</v>
      </c>
      <c r="T2141" s="23" t="s">
        <v>52</v>
      </c>
      <c r="U2141" s="37" t="s">
        <v>44</v>
      </c>
      <c r="V2141" s="32" t="s">
        <v>45</v>
      </c>
      <c r="W2141" s="4">
        <v>6085</v>
      </c>
      <c r="X2141" s="4">
        <f>IF(Table1[[#This Row],[Commodity]]="corn",Table1[[#This Row],[Tariff per Car]]/(111*2000/56),Table1[[#This Row],[Tariff per Car]]/(111*2000/60))</f>
        <v>1.6445945945945946</v>
      </c>
      <c r="Y2141" s="4">
        <f>Table1[[#This Row],[Tariff per Car]]/100.7</f>
        <v>60.427010923535249</v>
      </c>
      <c r="Z2141" s="4">
        <f>(Table1[[#This Row],[Tariff per Car]]/111)</f>
        <v>54.81981981981982</v>
      </c>
      <c r="AA2141" s="6">
        <f>(Table1[[#This Row],[Tariff per Car]]/111)/Table1[[#This Row],[Route Mileage]]</f>
        <v>3.731778068061254E-2</v>
      </c>
      <c r="AB2141" s="4">
        <v>7.0000000000000007E-2</v>
      </c>
      <c r="AC2141" s="4">
        <f>Table1[[#This Row],[FSC per Mile]]*Table1[[#This Row],[Route Mileage]]</f>
        <v>102.83000000000001</v>
      </c>
      <c r="AD2141" s="4">
        <f>Table1[[#This Row],[Tariff per Car]]+Table1[[#This Row],[FSC per Car]]</f>
        <v>6187.83</v>
      </c>
      <c r="AE2141" s="4">
        <f>IF(Table1[[#This Row],[Commodity]]="corn",Table1[[#This Row],[Tariff + FSC per Car]]/(111*2000/56),Table1[[#This Row],[Tariff + FSC per Car]]/(111*2000/60))</f>
        <v>1.6723864864864864</v>
      </c>
      <c r="AF2141" s="4">
        <f>Table1[[#This Row],[Tariff + FSC per Car]]/100.7</f>
        <v>61.448162859980137</v>
      </c>
      <c r="AG2141" s="4">
        <f>(Table1[[#This Row],[Tariff + FSC per Car]]/111)</f>
        <v>55.746216216216219</v>
      </c>
      <c r="AH2141" s="6">
        <f>(Table1[[#This Row],[Tariff + FSC per Car]]/111)/Table1[[#This Row],[Route Mileage]]</f>
        <v>3.7948411311243171E-2</v>
      </c>
    </row>
    <row r="2142" spans="1:34" x14ac:dyDescent="0.25">
      <c r="A2142" s="12">
        <v>45884</v>
      </c>
      <c r="B2142" s="22" t="s">
        <v>34</v>
      </c>
      <c r="C2142" s="22" t="s">
        <v>34</v>
      </c>
      <c r="D2142" s="25">
        <v>4022</v>
      </c>
      <c r="E2142" s="24">
        <v>69902</v>
      </c>
      <c r="F2142" s="22" t="s">
        <v>72</v>
      </c>
      <c r="G2142" s="22" t="s">
        <v>36</v>
      </c>
      <c r="H2142" s="22" t="s">
        <v>74</v>
      </c>
      <c r="I2142" s="23" t="s">
        <v>75</v>
      </c>
      <c r="J2142" t="str">
        <f>_xlfn.CONCAT(IFERROR(INDEX(Lookup!B:B, MATCH(Table1[[#This Row],[Origin City]], Lookup!A:A, 0)), Table1[[#This Row],[Origin City]]),","," ",Table1[[#This Row],[Origin State]])</f>
        <v>Casselton, ND</v>
      </c>
      <c r="K2142" s="23" t="s">
        <v>79</v>
      </c>
      <c r="L2142" s="23" t="s">
        <v>62</v>
      </c>
      <c r="M2142" s="23" t="str">
        <f>_xlfn.CONCAT(IFERROR(INDEX(Lookup!B:B, MATCH(Table1[[#This Row],[Destination City]], Lookup!A:A, 0)), Table1[[#This Row],[Destination City]]),","," ",Table1[[#This Row],[Destination State]])</f>
        <v>St. Louis, MO</v>
      </c>
      <c r="N2142" s="44">
        <v>855</v>
      </c>
      <c r="O2142" s="23" t="s">
        <v>51</v>
      </c>
      <c r="P2142" s="23">
        <v>110</v>
      </c>
      <c r="Q2142" s="23">
        <v>120</v>
      </c>
      <c r="R2142" s="23" t="s">
        <v>2</v>
      </c>
      <c r="S2142" s="23" t="s">
        <v>43</v>
      </c>
      <c r="T2142" s="23" t="s">
        <v>52</v>
      </c>
      <c r="U2142" s="37" t="s">
        <v>44</v>
      </c>
      <c r="V2142" s="32" t="s">
        <v>45</v>
      </c>
      <c r="W2142" s="4">
        <v>3400</v>
      </c>
      <c r="X2142" s="4">
        <f>IF(Table1[[#This Row],[Commodity]]="corn",Table1[[#This Row],[Tariff per Car]]/(111*2000/56),Table1[[#This Row],[Tariff per Car]]/(111*2000/60))</f>
        <v>0.91891891891891897</v>
      </c>
      <c r="Y2142" s="4">
        <f>Table1[[#This Row],[Tariff per Car]]/100.7</f>
        <v>33.763654419066533</v>
      </c>
      <c r="Z2142" s="4">
        <f>(Table1[[#This Row],[Tariff per Car]]/111)</f>
        <v>30.63063063063063</v>
      </c>
      <c r="AA2142" s="6">
        <f>(Table1[[#This Row],[Tariff per Car]]/111)/Table1[[#This Row],[Route Mileage]]</f>
        <v>3.5825298983193719E-2</v>
      </c>
      <c r="AB2142" s="4">
        <v>7.0000000000000007E-2</v>
      </c>
      <c r="AC2142" s="4">
        <f>Table1[[#This Row],[FSC per Mile]]*Table1[[#This Row],[Route Mileage]]</f>
        <v>59.850000000000009</v>
      </c>
      <c r="AD2142" s="4">
        <f>Table1[[#This Row],[Tariff per Car]]+Table1[[#This Row],[FSC per Car]]</f>
        <v>3459.85</v>
      </c>
      <c r="AE2142" s="4">
        <f>IF(Table1[[#This Row],[Commodity]]="corn",Table1[[#This Row],[Tariff + FSC per Car]]/(111*2000/56),Table1[[#This Row],[Tariff + FSC per Car]]/(111*2000/60))</f>
        <v>0.93509459459459454</v>
      </c>
      <c r="AF2142" s="4">
        <f>Table1[[#This Row],[Tariff + FSC per Car]]/100.7</f>
        <v>34.357994041708039</v>
      </c>
      <c r="AG2142" s="4">
        <f>(Table1[[#This Row],[Tariff + FSC per Car]]/111)</f>
        <v>31.169819819819818</v>
      </c>
      <c r="AH2142" s="6">
        <f>(Table1[[#This Row],[Tariff + FSC per Car]]/111)/Table1[[#This Row],[Route Mileage]]</f>
        <v>3.645592961382435E-2</v>
      </c>
    </row>
    <row r="2143" spans="1:34" x14ac:dyDescent="0.25">
      <c r="A2143" s="12">
        <v>45884</v>
      </c>
      <c r="B2143" s="22" t="s">
        <v>34</v>
      </c>
      <c r="C2143" s="22" t="s">
        <v>34</v>
      </c>
      <c r="D2143" s="25">
        <v>4022</v>
      </c>
      <c r="E2143" s="24">
        <v>69105</v>
      </c>
      <c r="F2143" s="22" t="s">
        <v>72</v>
      </c>
      <c r="G2143" s="22" t="s">
        <v>36</v>
      </c>
      <c r="H2143" s="22" t="s">
        <v>76</v>
      </c>
      <c r="I2143" s="23" t="s">
        <v>77</v>
      </c>
      <c r="J2143" t="str">
        <f>_xlfn.CONCAT(IFERROR(INDEX(Lookup!B:B, MATCH(Table1[[#This Row],[Origin City]], Lookup!A:A, 0)), Table1[[#This Row],[Origin City]]),","," ",Table1[[#This Row],[Origin State]])</f>
        <v>Concordia, KS</v>
      </c>
      <c r="K2143" s="23" t="s">
        <v>65</v>
      </c>
      <c r="L2143" s="23" t="s">
        <v>54</v>
      </c>
      <c r="M2143" s="23" t="s">
        <v>66</v>
      </c>
      <c r="N2143" s="44">
        <v>742</v>
      </c>
      <c r="O2143" s="23" t="s">
        <v>51</v>
      </c>
      <c r="P2143" s="23">
        <v>110</v>
      </c>
      <c r="Q2143" s="23">
        <v>120</v>
      </c>
      <c r="R2143" s="23" t="s">
        <v>2</v>
      </c>
      <c r="S2143" s="23" t="s">
        <v>43</v>
      </c>
      <c r="T2143" s="23" t="s">
        <v>43</v>
      </c>
      <c r="U2143" s="37" t="s">
        <v>44</v>
      </c>
      <c r="V2143" s="32" t="s">
        <v>45</v>
      </c>
      <c r="W2143" s="4">
        <v>4935</v>
      </c>
      <c r="X2143" s="4">
        <f>IF(Table1[[#This Row],[Commodity]]="corn",Table1[[#This Row],[Tariff per Car]]/(111*2000/56),Table1[[#This Row],[Tariff per Car]]/(111*2000/60))</f>
        <v>1.3337837837837838</v>
      </c>
      <c r="Y2143" s="4">
        <f>Table1[[#This Row],[Tariff per Car]]/100.7</f>
        <v>49.006951340615686</v>
      </c>
      <c r="Z2143" s="4">
        <f>(Table1[[#This Row],[Tariff per Car]]/111)</f>
        <v>44.45945945945946</v>
      </c>
      <c r="AA2143" s="6">
        <f>(Table1[[#This Row],[Tariff per Car]]/111)/Table1[[#This Row],[Route Mileage]]</f>
        <v>5.991840897501275E-2</v>
      </c>
      <c r="AB2143" s="4">
        <v>7.0000000000000007E-2</v>
      </c>
      <c r="AC2143" s="4">
        <f>Table1[[#This Row],[FSC per Mile]]*Table1[[#This Row],[Route Mileage]]</f>
        <v>51.940000000000005</v>
      </c>
      <c r="AD2143" s="4">
        <f>Table1[[#This Row],[Tariff per Car]]+Table1[[#This Row],[FSC per Car]]</f>
        <v>4986.9399999999996</v>
      </c>
      <c r="AE2143" s="4">
        <f>IF(Table1[[#This Row],[Commodity]]="corn",Table1[[#This Row],[Tariff + FSC per Car]]/(111*2000/56),Table1[[#This Row],[Tariff + FSC per Car]]/(111*2000/60))</f>
        <v>1.3478216216216214</v>
      </c>
      <c r="AF2143" s="4">
        <f>Table1[[#This Row],[Tariff + FSC per Car]]/100.7</f>
        <v>49.522740814299894</v>
      </c>
      <c r="AG2143" s="4">
        <f>(Table1[[#This Row],[Tariff + FSC per Car]]/111)</f>
        <v>44.927387387387384</v>
      </c>
      <c r="AH2143" s="6">
        <f>(Table1[[#This Row],[Tariff + FSC per Car]]/111)/Table1[[#This Row],[Route Mileage]]</f>
        <v>6.0549039605643375E-2</v>
      </c>
    </row>
    <row r="2144" spans="1:34" x14ac:dyDescent="0.25">
      <c r="A2144" s="12">
        <v>45884</v>
      </c>
      <c r="B2144" s="22" t="s">
        <v>34</v>
      </c>
      <c r="C2144" s="22" t="s">
        <v>34</v>
      </c>
      <c r="D2144" s="25">
        <v>4022</v>
      </c>
      <c r="E2144" s="24">
        <v>69105</v>
      </c>
      <c r="F2144" s="22" t="s">
        <v>72</v>
      </c>
      <c r="G2144" s="22" t="s">
        <v>36</v>
      </c>
      <c r="H2144" s="22" t="s">
        <v>78</v>
      </c>
      <c r="I2144" s="23" t="s">
        <v>68</v>
      </c>
      <c r="J2144" t="str">
        <f>_xlfn.CONCAT(IFERROR(INDEX(Lookup!B:B, MATCH(Table1[[#This Row],[Origin City]], Lookup!A:A, 0)), Table1[[#This Row],[Origin City]]),","," ",Table1[[#This Row],[Origin State]])</f>
        <v>Mitchell, SD</v>
      </c>
      <c r="K2144" s="23" t="s">
        <v>48</v>
      </c>
      <c r="L2144" s="23" t="s">
        <v>49</v>
      </c>
      <c r="M2144" s="23" t="s">
        <v>50</v>
      </c>
      <c r="N2144" s="44">
        <v>1624</v>
      </c>
      <c r="O2144" s="23" t="s">
        <v>51</v>
      </c>
      <c r="P2144" s="23">
        <v>110</v>
      </c>
      <c r="Q2144" s="23">
        <v>120</v>
      </c>
      <c r="R2144" s="23" t="s">
        <v>2</v>
      </c>
      <c r="S2144" s="23" t="s">
        <v>43</v>
      </c>
      <c r="T2144" t="s">
        <v>52</v>
      </c>
      <c r="U2144" s="37" t="s">
        <v>44</v>
      </c>
      <c r="V2144" s="32" t="s">
        <v>45</v>
      </c>
      <c r="W2144" s="4">
        <v>6185</v>
      </c>
      <c r="X2144" s="4">
        <f>IF(Table1[[#This Row],[Commodity]]="corn",Table1[[#This Row],[Tariff per Car]]/(111*2000/56),Table1[[#This Row],[Tariff per Car]]/(111*2000/60))</f>
        <v>1.6716216216216215</v>
      </c>
      <c r="Y2144" s="4">
        <f>Table1[[#This Row],[Tariff per Car]]/100.7</f>
        <v>61.420059582919563</v>
      </c>
      <c r="Z2144" s="4">
        <f>(Table1[[#This Row],[Tariff per Car]]/111)</f>
        <v>55.72072072072072</v>
      </c>
      <c r="AA2144" s="6">
        <f>(Table1[[#This Row],[Tariff per Car]]/111)/Table1[[#This Row],[Route Mileage]]</f>
        <v>3.4310788621133452E-2</v>
      </c>
      <c r="AB2144" s="4">
        <v>7.0000000000000007E-2</v>
      </c>
      <c r="AC2144" s="4">
        <f>Table1[[#This Row],[FSC per Mile]]*Table1[[#This Row],[Route Mileage]]</f>
        <v>113.68</v>
      </c>
      <c r="AD2144" s="4">
        <f>Table1[[#This Row],[Tariff per Car]]+Table1[[#This Row],[FSC per Car]]</f>
        <v>6298.68</v>
      </c>
      <c r="AE2144" s="4">
        <f>IF(Table1[[#This Row],[Commodity]]="corn",Table1[[#This Row],[Tariff + FSC per Car]]/(111*2000/56),Table1[[#This Row],[Tariff + FSC per Car]]/(111*2000/60))</f>
        <v>1.702345945945946</v>
      </c>
      <c r="AF2144" s="4">
        <f>Table1[[#This Row],[Tariff + FSC per Car]]/100.7</f>
        <v>62.548957298907645</v>
      </c>
      <c r="AG2144" s="4">
        <f>(Table1[[#This Row],[Tariff + FSC per Car]]/111)</f>
        <v>56.744864864864866</v>
      </c>
      <c r="AH2144" s="6">
        <f>(Table1[[#This Row],[Tariff + FSC per Car]]/111)/Table1[[#This Row],[Route Mileage]]</f>
        <v>3.4941419251764083E-2</v>
      </c>
    </row>
    <row r="2145" spans="1:34" x14ac:dyDescent="0.25">
      <c r="A2145" s="12">
        <v>45884</v>
      </c>
      <c r="B2145" s="22" t="s">
        <v>34</v>
      </c>
      <c r="C2145" s="22" t="s">
        <v>34</v>
      </c>
      <c r="D2145" s="25">
        <v>4022</v>
      </c>
      <c r="E2145" s="24">
        <v>69105</v>
      </c>
      <c r="F2145" s="22" t="s">
        <v>72</v>
      </c>
      <c r="G2145" s="22" t="s">
        <v>36</v>
      </c>
      <c r="H2145" s="22" t="s">
        <v>61</v>
      </c>
      <c r="I2145" s="23" t="s">
        <v>62</v>
      </c>
      <c r="J2145" t="str">
        <f>_xlfn.CONCAT(IFERROR(INDEX(Lookup!B:B, MATCH(Table1[[#This Row],[Origin City]], Lookup!A:A, 0)), Table1[[#This Row],[Origin City]]),","," ",Table1[[#This Row],[Origin State]])</f>
        <v>Phelps (Rock Port), MO</v>
      </c>
      <c r="K2145" s="23" t="s">
        <v>48</v>
      </c>
      <c r="L2145" s="23" t="s">
        <v>49</v>
      </c>
      <c r="M2145" s="23" t="s">
        <v>50</v>
      </c>
      <c r="N2145" s="44">
        <v>1881</v>
      </c>
      <c r="O2145" s="23" t="s">
        <v>51</v>
      </c>
      <c r="P2145" s="23">
        <v>110</v>
      </c>
      <c r="Q2145" s="23">
        <v>120</v>
      </c>
      <c r="R2145" s="23" t="s">
        <v>2</v>
      </c>
      <c r="S2145" s="23" t="s">
        <v>43</v>
      </c>
      <c r="T2145" s="23" t="s">
        <v>43</v>
      </c>
      <c r="U2145" s="37" t="s">
        <v>44</v>
      </c>
      <c r="V2145" s="32" t="s">
        <v>45</v>
      </c>
      <c r="W2145" s="4">
        <v>6135</v>
      </c>
      <c r="X2145" s="4">
        <f>IF(Table1[[#This Row],[Commodity]]="corn",Table1[[#This Row],[Tariff per Car]]/(111*2000/56),Table1[[#This Row],[Tariff per Car]]/(111*2000/60))</f>
        <v>1.6581081081081082</v>
      </c>
      <c r="Y2145" s="4">
        <f>Table1[[#This Row],[Tariff per Car]]/100.7</f>
        <v>60.923535253227406</v>
      </c>
      <c r="Z2145" s="4">
        <f>(Table1[[#This Row],[Tariff per Car]]/111)</f>
        <v>55.270270270270274</v>
      </c>
      <c r="AA2145" s="6">
        <f>(Table1[[#This Row],[Tariff per Car]]/111)/Table1[[#This Row],[Route Mileage]]</f>
        <v>2.9383450436082016E-2</v>
      </c>
      <c r="AB2145" s="4">
        <v>7.0000000000000007E-2</v>
      </c>
      <c r="AC2145" s="4">
        <f>Table1[[#This Row],[FSC per Mile]]*Table1[[#This Row],[Route Mileage]]</f>
        <v>131.67000000000002</v>
      </c>
      <c r="AD2145" s="4">
        <f>Table1[[#This Row],[Tariff per Car]]+Table1[[#This Row],[FSC per Car]]</f>
        <v>6266.67</v>
      </c>
      <c r="AE2145" s="4">
        <f>IF(Table1[[#This Row],[Commodity]]="corn",Table1[[#This Row],[Tariff + FSC per Car]]/(111*2000/56),Table1[[#This Row],[Tariff + FSC per Car]]/(111*2000/60))</f>
        <v>1.6936945945945947</v>
      </c>
      <c r="AF2145" s="4">
        <f>Table1[[#This Row],[Tariff + FSC per Car]]/100.7</f>
        <v>62.231082423038728</v>
      </c>
      <c r="AG2145" s="4">
        <f>(Table1[[#This Row],[Tariff + FSC per Car]]/111)</f>
        <v>56.45648648648649</v>
      </c>
      <c r="AH2145" s="6">
        <f>(Table1[[#This Row],[Tariff + FSC per Car]]/111)/Table1[[#This Row],[Route Mileage]]</f>
        <v>3.0014081066712647E-2</v>
      </c>
    </row>
    <row r="2146" spans="1:34" x14ac:dyDescent="0.25">
      <c r="A2146" s="12">
        <v>45884</v>
      </c>
      <c r="B2146" s="22" t="s">
        <v>34</v>
      </c>
      <c r="C2146" s="22" t="s">
        <v>34</v>
      </c>
      <c r="D2146" s="25">
        <v>4022</v>
      </c>
      <c r="E2146" s="24">
        <v>69105</v>
      </c>
      <c r="F2146" s="22" t="s">
        <v>72</v>
      </c>
      <c r="G2146" s="22" t="s">
        <v>36</v>
      </c>
      <c r="H2146" s="22" t="s">
        <v>69</v>
      </c>
      <c r="I2146" s="23" t="s">
        <v>47</v>
      </c>
      <c r="J2146" t="str">
        <f>_xlfn.CONCAT(IFERROR(INDEX(Lookup!B:B, MATCH(Table1[[#This Row],[Origin City]], Lookup!A:A, 0)), Table1[[#This Row],[Origin City]]),","," ",Table1[[#This Row],[Origin State]])</f>
        <v>St. Cloud, MN</v>
      </c>
      <c r="K2146" s="23" t="s">
        <v>48</v>
      </c>
      <c r="L2146" s="23" t="s">
        <v>49</v>
      </c>
      <c r="M2146" s="23" t="s">
        <v>50</v>
      </c>
      <c r="N2146" s="44">
        <v>1666</v>
      </c>
      <c r="O2146" s="23" t="s">
        <v>51</v>
      </c>
      <c r="P2146" s="23">
        <v>110</v>
      </c>
      <c r="Q2146" s="23">
        <v>120</v>
      </c>
      <c r="R2146" s="23" t="s">
        <v>2</v>
      </c>
      <c r="S2146" s="23" t="s">
        <v>43</v>
      </c>
      <c r="T2146" s="23" t="s">
        <v>43</v>
      </c>
      <c r="U2146" s="37" t="s">
        <v>44</v>
      </c>
      <c r="V2146" s="32" t="s">
        <v>45</v>
      </c>
      <c r="W2146" s="4">
        <v>6235</v>
      </c>
      <c r="X2146" s="4">
        <f>IF(Table1[[#This Row],[Commodity]]="corn",Table1[[#This Row],[Tariff per Car]]/(111*2000/56),Table1[[#This Row],[Tariff per Car]]/(111*2000/60))</f>
        <v>1.6851351351351351</v>
      </c>
      <c r="Y2146" s="4">
        <f>Table1[[#This Row],[Tariff per Car]]/100.7</f>
        <v>61.916583912611713</v>
      </c>
      <c r="Z2146" s="4">
        <f>(Table1[[#This Row],[Tariff per Car]]/111)</f>
        <v>56.171171171171174</v>
      </c>
      <c r="AA2146" s="6">
        <f>(Table1[[#This Row],[Tariff per Car]]/111)/Table1[[#This Row],[Route Mileage]]</f>
        <v>3.3716189178374052E-2</v>
      </c>
      <c r="AB2146" s="4">
        <v>7.0000000000000007E-2</v>
      </c>
      <c r="AC2146" s="4">
        <f>Table1[[#This Row],[FSC per Mile]]*Table1[[#This Row],[Route Mileage]]</f>
        <v>116.62</v>
      </c>
      <c r="AD2146" s="4">
        <f>Table1[[#This Row],[Tariff per Car]]+Table1[[#This Row],[FSC per Car]]</f>
        <v>6351.62</v>
      </c>
      <c r="AE2146" s="4">
        <f>IF(Table1[[#This Row],[Commodity]]="corn",Table1[[#This Row],[Tariff + FSC per Car]]/(111*2000/56),Table1[[#This Row],[Tariff + FSC per Car]]/(111*2000/60))</f>
        <v>1.716654054054054</v>
      </c>
      <c r="AF2146" s="4">
        <f>Table1[[#This Row],[Tariff + FSC per Car]]/100.7</f>
        <v>63.074677259185698</v>
      </c>
      <c r="AG2146" s="4">
        <f>(Table1[[#This Row],[Tariff + FSC per Car]]/111)</f>
        <v>57.221801801801803</v>
      </c>
      <c r="AH2146" s="6">
        <f>(Table1[[#This Row],[Tariff + FSC per Car]]/111)/Table1[[#This Row],[Route Mileage]]</f>
        <v>3.4346819809004683E-2</v>
      </c>
    </row>
    <row r="2147" spans="1:34" x14ac:dyDescent="0.25">
      <c r="A2147" s="12">
        <v>45884</v>
      </c>
      <c r="B2147" s="22" t="s">
        <v>131</v>
      </c>
      <c r="C2147" s="22" t="s">
        <v>131</v>
      </c>
      <c r="D2147" s="25">
        <v>4050</v>
      </c>
      <c r="E2147" s="24">
        <v>1001000</v>
      </c>
      <c r="F2147" s="22" t="s">
        <v>72</v>
      </c>
      <c r="G2147" s="22" t="s">
        <v>36</v>
      </c>
      <c r="H2147" s="22" t="s">
        <v>132</v>
      </c>
      <c r="I2147" s="23" t="s">
        <v>57</v>
      </c>
      <c r="J2147" t="str">
        <f>_xlfn.CONCAT(IFERROR(INDEX(Lookup!B:B, MATCH(Table1[[#This Row],[Origin City]], Lookup!A:A, 0)), Table1[[#This Row],[Origin City]]),","," ",Table1[[#This Row],[Origin State]])</f>
        <v>Gibson City, IL</v>
      </c>
      <c r="K2147" s="23" t="s">
        <v>133</v>
      </c>
      <c r="L2147" s="23" t="s">
        <v>83</v>
      </c>
      <c r="M2147" s="23" t="str">
        <f>_xlfn.CONCAT(IFERROR(INDEX(Lookup!B:B, MATCH(Table1[[#This Row],[Destination City]], Lookup!A:A, 0)), Table1[[#This Row],[Destination City]]),","," ",Table1[[#This Row],[Destination State]])</f>
        <v>Reserve, LA</v>
      </c>
      <c r="N2147" s="44">
        <v>870</v>
      </c>
      <c r="O2147" s="23" t="s">
        <v>86</v>
      </c>
      <c r="P2147" s="23">
        <v>105</v>
      </c>
      <c r="Q2147" s="23"/>
      <c r="R2147" s="23" t="s">
        <v>108</v>
      </c>
      <c r="S2147" s="23" t="s">
        <v>43</v>
      </c>
      <c r="T2147" s="23" t="s">
        <v>52</v>
      </c>
      <c r="U2147" s="31"/>
      <c r="V2147" s="32" t="s">
        <v>134</v>
      </c>
      <c r="W2147" s="4">
        <v>2081</v>
      </c>
      <c r="X2147" s="4">
        <f>IF(Table1[[#This Row],[Commodity]]="corn",Table1[[#This Row],[Tariff per Car]]/(111*2000/56),Table1[[#This Row],[Tariff per Car]]/(111*2000/60))</f>
        <v>0.56243243243243246</v>
      </c>
      <c r="Y2147" s="4">
        <f>Table1[[#This Row],[Tariff per Car]]/100.7</f>
        <v>20.665342601787486</v>
      </c>
      <c r="Z2147" s="4">
        <f>(Table1[[#This Row],[Tariff per Car]]/111)</f>
        <v>18.747747747747749</v>
      </c>
      <c r="AA2147" s="6">
        <f>(Table1[[#This Row],[Tariff per Car]]/111)/Table1[[#This Row],[Route Mileage]]</f>
        <v>2.154913534223879E-2</v>
      </c>
      <c r="AB2147" s="4">
        <v>0.33750000000000002</v>
      </c>
      <c r="AC2147" s="4">
        <f>Table1[[#This Row],[FSC per Mile]]*Table1[[#This Row],[Route Mileage]]</f>
        <v>293.625</v>
      </c>
      <c r="AD2147" s="4">
        <f>Table1[[#This Row],[Tariff per Car]]+Table1[[#This Row],[FSC per Car]]</f>
        <v>2374.625</v>
      </c>
      <c r="AE2147" s="4">
        <f>IF(Table1[[#This Row],[Commodity]]="corn",Table1[[#This Row],[Tariff + FSC per Car]]/(111*2000/56),Table1[[#This Row],[Tariff + FSC per Car]]/(111*2000/60))</f>
        <v>0.64179054054054052</v>
      </c>
      <c r="AF2147" s="4">
        <f>Table1[[#This Row],[Tariff + FSC per Car]]/100.7</f>
        <v>23.581181727904667</v>
      </c>
      <c r="AG2147" s="4">
        <f>(Table1[[#This Row],[Tariff + FSC per Car]]/111)</f>
        <v>21.393018018018019</v>
      </c>
      <c r="AH2147" s="6">
        <f>(Table1[[#This Row],[Tariff + FSC per Car]]/111)/Table1[[#This Row],[Route Mileage]]</f>
        <v>2.4589675882779331E-2</v>
      </c>
    </row>
    <row r="2148" spans="1:34" x14ac:dyDescent="0.25">
      <c r="A2148" s="12">
        <v>45884</v>
      </c>
      <c r="B2148" s="22" t="s">
        <v>131</v>
      </c>
      <c r="C2148" s="22" t="s">
        <v>131</v>
      </c>
      <c r="D2148" s="25">
        <v>4050</v>
      </c>
      <c r="E2148" s="24">
        <v>1001000</v>
      </c>
      <c r="F2148" s="22" t="s">
        <v>72</v>
      </c>
      <c r="G2148" s="22" t="s">
        <v>36</v>
      </c>
      <c r="H2148" s="22" t="s">
        <v>132</v>
      </c>
      <c r="I2148" s="23" t="s">
        <v>57</v>
      </c>
      <c r="J2148" t="str">
        <f>_xlfn.CONCAT(IFERROR(INDEX(Lookup!B:B, MATCH(Table1[[#This Row],[Origin City]], Lookup!A:A, 0)), Table1[[#This Row],[Origin City]]),","," ",Table1[[#This Row],[Origin State]])</f>
        <v>Gibson City, IL</v>
      </c>
      <c r="K2148" s="23" t="s">
        <v>133</v>
      </c>
      <c r="L2148" s="23" t="s">
        <v>83</v>
      </c>
      <c r="M2148" s="23" t="str">
        <f>_xlfn.CONCAT(IFERROR(INDEX(Lookup!B:B, MATCH(Table1[[#This Row],[Destination City]], Lookup!A:A, 0)), Table1[[#This Row],[Destination City]]),","," ",Table1[[#This Row],[Destination State]])</f>
        <v>Reserve, LA</v>
      </c>
      <c r="N2148" s="44">
        <v>870</v>
      </c>
      <c r="O2148" s="23" t="s">
        <v>86</v>
      </c>
      <c r="P2148" s="23">
        <v>105</v>
      </c>
      <c r="Q2148" s="23"/>
      <c r="R2148" s="23" t="s">
        <v>2</v>
      </c>
      <c r="S2148" s="23" t="s">
        <v>43</v>
      </c>
      <c r="T2148" s="23" t="s">
        <v>52</v>
      </c>
      <c r="U2148" s="31"/>
      <c r="V2148" s="32" t="s">
        <v>134</v>
      </c>
      <c r="W2148" s="4">
        <v>2461</v>
      </c>
      <c r="X2148" s="4">
        <f>IF(Table1[[#This Row],[Commodity]]="corn",Table1[[#This Row],[Tariff per Car]]/(111*2000/56),Table1[[#This Row],[Tariff per Car]]/(111*2000/60))</f>
        <v>0.66513513513513511</v>
      </c>
      <c r="Y2148" s="4">
        <f>Table1[[#This Row],[Tariff per Car]]/100.7</f>
        <v>24.438927507447865</v>
      </c>
      <c r="Z2148" s="4">
        <f>(Table1[[#This Row],[Tariff per Car]]/111)</f>
        <v>22.171171171171171</v>
      </c>
      <c r="AA2148" s="6">
        <f>(Table1[[#This Row],[Tariff per Car]]/111)/Table1[[#This Row],[Route Mileage]]</f>
        <v>2.5484104794449621E-2</v>
      </c>
      <c r="AB2148" s="4">
        <v>0.33750000000000002</v>
      </c>
      <c r="AC2148" s="4">
        <f>Table1[[#This Row],[FSC per Mile]]*Table1[[#This Row],[Route Mileage]]</f>
        <v>293.625</v>
      </c>
      <c r="AD2148" s="4">
        <f>Table1[[#This Row],[Tariff per Car]]+Table1[[#This Row],[FSC per Car]]</f>
        <v>2754.625</v>
      </c>
      <c r="AE2148" s="4">
        <f>IF(Table1[[#This Row],[Commodity]]="corn",Table1[[#This Row],[Tariff + FSC per Car]]/(111*2000/56),Table1[[#This Row],[Tariff + FSC per Car]]/(111*2000/60))</f>
        <v>0.74449324324324329</v>
      </c>
      <c r="AF2148" s="4">
        <f>Table1[[#This Row],[Tariff + FSC per Car]]/100.7</f>
        <v>27.354766633565045</v>
      </c>
      <c r="AG2148" s="4">
        <f>(Table1[[#This Row],[Tariff + FSC per Car]]/111)</f>
        <v>24.816441441441441</v>
      </c>
      <c r="AH2148" s="6">
        <f>(Table1[[#This Row],[Tariff + FSC per Car]]/111)/Table1[[#This Row],[Route Mileage]]</f>
        <v>2.8524645334990162E-2</v>
      </c>
    </row>
    <row r="2149" spans="1:34" x14ac:dyDescent="0.25">
      <c r="A2149" s="12">
        <v>45884</v>
      </c>
      <c r="B2149" s="22" t="s">
        <v>131</v>
      </c>
      <c r="C2149" s="22" t="s">
        <v>131</v>
      </c>
      <c r="D2149" s="25">
        <v>4050</v>
      </c>
      <c r="E2149" s="24">
        <v>1001000</v>
      </c>
      <c r="F2149" s="22" t="s">
        <v>72</v>
      </c>
      <c r="G2149" s="22" t="s">
        <v>36</v>
      </c>
      <c r="H2149" s="22" t="s">
        <v>135</v>
      </c>
      <c r="I2149" s="23" t="s">
        <v>59</v>
      </c>
      <c r="J2149" t="str">
        <f>_xlfn.CONCAT(IFERROR(INDEX(Lookup!B:B, MATCH(Table1[[#This Row],[Origin City]], Lookup!A:A, 0)), Table1[[#This Row],[Origin City]]),","," ",Table1[[#This Row],[Origin State]])</f>
        <v>Ida Grove, IA</v>
      </c>
      <c r="K2149" s="23" t="s">
        <v>136</v>
      </c>
      <c r="L2149" s="23" t="s">
        <v>83</v>
      </c>
      <c r="M2149" s="23" t="str">
        <f>_xlfn.CONCAT(IFERROR(INDEX(Lookup!B:B, MATCH(Table1[[#This Row],[Destination City]], Lookup!A:A, 0)), Table1[[#This Row],[Destination City]]),","," ",Table1[[#This Row],[Destination State]])</f>
        <v>Convent, LA</v>
      </c>
      <c r="N2149" s="44">
        <v>1376</v>
      </c>
      <c r="O2149" s="23" t="s">
        <v>86</v>
      </c>
      <c r="P2149" s="23">
        <v>105</v>
      </c>
      <c r="Q2149" s="23"/>
      <c r="R2149" s="23" t="s">
        <v>108</v>
      </c>
      <c r="S2149" s="23" t="s">
        <v>43</v>
      </c>
      <c r="T2149" s="23" t="s">
        <v>43</v>
      </c>
      <c r="U2149" s="31"/>
      <c r="V2149" s="32" t="s">
        <v>134</v>
      </c>
      <c r="W2149" s="4">
        <v>3214</v>
      </c>
      <c r="X2149" s="4">
        <f>IF(Table1[[#This Row],[Commodity]]="corn",Table1[[#This Row],[Tariff per Car]]/(111*2000/56),Table1[[#This Row],[Tariff per Car]]/(111*2000/60))</f>
        <v>0.86864864864864866</v>
      </c>
      <c r="Y2149" s="4">
        <f>Table1[[#This Row],[Tariff per Car]]/100.7</f>
        <v>31.916583912611717</v>
      </c>
      <c r="Z2149" s="4">
        <f>(Table1[[#This Row],[Tariff per Car]]/111)</f>
        <v>28.954954954954953</v>
      </c>
      <c r="AA2149" s="6">
        <f>(Table1[[#This Row],[Tariff per Car]]/111)/Table1[[#This Row],[Route Mileage]]</f>
        <v>2.1042845170752146E-2</v>
      </c>
      <c r="AB2149" s="4">
        <v>0.33750000000000002</v>
      </c>
      <c r="AC2149" s="4">
        <f>Table1[[#This Row],[FSC per Mile]]*Table1[[#This Row],[Route Mileage]]</f>
        <v>464.40000000000003</v>
      </c>
      <c r="AD2149" s="4">
        <f>Table1[[#This Row],[Tariff per Car]]+Table1[[#This Row],[FSC per Car]]</f>
        <v>3678.4</v>
      </c>
      <c r="AE2149" s="4">
        <f>IF(Table1[[#This Row],[Commodity]]="corn",Table1[[#This Row],[Tariff + FSC per Car]]/(111*2000/56),Table1[[#This Row],[Tariff + FSC per Car]]/(111*2000/60))</f>
        <v>0.99416216216216213</v>
      </c>
      <c r="AF2149" s="4">
        <f>Table1[[#This Row],[Tariff + FSC per Car]]/100.7</f>
        <v>36.528301886792455</v>
      </c>
      <c r="AG2149" s="4">
        <f>(Table1[[#This Row],[Tariff + FSC per Car]]/111)</f>
        <v>33.138738738738738</v>
      </c>
      <c r="AH2149" s="6">
        <f>(Table1[[#This Row],[Tariff + FSC per Car]]/111)/Table1[[#This Row],[Route Mileage]]</f>
        <v>2.4083385711292687E-2</v>
      </c>
    </row>
    <row r="2150" spans="1:34" x14ac:dyDescent="0.25">
      <c r="A2150" s="12">
        <v>45884</v>
      </c>
      <c r="B2150" s="22" t="s">
        <v>131</v>
      </c>
      <c r="C2150" s="22" t="s">
        <v>131</v>
      </c>
      <c r="D2150" s="25">
        <v>4050</v>
      </c>
      <c r="E2150" s="24">
        <v>1001000</v>
      </c>
      <c r="F2150" s="22" t="s">
        <v>72</v>
      </c>
      <c r="G2150" s="22" t="s">
        <v>36</v>
      </c>
      <c r="H2150" s="22" t="s">
        <v>135</v>
      </c>
      <c r="I2150" s="23" t="s">
        <v>59</v>
      </c>
      <c r="J2150" t="str">
        <f>_xlfn.CONCAT(IFERROR(INDEX(Lookup!B:B, MATCH(Table1[[#This Row],[Origin City]], Lookup!A:A, 0)), Table1[[#This Row],[Origin City]]),","," ",Table1[[#This Row],[Origin State]])</f>
        <v>Ida Grove, IA</v>
      </c>
      <c r="K2150" s="23" t="s">
        <v>136</v>
      </c>
      <c r="L2150" s="23" t="s">
        <v>83</v>
      </c>
      <c r="M2150" s="23" t="str">
        <f>_xlfn.CONCAT(IFERROR(INDEX(Lookup!B:B, MATCH(Table1[[#This Row],[Destination City]], Lookup!A:A, 0)), Table1[[#This Row],[Destination City]]),","," ",Table1[[#This Row],[Destination State]])</f>
        <v>Convent, LA</v>
      </c>
      <c r="N2150" s="44">
        <v>1376</v>
      </c>
      <c r="O2150" s="23" t="s">
        <v>86</v>
      </c>
      <c r="P2150" s="23">
        <v>105</v>
      </c>
      <c r="Q2150" s="23"/>
      <c r="R2150" s="23" t="s">
        <v>2</v>
      </c>
      <c r="S2150" s="23" t="s">
        <v>43</v>
      </c>
      <c r="T2150" s="23" t="s">
        <v>43</v>
      </c>
      <c r="U2150" s="31"/>
      <c r="V2150" s="32" t="s">
        <v>134</v>
      </c>
      <c r="W2150" s="4">
        <v>3649</v>
      </c>
      <c r="X2150" s="4">
        <f>IF(Table1[[#This Row],[Commodity]]="corn",Table1[[#This Row],[Tariff per Car]]/(111*2000/56),Table1[[#This Row],[Tariff per Car]]/(111*2000/60))</f>
        <v>0.98621621621621625</v>
      </c>
      <c r="Y2150" s="4">
        <f>Table1[[#This Row],[Tariff per Car]]/100.7</f>
        <v>36.236345580933467</v>
      </c>
      <c r="Z2150" s="4">
        <f>(Table1[[#This Row],[Tariff per Car]]/111)</f>
        <v>32.873873873873876</v>
      </c>
      <c r="AA2150" s="6">
        <f>(Table1[[#This Row],[Tariff per Car]]/111)/Table1[[#This Row],[Route Mileage]]</f>
        <v>2.3890896710664154E-2</v>
      </c>
      <c r="AB2150" s="4">
        <v>0.33750000000000002</v>
      </c>
      <c r="AC2150" s="4">
        <f>Table1[[#This Row],[FSC per Mile]]*Table1[[#This Row],[Route Mileage]]</f>
        <v>464.40000000000003</v>
      </c>
      <c r="AD2150" s="4">
        <f>Table1[[#This Row],[Tariff per Car]]+Table1[[#This Row],[FSC per Car]]</f>
        <v>4113.3999999999996</v>
      </c>
      <c r="AE2150" s="4">
        <f>IF(Table1[[#This Row],[Commodity]]="corn",Table1[[#This Row],[Tariff + FSC per Car]]/(111*2000/56),Table1[[#This Row],[Tariff + FSC per Car]]/(111*2000/60))</f>
        <v>1.1117297297297297</v>
      </c>
      <c r="AF2150" s="4">
        <f>Table1[[#This Row],[Tariff + FSC per Car]]/100.7</f>
        <v>40.848063555114194</v>
      </c>
      <c r="AG2150" s="4">
        <f>(Table1[[#This Row],[Tariff + FSC per Car]]/111)</f>
        <v>37.057657657657657</v>
      </c>
      <c r="AH2150" s="6">
        <f>(Table1[[#This Row],[Tariff + FSC per Car]]/111)/Table1[[#This Row],[Route Mileage]]</f>
        <v>2.6931437251204692E-2</v>
      </c>
    </row>
    <row r="2151" spans="1:34" x14ac:dyDescent="0.25">
      <c r="A2151" s="12">
        <v>45884</v>
      </c>
      <c r="B2151" s="22" t="s">
        <v>88</v>
      </c>
      <c r="C2151" s="22" t="s">
        <v>81</v>
      </c>
      <c r="D2151" s="25">
        <v>4444</v>
      </c>
      <c r="E2151" s="24">
        <v>47004</v>
      </c>
      <c r="F2151" s="22" t="s">
        <v>72</v>
      </c>
      <c r="G2151" s="22" t="s">
        <v>36</v>
      </c>
      <c r="H2151" s="22" t="s">
        <v>89</v>
      </c>
      <c r="I2151" s="23" t="s">
        <v>75</v>
      </c>
      <c r="J2151" t="str">
        <f>_xlfn.CONCAT(IFERROR(INDEX(Lookup!B:B, MATCH(Table1[[#This Row],[Origin City]], Lookup!A:A, 0)), Table1[[#This Row],[Origin City]]),","," ",Table1[[#This Row],[Origin State]])</f>
        <v>Enderlin, ND</v>
      </c>
      <c r="K2151" s="23" t="s">
        <v>119</v>
      </c>
      <c r="L2151" s="23" t="s">
        <v>57</v>
      </c>
      <c r="M2151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151" s="44">
        <v>1235.9000000000001</v>
      </c>
      <c r="O2151" s="23" t="s">
        <v>86</v>
      </c>
      <c r="P2151" s="23">
        <v>110</v>
      </c>
      <c r="Q2151" s="23">
        <v>110</v>
      </c>
      <c r="R2151" s="23" t="s">
        <v>42</v>
      </c>
      <c r="S2151" s="23" t="s">
        <v>43</v>
      </c>
      <c r="T2151" s="23" t="s">
        <v>52</v>
      </c>
      <c r="U2151" s="31"/>
      <c r="V2151" s="32" t="s">
        <v>87</v>
      </c>
      <c r="W2151" s="4">
        <v>3526</v>
      </c>
      <c r="X2151" s="4">
        <f>IF(Table1[[#This Row],[Commodity]]="corn",Table1[[#This Row],[Tariff per Car]]/(111*2000/56),Table1[[#This Row],[Tariff per Car]]/(111*2000/60))</f>
        <v>0.95297297297297301</v>
      </c>
      <c r="Y2151" s="4">
        <f>Table1[[#This Row],[Tariff per Car]]/100.7</f>
        <v>35.01489572989076</v>
      </c>
      <c r="Z2151" s="4">
        <f>(Table1[[#This Row],[Tariff per Car]]/111)</f>
        <v>31.765765765765767</v>
      </c>
      <c r="AA2151" s="6">
        <f>(Table1[[#This Row],[Tariff per Car]]/111)/Table1[[#This Row],[Route Mileage]]</f>
        <v>2.5702537232596297E-2</v>
      </c>
      <c r="AB2151" s="4">
        <v>0.315</v>
      </c>
      <c r="AC2151" s="4">
        <f>Table1[[#This Row],[FSC per Mile]]*Table1[[#This Row],[Route Mileage]]</f>
        <v>389.30850000000004</v>
      </c>
      <c r="AD2151" s="4">
        <f>Table1[[#This Row],[Tariff per Car]]+Table1[[#This Row],[FSC per Car]]</f>
        <v>3915.3085000000001</v>
      </c>
      <c r="AE2151" s="4">
        <f>IF(Table1[[#This Row],[Commodity]]="corn",Table1[[#This Row],[Tariff + FSC per Car]]/(111*2000/56),Table1[[#This Row],[Tariff + FSC per Car]]/(111*2000/60))</f>
        <v>1.0581914864864865</v>
      </c>
      <c r="AF2151" s="4">
        <f>Table1[[#This Row],[Tariff + FSC per Car]]/100.7</f>
        <v>38.880918570009932</v>
      </c>
      <c r="AG2151" s="4">
        <f>(Table1[[#This Row],[Tariff + FSC per Car]]/111)</f>
        <v>35.273049549549548</v>
      </c>
      <c r="AH2151" s="6">
        <f>(Table1[[#This Row],[Tariff + FSC per Car]]/111)/Table1[[#This Row],[Route Mileage]]</f>
        <v>2.8540375070434134E-2</v>
      </c>
    </row>
    <row r="2152" spans="1:34" x14ac:dyDescent="0.25">
      <c r="A2152" s="12">
        <v>45884</v>
      </c>
      <c r="B2152" s="22" t="s">
        <v>88</v>
      </c>
      <c r="C2152" s="22" t="s">
        <v>81</v>
      </c>
      <c r="D2152" s="25">
        <v>4444</v>
      </c>
      <c r="E2152" s="24">
        <v>45650</v>
      </c>
      <c r="F2152" s="22" t="s">
        <v>72</v>
      </c>
      <c r="G2152" s="22" t="s">
        <v>36</v>
      </c>
      <c r="H2152" s="22" t="s">
        <v>89</v>
      </c>
      <c r="I2152" s="23" t="s">
        <v>75</v>
      </c>
      <c r="J2152" t="str">
        <f>_xlfn.CONCAT(IFERROR(INDEX(Lookup!B:B, MATCH(Table1[[#This Row],[Origin City]], Lookup!A:A, 0)), Table1[[#This Row],[Origin City]]),","," ",Table1[[#This Row],[Origin State]])</f>
        <v>Enderlin, ND</v>
      </c>
      <c r="K2152" s="23" t="s">
        <v>90</v>
      </c>
      <c r="L2152" s="23" t="s">
        <v>49</v>
      </c>
      <c r="M2152" s="23" t="str">
        <f>_xlfn.CONCAT(IFERROR(INDEX(Lookup!B:B, MATCH(Table1[[#This Row],[Destination City]], Lookup!A:A, 0)), Table1[[#This Row],[Destination City]]),","," ",Table1[[#This Row],[Destination State]])</f>
        <v>Kalama, WA</v>
      </c>
      <c r="N2152" s="44">
        <v>1617</v>
      </c>
      <c r="O2152" s="23" t="s">
        <v>86</v>
      </c>
      <c r="P2152" s="23">
        <v>110</v>
      </c>
      <c r="Q2152" s="23">
        <v>110</v>
      </c>
      <c r="R2152" s="23" t="s">
        <v>42</v>
      </c>
      <c r="S2152" s="23" t="s">
        <v>43</v>
      </c>
      <c r="T2152" s="23" t="s">
        <v>52</v>
      </c>
      <c r="U2152" s="31"/>
      <c r="V2152" s="32" t="s">
        <v>87</v>
      </c>
      <c r="W2152" s="4">
        <v>5785</v>
      </c>
      <c r="X2152" s="4">
        <f>IF(Table1[[#This Row],[Commodity]]="corn",Table1[[#This Row],[Tariff per Car]]/(111*2000/56),Table1[[#This Row],[Tariff per Car]]/(111*2000/60))</f>
        <v>1.5635135135135134</v>
      </c>
      <c r="Y2152" s="4">
        <f>Table1[[#This Row],[Tariff per Car]]/100.7</f>
        <v>57.447864945382321</v>
      </c>
      <c r="Z2152" s="4">
        <f>(Table1[[#This Row],[Tariff per Car]]/111)</f>
        <v>52.117117117117118</v>
      </c>
      <c r="AA2152" s="6">
        <f>(Table1[[#This Row],[Tariff per Car]]/111)/Table1[[#This Row],[Route Mileage]]</f>
        <v>3.2230746516460802E-2</v>
      </c>
      <c r="AB2152" s="4">
        <v>0.315</v>
      </c>
      <c r="AC2152" s="4">
        <f>Table1[[#This Row],[FSC per Mile]]*Table1[[#This Row],[Route Mileage]]</f>
        <v>509.35500000000002</v>
      </c>
      <c r="AD2152" s="4">
        <f>Table1[[#This Row],[Tariff per Car]]+Table1[[#This Row],[FSC per Car]]</f>
        <v>6294.3549999999996</v>
      </c>
      <c r="AE2152" s="4">
        <f>IF(Table1[[#This Row],[Commodity]]="corn",Table1[[#This Row],[Tariff + FSC per Car]]/(111*2000/56),Table1[[#This Row],[Tariff + FSC per Car]]/(111*2000/60))</f>
        <v>1.701177027027027</v>
      </c>
      <c r="AF2152" s="4">
        <f>Table1[[#This Row],[Tariff + FSC per Car]]/100.7</f>
        <v>62.506007944389268</v>
      </c>
      <c r="AG2152" s="4">
        <f>(Table1[[#This Row],[Tariff + FSC per Car]]/111)</f>
        <v>56.7059009009009</v>
      </c>
      <c r="AH2152" s="6">
        <f>(Table1[[#This Row],[Tariff + FSC per Car]]/111)/Table1[[#This Row],[Route Mileage]]</f>
        <v>3.5068584354298639E-2</v>
      </c>
    </row>
    <row r="2153" spans="1:34" x14ac:dyDescent="0.25">
      <c r="A2153" s="12">
        <v>45884</v>
      </c>
      <c r="B2153" s="22" t="s">
        <v>94</v>
      </c>
      <c r="C2153" s="22" t="s">
        <v>94</v>
      </c>
      <c r="D2153" s="25">
        <v>4317</v>
      </c>
      <c r="F2153" s="22" t="s">
        <v>72</v>
      </c>
      <c r="G2153" s="22" t="s">
        <v>36</v>
      </c>
      <c r="H2153" s="22" t="s">
        <v>106</v>
      </c>
      <c r="I2153" s="23" t="s">
        <v>57</v>
      </c>
      <c r="J2153" t="str">
        <f>_xlfn.CONCAT(IFERROR(INDEX(Lookup!B:B, MATCH(Table1[[#This Row],[Origin City]], Lookup!A:A, 0)), Table1[[#This Row],[Origin City]]),","," ",Table1[[#This Row],[Origin State]])</f>
        <v>Casey, IL</v>
      </c>
      <c r="K2153" s="23" t="s">
        <v>107</v>
      </c>
      <c r="L2153" s="23" t="s">
        <v>98</v>
      </c>
      <c r="M2153" s="23" t="str">
        <f>_xlfn.CONCAT(IFERROR(INDEX(Lookup!B:B, MATCH(Table1[[#This Row],[Destination City]], Lookup!A:A, 0)), Table1[[#This Row],[Destination City]]),","," ",Table1[[#This Row],[Destination State]])</f>
        <v>Mobile, AL</v>
      </c>
      <c r="N2153" s="44">
        <v>779</v>
      </c>
      <c r="O2153" s="23" t="s">
        <v>86</v>
      </c>
      <c r="P2153" s="23">
        <v>90</v>
      </c>
      <c r="Q2153" s="23">
        <v>90</v>
      </c>
      <c r="R2153" s="23" t="s">
        <v>108</v>
      </c>
      <c r="S2153" s="23" t="s">
        <v>43</v>
      </c>
      <c r="T2153" s="23" t="s">
        <v>52</v>
      </c>
      <c r="U2153" s="31"/>
      <c r="V2153" s="32" t="s">
        <v>87</v>
      </c>
      <c r="W2153" s="4">
        <v>3646</v>
      </c>
      <c r="X2153" s="4">
        <f>IF(Table1[[#This Row],[Commodity]]="corn",Table1[[#This Row],[Tariff per Car]]/(111*2000/56),Table1[[#This Row],[Tariff per Car]]/(111*2000/60))</f>
        <v>0.98540540540540544</v>
      </c>
      <c r="Y2153" s="4">
        <f>Table1[[#This Row],[Tariff per Car]]/100.7</f>
        <v>36.206554121151939</v>
      </c>
      <c r="Z2153" s="4">
        <f>(Table1[[#This Row],[Tariff per Car]]/111)</f>
        <v>32.846846846846844</v>
      </c>
      <c r="AA2153" s="6">
        <f>(Table1[[#This Row],[Tariff per Car]]/111)/Table1[[#This Row],[Route Mileage]]</f>
        <v>4.2165400316876565E-2</v>
      </c>
      <c r="AB2153" s="4">
        <v>0</v>
      </c>
      <c r="AC2153" s="4">
        <f>Table1[[#This Row],[FSC per Mile]]*Table1[[#This Row],[Route Mileage]]</f>
        <v>0</v>
      </c>
      <c r="AD2153" s="4">
        <f>Table1[[#This Row],[Tariff per Car]]+Table1[[#This Row],[FSC per Car]]</f>
        <v>3646</v>
      </c>
      <c r="AE2153" s="4">
        <f>IF(Table1[[#This Row],[Commodity]]="corn",Table1[[#This Row],[Tariff + FSC per Car]]/(111*2000/56),Table1[[#This Row],[Tariff + FSC per Car]]/(111*2000/60))</f>
        <v>0.98540540540540544</v>
      </c>
      <c r="AF2153" s="4">
        <f>Table1[[#This Row],[Tariff + FSC per Car]]/100.7</f>
        <v>36.206554121151939</v>
      </c>
      <c r="AG2153" s="4">
        <f>(Table1[[#This Row],[Tariff + FSC per Car]]/111)</f>
        <v>32.846846846846844</v>
      </c>
      <c r="AH2153" s="6">
        <f>(Table1[[#This Row],[Tariff + FSC per Car]]/111)/Table1[[#This Row],[Route Mileage]]</f>
        <v>4.2165400316876565E-2</v>
      </c>
    </row>
    <row r="2154" spans="1:34" x14ac:dyDescent="0.25">
      <c r="A2154" s="12">
        <v>45884</v>
      </c>
      <c r="B2154" s="22" t="s">
        <v>94</v>
      </c>
      <c r="C2154" s="22" t="s">
        <v>94</v>
      </c>
      <c r="D2154" s="25">
        <v>4317</v>
      </c>
      <c r="F2154" s="22" t="s">
        <v>72</v>
      </c>
      <c r="G2154" s="22" t="s">
        <v>36</v>
      </c>
      <c r="H2154" s="22" t="s">
        <v>106</v>
      </c>
      <c r="I2154" s="23" t="s">
        <v>57</v>
      </c>
      <c r="J2154" t="str">
        <f>_xlfn.CONCAT(IFERROR(INDEX(Lookup!B:B, MATCH(Table1[[#This Row],[Origin City]], Lookup!A:A, 0)), Table1[[#This Row],[Origin City]]),","," ",Table1[[#This Row],[Origin State]])</f>
        <v>Casey, IL</v>
      </c>
      <c r="K2154" s="23" t="s">
        <v>107</v>
      </c>
      <c r="L2154" s="23" t="s">
        <v>98</v>
      </c>
      <c r="M2154" s="23" t="str">
        <f>_xlfn.CONCAT(IFERROR(INDEX(Lookup!B:B, MATCH(Table1[[#This Row],[Destination City]], Lookup!A:A, 0)), Table1[[#This Row],[Destination City]]),","," ",Table1[[#This Row],[Destination State]])</f>
        <v>Mobile, AL</v>
      </c>
      <c r="N2154" s="44">
        <v>779</v>
      </c>
      <c r="O2154" s="23" t="s">
        <v>86</v>
      </c>
      <c r="P2154" s="23">
        <v>90</v>
      </c>
      <c r="Q2154" s="23">
        <v>90</v>
      </c>
      <c r="R2154" s="23" t="s">
        <v>2</v>
      </c>
      <c r="S2154" s="23" t="s">
        <v>43</v>
      </c>
      <c r="T2154" s="23" t="s">
        <v>43</v>
      </c>
      <c r="U2154" s="31"/>
      <c r="V2154" s="32" t="s">
        <v>87</v>
      </c>
      <c r="W2154" s="4">
        <v>3866</v>
      </c>
      <c r="X2154" s="4">
        <f>IF(Table1[[#This Row],[Commodity]]="corn",Table1[[#This Row],[Tariff per Car]]/(111*2000/56),Table1[[#This Row],[Tariff per Car]]/(111*2000/60))</f>
        <v>1.0448648648648649</v>
      </c>
      <c r="Y2154" s="4">
        <f>Table1[[#This Row],[Tariff per Car]]/100.7</f>
        <v>38.391261171797417</v>
      </c>
      <c r="Z2154" s="4">
        <f>(Table1[[#This Row],[Tariff per Car]]/111)</f>
        <v>34.828828828828826</v>
      </c>
      <c r="AA2154" s="6">
        <f>(Table1[[#This Row],[Tariff per Car]]/111)/Table1[[#This Row],[Route Mileage]]</f>
        <v>4.4709664735338675E-2</v>
      </c>
      <c r="AB2154" s="4">
        <v>0</v>
      </c>
      <c r="AC2154" s="4">
        <f>Table1[[#This Row],[FSC per Mile]]*Table1[[#This Row],[Route Mileage]]</f>
        <v>0</v>
      </c>
      <c r="AD2154" s="4">
        <f>Table1[[#This Row],[Tariff per Car]]+Table1[[#This Row],[FSC per Car]]</f>
        <v>3866</v>
      </c>
      <c r="AE2154" s="4">
        <f>IF(Table1[[#This Row],[Commodity]]="corn",Table1[[#This Row],[Tariff + FSC per Car]]/(111*2000/56),Table1[[#This Row],[Tariff + FSC per Car]]/(111*2000/60))</f>
        <v>1.0448648648648649</v>
      </c>
      <c r="AF2154" s="4">
        <f>Table1[[#This Row],[Tariff + FSC per Car]]/100.7</f>
        <v>38.391261171797417</v>
      </c>
      <c r="AG2154" s="4">
        <f>(Table1[[#This Row],[Tariff + FSC per Car]]/111)</f>
        <v>34.828828828828826</v>
      </c>
      <c r="AH2154" s="6">
        <f>(Table1[[#This Row],[Tariff + FSC per Car]]/111)/Table1[[#This Row],[Route Mileage]]</f>
        <v>4.4709664735338675E-2</v>
      </c>
    </row>
    <row r="2155" spans="1:34" x14ac:dyDescent="0.25">
      <c r="A2155" s="12">
        <v>45884</v>
      </c>
      <c r="B2155" s="22" t="s">
        <v>94</v>
      </c>
      <c r="C2155" s="22" t="s">
        <v>94</v>
      </c>
      <c r="D2155" s="25">
        <v>4317</v>
      </c>
      <c r="F2155" s="22" t="s">
        <v>72</v>
      </c>
      <c r="G2155" s="22" t="s">
        <v>36</v>
      </c>
      <c r="H2155" s="22" t="s">
        <v>109</v>
      </c>
      <c r="I2155" s="23" t="s">
        <v>100</v>
      </c>
      <c r="J2155" t="str">
        <f>_xlfn.CONCAT(IFERROR(INDEX(Lookup!B:B, MATCH(Table1[[#This Row],[Origin City]], Lookup!A:A, 0)), Table1[[#This Row],[Origin City]]),","," ",Table1[[#This Row],[Origin State]])</f>
        <v>Marion, OH</v>
      </c>
      <c r="K2155" s="23" t="s">
        <v>110</v>
      </c>
      <c r="L2155" s="23" t="s">
        <v>111</v>
      </c>
      <c r="M2155" s="23" t="str">
        <f>_xlfn.CONCAT(IFERROR(INDEX(Lookup!B:B, MATCH(Table1[[#This Row],[Destination City]], Lookup!A:A, 0)), Table1[[#This Row],[Destination City]]),","," ",Table1[[#This Row],[Destination State]])</f>
        <v>Chesapeake, VA</v>
      </c>
      <c r="N2155" s="44">
        <v>760</v>
      </c>
      <c r="O2155" s="23" t="s">
        <v>86</v>
      </c>
      <c r="P2155" s="23">
        <v>90</v>
      </c>
      <c r="Q2155" s="23">
        <v>90</v>
      </c>
      <c r="R2155" s="23" t="s">
        <v>108</v>
      </c>
      <c r="S2155" s="23" t="s">
        <v>43</v>
      </c>
      <c r="T2155" s="23" t="s">
        <v>52</v>
      </c>
      <c r="U2155" s="31"/>
      <c r="V2155" s="32" t="s">
        <v>87</v>
      </c>
      <c r="W2155" s="4">
        <v>3214</v>
      </c>
      <c r="X2155" s="4">
        <f>IF(Table1[[#This Row],[Commodity]]="corn",Table1[[#This Row],[Tariff per Car]]/(111*2000/56),Table1[[#This Row],[Tariff per Car]]/(111*2000/60))</f>
        <v>0.86864864864864866</v>
      </c>
      <c r="Y2155" s="4">
        <f>Table1[[#This Row],[Tariff per Car]]/100.7</f>
        <v>31.916583912611717</v>
      </c>
      <c r="Z2155" s="4">
        <f>(Table1[[#This Row],[Tariff per Car]]/111)</f>
        <v>28.954954954954953</v>
      </c>
      <c r="AA2155" s="6">
        <f>(Table1[[#This Row],[Tariff per Car]]/111)/Table1[[#This Row],[Route Mileage]]</f>
        <v>3.80986249407302E-2</v>
      </c>
      <c r="AB2155" s="4">
        <v>0</v>
      </c>
      <c r="AC2155" s="4">
        <f>Table1[[#This Row],[FSC per Mile]]*Table1[[#This Row],[Route Mileage]]</f>
        <v>0</v>
      </c>
      <c r="AD2155" s="4">
        <f>Table1[[#This Row],[Tariff per Car]]+Table1[[#This Row],[FSC per Car]]</f>
        <v>3214</v>
      </c>
      <c r="AE2155" s="4">
        <f>IF(Table1[[#This Row],[Commodity]]="corn",Table1[[#This Row],[Tariff + FSC per Car]]/(111*2000/56),Table1[[#This Row],[Tariff + FSC per Car]]/(111*2000/60))</f>
        <v>0.86864864864864866</v>
      </c>
      <c r="AF2155" s="4">
        <f>Table1[[#This Row],[Tariff + FSC per Car]]/100.7</f>
        <v>31.916583912611717</v>
      </c>
      <c r="AG2155" s="4">
        <f>(Table1[[#This Row],[Tariff + FSC per Car]]/111)</f>
        <v>28.954954954954953</v>
      </c>
      <c r="AH2155" s="6">
        <f>(Table1[[#This Row],[Tariff + FSC per Car]]/111)/Table1[[#This Row],[Route Mileage]]</f>
        <v>3.80986249407302E-2</v>
      </c>
    </row>
    <row r="2156" spans="1:34" x14ac:dyDescent="0.25">
      <c r="A2156" s="12">
        <v>45884</v>
      </c>
      <c r="B2156" s="22" t="s">
        <v>94</v>
      </c>
      <c r="C2156" s="22" t="s">
        <v>94</v>
      </c>
      <c r="D2156" s="25">
        <v>4317</v>
      </c>
      <c r="F2156" s="22" t="s">
        <v>72</v>
      </c>
      <c r="G2156" s="22" t="s">
        <v>36</v>
      </c>
      <c r="H2156" s="22" t="s">
        <v>109</v>
      </c>
      <c r="I2156" s="23" t="s">
        <v>100</v>
      </c>
      <c r="J2156" t="str">
        <f>_xlfn.CONCAT(IFERROR(INDEX(Lookup!B:B, MATCH(Table1[[#This Row],[Origin City]], Lookup!A:A, 0)), Table1[[#This Row],[Origin City]]),","," ",Table1[[#This Row],[Origin State]])</f>
        <v>Marion, OH</v>
      </c>
      <c r="K2156" s="23" t="s">
        <v>110</v>
      </c>
      <c r="L2156" s="23" t="s">
        <v>111</v>
      </c>
      <c r="M2156" s="23" t="str">
        <f>_xlfn.CONCAT(IFERROR(INDEX(Lookup!B:B, MATCH(Table1[[#This Row],[Destination City]], Lookup!A:A, 0)), Table1[[#This Row],[Destination City]]),","," ",Table1[[#This Row],[Destination State]])</f>
        <v>Chesapeake, VA</v>
      </c>
      <c r="N2156" s="44">
        <v>760</v>
      </c>
      <c r="O2156" s="23" t="s">
        <v>86</v>
      </c>
      <c r="P2156" s="23">
        <v>90</v>
      </c>
      <c r="Q2156" s="23">
        <v>90</v>
      </c>
      <c r="R2156" s="23" t="s">
        <v>2</v>
      </c>
      <c r="S2156" s="23" t="s">
        <v>43</v>
      </c>
      <c r="T2156" s="23" t="s">
        <v>43</v>
      </c>
      <c r="U2156" s="31"/>
      <c r="V2156" s="32" t="s">
        <v>87</v>
      </c>
      <c r="W2156" s="4">
        <v>3654</v>
      </c>
      <c r="X2156" s="4">
        <f>IF(Table1[[#This Row],[Commodity]]="corn",Table1[[#This Row],[Tariff per Car]]/(111*2000/56),Table1[[#This Row],[Tariff per Car]]/(111*2000/60))</f>
        <v>0.98756756756756758</v>
      </c>
      <c r="Y2156" s="4">
        <f>Table1[[#This Row],[Tariff per Car]]/100.7</f>
        <v>36.285998013902677</v>
      </c>
      <c r="Z2156" s="4">
        <f>(Table1[[#This Row],[Tariff per Car]]/111)</f>
        <v>32.918918918918919</v>
      </c>
      <c r="AA2156" s="6">
        <f>(Table1[[#This Row],[Tariff per Car]]/111)/Table1[[#This Row],[Route Mileage]]</f>
        <v>4.3314366998577526E-2</v>
      </c>
      <c r="AB2156" s="4">
        <v>0</v>
      </c>
      <c r="AC2156" s="4">
        <f>Table1[[#This Row],[FSC per Mile]]*Table1[[#This Row],[Route Mileage]]</f>
        <v>0</v>
      </c>
      <c r="AD2156" s="4">
        <f>Table1[[#This Row],[Tariff per Car]]+Table1[[#This Row],[FSC per Car]]</f>
        <v>3654</v>
      </c>
      <c r="AE2156" s="4">
        <f>IF(Table1[[#This Row],[Commodity]]="corn",Table1[[#This Row],[Tariff + FSC per Car]]/(111*2000/56),Table1[[#This Row],[Tariff + FSC per Car]]/(111*2000/60))</f>
        <v>0.98756756756756758</v>
      </c>
      <c r="AF2156" s="4">
        <f>Table1[[#This Row],[Tariff + FSC per Car]]/100.7</f>
        <v>36.285998013902677</v>
      </c>
      <c r="AG2156" s="4">
        <f>(Table1[[#This Row],[Tariff + FSC per Car]]/111)</f>
        <v>32.918918918918919</v>
      </c>
      <c r="AH2156" s="6">
        <f>(Table1[[#This Row],[Tariff + FSC per Car]]/111)/Table1[[#This Row],[Route Mileage]]</f>
        <v>4.3314366998577526E-2</v>
      </c>
    </row>
    <row r="2157" spans="1:34" x14ac:dyDescent="0.25">
      <c r="A2157" s="12">
        <v>45884</v>
      </c>
      <c r="B2157" s="22" t="s">
        <v>112</v>
      </c>
      <c r="C2157" s="22" t="s">
        <v>112</v>
      </c>
      <c r="D2157" s="25">
        <v>4051</v>
      </c>
      <c r="E2157" s="24">
        <v>1144</v>
      </c>
      <c r="F2157" s="22" t="s">
        <v>72</v>
      </c>
      <c r="G2157" s="22" t="s">
        <v>36</v>
      </c>
      <c r="H2157" s="22" t="s">
        <v>128</v>
      </c>
      <c r="I2157" s="23" t="s">
        <v>77</v>
      </c>
      <c r="J2157" t="str">
        <f>_xlfn.CONCAT(IFERROR(INDEX(Lookup!B:B, MATCH(Table1[[#This Row],[Origin City]], Lookup!A:A, 0)), Table1[[#This Row],[Origin City]]),","," ",Table1[[#This Row],[Origin State]])</f>
        <v>Canton, KS</v>
      </c>
      <c r="K2157" s="23" t="s">
        <v>65</v>
      </c>
      <c r="L2157" s="23" t="s">
        <v>54</v>
      </c>
      <c r="M2157" s="23" t="str">
        <f>_xlfn.CONCAT(IFERROR(INDEX(Lookup!B:B, MATCH(Table1[[#This Row],[Destination City]], Lookup!A:A, 0)), Table1[[#This Row],[Destination City]]),","," ",Table1[[#This Row],[Destination State]])</f>
        <v>Houston, TX</v>
      </c>
      <c r="N2157" s="44">
        <v>747</v>
      </c>
      <c r="O2157" s="23" t="s">
        <v>51</v>
      </c>
      <c r="P2157" s="23">
        <v>107</v>
      </c>
      <c r="Q2157" s="23"/>
      <c r="R2157" s="23" t="s">
        <v>42</v>
      </c>
      <c r="S2157" s="23" t="s">
        <v>43</v>
      </c>
      <c r="T2157" s="23" t="s">
        <v>52</v>
      </c>
      <c r="U2157" s="37" t="s">
        <v>44</v>
      </c>
      <c r="V2157" s="32"/>
      <c r="W2157" s="4">
        <v>5150</v>
      </c>
      <c r="X2157" s="4">
        <f>IF(Table1[[#This Row],[Commodity]]="corn",Table1[[#This Row],[Tariff per Car]]/(111*2000/56),Table1[[#This Row],[Tariff per Car]]/(111*2000/60))</f>
        <v>1.3918918918918919</v>
      </c>
      <c r="Y2157" s="4">
        <f>Table1[[#This Row],[Tariff per Car]]/100.7</f>
        <v>51.142005958291954</v>
      </c>
      <c r="Z2157" s="4">
        <f>(Table1[[#This Row],[Tariff per Car]]/111)</f>
        <v>46.396396396396398</v>
      </c>
      <c r="AA2157" s="6">
        <f>(Table1[[#This Row],[Tariff per Car]]/111)/Table1[[#This Row],[Route Mileage]]</f>
        <v>6.2110303074158497E-2</v>
      </c>
      <c r="AB2157" s="4">
        <v>0.3</v>
      </c>
      <c r="AC2157" s="4">
        <f>Table1[[#This Row],[FSC per Mile]]*Table1[[#This Row],[Route Mileage]]</f>
        <v>224.1</v>
      </c>
      <c r="AD2157" s="4">
        <f>Table1[[#This Row],[Tariff per Car]]+Table1[[#This Row],[FSC per Car]]</f>
        <v>5374.1</v>
      </c>
      <c r="AE2157" s="4">
        <f>IF(Table1[[#This Row],[Commodity]]="corn",Table1[[#This Row],[Tariff + FSC per Car]]/(111*2000/56),Table1[[#This Row],[Tariff + FSC per Car]]/(111*2000/60))</f>
        <v>1.4524594594594595</v>
      </c>
      <c r="AF2157" s="4">
        <f>Table1[[#This Row],[Tariff + FSC per Car]]/100.7</f>
        <v>53.367428003972194</v>
      </c>
      <c r="AG2157" s="4">
        <f>(Table1[[#This Row],[Tariff + FSC per Car]]/111)</f>
        <v>48.415315315315318</v>
      </c>
      <c r="AH2157" s="6">
        <f>(Table1[[#This Row],[Tariff + FSC per Car]]/111)/Table1[[#This Row],[Route Mileage]]</f>
        <v>6.4813005776861207E-2</v>
      </c>
    </row>
    <row r="2158" spans="1:34" x14ac:dyDescent="0.25">
      <c r="A2158" s="12">
        <v>45884</v>
      </c>
      <c r="B2158" s="22" t="s">
        <v>112</v>
      </c>
      <c r="C2158" s="22" t="s">
        <v>112</v>
      </c>
      <c r="D2158" s="25">
        <v>4051</v>
      </c>
      <c r="E2158" s="24">
        <v>1301</v>
      </c>
      <c r="F2158" s="22" t="s">
        <v>72</v>
      </c>
      <c r="G2158" s="22" t="s">
        <v>36</v>
      </c>
      <c r="H2158" s="22" t="s">
        <v>129</v>
      </c>
      <c r="I2158" s="23" t="s">
        <v>38</v>
      </c>
      <c r="J2158" t="str">
        <f>_xlfn.CONCAT(IFERROR(INDEX(Lookup!B:B, MATCH(Table1[[#This Row],[Origin City]], Lookup!A:A, 0)), Table1[[#This Row],[Origin City]]),","," ",Table1[[#This Row],[Origin State]])</f>
        <v>Cozad, NE</v>
      </c>
      <c r="K2158" s="23" t="s">
        <v>90</v>
      </c>
      <c r="L2158" s="23" t="s">
        <v>49</v>
      </c>
      <c r="M2158" s="23" t="str">
        <f>_xlfn.CONCAT(IFERROR(INDEX(Lookup!B:B, MATCH(Table1[[#This Row],[Destination City]], Lookup!A:A, 0)), Table1[[#This Row],[Destination City]]),","," ",Table1[[#This Row],[Destination State]])</f>
        <v>Kalama, WA</v>
      </c>
      <c r="N2158" s="44">
        <v>1562</v>
      </c>
      <c r="O2158" s="23" t="s">
        <v>51</v>
      </c>
      <c r="P2158" s="23">
        <v>107</v>
      </c>
      <c r="Q2158" s="23"/>
      <c r="R2158" s="23" t="s">
        <v>42</v>
      </c>
      <c r="S2158" s="23" t="s">
        <v>43</v>
      </c>
      <c r="T2158" s="23" t="s">
        <v>52</v>
      </c>
      <c r="U2158" s="37" t="s">
        <v>44</v>
      </c>
      <c r="V2158" s="32"/>
      <c r="W2158" s="4">
        <v>6140</v>
      </c>
      <c r="X2158" s="4">
        <f>IF(Table1[[#This Row],[Commodity]]="corn",Table1[[#This Row],[Tariff per Car]]/(111*2000/56),Table1[[#This Row],[Tariff per Car]]/(111*2000/60))</f>
        <v>1.6594594594594594</v>
      </c>
      <c r="Y2158" s="4">
        <f>Table1[[#This Row],[Tariff per Car]]/100.7</f>
        <v>60.973187686196624</v>
      </c>
      <c r="Z2158" s="4">
        <f>(Table1[[#This Row],[Tariff per Car]]/111)</f>
        <v>55.315315315315317</v>
      </c>
      <c r="AA2158" s="6">
        <f>(Table1[[#This Row],[Tariff per Car]]/111)/Table1[[#This Row],[Route Mileage]]</f>
        <v>3.5413134004683301E-2</v>
      </c>
      <c r="AB2158" s="4">
        <v>0.3</v>
      </c>
      <c r="AC2158" s="4">
        <f>Table1[[#This Row],[FSC per Mile]]*Table1[[#This Row],[Route Mileage]]</f>
        <v>468.59999999999997</v>
      </c>
      <c r="AD2158" s="4">
        <f>Table1[[#This Row],[Tariff per Car]]+Table1[[#This Row],[FSC per Car]]</f>
        <v>6608.6</v>
      </c>
      <c r="AE2158" s="4">
        <f>IF(Table1[[#This Row],[Commodity]]="corn",Table1[[#This Row],[Tariff + FSC per Car]]/(111*2000/56),Table1[[#This Row],[Tariff + FSC per Car]]/(111*2000/60))</f>
        <v>1.7861081081081083</v>
      </c>
      <c r="AF2158" s="4">
        <f>Table1[[#This Row],[Tariff + FSC per Car]]/100.7</f>
        <v>65.626613704071502</v>
      </c>
      <c r="AG2158" s="4">
        <f>(Table1[[#This Row],[Tariff + FSC per Car]]/111)</f>
        <v>59.536936936936939</v>
      </c>
      <c r="AH2158" s="6">
        <f>(Table1[[#This Row],[Tariff + FSC per Car]]/111)/Table1[[#This Row],[Route Mileage]]</f>
        <v>3.8115836707386004E-2</v>
      </c>
    </row>
    <row r="2159" spans="1:34" x14ac:dyDescent="0.25">
      <c r="A2159" s="12">
        <v>45884</v>
      </c>
      <c r="B2159" s="22" t="s">
        <v>112</v>
      </c>
      <c r="C2159" s="22" t="s">
        <v>112</v>
      </c>
      <c r="D2159" s="25">
        <v>4051</v>
      </c>
      <c r="E2159" s="24">
        <v>1144</v>
      </c>
      <c r="F2159" s="22" t="s">
        <v>72</v>
      </c>
      <c r="G2159" s="22" t="s">
        <v>36</v>
      </c>
      <c r="H2159" s="22" t="s">
        <v>129</v>
      </c>
      <c r="I2159" s="23" t="s">
        <v>38</v>
      </c>
      <c r="J2159" t="str">
        <f>_xlfn.CONCAT(IFERROR(INDEX(Lookup!B:B, MATCH(Table1[[#This Row],[Origin City]], Lookup!A:A, 0)), Table1[[#This Row],[Origin City]]),","," ",Table1[[#This Row],[Origin State]])</f>
        <v>Cozad, NE</v>
      </c>
      <c r="K2159" s="23" t="s">
        <v>65</v>
      </c>
      <c r="L2159" s="23" t="s">
        <v>54</v>
      </c>
      <c r="M2159" s="23" t="str">
        <f>_xlfn.CONCAT(IFERROR(INDEX(Lookup!B:B, MATCH(Table1[[#This Row],[Destination City]], Lookup!A:A, 0)), Table1[[#This Row],[Destination City]]),","," ",Table1[[#This Row],[Destination State]])</f>
        <v>Houston, TX</v>
      </c>
      <c r="N2159" s="44">
        <v>1078</v>
      </c>
      <c r="O2159" s="23" t="s">
        <v>51</v>
      </c>
      <c r="P2159" s="23">
        <v>107</v>
      </c>
      <c r="Q2159" s="23"/>
      <c r="R2159" s="23" t="s">
        <v>42</v>
      </c>
      <c r="S2159" s="23" t="s">
        <v>43</v>
      </c>
      <c r="T2159" s="23" t="s">
        <v>52</v>
      </c>
      <c r="U2159" s="37" t="s">
        <v>44</v>
      </c>
      <c r="V2159" s="32"/>
      <c r="W2159" s="4">
        <v>5510</v>
      </c>
      <c r="X2159" s="4">
        <f>IF(Table1[[#This Row],[Commodity]]="corn",Table1[[#This Row],[Tariff per Car]]/(111*2000/56),Table1[[#This Row],[Tariff per Car]]/(111*2000/60))</f>
        <v>1.4891891891891893</v>
      </c>
      <c r="Y2159" s="4">
        <f>Table1[[#This Row],[Tariff per Car]]/100.7</f>
        <v>54.716981132075468</v>
      </c>
      <c r="Z2159" s="4">
        <f>(Table1[[#This Row],[Tariff per Car]]/111)</f>
        <v>49.63963963963964</v>
      </c>
      <c r="AA2159" s="6">
        <f>(Table1[[#This Row],[Tariff per Car]]/111)/Table1[[#This Row],[Route Mileage]]</f>
        <v>4.6047903190760332E-2</v>
      </c>
      <c r="AB2159" s="4">
        <v>0.3</v>
      </c>
      <c r="AC2159" s="4">
        <f>Table1[[#This Row],[FSC per Mile]]*Table1[[#This Row],[Route Mileage]]</f>
        <v>323.39999999999998</v>
      </c>
      <c r="AD2159" s="4">
        <f>Table1[[#This Row],[Tariff per Car]]+Table1[[#This Row],[FSC per Car]]</f>
        <v>5833.4</v>
      </c>
      <c r="AE2159" s="4">
        <f>IF(Table1[[#This Row],[Commodity]]="corn",Table1[[#This Row],[Tariff + FSC per Car]]/(111*2000/56),Table1[[#This Row],[Tariff + FSC per Car]]/(111*2000/60))</f>
        <v>1.5765945945945945</v>
      </c>
      <c r="AF2159" s="4">
        <f>Table1[[#This Row],[Tariff + FSC per Car]]/100.7</f>
        <v>57.928500496524322</v>
      </c>
      <c r="AG2159" s="4">
        <f>(Table1[[#This Row],[Tariff + FSC per Car]]/111)</f>
        <v>52.553153153153147</v>
      </c>
      <c r="AH2159" s="6">
        <f>(Table1[[#This Row],[Tariff + FSC per Car]]/111)/Table1[[#This Row],[Route Mileage]]</f>
        <v>4.8750605893463028E-2</v>
      </c>
    </row>
    <row r="2160" spans="1:34" x14ac:dyDescent="0.25">
      <c r="A2160" s="12">
        <v>45884</v>
      </c>
      <c r="B2160" s="22" t="s">
        <v>112</v>
      </c>
      <c r="C2160" s="22" t="s">
        <v>112</v>
      </c>
      <c r="D2160" s="25">
        <v>4051</v>
      </c>
      <c r="E2160" s="24">
        <v>1144</v>
      </c>
      <c r="F2160" s="22" t="s">
        <v>72</v>
      </c>
      <c r="G2160" s="22" t="s">
        <v>36</v>
      </c>
      <c r="H2160" s="22" t="s">
        <v>122</v>
      </c>
      <c r="I2160" s="23" t="s">
        <v>59</v>
      </c>
      <c r="J2160" t="str">
        <f>_xlfn.CONCAT(IFERROR(INDEX(Lookup!B:B, MATCH(Table1[[#This Row],[Origin City]], Lookup!A:A, 0)), Table1[[#This Row],[Origin City]]),","," ",Table1[[#This Row],[Origin State]])</f>
        <v>Sloan, IA</v>
      </c>
      <c r="K2160" s="23" t="s">
        <v>130</v>
      </c>
      <c r="L2160" s="23" t="s">
        <v>83</v>
      </c>
      <c r="M2160" s="23" t="str">
        <f>_xlfn.CONCAT(IFERROR(INDEX(Lookup!B:B, MATCH(Table1[[#This Row],[Destination City]], Lookup!A:A, 0)), Table1[[#This Row],[Destination City]]),","," ",Table1[[#This Row],[Destination State]])</f>
        <v>Ama, LA</v>
      </c>
      <c r="N2160" s="44">
        <v>1231</v>
      </c>
      <c r="O2160" s="23" t="s">
        <v>51</v>
      </c>
      <c r="P2160" s="23">
        <v>107</v>
      </c>
      <c r="Q2160" s="23"/>
      <c r="R2160" s="23" t="s">
        <v>42</v>
      </c>
      <c r="S2160" s="23" t="s">
        <v>43</v>
      </c>
      <c r="T2160" s="23" t="s">
        <v>52</v>
      </c>
      <c r="U2160" s="37" t="s">
        <v>44</v>
      </c>
      <c r="V2160" s="32"/>
      <c r="W2160" s="4">
        <v>5590</v>
      </c>
      <c r="X2160" s="4">
        <f>IF(Table1[[#This Row],[Commodity]]="corn",Table1[[#This Row],[Tariff per Car]]/(111*2000/56),Table1[[#This Row],[Tariff per Car]]/(111*2000/60))</f>
        <v>1.5108108108108107</v>
      </c>
      <c r="Y2160" s="4">
        <f>Table1[[#This Row],[Tariff per Car]]/100.7</f>
        <v>55.511420059582917</v>
      </c>
      <c r="Z2160" s="4">
        <f>(Table1[[#This Row],[Tariff per Car]]/111)</f>
        <v>50.36036036036036</v>
      </c>
      <c r="AA2160" s="6">
        <f>(Table1[[#This Row],[Tariff per Car]]/111)/Table1[[#This Row],[Route Mileage]]</f>
        <v>4.0910122144890627E-2</v>
      </c>
      <c r="AB2160" s="4">
        <v>0.3</v>
      </c>
      <c r="AC2160" s="4">
        <f>Table1[[#This Row],[FSC per Mile]]*Table1[[#This Row],[Route Mileage]]</f>
        <v>369.3</v>
      </c>
      <c r="AD2160" s="4">
        <f>Table1[[#This Row],[Tariff per Car]]+Table1[[#This Row],[FSC per Car]]</f>
        <v>5959.3</v>
      </c>
      <c r="AE2160" s="4">
        <f>IF(Table1[[#This Row],[Commodity]]="corn",Table1[[#This Row],[Tariff + FSC per Car]]/(111*2000/56),Table1[[#This Row],[Tariff + FSC per Car]]/(111*2000/60))</f>
        <v>1.6106216216216216</v>
      </c>
      <c r="AF2160" s="4">
        <f>Table1[[#This Row],[Tariff + FSC per Car]]/100.7</f>
        <v>59.178748758689174</v>
      </c>
      <c r="AG2160" s="4">
        <f>(Table1[[#This Row],[Tariff + FSC per Car]]/111)</f>
        <v>53.687387387387389</v>
      </c>
      <c r="AH2160" s="6">
        <f>(Table1[[#This Row],[Tariff + FSC per Car]]/111)/Table1[[#This Row],[Route Mileage]]</f>
        <v>4.361282484759333E-2</v>
      </c>
    </row>
    <row r="2161" spans="1:34" x14ac:dyDescent="0.25">
      <c r="A2161" s="12">
        <v>45915</v>
      </c>
      <c r="B2161" s="22" t="s">
        <v>34</v>
      </c>
      <c r="C2161" s="22" t="s">
        <v>34</v>
      </c>
      <c r="D2161" s="25">
        <v>4022</v>
      </c>
      <c r="E2161" s="24">
        <v>39010</v>
      </c>
      <c r="F2161" s="22" t="s">
        <v>35</v>
      </c>
      <c r="G2161" s="22" t="s">
        <v>36</v>
      </c>
      <c r="H2161" s="22" t="s">
        <v>37</v>
      </c>
      <c r="I2161" s="23" t="s">
        <v>38</v>
      </c>
      <c r="J2161" t="str">
        <f>_xlfn.CONCAT(IFERROR(INDEX(Lookup!B:B, MATCH(Table1[[#This Row],[Origin City]], Lookup!A:A, 0)), Table1[[#This Row],[Origin City]]),","," ",Table1[[#This Row],[Origin State]])</f>
        <v>Brunswick, NE</v>
      </c>
      <c r="K2161" s="23" t="s">
        <v>39</v>
      </c>
      <c r="L2161" s="23" t="s">
        <v>40</v>
      </c>
      <c r="M2161" s="23" t="str">
        <f>_xlfn.CONCAT(IFERROR(INDEX(Lookup!B:B, MATCH(Table1[[#This Row],[Destination City]], Lookup!A:A, 0)), Table1[[#This Row],[Destination City]]),","," ",Table1[[#This Row],[Destination State]])</f>
        <v>Hanford, CA</v>
      </c>
      <c r="N2161" s="44">
        <v>2122</v>
      </c>
      <c r="O2161" s="23" t="s">
        <v>41</v>
      </c>
      <c r="P2161" s="23">
        <v>110</v>
      </c>
      <c r="Q2161" s="23">
        <v>120</v>
      </c>
      <c r="R2161" s="23" t="s">
        <v>42</v>
      </c>
      <c r="S2161" s="23" t="s">
        <v>43</v>
      </c>
      <c r="T2161" s="23" t="s">
        <v>43</v>
      </c>
      <c r="U2161" s="37" t="s">
        <v>44</v>
      </c>
      <c r="V2161" s="32" t="s">
        <v>45</v>
      </c>
      <c r="W2161" s="4">
        <v>6320</v>
      </c>
      <c r="X2161" s="4">
        <f>IF(Table1[[#This Row],[Commodity]]="corn",Table1[[#This Row],[Tariff per Car]]/(111*2000/56),Table1[[#This Row],[Tariff per Car]]/(111*2000/60))</f>
        <v>1.5942342342342342</v>
      </c>
      <c r="Y2161" s="4">
        <f>Table1[[#This Row],[Tariff per Car]]/100.7</f>
        <v>62.760675273088381</v>
      </c>
      <c r="Z2161" s="4">
        <f>(Table1[[#This Row],[Tariff per Car]]/111)</f>
        <v>56.936936936936938</v>
      </c>
      <c r="AA2161" s="6">
        <f>(Table1[[#This Row],[Tariff per Car]]/111)/Table1[[#This Row],[Route Mileage]]</f>
        <v>2.6831732769527303E-2</v>
      </c>
      <c r="AB2161" s="4">
        <v>0.11</v>
      </c>
      <c r="AC2161" s="4">
        <f>Table1[[#This Row],[FSC per Mile]]*Table1[[#This Row],[Route Mileage]]</f>
        <v>233.42</v>
      </c>
      <c r="AD2161" s="4">
        <f>Table1[[#This Row],[Tariff per Car]]+Table1[[#This Row],[FSC per Car]]</f>
        <v>6553.42</v>
      </c>
      <c r="AE2161" s="4">
        <f>IF(Table1[[#This Row],[Commodity]]="corn",Table1[[#This Row],[Tariff + FSC per Car]]/(111*2000/56),Table1[[#This Row],[Tariff + FSC per Car]]/(111*2000/60))</f>
        <v>1.6531149549549551</v>
      </c>
      <c r="AF2161" s="4">
        <f>Table1[[#This Row],[Tariff + FSC per Car]]/100.7</f>
        <v>65.078649453823232</v>
      </c>
      <c r="AG2161" s="4">
        <f>(Table1[[#This Row],[Tariff + FSC per Car]]/111)</f>
        <v>59.039819819819819</v>
      </c>
      <c r="AH2161" s="6">
        <f>(Table1[[#This Row],[Tariff + FSC per Car]]/111)/Table1[[#This Row],[Route Mileage]]</f>
        <v>2.7822723760518295E-2</v>
      </c>
    </row>
    <row r="2162" spans="1:34" x14ac:dyDescent="0.25">
      <c r="A2162" s="12">
        <v>45915</v>
      </c>
      <c r="B2162" s="22" t="s">
        <v>34</v>
      </c>
      <c r="C2162" s="22" t="s">
        <v>34</v>
      </c>
      <c r="D2162" s="25">
        <v>4022</v>
      </c>
      <c r="E2162" s="24">
        <v>39013</v>
      </c>
      <c r="F2162" s="22" t="s">
        <v>35</v>
      </c>
      <c r="G2162" s="22" t="s">
        <v>36</v>
      </c>
      <c r="H2162" s="22" t="s">
        <v>46</v>
      </c>
      <c r="I2162" s="23" t="s">
        <v>47</v>
      </c>
      <c r="J2162" t="str">
        <f>_xlfn.CONCAT(IFERROR(INDEX(Lookup!B:B, MATCH(Table1[[#This Row],[Origin City]], Lookup!A:A, 0)), Table1[[#This Row],[Origin City]]),","," ",Table1[[#This Row],[Origin State]])</f>
        <v>Clarkfield, MN</v>
      </c>
      <c r="K2162" s="23" t="s">
        <v>48</v>
      </c>
      <c r="L2162" s="23" t="s">
        <v>49</v>
      </c>
      <c r="M2162" s="23" t="s">
        <v>50</v>
      </c>
      <c r="N2162" s="44">
        <v>1684</v>
      </c>
      <c r="O2162" s="23" t="s">
        <v>51</v>
      </c>
      <c r="P2162" s="23">
        <v>110</v>
      </c>
      <c r="Q2162" s="23">
        <v>120</v>
      </c>
      <c r="R2162" s="23" t="s">
        <v>42</v>
      </c>
      <c r="S2162" s="23" t="s">
        <v>43</v>
      </c>
      <c r="T2162" s="23" t="s">
        <v>52</v>
      </c>
      <c r="U2162" s="37" t="s">
        <v>44</v>
      </c>
      <c r="V2162" s="32" t="s">
        <v>45</v>
      </c>
      <c r="W2162" s="4">
        <v>5470</v>
      </c>
      <c r="X2162" s="4">
        <f>IF(Table1[[#This Row],[Commodity]]="corn",Table1[[#This Row],[Tariff per Car]]/(111*2000/56),Table1[[#This Row],[Tariff per Car]]/(111*2000/60))</f>
        <v>1.3798198198198199</v>
      </c>
      <c r="Y2162" s="4">
        <f>Table1[[#This Row],[Tariff per Car]]/100.7</f>
        <v>54.319761668321746</v>
      </c>
      <c r="Z2162" s="4">
        <f>(Table1[[#This Row],[Tariff per Car]]/111)</f>
        <v>49.27927927927928</v>
      </c>
      <c r="AA2162" s="6">
        <f>(Table1[[#This Row],[Tariff per Car]]/111)/Table1[[#This Row],[Route Mileage]]</f>
        <v>2.9263229975819049E-2</v>
      </c>
      <c r="AB2162" s="4">
        <v>0.11</v>
      </c>
      <c r="AC2162" s="4">
        <f>Table1[[#This Row],[FSC per Mile]]*Table1[[#This Row],[Route Mileage]]</f>
        <v>185.24</v>
      </c>
      <c r="AD2162" s="4">
        <f>Table1[[#This Row],[Tariff per Car]]+Table1[[#This Row],[FSC per Car]]</f>
        <v>5655.24</v>
      </c>
      <c r="AE2162" s="4">
        <f>IF(Table1[[#This Row],[Commodity]]="corn",Table1[[#This Row],[Tariff + FSC per Car]]/(111*2000/56),Table1[[#This Row],[Tariff + FSC per Car]]/(111*2000/60))</f>
        <v>1.4265470270270271</v>
      </c>
      <c r="AF2162" s="4">
        <f>Table1[[#This Row],[Tariff + FSC per Car]]/100.7</f>
        <v>56.159285004965241</v>
      </c>
      <c r="AG2162" s="4">
        <f>(Table1[[#This Row],[Tariff + FSC per Car]]/111)</f>
        <v>50.948108108108109</v>
      </c>
      <c r="AH2162" s="6">
        <f>(Table1[[#This Row],[Tariff + FSC per Car]]/111)/Table1[[#This Row],[Route Mileage]]</f>
        <v>3.025422096681004E-2</v>
      </c>
    </row>
    <row r="2163" spans="1:34" x14ac:dyDescent="0.25">
      <c r="A2163" s="12">
        <v>45915</v>
      </c>
      <c r="B2163" s="22" t="s">
        <v>34</v>
      </c>
      <c r="C2163" s="22" t="s">
        <v>34</v>
      </c>
      <c r="D2163" s="25">
        <v>4022</v>
      </c>
      <c r="E2163" s="24">
        <v>39010</v>
      </c>
      <c r="F2163" s="22" t="s">
        <v>35</v>
      </c>
      <c r="G2163" s="22" t="s">
        <v>36</v>
      </c>
      <c r="H2163" s="22" t="s">
        <v>46</v>
      </c>
      <c r="I2163" s="23" t="s">
        <v>47</v>
      </c>
      <c r="J2163" t="str">
        <f>_xlfn.CONCAT(IFERROR(INDEX(Lookup!B:B, MATCH(Table1[[#This Row],[Origin City]], Lookup!A:A, 0)), Table1[[#This Row],[Origin City]]),","," ",Table1[[#This Row],[Origin State]])</f>
        <v>Clarkfield, MN</v>
      </c>
      <c r="K2163" s="23" t="s">
        <v>53</v>
      </c>
      <c r="L2163" s="23" t="s">
        <v>54</v>
      </c>
      <c r="M2163" s="23" t="str">
        <f>_xlfn.CONCAT(IFERROR(INDEX(Lookup!B:B, MATCH(Table1[[#This Row],[Destination City]], Lookup!A:A, 0)), Table1[[#This Row],[Destination City]]),","," ",Table1[[#This Row],[Destination State]])</f>
        <v>Hereford, TX</v>
      </c>
      <c r="N2163" s="44">
        <v>1066</v>
      </c>
      <c r="O2163" s="23" t="s">
        <v>51</v>
      </c>
      <c r="P2163" s="23">
        <v>110</v>
      </c>
      <c r="Q2163" s="23">
        <v>120</v>
      </c>
      <c r="R2163" s="23" t="s">
        <v>42</v>
      </c>
      <c r="S2163" s="23" t="s">
        <v>43</v>
      </c>
      <c r="T2163" s="23" t="s">
        <v>52</v>
      </c>
      <c r="U2163" s="37" t="s">
        <v>44</v>
      </c>
      <c r="V2163" s="32" t="s">
        <v>45</v>
      </c>
      <c r="W2163" s="4">
        <v>5800</v>
      </c>
      <c r="X2163" s="4">
        <f>IF(Table1[[#This Row],[Commodity]]="corn",Table1[[#This Row],[Tariff per Car]]/(111*2000/56),Table1[[#This Row],[Tariff per Car]]/(111*2000/60))</f>
        <v>1.463063063063063</v>
      </c>
      <c r="Y2163" s="4">
        <f>Table1[[#This Row],[Tariff per Car]]/100.7</f>
        <v>57.596822244289967</v>
      </c>
      <c r="Z2163" s="4">
        <f>(Table1[[#This Row],[Tariff per Car]]/111)</f>
        <v>52.252252252252255</v>
      </c>
      <c r="AA2163" s="6">
        <f>(Table1[[#This Row],[Tariff per Car]]/111)/Table1[[#This Row],[Route Mileage]]</f>
        <v>4.9017122187853895E-2</v>
      </c>
      <c r="AB2163" s="4">
        <v>0.11</v>
      </c>
      <c r="AC2163" s="4">
        <f>Table1[[#This Row],[FSC per Mile]]*Table1[[#This Row],[Route Mileage]]</f>
        <v>117.26</v>
      </c>
      <c r="AD2163" s="4">
        <f>Table1[[#This Row],[Tariff per Car]]+Table1[[#This Row],[FSC per Car]]</f>
        <v>5917.26</v>
      </c>
      <c r="AE2163" s="4">
        <f>IF(Table1[[#This Row],[Commodity]]="corn",Table1[[#This Row],[Tariff + FSC per Car]]/(111*2000/56),Table1[[#This Row],[Tariff + FSC per Car]]/(111*2000/60))</f>
        <v>1.4926421621621622</v>
      </c>
      <c r="AF2163" s="4">
        <f>Table1[[#This Row],[Tariff + FSC per Car]]/100.7</f>
        <v>58.761271102284013</v>
      </c>
      <c r="AG2163" s="4">
        <f>(Table1[[#This Row],[Tariff + FSC per Car]]/111)</f>
        <v>53.308648648648649</v>
      </c>
      <c r="AH2163" s="6">
        <f>(Table1[[#This Row],[Tariff + FSC per Car]]/111)/Table1[[#This Row],[Route Mileage]]</f>
        <v>5.000811317884489E-2</v>
      </c>
    </row>
    <row r="2164" spans="1:34" x14ac:dyDescent="0.25">
      <c r="A2164" s="12">
        <v>45915</v>
      </c>
      <c r="B2164" s="22" t="s">
        <v>34</v>
      </c>
      <c r="C2164" s="22" t="s">
        <v>34</v>
      </c>
      <c r="D2164" s="25">
        <v>4022</v>
      </c>
      <c r="E2164" s="24">
        <v>39010</v>
      </c>
      <c r="F2164" s="22" t="s">
        <v>35</v>
      </c>
      <c r="G2164" s="22" t="s">
        <v>36</v>
      </c>
      <c r="H2164" s="22" t="s">
        <v>55</v>
      </c>
      <c r="I2164" s="23" t="s">
        <v>38</v>
      </c>
      <c r="J2164" t="str">
        <f>_xlfn.CONCAT(IFERROR(INDEX(Lookup!B:B, MATCH(Table1[[#This Row],[Origin City]], Lookup!A:A, 0)), Table1[[#This Row],[Origin City]]),","," ",Table1[[#This Row],[Origin State]])</f>
        <v>Edison, NE</v>
      </c>
      <c r="K2164" s="23" t="s">
        <v>53</v>
      </c>
      <c r="L2164" s="23" t="s">
        <v>54</v>
      </c>
      <c r="M2164" s="23" t="str">
        <f>_xlfn.CONCAT(IFERROR(INDEX(Lookup!B:B, MATCH(Table1[[#This Row],[Destination City]], Lookup!A:A, 0)), Table1[[#This Row],[Destination City]]),","," ",Table1[[#This Row],[Destination State]])</f>
        <v>Hereford, TX</v>
      </c>
      <c r="N2164" s="48">
        <v>728</v>
      </c>
      <c r="O2164" s="23" t="s">
        <v>51</v>
      </c>
      <c r="P2164" s="23">
        <v>110</v>
      </c>
      <c r="Q2164" s="23">
        <v>120</v>
      </c>
      <c r="R2164" s="23" t="s">
        <v>42</v>
      </c>
      <c r="S2164" s="23" t="s">
        <v>43</v>
      </c>
      <c r="T2164" s="23" t="s">
        <v>52</v>
      </c>
      <c r="U2164" s="37" t="s">
        <v>44</v>
      </c>
      <c r="V2164" s="32" t="s">
        <v>45</v>
      </c>
      <c r="W2164" s="4">
        <v>5040</v>
      </c>
      <c r="X2164" s="4">
        <f>IF(Table1[[#This Row],[Commodity]]="corn",Table1[[#This Row],[Tariff per Car]]/(111*2000/56),Table1[[#This Row],[Tariff per Car]]/(111*2000/60))</f>
        <v>1.2713513513513515</v>
      </c>
      <c r="Y2164" s="4">
        <f>Table1[[#This Row],[Tariff per Car]]/100.7</f>
        <v>50.049652432969211</v>
      </c>
      <c r="Z2164" s="4">
        <f>(Table1[[#This Row],[Tariff per Car]]/111)</f>
        <v>45.405405405405403</v>
      </c>
      <c r="AA2164" s="6">
        <f>(Table1[[#This Row],[Tariff per Car]]/111)/Table1[[#This Row],[Route Mileage]]</f>
        <v>6.2370062370062367E-2</v>
      </c>
      <c r="AB2164" s="4">
        <v>0.11</v>
      </c>
      <c r="AC2164" s="4">
        <f>Table1[[#This Row],[FSC per Mile]]*Table1[[#This Row],[Route Mileage]]</f>
        <v>80.08</v>
      </c>
      <c r="AD2164" s="4">
        <f>Table1[[#This Row],[Tariff per Car]]+Table1[[#This Row],[FSC per Car]]</f>
        <v>5120.08</v>
      </c>
      <c r="AE2164" s="4">
        <f>IF(Table1[[#This Row],[Commodity]]="corn",Table1[[#This Row],[Tariff + FSC per Car]]/(111*2000/56),Table1[[#This Row],[Tariff + FSC per Car]]/(111*2000/60))</f>
        <v>1.2915517117117117</v>
      </c>
      <c r="AF2164" s="4">
        <f>Table1[[#This Row],[Tariff + FSC per Car]]/100.7</f>
        <v>50.844885799404167</v>
      </c>
      <c r="AG2164" s="4">
        <f>(Table1[[#This Row],[Tariff + FSC per Car]]/111)</f>
        <v>46.126846846846846</v>
      </c>
      <c r="AH2164" s="6">
        <f>(Table1[[#This Row],[Tariff + FSC per Car]]/111)/Table1[[#This Row],[Route Mileage]]</f>
        <v>6.3361053361053354E-2</v>
      </c>
    </row>
    <row r="2165" spans="1:34" x14ac:dyDescent="0.25">
      <c r="A2165" s="12">
        <v>45915</v>
      </c>
      <c r="B2165" s="22" t="s">
        <v>34</v>
      </c>
      <c r="C2165" s="22" t="s">
        <v>34</v>
      </c>
      <c r="D2165" s="25">
        <v>4022</v>
      </c>
      <c r="E2165" s="24">
        <v>39013</v>
      </c>
      <c r="F2165" s="22" t="s">
        <v>35</v>
      </c>
      <c r="G2165" s="22" t="s">
        <v>36</v>
      </c>
      <c r="H2165" s="22" t="s">
        <v>55</v>
      </c>
      <c r="I2165" s="23" t="s">
        <v>38</v>
      </c>
      <c r="J2165" t="str">
        <f>_xlfn.CONCAT(IFERROR(INDEX(Lookup!B:B, MATCH(Table1[[#This Row],[Origin City]], Lookup!A:A, 0)), Table1[[#This Row],[Origin City]]),","," ",Table1[[#This Row],[Origin State]])</f>
        <v>Edison, NE</v>
      </c>
      <c r="K2165" s="23" t="s">
        <v>48</v>
      </c>
      <c r="L2165" s="23" t="s">
        <v>49</v>
      </c>
      <c r="M2165" s="23" t="s">
        <v>50</v>
      </c>
      <c r="N2165" s="44">
        <v>1759</v>
      </c>
      <c r="O2165" s="23" t="s">
        <v>51</v>
      </c>
      <c r="P2165" s="23">
        <v>110</v>
      </c>
      <c r="Q2165" s="23">
        <v>120</v>
      </c>
      <c r="R2165" s="23" t="s">
        <v>42</v>
      </c>
      <c r="S2165" s="23" t="s">
        <v>43</v>
      </c>
      <c r="T2165" s="23" t="s">
        <v>52</v>
      </c>
      <c r="U2165" s="37" t="s">
        <v>44</v>
      </c>
      <c r="V2165" s="32" t="s">
        <v>45</v>
      </c>
      <c r="W2165" s="4">
        <v>5350</v>
      </c>
      <c r="X2165" s="4">
        <f>IF(Table1[[#This Row],[Commodity]]="corn",Table1[[#This Row],[Tariff per Car]]/(111*2000/56),Table1[[#This Row],[Tariff per Car]]/(111*2000/60))</f>
        <v>1.3495495495495495</v>
      </c>
      <c r="Y2165" s="4">
        <f>Table1[[#This Row],[Tariff per Car]]/100.7</f>
        <v>53.128103277060575</v>
      </c>
      <c r="Z2165" s="4">
        <f>(Table1[[#This Row],[Tariff per Car]]/111)</f>
        <v>48.198198198198199</v>
      </c>
      <c r="AA2165" s="6">
        <f>(Table1[[#This Row],[Tariff per Car]]/111)/Table1[[#This Row],[Route Mileage]]</f>
        <v>2.7400908583398637E-2</v>
      </c>
      <c r="AB2165" s="4">
        <v>0.11</v>
      </c>
      <c r="AC2165" s="4">
        <f>Table1[[#This Row],[FSC per Mile]]*Table1[[#This Row],[Route Mileage]]</f>
        <v>193.49</v>
      </c>
      <c r="AD2165" s="4">
        <f>Table1[[#This Row],[Tariff per Car]]+Table1[[#This Row],[FSC per Car]]</f>
        <v>5543.49</v>
      </c>
      <c r="AE2165" s="4">
        <f>IF(Table1[[#This Row],[Commodity]]="corn",Table1[[#This Row],[Tariff + FSC per Car]]/(111*2000/56),Table1[[#This Row],[Tariff + FSC per Car]]/(111*2000/60))</f>
        <v>1.3983578378378378</v>
      </c>
      <c r="AF2165" s="4">
        <f>Table1[[#This Row],[Tariff + FSC per Car]]/100.7</f>
        <v>55.049553128103277</v>
      </c>
      <c r="AG2165" s="4">
        <f>(Table1[[#This Row],[Tariff + FSC per Car]]/111)</f>
        <v>49.941351351351351</v>
      </c>
      <c r="AH2165" s="6">
        <f>(Table1[[#This Row],[Tariff + FSC per Car]]/111)/Table1[[#This Row],[Route Mileage]]</f>
        <v>2.8391899574389624E-2</v>
      </c>
    </row>
    <row r="2166" spans="1:34" x14ac:dyDescent="0.25">
      <c r="A2166" s="12">
        <v>45915</v>
      </c>
      <c r="B2166" s="22" t="s">
        <v>34</v>
      </c>
      <c r="C2166" s="22" t="s">
        <v>34</v>
      </c>
      <c r="D2166" s="25">
        <v>4022</v>
      </c>
      <c r="E2166" s="24">
        <v>39010</v>
      </c>
      <c r="F2166" s="22" t="s">
        <v>35</v>
      </c>
      <c r="G2166" s="22" t="s">
        <v>36</v>
      </c>
      <c r="H2166" s="22" t="s">
        <v>55</v>
      </c>
      <c r="I2166" s="23" t="s">
        <v>38</v>
      </c>
      <c r="J2166" t="str">
        <f>_xlfn.CONCAT(IFERROR(INDEX(Lookup!B:B, MATCH(Table1[[#This Row],[Origin City]], Lookup!A:A, 0)), Table1[[#This Row],[Origin City]]),","," ",Table1[[#This Row],[Origin State]])</f>
        <v>Edison, NE</v>
      </c>
      <c r="K2166" s="23" t="s">
        <v>39</v>
      </c>
      <c r="L2166" s="23" t="s">
        <v>40</v>
      </c>
      <c r="M2166" s="23" t="str">
        <f>_xlfn.CONCAT(IFERROR(INDEX(Lookup!B:B, MATCH(Table1[[#This Row],[Destination City]], Lookup!A:A, 0)), Table1[[#This Row],[Destination City]]),","," ",Table1[[#This Row],[Destination State]])</f>
        <v>Hanford, CA</v>
      </c>
      <c r="N2166" s="44">
        <v>1776</v>
      </c>
      <c r="O2166" s="23" t="s">
        <v>41</v>
      </c>
      <c r="P2166" s="23">
        <v>110</v>
      </c>
      <c r="Q2166" s="23">
        <v>120</v>
      </c>
      <c r="R2166" s="23" t="s">
        <v>42</v>
      </c>
      <c r="S2166" s="23" t="s">
        <v>43</v>
      </c>
      <c r="T2166" s="23" t="s">
        <v>52</v>
      </c>
      <c r="U2166" s="37" t="s">
        <v>44</v>
      </c>
      <c r="V2166" s="32" t="s">
        <v>45</v>
      </c>
      <c r="W2166" s="4">
        <v>6000</v>
      </c>
      <c r="X2166" s="4">
        <f>IF(Table1[[#This Row],[Commodity]]="corn",Table1[[#This Row],[Tariff per Car]]/(111*2000/56),Table1[[#This Row],[Tariff per Car]]/(111*2000/60))</f>
        <v>1.5135135135135136</v>
      </c>
      <c r="Y2166" s="4">
        <f>Table1[[#This Row],[Tariff per Car]]/100.7</f>
        <v>59.582919563058589</v>
      </c>
      <c r="Z2166" s="4">
        <f>(Table1[[#This Row],[Tariff per Car]]/111)</f>
        <v>54.054054054054056</v>
      </c>
      <c r="AA2166" s="6">
        <f>(Table1[[#This Row],[Tariff per Car]]/111)/Table1[[#This Row],[Route Mileage]]</f>
        <v>3.0435841246652058E-2</v>
      </c>
      <c r="AB2166" s="4">
        <v>0.11</v>
      </c>
      <c r="AC2166" s="4">
        <f>Table1[[#This Row],[FSC per Mile]]*Table1[[#This Row],[Route Mileage]]</f>
        <v>195.36</v>
      </c>
      <c r="AD2166" s="4">
        <f>Table1[[#This Row],[Tariff per Car]]+Table1[[#This Row],[FSC per Car]]</f>
        <v>6195.36</v>
      </c>
      <c r="AE2166" s="4">
        <f>IF(Table1[[#This Row],[Commodity]]="corn",Table1[[#This Row],[Tariff + FSC per Car]]/(111*2000/56),Table1[[#This Row],[Tariff + FSC per Car]]/(111*2000/60))</f>
        <v>1.5627935135135134</v>
      </c>
      <c r="AF2166" s="4">
        <f>Table1[[#This Row],[Tariff + FSC per Car]]/100.7</f>
        <v>61.522939424031776</v>
      </c>
      <c r="AG2166" s="4">
        <f>(Table1[[#This Row],[Tariff + FSC per Car]]/111)</f>
        <v>55.814054054054054</v>
      </c>
      <c r="AH2166" s="6">
        <f>(Table1[[#This Row],[Tariff + FSC per Car]]/111)/Table1[[#This Row],[Route Mileage]]</f>
        <v>3.1426832237643046E-2</v>
      </c>
    </row>
    <row r="2167" spans="1:34" x14ac:dyDescent="0.25">
      <c r="A2167" s="12">
        <v>45915</v>
      </c>
      <c r="B2167" s="22" t="s">
        <v>34</v>
      </c>
      <c r="C2167" s="22" t="s">
        <v>34</v>
      </c>
      <c r="D2167" s="25">
        <v>4022</v>
      </c>
      <c r="E2167" s="24">
        <v>39010</v>
      </c>
      <c r="F2167" s="22" t="s">
        <v>35</v>
      </c>
      <c r="G2167" s="22" t="s">
        <v>36</v>
      </c>
      <c r="H2167" s="22" t="s">
        <v>56</v>
      </c>
      <c r="I2167" s="23" t="s">
        <v>57</v>
      </c>
      <c r="J2167" t="str">
        <f>_xlfn.CONCAT(IFERROR(INDEX(Lookup!B:B, MATCH(Table1[[#This Row],[Origin City]], Lookup!A:A, 0)), Table1[[#This Row],[Origin City]]),","," ",Table1[[#This Row],[Origin State]])</f>
        <v>Greenwood (Mendota), IL</v>
      </c>
      <c r="K2167" s="23" t="s">
        <v>53</v>
      </c>
      <c r="L2167" s="23" t="s">
        <v>54</v>
      </c>
      <c r="M2167" s="23" t="str">
        <f>_xlfn.CONCAT(IFERROR(INDEX(Lookup!B:B, MATCH(Table1[[#This Row],[Destination City]], Lookup!A:A, 0)), Table1[[#This Row],[Destination City]]),","," ",Table1[[#This Row],[Destination State]])</f>
        <v>Hereford, TX</v>
      </c>
      <c r="N2167" s="44">
        <v>935</v>
      </c>
      <c r="O2167" s="23" t="s">
        <v>41</v>
      </c>
      <c r="P2167" s="23">
        <v>110</v>
      </c>
      <c r="Q2167" s="23">
        <v>120</v>
      </c>
      <c r="R2167" s="23" t="s">
        <v>42</v>
      </c>
      <c r="S2167" s="23" t="s">
        <v>43</v>
      </c>
      <c r="T2167" s="23" t="s">
        <v>52</v>
      </c>
      <c r="U2167" s="37" t="s">
        <v>44</v>
      </c>
      <c r="V2167" s="32" t="s">
        <v>45</v>
      </c>
      <c r="W2167" s="4">
        <v>4560</v>
      </c>
      <c r="X2167" s="4">
        <f>IF(Table1[[#This Row],[Commodity]]="corn",Table1[[#This Row],[Tariff per Car]]/(111*2000/56),Table1[[#This Row],[Tariff per Car]]/(111*2000/60))</f>
        <v>1.1502702702702703</v>
      </c>
      <c r="Y2167" s="4">
        <f>Table1[[#This Row],[Tariff per Car]]/100.7</f>
        <v>45.283018867924525</v>
      </c>
      <c r="Z2167" s="4">
        <f>(Table1[[#This Row],[Tariff per Car]]/111)</f>
        <v>41.081081081081081</v>
      </c>
      <c r="AA2167" s="6">
        <f>(Table1[[#This Row],[Tariff per Car]]/111)/Table1[[#This Row],[Route Mileage]]</f>
        <v>4.3936985113455701E-2</v>
      </c>
      <c r="AB2167" s="4">
        <v>0.11</v>
      </c>
      <c r="AC2167" s="4">
        <f>Table1[[#This Row],[FSC per Mile]]*Table1[[#This Row],[Route Mileage]]</f>
        <v>102.85</v>
      </c>
      <c r="AD2167" s="4">
        <f>Table1[[#This Row],[Tariff per Car]]+Table1[[#This Row],[FSC per Car]]</f>
        <v>4662.8500000000004</v>
      </c>
      <c r="AE2167" s="4">
        <f>IF(Table1[[#This Row],[Commodity]]="corn",Table1[[#This Row],[Tariff + FSC per Car]]/(111*2000/56),Table1[[#This Row],[Tariff + FSC per Car]]/(111*2000/60))</f>
        <v>1.1762144144144144</v>
      </c>
      <c r="AF2167" s="4">
        <f>Table1[[#This Row],[Tariff + FSC per Car]]/100.7</f>
        <v>46.304369414101295</v>
      </c>
      <c r="AG2167" s="4">
        <f>(Table1[[#This Row],[Tariff + FSC per Car]]/111)</f>
        <v>42.00765765765766</v>
      </c>
      <c r="AH2167" s="6">
        <f>(Table1[[#This Row],[Tariff + FSC per Car]]/111)/Table1[[#This Row],[Route Mileage]]</f>
        <v>4.4927976104446696E-2</v>
      </c>
    </row>
    <row r="2168" spans="1:34" x14ac:dyDescent="0.25">
      <c r="A2168" s="12">
        <v>45915</v>
      </c>
      <c r="B2168" s="22" t="s">
        <v>34</v>
      </c>
      <c r="C2168" s="22" t="s">
        <v>34</v>
      </c>
      <c r="D2168" s="25">
        <v>4022</v>
      </c>
      <c r="E2168" s="24">
        <v>39010</v>
      </c>
      <c r="F2168" s="22" t="s">
        <v>35</v>
      </c>
      <c r="G2168" s="22" t="s">
        <v>36</v>
      </c>
      <c r="H2168" s="22" t="s">
        <v>58</v>
      </c>
      <c r="I2168" s="23" t="s">
        <v>59</v>
      </c>
      <c r="J2168" t="str">
        <f>_xlfn.CONCAT(IFERROR(INDEX(Lookup!B:B, MATCH(Table1[[#This Row],[Origin City]], Lookup!A:A, 0)), Table1[[#This Row],[Origin City]]),","," ",Table1[[#This Row],[Origin State]])</f>
        <v>Hancock, IA</v>
      </c>
      <c r="K2168" s="23" t="s">
        <v>60</v>
      </c>
      <c r="L2168" s="23" t="s">
        <v>54</v>
      </c>
      <c r="M2168" s="23" t="str">
        <f>_xlfn.CONCAT(IFERROR(INDEX(Lookup!B:B, MATCH(Table1[[#This Row],[Destination City]], Lookup!A:A, 0)), Table1[[#This Row],[Destination City]]),","," ",Table1[[#This Row],[Destination State]])</f>
        <v>Plainview, TX</v>
      </c>
      <c r="N2168" s="44">
        <v>832</v>
      </c>
      <c r="O2168" s="23" t="s">
        <v>41</v>
      </c>
      <c r="P2168" s="23">
        <v>110</v>
      </c>
      <c r="Q2168" s="23">
        <v>120</v>
      </c>
      <c r="R2168" s="23" t="s">
        <v>42</v>
      </c>
      <c r="S2168" s="23" t="s">
        <v>43</v>
      </c>
      <c r="T2168" s="23" t="s">
        <v>43</v>
      </c>
      <c r="U2168" s="37" t="s">
        <v>44</v>
      </c>
      <c r="V2168" s="32" t="s">
        <v>45</v>
      </c>
      <c r="W2168" s="4">
        <v>5160</v>
      </c>
      <c r="X2168" s="4">
        <f>IF(Table1[[#This Row],[Commodity]]="corn",Table1[[#This Row],[Tariff per Car]]/(111*2000/56),Table1[[#This Row],[Tariff per Car]]/(111*2000/60))</f>
        <v>1.3016216216216216</v>
      </c>
      <c r="Y2168" s="4">
        <f>Table1[[#This Row],[Tariff per Car]]/100.7</f>
        <v>51.241310824230389</v>
      </c>
      <c r="Z2168" s="4">
        <f>(Table1[[#This Row],[Tariff per Car]]/111)</f>
        <v>46.486486486486484</v>
      </c>
      <c r="AA2168" s="6">
        <f>(Table1[[#This Row],[Tariff per Car]]/111)/Table1[[#This Row],[Route Mileage]]</f>
        <v>5.5873180873180869E-2</v>
      </c>
      <c r="AB2168" s="4">
        <v>0.11</v>
      </c>
      <c r="AC2168" s="4">
        <f>Table1[[#This Row],[FSC per Mile]]*Table1[[#This Row],[Route Mileage]]</f>
        <v>91.52</v>
      </c>
      <c r="AD2168" s="4">
        <f>Table1[[#This Row],[Tariff per Car]]+Table1[[#This Row],[FSC per Car]]</f>
        <v>5251.52</v>
      </c>
      <c r="AE2168" s="4">
        <f>IF(Table1[[#This Row],[Commodity]]="corn",Table1[[#This Row],[Tariff + FSC per Car]]/(111*2000/56),Table1[[#This Row],[Tariff + FSC per Car]]/(111*2000/60))</f>
        <v>1.3247077477477478</v>
      </c>
      <c r="AF2168" s="4">
        <f>Table1[[#This Row],[Tariff + FSC per Car]]/100.7</f>
        <v>52.15014895729891</v>
      </c>
      <c r="AG2168" s="4">
        <f>(Table1[[#This Row],[Tariff + FSC per Car]]/111)</f>
        <v>47.310990990990994</v>
      </c>
      <c r="AH2168" s="6">
        <f>(Table1[[#This Row],[Tariff + FSC per Car]]/111)/Table1[[#This Row],[Route Mileage]]</f>
        <v>5.6864171864171871E-2</v>
      </c>
    </row>
    <row r="2169" spans="1:34" x14ac:dyDescent="0.25">
      <c r="A2169" s="12">
        <v>45915</v>
      </c>
      <c r="B2169" s="22" t="s">
        <v>34</v>
      </c>
      <c r="C2169" s="22" t="s">
        <v>34</v>
      </c>
      <c r="D2169" s="25">
        <v>4022</v>
      </c>
      <c r="E2169" s="24">
        <v>39010</v>
      </c>
      <c r="F2169" s="22" t="s">
        <v>35</v>
      </c>
      <c r="G2169" s="22" t="s">
        <v>36</v>
      </c>
      <c r="H2169" s="22" t="s">
        <v>61</v>
      </c>
      <c r="I2169" s="23" t="s">
        <v>62</v>
      </c>
      <c r="J2169" t="str">
        <f>_xlfn.CONCAT(IFERROR(INDEX(Lookup!B:B, MATCH(Table1[[#This Row],[Origin City]], Lookup!A:A, 0)), Table1[[#This Row],[Origin City]]),","," ",Table1[[#This Row],[Origin State]])</f>
        <v>Phelps (Rock Port), MO</v>
      </c>
      <c r="K2169" s="23" t="s">
        <v>63</v>
      </c>
      <c r="L2169" s="23" t="s">
        <v>64</v>
      </c>
      <c r="M2169" s="23" t="str">
        <f>_xlfn.CONCAT(IFERROR(INDEX(Lookup!B:B, MATCH(Table1[[#This Row],[Destination City]], Lookup!A:A, 0)), Table1[[#This Row],[Destination City]]),","," ",Table1[[#This Row],[Destination State]])</f>
        <v>Clovis, NM</v>
      </c>
      <c r="N2169" s="44">
        <v>764</v>
      </c>
      <c r="O2169" s="23" t="s">
        <v>41</v>
      </c>
      <c r="P2169" s="23">
        <v>110</v>
      </c>
      <c r="Q2169" s="23">
        <v>120</v>
      </c>
      <c r="R2169" s="23" t="s">
        <v>42</v>
      </c>
      <c r="S2169" s="23" t="s">
        <v>43</v>
      </c>
      <c r="T2169" s="23" t="s">
        <v>52</v>
      </c>
      <c r="U2169" s="37" t="s">
        <v>44</v>
      </c>
      <c r="V2169" s="32" t="s">
        <v>45</v>
      </c>
      <c r="W2169" s="4">
        <v>4800</v>
      </c>
      <c r="X2169" s="4">
        <f>IF(Table1[[#This Row],[Commodity]]="corn",Table1[[#This Row],[Tariff per Car]]/(111*2000/56),Table1[[#This Row],[Tariff per Car]]/(111*2000/60))</f>
        <v>1.2108108108108109</v>
      </c>
      <c r="Y2169" s="4">
        <f>Table1[[#This Row],[Tariff per Car]]/100.7</f>
        <v>47.666335650446868</v>
      </c>
      <c r="Z2169" s="4">
        <f>(Table1[[#This Row],[Tariff per Car]]/111)</f>
        <v>43.243243243243242</v>
      </c>
      <c r="AA2169" s="6">
        <f>(Table1[[#This Row],[Tariff per Car]]/111)/Table1[[#This Row],[Route Mileage]]</f>
        <v>5.6601103721522571E-2</v>
      </c>
      <c r="AB2169" s="4">
        <v>0.11</v>
      </c>
      <c r="AC2169" s="4">
        <f>Table1[[#This Row],[FSC per Mile]]*Table1[[#This Row],[Route Mileage]]</f>
        <v>84.04</v>
      </c>
      <c r="AD2169" s="4">
        <f>Table1[[#This Row],[Tariff per Car]]+Table1[[#This Row],[FSC per Car]]</f>
        <v>4884.04</v>
      </c>
      <c r="AE2169" s="4">
        <f>IF(Table1[[#This Row],[Commodity]]="corn",Table1[[#This Row],[Tariff + FSC per Car]]/(111*2000/56),Table1[[#This Row],[Tariff + FSC per Car]]/(111*2000/60))</f>
        <v>1.2320100900900901</v>
      </c>
      <c r="AF2169" s="4">
        <f>Table1[[#This Row],[Tariff + FSC per Car]]/100.7</f>
        <v>48.500893743793441</v>
      </c>
      <c r="AG2169" s="4">
        <f>(Table1[[#This Row],[Tariff + FSC per Car]]/111)</f>
        <v>44.000360360360361</v>
      </c>
      <c r="AH2169" s="6">
        <f>(Table1[[#This Row],[Tariff + FSC per Car]]/111)/Table1[[#This Row],[Route Mileage]]</f>
        <v>5.7592094712513558E-2</v>
      </c>
    </row>
    <row r="2170" spans="1:34" x14ac:dyDescent="0.25">
      <c r="A2170" s="12">
        <v>45915</v>
      </c>
      <c r="B2170" s="22" t="s">
        <v>34</v>
      </c>
      <c r="C2170" s="22" t="s">
        <v>34</v>
      </c>
      <c r="D2170" s="25">
        <v>4022</v>
      </c>
      <c r="E2170" s="24">
        <v>39010</v>
      </c>
      <c r="F2170" s="22" t="s">
        <v>35</v>
      </c>
      <c r="G2170" s="22" t="s">
        <v>36</v>
      </c>
      <c r="H2170" s="22" t="s">
        <v>61</v>
      </c>
      <c r="I2170" s="23" t="s">
        <v>62</v>
      </c>
      <c r="J2170" t="str">
        <f>_xlfn.CONCAT(IFERROR(INDEX(Lookup!B:B, MATCH(Table1[[#This Row],[Origin City]], Lookup!A:A, 0)), Table1[[#This Row],[Origin City]]),","," ",Table1[[#This Row],[Origin State]])</f>
        <v>Phelps (Rock Port), MO</v>
      </c>
      <c r="K2170" s="23" t="s">
        <v>65</v>
      </c>
      <c r="L2170" s="23" t="s">
        <v>54</v>
      </c>
      <c r="M2170" s="23" t="s">
        <v>66</v>
      </c>
      <c r="N2170" s="44">
        <v>937</v>
      </c>
      <c r="O2170" s="23" t="s">
        <v>41</v>
      </c>
      <c r="P2170" s="23">
        <v>110</v>
      </c>
      <c r="Q2170" s="23">
        <v>120</v>
      </c>
      <c r="R2170" s="23" t="s">
        <v>42</v>
      </c>
      <c r="S2170" s="23" t="s">
        <v>43</v>
      </c>
      <c r="T2170" s="23" t="s">
        <v>52</v>
      </c>
      <c r="U2170" s="37" t="s">
        <v>44</v>
      </c>
      <c r="V2170" s="32" t="s">
        <v>45</v>
      </c>
      <c r="W2170" s="4">
        <v>4540</v>
      </c>
      <c r="X2170" s="4">
        <f>IF(Table1[[#This Row],[Commodity]]="corn",Table1[[#This Row],[Tariff per Car]]/(111*2000/56),Table1[[#This Row],[Tariff per Car]]/(111*2000/60))</f>
        <v>1.1452252252252253</v>
      </c>
      <c r="Y2170" s="4">
        <f>Table1[[#This Row],[Tariff per Car]]/100.7</f>
        <v>45.084409136047668</v>
      </c>
      <c r="Z2170" s="4">
        <f>(Table1[[#This Row],[Tariff per Car]]/111)</f>
        <v>40.900900900900901</v>
      </c>
      <c r="AA2170" s="6">
        <f>(Table1[[#This Row],[Tariff per Car]]/111)/Table1[[#This Row],[Route Mileage]]</f>
        <v>4.3650908111954004E-2</v>
      </c>
      <c r="AB2170" s="4">
        <v>0.11</v>
      </c>
      <c r="AC2170" s="4">
        <f>Table1[[#This Row],[FSC per Mile]]*Table1[[#This Row],[Route Mileage]]</f>
        <v>103.07000000000001</v>
      </c>
      <c r="AD2170" s="4">
        <f>Table1[[#This Row],[Tariff per Car]]+Table1[[#This Row],[FSC per Car]]</f>
        <v>4643.07</v>
      </c>
      <c r="AE2170" s="4">
        <f>IF(Table1[[#This Row],[Commodity]]="corn",Table1[[#This Row],[Tariff + FSC per Car]]/(111*2000/56),Table1[[#This Row],[Tariff + FSC per Car]]/(111*2000/60))</f>
        <v>1.1712248648648649</v>
      </c>
      <c r="AF2170" s="4">
        <f>Table1[[#This Row],[Tariff + FSC per Car]]/100.7</f>
        <v>46.107944389275069</v>
      </c>
      <c r="AG2170" s="4">
        <f>(Table1[[#This Row],[Tariff + FSC per Car]]/111)</f>
        <v>41.829459459459457</v>
      </c>
      <c r="AH2170" s="6">
        <f>(Table1[[#This Row],[Tariff + FSC per Car]]/111)/Table1[[#This Row],[Route Mileage]]</f>
        <v>4.4641899102944992E-2</v>
      </c>
    </row>
    <row r="2171" spans="1:34" x14ac:dyDescent="0.25">
      <c r="A2171" s="12">
        <v>45915</v>
      </c>
      <c r="B2171" s="22" t="s">
        <v>34</v>
      </c>
      <c r="C2171" s="22" t="s">
        <v>34</v>
      </c>
      <c r="D2171" s="25">
        <v>4022</v>
      </c>
      <c r="E2171" s="24">
        <v>39013</v>
      </c>
      <c r="F2171" s="22" t="s">
        <v>35</v>
      </c>
      <c r="G2171" s="22" t="s">
        <v>36</v>
      </c>
      <c r="H2171" s="22" t="s">
        <v>67</v>
      </c>
      <c r="I2171" s="23" t="s">
        <v>68</v>
      </c>
      <c r="J2171" t="str">
        <f>_xlfn.CONCAT(IFERROR(INDEX(Lookup!B:B, MATCH(Table1[[#This Row],[Origin City]], Lookup!A:A, 0)), Table1[[#This Row],[Origin City]]),","," ",Table1[[#This Row],[Origin State]])</f>
        <v>Selby, SD</v>
      </c>
      <c r="K2171" s="23" t="s">
        <v>48</v>
      </c>
      <c r="L2171" s="23" t="s">
        <v>49</v>
      </c>
      <c r="M2171" s="23" t="s">
        <v>50</v>
      </c>
      <c r="N2171" s="44">
        <v>1419</v>
      </c>
      <c r="O2171" s="23" t="s">
        <v>51</v>
      </c>
      <c r="P2171" s="23">
        <v>110</v>
      </c>
      <c r="Q2171" s="23">
        <v>120</v>
      </c>
      <c r="R2171" s="23" t="s">
        <v>42</v>
      </c>
      <c r="S2171" s="23" t="s">
        <v>43</v>
      </c>
      <c r="T2171" s="23" t="s">
        <v>52</v>
      </c>
      <c r="U2171" s="37" t="s">
        <v>44</v>
      </c>
      <c r="V2171" s="32" t="s">
        <v>45</v>
      </c>
      <c r="W2171" s="4">
        <v>5430</v>
      </c>
      <c r="X2171" s="4">
        <f>IF(Table1[[#This Row],[Commodity]]="corn",Table1[[#This Row],[Tariff per Car]]/(111*2000/56),Table1[[#This Row],[Tariff per Car]]/(111*2000/60))</f>
        <v>1.3697297297297297</v>
      </c>
      <c r="Y2171" s="4">
        <f>Table1[[#This Row],[Tariff per Car]]/100.7</f>
        <v>53.922542204568025</v>
      </c>
      <c r="Z2171" s="4">
        <f>(Table1[[#This Row],[Tariff per Car]]/111)</f>
        <v>48.918918918918919</v>
      </c>
      <c r="AA2171" s="6">
        <f>(Table1[[#This Row],[Tariff per Car]]/111)/Table1[[#This Row],[Route Mileage]]</f>
        <v>3.4474220520732152E-2</v>
      </c>
      <c r="AB2171" s="4">
        <v>0.11</v>
      </c>
      <c r="AC2171" s="4">
        <f>Table1[[#This Row],[FSC per Mile]]*Table1[[#This Row],[Route Mileage]]</f>
        <v>156.09</v>
      </c>
      <c r="AD2171" s="4">
        <f>Table1[[#This Row],[Tariff per Car]]+Table1[[#This Row],[FSC per Car]]</f>
        <v>5586.09</v>
      </c>
      <c r="AE2171" s="4">
        <f>IF(Table1[[#This Row],[Commodity]]="corn",Table1[[#This Row],[Tariff + FSC per Car]]/(111*2000/56),Table1[[#This Row],[Tariff + FSC per Car]]/(111*2000/60))</f>
        <v>1.4091037837837839</v>
      </c>
      <c r="AF2171" s="4">
        <f>Table1[[#This Row],[Tariff + FSC per Car]]/100.7</f>
        <v>55.472591857000992</v>
      </c>
      <c r="AG2171" s="4">
        <f>(Table1[[#This Row],[Tariff + FSC per Car]]/111)</f>
        <v>50.325135135135135</v>
      </c>
      <c r="AH2171" s="6">
        <f>(Table1[[#This Row],[Tariff + FSC per Car]]/111)/Table1[[#This Row],[Route Mileage]]</f>
        <v>3.546521151172314E-2</v>
      </c>
    </row>
    <row r="2172" spans="1:34" x14ac:dyDescent="0.25">
      <c r="A2172" s="12">
        <v>45915</v>
      </c>
      <c r="B2172" s="22" t="s">
        <v>34</v>
      </c>
      <c r="C2172" s="22" t="s">
        <v>34</v>
      </c>
      <c r="D2172" s="25">
        <v>4022</v>
      </c>
      <c r="E2172" s="24">
        <v>39013</v>
      </c>
      <c r="F2172" s="22" t="s">
        <v>35</v>
      </c>
      <c r="G2172" s="22" t="s">
        <v>36</v>
      </c>
      <c r="H2172" s="22" t="s">
        <v>69</v>
      </c>
      <c r="I2172" s="23" t="s">
        <v>47</v>
      </c>
      <c r="J2172" t="str">
        <f>_xlfn.CONCAT(IFERROR(INDEX(Lookup!B:B, MATCH(Table1[[#This Row],[Origin City]], Lookup!A:A, 0)), Table1[[#This Row],[Origin City]]),","," ",Table1[[#This Row],[Origin State]])</f>
        <v>St. Cloud, MN</v>
      </c>
      <c r="K2172" s="23" t="s">
        <v>48</v>
      </c>
      <c r="L2172" s="23" t="s">
        <v>49</v>
      </c>
      <c r="M2172" s="23" t="s">
        <v>50</v>
      </c>
      <c r="N2172" s="44">
        <v>1666</v>
      </c>
      <c r="O2172" s="23" t="s">
        <v>51</v>
      </c>
      <c r="P2172" s="23">
        <v>110</v>
      </c>
      <c r="Q2172" s="23">
        <v>120</v>
      </c>
      <c r="R2172" s="23" t="s">
        <v>42</v>
      </c>
      <c r="S2172" s="23" t="s">
        <v>43</v>
      </c>
      <c r="T2172" s="23" t="s">
        <v>52</v>
      </c>
      <c r="U2172" s="37" t="s">
        <v>44</v>
      </c>
      <c r="V2172" s="32" t="s">
        <v>45</v>
      </c>
      <c r="W2172" s="4">
        <v>5430</v>
      </c>
      <c r="X2172" s="4">
        <f>IF(Table1[[#This Row],[Commodity]]="corn",Table1[[#This Row],[Tariff per Car]]/(111*2000/56),Table1[[#This Row],[Tariff per Car]]/(111*2000/60))</f>
        <v>1.3697297297297297</v>
      </c>
      <c r="Y2172" s="4">
        <f>Table1[[#This Row],[Tariff per Car]]/100.7</f>
        <v>53.922542204568025</v>
      </c>
      <c r="Z2172" s="4">
        <f>(Table1[[#This Row],[Tariff per Car]]/111)</f>
        <v>48.918918918918919</v>
      </c>
      <c r="AA2172" s="6">
        <f>(Table1[[#This Row],[Tariff per Car]]/111)/Table1[[#This Row],[Route Mileage]]</f>
        <v>2.9363096589987345E-2</v>
      </c>
      <c r="AB2172" s="4">
        <v>0.11</v>
      </c>
      <c r="AC2172" s="4">
        <f>Table1[[#This Row],[FSC per Mile]]*Table1[[#This Row],[Route Mileage]]</f>
        <v>183.26</v>
      </c>
      <c r="AD2172" s="4">
        <f>Table1[[#This Row],[Tariff per Car]]+Table1[[#This Row],[FSC per Car]]</f>
        <v>5613.26</v>
      </c>
      <c r="AE2172" s="4">
        <f>IF(Table1[[#This Row],[Commodity]]="corn",Table1[[#This Row],[Tariff + FSC per Car]]/(111*2000/56),Table1[[#This Row],[Tariff + FSC per Car]]/(111*2000/60))</f>
        <v>1.4159574774774775</v>
      </c>
      <c r="AF2172" s="4">
        <f>Table1[[#This Row],[Tariff + FSC per Car]]/100.7</f>
        <v>55.742403177755712</v>
      </c>
      <c r="AG2172" s="4">
        <f>(Table1[[#This Row],[Tariff + FSC per Car]]/111)</f>
        <v>50.56990990990991</v>
      </c>
      <c r="AH2172" s="6">
        <f>(Table1[[#This Row],[Tariff + FSC per Car]]/111)/Table1[[#This Row],[Route Mileage]]</f>
        <v>3.0354087580978337E-2</v>
      </c>
    </row>
    <row r="2173" spans="1:34" x14ac:dyDescent="0.25">
      <c r="A2173" s="12">
        <v>45915</v>
      </c>
      <c r="B2173" s="22" t="s">
        <v>34</v>
      </c>
      <c r="C2173" s="22" t="s">
        <v>34</v>
      </c>
      <c r="D2173" s="25">
        <v>4022</v>
      </c>
      <c r="E2173" s="24">
        <v>39010</v>
      </c>
      <c r="F2173" s="22" t="s">
        <v>35</v>
      </c>
      <c r="G2173" s="22" t="s">
        <v>36</v>
      </c>
      <c r="H2173" s="22" t="s">
        <v>70</v>
      </c>
      <c r="I2173" s="23" t="s">
        <v>57</v>
      </c>
      <c r="J2173" t="str">
        <f>_xlfn.CONCAT(IFERROR(INDEX(Lookup!B:B, MATCH(Table1[[#This Row],[Origin City]], Lookup!A:A, 0)), Table1[[#This Row],[Origin City]]),","," ",Table1[[#This Row],[Origin State]])</f>
        <v>Waverly, IL</v>
      </c>
      <c r="K2173" s="23" t="s">
        <v>71</v>
      </c>
      <c r="L2173" s="23" t="s">
        <v>64</v>
      </c>
      <c r="M2173" s="23" t="str">
        <f>_xlfn.CONCAT(IFERROR(INDEX(Lookup!B:B, MATCH(Table1[[#This Row],[Destination City]], Lookup!A:A, 0)), Table1[[#This Row],[Destination City]]),","," ",Table1[[#This Row],[Destination State]])</f>
        <v>Dexter, NM</v>
      </c>
      <c r="N2173" s="44">
        <v>1058</v>
      </c>
      <c r="O2173" s="23" t="s">
        <v>41</v>
      </c>
      <c r="P2173" s="23">
        <v>110</v>
      </c>
      <c r="Q2173" s="23">
        <v>120</v>
      </c>
      <c r="R2173" s="23" t="s">
        <v>42</v>
      </c>
      <c r="S2173" s="23" t="s">
        <v>43</v>
      </c>
      <c r="T2173" s="23" t="s">
        <v>43</v>
      </c>
      <c r="U2173" s="37" t="s">
        <v>44</v>
      </c>
      <c r="V2173" s="32" t="s">
        <v>45</v>
      </c>
      <c r="W2173" s="4">
        <v>4680</v>
      </c>
      <c r="X2173" s="4">
        <f>IF(Table1[[#This Row],[Commodity]]="corn",Table1[[#This Row],[Tariff per Car]]/(111*2000/56),Table1[[#This Row],[Tariff per Car]]/(111*2000/60))</f>
        <v>1.1805405405405405</v>
      </c>
      <c r="Y2173" s="4">
        <f>Table1[[#This Row],[Tariff per Car]]/100.7</f>
        <v>46.474677259185697</v>
      </c>
      <c r="Z2173" s="4">
        <f>(Table1[[#This Row],[Tariff per Car]]/111)</f>
        <v>42.162162162162161</v>
      </c>
      <c r="AA2173" s="6">
        <f>(Table1[[#This Row],[Tariff per Car]]/111)/Table1[[#This Row],[Route Mileage]]</f>
        <v>3.9850814898073877E-2</v>
      </c>
      <c r="AB2173" s="4">
        <v>0.11</v>
      </c>
      <c r="AC2173" s="4">
        <f>Table1[[#This Row],[FSC per Mile]]*Table1[[#This Row],[Route Mileage]]</f>
        <v>116.38</v>
      </c>
      <c r="AD2173" s="4">
        <f>Table1[[#This Row],[Tariff per Car]]+Table1[[#This Row],[FSC per Car]]</f>
        <v>4796.38</v>
      </c>
      <c r="AE2173" s="4">
        <f>IF(Table1[[#This Row],[Commodity]]="corn",Table1[[#This Row],[Tariff + FSC per Car]]/(111*2000/56),Table1[[#This Row],[Tariff + FSC per Car]]/(111*2000/60))</f>
        <v>1.2098976576576577</v>
      </c>
      <c r="AF2173" s="4">
        <f>Table1[[#This Row],[Tariff + FSC per Car]]/100.7</f>
        <v>47.630387288977161</v>
      </c>
      <c r="AG2173" s="4">
        <f>(Table1[[#This Row],[Tariff + FSC per Car]]/111)</f>
        <v>43.210630630630632</v>
      </c>
      <c r="AH2173" s="6">
        <f>(Table1[[#This Row],[Tariff + FSC per Car]]/111)/Table1[[#This Row],[Route Mileage]]</f>
        <v>4.0841805889064872E-2</v>
      </c>
    </row>
    <row r="2174" spans="1:34" x14ac:dyDescent="0.25">
      <c r="A2174" s="12">
        <v>45915</v>
      </c>
      <c r="B2174" s="22" t="s">
        <v>131</v>
      </c>
      <c r="C2174" s="22" t="s">
        <v>131</v>
      </c>
      <c r="D2174" s="25">
        <v>4050</v>
      </c>
      <c r="E2174" s="24">
        <v>1001000</v>
      </c>
      <c r="F2174" s="22" t="s">
        <v>35</v>
      </c>
      <c r="G2174" s="22" t="s">
        <v>36</v>
      </c>
      <c r="H2174" s="22" t="s">
        <v>132</v>
      </c>
      <c r="I2174" s="23" t="s">
        <v>57</v>
      </c>
      <c r="J2174" t="str">
        <f>_xlfn.CONCAT(IFERROR(INDEX(Lookup!B:B, MATCH(Table1[[#This Row],[Origin City]], Lookup!A:A, 0)), Table1[[#This Row],[Origin City]]),","," ",Table1[[#This Row],[Origin State]])</f>
        <v>Gibson City, IL</v>
      </c>
      <c r="K2174" s="23" t="s">
        <v>133</v>
      </c>
      <c r="L2174" s="23" t="s">
        <v>83</v>
      </c>
      <c r="M2174" s="23" t="str">
        <f>_xlfn.CONCAT(IFERROR(INDEX(Lookup!B:B, MATCH(Table1[[#This Row],[Destination City]], Lookup!A:A, 0)), Table1[[#This Row],[Destination City]]),","," ",Table1[[#This Row],[Destination State]])</f>
        <v>Reserve, LA</v>
      </c>
      <c r="N2174" s="44">
        <v>870</v>
      </c>
      <c r="O2174" s="23" t="s">
        <v>86</v>
      </c>
      <c r="P2174" s="23">
        <v>105</v>
      </c>
      <c r="Q2174" s="23"/>
      <c r="R2174" s="23" t="s">
        <v>108</v>
      </c>
      <c r="S2174" s="23" t="s">
        <v>43</v>
      </c>
      <c r="T2174" s="23" t="s">
        <v>52</v>
      </c>
      <c r="U2174" s="31"/>
      <c r="V2174" s="32" t="s">
        <v>134</v>
      </c>
      <c r="W2174" s="4">
        <v>2191</v>
      </c>
      <c r="X2174" s="4">
        <f>IF(Table1[[#This Row],[Commodity]]="corn",Table1[[#This Row],[Tariff per Car]]/(111*2000/56),Table1[[#This Row],[Tariff per Car]]/(111*2000/60))</f>
        <v>0.55268468468468468</v>
      </c>
      <c r="Y2174" s="4">
        <f>Table1[[#This Row],[Tariff per Car]]/100.7</f>
        <v>21.757696127110229</v>
      </c>
      <c r="Z2174" s="4">
        <f>(Table1[[#This Row],[Tariff per Car]]/111)</f>
        <v>19.738738738738739</v>
      </c>
      <c r="AA2174" s="6">
        <f>(Table1[[#This Row],[Tariff per Car]]/111)/Table1[[#This Row],[Route Mileage]]</f>
        <v>2.2688205446826138E-2</v>
      </c>
      <c r="AB2174" s="4">
        <v>0.38950000000000001</v>
      </c>
      <c r="AC2174" s="4">
        <f>Table1[[#This Row],[FSC per Mile]]*Table1[[#This Row],[Route Mileage]]</f>
        <v>338.86500000000001</v>
      </c>
      <c r="AD2174" s="4">
        <f>Table1[[#This Row],[Tariff per Car]]+Table1[[#This Row],[FSC per Car]]</f>
        <v>2529.8649999999998</v>
      </c>
      <c r="AE2174" s="4">
        <f>IF(Table1[[#This Row],[Commodity]]="corn",Table1[[#This Row],[Tariff + FSC per Car]]/(111*2000/56),Table1[[#This Row],[Tariff + FSC per Car]]/(111*2000/60))</f>
        <v>0.63816414414414413</v>
      </c>
      <c r="AF2174" s="4">
        <f>Table1[[#This Row],[Tariff + FSC per Car]]/100.7</f>
        <v>25.122790466732866</v>
      </c>
      <c r="AG2174" s="4">
        <f>(Table1[[#This Row],[Tariff + FSC per Car]]/111)</f>
        <v>22.791576576576574</v>
      </c>
      <c r="AH2174" s="6">
        <f>(Table1[[#This Row],[Tariff + FSC per Car]]/111)/Table1[[#This Row],[Route Mileage]]</f>
        <v>2.6197214455835144E-2</v>
      </c>
    </row>
    <row r="2175" spans="1:34" x14ac:dyDescent="0.25">
      <c r="A2175" s="12">
        <v>45915</v>
      </c>
      <c r="B2175" s="22" t="s">
        <v>131</v>
      </c>
      <c r="C2175" s="22" t="s">
        <v>131</v>
      </c>
      <c r="D2175" s="25">
        <v>4050</v>
      </c>
      <c r="E2175" s="24">
        <v>1001000</v>
      </c>
      <c r="F2175" s="22" t="s">
        <v>35</v>
      </c>
      <c r="G2175" s="22" t="s">
        <v>36</v>
      </c>
      <c r="H2175" s="22" t="s">
        <v>132</v>
      </c>
      <c r="I2175" s="23" t="s">
        <v>57</v>
      </c>
      <c r="J2175" t="str">
        <f>_xlfn.CONCAT(IFERROR(INDEX(Lookup!B:B, MATCH(Table1[[#This Row],[Origin City]], Lookup!A:A, 0)), Table1[[#This Row],[Origin City]]),","," ",Table1[[#This Row],[Origin State]])</f>
        <v>Gibson City, IL</v>
      </c>
      <c r="K2175" s="23" t="s">
        <v>133</v>
      </c>
      <c r="L2175" s="23" t="s">
        <v>83</v>
      </c>
      <c r="M2175" s="23" t="str">
        <f>_xlfn.CONCAT(IFERROR(INDEX(Lookup!B:B, MATCH(Table1[[#This Row],[Destination City]], Lookup!A:A, 0)), Table1[[#This Row],[Destination City]]),","," ",Table1[[#This Row],[Destination State]])</f>
        <v>Reserve, LA</v>
      </c>
      <c r="N2175" s="44">
        <v>870</v>
      </c>
      <c r="O2175" s="23" t="s">
        <v>86</v>
      </c>
      <c r="P2175" s="23">
        <v>105</v>
      </c>
      <c r="Q2175" s="23"/>
      <c r="R2175" s="23" t="s">
        <v>2</v>
      </c>
      <c r="S2175" s="23" t="s">
        <v>43</v>
      </c>
      <c r="T2175" s="23" t="s">
        <v>52</v>
      </c>
      <c r="U2175" s="31"/>
      <c r="V2175" s="32" t="s">
        <v>134</v>
      </c>
      <c r="W2175" s="4">
        <v>2571</v>
      </c>
      <c r="X2175" s="4">
        <f>IF(Table1[[#This Row],[Commodity]]="corn",Table1[[#This Row],[Tariff per Car]]/(111*2000/56),Table1[[#This Row],[Tariff per Car]]/(111*2000/60))</f>
        <v>0.64854054054054056</v>
      </c>
      <c r="Y2175" s="4">
        <f>Table1[[#This Row],[Tariff per Car]]/100.7</f>
        <v>25.531281032770604</v>
      </c>
      <c r="Z2175" s="4">
        <f>(Table1[[#This Row],[Tariff per Car]]/111)</f>
        <v>23.162162162162161</v>
      </c>
      <c r="AA2175" s="6">
        <f>(Table1[[#This Row],[Tariff per Car]]/111)/Table1[[#This Row],[Route Mileage]]</f>
        <v>2.6623174899036966E-2</v>
      </c>
      <c r="AB2175" s="4">
        <v>0.38950000000000001</v>
      </c>
      <c r="AC2175" s="4">
        <f>Table1[[#This Row],[FSC per Mile]]*Table1[[#This Row],[Route Mileage]]</f>
        <v>338.86500000000001</v>
      </c>
      <c r="AD2175" s="4">
        <f>Table1[[#This Row],[Tariff per Car]]+Table1[[#This Row],[FSC per Car]]</f>
        <v>2909.8649999999998</v>
      </c>
      <c r="AE2175" s="4">
        <f>IF(Table1[[#This Row],[Commodity]]="corn",Table1[[#This Row],[Tariff + FSC per Car]]/(111*2000/56),Table1[[#This Row],[Tariff + FSC per Car]]/(111*2000/60))</f>
        <v>0.73402000000000001</v>
      </c>
      <c r="AF2175" s="4">
        <f>Table1[[#This Row],[Tariff + FSC per Car]]/100.7</f>
        <v>28.896375372393244</v>
      </c>
      <c r="AG2175" s="4">
        <f>(Table1[[#This Row],[Tariff + FSC per Car]]/111)</f>
        <v>26.214999999999996</v>
      </c>
      <c r="AH2175" s="6">
        <f>(Table1[[#This Row],[Tariff + FSC per Car]]/111)/Table1[[#This Row],[Route Mileage]]</f>
        <v>3.0132183908045972E-2</v>
      </c>
    </row>
    <row r="2176" spans="1:34" x14ac:dyDescent="0.25">
      <c r="A2176" s="12">
        <v>45915</v>
      </c>
      <c r="B2176" s="22" t="s">
        <v>80</v>
      </c>
      <c r="C2176" s="22" t="s">
        <v>81</v>
      </c>
      <c r="D2176" s="25">
        <v>4032</v>
      </c>
      <c r="E2176" s="24">
        <v>11182</v>
      </c>
      <c r="F2176" s="22" t="s">
        <v>35</v>
      </c>
      <c r="G2176" s="22" t="s">
        <v>36</v>
      </c>
      <c r="H2176" s="22" t="s">
        <v>82</v>
      </c>
      <c r="I2176" s="23" t="s">
        <v>83</v>
      </c>
      <c r="J2176" t="str">
        <f>_xlfn.CONCAT(IFERROR(INDEX(Lookup!B:B, MATCH(Table1[[#This Row],[Origin City]], Lookup!A:A, 0)), Table1[[#This Row],[Origin City]]),","," ",Table1[[#This Row],[Origin State]])</f>
        <v>Delhi, LA</v>
      </c>
      <c r="K2176" s="23" t="s">
        <v>84</v>
      </c>
      <c r="L2176" s="23" t="s">
        <v>85</v>
      </c>
      <c r="M2176" s="23" t="str">
        <f>_xlfn.CONCAT(IFERROR(INDEX(Lookup!B:B, MATCH(Table1[[#This Row],[Destination City]], Lookup!A:A, 0)), Table1[[#This Row],[Destination City]]),","," ",Table1[[#This Row],[Destination State]])</f>
        <v>Morton, MS</v>
      </c>
      <c r="N2176" s="44">
        <v>120</v>
      </c>
      <c r="O2176" s="23" t="s">
        <v>86</v>
      </c>
      <c r="P2176" s="23">
        <v>100</v>
      </c>
      <c r="Q2176" s="23"/>
      <c r="R2176" s="23" t="s">
        <v>42</v>
      </c>
      <c r="S2176" s="23" t="s">
        <v>43</v>
      </c>
      <c r="T2176" s="23" t="s">
        <v>52</v>
      </c>
      <c r="U2176" s="31"/>
      <c r="V2176" s="32" t="s">
        <v>87</v>
      </c>
      <c r="W2176" s="4">
        <v>1342</v>
      </c>
      <c r="X2176" s="4">
        <f>IF(Table1[[#This Row],[Commodity]]="corn",Table1[[#This Row],[Tariff per Car]]/(111*2000/56),Table1[[#This Row],[Tariff per Car]]/(111*2000/60))</f>
        <v>0.33852252252252252</v>
      </c>
      <c r="Y2176" s="4">
        <f>Table1[[#This Row],[Tariff per Car]]/100.7</f>
        <v>13.326713008937437</v>
      </c>
      <c r="Z2176" s="4">
        <f>(Table1[[#This Row],[Tariff per Car]]/111)</f>
        <v>12.09009009009009</v>
      </c>
      <c r="AA2176" s="6">
        <f>(Table1[[#This Row],[Tariff per Car]]/111)/Table1[[#This Row],[Route Mileage]]</f>
        <v>0.10075075075075075</v>
      </c>
      <c r="AB2176" s="4">
        <v>0.41</v>
      </c>
      <c r="AC2176" s="4">
        <f>Table1[[#This Row],[FSC per Mile]]*Table1[[#This Row],[Route Mileage]]</f>
        <v>49.199999999999996</v>
      </c>
      <c r="AD2176" s="4">
        <f>Table1[[#This Row],[Tariff per Car]]+Table1[[#This Row],[FSC per Car]]</f>
        <v>1391.2</v>
      </c>
      <c r="AE2176" s="4">
        <f>IF(Table1[[#This Row],[Commodity]]="corn",Table1[[#This Row],[Tariff + FSC per Car]]/(111*2000/56),Table1[[#This Row],[Tariff + FSC per Car]]/(111*2000/60))</f>
        <v>0.35093333333333337</v>
      </c>
      <c r="AF2176" s="4">
        <f>Table1[[#This Row],[Tariff + FSC per Car]]/100.7</f>
        <v>13.815292949354518</v>
      </c>
      <c r="AG2176" s="4">
        <f>(Table1[[#This Row],[Tariff + FSC per Car]]/111)</f>
        <v>12.533333333333333</v>
      </c>
      <c r="AH2176" s="6">
        <f>(Table1[[#This Row],[Tariff + FSC per Car]]/111)/Table1[[#This Row],[Route Mileage]]</f>
        <v>0.10444444444444444</v>
      </c>
    </row>
    <row r="2177" spans="1:34" x14ac:dyDescent="0.25">
      <c r="A2177" s="12">
        <v>45915</v>
      </c>
      <c r="B2177" s="22" t="s">
        <v>88</v>
      </c>
      <c r="C2177" s="22" t="s">
        <v>81</v>
      </c>
      <c r="D2177" s="25">
        <v>4444</v>
      </c>
      <c r="E2177" s="24">
        <v>45646</v>
      </c>
      <c r="F2177" s="22" t="s">
        <v>35</v>
      </c>
      <c r="G2177" s="22" t="s">
        <v>36</v>
      </c>
      <c r="H2177" s="22" t="s">
        <v>89</v>
      </c>
      <c r="I2177" s="23" t="s">
        <v>75</v>
      </c>
      <c r="J2177" t="str">
        <f>_xlfn.CONCAT(IFERROR(INDEX(Lookup!B:B, MATCH(Table1[[#This Row],[Origin City]], Lookup!A:A, 0)), Table1[[#This Row],[Origin City]]),","," ",Table1[[#This Row],[Origin State]])</f>
        <v>Enderlin, ND</v>
      </c>
      <c r="K2177" s="23" t="s">
        <v>90</v>
      </c>
      <c r="L2177" s="23" t="s">
        <v>49</v>
      </c>
      <c r="M2177" s="23" t="str">
        <f>_xlfn.CONCAT(IFERROR(INDEX(Lookup!B:B, MATCH(Table1[[#This Row],[Destination City]], Lookup!A:A, 0)), Table1[[#This Row],[Destination City]]),","," ",Table1[[#This Row],[Destination State]])</f>
        <v>Kalama, WA</v>
      </c>
      <c r="N2177" s="44">
        <v>1617</v>
      </c>
      <c r="O2177" s="23" t="s">
        <v>86</v>
      </c>
      <c r="P2177" s="23">
        <v>110</v>
      </c>
      <c r="Q2177" s="23">
        <v>110</v>
      </c>
      <c r="R2177" s="23" t="s">
        <v>42</v>
      </c>
      <c r="S2177" s="23" t="s">
        <v>43</v>
      </c>
      <c r="T2177" s="23" t="s">
        <v>52</v>
      </c>
      <c r="U2177" s="31"/>
      <c r="V2177" s="32" t="s">
        <v>87</v>
      </c>
      <c r="W2177" s="4">
        <v>5047</v>
      </c>
      <c r="X2177" s="4">
        <f>IF(Table1[[#This Row],[Commodity]]="corn",Table1[[#This Row],[Tariff per Car]]/(111*2000/56),Table1[[#This Row],[Tariff per Car]]/(111*2000/60))</f>
        <v>1.2731171171171172</v>
      </c>
      <c r="Y2177" s="4">
        <f>Table1[[#This Row],[Tariff per Car]]/100.7</f>
        <v>50.119165839126119</v>
      </c>
      <c r="Z2177" s="4">
        <f>(Table1[[#This Row],[Tariff per Car]]/111)</f>
        <v>45.468468468468465</v>
      </c>
      <c r="AA2177" s="6">
        <f>(Table1[[#This Row],[Tariff per Car]]/111)/Table1[[#This Row],[Route Mileage]]</f>
        <v>2.8119028119028118E-2</v>
      </c>
      <c r="AB2177" s="4">
        <v>0.315</v>
      </c>
      <c r="AC2177" s="4">
        <f>Table1[[#This Row],[FSC per Mile]]*Table1[[#This Row],[Route Mileage]]</f>
        <v>509.35500000000002</v>
      </c>
      <c r="AD2177" s="4">
        <f>Table1[[#This Row],[Tariff per Car]]+Table1[[#This Row],[FSC per Car]]</f>
        <v>5556.3549999999996</v>
      </c>
      <c r="AE2177" s="4">
        <f>IF(Table1[[#This Row],[Commodity]]="corn",Table1[[#This Row],[Tariff + FSC per Car]]/(111*2000/56),Table1[[#This Row],[Tariff + FSC per Car]]/(111*2000/60))</f>
        <v>1.4016030630630629</v>
      </c>
      <c r="AF2177" s="4">
        <f>Table1[[#This Row],[Tariff + FSC per Car]]/100.7</f>
        <v>55.177308838133065</v>
      </c>
      <c r="AG2177" s="4">
        <f>(Table1[[#This Row],[Tariff + FSC per Car]]/111)</f>
        <v>50.057252252252248</v>
      </c>
      <c r="AH2177" s="6">
        <f>(Table1[[#This Row],[Tariff + FSC per Car]]/111)/Table1[[#This Row],[Route Mileage]]</f>
        <v>3.0956865956865955E-2</v>
      </c>
    </row>
    <row r="2178" spans="1:34" x14ac:dyDescent="0.25">
      <c r="A2178" s="12">
        <v>45915</v>
      </c>
      <c r="B2178" s="22" t="s">
        <v>88</v>
      </c>
      <c r="C2178" s="22" t="s">
        <v>81</v>
      </c>
      <c r="D2178" s="25">
        <v>4444</v>
      </c>
      <c r="E2178" s="24">
        <v>45558</v>
      </c>
      <c r="F2178" s="22" t="s">
        <v>35</v>
      </c>
      <c r="G2178" s="22" t="s">
        <v>36</v>
      </c>
      <c r="H2178" s="22" t="s">
        <v>91</v>
      </c>
      <c r="I2178" s="23" t="s">
        <v>47</v>
      </c>
      <c r="J2178" t="str">
        <f>_xlfn.CONCAT(IFERROR(INDEX(Lookup!B:B, MATCH(Table1[[#This Row],[Origin City]], Lookup!A:A, 0)), Table1[[#This Row],[Origin City]]),","," ",Table1[[#This Row],[Origin State]])</f>
        <v>Glenwood, MN</v>
      </c>
      <c r="K2178" s="23" t="s">
        <v>92</v>
      </c>
      <c r="L2178" s="23" t="s">
        <v>93</v>
      </c>
      <c r="M2178" s="23" t="str">
        <f>_xlfn.CONCAT(IFERROR(INDEX(Lookup!B:B, MATCH(Table1[[#This Row],[Destination City]], Lookup!A:A, 0)), Table1[[#This Row],[Destination City]]),","," ",Table1[[#This Row],[Destination State]])</f>
        <v>Boardman, OR</v>
      </c>
      <c r="N2178" s="44">
        <v>1556</v>
      </c>
      <c r="O2178" s="23" t="s">
        <v>86</v>
      </c>
      <c r="P2178" s="23">
        <v>110</v>
      </c>
      <c r="Q2178" s="23">
        <v>110</v>
      </c>
      <c r="R2178" s="23" t="s">
        <v>42</v>
      </c>
      <c r="S2178" s="23" t="s">
        <v>43</v>
      </c>
      <c r="T2178" s="23" t="s">
        <v>52</v>
      </c>
      <c r="U2178" s="31"/>
      <c r="V2178" s="32" t="s">
        <v>87</v>
      </c>
      <c r="W2178" s="4">
        <v>5513</v>
      </c>
      <c r="X2178" s="4">
        <f>IF(Table1[[#This Row],[Commodity]]="corn",Table1[[#This Row],[Tariff per Car]]/(111*2000/56),Table1[[#This Row],[Tariff per Car]]/(111*2000/60))</f>
        <v>1.3906666666666667</v>
      </c>
      <c r="Y2178" s="4">
        <f>Table1[[#This Row],[Tariff per Car]]/100.7</f>
        <v>54.746772591857003</v>
      </c>
      <c r="Z2178" s="4">
        <f>(Table1[[#This Row],[Tariff per Car]]/111)</f>
        <v>49.666666666666664</v>
      </c>
      <c r="AA2178" s="6">
        <f>(Table1[[#This Row],[Tariff per Car]]/111)/Table1[[#This Row],[Route Mileage]]</f>
        <v>3.1919451585261355E-2</v>
      </c>
      <c r="AB2178" s="4">
        <v>0.315</v>
      </c>
      <c r="AC2178" s="4">
        <f>Table1[[#This Row],[FSC per Mile]]*Table1[[#This Row],[Route Mileage]]</f>
        <v>490.14</v>
      </c>
      <c r="AD2178" s="4">
        <f>Table1[[#This Row],[Tariff per Car]]+Table1[[#This Row],[FSC per Car]]</f>
        <v>6003.14</v>
      </c>
      <c r="AE2178" s="4">
        <f>IF(Table1[[#This Row],[Commodity]]="corn",Table1[[#This Row],[Tariff + FSC per Car]]/(111*2000/56),Table1[[#This Row],[Tariff + FSC per Car]]/(111*2000/60))</f>
        <v>1.5143055855855856</v>
      </c>
      <c r="AF2178" s="4">
        <f>Table1[[#This Row],[Tariff + FSC per Car]]/100.7</f>
        <v>59.614101290963262</v>
      </c>
      <c r="AG2178" s="4">
        <f>(Table1[[#This Row],[Tariff + FSC per Car]]/111)</f>
        <v>54.082342342342343</v>
      </c>
      <c r="AH2178" s="6">
        <f>(Table1[[#This Row],[Tariff + FSC per Car]]/111)/Table1[[#This Row],[Route Mileage]]</f>
        <v>3.4757289423099191E-2</v>
      </c>
    </row>
    <row r="2179" spans="1:34" x14ac:dyDescent="0.25">
      <c r="A2179" s="12">
        <v>45915</v>
      </c>
      <c r="B2179" s="22" t="s">
        <v>94</v>
      </c>
      <c r="C2179" s="22" t="s">
        <v>94</v>
      </c>
      <c r="D2179" s="25">
        <v>4315</v>
      </c>
      <c r="F2179" s="22" t="s">
        <v>35</v>
      </c>
      <c r="G2179" s="22" t="s">
        <v>36</v>
      </c>
      <c r="H2179" s="22" t="s">
        <v>95</v>
      </c>
      <c r="I2179" s="23" t="s">
        <v>96</v>
      </c>
      <c r="J2179" t="str">
        <f>_xlfn.CONCAT(IFERROR(INDEX(Lookup!B:B, MATCH(Table1[[#This Row],[Origin City]], Lookup!A:A, 0)), Table1[[#This Row],[Origin City]]),","," ",Table1[[#This Row],[Origin State]])</f>
        <v>Haw Creek (Ladoga), IN</v>
      </c>
      <c r="K2179" s="23" t="s">
        <v>97</v>
      </c>
      <c r="L2179" s="23" t="s">
        <v>98</v>
      </c>
      <c r="M2179" s="23" t="str">
        <f>_xlfn.CONCAT(IFERROR(INDEX(Lookup!B:B, MATCH(Table1[[#This Row],[Destination City]], Lookup!A:A, 0)), Table1[[#This Row],[Destination City]]),","," ",Table1[[#This Row],[Destination State]])</f>
        <v>Ozark, AL</v>
      </c>
      <c r="N2179" s="48">
        <v>707</v>
      </c>
      <c r="O2179" s="23" t="s">
        <v>86</v>
      </c>
      <c r="P2179" s="23">
        <v>90</v>
      </c>
      <c r="Q2179" s="23">
        <v>90</v>
      </c>
      <c r="R2179" s="23" t="s">
        <v>42</v>
      </c>
      <c r="S2179" s="23" t="s">
        <v>43</v>
      </c>
      <c r="T2179" s="23" t="s">
        <v>52</v>
      </c>
      <c r="U2179" s="33"/>
      <c r="V2179" s="34" t="s">
        <v>87</v>
      </c>
      <c r="W2179" s="4">
        <v>5961</v>
      </c>
      <c r="X2179" s="4">
        <f>IF(Table1[[#This Row],[Commodity]]="corn",Table1[[#This Row],[Tariff per Car]]/(111*2000/56),Table1[[#This Row],[Tariff per Car]]/(111*2000/60))</f>
        <v>1.5036756756756757</v>
      </c>
      <c r="Y2179" s="4">
        <f>Table1[[#This Row],[Tariff per Car]]/100.7</f>
        <v>59.195630585898705</v>
      </c>
      <c r="Z2179" s="4">
        <f>(Table1[[#This Row],[Tariff per Car]]/111)</f>
        <v>53.702702702702702</v>
      </c>
      <c r="AA2179" s="6">
        <f>(Table1[[#This Row],[Tariff per Car]]/111)/Table1[[#This Row],[Route Mileage]]</f>
        <v>7.5958561107075953E-2</v>
      </c>
      <c r="AB2179" s="4">
        <v>0</v>
      </c>
      <c r="AC2179" s="4">
        <f>Table1[[#This Row],[FSC per Mile]]*Table1[[#This Row],[Route Mileage]]</f>
        <v>0</v>
      </c>
      <c r="AD2179" s="4">
        <f>Table1[[#This Row],[Tariff per Car]]+Table1[[#This Row],[FSC per Car]]</f>
        <v>5961</v>
      </c>
      <c r="AE2179" s="4">
        <f>IF(Table1[[#This Row],[Commodity]]="corn",Table1[[#This Row],[Tariff + FSC per Car]]/(111*2000/56),Table1[[#This Row],[Tariff + FSC per Car]]/(111*2000/60))</f>
        <v>1.5036756756756757</v>
      </c>
      <c r="AF2179" s="4">
        <f>Table1[[#This Row],[Tariff + FSC per Car]]/100.7</f>
        <v>59.195630585898705</v>
      </c>
      <c r="AG2179" s="4">
        <f>(Table1[[#This Row],[Tariff + FSC per Car]]/111)</f>
        <v>53.702702702702702</v>
      </c>
      <c r="AH2179" s="6">
        <f>(Table1[[#This Row],[Tariff + FSC per Car]]/111)/Table1[[#This Row],[Route Mileage]]</f>
        <v>7.5958561107075953E-2</v>
      </c>
    </row>
    <row r="2180" spans="1:34" x14ac:dyDescent="0.25">
      <c r="A2180" s="12">
        <v>45915</v>
      </c>
      <c r="B2180" s="22" t="s">
        <v>94</v>
      </c>
      <c r="C2180" s="22" t="s">
        <v>94</v>
      </c>
      <c r="D2180" s="25">
        <v>4315</v>
      </c>
      <c r="F2180" s="22" t="s">
        <v>35</v>
      </c>
      <c r="G2180" s="22" t="s">
        <v>36</v>
      </c>
      <c r="H2180" s="22" t="s">
        <v>99</v>
      </c>
      <c r="I2180" s="23" t="s">
        <v>100</v>
      </c>
      <c r="J2180" t="str">
        <f>_xlfn.CONCAT(IFERROR(INDEX(Lookup!B:B, MATCH(Table1[[#This Row],[Origin City]], Lookup!A:A, 0)), Table1[[#This Row],[Origin City]]),","," ",Table1[[#This Row],[Origin State]])</f>
        <v>Marysville, OH</v>
      </c>
      <c r="K2180" s="23" t="s">
        <v>101</v>
      </c>
      <c r="L2180" s="23" t="s">
        <v>102</v>
      </c>
      <c r="M2180" s="23" t="str">
        <f>_xlfn.CONCAT(IFERROR(INDEX(Lookup!B:B, MATCH(Table1[[#This Row],[Destination City]], Lookup!A:A, 0)), Table1[[#This Row],[Destination City]]),","," ",Table1[[#This Row],[Destination State]])</f>
        <v>Rose Hill, NC</v>
      </c>
      <c r="N2180" s="48">
        <v>781</v>
      </c>
      <c r="O2180" s="23" t="s">
        <v>86</v>
      </c>
      <c r="P2180" s="23">
        <v>90</v>
      </c>
      <c r="Q2180" s="23">
        <v>90</v>
      </c>
      <c r="R2180" s="23" t="s">
        <v>42</v>
      </c>
      <c r="S2180" s="23" t="s">
        <v>43</v>
      </c>
      <c r="T2180" s="23" t="s">
        <v>52</v>
      </c>
      <c r="U2180" s="33"/>
      <c r="V2180" s="34" t="s">
        <v>87</v>
      </c>
      <c r="W2180" s="4">
        <v>6139</v>
      </c>
      <c r="X2180" s="4">
        <f>IF(Table1[[#This Row],[Commodity]]="corn",Table1[[#This Row],[Tariff per Car]]/(111*2000/56),Table1[[#This Row],[Tariff per Car]]/(111*2000/60))</f>
        <v>1.5485765765765767</v>
      </c>
      <c r="Y2180" s="4">
        <f>Table1[[#This Row],[Tariff per Car]]/100.7</f>
        <v>60.963257199602779</v>
      </c>
      <c r="Z2180" s="4">
        <f>(Table1[[#This Row],[Tariff per Car]]/111)</f>
        <v>55.306306306306304</v>
      </c>
      <c r="AA2180" s="6">
        <f>(Table1[[#This Row],[Tariff per Car]]/111)/Table1[[#This Row],[Route Mileage]]</f>
        <v>7.0814732786563764E-2</v>
      </c>
      <c r="AB2180" s="4">
        <v>0</v>
      </c>
      <c r="AC2180" s="4">
        <f>Table1[[#This Row],[FSC per Mile]]*Table1[[#This Row],[Route Mileage]]</f>
        <v>0</v>
      </c>
      <c r="AD2180" s="4">
        <f>Table1[[#This Row],[Tariff per Car]]+Table1[[#This Row],[FSC per Car]]</f>
        <v>6139</v>
      </c>
      <c r="AE2180" s="4">
        <f>IF(Table1[[#This Row],[Commodity]]="corn",Table1[[#This Row],[Tariff + FSC per Car]]/(111*2000/56),Table1[[#This Row],[Tariff + FSC per Car]]/(111*2000/60))</f>
        <v>1.5485765765765767</v>
      </c>
      <c r="AF2180" s="4">
        <f>Table1[[#This Row],[Tariff + FSC per Car]]/100.7</f>
        <v>60.963257199602779</v>
      </c>
      <c r="AG2180" s="4">
        <f>(Table1[[#This Row],[Tariff + FSC per Car]]/111)</f>
        <v>55.306306306306304</v>
      </c>
      <c r="AH2180" s="6">
        <f>(Table1[[#This Row],[Tariff + FSC per Car]]/111)/Table1[[#This Row],[Route Mileage]]</f>
        <v>7.0814732786563764E-2</v>
      </c>
    </row>
    <row r="2181" spans="1:34" x14ac:dyDescent="0.25">
      <c r="A2181" s="12">
        <v>45915</v>
      </c>
      <c r="B2181" s="22" t="s">
        <v>94</v>
      </c>
      <c r="C2181" s="22" t="s">
        <v>94</v>
      </c>
      <c r="D2181" s="25">
        <v>4315</v>
      </c>
      <c r="F2181" s="22" t="s">
        <v>35</v>
      </c>
      <c r="G2181" s="22" t="s">
        <v>36</v>
      </c>
      <c r="H2181" s="22" t="s">
        <v>103</v>
      </c>
      <c r="I2181" s="23" t="s">
        <v>57</v>
      </c>
      <c r="J2181" t="str">
        <f>_xlfn.CONCAT(IFERROR(INDEX(Lookup!B:B, MATCH(Table1[[#This Row],[Origin City]], Lookup!A:A, 0)), Table1[[#This Row],[Origin City]]),","," ",Table1[[#This Row],[Origin State]])</f>
        <v>Olney, IL</v>
      </c>
      <c r="K2181" s="23" t="s">
        <v>104</v>
      </c>
      <c r="L2181" s="23" t="s">
        <v>105</v>
      </c>
      <c r="M2181" s="23" t="str">
        <f>_xlfn.CONCAT(IFERROR(INDEX(Lookup!B:B, MATCH(Table1[[#This Row],[Destination City]], Lookup!A:A, 0)), Table1[[#This Row],[Destination City]]),","," ",Table1[[#This Row],[Destination State]])</f>
        <v>Fairmount, GA</v>
      </c>
      <c r="N2181" s="48">
        <v>496</v>
      </c>
      <c r="O2181" s="23" t="s">
        <v>86</v>
      </c>
      <c r="P2181" s="23">
        <v>90</v>
      </c>
      <c r="Q2181" s="23">
        <v>90</v>
      </c>
      <c r="R2181" s="23" t="s">
        <v>42</v>
      </c>
      <c r="S2181" s="23" t="s">
        <v>43</v>
      </c>
      <c r="T2181" s="23" t="s">
        <v>52</v>
      </c>
      <c r="U2181" s="33"/>
      <c r="V2181" s="34" t="s">
        <v>87</v>
      </c>
      <c r="W2181" s="4">
        <v>4706</v>
      </c>
      <c r="X2181" s="4">
        <f>IF(Table1[[#This Row],[Commodity]]="corn",Table1[[#This Row],[Tariff per Car]]/(111*2000/56),Table1[[#This Row],[Tariff per Car]]/(111*2000/60))</f>
        <v>1.1870990990990991</v>
      </c>
      <c r="Y2181" s="4">
        <f>Table1[[#This Row],[Tariff per Car]]/100.7</f>
        <v>46.732869910625617</v>
      </c>
      <c r="Z2181" s="4">
        <f>(Table1[[#This Row],[Tariff per Car]]/111)</f>
        <v>42.396396396396398</v>
      </c>
      <c r="AA2181" s="6">
        <f>(Table1[[#This Row],[Tariff per Car]]/111)/Table1[[#This Row],[Route Mileage]]</f>
        <v>8.5476605637895969E-2</v>
      </c>
      <c r="AB2181" s="4">
        <v>0</v>
      </c>
      <c r="AC2181" s="4">
        <f>Table1[[#This Row],[FSC per Mile]]*Table1[[#This Row],[Route Mileage]]</f>
        <v>0</v>
      </c>
      <c r="AD2181" s="4">
        <f>Table1[[#This Row],[Tariff per Car]]+Table1[[#This Row],[FSC per Car]]</f>
        <v>4706</v>
      </c>
      <c r="AE2181" s="4">
        <f>IF(Table1[[#This Row],[Commodity]]="corn",Table1[[#This Row],[Tariff + FSC per Car]]/(111*2000/56),Table1[[#This Row],[Tariff + FSC per Car]]/(111*2000/60))</f>
        <v>1.1870990990990991</v>
      </c>
      <c r="AF2181" s="4">
        <f>Table1[[#This Row],[Tariff + FSC per Car]]/100.7</f>
        <v>46.732869910625617</v>
      </c>
      <c r="AG2181" s="4">
        <f>(Table1[[#This Row],[Tariff + FSC per Car]]/111)</f>
        <v>42.396396396396398</v>
      </c>
      <c r="AH2181" s="6">
        <f>(Table1[[#This Row],[Tariff + FSC per Car]]/111)/Table1[[#This Row],[Route Mileage]]</f>
        <v>8.5476605637895969E-2</v>
      </c>
    </row>
    <row r="2182" spans="1:34" x14ac:dyDescent="0.25">
      <c r="A2182" s="12">
        <v>45915</v>
      </c>
      <c r="B2182" s="22" t="s">
        <v>112</v>
      </c>
      <c r="C2182" s="22" t="s">
        <v>112</v>
      </c>
      <c r="D2182" s="25">
        <v>4051</v>
      </c>
      <c r="E2182" s="24">
        <v>2215</v>
      </c>
      <c r="F2182" s="22" t="s">
        <v>35</v>
      </c>
      <c r="G2182" s="22" t="s">
        <v>36</v>
      </c>
      <c r="H2182" s="22" t="s">
        <v>115</v>
      </c>
      <c r="I2182" s="23" t="s">
        <v>57</v>
      </c>
      <c r="J2182" t="str">
        <f>_xlfn.CONCAT(IFERROR(INDEX(Lookup!B:B, MATCH(Table1[[#This Row],[Origin City]], Lookup!A:A, 0)), Table1[[#This Row],[Origin City]]),","," ",Table1[[#This Row],[Origin State]])</f>
        <v>Allen Station (San Jose), IL</v>
      </c>
      <c r="K2182" s="23" t="s">
        <v>116</v>
      </c>
      <c r="L2182" s="23" t="s">
        <v>54</v>
      </c>
      <c r="M2182" s="23" t="str">
        <f>_xlfn.CONCAT(IFERROR(INDEX(Lookup!B:B, MATCH(Table1[[#This Row],[Destination City]], Lookup!A:A, 0)), Table1[[#This Row],[Destination City]]),","," ",Table1[[#This Row],[Destination State]])</f>
        <v>Pittsburg, TX</v>
      </c>
      <c r="N2182" s="44">
        <v>691</v>
      </c>
      <c r="O2182" s="23" t="s">
        <v>51</v>
      </c>
      <c r="P2182" s="23">
        <v>107</v>
      </c>
      <c r="Q2182" s="23"/>
      <c r="R2182" s="23" t="s">
        <v>42</v>
      </c>
      <c r="S2182" s="23" t="s">
        <v>43</v>
      </c>
      <c r="T2182" s="23" t="s">
        <v>52</v>
      </c>
      <c r="U2182" s="37" t="s">
        <v>44</v>
      </c>
      <c r="V2182" s="32"/>
      <c r="W2182" s="4">
        <v>4085</v>
      </c>
      <c r="X2182" s="4">
        <f>IF(Table1[[#This Row],[Commodity]]="corn",Table1[[#This Row],[Tariff per Car]]/(111*2000/56),Table1[[#This Row],[Tariff per Car]]/(111*2000/60))</f>
        <v>1.0304504504504504</v>
      </c>
      <c r="Y2182" s="4">
        <f>Table1[[#This Row],[Tariff per Car]]/100.7</f>
        <v>40.566037735849058</v>
      </c>
      <c r="Z2182" s="4">
        <f>(Table1[[#This Row],[Tariff per Car]]/111)</f>
        <v>36.801801801801801</v>
      </c>
      <c r="AA2182" s="6">
        <f>(Table1[[#This Row],[Tariff per Car]]/111)/Table1[[#This Row],[Route Mileage]]</f>
        <v>5.3258758034445443E-2</v>
      </c>
      <c r="AB2182" s="4">
        <v>0.34</v>
      </c>
      <c r="AC2182" s="4">
        <f>Table1[[#This Row],[FSC per Mile]]*Table1[[#This Row],[Route Mileage]]</f>
        <v>234.94000000000003</v>
      </c>
      <c r="AD2182" s="4">
        <f>Table1[[#This Row],[Tariff per Car]]+Table1[[#This Row],[FSC per Car]]</f>
        <v>4319.9399999999996</v>
      </c>
      <c r="AE2182" s="4">
        <f>IF(Table1[[#This Row],[Commodity]]="corn",Table1[[#This Row],[Tariff + FSC per Car]]/(111*2000/56),Table1[[#This Row],[Tariff + FSC per Car]]/(111*2000/60))</f>
        <v>1.0897145945945945</v>
      </c>
      <c r="AF2182" s="4">
        <f>Table1[[#This Row],[Tariff + FSC per Car]]/100.7</f>
        <v>42.899106256206551</v>
      </c>
      <c r="AG2182" s="4">
        <f>(Table1[[#This Row],[Tariff + FSC per Car]]/111)</f>
        <v>38.918378378378378</v>
      </c>
      <c r="AH2182" s="6">
        <f>(Table1[[#This Row],[Tariff + FSC per Car]]/111)/Table1[[#This Row],[Route Mileage]]</f>
        <v>5.6321821097508509E-2</v>
      </c>
    </row>
    <row r="2183" spans="1:34" x14ac:dyDescent="0.25">
      <c r="A2183" s="12">
        <v>45915</v>
      </c>
      <c r="B2183" s="22" t="s">
        <v>112</v>
      </c>
      <c r="C2183" s="22" t="s">
        <v>112</v>
      </c>
      <c r="D2183" s="25">
        <v>4051</v>
      </c>
      <c r="E2183" s="24">
        <v>2310</v>
      </c>
      <c r="F2183" s="22" t="s">
        <v>35</v>
      </c>
      <c r="G2183" s="22" t="s">
        <v>36</v>
      </c>
      <c r="H2183" s="22" t="s">
        <v>120</v>
      </c>
      <c r="I2183" s="23" t="s">
        <v>77</v>
      </c>
      <c r="J2183" t="str">
        <f>_xlfn.CONCAT(IFERROR(INDEX(Lookup!B:B, MATCH(Table1[[#This Row],[Origin City]], Lookup!A:A, 0)), Table1[[#This Row],[Origin City]]),","," ",Table1[[#This Row],[Origin State]])</f>
        <v>Frankfort, KS</v>
      </c>
      <c r="K2183" s="23" t="s">
        <v>121</v>
      </c>
      <c r="L2183" s="23" t="s">
        <v>40</v>
      </c>
      <c r="M2183" s="23" t="str">
        <f>_xlfn.CONCAT(IFERROR(INDEX(Lookup!B:B, MATCH(Table1[[#This Row],[Destination City]], Lookup!A:A, 0)), Table1[[#This Row],[Destination City]]),","," ",Table1[[#This Row],[Destination State]])</f>
        <v>Calipatria, CA</v>
      </c>
      <c r="N2183" s="44">
        <v>1572</v>
      </c>
      <c r="O2183" s="23" t="s">
        <v>51</v>
      </c>
      <c r="P2183" s="23">
        <v>107</v>
      </c>
      <c r="Q2183" s="23"/>
      <c r="R2183" s="23" t="s">
        <v>42</v>
      </c>
      <c r="S2183" s="23" t="s">
        <v>43</v>
      </c>
      <c r="T2183" s="23" t="s">
        <v>52</v>
      </c>
      <c r="U2183" s="37" t="s">
        <v>44</v>
      </c>
      <c r="V2183" s="32"/>
      <c r="W2183" s="4">
        <v>6005</v>
      </c>
      <c r="X2183" s="4">
        <f>IF(Table1[[#This Row],[Commodity]]="corn",Table1[[#This Row],[Tariff per Car]]/(111*2000/56),Table1[[#This Row],[Tariff per Car]]/(111*2000/60))</f>
        <v>1.5147747747747748</v>
      </c>
      <c r="Y2183" s="4">
        <f>Table1[[#This Row],[Tariff per Car]]/100.7</f>
        <v>59.632571996027806</v>
      </c>
      <c r="Z2183" s="4">
        <f>(Table1[[#This Row],[Tariff per Car]]/111)</f>
        <v>54.099099099099099</v>
      </c>
      <c r="AA2183" s="6">
        <f>(Table1[[#This Row],[Tariff per Car]]/111)/Table1[[#This Row],[Route Mileage]]</f>
        <v>3.4414185177543959E-2</v>
      </c>
      <c r="AB2183" s="4">
        <v>0.34</v>
      </c>
      <c r="AC2183" s="4">
        <f>Table1[[#This Row],[FSC per Mile]]*Table1[[#This Row],[Route Mileage]]</f>
        <v>534.48</v>
      </c>
      <c r="AD2183" s="4">
        <f>Table1[[#This Row],[Tariff per Car]]+Table1[[#This Row],[FSC per Car]]</f>
        <v>6539.48</v>
      </c>
      <c r="AE2183" s="4">
        <f>IF(Table1[[#This Row],[Commodity]]="corn",Table1[[#This Row],[Tariff + FSC per Car]]/(111*2000/56),Table1[[#This Row],[Tariff + FSC per Car]]/(111*2000/60))</f>
        <v>1.6495985585585584</v>
      </c>
      <c r="AF2183" s="4">
        <f>Table1[[#This Row],[Tariff + FSC per Car]]/100.7</f>
        <v>64.940218470705062</v>
      </c>
      <c r="AG2183" s="4">
        <f>(Table1[[#This Row],[Tariff + FSC per Car]]/111)</f>
        <v>58.914234234234229</v>
      </c>
      <c r="AH2183" s="6">
        <f>(Table1[[#This Row],[Tariff + FSC per Car]]/111)/Table1[[#This Row],[Route Mileage]]</f>
        <v>3.7477248240607018E-2</v>
      </c>
    </row>
    <row r="2184" spans="1:34" x14ac:dyDescent="0.25">
      <c r="A2184" s="12">
        <v>45915</v>
      </c>
      <c r="B2184" s="22" t="s">
        <v>112</v>
      </c>
      <c r="C2184" s="22" t="s">
        <v>112</v>
      </c>
      <c r="D2184" s="25">
        <v>4051</v>
      </c>
      <c r="E2184" s="24">
        <v>2300</v>
      </c>
      <c r="F2184" s="22" t="s">
        <v>35</v>
      </c>
      <c r="G2184" s="22" t="s">
        <v>36</v>
      </c>
      <c r="H2184" s="22" t="s">
        <v>113</v>
      </c>
      <c r="I2184" s="23" t="s">
        <v>38</v>
      </c>
      <c r="J2184" t="str">
        <f>_xlfn.CONCAT(IFERROR(INDEX(Lookup!B:B, MATCH(Table1[[#This Row],[Origin City]], Lookup!A:A, 0)), Table1[[#This Row],[Origin City]]),","," ",Table1[[#This Row],[Origin State]])</f>
        <v>Mead, NE</v>
      </c>
      <c r="K2184" s="23" t="s">
        <v>114</v>
      </c>
      <c r="L2184" s="23" t="s">
        <v>40</v>
      </c>
      <c r="M2184" s="23" t="str">
        <f>_xlfn.CONCAT(IFERROR(INDEX(Lookup!B:B, MATCH(Table1[[#This Row],[Destination City]], Lookup!A:A, 0)), Table1[[#This Row],[Destination City]]),","," ",Table1[[#This Row],[Destination State]])</f>
        <v>Keyes, CA</v>
      </c>
      <c r="N2184" s="44">
        <v>1737</v>
      </c>
      <c r="O2184" s="23" t="s">
        <v>51</v>
      </c>
      <c r="P2184" s="23">
        <v>107</v>
      </c>
      <c r="Q2184" s="23"/>
      <c r="R2184" s="23" t="s">
        <v>42</v>
      </c>
      <c r="S2184" s="23" t="s">
        <v>43</v>
      </c>
      <c r="T2184" s="23" t="s">
        <v>52</v>
      </c>
      <c r="U2184" s="37" t="s">
        <v>44</v>
      </c>
      <c r="V2184" s="32"/>
      <c r="W2184" s="4">
        <v>6165</v>
      </c>
      <c r="X2184" s="4">
        <f>IF(Table1[[#This Row],[Commodity]]="corn",Table1[[#This Row],[Tariff per Car]]/(111*2000/56),Table1[[#This Row],[Tariff per Car]]/(111*2000/60))</f>
        <v>1.5551351351351352</v>
      </c>
      <c r="Y2184" s="4">
        <f>Table1[[#This Row],[Tariff per Car]]/100.7</f>
        <v>61.221449851042699</v>
      </c>
      <c r="Z2184" s="4">
        <f>(Table1[[#This Row],[Tariff per Car]]/111)</f>
        <v>55.54054054054054</v>
      </c>
      <c r="AA2184" s="6">
        <f>(Table1[[#This Row],[Tariff per Car]]/111)/Table1[[#This Row],[Route Mileage]]</f>
        <v>3.1974980161508661E-2</v>
      </c>
      <c r="AB2184" s="4">
        <v>0.34</v>
      </c>
      <c r="AC2184" s="4">
        <f>Table1[[#This Row],[FSC per Mile]]*Table1[[#This Row],[Route Mileage]]</f>
        <v>590.58000000000004</v>
      </c>
      <c r="AD2184" s="4">
        <f>Table1[[#This Row],[Tariff per Car]]+Table1[[#This Row],[FSC per Car]]</f>
        <v>6755.58</v>
      </c>
      <c r="AE2184" s="4">
        <f>IF(Table1[[#This Row],[Commodity]]="corn",Table1[[#This Row],[Tariff + FSC per Car]]/(111*2000/56),Table1[[#This Row],[Tariff + FSC per Car]]/(111*2000/60))</f>
        <v>1.7041102702702702</v>
      </c>
      <c r="AF2184" s="4">
        <f>Table1[[#This Row],[Tariff + FSC per Car]]/100.7</f>
        <v>67.086196623634549</v>
      </c>
      <c r="AG2184" s="4">
        <f>(Table1[[#This Row],[Tariff + FSC per Car]]/111)</f>
        <v>60.861081081081082</v>
      </c>
      <c r="AH2184" s="6">
        <f>(Table1[[#This Row],[Tariff + FSC per Car]]/111)/Table1[[#This Row],[Route Mileage]]</f>
        <v>3.503804322457172E-2</v>
      </c>
    </row>
    <row r="2185" spans="1:34" x14ac:dyDescent="0.25">
      <c r="A2185" s="12">
        <v>45915</v>
      </c>
      <c r="B2185" s="22" t="s">
        <v>112</v>
      </c>
      <c r="C2185" s="22" t="s">
        <v>112</v>
      </c>
      <c r="D2185" s="25">
        <v>4051</v>
      </c>
      <c r="E2185" s="24">
        <v>2215</v>
      </c>
      <c r="F2185" s="22" t="s">
        <v>35</v>
      </c>
      <c r="G2185" s="22" t="s">
        <v>36</v>
      </c>
      <c r="H2185" s="22" t="s">
        <v>117</v>
      </c>
      <c r="I2185" s="23" t="s">
        <v>38</v>
      </c>
      <c r="J2185" t="str">
        <f>_xlfn.CONCAT(IFERROR(INDEX(Lookup!B:B, MATCH(Table1[[#This Row],[Origin City]], Lookup!A:A, 0)), Table1[[#This Row],[Origin City]]),","," ",Table1[[#This Row],[Origin State]])</f>
        <v>Nebraska City, NE</v>
      </c>
      <c r="K2185" s="23" t="s">
        <v>118</v>
      </c>
      <c r="L2185" s="23" t="s">
        <v>54</v>
      </c>
      <c r="M2185" s="23" t="str">
        <f>_xlfn.CONCAT(IFERROR(INDEX(Lookup!B:B, MATCH(Table1[[#This Row],[Destination City]], Lookup!A:A, 0)), Table1[[#This Row],[Destination City]]),","," ",Table1[[#This Row],[Destination State]])</f>
        <v>Amarillo, TX</v>
      </c>
      <c r="N2185" s="44">
        <v>714</v>
      </c>
      <c r="O2185" s="23" t="s">
        <v>51</v>
      </c>
      <c r="P2185" s="23">
        <v>107</v>
      </c>
      <c r="Q2185" s="23"/>
      <c r="R2185" s="23" t="s">
        <v>42</v>
      </c>
      <c r="S2185" s="23" t="s">
        <v>43</v>
      </c>
      <c r="T2185" s="23" t="s">
        <v>52</v>
      </c>
      <c r="U2185" s="37" t="s">
        <v>44</v>
      </c>
      <c r="V2185" s="32"/>
      <c r="W2185" s="4">
        <v>5005</v>
      </c>
      <c r="X2185" s="4">
        <f>IF(Table1[[#This Row],[Commodity]]="corn",Table1[[#This Row],[Tariff per Car]]/(111*2000/56),Table1[[#This Row],[Tariff per Car]]/(111*2000/60))</f>
        <v>1.2625225225225225</v>
      </c>
      <c r="Y2185" s="4">
        <f>Table1[[#This Row],[Tariff per Car]]/100.7</f>
        <v>49.702085402184707</v>
      </c>
      <c r="Z2185" s="4">
        <f>(Table1[[#This Row],[Tariff per Car]]/111)</f>
        <v>45.090090090090094</v>
      </c>
      <c r="AA2185" s="6">
        <f>(Table1[[#This Row],[Tariff per Car]]/111)/Table1[[#This Row],[Route Mileage]]</f>
        <v>6.3151386680798449E-2</v>
      </c>
      <c r="AB2185" s="4">
        <v>0.34</v>
      </c>
      <c r="AC2185" s="4">
        <f>Table1[[#This Row],[FSC per Mile]]*Table1[[#This Row],[Route Mileage]]</f>
        <v>242.76000000000002</v>
      </c>
      <c r="AD2185" s="4">
        <f>Table1[[#This Row],[Tariff per Car]]+Table1[[#This Row],[FSC per Car]]</f>
        <v>5247.76</v>
      </c>
      <c r="AE2185" s="4">
        <f>IF(Table1[[#This Row],[Commodity]]="corn",Table1[[#This Row],[Tariff + FSC per Car]]/(111*2000/56),Table1[[#This Row],[Tariff + FSC per Car]]/(111*2000/60))</f>
        <v>1.3237592792792794</v>
      </c>
      <c r="AF2185" s="4">
        <f>Table1[[#This Row],[Tariff + FSC per Car]]/100.7</f>
        <v>52.112810327706057</v>
      </c>
      <c r="AG2185" s="4">
        <f>(Table1[[#This Row],[Tariff + FSC per Car]]/111)</f>
        <v>47.277117117117122</v>
      </c>
      <c r="AH2185" s="6">
        <f>(Table1[[#This Row],[Tariff + FSC per Car]]/111)/Table1[[#This Row],[Route Mileage]]</f>
        <v>6.6214449743861509E-2</v>
      </c>
    </row>
    <row r="2186" spans="1:34" x14ac:dyDescent="0.25">
      <c r="A2186" s="12">
        <v>45915</v>
      </c>
      <c r="B2186" s="22" t="s">
        <v>112</v>
      </c>
      <c r="C2186" s="22" t="s">
        <v>112</v>
      </c>
      <c r="D2186" s="25">
        <v>4051</v>
      </c>
      <c r="E2186" s="24">
        <v>2100</v>
      </c>
      <c r="F2186" s="22" t="s">
        <v>35</v>
      </c>
      <c r="G2186" s="22" t="s">
        <v>36</v>
      </c>
      <c r="H2186" s="22" t="s">
        <v>122</v>
      </c>
      <c r="I2186" s="23" t="s">
        <v>59</v>
      </c>
      <c r="J2186" t="str">
        <f>_xlfn.CONCAT(IFERROR(INDEX(Lookup!B:B, MATCH(Table1[[#This Row],[Origin City]], Lookup!A:A, 0)), Table1[[#This Row],[Origin City]]),","," ",Table1[[#This Row],[Origin State]])</f>
        <v>Sloan, IA</v>
      </c>
      <c r="K2186" s="23" t="s">
        <v>123</v>
      </c>
      <c r="L2186" s="23" t="s">
        <v>124</v>
      </c>
      <c r="M2186" s="23" t="str">
        <f>_xlfn.CONCAT(IFERROR(INDEX(Lookup!B:B, MATCH(Table1[[#This Row],[Destination City]], Lookup!A:A, 0)), Table1[[#This Row],[Destination City]]),","," ",Table1[[#This Row],[Destination State]])</f>
        <v>Burley, ID</v>
      </c>
      <c r="N2186" s="44">
        <v>1176</v>
      </c>
      <c r="O2186" s="23" t="s">
        <v>51</v>
      </c>
      <c r="P2186" s="23">
        <v>107</v>
      </c>
      <c r="Q2186" s="23"/>
      <c r="R2186" s="23" t="s">
        <v>42</v>
      </c>
      <c r="S2186" s="23" t="s">
        <v>43</v>
      </c>
      <c r="T2186" s="23" t="s">
        <v>52</v>
      </c>
      <c r="U2186" s="37" t="s">
        <v>44</v>
      </c>
      <c r="V2186" s="32"/>
      <c r="W2186" s="4">
        <v>5685</v>
      </c>
      <c r="X2186" s="4">
        <f>IF(Table1[[#This Row],[Commodity]]="corn",Table1[[#This Row],[Tariff per Car]]/(111*2000/56),Table1[[#This Row],[Tariff per Car]]/(111*2000/60))</f>
        <v>1.4340540540540541</v>
      </c>
      <c r="Y2186" s="4">
        <f>Table1[[#This Row],[Tariff per Car]]/100.7</f>
        <v>56.454816285998014</v>
      </c>
      <c r="Z2186" s="4">
        <f>(Table1[[#This Row],[Tariff per Car]]/111)</f>
        <v>51.216216216216218</v>
      </c>
      <c r="AA2186" s="6">
        <f>(Table1[[#This Row],[Tariff per Car]]/111)/Table1[[#This Row],[Route Mileage]]</f>
        <v>4.355120426548998E-2</v>
      </c>
      <c r="AB2186" s="4">
        <v>0.34</v>
      </c>
      <c r="AC2186" s="4">
        <f>Table1[[#This Row],[FSC per Mile]]*Table1[[#This Row],[Route Mileage]]</f>
        <v>399.84000000000003</v>
      </c>
      <c r="AD2186" s="4">
        <f>Table1[[#This Row],[Tariff per Car]]+Table1[[#This Row],[FSC per Car]]</f>
        <v>6084.84</v>
      </c>
      <c r="AE2186" s="4">
        <f>IF(Table1[[#This Row],[Commodity]]="corn",Table1[[#This Row],[Tariff + FSC per Car]]/(111*2000/56),Table1[[#This Row],[Tariff + FSC per Car]]/(111*2000/60))</f>
        <v>1.5349145945945946</v>
      </c>
      <c r="AF2186" s="4">
        <f>Table1[[#This Row],[Tariff + FSC per Car]]/100.7</f>
        <v>60.425422045680236</v>
      </c>
      <c r="AG2186" s="4">
        <f>(Table1[[#This Row],[Tariff + FSC per Car]]/111)</f>
        <v>54.818378378378377</v>
      </c>
      <c r="AH2186" s="6">
        <f>(Table1[[#This Row],[Tariff + FSC per Car]]/111)/Table1[[#This Row],[Route Mileage]]</f>
        <v>4.661426732855304E-2</v>
      </c>
    </row>
    <row r="2187" spans="1:34" x14ac:dyDescent="0.25">
      <c r="A2187" s="12">
        <v>45915</v>
      </c>
      <c r="B2187" s="22" t="s">
        <v>112</v>
      </c>
      <c r="C2187" s="22" t="s">
        <v>112</v>
      </c>
      <c r="D2187" s="25">
        <v>4051</v>
      </c>
      <c r="E2187" s="24">
        <v>2210</v>
      </c>
      <c r="F2187" s="22" t="s">
        <v>35</v>
      </c>
      <c r="G2187" s="22" t="s">
        <v>36</v>
      </c>
      <c r="H2187" s="22" t="s">
        <v>125</v>
      </c>
      <c r="I2187" s="23" t="s">
        <v>57</v>
      </c>
      <c r="J2187" t="str">
        <f>_xlfn.CONCAT(IFERROR(INDEX(Lookup!B:B, MATCH(Table1[[#This Row],[Origin City]], Lookup!A:A, 0)), Table1[[#This Row],[Origin City]]),","," ",Table1[[#This Row],[Origin State]])</f>
        <v>Sterling, IL</v>
      </c>
      <c r="K2187" s="23" t="s">
        <v>126</v>
      </c>
      <c r="L2187" s="23" t="s">
        <v>127</v>
      </c>
      <c r="M2187" s="23" t="str">
        <f>_xlfn.CONCAT(IFERROR(INDEX(Lookup!B:B, MATCH(Table1[[#This Row],[Destination City]], Lookup!A:A, 0)), Table1[[#This Row],[Destination City]]),","," ",Table1[[#This Row],[Destination State]])</f>
        <v>Nashville, AR</v>
      </c>
      <c r="N2187" s="44">
        <v>723</v>
      </c>
      <c r="O2187" s="23" t="s">
        <v>51</v>
      </c>
      <c r="P2187" s="23">
        <v>107</v>
      </c>
      <c r="Q2187" s="23"/>
      <c r="R2187" s="23" t="s">
        <v>42</v>
      </c>
      <c r="S2187" s="23" t="s">
        <v>43</v>
      </c>
      <c r="T2187" s="23" t="s">
        <v>52</v>
      </c>
      <c r="U2187" s="37" t="s">
        <v>44</v>
      </c>
      <c r="V2187" s="32"/>
      <c r="W2187" s="4">
        <v>4225</v>
      </c>
      <c r="X2187" s="4">
        <f>IF(Table1[[#This Row],[Commodity]]="corn",Table1[[#This Row],[Tariff per Car]]/(111*2000/56),Table1[[#This Row],[Tariff per Car]]/(111*2000/60))</f>
        <v>1.0657657657657658</v>
      </c>
      <c r="Y2187" s="4">
        <f>Table1[[#This Row],[Tariff per Car]]/100.7</f>
        <v>41.956305858987086</v>
      </c>
      <c r="Z2187" s="4">
        <f>(Table1[[#This Row],[Tariff per Car]]/111)</f>
        <v>38.063063063063062</v>
      </c>
      <c r="AA2187" s="6">
        <f>(Table1[[#This Row],[Tariff per Car]]/111)/Table1[[#This Row],[Route Mileage]]</f>
        <v>5.2646007002853476E-2</v>
      </c>
      <c r="AB2187" s="4">
        <v>0.34</v>
      </c>
      <c r="AC2187" s="4">
        <f>Table1[[#This Row],[FSC per Mile]]*Table1[[#This Row],[Route Mileage]]</f>
        <v>245.82000000000002</v>
      </c>
      <c r="AD2187" s="4">
        <f>Table1[[#This Row],[Tariff per Car]]+Table1[[#This Row],[FSC per Car]]</f>
        <v>4470.82</v>
      </c>
      <c r="AE2187" s="4">
        <f>IF(Table1[[#This Row],[Commodity]]="corn",Table1[[#This Row],[Tariff + FSC per Car]]/(111*2000/56),Table1[[#This Row],[Tariff + FSC per Car]]/(111*2000/60))</f>
        <v>1.1277744144144144</v>
      </c>
      <c r="AF2187" s="4">
        <f>Table1[[#This Row],[Tariff + FSC per Car]]/100.7</f>
        <v>44.397418073485596</v>
      </c>
      <c r="AG2187" s="4">
        <f>(Table1[[#This Row],[Tariff + FSC per Car]]/111)</f>
        <v>40.277657657657656</v>
      </c>
      <c r="AH2187" s="6">
        <f>(Table1[[#This Row],[Tariff + FSC per Car]]/111)/Table1[[#This Row],[Route Mileage]]</f>
        <v>5.5709070065916536E-2</v>
      </c>
    </row>
    <row r="2188" spans="1:34" x14ac:dyDescent="0.25">
      <c r="A2188" s="12">
        <v>45915</v>
      </c>
      <c r="B2188" s="22" t="s">
        <v>34</v>
      </c>
      <c r="C2188" s="22" t="s">
        <v>34</v>
      </c>
      <c r="D2188" s="25">
        <v>4022</v>
      </c>
      <c r="E2188" s="24">
        <v>69105</v>
      </c>
      <c r="F2188" s="22" t="s">
        <v>72</v>
      </c>
      <c r="G2188" s="22" t="s">
        <v>36</v>
      </c>
      <c r="H2188" s="22" t="s">
        <v>73</v>
      </c>
      <c r="I2188" s="23" t="s">
        <v>47</v>
      </c>
      <c r="J2188" t="str">
        <f>_xlfn.CONCAT(IFERROR(INDEX(Lookup!B:B, MATCH(Table1[[#This Row],[Origin City]], Lookup!A:A, 0)), Table1[[#This Row],[Origin City]]),","," ",Table1[[#This Row],[Origin State]])</f>
        <v>Argyle, MN</v>
      </c>
      <c r="K2188" s="23" t="s">
        <v>48</v>
      </c>
      <c r="L2188" s="23" t="s">
        <v>49</v>
      </c>
      <c r="M2188" s="23" t="s">
        <v>50</v>
      </c>
      <c r="N2188" s="44">
        <v>1528</v>
      </c>
      <c r="O2188" s="23" t="s">
        <v>51</v>
      </c>
      <c r="P2188" s="23">
        <v>110</v>
      </c>
      <c r="Q2188" s="23">
        <v>120</v>
      </c>
      <c r="R2188" s="23" t="s">
        <v>2</v>
      </c>
      <c r="S2188" s="23" t="s">
        <v>43</v>
      </c>
      <c r="T2188" s="23" t="s">
        <v>52</v>
      </c>
      <c r="U2188" s="37" t="s">
        <v>44</v>
      </c>
      <c r="V2188" s="32" t="s">
        <v>45</v>
      </c>
      <c r="W2188" s="4">
        <v>6135</v>
      </c>
      <c r="X2188" s="4">
        <f>IF(Table1[[#This Row],[Commodity]]="corn",Table1[[#This Row],[Tariff per Car]]/(111*2000/56),Table1[[#This Row],[Tariff per Car]]/(111*2000/60))</f>
        <v>1.6581081081081082</v>
      </c>
      <c r="Y2188" s="4">
        <f>Table1[[#This Row],[Tariff per Car]]/100.7</f>
        <v>60.923535253227406</v>
      </c>
      <c r="Z2188" s="4">
        <f>(Table1[[#This Row],[Tariff per Car]]/111)</f>
        <v>55.270270270270274</v>
      </c>
      <c r="AA2188" s="6">
        <f>(Table1[[#This Row],[Tariff per Car]]/111)/Table1[[#This Row],[Route Mileage]]</f>
        <v>3.6171642847035522E-2</v>
      </c>
      <c r="AB2188" s="4">
        <v>0.11</v>
      </c>
      <c r="AC2188" s="4">
        <f>Table1[[#This Row],[FSC per Mile]]*Table1[[#This Row],[Route Mileage]]</f>
        <v>168.08</v>
      </c>
      <c r="AD2188" s="4">
        <f>Table1[[#This Row],[Tariff per Car]]+Table1[[#This Row],[FSC per Car]]</f>
        <v>6303.08</v>
      </c>
      <c r="AE2188" s="4">
        <f>IF(Table1[[#This Row],[Commodity]]="corn",Table1[[#This Row],[Tariff + FSC per Car]]/(111*2000/56),Table1[[#This Row],[Tariff + FSC per Car]]/(111*2000/60))</f>
        <v>1.7035351351351351</v>
      </c>
      <c r="AF2188" s="4">
        <f>Table1[[#This Row],[Tariff + FSC per Car]]/100.7</f>
        <v>62.592651439920552</v>
      </c>
      <c r="AG2188" s="4">
        <f>(Table1[[#This Row],[Tariff + FSC per Car]]/111)</f>
        <v>56.784504504504504</v>
      </c>
      <c r="AH2188" s="6">
        <f>(Table1[[#This Row],[Tariff + FSC per Car]]/111)/Table1[[#This Row],[Route Mileage]]</f>
        <v>3.716263383802651E-2</v>
      </c>
    </row>
    <row r="2189" spans="1:34" x14ac:dyDescent="0.25">
      <c r="A2189" s="12">
        <v>45915</v>
      </c>
      <c r="B2189" s="22" t="s">
        <v>34</v>
      </c>
      <c r="C2189" s="22" t="s">
        <v>34</v>
      </c>
      <c r="D2189" s="25">
        <v>4022</v>
      </c>
      <c r="E2189" s="24">
        <v>69105</v>
      </c>
      <c r="F2189" s="22" t="s">
        <v>72</v>
      </c>
      <c r="G2189" s="22" t="s">
        <v>36</v>
      </c>
      <c r="H2189" s="22" t="s">
        <v>73</v>
      </c>
      <c r="I2189" s="23" t="s">
        <v>47</v>
      </c>
      <c r="J2189" t="str">
        <f>_xlfn.CONCAT(IFERROR(INDEX(Lookup!B:B, MATCH(Table1[[#This Row],[Origin City]], Lookup!A:A, 0)), Table1[[#This Row],[Origin City]]),","," ",Table1[[#This Row],[Origin State]])</f>
        <v>Argyle, MN</v>
      </c>
      <c r="K2189" s="23" t="s">
        <v>65</v>
      </c>
      <c r="L2189" s="23" t="s">
        <v>54</v>
      </c>
      <c r="M2189" s="23" t="s">
        <v>66</v>
      </c>
      <c r="N2189" s="44">
        <v>1634</v>
      </c>
      <c r="O2189" s="23" t="s">
        <v>51</v>
      </c>
      <c r="P2189" s="23">
        <v>110</v>
      </c>
      <c r="Q2189" s="23">
        <v>120</v>
      </c>
      <c r="R2189" s="23" t="s">
        <v>2</v>
      </c>
      <c r="S2189" s="23" t="s">
        <v>43</v>
      </c>
      <c r="T2189" s="23" t="s">
        <v>52</v>
      </c>
      <c r="U2189" s="37" t="s">
        <v>44</v>
      </c>
      <c r="V2189" s="32" t="s">
        <v>45</v>
      </c>
      <c r="W2189" s="4">
        <v>5185</v>
      </c>
      <c r="X2189" s="4">
        <f>IF(Table1[[#This Row],[Commodity]]="corn",Table1[[#This Row],[Tariff per Car]]/(111*2000/56),Table1[[#This Row],[Tariff per Car]]/(111*2000/60))</f>
        <v>1.4013513513513514</v>
      </c>
      <c r="Y2189" s="4">
        <f>Table1[[#This Row],[Tariff per Car]]/100.7</f>
        <v>51.489572989076464</v>
      </c>
      <c r="Z2189" s="4">
        <f>(Table1[[#This Row],[Tariff per Car]]/111)</f>
        <v>46.711711711711715</v>
      </c>
      <c r="AA2189" s="6">
        <f>(Table1[[#This Row],[Tariff per Car]]/111)/Table1[[#This Row],[Route Mileage]]</f>
        <v>2.8587338868856619E-2</v>
      </c>
      <c r="AB2189" s="4">
        <v>0.11</v>
      </c>
      <c r="AC2189" s="4">
        <f>Table1[[#This Row],[FSC per Mile]]*Table1[[#This Row],[Route Mileage]]</f>
        <v>179.74</v>
      </c>
      <c r="AD2189" s="4">
        <f>Table1[[#This Row],[Tariff per Car]]+Table1[[#This Row],[FSC per Car]]</f>
        <v>5364.74</v>
      </c>
      <c r="AE2189" s="4">
        <f>IF(Table1[[#This Row],[Commodity]]="corn",Table1[[#This Row],[Tariff + FSC per Car]]/(111*2000/56),Table1[[#This Row],[Tariff + FSC per Car]]/(111*2000/60))</f>
        <v>1.4499297297297298</v>
      </c>
      <c r="AF2189" s="4">
        <f>Table1[[#This Row],[Tariff + FSC per Car]]/100.7</f>
        <v>53.274478649453819</v>
      </c>
      <c r="AG2189" s="4">
        <f>(Table1[[#This Row],[Tariff + FSC per Car]]/111)</f>
        <v>48.33099099099099</v>
      </c>
      <c r="AH2189" s="6">
        <f>(Table1[[#This Row],[Tariff + FSC per Car]]/111)/Table1[[#This Row],[Route Mileage]]</f>
        <v>2.9578329859847607E-2</v>
      </c>
    </row>
    <row r="2190" spans="1:34" x14ac:dyDescent="0.25">
      <c r="A2190" s="12">
        <v>45915</v>
      </c>
      <c r="B2190" s="22" t="s">
        <v>34</v>
      </c>
      <c r="C2190" s="22" t="s">
        <v>34</v>
      </c>
      <c r="D2190" s="25">
        <v>4022</v>
      </c>
      <c r="E2190" s="24">
        <v>69105</v>
      </c>
      <c r="F2190" s="22" t="s">
        <v>72</v>
      </c>
      <c r="G2190" s="22" t="s">
        <v>36</v>
      </c>
      <c r="H2190" s="22" t="s">
        <v>74</v>
      </c>
      <c r="I2190" s="23" t="s">
        <v>75</v>
      </c>
      <c r="J2190" t="str">
        <f>_xlfn.CONCAT(IFERROR(INDEX(Lookup!B:B, MATCH(Table1[[#This Row],[Origin City]], Lookup!A:A, 0)), Table1[[#This Row],[Origin City]]),","," ",Table1[[#This Row],[Origin State]])</f>
        <v>Casselton, ND</v>
      </c>
      <c r="K2190" s="23" t="s">
        <v>48</v>
      </c>
      <c r="L2190" s="23" t="s">
        <v>49</v>
      </c>
      <c r="M2190" s="23" t="s">
        <v>50</v>
      </c>
      <c r="N2190" s="44">
        <v>1469</v>
      </c>
      <c r="O2190" s="23" t="s">
        <v>51</v>
      </c>
      <c r="P2190" s="23">
        <v>110</v>
      </c>
      <c r="Q2190" s="23">
        <v>120</v>
      </c>
      <c r="R2190" s="23" t="s">
        <v>2</v>
      </c>
      <c r="S2190" s="23" t="s">
        <v>43</v>
      </c>
      <c r="T2190" s="23" t="s">
        <v>52</v>
      </c>
      <c r="U2190" s="37" t="s">
        <v>44</v>
      </c>
      <c r="V2190" s="32" t="s">
        <v>45</v>
      </c>
      <c r="W2190" s="4">
        <v>6085</v>
      </c>
      <c r="X2190" s="4">
        <f>IF(Table1[[#This Row],[Commodity]]="corn",Table1[[#This Row],[Tariff per Car]]/(111*2000/56),Table1[[#This Row],[Tariff per Car]]/(111*2000/60))</f>
        <v>1.6445945945945946</v>
      </c>
      <c r="Y2190" s="4">
        <f>Table1[[#This Row],[Tariff per Car]]/100.7</f>
        <v>60.427010923535249</v>
      </c>
      <c r="Z2190" s="4">
        <f>(Table1[[#This Row],[Tariff per Car]]/111)</f>
        <v>54.81981981981982</v>
      </c>
      <c r="AA2190" s="6">
        <f>(Table1[[#This Row],[Tariff per Car]]/111)/Table1[[#This Row],[Route Mileage]]</f>
        <v>3.731778068061254E-2</v>
      </c>
      <c r="AB2190" s="4">
        <v>0.11</v>
      </c>
      <c r="AC2190" s="4">
        <f>Table1[[#This Row],[FSC per Mile]]*Table1[[#This Row],[Route Mileage]]</f>
        <v>161.59</v>
      </c>
      <c r="AD2190" s="4">
        <f>Table1[[#This Row],[Tariff per Car]]+Table1[[#This Row],[FSC per Car]]</f>
        <v>6246.59</v>
      </c>
      <c r="AE2190" s="4">
        <f>IF(Table1[[#This Row],[Commodity]]="corn",Table1[[#This Row],[Tariff + FSC per Car]]/(111*2000/56),Table1[[#This Row],[Tariff + FSC per Car]]/(111*2000/60))</f>
        <v>1.6882675675675676</v>
      </c>
      <c r="AF2190" s="4">
        <f>Table1[[#This Row],[Tariff + FSC per Car]]/100.7</f>
        <v>62.031678252234357</v>
      </c>
      <c r="AG2190" s="4">
        <f>(Table1[[#This Row],[Tariff + FSC per Car]]/111)</f>
        <v>56.275585585585588</v>
      </c>
      <c r="AH2190" s="6">
        <f>(Table1[[#This Row],[Tariff + FSC per Car]]/111)/Table1[[#This Row],[Route Mileage]]</f>
        <v>3.8308771671603535E-2</v>
      </c>
    </row>
    <row r="2191" spans="1:34" x14ac:dyDescent="0.25">
      <c r="A2191" s="12">
        <v>45915</v>
      </c>
      <c r="B2191" s="22" t="s">
        <v>34</v>
      </c>
      <c r="C2191" s="22" t="s">
        <v>34</v>
      </c>
      <c r="D2191" s="25">
        <v>4022</v>
      </c>
      <c r="E2191" s="24">
        <v>69902</v>
      </c>
      <c r="F2191" s="22" t="s">
        <v>72</v>
      </c>
      <c r="G2191" s="22" t="s">
        <v>36</v>
      </c>
      <c r="H2191" s="22" t="s">
        <v>74</v>
      </c>
      <c r="I2191" s="23" t="s">
        <v>75</v>
      </c>
      <c r="J2191" t="str">
        <f>_xlfn.CONCAT(IFERROR(INDEX(Lookup!B:B, MATCH(Table1[[#This Row],[Origin City]], Lookup!A:A, 0)), Table1[[#This Row],[Origin City]]),","," ",Table1[[#This Row],[Origin State]])</f>
        <v>Casselton, ND</v>
      </c>
      <c r="K2191" s="23" t="s">
        <v>79</v>
      </c>
      <c r="L2191" s="23" t="s">
        <v>62</v>
      </c>
      <c r="M2191" s="23" t="str">
        <f>_xlfn.CONCAT(IFERROR(INDEX(Lookup!B:B, MATCH(Table1[[#This Row],[Destination City]], Lookup!A:A, 0)), Table1[[#This Row],[Destination City]]),","," ",Table1[[#This Row],[Destination State]])</f>
        <v>St. Louis, MO</v>
      </c>
      <c r="N2191" s="44">
        <v>855</v>
      </c>
      <c r="O2191" s="23" t="s">
        <v>51</v>
      </c>
      <c r="P2191" s="23">
        <v>110</v>
      </c>
      <c r="Q2191" s="23">
        <v>120</v>
      </c>
      <c r="R2191" s="23" t="s">
        <v>2</v>
      </c>
      <c r="S2191" s="23" t="s">
        <v>43</v>
      </c>
      <c r="T2191" s="23" t="s">
        <v>52</v>
      </c>
      <c r="U2191" s="37" t="s">
        <v>44</v>
      </c>
      <c r="V2191" s="32" t="s">
        <v>45</v>
      </c>
      <c r="W2191" s="4">
        <v>3400</v>
      </c>
      <c r="X2191" s="4">
        <f>IF(Table1[[#This Row],[Commodity]]="corn",Table1[[#This Row],[Tariff per Car]]/(111*2000/56),Table1[[#This Row],[Tariff per Car]]/(111*2000/60))</f>
        <v>0.91891891891891897</v>
      </c>
      <c r="Y2191" s="4">
        <f>Table1[[#This Row],[Tariff per Car]]/100.7</f>
        <v>33.763654419066533</v>
      </c>
      <c r="Z2191" s="4">
        <f>(Table1[[#This Row],[Tariff per Car]]/111)</f>
        <v>30.63063063063063</v>
      </c>
      <c r="AA2191" s="6">
        <f>(Table1[[#This Row],[Tariff per Car]]/111)/Table1[[#This Row],[Route Mileage]]</f>
        <v>3.5825298983193719E-2</v>
      </c>
      <c r="AB2191" s="4">
        <v>0.11</v>
      </c>
      <c r="AC2191" s="4">
        <f>Table1[[#This Row],[FSC per Mile]]*Table1[[#This Row],[Route Mileage]]</f>
        <v>94.05</v>
      </c>
      <c r="AD2191" s="4">
        <f>Table1[[#This Row],[Tariff per Car]]+Table1[[#This Row],[FSC per Car]]</f>
        <v>3494.05</v>
      </c>
      <c r="AE2191" s="4">
        <f>IF(Table1[[#This Row],[Commodity]]="corn",Table1[[#This Row],[Tariff + FSC per Car]]/(111*2000/56),Table1[[#This Row],[Tariff + FSC per Car]]/(111*2000/60))</f>
        <v>0.94433783783783787</v>
      </c>
      <c r="AF2191" s="4">
        <f>Table1[[#This Row],[Tariff + FSC per Car]]/100.7</f>
        <v>34.697616683217475</v>
      </c>
      <c r="AG2191" s="4">
        <f>(Table1[[#This Row],[Tariff + FSC per Car]]/111)</f>
        <v>31.477927927927929</v>
      </c>
      <c r="AH2191" s="6">
        <f>(Table1[[#This Row],[Tariff + FSC per Car]]/111)/Table1[[#This Row],[Route Mileage]]</f>
        <v>3.6816289974184714E-2</v>
      </c>
    </row>
    <row r="2192" spans="1:34" x14ac:dyDescent="0.25">
      <c r="A2192" s="12">
        <v>45915</v>
      </c>
      <c r="B2192" s="22" t="s">
        <v>34</v>
      </c>
      <c r="C2192" s="22" t="s">
        <v>34</v>
      </c>
      <c r="D2192" s="25">
        <v>4022</v>
      </c>
      <c r="E2192" s="24">
        <v>69105</v>
      </c>
      <c r="F2192" s="22" t="s">
        <v>72</v>
      </c>
      <c r="G2192" s="22" t="s">
        <v>36</v>
      </c>
      <c r="H2192" s="22" t="s">
        <v>76</v>
      </c>
      <c r="I2192" s="23" t="s">
        <v>77</v>
      </c>
      <c r="J2192" t="str">
        <f>_xlfn.CONCAT(IFERROR(INDEX(Lookup!B:B, MATCH(Table1[[#This Row],[Origin City]], Lookup!A:A, 0)), Table1[[#This Row],[Origin City]]),","," ",Table1[[#This Row],[Origin State]])</f>
        <v>Concordia, KS</v>
      </c>
      <c r="K2192" s="23" t="s">
        <v>65</v>
      </c>
      <c r="L2192" s="23" t="s">
        <v>54</v>
      </c>
      <c r="M2192" s="23" t="s">
        <v>66</v>
      </c>
      <c r="N2192" s="44">
        <v>742</v>
      </c>
      <c r="O2192" s="23" t="s">
        <v>51</v>
      </c>
      <c r="P2192" s="23">
        <v>110</v>
      </c>
      <c r="Q2192" s="23">
        <v>120</v>
      </c>
      <c r="R2192" s="23" t="s">
        <v>2</v>
      </c>
      <c r="S2192" s="23" t="s">
        <v>43</v>
      </c>
      <c r="T2192" s="23" t="s">
        <v>43</v>
      </c>
      <c r="U2192" s="37" t="s">
        <v>44</v>
      </c>
      <c r="V2192" s="32" t="s">
        <v>45</v>
      </c>
      <c r="W2192" s="4">
        <v>3435</v>
      </c>
      <c r="X2192" s="4">
        <f>IF(Table1[[#This Row],[Commodity]]="corn",Table1[[#This Row],[Tariff per Car]]/(111*2000/56),Table1[[#This Row],[Tariff per Car]]/(111*2000/60))</f>
        <v>0.92837837837837833</v>
      </c>
      <c r="Y2192" s="4">
        <f>Table1[[#This Row],[Tariff per Car]]/100.7</f>
        <v>34.111221449851044</v>
      </c>
      <c r="Z2192" s="4">
        <f>(Table1[[#This Row],[Tariff per Car]]/111)</f>
        <v>30.945945945945947</v>
      </c>
      <c r="AA2192" s="6">
        <f>(Table1[[#This Row],[Tariff per Car]]/111)/Table1[[#This Row],[Route Mileage]]</f>
        <v>4.1706126611786992E-2</v>
      </c>
      <c r="AB2192" s="4">
        <v>0.11</v>
      </c>
      <c r="AC2192" s="4">
        <f>Table1[[#This Row],[FSC per Mile]]*Table1[[#This Row],[Route Mileage]]</f>
        <v>81.62</v>
      </c>
      <c r="AD2192" s="4">
        <f>Table1[[#This Row],[Tariff per Car]]+Table1[[#This Row],[FSC per Car]]</f>
        <v>3516.62</v>
      </c>
      <c r="AE2192" s="4">
        <f>IF(Table1[[#This Row],[Commodity]]="corn",Table1[[#This Row],[Tariff + FSC per Car]]/(111*2000/56),Table1[[#This Row],[Tariff + FSC per Car]]/(111*2000/60))</f>
        <v>0.95043783783783786</v>
      </c>
      <c r="AF2192" s="4">
        <f>Table1[[#This Row],[Tariff + FSC per Car]]/100.7</f>
        <v>34.921747765640511</v>
      </c>
      <c r="AG2192" s="4">
        <f>(Table1[[#This Row],[Tariff + FSC per Car]]/111)</f>
        <v>31.681261261261259</v>
      </c>
      <c r="AH2192" s="6">
        <f>(Table1[[#This Row],[Tariff + FSC per Car]]/111)/Table1[[#This Row],[Route Mileage]]</f>
        <v>4.269711760277798E-2</v>
      </c>
    </row>
    <row r="2193" spans="1:34" x14ac:dyDescent="0.25">
      <c r="A2193" s="12">
        <v>45915</v>
      </c>
      <c r="B2193" s="22" t="s">
        <v>34</v>
      </c>
      <c r="C2193" s="22" t="s">
        <v>34</v>
      </c>
      <c r="D2193" s="25">
        <v>4022</v>
      </c>
      <c r="E2193" s="24">
        <v>69105</v>
      </c>
      <c r="F2193" s="22" t="s">
        <v>72</v>
      </c>
      <c r="G2193" s="22" t="s">
        <v>36</v>
      </c>
      <c r="H2193" s="22" t="s">
        <v>78</v>
      </c>
      <c r="I2193" s="23" t="s">
        <v>68</v>
      </c>
      <c r="J2193" t="str">
        <f>_xlfn.CONCAT(IFERROR(INDEX(Lookup!B:B, MATCH(Table1[[#This Row],[Origin City]], Lookup!A:A, 0)), Table1[[#This Row],[Origin City]]),","," ",Table1[[#This Row],[Origin State]])</f>
        <v>Mitchell, SD</v>
      </c>
      <c r="K2193" s="23" t="s">
        <v>48</v>
      </c>
      <c r="L2193" s="23" t="s">
        <v>49</v>
      </c>
      <c r="M2193" s="23" t="s">
        <v>50</v>
      </c>
      <c r="N2193" s="44">
        <v>1624</v>
      </c>
      <c r="O2193" s="23" t="s">
        <v>51</v>
      </c>
      <c r="P2193" s="23">
        <v>110</v>
      </c>
      <c r="Q2193" s="23">
        <v>120</v>
      </c>
      <c r="R2193" s="23" t="s">
        <v>2</v>
      </c>
      <c r="S2193" s="23" t="s">
        <v>43</v>
      </c>
      <c r="T2193" t="s">
        <v>52</v>
      </c>
      <c r="U2193" s="37" t="s">
        <v>44</v>
      </c>
      <c r="V2193" s="32" t="s">
        <v>45</v>
      </c>
      <c r="W2193" s="4">
        <v>6185</v>
      </c>
      <c r="X2193" s="4">
        <f>IF(Table1[[#This Row],[Commodity]]="corn",Table1[[#This Row],[Tariff per Car]]/(111*2000/56),Table1[[#This Row],[Tariff per Car]]/(111*2000/60))</f>
        <v>1.6716216216216215</v>
      </c>
      <c r="Y2193" s="4">
        <f>Table1[[#This Row],[Tariff per Car]]/100.7</f>
        <v>61.420059582919563</v>
      </c>
      <c r="Z2193" s="4">
        <f>(Table1[[#This Row],[Tariff per Car]]/111)</f>
        <v>55.72072072072072</v>
      </c>
      <c r="AA2193" s="6">
        <f>(Table1[[#This Row],[Tariff per Car]]/111)/Table1[[#This Row],[Route Mileage]]</f>
        <v>3.4310788621133452E-2</v>
      </c>
      <c r="AB2193" s="4">
        <v>0.11</v>
      </c>
      <c r="AC2193" s="4">
        <f>Table1[[#This Row],[FSC per Mile]]*Table1[[#This Row],[Route Mileage]]</f>
        <v>178.64000000000001</v>
      </c>
      <c r="AD2193" s="4">
        <f>Table1[[#This Row],[Tariff per Car]]+Table1[[#This Row],[FSC per Car]]</f>
        <v>6363.64</v>
      </c>
      <c r="AE2193" s="4">
        <f>IF(Table1[[#This Row],[Commodity]]="corn",Table1[[#This Row],[Tariff + FSC per Car]]/(111*2000/56),Table1[[#This Row],[Tariff + FSC per Car]]/(111*2000/60))</f>
        <v>1.7199027027027027</v>
      </c>
      <c r="AF2193" s="4">
        <f>Table1[[#This Row],[Tariff + FSC per Car]]/100.7</f>
        <v>63.194041708043699</v>
      </c>
      <c r="AG2193" s="4">
        <f>(Table1[[#This Row],[Tariff + FSC per Car]]/111)</f>
        <v>57.330090090090096</v>
      </c>
      <c r="AH2193" s="6">
        <f>(Table1[[#This Row],[Tariff + FSC per Car]]/111)/Table1[[#This Row],[Route Mileage]]</f>
        <v>3.530177961212444E-2</v>
      </c>
    </row>
    <row r="2194" spans="1:34" x14ac:dyDescent="0.25">
      <c r="A2194" s="12">
        <v>45915</v>
      </c>
      <c r="B2194" s="22" t="s">
        <v>34</v>
      </c>
      <c r="C2194" s="22" t="s">
        <v>34</v>
      </c>
      <c r="D2194" s="25">
        <v>4022</v>
      </c>
      <c r="E2194" s="24">
        <v>69105</v>
      </c>
      <c r="F2194" s="22" t="s">
        <v>72</v>
      </c>
      <c r="G2194" s="22" t="s">
        <v>36</v>
      </c>
      <c r="H2194" s="22" t="s">
        <v>61</v>
      </c>
      <c r="I2194" s="23" t="s">
        <v>62</v>
      </c>
      <c r="J2194" t="str">
        <f>_xlfn.CONCAT(IFERROR(INDEX(Lookup!B:B, MATCH(Table1[[#This Row],[Origin City]], Lookup!A:A, 0)), Table1[[#This Row],[Origin City]]),","," ",Table1[[#This Row],[Origin State]])</f>
        <v>Phelps (Rock Port), MO</v>
      </c>
      <c r="K2194" s="23" t="s">
        <v>48</v>
      </c>
      <c r="L2194" s="23" t="s">
        <v>49</v>
      </c>
      <c r="M2194" s="23" t="s">
        <v>50</v>
      </c>
      <c r="N2194" s="44">
        <v>1881</v>
      </c>
      <c r="O2194" s="23" t="s">
        <v>51</v>
      </c>
      <c r="P2194" s="23">
        <v>110</v>
      </c>
      <c r="Q2194" s="23">
        <v>120</v>
      </c>
      <c r="R2194" s="23" t="s">
        <v>2</v>
      </c>
      <c r="S2194" s="23" t="s">
        <v>43</v>
      </c>
      <c r="T2194" s="23" t="s">
        <v>43</v>
      </c>
      <c r="U2194" s="37" t="s">
        <v>44</v>
      </c>
      <c r="V2194" s="32" t="s">
        <v>45</v>
      </c>
      <c r="W2194" s="4">
        <v>6135</v>
      </c>
      <c r="X2194" s="4">
        <f>IF(Table1[[#This Row],[Commodity]]="corn",Table1[[#This Row],[Tariff per Car]]/(111*2000/56),Table1[[#This Row],[Tariff per Car]]/(111*2000/60))</f>
        <v>1.6581081081081082</v>
      </c>
      <c r="Y2194" s="4">
        <f>Table1[[#This Row],[Tariff per Car]]/100.7</f>
        <v>60.923535253227406</v>
      </c>
      <c r="Z2194" s="4">
        <f>(Table1[[#This Row],[Tariff per Car]]/111)</f>
        <v>55.270270270270274</v>
      </c>
      <c r="AA2194" s="6">
        <f>(Table1[[#This Row],[Tariff per Car]]/111)/Table1[[#This Row],[Route Mileage]]</f>
        <v>2.9383450436082016E-2</v>
      </c>
      <c r="AB2194" s="4">
        <v>0.11</v>
      </c>
      <c r="AC2194" s="4">
        <f>Table1[[#This Row],[FSC per Mile]]*Table1[[#This Row],[Route Mileage]]</f>
        <v>206.91</v>
      </c>
      <c r="AD2194" s="4">
        <f>Table1[[#This Row],[Tariff per Car]]+Table1[[#This Row],[FSC per Car]]</f>
        <v>6341.91</v>
      </c>
      <c r="AE2194" s="4">
        <f>IF(Table1[[#This Row],[Commodity]]="corn",Table1[[#This Row],[Tariff + FSC per Car]]/(111*2000/56),Table1[[#This Row],[Tariff + FSC per Car]]/(111*2000/60))</f>
        <v>1.7140297297297298</v>
      </c>
      <c r="AF2194" s="4">
        <f>Table1[[#This Row],[Tariff + FSC per Car]]/100.7</f>
        <v>62.978252234359481</v>
      </c>
      <c r="AG2194" s="4">
        <f>(Table1[[#This Row],[Tariff + FSC per Car]]/111)</f>
        <v>57.134324324324325</v>
      </c>
      <c r="AH2194" s="6">
        <f>(Table1[[#This Row],[Tariff + FSC per Car]]/111)/Table1[[#This Row],[Route Mileage]]</f>
        <v>3.0374441427073007E-2</v>
      </c>
    </row>
    <row r="2195" spans="1:34" x14ac:dyDescent="0.25">
      <c r="A2195" s="12">
        <v>45915</v>
      </c>
      <c r="B2195" s="22" t="s">
        <v>34</v>
      </c>
      <c r="C2195" s="22" t="s">
        <v>34</v>
      </c>
      <c r="D2195" s="25">
        <v>4022</v>
      </c>
      <c r="E2195" s="24">
        <v>69105</v>
      </c>
      <c r="F2195" s="22" t="s">
        <v>72</v>
      </c>
      <c r="G2195" s="22" t="s">
        <v>36</v>
      </c>
      <c r="H2195" s="22" t="s">
        <v>69</v>
      </c>
      <c r="I2195" s="23" t="s">
        <v>47</v>
      </c>
      <c r="J2195" t="str">
        <f>_xlfn.CONCAT(IFERROR(INDEX(Lookup!B:B, MATCH(Table1[[#This Row],[Origin City]], Lookup!A:A, 0)), Table1[[#This Row],[Origin City]]),","," ",Table1[[#This Row],[Origin State]])</f>
        <v>St. Cloud, MN</v>
      </c>
      <c r="K2195" s="23" t="s">
        <v>48</v>
      </c>
      <c r="L2195" s="23" t="s">
        <v>49</v>
      </c>
      <c r="M2195" s="23" t="s">
        <v>50</v>
      </c>
      <c r="N2195" s="44">
        <v>1666</v>
      </c>
      <c r="O2195" s="23" t="s">
        <v>51</v>
      </c>
      <c r="P2195" s="23">
        <v>110</v>
      </c>
      <c r="Q2195" s="23">
        <v>120</v>
      </c>
      <c r="R2195" s="23" t="s">
        <v>2</v>
      </c>
      <c r="S2195" s="23" t="s">
        <v>43</v>
      </c>
      <c r="T2195" s="23" t="s">
        <v>43</v>
      </c>
      <c r="U2195" s="37" t="s">
        <v>44</v>
      </c>
      <c r="V2195" s="32" t="s">
        <v>45</v>
      </c>
      <c r="W2195" s="4">
        <v>6235</v>
      </c>
      <c r="X2195" s="4">
        <f>IF(Table1[[#This Row],[Commodity]]="corn",Table1[[#This Row],[Tariff per Car]]/(111*2000/56),Table1[[#This Row],[Tariff per Car]]/(111*2000/60))</f>
        <v>1.6851351351351351</v>
      </c>
      <c r="Y2195" s="4">
        <f>Table1[[#This Row],[Tariff per Car]]/100.7</f>
        <v>61.916583912611713</v>
      </c>
      <c r="Z2195" s="4">
        <f>(Table1[[#This Row],[Tariff per Car]]/111)</f>
        <v>56.171171171171174</v>
      </c>
      <c r="AA2195" s="6">
        <f>(Table1[[#This Row],[Tariff per Car]]/111)/Table1[[#This Row],[Route Mileage]]</f>
        <v>3.3716189178374052E-2</v>
      </c>
      <c r="AB2195" s="4">
        <v>0.11</v>
      </c>
      <c r="AC2195" s="4">
        <f>Table1[[#This Row],[FSC per Mile]]*Table1[[#This Row],[Route Mileage]]</f>
        <v>183.26</v>
      </c>
      <c r="AD2195" s="4">
        <f>Table1[[#This Row],[Tariff per Car]]+Table1[[#This Row],[FSC per Car]]</f>
        <v>6418.26</v>
      </c>
      <c r="AE2195" s="4">
        <f>IF(Table1[[#This Row],[Commodity]]="corn",Table1[[#This Row],[Tariff + FSC per Car]]/(111*2000/56),Table1[[#This Row],[Tariff + FSC per Car]]/(111*2000/60))</f>
        <v>1.7346648648648648</v>
      </c>
      <c r="AF2195" s="4">
        <f>Table1[[#This Row],[Tariff + FSC per Car]]/100.7</f>
        <v>63.736444885799408</v>
      </c>
      <c r="AG2195" s="4">
        <f>(Table1[[#This Row],[Tariff + FSC per Car]]/111)</f>
        <v>57.822162162162165</v>
      </c>
      <c r="AH2195" s="6">
        <f>(Table1[[#This Row],[Tariff + FSC per Car]]/111)/Table1[[#This Row],[Route Mileage]]</f>
        <v>3.4707180169365047E-2</v>
      </c>
    </row>
    <row r="2196" spans="1:34" x14ac:dyDescent="0.25">
      <c r="A2196" s="12">
        <v>45915</v>
      </c>
      <c r="B2196" s="22" t="s">
        <v>131</v>
      </c>
      <c r="C2196" s="22" t="s">
        <v>131</v>
      </c>
      <c r="D2196" s="25">
        <v>4050</v>
      </c>
      <c r="E2196" s="24">
        <v>1001000</v>
      </c>
      <c r="F2196" s="22" t="s">
        <v>72</v>
      </c>
      <c r="G2196" s="22" t="s">
        <v>36</v>
      </c>
      <c r="H2196" s="22" t="s">
        <v>132</v>
      </c>
      <c r="I2196" s="23" t="s">
        <v>57</v>
      </c>
      <c r="J2196" t="str">
        <f>_xlfn.CONCAT(IFERROR(INDEX(Lookup!B:B, MATCH(Table1[[#This Row],[Origin City]], Lookup!A:A, 0)), Table1[[#This Row],[Origin City]]),","," ",Table1[[#This Row],[Origin State]])</f>
        <v>Gibson City, IL</v>
      </c>
      <c r="K2196" s="23" t="s">
        <v>133</v>
      </c>
      <c r="L2196" s="23" t="s">
        <v>83</v>
      </c>
      <c r="M2196" s="23" t="str">
        <f>_xlfn.CONCAT(IFERROR(INDEX(Lookup!B:B, MATCH(Table1[[#This Row],[Destination City]], Lookup!A:A, 0)), Table1[[#This Row],[Destination City]]),","," ",Table1[[#This Row],[Destination State]])</f>
        <v>Reserve, LA</v>
      </c>
      <c r="N2196" s="44">
        <v>870</v>
      </c>
      <c r="O2196" s="23" t="s">
        <v>86</v>
      </c>
      <c r="P2196" s="23">
        <v>105</v>
      </c>
      <c r="Q2196" s="23"/>
      <c r="R2196" s="23" t="s">
        <v>108</v>
      </c>
      <c r="S2196" s="23" t="s">
        <v>43</v>
      </c>
      <c r="T2196" s="23" t="s">
        <v>52</v>
      </c>
      <c r="U2196" s="31"/>
      <c r="V2196" s="32" t="s">
        <v>134</v>
      </c>
      <c r="W2196" s="4">
        <v>2191</v>
      </c>
      <c r="X2196" s="4">
        <f>IF(Table1[[#This Row],[Commodity]]="corn",Table1[[#This Row],[Tariff per Car]]/(111*2000/56),Table1[[#This Row],[Tariff per Car]]/(111*2000/60))</f>
        <v>0.59216216216216211</v>
      </c>
      <c r="Y2196" s="4">
        <f>Table1[[#This Row],[Tariff per Car]]/100.7</f>
        <v>21.757696127110229</v>
      </c>
      <c r="Z2196" s="4">
        <f>(Table1[[#This Row],[Tariff per Car]]/111)</f>
        <v>19.738738738738739</v>
      </c>
      <c r="AA2196" s="6">
        <f>(Table1[[#This Row],[Tariff per Car]]/111)/Table1[[#This Row],[Route Mileage]]</f>
        <v>2.2688205446826138E-2</v>
      </c>
      <c r="AB2196" s="4">
        <v>0.38950000000000001</v>
      </c>
      <c r="AC2196" s="4">
        <f>Table1[[#This Row],[FSC per Mile]]*Table1[[#This Row],[Route Mileage]]</f>
        <v>338.86500000000001</v>
      </c>
      <c r="AD2196" s="4">
        <f>Table1[[#This Row],[Tariff per Car]]+Table1[[#This Row],[FSC per Car]]</f>
        <v>2529.8649999999998</v>
      </c>
      <c r="AE2196" s="4">
        <f>IF(Table1[[#This Row],[Commodity]]="corn",Table1[[#This Row],[Tariff + FSC per Car]]/(111*2000/56),Table1[[#This Row],[Tariff + FSC per Car]]/(111*2000/60))</f>
        <v>0.68374729729729722</v>
      </c>
      <c r="AF2196" s="4">
        <f>Table1[[#This Row],[Tariff + FSC per Car]]/100.7</f>
        <v>25.122790466732866</v>
      </c>
      <c r="AG2196" s="4">
        <f>(Table1[[#This Row],[Tariff + FSC per Car]]/111)</f>
        <v>22.791576576576574</v>
      </c>
      <c r="AH2196" s="6">
        <f>(Table1[[#This Row],[Tariff + FSC per Car]]/111)/Table1[[#This Row],[Route Mileage]]</f>
        <v>2.6197214455835144E-2</v>
      </c>
    </row>
    <row r="2197" spans="1:34" x14ac:dyDescent="0.25">
      <c r="A2197" s="12">
        <v>45915</v>
      </c>
      <c r="B2197" s="22" t="s">
        <v>131</v>
      </c>
      <c r="C2197" s="22" t="s">
        <v>131</v>
      </c>
      <c r="D2197" s="25">
        <v>4050</v>
      </c>
      <c r="E2197" s="24">
        <v>1001000</v>
      </c>
      <c r="F2197" s="22" t="s">
        <v>72</v>
      </c>
      <c r="G2197" s="22" t="s">
        <v>36</v>
      </c>
      <c r="H2197" s="22" t="s">
        <v>132</v>
      </c>
      <c r="I2197" s="23" t="s">
        <v>57</v>
      </c>
      <c r="J2197" t="str">
        <f>_xlfn.CONCAT(IFERROR(INDEX(Lookup!B:B, MATCH(Table1[[#This Row],[Origin City]], Lookup!A:A, 0)), Table1[[#This Row],[Origin City]]),","," ",Table1[[#This Row],[Origin State]])</f>
        <v>Gibson City, IL</v>
      </c>
      <c r="K2197" s="23" t="s">
        <v>133</v>
      </c>
      <c r="L2197" s="23" t="s">
        <v>83</v>
      </c>
      <c r="M2197" s="23" t="str">
        <f>_xlfn.CONCAT(IFERROR(INDEX(Lookup!B:B, MATCH(Table1[[#This Row],[Destination City]], Lookup!A:A, 0)), Table1[[#This Row],[Destination City]]),","," ",Table1[[#This Row],[Destination State]])</f>
        <v>Reserve, LA</v>
      </c>
      <c r="N2197" s="44">
        <v>870</v>
      </c>
      <c r="O2197" s="23" t="s">
        <v>86</v>
      </c>
      <c r="P2197" s="23">
        <v>105</v>
      </c>
      <c r="Q2197" s="23"/>
      <c r="R2197" s="23" t="s">
        <v>2</v>
      </c>
      <c r="S2197" s="23" t="s">
        <v>43</v>
      </c>
      <c r="T2197" s="23" t="s">
        <v>52</v>
      </c>
      <c r="U2197" s="31"/>
      <c r="V2197" s="32" t="s">
        <v>134</v>
      </c>
      <c r="W2197" s="4">
        <v>2571</v>
      </c>
      <c r="X2197" s="4">
        <f>IF(Table1[[#This Row],[Commodity]]="corn",Table1[[#This Row],[Tariff per Car]]/(111*2000/56),Table1[[#This Row],[Tariff per Car]]/(111*2000/60))</f>
        <v>0.69486486486486487</v>
      </c>
      <c r="Y2197" s="4">
        <f>Table1[[#This Row],[Tariff per Car]]/100.7</f>
        <v>25.531281032770604</v>
      </c>
      <c r="Z2197" s="4">
        <f>(Table1[[#This Row],[Tariff per Car]]/111)</f>
        <v>23.162162162162161</v>
      </c>
      <c r="AA2197" s="6">
        <f>(Table1[[#This Row],[Tariff per Car]]/111)/Table1[[#This Row],[Route Mileage]]</f>
        <v>2.6623174899036966E-2</v>
      </c>
      <c r="AB2197" s="4">
        <v>0.38950000000000001</v>
      </c>
      <c r="AC2197" s="4">
        <f>Table1[[#This Row],[FSC per Mile]]*Table1[[#This Row],[Route Mileage]]</f>
        <v>338.86500000000001</v>
      </c>
      <c r="AD2197" s="4">
        <f>Table1[[#This Row],[Tariff per Car]]+Table1[[#This Row],[FSC per Car]]</f>
        <v>2909.8649999999998</v>
      </c>
      <c r="AE2197" s="4">
        <f>IF(Table1[[#This Row],[Commodity]]="corn",Table1[[#This Row],[Tariff + FSC per Car]]/(111*2000/56),Table1[[#This Row],[Tariff + FSC per Car]]/(111*2000/60))</f>
        <v>0.78644999999999998</v>
      </c>
      <c r="AF2197" s="4">
        <f>Table1[[#This Row],[Tariff + FSC per Car]]/100.7</f>
        <v>28.896375372393244</v>
      </c>
      <c r="AG2197" s="4">
        <f>(Table1[[#This Row],[Tariff + FSC per Car]]/111)</f>
        <v>26.214999999999996</v>
      </c>
      <c r="AH2197" s="6">
        <f>(Table1[[#This Row],[Tariff + FSC per Car]]/111)/Table1[[#This Row],[Route Mileage]]</f>
        <v>3.0132183908045972E-2</v>
      </c>
    </row>
    <row r="2198" spans="1:34" x14ac:dyDescent="0.25">
      <c r="A2198" s="12">
        <v>45915</v>
      </c>
      <c r="B2198" s="22" t="s">
        <v>131</v>
      </c>
      <c r="C2198" s="22" t="s">
        <v>131</v>
      </c>
      <c r="D2198" s="25">
        <v>4050</v>
      </c>
      <c r="E2198" s="24">
        <v>1001000</v>
      </c>
      <c r="F2198" s="22" t="s">
        <v>72</v>
      </c>
      <c r="G2198" s="22" t="s">
        <v>36</v>
      </c>
      <c r="H2198" s="22" t="s">
        <v>135</v>
      </c>
      <c r="I2198" s="23" t="s">
        <v>59</v>
      </c>
      <c r="J2198" t="str">
        <f>_xlfn.CONCAT(IFERROR(INDEX(Lookup!B:B, MATCH(Table1[[#This Row],[Origin City]], Lookup!A:A, 0)), Table1[[#This Row],[Origin City]]),","," ",Table1[[#This Row],[Origin State]])</f>
        <v>Ida Grove, IA</v>
      </c>
      <c r="K2198" s="23" t="s">
        <v>136</v>
      </c>
      <c r="L2198" s="23" t="s">
        <v>83</v>
      </c>
      <c r="M2198" s="23" t="str">
        <f>_xlfn.CONCAT(IFERROR(INDEX(Lookup!B:B, MATCH(Table1[[#This Row],[Destination City]], Lookup!A:A, 0)), Table1[[#This Row],[Destination City]]),","," ",Table1[[#This Row],[Destination State]])</f>
        <v>Convent, LA</v>
      </c>
      <c r="N2198" s="44">
        <v>1376</v>
      </c>
      <c r="O2198" s="23" t="s">
        <v>86</v>
      </c>
      <c r="P2198" s="23">
        <v>105</v>
      </c>
      <c r="Q2198" s="23"/>
      <c r="R2198" s="23" t="s">
        <v>108</v>
      </c>
      <c r="S2198" s="23" t="s">
        <v>43</v>
      </c>
      <c r="T2198" s="23" t="s">
        <v>43</v>
      </c>
      <c r="U2198" s="31"/>
      <c r="V2198" s="32" t="s">
        <v>134</v>
      </c>
      <c r="W2198" s="4">
        <v>3324</v>
      </c>
      <c r="X2198" s="4">
        <f>IF(Table1[[#This Row],[Commodity]]="corn",Table1[[#This Row],[Tariff per Car]]/(111*2000/56),Table1[[#This Row],[Tariff per Car]]/(111*2000/60))</f>
        <v>0.89837837837837842</v>
      </c>
      <c r="Y2198" s="4">
        <f>Table1[[#This Row],[Tariff per Car]]/100.7</f>
        <v>33.008937437934456</v>
      </c>
      <c r="Z2198" s="4">
        <f>(Table1[[#This Row],[Tariff per Car]]/111)</f>
        <v>29.945945945945947</v>
      </c>
      <c r="AA2198" s="6">
        <f>(Table1[[#This Row],[Tariff per Car]]/111)/Table1[[#This Row],[Route Mileage]]</f>
        <v>2.1763042111879322E-2</v>
      </c>
      <c r="AB2198" s="4">
        <v>0.38950000000000001</v>
      </c>
      <c r="AC2198" s="4">
        <f>Table1[[#This Row],[FSC per Mile]]*Table1[[#This Row],[Route Mileage]]</f>
        <v>535.952</v>
      </c>
      <c r="AD2198" s="4">
        <f>Table1[[#This Row],[Tariff per Car]]+Table1[[#This Row],[FSC per Car]]</f>
        <v>3859.9520000000002</v>
      </c>
      <c r="AE2198" s="4">
        <f>IF(Table1[[#This Row],[Commodity]]="corn",Table1[[#This Row],[Tariff + FSC per Car]]/(111*2000/56),Table1[[#This Row],[Tariff + FSC per Car]]/(111*2000/60))</f>
        <v>1.0432302702702703</v>
      </c>
      <c r="AF2198" s="4">
        <f>Table1[[#This Row],[Tariff + FSC per Car]]/100.7</f>
        <v>38.331201588877853</v>
      </c>
      <c r="AG2198" s="4">
        <f>(Table1[[#This Row],[Tariff + FSC per Car]]/111)</f>
        <v>34.774342342342344</v>
      </c>
      <c r="AH2198" s="6">
        <f>(Table1[[#This Row],[Tariff + FSC per Car]]/111)/Table1[[#This Row],[Route Mileage]]</f>
        <v>2.5272051120888331E-2</v>
      </c>
    </row>
    <row r="2199" spans="1:34" x14ac:dyDescent="0.25">
      <c r="A2199" s="12">
        <v>45915</v>
      </c>
      <c r="B2199" s="22" t="s">
        <v>131</v>
      </c>
      <c r="C2199" s="22" t="s">
        <v>131</v>
      </c>
      <c r="D2199" s="25">
        <v>4050</v>
      </c>
      <c r="E2199" s="24">
        <v>1001000</v>
      </c>
      <c r="F2199" s="22" t="s">
        <v>72</v>
      </c>
      <c r="G2199" s="22" t="s">
        <v>36</v>
      </c>
      <c r="H2199" s="22" t="s">
        <v>135</v>
      </c>
      <c r="I2199" s="23" t="s">
        <v>59</v>
      </c>
      <c r="J2199" t="str">
        <f>_xlfn.CONCAT(IFERROR(INDEX(Lookup!B:B, MATCH(Table1[[#This Row],[Origin City]], Lookup!A:A, 0)), Table1[[#This Row],[Origin City]]),","," ",Table1[[#This Row],[Origin State]])</f>
        <v>Ida Grove, IA</v>
      </c>
      <c r="K2199" s="23" t="s">
        <v>136</v>
      </c>
      <c r="L2199" s="23" t="s">
        <v>83</v>
      </c>
      <c r="M2199" s="23" t="str">
        <f>_xlfn.CONCAT(IFERROR(INDEX(Lookup!B:B, MATCH(Table1[[#This Row],[Destination City]], Lookup!A:A, 0)), Table1[[#This Row],[Destination City]]),","," ",Table1[[#This Row],[Destination State]])</f>
        <v>Convent, LA</v>
      </c>
      <c r="N2199" s="44">
        <v>1376</v>
      </c>
      <c r="O2199" s="23" t="s">
        <v>86</v>
      </c>
      <c r="P2199" s="23">
        <v>105</v>
      </c>
      <c r="Q2199" s="23"/>
      <c r="R2199" s="23" t="s">
        <v>2</v>
      </c>
      <c r="S2199" s="23" t="s">
        <v>43</v>
      </c>
      <c r="T2199" s="23" t="s">
        <v>43</v>
      </c>
      <c r="U2199" s="31"/>
      <c r="V2199" s="32" t="s">
        <v>134</v>
      </c>
      <c r="W2199" s="4">
        <v>3759</v>
      </c>
      <c r="X2199" s="4">
        <f>IF(Table1[[#This Row],[Commodity]]="corn",Table1[[#This Row],[Tariff per Car]]/(111*2000/56),Table1[[#This Row],[Tariff per Car]]/(111*2000/60))</f>
        <v>1.0159459459459459</v>
      </c>
      <c r="Y2199" s="4">
        <f>Table1[[#This Row],[Tariff per Car]]/100.7</f>
        <v>37.328699106256202</v>
      </c>
      <c r="Z2199" s="4">
        <f>(Table1[[#This Row],[Tariff per Car]]/111)</f>
        <v>33.864864864864863</v>
      </c>
      <c r="AA2199" s="6">
        <f>(Table1[[#This Row],[Tariff per Car]]/111)/Table1[[#This Row],[Route Mileage]]</f>
        <v>2.4611093651791326E-2</v>
      </c>
      <c r="AB2199" s="4">
        <v>0.38950000000000001</v>
      </c>
      <c r="AC2199" s="4">
        <f>Table1[[#This Row],[FSC per Mile]]*Table1[[#This Row],[Route Mileage]]</f>
        <v>535.952</v>
      </c>
      <c r="AD2199" s="4">
        <f>Table1[[#This Row],[Tariff per Car]]+Table1[[#This Row],[FSC per Car]]</f>
        <v>4294.9520000000002</v>
      </c>
      <c r="AE2199" s="4">
        <f>IF(Table1[[#This Row],[Commodity]]="corn",Table1[[#This Row],[Tariff + FSC per Car]]/(111*2000/56),Table1[[#This Row],[Tariff + FSC per Car]]/(111*2000/60))</f>
        <v>1.1607978378378379</v>
      </c>
      <c r="AF2199" s="4">
        <f>Table1[[#This Row],[Tariff + FSC per Car]]/100.7</f>
        <v>42.650963257199606</v>
      </c>
      <c r="AG2199" s="4">
        <f>(Table1[[#This Row],[Tariff + FSC per Car]]/111)</f>
        <v>38.693261261261263</v>
      </c>
      <c r="AH2199" s="6">
        <f>(Table1[[#This Row],[Tariff + FSC per Car]]/111)/Table1[[#This Row],[Route Mileage]]</f>
        <v>2.8120102660800336E-2</v>
      </c>
    </row>
    <row r="2200" spans="1:34" x14ac:dyDescent="0.25">
      <c r="A2200" s="12">
        <v>45915</v>
      </c>
      <c r="B2200" s="22" t="s">
        <v>88</v>
      </c>
      <c r="C2200" s="22" t="s">
        <v>81</v>
      </c>
      <c r="D2200" s="25">
        <v>4444</v>
      </c>
      <c r="E2200" s="24">
        <v>47004</v>
      </c>
      <c r="F2200" s="22" t="s">
        <v>72</v>
      </c>
      <c r="G2200" s="22" t="s">
        <v>36</v>
      </c>
      <c r="H2200" s="22" t="s">
        <v>89</v>
      </c>
      <c r="I2200" s="23" t="s">
        <v>75</v>
      </c>
      <c r="J2200" t="str">
        <f>_xlfn.CONCAT(IFERROR(INDEX(Lookup!B:B, MATCH(Table1[[#This Row],[Origin City]], Lookup!A:A, 0)), Table1[[#This Row],[Origin City]]),","," ",Table1[[#This Row],[Origin State]])</f>
        <v>Enderlin, ND</v>
      </c>
      <c r="K2200" s="23" t="s">
        <v>119</v>
      </c>
      <c r="L2200" s="23" t="s">
        <v>57</v>
      </c>
      <c r="M2200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200" s="44">
        <v>1235.9000000000001</v>
      </c>
      <c r="O2200" s="23" t="s">
        <v>86</v>
      </c>
      <c r="P2200" s="23">
        <v>110</v>
      </c>
      <c r="Q2200" s="23">
        <v>110</v>
      </c>
      <c r="R2200" s="23" t="s">
        <v>42</v>
      </c>
      <c r="S2200" s="23" t="s">
        <v>43</v>
      </c>
      <c r="T2200" s="23" t="s">
        <v>52</v>
      </c>
      <c r="U2200" s="31"/>
      <c r="V2200" s="32" t="s">
        <v>87</v>
      </c>
      <c r="W2200" s="4">
        <v>3526</v>
      </c>
      <c r="X2200" s="4">
        <f>IF(Table1[[#This Row],[Commodity]]="corn",Table1[[#This Row],[Tariff per Car]]/(111*2000/56),Table1[[#This Row],[Tariff per Car]]/(111*2000/60))</f>
        <v>0.95297297297297301</v>
      </c>
      <c r="Y2200" s="4">
        <f>Table1[[#This Row],[Tariff per Car]]/100.7</f>
        <v>35.01489572989076</v>
      </c>
      <c r="Z2200" s="4">
        <f>(Table1[[#This Row],[Tariff per Car]]/111)</f>
        <v>31.765765765765767</v>
      </c>
      <c r="AA2200" s="6">
        <f>(Table1[[#This Row],[Tariff per Car]]/111)/Table1[[#This Row],[Route Mileage]]</f>
        <v>2.5702537232596297E-2</v>
      </c>
      <c r="AB2200" s="4">
        <v>0.315</v>
      </c>
      <c r="AC2200" s="4">
        <f>Table1[[#This Row],[FSC per Mile]]*Table1[[#This Row],[Route Mileage]]</f>
        <v>389.30850000000004</v>
      </c>
      <c r="AD2200" s="4">
        <f>Table1[[#This Row],[Tariff per Car]]+Table1[[#This Row],[FSC per Car]]</f>
        <v>3915.3085000000001</v>
      </c>
      <c r="AE2200" s="4">
        <f>IF(Table1[[#This Row],[Commodity]]="corn",Table1[[#This Row],[Tariff + FSC per Car]]/(111*2000/56),Table1[[#This Row],[Tariff + FSC per Car]]/(111*2000/60))</f>
        <v>1.0581914864864865</v>
      </c>
      <c r="AF2200" s="4">
        <f>Table1[[#This Row],[Tariff + FSC per Car]]/100.7</f>
        <v>38.880918570009932</v>
      </c>
      <c r="AG2200" s="4">
        <f>(Table1[[#This Row],[Tariff + FSC per Car]]/111)</f>
        <v>35.273049549549548</v>
      </c>
      <c r="AH2200" s="6">
        <f>(Table1[[#This Row],[Tariff + FSC per Car]]/111)/Table1[[#This Row],[Route Mileage]]</f>
        <v>2.8540375070434134E-2</v>
      </c>
    </row>
    <row r="2201" spans="1:34" x14ac:dyDescent="0.25">
      <c r="A2201" s="12">
        <v>45915</v>
      </c>
      <c r="B2201" s="22" t="s">
        <v>88</v>
      </c>
      <c r="C2201" s="22" t="s">
        <v>81</v>
      </c>
      <c r="D2201" s="25">
        <v>4444</v>
      </c>
      <c r="E2201" s="24">
        <v>45650</v>
      </c>
      <c r="F2201" s="22" t="s">
        <v>72</v>
      </c>
      <c r="G2201" s="22" t="s">
        <v>36</v>
      </c>
      <c r="H2201" s="22" t="s">
        <v>89</v>
      </c>
      <c r="I2201" s="23" t="s">
        <v>75</v>
      </c>
      <c r="J2201" t="str">
        <f>_xlfn.CONCAT(IFERROR(INDEX(Lookup!B:B, MATCH(Table1[[#This Row],[Origin City]], Lookup!A:A, 0)), Table1[[#This Row],[Origin City]]),","," ",Table1[[#This Row],[Origin State]])</f>
        <v>Enderlin, ND</v>
      </c>
      <c r="K2201" s="23" t="s">
        <v>90</v>
      </c>
      <c r="L2201" s="23" t="s">
        <v>49</v>
      </c>
      <c r="M2201" s="23" t="str">
        <f>_xlfn.CONCAT(IFERROR(INDEX(Lookup!B:B, MATCH(Table1[[#This Row],[Destination City]], Lookup!A:A, 0)), Table1[[#This Row],[Destination City]]),","," ",Table1[[#This Row],[Destination State]])</f>
        <v>Kalama, WA</v>
      </c>
      <c r="N2201" s="44">
        <v>1617</v>
      </c>
      <c r="O2201" s="23" t="s">
        <v>86</v>
      </c>
      <c r="P2201" s="23">
        <v>110</v>
      </c>
      <c r="Q2201" s="23">
        <v>110</v>
      </c>
      <c r="R2201" s="23" t="s">
        <v>42</v>
      </c>
      <c r="S2201" s="23" t="s">
        <v>43</v>
      </c>
      <c r="T2201" s="23" t="s">
        <v>52</v>
      </c>
      <c r="U2201" s="31"/>
      <c r="V2201" s="32" t="s">
        <v>87</v>
      </c>
      <c r="W2201" s="4">
        <v>5785</v>
      </c>
      <c r="X2201" s="4">
        <f>IF(Table1[[#This Row],[Commodity]]="corn",Table1[[#This Row],[Tariff per Car]]/(111*2000/56),Table1[[#This Row],[Tariff per Car]]/(111*2000/60))</f>
        <v>1.5635135135135134</v>
      </c>
      <c r="Y2201" s="4">
        <f>Table1[[#This Row],[Tariff per Car]]/100.7</f>
        <v>57.447864945382321</v>
      </c>
      <c r="Z2201" s="4">
        <f>(Table1[[#This Row],[Tariff per Car]]/111)</f>
        <v>52.117117117117118</v>
      </c>
      <c r="AA2201" s="6">
        <f>(Table1[[#This Row],[Tariff per Car]]/111)/Table1[[#This Row],[Route Mileage]]</f>
        <v>3.2230746516460802E-2</v>
      </c>
      <c r="AB2201" s="4">
        <v>0.315</v>
      </c>
      <c r="AC2201" s="4">
        <f>Table1[[#This Row],[FSC per Mile]]*Table1[[#This Row],[Route Mileage]]</f>
        <v>509.35500000000002</v>
      </c>
      <c r="AD2201" s="4">
        <f>Table1[[#This Row],[Tariff per Car]]+Table1[[#This Row],[FSC per Car]]</f>
        <v>6294.3549999999996</v>
      </c>
      <c r="AE2201" s="4">
        <f>IF(Table1[[#This Row],[Commodity]]="corn",Table1[[#This Row],[Tariff + FSC per Car]]/(111*2000/56),Table1[[#This Row],[Tariff + FSC per Car]]/(111*2000/60))</f>
        <v>1.701177027027027</v>
      </c>
      <c r="AF2201" s="4">
        <f>Table1[[#This Row],[Tariff + FSC per Car]]/100.7</f>
        <v>62.506007944389268</v>
      </c>
      <c r="AG2201" s="4">
        <f>(Table1[[#This Row],[Tariff + FSC per Car]]/111)</f>
        <v>56.7059009009009</v>
      </c>
      <c r="AH2201" s="6">
        <f>(Table1[[#This Row],[Tariff + FSC per Car]]/111)/Table1[[#This Row],[Route Mileage]]</f>
        <v>3.5068584354298639E-2</v>
      </c>
    </row>
    <row r="2202" spans="1:34" x14ac:dyDescent="0.25">
      <c r="A2202" s="12">
        <v>45915</v>
      </c>
      <c r="B2202" s="22" t="s">
        <v>94</v>
      </c>
      <c r="C2202" s="22" t="s">
        <v>94</v>
      </c>
      <c r="D2202" s="25">
        <v>4317</v>
      </c>
      <c r="F2202" s="22" t="s">
        <v>72</v>
      </c>
      <c r="G2202" s="22" t="s">
        <v>36</v>
      </c>
      <c r="H2202" s="22" t="s">
        <v>106</v>
      </c>
      <c r="I2202" s="23" t="s">
        <v>57</v>
      </c>
      <c r="J2202" t="str">
        <f>_xlfn.CONCAT(IFERROR(INDEX(Lookup!B:B, MATCH(Table1[[#This Row],[Origin City]], Lookup!A:A, 0)), Table1[[#This Row],[Origin City]]),","," ",Table1[[#This Row],[Origin State]])</f>
        <v>Casey, IL</v>
      </c>
      <c r="K2202" s="23" t="s">
        <v>107</v>
      </c>
      <c r="L2202" s="23" t="s">
        <v>98</v>
      </c>
      <c r="M2202" s="23" t="str">
        <f>_xlfn.CONCAT(IFERROR(INDEX(Lookup!B:B, MATCH(Table1[[#This Row],[Destination City]], Lookup!A:A, 0)), Table1[[#This Row],[Destination City]]),","," ",Table1[[#This Row],[Destination State]])</f>
        <v>Mobile, AL</v>
      </c>
      <c r="N2202" s="44">
        <v>779</v>
      </c>
      <c r="O2202" s="23" t="s">
        <v>86</v>
      </c>
      <c r="P2202" s="23">
        <v>90</v>
      </c>
      <c r="Q2202" s="23">
        <v>90</v>
      </c>
      <c r="R2202" s="23" t="s">
        <v>108</v>
      </c>
      <c r="S2202" s="23" t="s">
        <v>43</v>
      </c>
      <c r="T2202" s="23" t="s">
        <v>52</v>
      </c>
      <c r="U2202" s="31"/>
      <c r="V2202" s="32" t="s">
        <v>87</v>
      </c>
      <c r="W2202" s="4">
        <v>3646</v>
      </c>
      <c r="X2202" s="4">
        <f>IF(Table1[[#This Row],[Commodity]]="corn",Table1[[#This Row],[Tariff per Car]]/(111*2000/56),Table1[[#This Row],[Tariff per Car]]/(111*2000/60))</f>
        <v>0.98540540540540544</v>
      </c>
      <c r="Y2202" s="4">
        <f>Table1[[#This Row],[Tariff per Car]]/100.7</f>
        <v>36.206554121151939</v>
      </c>
      <c r="Z2202" s="4">
        <f>(Table1[[#This Row],[Tariff per Car]]/111)</f>
        <v>32.846846846846844</v>
      </c>
      <c r="AA2202" s="6">
        <f>(Table1[[#This Row],[Tariff per Car]]/111)/Table1[[#This Row],[Route Mileage]]</f>
        <v>4.2165400316876565E-2</v>
      </c>
      <c r="AB2202" s="4">
        <v>0</v>
      </c>
      <c r="AC2202" s="4">
        <f>Table1[[#This Row],[FSC per Mile]]*Table1[[#This Row],[Route Mileage]]</f>
        <v>0</v>
      </c>
      <c r="AD2202" s="4">
        <f>Table1[[#This Row],[Tariff per Car]]+Table1[[#This Row],[FSC per Car]]</f>
        <v>3646</v>
      </c>
      <c r="AE2202" s="4">
        <f>IF(Table1[[#This Row],[Commodity]]="corn",Table1[[#This Row],[Tariff + FSC per Car]]/(111*2000/56),Table1[[#This Row],[Tariff + FSC per Car]]/(111*2000/60))</f>
        <v>0.98540540540540544</v>
      </c>
      <c r="AF2202" s="4">
        <f>Table1[[#This Row],[Tariff + FSC per Car]]/100.7</f>
        <v>36.206554121151939</v>
      </c>
      <c r="AG2202" s="4">
        <f>(Table1[[#This Row],[Tariff + FSC per Car]]/111)</f>
        <v>32.846846846846844</v>
      </c>
      <c r="AH2202" s="6">
        <f>(Table1[[#This Row],[Tariff + FSC per Car]]/111)/Table1[[#This Row],[Route Mileage]]</f>
        <v>4.2165400316876565E-2</v>
      </c>
    </row>
    <row r="2203" spans="1:34" x14ac:dyDescent="0.25">
      <c r="A2203" s="12">
        <v>45915</v>
      </c>
      <c r="B2203" s="22" t="s">
        <v>94</v>
      </c>
      <c r="C2203" s="22" t="s">
        <v>94</v>
      </c>
      <c r="D2203" s="25">
        <v>4317</v>
      </c>
      <c r="F2203" s="22" t="s">
        <v>72</v>
      </c>
      <c r="G2203" s="22" t="s">
        <v>36</v>
      </c>
      <c r="H2203" s="22" t="s">
        <v>106</v>
      </c>
      <c r="I2203" s="23" t="s">
        <v>57</v>
      </c>
      <c r="J2203" t="str">
        <f>_xlfn.CONCAT(IFERROR(INDEX(Lookup!B:B, MATCH(Table1[[#This Row],[Origin City]], Lookup!A:A, 0)), Table1[[#This Row],[Origin City]]),","," ",Table1[[#This Row],[Origin State]])</f>
        <v>Casey, IL</v>
      </c>
      <c r="K2203" s="23" t="s">
        <v>107</v>
      </c>
      <c r="L2203" s="23" t="s">
        <v>98</v>
      </c>
      <c r="M2203" s="23" t="str">
        <f>_xlfn.CONCAT(IFERROR(INDEX(Lookup!B:B, MATCH(Table1[[#This Row],[Destination City]], Lookup!A:A, 0)), Table1[[#This Row],[Destination City]]),","," ",Table1[[#This Row],[Destination State]])</f>
        <v>Mobile, AL</v>
      </c>
      <c r="N2203" s="44">
        <v>779</v>
      </c>
      <c r="O2203" s="23" t="s">
        <v>86</v>
      </c>
      <c r="P2203" s="23">
        <v>90</v>
      </c>
      <c r="Q2203" s="23">
        <v>90</v>
      </c>
      <c r="R2203" s="23" t="s">
        <v>2</v>
      </c>
      <c r="S2203" s="23" t="s">
        <v>43</v>
      </c>
      <c r="T2203" s="23" t="s">
        <v>43</v>
      </c>
      <c r="U2203" s="31"/>
      <c r="V2203" s="32" t="s">
        <v>87</v>
      </c>
      <c r="W2203" s="4">
        <v>3866</v>
      </c>
      <c r="X2203" s="4">
        <f>IF(Table1[[#This Row],[Commodity]]="corn",Table1[[#This Row],[Tariff per Car]]/(111*2000/56),Table1[[#This Row],[Tariff per Car]]/(111*2000/60))</f>
        <v>1.0448648648648649</v>
      </c>
      <c r="Y2203" s="4">
        <f>Table1[[#This Row],[Tariff per Car]]/100.7</f>
        <v>38.391261171797417</v>
      </c>
      <c r="Z2203" s="4">
        <f>(Table1[[#This Row],[Tariff per Car]]/111)</f>
        <v>34.828828828828826</v>
      </c>
      <c r="AA2203" s="6">
        <f>(Table1[[#This Row],[Tariff per Car]]/111)/Table1[[#This Row],[Route Mileage]]</f>
        <v>4.4709664735338675E-2</v>
      </c>
      <c r="AB2203" s="4">
        <v>0</v>
      </c>
      <c r="AC2203" s="4">
        <f>Table1[[#This Row],[FSC per Mile]]*Table1[[#This Row],[Route Mileage]]</f>
        <v>0</v>
      </c>
      <c r="AD2203" s="4">
        <f>Table1[[#This Row],[Tariff per Car]]+Table1[[#This Row],[FSC per Car]]</f>
        <v>3866</v>
      </c>
      <c r="AE2203" s="4">
        <f>IF(Table1[[#This Row],[Commodity]]="corn",Table1[[#This Row],[Tariff + FSC per Car]]/(111*2000/56),Table1[[#This Row],[Tariff + FSC per Car]]/(111*2000/60))</f>
        <v>1.0448648648648649</v>
      </c>
      <c r="AF2203" s="4">
        <f>Table1[[#This Row],[Tariff + FSC per Car]]/100.7</f>
        <v>38.391261171797417</v>
      </c>
      <c r="AG2203" s="4">
        <f>(Table1[[#This Row],[Tariff + FSC per Car]]/111)</f>
        <v>34.828828828828826</v>
      </c>
      <c r="AH2203" s="6">
        <f>(Table1[[#This Row],[Tariff + FSC per Car]]/111)/Table1[[#This Row],[Route Mileage]]</f>
        <v>4.4709664735338675E-2</v>
      </c>
    </row>
    <row r="2204" spans="1:34" x14ac:dyDescent="0.25">
      <c r="A2204" s="12">
        <v>45915</v>
      </c>
      <c r="B2204" s="22" t="s">
        <v>94</v>
      </c>
      <c r="C2204" s="22" t="s">
        <v>94</v>
      </c>
      <c r="D2204" s="25">
        <v>4317</v>
      </c>
      <c r="F2204" s="22" t="s">
        <v>72</v>
      </c>
      <c r="G2204" s="22" t="s">
        <v>36</v>
      </c>
      <c r="H2204" s="22" t="s">
        <v>109</v>
      </c>
      <c r="I2204" s="23" t="s">
        <v>100</v>
      </c>
      <c r="J2204" t="str">
        <f>_xlfn.CONCAT(IFERROR(INDEX(Lookup!B:B, MATCH(Table1[[#This Row],[Origin City]], Lookup!A:A, 0)), Table1[[#This Row],[Origin City]]),","," ",Table1[[#This Row],[Origin State]])</f>
        <v>Marion, OH</v>
      </c>
      <c r="K2204" s="23" t="s">
        <v>110</v>
      </c>
      <c r="L2204" s="23" t="s">
        <v>111</v>
      </c>
      <c r="M2204" s="23" t="str">
        <f>_xlfn.CONCAT(IFERROR(INDEX(Lookup!B:B, MATCH(Table1[[#This Row],[Destination City]], Lookup!A:A, 0)), Table1[[#This Row],[Destination City]]),","," ",Table1[[#This Row],[Destination State]])</f>
        <v>Chesapeake, VA</v>
      </c>
      <c r="N2204" s="44">
        <v>760</v>
      </c>
      <c r="O2204" s="23" t="s">
        <v>86</v>
      </c>
      <c r="P2204" s="23">
        <v>90</v>
      </c>
      <c r="Q2204" s="23">
        <v>90</v>
      </c>
      <c r="R2204" s="23" t="s">
        <v>108</v>
      </c>
      <c r="S2204" s="23" t="s">
        <v>43</v>
      </c>
      <c r="T2204" s="23" t="s">
        <v>52</v>
      </c>
      <c r="U2204" s="31"/>
      <c r="V2204" s="32" t="s">
        <v>87</v>
      </c>
      <c r="W2204" s="4">
        <v>3214</v>
      </c>
      <c r="X2204" s="4">
        <f>IF(Table1[[#This Row],[Commodity]]="corn",Table1[[#This Row],[Tariff per Car]]/(111*2000/56),Table1[[#This Row],[Tariff per Car]]/(111*2000/60))</f>
        <v>0.86864864864864866</v>
      </c>
      <c r="Y2204" s="4">
        <f>Table1[[#This Row],[Tariff per Car]]/100.7</f>
        <v>31.916583912611717</v>
      </c>
      <c r="Z2204" s="4">
        <f>(Table1[[#This Row],[Tariff per Car]]/111)</f>
        <v>28.954954954954953</v>
      </c>
      <c r="AA2204" s="6">
        <f>(Table1[[#This Row],[Tariff per Car]]/111)/Table1[[#This Row],[Route Mileage]]</f>
        <v>3.80986249407302E-2</v>
      </c>
      <c r="AB2204" s="4">
        <v>0</v>
      </c>
      <c r="AC2204" s="4">
        <f>Table1[[#This Row],[FSC per Mile]]*Table1[[#This Row],[Route Mileage]]</f>
        <v>0</v>
      </c>
      <c r="AD2204" s="4">
        <f>Table1[[#This Row],[Tariff per Car]]+Table1[[#This Row],[FSC per Car]]</f>
        <v>3214</v>
      </c>
      <c r="AE2204" s="4">
        <f>IF(Table1[[#This Row],[Commodity]]="corn",Table1[[#This Row],[Tariff + FSC per Car]]/(111*2000/56),Table1[[#This Row],[Tariff + FSC per Car]]/(111*2000/60))</f>
        <v>0.86864864864864866</v>
      </c>
      <c r="AF2204" s="4">
        <f>Table1[[#This Row],[Tariff + FSC per Car]]/100.7</f>
        <v>31.916583912611717</v>
      </c>
      <c r="AG2204" s="4">
        <f>(Table1[[#This Row],[Tariff + FSC per Car]]/111)</f>
        <v>28.954954954954953</v>
      </c>
      <c r="AH2204" s="6">
        <f>(Table1[[#This Row],[Tariff + FSC per Car]]/111)/Table1[[#This Row],[Route Mileage]]</f>
        <v>3.80986249407302E-2</v>
      </c>
    </row>
    <row r="2205" spans="1:34" x14ac:dyDescent="0.25">
      <c r="A2205" s="12">
        <v>45915</v>
      </c>
      <c r="B2205" s="22" t="s">
        <v>94</v>
      </c>
      <c r="C2205" s="22" t="s">
        <v>94</v>
      </c>
      <c r="D2205" s="25">
        <v>4317</v>
      </c>
      <c r="F2205" s="22" t="s">
        <v>72</v>
      </c>
      <c r="G2205" s="22" t="s">
        <v>36</v>
      </c>
      <c r="H2205" s="22" t="s">
        <v>109</v>
      </c>
      <c r="I2205" s="23" t="s">
        <v>100</v>
      </c>
      <c r="J2205" t="str">
        <f>_xlfn.CONCAT(IFERROR(INDEX(Lookup!B:B, MATCH(Table1[[#This Row],[Origin City]], Lookup!A:A, 0)), Table1[[#This Row],[Origin City]]),","," ",Table1[[#This Row],[Origin State]])</f>
        <v>Marion, OH</v>
      </c>
      <c r="K2205" s="23" t="s">
        <v>110</v>
      </c>
      <c r="L2205" s="23" t="s">
        <v>111</v>
      </c>
      <c r="M2205" s="23" t="str">
        <f>_xlfn.CONCAT(IFERROR(INDEX(Lookup!B:B, MATCH(Table1[[#This Row],[Destination City]], Lookup!A:A, 0)), Table1[[#This Row],[Destination City]]),","," ",Table1[[#This Row],[Destination State]])</f>
        <v>Chesapeake, VA</v>
      </c>
      <c r="N2205" s="44">
        <v>760</v>
      </c>
      <c r="O2205" s="23" t="s">
        <v>86</v>
      </c>
      <c r="P2205" s="23">
        <v>90</v>
      </c>
      <c r="Q2205" s="23">
        <v>90</v>
      </c>
      <c r="R2205" s="23" t="s">
        <v>2</v>
      </c>
      <c r="S2205" s="23" t="s">
        <v>43</v>
      </c>
      <c r="T2205" s="23" t="s">
        <v>43</v>
      </c>
      <c r="U2205" s="31"/>
      <c r="V2205" s="32" t="s">
        <v>87</v>
      </c>
      <c r="W2205" s="4">
        <v>3654</v>
      </c>
      <c r="X2205" s="4">
        <f>IF(Table1[[#This Row],[Commodity]]="corn",Table1[[#This Row],[Tariff per Car]]/(111*2000/56),Table1[[#This Row],[Tariff per Car]]/(111*2000/60))</f>
        <v>0.98756756756756758</v>
      </c>
      <c r="Y2205" s="4">
        <f>Table1[[#This Row],[Tariff per Car]]/100.7</f>
        <v>36.285998013902677</v>
      </c>
      <c r="Z2205" s="4">
        <f>(Table1[[#This Row],[Tariff per Car]]/111)</f>
        <v>32.918918918918919</v>
      </c>
      <c r="AA2205" s="6">
        <f>(Table1[[#This Row],[Tariff per Car]]/111)/Table1[[#This Row],[Route Mileage]]</f>
        <v>4.3314366998577526E-2</v>
      </c>
      <c r="AB2205" s="4">
        <v>0</v>
      </c>
      <c r="AC2205" s="4">
        <f>Table1[[#This Row],[FSC per Mile]]*Table1[[#This Row],[Route Mileage]]</f>
        <v>0</v>
      </c>
      <c r="AD2205" s="4">
        <f>Table1[[#This Row],[Tariff per Car]]+Table1[[#This Row],[FSC per Car]]</f>
        <v>3654</v>
      </c>
      <c r="AE2205" s="4">
        <f>IF(Table1[[#This Row],[Commodity]]="corn",Table1[[#This Row],[Tariff + FSC per Car]]/(111*2000/56),Table1[[#This Row],[Tariff + FSC per Car]]/(111*2000/60))</f>
        <v>0.98756756756756758</v>
      </c>
      <c r="AF2205" s="4">
        <f>Table1[[#This Row],[Tariff + FSC per Car]]/100.7</f>
        <v>36.285998013902677</v>
      </c>
      <c r="AG2205" s="4">
        <f>(Table1[[#This Row],[Tariff + FSC per Car]]/111)</f>
        <v>32.918918918918919</v>
      </c>
      <c r="AH2205" s="6">
        <f>(Table1[[#This Row],[Tariff + FSC per Car]]/111)/Table1[[#This Row],[Route Mileage]]</f>
        <v>4.3314366998577526E-2</v>
      </c>
    </row>
    <row r="2206" spans="1:34" x14ac:dyDescent="0.25">
      <c r="A2206" s="12">
        <v>45915</v>
      </c>
      <c r="B2206" s="22" t="s">
        <v>112</v>
      </c>
      <c r="C2206" s="22" t="s">
        <v>112</v>
      </c>
      <c r="D2206" s="25">
        <v>4051</v>
      </c>
      <c r="E2206" s="24">
        <v>1144</v>
      </c>
      <c r="F2206" s="22" t="s">
        <v>72</v>
      </c>
      <c r="G2206" s="22" t="s">
        <v>36</v>
      </c>
      <c r="H2206" s="22" t="s">
        <v>128</v>
      </c>
      <c r="I2206" s="23" t="s">
        <v>77</v>
      </c>
      <c r="J2206" t="str">
        <f>_xlfn.CONCAT(IFERROR(INDEX(Lookup!B:B, MATCH(Table1[[#This Row],[Origin City]], Lookup!A:A, 0)), Table1[[#This Row],[Origin City]]),","," ",Table1[[#This Row],[Origin State]])</f>
        <v>Canton, KS</v>
      </c>
      <c r="K2206" s="23" t="s">
        <v>65</v>
      </c>
      <c r="L2206" s="23" t="s">
        <v>54</v>
      </c>
      <c r="M2206" s="23" t="str">
        <f>_xlfn.CONCAT(IFERROR(INDEX(Lookup!B:B, MATCH(Table1[[#This Row],[Destination City]], Lookup!A:A, 0)), Table1[[#This Row],[Destination City]]),","," ",Table1[[#This Row],[Destination State]])</f>
        <v>Houston, TX</v>
      </c>
      <c r="N2206" s="44">
        <v>747</v>
      </c>
      <c r="O2206" s="23" t="s">
        <v>51</v>
      </c>
      <c r="P2206" s="23">
        <v>107</v>
      </c>
      <c r="Q2206" s="23"/>
      <c r="R2206" s="23" t="s">
        <v>42</v>
      </c>
      <c r="S2206" s="23" t="s">
        <v>43</v>
      </c>
      <c r="T2206" s="23" t="s">
        <v>52</v>
      </c>
      <c r="U2206" s="37" t="s">
        <v>44</v>
      </c>
      <c r="V2206" s="32"/>
      <c r="W2206" s="4">
        <v>3650</v>
      </c>
      <c r="X2206" s="4">
        <f>IF(Table1[[#This Row],[Commodity]]="corn",Table1[[#This Row],[Tariff per Car]]/(111*2000/56),Table1[[#This Row],[Tariff per Car]]/(111*2000/60))</f>
        <v>0.98648648648648651</v>
      </c>
      <c r="Y2206" s="4">
        <f>Table1[[#This Row],[Tariff per Car]]/100.7</f>
        <v>36.246276067527305</v>
      </c>
      <c r="Z2206" s="4">
        <f>(Table1[[#This Row],[Tariff per Car]]/111)</f>
        <v>32.882882882882882</v>
      </c>
      <c r="AA2206" s="6">
        <f>(Table1[[#This Row],[Tariff per Car]]/111)/Table1[[#This Row],[Route Mileage]]</f>
        <v>4.4019923537995824E-2</v>
      </c>
      <c r="AB2206" s="4">
        <v>0.34</v>
      </c>
      <c r="AC2206" s="4">
        <f>Table1[[#This Row],[FSC per Mile]]*Table1[[#This Row],[Route Mileage]]</f>
        <v>253.98000000000002</v>
      </c>
      <c r="AD2206" s="4">
        <f>Table1[[#This Row],[Tariff per Car]]+Table1[[#This Row],[FSC per Car]]</f>
        <v>3903.98</v>
      </c>
      <c r="AE2206" s="4">
        <f>IF(Table1[[#This Row],[Commodity]]="corn",Table1[[#This Row],[Tariff + FSC per Car]]/(111*2000/56),Table1[[#This Row],[Tariff + FSC per Car]]/(111*2000/60))</f>
        <v>1.0551297297297297</v>
      </c>
      <c r="AF2206" s="4">
        <f>Table1[[#This Row],[Tariff + FSC per Car]]/100.7</f>
        <v>38.768421052631581</v>
      </c>
      <c r="AG2206" s="4">
        <f>(Table1[[#This Row],[Tariff + FSC per Car]]/111)</f>
        <v>35.170990990990994</v>
      </c>
      <c r="AH2206" s="6">
        <f>(Table1[[#This Row],[Tariff + FSC per Car]]/111)/Table1[[#This Row],[Route Mileage]]</f>
        <v>4.7082986601058897E-2</v>
      </c>
    </row>
    <row r="2207" spans="1:34" x14ac:dyDescent="0.25">
      <c r="A2207" s="12">
        <v>45915</v>
      </c>
      <c r="B2207" s="22" t="s">
        <v>112</v>
      </c>
      <c r="C2207" s="22" t="s">
        <v>112</v>
      </c>
      <c r="D2207" s="25">
        <v>4051</v>
      </c>
      <c r="E2207" s="24">
        <v>1301</v>
      </c>
      <c r="F2207" s="22" t="s">
        <v>72</v>
      </c>
      <c r="G2207" s="22" t="s">
        <v>36</v>
      </c>
      <c r="H2207" s="22" t="s">
        <v>129</v>
      </c>
      <c r="I2207" s="23" t="s">
        <v>38</v>
      </c>
      <c r="J2207" t="str">
        <f>_xlfn.CONCAT(IFERROR(INDEX(Lookup!B:B, MATCH(Table1[[#This Row],[Origin City]], Lookup!A:A, 0)), Table1[[#This Row],[Origin City]]),","," ",Table1[[#This Row],[Origin State]])</f>
        <v>Cozad, NE</v>
      </c>
      <c r="K2207" s="23" t="s">
        <v>90</v>
      </c>
      <c r="L2207" s="23" t="s">
        <v>49</v>
      </c>
      <c r="M2207" s="23" t="str">
        <f>_xlfn.CONCAT(IFERROR(INDEX(Lookup!B:B, MATCH(Table1[[#This Row],[Destination City]], Lookup!A:A, 0)), Table1[[#This Row],[Destination City]]),","," ",Table1[[#This Row],[Destination State]])</f>
        <v>Kalama, WA</v>
      </c>
      <c r="N2207" s="44">
        <v>1562</v>
      </c>
      <c r="O2207" s="23" t="s">
        <v>51</v>
      </c>
      <c r="P2207" s="23">
        <v>107</v>
      </c>
      <c r="Q2207" s="23"/>
      <c r="R2207" s="23" t="s">
        <v>42</v>
      </c>
      <c r="S2207" s="23" t="s">
        <v>43</v>
      </c>
      <c r="T2207" s="23" t="s">
        <v>52</v>
      </c>
      <c r="U2207" s="37" t="s">
        <v>44</v>
      </c>
      <c r="V2207" s="32"/>
      <c r="W2207" s="4">
        <v>5140</v>
      </c>
      <c r="X2207" s="4">
        <f>IF(Table1[[#This Row],[Commodity]]="corn",Table1[[#This Row],[Tariff per Car]]/(111*2000/56),Table1[[#This Row],[Tariff per Car]]/(111*2000/60))</f>
        <v>1.3891891891891892</v>
      </c>
      <c r="Y2207" s="4">
        <f>Table1[[#This Row],[Tariff per Car]]/100.7</f>
        <v>51.042701092353525</v>
      </c>
      <c r="Z2207" s="4">
        <f>(Table1[[#This Row],[Tariff per Car]]/111)</f>
        <v>46.306306306306304</v>
      </c>
      <c r="AA2207" s="6">
        <f>(Table1[[#This Row],[Tariff per Car]]/111)/Table1[[#This Row],[Route Mileage]]</f>
        <v>2.9645522603269081E-2</v>
      </c>
      <c r="AB2207" s="4">
        <v>0.34</v>
      </c>
      <c r="AC2207" s="4">
        <f>Table1[[#This Row],[FSC per Mile]]*Table1[[#This Row],[Route Mileage]]</f>
        <v>531.08000000000004</v>
      </c>
      <c r="AD2207" s="4">
        <f>Table1[[#This Row],[Tariff per Car]]+Table1[[#This Row],[FSC per Car]]</f>
        <v>5671.08</v>
      </c>
      <c r="AE2207" s="4">
        <f>IF(Table1[[#This Row],[Commodity]]="corn",Table1[[#This Row],[Tariff + FSC per Car]]/(111*2000/56),Table1[[#This Row],[Tariff + FSC per Car]]/(111*2000/60))</f>
        <v>1.5327243243243243</v>
      </c>
      <c r="AF2207" s="4">
        <f>Table1[[#This Row],[Tariff + FSC per Car]]/100.7</f>
        <v>56.316583912611719</v>
      </c>
      <c r="AG2207" s="4">
        <f>(Table1[[#This Row],[Tariff + FSC per Car]]/111)</f>
        <v>51.090810810810808</v>
      </c>
      <c r="AH2207" s="6">
        <f>(Table1[[#This Row],[Tariff + FSC per Car]]/111)/Table1[[#This Row],[Route Mileage]]</f>
        <v>3.2708585666332141E-2</v>
      </c>
    </row>
    <row r="2208" spans="1:34" x14ac:dyDescent="0.25">
      <c r="A2208" s="12">
        <v>45915</v>
      </c>
      <c r="B2208" s="22" t="s">
        <v>112</v>
      </c>
      <c r="C2208" s="22" t="s">
        <v>112</v>
      </c>
      <c r="D2208" s="25">
        <v>4051</v>
      </c>
      <c r="E2208" s="24">
        <v>1144</v>
      </c>
      <c r="F2208" s="22" t="s">
        <v>72</v>
      </c>
      <c r="G2208" s="22" t="s">
        <v>36</v>
      </c>
      <c r="H2208" s="22" t="s">
        <v>129</v>
      </c>
      <c r="I2208" s="23" t="s">
        <v>38</v>
      </c>
      <c r="J2208" t="str">
        <f>_xlfn.CONCAT(IFERROR(INDEX(Lookup!B:B, MATCH(Table1[[#This Row],[Origin City]], Lookup!A:A, 0)), Table1[[#This Row],[Origin City]]),","," ",Table1[[#This Row],[Origin State]])</f>
        <v>Cozad, NE</v>
      </c>
      <c r="K2208" s="23" t="s">
        <v>65</v>
      </c>
      <c r="L2208" s="23" t="s">
        <v>54</v>
      </c>
      <c r="M2208" s="23" t="str">
        <f>_xlfn.CONCAT(IFERROR(INDEX(Lookup!B:B, MATCH(Table1[[#This Row],[Destination City]], Lookup!A:A, 0)), Table1[[#This Row],[Destination City]]),","," ",Table1[[#This Row],[Destination State]])</f>
        <v>Houston, TX</v>
      </c>
      <c r="N2208" s="44">
        <v>1078</v>
      </c>
      <c r="O2208" s="23" t="s">
        <v>51</v>
      </c>
      <c r="P2208" s="23">
        <v>107</v>
      </c>
      <c r="Q2208" s="23"/>
      <c r="R2208" s="23" t="s">
        <v>42</v>
      </c>
      <c r="S2208" s="23" t="s">
        <v>43</v>
      </c>
      <c r="T2208" s="23" t="s">
        <v>52</v>
      </c>
      <c r="U2208" s="37" t="s">
        <v>44</v>
      </c>
      <c r="V2208" s="32"/>
      <c r="W2208" s="4">
        <v>4010</v>
      </c>
      <c r="X2208" s="4">
        <f>IF(Table1[[#This Row],[Commodity]]="corn",Table1[[#This Row],[Tariff per Car]]/(111*2000/56),Table1[[#This Row],[Tariff per Car]]/(111*2000/60))</f>
        <v>1.0837837837837838</v>
      </c>
      <c r="Y2208" s="4">
        <f>Table1[[#This Row],[Tariff per Car]]/100.7</f>
        <v>39.821251241310826</v>
      </c>
      <c r="Z2208" s="4">
        <f>(Table1[[#This Row],[Tariff per Car]]/111)</f>
        <v>36.126126126126124</v>
      </c>
      <c r="AA2208" s="6">
        <f>(Table1[[#This Row],[Tariff per Car]]/111)/Table1[[#This Row],[Route Mileage]]</f>
        <v>3.3512176369319226E-2</v>
      </c>
      <c r="AB2208" s="4">
        <v>0.34</v>
      </c>
      <c r="AC2208" s="4">
        <f>Table1[[#This Row],[FSC per Mile]]*Table1[[#This Row],[Route Mileage]]</f>
        <v>366.52000000000004</v>
      </c>
      <c r="AD2208" s="4">
        <f>Table1[[#This Row],[Tariff per Car]]+Table1[[#This Row],[FSC per Car]]</f>
        <v>4376.5200000000004</v>
      </c>
      <c r="AE2208" s="4">
        <f>IF(Table1[[#This Row],[Commodity]]="corn",Table1[[#This Row],[Tariff + FSC per Car]]/(111*2000/56),Table1[[#This Row],[Tariff + FSC per Car]]/(111*2000/60))</f>
        <v>1.1828432432432434</v>
      </c>
      <c r="AF2208" s="4">
        <f>Table1[[#This Row],[Tariff + FSC per Car]]/100.7</f>
        <v>43.4609731876862</v>
      </c>
      <c r="AG2208" s="4">
        <f>(Table1[[#This Row],[Tariff + FSC per Car]]/111)</f>
        <v>39.428108108108113</v>
      </c>
      <c r="AH2208" s="6">
        <f>(Table1[[#This Row],[Tariff + FSC per Car]]/111)/Table1[[#This Row],[Route Mileage]]</f>
        <v>3.6575239432382292E-2</v>
      </c>
    </row>
    <row r="2209" spans="1:34" x14ac:dyDescent="0.25">
      <c r="A2209" s="12">
        <v>45915</v>
      </c>
      <c r="B2209" s="22" t="s">
        <v>112</v>
      </c>
      <c r="C2209" s="22" t="s">
        <v>112</v>
      </c>
      <c r="D2209" s="25">
        <v>4051</v>
      </c>
      <c r="E2209" s="24">
        <v>1144</v>
      </c>
      <c r="F2209" s="22" t="s">
        <v>72</v>
      </c>
      <c r="G2209" s="22" t="s">
        <v>36</v>
      </c>
      <c r="H2209" s="22" t="s">
        <v>122</v>
      </c>
      <c r="I2209" s="23" t="s">
        <v>59</v>
      </c>
      <c r="J2209" t="str">
        <f>_xlfn.CONCAT(IFERROR(INDEX(Lookup!B:B, MATCH(Table1[[#This Row],[Origin City]], Lookup!A:A, 0)), Table1[[#This Row],[Origin City]]),","," ",Table1[[#This Row],[Origin State]])</f>
        <v>Sloan, IA</v>
      </c>
      <c r="K2209" s="23" t="s">
        <v>130</v>
      </c>
      <c r="L2209" s="23" t="s">
        <v>83</v>
      </c>
      <c r="M2209" s="23" t="str">
        <f>_xlfn.CONCAT(IFERROR(INDEX(Lookup!B:B, MATCH(Table1[[#This Row],[Destination City]], Lookup!A:A, 0)), Table1[[#This Row],[Destination City]]),","," ",Table1[[#This Row],[Destination State]])</f>
        <v>Ama, LA</v>
      </c>
      <c r="N2209" s="44">
        <v>1231</v>
      </c>
      <c r="O2209" s="23" t="s">
        <v>51</v>
      </c>
      <c r="P2209" s="23">
        <v>107</v>
      </c>
      <c r="Q2209" s="23"/>
      <c r="R2209" s="23" t="s">
        <v>42</v>
      </c>
      <c r="S2209" s="23" t="s">
        <v>43</v>
      </c>
      <c r="T2209" s="23" t="s">
        <v>52</v>
      </c>
      <c r="U2209" s="37" t="s">
        <v>44</v>
      </c>
      <c r="V2209" s="32"/>
      <c r="W2209" s="4">
        <v>4090</v>
      </c>
      <c r="X2209" s="4">
        <f>IF(Table1[[#This Row],[Commodity]]="corn",Table1[[#This Row],[Tariff per Car]]/(111*2000/56),Table1[[#This Row],[Tariff per Car]]/(111*2000/60))</f>
        <v>1.1054054054054054</v>
      </c>
      <c r="Y2209" s="4">
        <f>Table1[[#This Row],[Tariff per Car]]/100.7</f>
        <v>40.615690168818269</v>
      </c>
      <c r="Z2209" s="4">
        <f>(Table1[[#This Row],[Tariff per Car]]/111)</f>
        <v>36.846846846846844</v>
      </c>
      <c r="AA2209" s="6">
        <f>(Table1[[#This Row],[Tariff per Car]]/111)/Table1[[#This Row],[Route Mileage]]</f>
        <v>2.9932450728551458E-2</v>
      </c>
      <c r="AB2209" s="4">
        <v>0.34</v>
      </c>
      <c r="AC2209" s="4">
        <f>Table1[[#This Row],[FSC per Mile]]*Table1[[#This Row],[Route Mileage]]</f>
        <v>418.54</v>
      </c>
      <c r="AD2209" s="4">
        <f>Table1[[#This Row],[Tariff per Car]]+Table1[[#This Row],[FSC per Car]]</f>
        <v>4508.54</v>
      </c>
      <c r="AE2209" s="4">
        <f>IF(Table1[[#This Row],[Commodity]]="corn",Table1[[#This Row],[Tariff + FSC per Car]]/(111*2000/56),Table1[[#This Row],[Tariff + FSC per Car]]/(111*2000/60))</f>
        <v>1.2185243243243242</v>
      </c>
      <c r="AF2209" s="4">
        <f>Table1[[#This Row],[Tariff + FSC per Car]]/100.7</f>
        <v>44.771996027805358</v>
      </c>
      <c r="AG2209" s="4">
        <f>(Table1[[#This Row],[Tariff + FSC per Car]]/111)</f>
        <v>40.617477477477479</v>
      </c>
      <c r="AH2209" s="6">
        <f>(Table1[[#This Row],[Tariff + FSC per Car]]/111)/Table1[[#This Row],[Route Mileage]]</f>
        <v>3.2995513791614521E-2</v>
      </c>
    </row>
    <row r="2210" spans="1:34" x14ac:dyDescent="0.25">
      <c r="A2210" s="12">
        <v>45945</v>
      </c>
      <c r="B2210" s="22" t="s">
        <v>34</v>
      </c>
      <c r="C2210" s="22" t="s">
        <v>34</v>
      </c>
      <c r="D2210" s="25">
        <v>4022</v>
      </c>
      <c r="E2210" s="24">
        <v>39011</v>
      </c>
      <c r="F2210" s="22" t="s">
        <v>35</v>
      </c>
      <c r="G2210" s="22" t="s">
        <v>36</v>
      </c>
      <c r="H2210" s="22" t="s">
        <v>37</v>
      </c>
      <c r="I2210" s="23" t="s">
        <v>38</v>
      </c>
      <c r="J2210" t="str">
        <f>_xlfn.CONCAT(IFERROR(INDEX(Lookup!B:B, MATCH(Table1[[#This Row],[Origin City]], Lookup!A:A, 0)), Table1[[#This Row],[Origin City]]),","," ",Table1[[#This Row],[Origin State]])</f>
        <v>Brunswick, NE</v>
      </c>
      <c r="K2210" s="23" t="s">
        <v>39</v>
      </c>
      <c r="L2210" s="23" t="s">
        <v>40</v>
      </c>
      <c r="M2210" s="23" t="str">
        <f>_xlfn.CONCAT(IFERROR(INDEX(Lookup!B:B, MATCH(Table1[[#This Row],[Destination City]], Lookup!A:A, 0)), Table1[[#This Row],[Destination City]]),","," ",Table1[[#This Row],[Destination State]])</f>
        <v>Hanford, CA</v>
      </c>
      <c r="N2210" s="44">
        <v>2122</v>
      </c>
      <c r="O2210" s="23" t="s">
        <v>41</v>
      </c>
      <c r="P2210" s="23">
        <v>110</v>
      </c>
      <c r="Q2210" s="23">
        <v>120</v>
      </c>
      <c r="R2210" s="23" t="s">
        <v>42</v>
      </c>
      <c r="S2210" s="23" t="s">
        <v>43</v>
      </c>
      <c r="T2210" s="23" t="s">
        <v>43</v>
      </c>
      <c r="U2210" s="37" t="s">
        <v>44</v>
      </c>
      <c r="V2210" s="32" t="s">
        <v>45</v>
      </c>
      <c r="W2210" s="4">
        <v>6120</v>
      </c>
      <c r="X2210" s="4">
        <f>IF(Table1[[#This Row],[Commodity]]="corn",Table1[[#This Row],[Tariff per Car]]/(111*2000/56),Table1[[#This Row],[Tariff per Car]]/(111*2000/60))</f>
        <v>1.5437837837837838</v>
      </c>
      <c r="Y2210" s="4">
        <f>Table1[[#This Row],[Tariff per Car]]/100.7</f>
        <v>60.77457795431976</v>
      </c>
      <c r="Z2210" s="4">
        <f>(Table1[[#This Row],[Tariff per Car]]/111)</f>
        <v>55.135135135135137</v>
      </c>
      <c r="AA2210" s="6">
        <f>(Table1[[#This Row],[Tariff per Car]]/111)/Table1[[#This Row],[Route Mileage]]</f>
        <v>2.5982627302137198E-2</v>
      </c>
      <c r="AB2210" s="4">
        <v>0.1</v>
      </c>
      <c r="AC2210" s="4">
        <f>Table1[[#This Row],[FSC per Mile]]*Table1[[#This Row],[Route Mileage]]</f>
        <v>212.20000000000002</v>
      </c>
      <c r="AD2210" s="4">
        <f>Table1[[#This Row],[Tariff per Car]]+Table1[[#This Row],[FSC per Car]]</f>
        <v>6332.2</v>
      </c>
      <c r="AE2210" s="4">
        <f>IF(Table1[[#This Row],[Commodity]]="corn",Table1[[#This Row],[Tariff + FSC per Car]]/(111*2000/56),Table1[[#This Row],[Tariff + FSC per Car]]/(111*2000/60))</f>
        <v>1.5973117117117117</v>
      </c>
      <c r="AF2210" s="4">
        <f>Table1[[#This Row],[Tariff + FSC per Car]]/100.7</f>
        <v>62.881827209533263</v>
      </c>
      <c r="AG2210" s="4">
        <f>(Table1[[#This Row],[Tariff + FSC per Car]]/111)</f>
        <v>57.046846846846847</v>
      </c>
      <c r="AH2210" s="6">
        <f>(Table1[[#This Row],[Tariff + FSC per Car]]/111)/Table1[[#This Row],[Route Mileage]]</f>
        <v>2.6883528203038101E-2</v>
      </c>
    </row>
    <row r="2211" spans="1:34" x14ac:dyDescent="0.25">
      <c r="A2211" s="12">
        <v>45945</v>
      </c>
      <c r="B2211" s="22" t="s">
        <v>34</v>
      </c>
      <c r="C2211" s="22" t="s">
        <v>34</v>
      </c>
      <c r="D2211" s="25">
        <v>4022</v>
      </c>
      <c r="E2211" s="24">
        <v>39013</v>
      </c>
      <c r="F2211" s="22" t="s">
        <v>35</v>
      </c>
      <c r="G2211" s="22" t="s">
        <v>36</v>
      </c>
      <c r="H2211" s="22" t="s">
        <v>46</v>
      </c>
      <c r="I2211" s="23" t="s">
        <v>47</v>
      </c>
      <c r="J2211" t="str">
        <f>_xlfn.CONCAT(IFERROR(INDEX(Lookup!B:B, MATCH(Table1[[#This Row],[Origin City]], Lookup!A:A, 0)), Table1[[#This Row],[Origin City]]),","," ",Table1[[#This Row],[Origin State]])</f>
        <v>Clarkfield, MN</v>
      </c>
      <c r="K2211" s="23" t="s">
        <v>48</v>
      </c>
      <c r="L2211" s="23" t="s">
        <v>49</v>
      </c>
      <c r="M2211" s="23" t="s">
        <v>50</v>
      </c>
      <c r="N2211" s="44">
        <v>1684</v>
      </c>
      <c r="O2211" s="23" t="s">
        <v>51</v>
      </c>
      <c r="P2211" s="23">
        <v>110</v>
      </c>
      <c r="Q2211" s="23">
        <v>120</v>
      </c>
      <c r="R2211" s="23" t="s">
        <v>42</v>
      </c>
      <c r="S2211" s="23" t="s">
        <v>43</v>
      </c>
      <c r="T2211" s="23" t="s">
        <v>52</v>
      </c>
      <c r="U2211" s="37" t="s">
        <v>44</v>
      </c>
      <c r="V2211" s="32" t="s">
        <v>45</v>
      </c>
      <c r="W2211" s="4">
        <v>5470</v>
      </c>
      <c r="X2211" s="4">
        <f>IF(Table1[[#This Row],[Commodity]]="corn",Table1[[#This Row],[Tariff per Car]]/(111*2000/56),Table1[[#This Row],[Tariff per Car]]/(111*2000/60))</f>
        <v>1.3798198198198199</v>
      </c>
      <c r="Y2211" s="4">
        <f>Table1[[#This Row],[Tariff per Car]]/100.7</f>
        <v>54.319761668321746</v>
      </c>
      <c r="Z2211" s="4">
        <f>(Table1[[#This Row],[Tariff per Car]]/111)</f>
        <v>49.27927927927928</v>
      </c>
      <c r="AA2211" s="6">
        <f>(Table1[[#This Row],[Tariff per Car]]/111)/Table1[[#This Row],[Route Mileage]]</f>
        <v>2.9263229975819049E-2</v>
      </c>
      <c r="AB2211" s="4">
        <v>0.1</v>
      </c>
      <c r="AC2211" s="4">
        <f>Table1[[#This Row],[FSC per Mile]]*Table1[[#This Row],[Route Mileage]]</f>
        <v>168.4</v>
      </c>
      <c r="AD2211" s="4">
        <f>Table1[[#This Row],[Tariff per Car]]+Table1[[#This Row],[FSC per Car]]</f>
        <v>5638.4</v>
      </c>
      <c r="AE2211" s="4">
        <f>IF(Table1[[#This Row],[Commodity]]="corn",Table1[[#This Row],[Tariff + FSC per Car]]/(111*2000/56),Table1[[#This Row],[Tariff + FSC per Car]]/(111*2000/60))</f>
        <v>1.4222990990990991</v>
      </c>
      <c r="AF2211" s="4">
        <f>Table1[[#This Row],[Tariff + FSC per Car]]/100.7</f>
        <v>55.992055610724918</v>
      </c>
      <c r="AG2211" s="4">
        <f>(Table1[[#This Row],[Tariff + FSC per Car]]/111)</f>
        <v>50.796396396396396</v>
      </c>
      <c r="AH2211" s="6">
        <f>(Table1[[#This Row],[Tariff + FSC per Car]]/111)/Table1[[#This Row],[Route Mileage]]</f>
        <v>3.0164130876719951E-2</v>
      </c>
    </row>
    <row r="2212" spans="1:34" x14ac:dyDescent="0.25">
      <c r="A2212" s="12">
        <v>45945</v>
      </c>
      <c r="B2212" s="22" t="s">
        <v>34</v>
      </c>
      <c r="C2212" s="22" t="s">
        <v>34</v>
      </c>
      <c r="D2212" s="25">
        <v>4022</v>
      </c>
      <c r="E2212" s="24">
        <v>39011</v>
      </c>
      <c r="F2212" s="22" t="s">
        <v>35</v>
      </c>
      <c r="G2212" s="22" t="s">
        <v>36</v>
      </c>
      <c r="H2212" s="22" t="s">
        <v>46</v>
      </c>
      <c r="I2212" s="23" t="s">
        <v>47</v>
      </c>
      <c r="J2212" t="str">
        <f>_xlfn.CONCAT(IFERROR(INDEX(Lookup!B:B, MATCH(Table1[[#This Row],[Origin City]], Lookup!A:A, 0)), Table1[[#This Row],[Origin City]]),","," ",Table1[[#This Row],[Origin State]])</f>
        <v>Clarkfield, MN</v>
      </c>
      <c r="K2212" s="23" t="s">
        <v>53</v>
      </c>
      <c r="L2212" s="23" t="s">
        <v>54</v>
      </c>
      <c r="M2212" s="23" t="str">
        <f>_xlfn.CONCAT(IFERROR(INDEX(Lookup!B:B, MATCH(Table1[[#This Row],[Destination City]], Lookup!A:A, 0)), Table1[[#This Row],[Destination City]]),","," ",Table1[[#This Row],[Destination State]])</f>
        <v>Hereford, TX</v>
      </c>
      <c r="N2212" s="44">
        <v>1066</v>
      </c>
      <c r="O2212" s="23" t="s">
        <v>51</v>
      </c>
      <c r="P2212" s="23">
        <v>110</v>
      </c>
      <c r="Q2212" s="23">
        <v>120</v>
      </c>
      <c r="R2212" s="23" t="s">
        <v>42</v>
      </c>
      <c r="S2212" s="23" t="s">
        <v>43</v>
      </c>
      <c r="T2212" s="23" t="s">
        <v>52</v>
      </c>
      <c r="U2212" s="37" t="s">
        <v>44</v>
      </c>
      <c r="V2212" s="32" t="s">
        <v>45</v>
      </c>
      <c r="W2212" s="4">
        <v>5600</v>
      </c>
      <c r="X2212" s="4">
        <f>IF(Table1[[#This Row],[Commodity]]="corn",Table1[[#This Row],[Tariff per Car]]/(111*2000/56),Table1[[#This Row],[Tariff per Car]]/(111*2000/60))</f>
        <v>1.4126126126126126</v>
      </c>
      <c r="Y2212" s="4">
        <f>Table1[[#This Row],[Tariff per Car]]/100.7</f>
        <v>55.610724925521346</v>
      </c>
      <c r="Z2212" s="4">
        <f>(Table1[[#This Row],[Tariff per Car]]/111)</f>
        <v>50.450450450450454</v>
      </c>
      <c r="AA2212" s="6">
        <f>(Table1[[#This Row],[Tariff per Car]]/111)/Table1[[#This Row],[Route Mileage]]</f>
        <v>4.7326876595169279E-2</v>
      </c>
      <c r="AB2212" s="4">
        <v>0.1</v>
      </c>
      <c r="AC2212" s="4">
        <f>Table1[[#This Row],[FSC per Mile]]*Table1[[#This Row],[Route Mileage]]</f>
        <v>106.60000000000001</v>
      </c>
      <c r="AD2212" s="4">
        <f>Table1[[#This Row],[Tariff per Car]]+Table1[[#This Row],[FSC per Car]]</f>
        <v>5706.6</v>
      </c>
      <c r="AE2212" s="4">
        <f>IF(Table1[[#This Row],[Commodity]]="corn",Table1[[#This Row],[Tariff + FSC per Car]]/(111*2000/56),Table1[[#This Row],[Tariff + FSC per Car]]/(111*2000/60))</f>
        <v>1.4395027027027028</v>
      </c>
      <c r="AF2212" s="4">
        <f>Table1[[#This Row],[Tariff + FSC per Car]]/100.7</f>
        <v>56.669314796425027</v>
      </c>
      <c r="AG2212" s="4">
        <f>(Table1[[#This Row],[Tariff + FSC per Car]]/111)</f>
        <v>51.410810810810815</v>
      </c>
      <c r="AH2212" s="6">
        <f>(Table1[[#This Row],[Tariff + FSC per Car]]/111)/Table1[[#This Row],[Route Mileage]]</f>
        <v>4.8227777496070184E-2</v>
      </c>
    </row>
    <row r="2213" spans="1:34" x14ac:dyDescent="0.25">
      <c r="A2213" s="12">
        <v>45945</v>
      </c>
      <c r="B2213" s="22" t="s">
        <v>34</v>
      </c>
      <c r="C2213" s="22" t="s">
        <v>34</v>
      </c>
      <c r="D2213" s="25">
        <v>4022</v>
      </c>
      <c r="E2213" s="24">
        <v>39011</v>
      </c>
      <c r="F2213" s="22" t="s">
        <v>35</v>
      </c>
      <c r="G2213" s="22" t="s">
        <v>36</v>
      </c>
      <c r="H2213" s="22" t="s">
        <v>55</v>
      </c>
      <c r="I2213" s="23" t="s">
        <v>38</v>
      </c>
      <c r="J2213" t="str">
        <f>_xlfn.CONCAT(IFERROR(INDEX(Lookup!B:B, MATCH(Table1[[#This Row],[Origin City]], Lookup!A:A, 0)), Table1[[#This Row],[Origin City]]),","," ",Table1[[#This Row],[Origin State]])</f>
        <v>Edison, NE</v>
      </c>
      <c r="K2213" s="23" t="s">
        <v>53</v>
      </c>
      <c r="L2213" s="23" t="s">
        <v>54</v>
      </c>
      <c r="M2213" s="23" t="str">
        <f>_xlfn.CONCAT(IFERROR(INDEX(Lookup!B:B, MATCH(Table1[[#This Row],[Destination City]], Lookup!A:A, 0)), Table1[[#This Row],[Destination City]]),","," ",Table1[[#This Row],[Destination State]])</f>
        <v>Hereford, TX</v>
      </c>
      <c r="N2213" s="48">
        <v>728</v>
      </c>
      <c r="O2213" s="23" t="s">
        <v>51</v>
      </c>
      <c r="P2213" s="23">
        <v>110</v>
      </c>
      <c r="Q2213" s="23">
        <v>120</v>
      </c>
      <c r="R2213" s="23" t="s">
        <v>42</v>
      </c>
      <c r="S2213" s="23" t="s">
        <v>43</v>
      </c>
      <c r="T2213" s="23" t="s">
        <v>52</v>
      </c>
      <c r="U2213" s="37" t="s">
        <v>44</v>
      </c>
      <c r="V2213" s="32" t="s">
        <v>45</v>
      </c>
      <c r="W2213" s="4">
        <v>4500</v>
      </c>
      <c r="X2213" s="4">
        <f>IF(Table1[[#This Row],[Commodity]]="corn",Table1[[#This Row],[Tariff per Car]]/(111*2000/56),Table1[[#This Row],[Tariff per Car]]/(111*2000/60))</f>
        <v>1.1351351351351351</v>
      </c>
      <c r="Y2213" s="4">
        <f>Table1[[#This Row],[Tariff per Car]]/100.7</f>
        <v>44.68718967229394</v>
      </c>
      <c r="Z2213" s="4">
        <f>(Table1[[#This Row],[Tariff per Car]]/111)</f>
        <v>40.54054054054054</v>
      </c>
      <c r="AA2213" s="6">
        <f>(Table1[[#This Row],[Tariff per Car]]/111)/Table1[[#This Row],[Route Mileage]]</f>
        <v>5.5687555687555686E-2</v>
      </c>
      <c r="AB2213" s="4">
        <v>0.1</v>
      </c>
      <c r="AC2213" s="4">
        <f>Table1[[#This Row],[FSC per Mile]]*Table1[[#This Row],[Route Mileage]]</f>
        <v>72.8</v>
      </c>
      <c r="AD2213" s="4">
        <f>Table1[[#This Row],[Tariff per Car]]+Table1[[#This Row],[FSC per Car]]</f>
        <v>4572.8</v>
      </c>
      <c r="AE2213" s="4">
        <f>IF(Table1[[#This Row],[Commodity]]="corn",Table1[[#This Row],[Tariff + FSC per Car]]/(111*2000/56),Table1[[#This Row],[Tariff + FSC per Car]]/(111*2000/60))</f>
        <v>1.1534990990990992</v>
      </c>
      <c r="AF2213" s="4">
        <f>Table1[[#This Row],[Tariff + FSC per Car]]/100.7</f>
        <v>45.410129096325718</v>
      </c>
      <c r="AG2213" s="4">
        <f>(Table1[[#This Row],[Tariff + FSC per Car]]/111)</f>
        <v>41.196396396396395</v>
      </c>
      <c r="AH2213" s="6">
        <f>(Table1[[#This Row],[Tariff + FSC per Car]]/111)/Table1[[#This Row],[Route Mileage]]</f>
        <v>5.6588456588456584E-2</v>
      </c>
    </row>
    <row r="2214" spans="1:34" x14ac:dyDescent="0.25">
      <c r="A2214" s="12">
        <v>45945</v>
      </c>
      <c r="B2214" s="22" t="s">
        <v>34</v>
      </c>
      <c r="C2214" s="22" t="s">
        <v>34</v>
      </c>
      <c r="D2214" s="25">
        <v>4022</v>
      </c>
      <c r="E2214" s="24">
        <v>39013</v>
      </c>
      <c r="F2214" s="22" t="s">
        <v>35</v>
      </c>
      <c r="G2214" s="22" t="s">
        <v>36</v>
      </c>
      <c r="H2214" s="22" t="s">
        <v>55</v>
      </c>
      <c r="I2214" s="23" t="s">
        <v>38</v>
      </c>
      <c r="J2214" t="str">
        <f>_xlfn.CONCAT(IFERROR(INDEX(Lookup!B:B, MATCH(Table1[[#This Row],[Origin City]], Lookup!A:A, 0)), Table1[[#This Row],[Origin City]]),","," ",Table1[[#This Row],[Origin State]])</f>
        <v>Edison, NE</v>
      </c>
      <c r="K2214" s="23" t="s">
        <v>48</v>
      </c>
      <c r="L2214" s="23" t="s">
        <v>49</v>
      </c>
      <c r="M2214" s="23" t="s">
        <v>50</v>
      </c>
      <c r="N2214" s="44">
        <v>1759</v>
      </c>
      <c r="O2214" s="23" t="s">
        <v>51</v>
      </c>
      <c r="P2214" s="23">
        <v>110</v>
      </c>
      <c r="Q2214" s="23">
        <v>120</v>
      </c>
      <c r="R2214" s="23" t="s">
        <v>42</v>
      </c>
      <c r="S2214" s="23" t="s">
        <v>43</v>
      </c>
      <c r="T2214" s="23" t="s">
        <v>52</v>
      </c>
      <c r="U2214" s="37" t="s">
        <v>44</v>
      </c>
      <c r="V2214" s="32" t="s">
        <v>45</v>
      </c>
      <c r="W2214" s="4">
        <v>5350</v>
      </c>
      <c r="X2214" s="4">
        <f>IF(Table1[[#This Row],[Commodity]]="corn",Table1[[#This Row],[Tariff per Car]]/(111*2000/56),Table1[[#This Row],[Tariff per Car]]/(111*2000/60))</f>
        <v>1.3495495495495495</v>
      </c>
      <c r="Y2214" s="4">
        <f>Table1[[#This Row],[Tariff per Car]]/100.7</f>
        <v>53.128103277060575</v>
      </c>
      <c r="Z2214" s="4">
        <f>(Table1[[#This Row],[Tariff per Car]]/111)</f>
        <v>48.198198198198199</v>
      </c>
      <c r="AA2214" s="6">
        <f>(Table1[[#This Row],[Tariff per Car]]/111)/Table1[[#This Row],[Route Mileage]]</f>
        <v>2.7400908583398637E-2</v>
      </c>
      <c r="AB2214" s="4">
        <v>0.1</v>
      </c>
      <c r="AC2214" s="4">
        <f>Table1[[#This Row],[FSC per Mile]]*Table1[[#This Row],[Route Mileage]]</f>
        <v>175.9</v>
      </c>
      <c r="AD2214" s="4">
        <f>Table1[[#This Row],[Tariff per Car]]+Table1[[#This Row],[FSC per Car]]</f>
        <v>5525.9</v>
      </c>
      <c r="AE2214" s="4">
        <f>IF(Table1[[#This Row],[Commodity]]="corn",Table1[[#This Row],[Tariff + FSC per Car]]/(111*2000/56),Table1[[#This Row],[Tariff + FSC per Car]]/(111*2000/60))</f>
        <v>1.3939207207207207</v>
      </c>
      <c r="AF2214" s="4">
        <f>Table1[[#This Row],[Tariff + FSC per Car]]/100.7</f>
        <v>54.87487586891757</v>
      </c>
      <c r="AG2214" s="4">
        <f>(Table1[[#This Row],[Tariff + FSC per Car]]/111)</f>
        <v>49.78288288288288</v>
      </c>
      <c r="AH2214" s="6">
        <f>(Table1[[#This Row],[Tariff + FSC per Car]]/111)/Table1[[#This Row],[Route Mileage]]</f>
        <v>2.8301809484299535E-2</v>
      </c>
    </row>
    <row r="2215" spans="1:34" x14ac:dyDescent="0.25">
      <c r="A2215" s="12">
        <v>45945</v>
      </c>
      <c r="B2215" s="22" t="s">
        <v>34</v>
      </c>
      <c r="C2215" s="22" t="s">
        <v>34</v>
      </c>
      <c r="D2215" s="25">
        <v>4022</v>
      </c>
      <c r="E2215" s="24">
        <v>39011</v>
      </c>
      <c r="F2215" s="22" t="s">
        <v>35</v>
      </c>
      <c r="G2215" s="22" t="s">
        <v>36</v>
      </c>
      <c r="H2215" s="22" t="s">
        <v>55</v>
      </c>
      <c r="I2215" s="23" t="s">
        <v>38</v>
      </c>
      <c r="J2215" t="str">
        <f>_xlfn.CONCAT(IFERROR(INDEX(Lookup!B:B, MATCH(Table1[[#This Row],[Origin City]], Lookup!A:A, 0)), Table1[[#This Row],[Origin City]]),","," ",Table1[[#This Row],[Origin State]])</f>
        <v>Edison, NE</v>
      </c>
      <c r="K2215" s="23" t="s">
        <v>39</v>
      </c>
      <c r="L2215" s="23" t="s">
        <v>40</v>
      </c>
      <c r="M2215" s="23" t="str">
        <f>_xlfn.CONCAT(IFERROR(INDEX(Lookup!B:B, MATCH(Table1[[#This Row],[Destination City]], Lookup!A:A, 0)), Table1[[#This Row],[Destination City]]),","," ",Table1[[#This Row],[Destination State]])</f>
        <v>Hanford, CA</v>
      </c>
      <c r="N2215" s="44">
        <v>1776</v>
      </c>
      <c r="O2215" s="23" t="s">
        <v>41</v>
      </c>
      <c r="P2215" s="23">
        <v>110</v>
      </c>
      <c r="Q2215" s="23">
        <v>120</v>
      </c>
      <c r="R2215" s="23" t="s">
        <v>42</v>
      </c>
      <c r="S2215" s="23" t="s">
        <v>43</v>
      </c>
      <c r="T2215" s="23" t="s">
        <v>52</v>
      </c>
      <c r="U2215" s="37" t="s">
        <v>44</v>
      </c>
      <c r="V2215" s="32" t="s">
        <v>45</v>
      </c>
      <c r="W2215" s="4">
        <v>5460</v>
      </c>
      <c r="X2215" s="4">
        <f>IF(Table1[[#This Row],[Commodity]]="corn",Table1[[#This Row],[Tariff per Car]]/(111*2000/56),Table1[[#This Row],[Tariff per Car]]/(111*2000/60))</f>
        <v>1.3772972972972972</v>
      </c>
      <c r="Y2215" s="4">
        <f>Table1[[#This Row],[Tariff per Car]]/100.7</f>
        <v>54.220456802383318</v>
      </c>
      <c r="Z2215" s="4">
        <f>(Table1[[#This Row],[Tariff per Car]]/111)</f>
        <v>49.189189189189186</v>
      </c>
      <c r="AA2215" s="6">
        <f>(Table1[[#This Row],[Tariff per Car]]/111)/Table1[[#This Row],[Route Mileage]]</f>
        <v>2.7696615534453371E-2</v>
      </c>
      <c r="AB2215" s="4">
        <v>0.1</v>
      </c>
      <c r="AC2215" s="4">
        <f>Table1[[#This Row],[FSC per Mile]]*Table1[[#This Row],[Route Mileage]]</f>
        <v>177.60000000000002</v>
      </c>
      <c r="AD2215" s="4">
        <f>Table1[[#This Row],[Tariff per Car]]+Table1[[#This Row],[FSC per Car]]</f>
        <v>5637.6</v>
      </c>
      <c r="AE2215" s="4">
        <f>IF(Table1[[#This Row],[Commodity]]="corn",Table1[[#This Row],[Tariff + FSC per Car]]/(111*2000/56),Table1[[#This Row],[Tariff + FSC per Car]]/(111*2000/60))</f>
        <v>1.4220972972972974</v>
      </c>
      <c r="AF2215" s="4">
        <f>Table1[[#This Row],[Tariff + FSC per Car]]/100.7</f>
        <v>55.984111221449851</v>
      </c>
      <c r="AG2215" s="4">
        <f>(Table1[[#This Row],[Tariff + FSC per Car]]/111)</f>
        <v>50.789189189189194</v>
      </c>
      <c r="AH2215" s="6">
        <f>(Table1[[#This Row],[Tariff + FSC per Car]]/111)/Table1[[#This Row],[Route Mileage]]</f>
        <v>2.8597516435354277E-2</v>
      </c>
    </row>
    <row r="2216" spans="1:34" x14ac:dyDescent="0.25">
      <c r="A2216" s="12">
        <v>45945</v>
      </c>
      <c r="B2216" s="22" t="s">
        <v>34</v>
      </c>
      <c r="C2216" s="22" t="s">
        <v>34</v>
      </c>
      <c r="D2216" s="25">
        <v>4022</v>
      </c>
      <c r="E2216" s="24">
        <v>39011</v>
      </c>
      <c r="F2216" s="22" t="s">
        <v>35</v>
      </c>
      <c r="G2216" s="22" t="s">
        <v>36</v>
      </c>
      <c r="H2216" s="22" t="s">
        <v>56</v>
      </c>
      <c r="I2216" s="23" t="s">
        <v>57</v>
      </c>
      <c r="J2216" t="str">
        <f>_xlfn.CONCAT(IFERROR(INDEX(Lookup!B:B, MATCH(Table1[[#This Row],[Origin City]], Lookup!A:A, 0)), Table1[[#This Row],[Origin City]]),","," ",Table1[[#This Row],[Origin State]])</f>
        <v>Greenwood (Mendota), IL</v>
      </c>
      <c r="K2216" s="23" t="s">
        <v>53</v>
      </c>
      <c r="L2216" s="23" t="s">
        <v>54</v>
      </c>
      <c r="M2216" s="23" t="str">
        <f>_xlfn.CONCAT(IFERROR(INDEX(Lookup!B:B, MATCH(Table1[[#This Row],[Destination City]], Lookup!A:A, 0)), Table1[[#This Row],[Destination City]]),","," ",Table1[[#This Row],[Destination State]])</f>
        <v>Hereford, TX</v>
      </c>
      <c r="N2216" s="44">
        <v>935</v>
      </c>
      <c r="O2216" s="23" t="s">
        <v>41</v>
      </c>
      <c r="P2216" s="23">
        <v>110</v>
      </c>
      <c r="Q2216" s="23">
        <v>120</v>
      </c>
      <c r="R2216" s="23" t="s">
        <v>42</v>
      </c>
      <c r="S2216" s="23" t="s">
        <v>43</v>
      </c>
      <c r="T2216" s="23" t="s">
        <v>52</v>
      </c>
      <c r="U2216" s="37" t="s">
        <v>44</v>
      </c>
      <c r="V2216" s="32" t="s">
        <v>45</v>
      </c>
      <c r="W2216" s="4">
        <v>4620</v>
      </c>
      <c r="X2216" s="4">
        <f>IF(Table1[[#This Row],[Commodity]]="corn",Table1[[#This Row],[Tariff per Car]]/(111*2000/56),Table1[[#This Row],[Tariff per Car]]/(111*2000/60))</f>
        <v>1.1654054054054055</v>
      </c>
      <c r="Y2216" s="4">
        <f>Table1[[#This Row],[Tariff per Car]]/100.7</f>
        <v>45.878848063555111</v>
      </c>
      <c r="Z2216" s="4">
        <f>(Table1[[#This Row],[Tariff per Car]]/111)</f>
        <v>41.621621621621621</v>
      </c>
      <c r="AA2216" s="6">
        <f>(Table1[[#This Row],[Tariff per Car]]/111)/Table1[[#This Row],[Route Mileage]]</f>
        <v>4.4515103338632747E-2</v>
      </c>
      <c r="AB2216" s="4">
        <v>0.1</v>
      </c>
      <c r="AC2216" s="4">
        <f>Table1[[#This Row],[FSC per Mile]]*Table1[[#This Row],[Route Mileage]]</f>
        <v>93.5</v>
      </c>
      <c r="AD2216" s="4">
        <f>Table1[[#This Row],[Tariff per Car]]+Table1[[#This Row],[FSC per Car]]</f>
        <v>4713.5</v>
      </c>
      <c r="AE2216" s="4">
        <f>IF(Table1[[#This Row],[Commodity]]="corn",Table1[[#This Row],[Tariff + FSC per Car]]/(111*2000/56),Table1[[#This Row],[Tariff + FSC per Car]]/(111*2000/60))</f>
        <v>1.188990990990991</v>
      </c>
      <c r="AF2216" s="4">
        <f>Table1[[#This Row],[Tariff + FSC per Car]]/100.7</f>
        <v>46.80734856007944</v>
      </c>
      <c r="AG2216" s="4">
        <f>(Table1[[#This Row],[Tariff + FSC per Car]]/111)</f>
        <v>42.463963963963963</v>
      </c>
      <c r="AH2216" s="6">
        <f>(Table1[[#This Row],[Tariff + FSC per Car]]/111)/Table1[[#This Row],[Route Mileage]]</f>
        <v>4.5416004239533653E-2</v>
      </c>
    </row>
    <row r="2217" spans="1:34" x14ac:dyDescent="0.25">
      <c r="A2217" s="12">
        <v>45945</v>
      </c>
      <c r="B2217" s="22" t="s">
        <v>34</v>
      </c>
      <c r="C2217" s="22" t="s">
        <v>34</v>
      </c>
      <c r="D2217" s="25">
        <v>4022</v>
      </c>
      <c r="E2217" s="24">
        <v>39011</v>
      </c>
      <c r="F2217" s="22" t="s">
        <v>35</v>
      </c>
      <c r="G2217" s="22" t="s">
        <v>36</v>
      </c>
      <c r="H2217" s="22" t="s">
        <v>58</v>
      </c>
      <c r="I2217" s="23" t="s">
        <v>59</v>
      </c>
      <c r="J2217" t="str">
        <f>_xlfn.CONCAT(IFERROR(INDEX(Lookup!B:B, MATCH(Table1[[#This Row],[Origin City]], Lookup!A:A, 0)), Table1[[#This Row],[Origin City]]),","," ",Table1[[#This Row],[Origin State]])</f>
        <v>Hancock, IA</v>
      </c>
      <c r="K2217" s="23" t="s">
        <v>60</v>
      </c>
      <c r="L2217" s="23" t="s">
        <v>54</v>
      </c>
      <c r="M2217" s="23" t="str">
        <f>_xlfn.CONCAT(IFERROR(INDEX(Lookup!B:B, MATCH(Table1[[#This Row],[Destination City]], Lookup!A:A, 0)), Table1[[#This Row],[Destination City]]),","," ",Table1[[#This Row],[Destination State]])</f>
        <v>Plainview, TX</v>
      </c>
      <c r="N2217" s="44">
        <v>832</v>
      </c>
      <c r="O2217" s="23" t="s">
        <v>41</v>
      </c>
      <c r="P2217" s="23">
        <v>110</v>
      </c>
      <c r="Q2217" s="23">
        <v>120</v>
      </c>
      <c r="R2217" s="23" t="s">
        <v>42</v>
      </c>
      <c r="S2217" s="23" t="s">
        <v>43</v>
      </c>
      <c r="T2217" s="23" t="s">
        <v>43</v>
      </c>
      <c r="U2217" s="37" t="s">
        <v>44</v>
      </c>
      <c r="V2217" s="32" t="s">
        <v>45</v>
      </c>
      <c r="W2217" s="4">
        <v>4860</v>
      </c>
      <c r="X2217" s="4">
        <f>IF(Table1[[#This Row],[Commodity]]="corn",Table1[[#This Row],[Tariff per Car]]/(111*2000/56),Table1[[#This Row],[Tariff per Car]]/(111*2000/60))</f>
        <v>1.2259459459459459</v>
      </c>
      <c r="Y2217" s="4">
        <f>Table1[[#This Row],[Tariff per Car]]/100.7</f>
        <v>48.262164846077454</v>
      </c>
      <c r="Z2217" s="4">
        <f>(Table1[[#This Row],[Tariff per Car]]/111)</f>
        <v>43.783783783783782</v>
      </c>
      <c r="AA2217" s="6">
        <f>(Table1[[#This Row],[Tariff per Car]]/111)/Table1[[#This Row],[Route Mileage]]</f>
        <v>5.2624740124740124E-2</v>
      </c>
      <c r="AB2217" s="4">
        <v>0.1</v>
      </c>
      <c r="AC2217" s="4">
        <f>Table1[[#This Row],[FSC per Mile]]*Table1[[#This Row],[Route Mileage]]</f>
        <v>83.2</v>
      </c>
      <c r="AD2217" s="4">
        <f>Table1[[#This Row],[Tariff per Car]]+Table1[[#This Row],[FSC per Car]]</f>
        <v>4943.2</v>
      </c>
      <c r="AE2217" s="4">
        <f>IF(Table1[[#This Row],[Commodity]]="corn",Table1[[#This Row],[Tariff + FSC per Car]]/(111*2000/56),Table1[[#This Row],[Tariff + FSC per Car]]/(111*2000/60))</f>
        <v>1.2469333333333332</v>
      </c>
      <c r="AF2217" s="4">
        <f>Table1[[#This Row],[Tariff + FSC per Car]]/100.7</f>
        <v>49.088381330685202</v>
      </c>
      <c r="AG2217" s="4">
        <f>(Table1[[#This Row],[Tariff + FSC per Car]]/111)</f>
        <v>44.533333333333331</v>
      </c>
      <c r="AH2217" s="6">
        <f>(Table1[[#This Row],[Tariff + FSC per Car]]/111)/Table1[[#This Row],[Route Mileage]]</f>
        <v>5.3525641025641023E-2</v>
      </c>
    </row>
    <row r="2218" spans="1:34" x14ac:dyDescent="0.25">
      <c r="A2218" s="12">
        <v>45945</v>
      </c>
      <c r="B2218" s="22" t="s">
        <v>34</v>
      </c>
      <c r="C2218" s="22" t="s">
        <v>34</v>
      </c>
      <c r="D2218" s="25">
        <v>4022</v>
      </c>
      <c r="E2218" s="24">
        <v>39011</v>
      </c>
      <c r="F2218" s="22" t="s">
        <v>35</v>
      </c>
      <c r="G2218" s="22" t="s">
        <v>36</v>
      </c>
      <c r="H2218" s="22" t="s">
        <v>61</v>
      </c>
      <c r="I2218" s="23" t="s">
        <v>62</v>
      </c>
      <c r="J2218" t="str">
        <f>_xlfn.CONCAT(IFERROR(INDEX(Lookup!B:B, MATCH(Table1[[#This Row],[Origin City]], Lookup!A:A, 0)), Table1[[#This Row],[Origin City]]),","," ",Table1[[#This Row],[Origin State]])</f>
        <v>Phelps (Rock Port), MO</v>
      </c>
      <c r="K2218" s="23" t="s">
        <v>63</v>
      </c>
      <c r="L2218" s="23" t="s">
        <v>64</v>
      </c>
      <c r="M2218" s="23" t="str">
        <f>_xlfn.CONCAT(IFERROR(INDEX(Lookup!B:B, MATCH(Table1[[#This Row],[Destination City]], Lookup!A:A, 0)), Table1[[#This Row],[Destination City]]),","," ",Table1[[#This Row],[Destination State]])</f>
        <v>Clovis, NM</v>
      </c>
      <c r="N2218" s="44">
        <v>764</v>
      </c>
      <c r="O2218" s="23" t="s">
        <v>41</v>
      </c>
      <c r="P2218" s="23">
        <v>110</v>
      </c>
      <c r="Q2218" s="23">
        <v>120</v>
      </c>
      <c r="R2218" s="23" t="s">
        <v>42</v>
      </c>
      <c r="S2218" s="23" t="s">
        <v>43</v>
      </c>
      <c r="T2218" s="23" t="s">
        <v>52</v>
      </c>
      <c r="U2218" s="37" t="s">
        <v>44</v>
      </c>
      <c r="V2218" s="32" t="s">
        <v>45</v>
      </c>
      <c r="W2218" s="4">
        <v>4260</v>
      </c>
      <c r="X2218" s="4">
        <f>IF(Table1[[#This Row],[Commodity]]="corn",Table1[[#This Row],[Tariff per Car]]/(111*2000/56),Table1[[#This Row],[Tariff per Car]]/(111*2000/60))</f>
        <v>1.0745945945945947</v>
      </c>
      <c r="Y2218" s="4">
        <f>Table1[[#This Row],[Tariff per Car]]/100.7</f>
        <v>42.303872889771597</v>
      </c>
      <c r="Z2218" s="4">
        <f>(Table1[[#This Row],[Tariff per Car]]/111)</f>
        <v>38.378378378378379</v>
      </c>
      <c r="AA2218" s="6">
        <f>(Table1[[#This Row],[Tariff per Car]]/111)/Table1[[#This Row],[Route Mileage]]</f>
        <v>5.0233479552851283E-2</v>
      </c>
      <c r="AB2218" s="4">
        <v>0.1</v>
      </c>
      <c r="AC2218" s="4">
        <f>Table1[[#This Row],[FSC per Mile]]*Table1[[#This Row],[Route Mileage]]</f>
        <v>76.400000000000006</v>
      </c>
      <c r="AD2218" s="4">
        <f>Table1[[#This Row],[Tariff per Car]]+Table1[[#This Row],[FSC per Car]]</f>
        <v>4336.3999999999996</v>
      </c>
      <c r="AE2218" s="4">
        <f>IF(Table1[[#This Row],[Commodity]]="corn",Table1[[#This Row],[Tariff + FSC per Car]]/(111*2000/56),Table1[[#This Row],[Tariff + FSC per Car]]/(111*2000/60))</f>
        <v>1.0938666666666665</v>
      </c>
      <c r="AF2218" s="4">
        <f>Table1[[#This Row],[Tariff + FSC per Car]]/100.7</f>
        <v>43.062562065541208</v>
      </c>
      <c r="AG2218" s="4">
        <f>(Table1[[#This Row],[Tariff + FSC per Car]]/111)</f>
        <v>39.066666666666663</v>
      </c>
      <c r="AH2218" s="6">
        <f>(Table1[[#This Row],[Tariff + FSC per Car]]/111)/Table1[[#This Row],[Route Mileage]]</f>
        <v>5.1134380453752175E-2</v>
      </c>
    </row>
    <row r="2219" spans="1:34" x14ac:dyDescent="0.25">
      <c r="A2219" s="12">
        <v>45945</v>
      </c>
      <c r="B2219" s="22" t="s">
        <v>34</v>
      </c>
      <c r="C2219" s="22" t="s">
        <v>34</v>
      </c>
      <c r="D2219" s="25">
        <v>4022</v>
      </c>
      <c r="E2219" s="24">
        <v>39011</v>
      </c>
      <c r="F2219" s="22" t="s">
        <v>35</v>
      </c>
      <c r="G2219" s="22" t="s">
        <v>36</v>
      </c>
      <c r="H2219" s="22" t="s">
        <v>61</v>
      </c>
      <c r="I2219" s="23" t="s">
        <v>62</v>
      </c>
      <c r="J2219" t="str">
        <f>_xlfn.CONCAT(IFERROR(INDEX(Lookup!B:B, MATCH(Table1[[#This Row],[Origin City]], Lookup!A:A, 0)), Table1[[#This Row],[Origin City]]),","," ",Table1[[#This Row],[Origin State]])</f>
        <v>Phelps (Rock Port), MO</v>
      </c>
      <c r="K2219" s="23" t="s">
        <v>65</v>
      </c>
      <c r="L2219" s="23" t="s">
        <v>54</v>
      </c>
      <c r="M2219" s="23" t="s">
        <v>66</v>
      </c>
      <c r="N2219" s="44">
        <v>937</v>
      </c>
      <c r="O2219" s="23" t="s">
        <v>41</v>
      </c>
      <c r="P2219" s="23">
        <v>110</v>
      </c>
      <c r="Q2219" s="23">
        <v>120</v>
      </c>
      <c r="R2219" s="23" t="s">
        <v>42</v>
      </c>
      <c r="S2219" s="23" t="s">
        <v>43</v>
      </c>
      <c r="T2219" s="23" t="s">
        <v>52</v>
      </c>
      <c r="U2219" s="37" t="s">
        <v>44</v>
      </c>
      <c r="V2219" s="32" t="s">
        <v>45</v>
      </c>
      <c r="W2219" s="4">
        <v>4000</v>
      </c>
      <c r="X2219" s="4">
        <f>IF(Table1[[#This Row],[Commodity]]="corn",Table1[[#This Row],[Tariff per Car]]/(111*2000/56),Table1[[#This Row],[Tariff per Car]]/(111*2000/60))</f>
        <v>1.0090090090090089</v>
      </c>
      <c r="Y2219" s="4">
        <f>Table1[[#This Row],[Tariff per Car]]/100.7</f>
        <v>39.72194637537239</v>
      </c>
      <c r="Z2219" s="4">
        <f>(Table1[[#This Row],[Tariff per Car]]/111)</f>
        <v>36.036036036036037</v>
      </c>
      <c r="AA2219" s="6">
        <f>(Table1[[#This Row],[Tariff per Car]]/111)/Table1[[#This Row],[Route Mileage]]</f>
        <v>3.8458949878373574E-2</v>
      </c>
      <c r="AB2219" s="4">
        <v>0.1</v>
      </c>
      <c r="AC2219" s="4">
        <f>Table1[[#This Row],[FSC per Mile]]*Table1[[#This Row],[Route Mileage]]</f>
        <v>93.7</v>
      </c>
      <c r="AD2219" s="4">
        <f>Table1[[#This Row],[Tariff per Car]]+Table1[[#This Row],[FSC per Car]]</f>
        <v>4093.7</v>
      </c>
      <c r="AE2219" s="4">
        <f>IF(Table1[[#This Row],[Commodity]]="corn",Table1[[#This Row],[Tariff + FSC per Car]]/(111*2000/56),Table1[[#This Row],[Tariff + FSC per Car]]/(111*2000/60))</f>
        <v>1.0326450450450451</v>
      </c>
      <c r="AF2219" s="4">
        <f>Table1[[#This Row],[Tariff + FSC per Car]]/100.7</f>
        <v>40.652432969215489</v>
      </c>
      <c r="AG2219" s="4">
        <f>(Table1[[#This Row],[Tariff + FSC per Car]]/111)</f>
        <v>36.880180180180176</v>
      </c>
      <c r="AH2219" s="6">
        <f>(Table1[[#This Row],[Tariff + FSC per Car]]/111)/Table1[[#This Row],[Route Mileage]]</f>
        <v>3.9359850779274466E-2</v>
      </c>
    </row>
    <row r="2220" spans="1:34" x14ac:dyDescent="0.25">
      <c r="A2220" s="12">
        <v>45945</v>
      </c>
      <c r="B2220" s="22" t="s">
        <v>34</v>
      </c>
      <c r="C2220" s="22" t="s">
        <v>34</v>
      </c>
      <c r="D2220" s="25">
        <v>4022</v>
      </c>
      <c r="E2220" s="24">
        <v>39013</v>
      </c>
      <c r="F2220" s="22" t="s">
        <v>35</v>
      </c>
      <c r="G2220" s="22" t="s">
        <v>36</v>
      </c>
      <c r="H2220" s="22" t="s">
        <v>67</v>
      </c>
      <c r="I2220" s="23" t="s">
        <v>68</v>
      </c>
      <c r="J2220" t="str">
        <f>_xlfn.CONCAT(IFERROR(INDEX(Lookup!B:B, MATCH(Table1[[#This Row],[Origin City]], Lookup!A:A, 0)), Table1[[#This Row],[Origin City]]),","," ",Table1[[#This Row],[Origin State]])</f>
        <v>Selby, SD</v>
      </c>
      <c r="K2220" s="23" t="s">
        <v>48</v>
      </c>
      <c r="L2220" s="23" t="s">
        <v>49</v>
      </c>
      <c r="M2220" s="23" t="s">
        <v>50</v>
      </c>
      <c r="N2220" s="44">
        <v>1419</v>
      </c>
      <c r="O2220" s="23" t="s">
        <v>51</v>
      </c>
      <c r="P2220" s="23">
        <v>110</v>
      </c>
      <c r="Q2220" s="23">
        <v>120</v>
      </c>
      <c r="R2220" s="23" t="s">
        <v>42</v>
      </c>
      <c r="S2220" s="23" t="s">
        <v>43</v>
      </c>
      <c r="T2220" s="23" t="s">
        <v>52</v>
      </c>
      <c r="U2220" s="37" t="s">
        <v>44</v>
      </c>
      <c r="V2220" s="32" t="s">
        <v>45</v>
      </c>
      <c r="W2220" s="4">
        <v>5430</v>
      </c>
      <c r="X2220" s="4">
        <f>IF(Table1[[#This Row],[Commodity]]="corn",Table1[[#This Row],[Tariff per Car]]/(111*2000/56),Table1[[#This Row],[Tariff per Car]]/(111*2000/60))</f>
        <v>1.3697297297297297</v>
      </c>
      <c r="Y2220" s="4">
        <f>Table1[[#This Row],[Tariff per Car]]/100.7</f>
        <v>53.922542204568025</v>
      </c>
      <c r="Z2220" s="4">
        <f>(Table1[[#This Row],[Tariff per Car]]/111)</f>
        <v>48.918918918918919</v>
      </c>
      <c r="AA2220" s="6">
        <f>(Table1[[#This Row],[Tariff per Car]]/111)/Table1[[#This Row],[Route Mileage]]</f>
        <v>3.4474220520732152E-2</v>
      </c>
      <c r="AB2220" s="4">
        <v>0.1</v>
      </c>
      <c r="AC2220" s="4">
        <f>Table1[[#This Row],[FSC per Mile]]*Table1[[#This Row],[Route Mileage]]</f>
        <v>141.9</v>
      </c>
      <c r="AD2220" s="4">
        <f>Table1[[#This Row],[Tariff per Car]]+Table1[[#This Row],[FSC per Car]]</f>
        <v>5571.9</v>
      </c>
      <c r="AE2220" s="4">
        <f>IF(Table1[[#This Row],[Commodity]]="corn",Table1[[#This Row],[Tariff + FSC per Car]]/(111*2000/56),Table1[[#This Row],[Tariff + FSC per Car]]/(111*2000/60))</f>
        <v>1.4055243243243243</v>
      </c>
      <c r="AF2220" s="4">
        <f>Table1[[#This Row],[Tariff + FSC per Car]]/100.7</f>
        <v>55.331678252234354</v>
      </c>
      <c r="AG2220" s="4">
        <f>(Table1[[#This Row],[Tariff + FSC per Car]]/111)</f>
        <v>50.197297297297297</v>
      </c>
      <c r="AH2220" s="6">
        <f>(Table1[[#This Row],[Tariff + FSC per Car]]/111)/Table1[[#This Row],[Route Mileage]]</f>
        <v>3.537512142163305E-2</v>
      </c>
    </row>
    <row r="2221" spans="1:34" x14ac:dyDescent="0.25">
      <c r="A2221" s="12">
        <v>45945</v>
      </c>
      <c r="B2221" s="22" t="s">
        <v>34</v>
      </c>
      <c r="C2221" s="22" t="s">
        <v>34</v>
      </c>
      <c r="D2221" s="25">
        <v>4022</v>
      </c>
      <c r="E2221" s="24">
        <v>39013</v>
      </c>
      <c r="F2221" s="22" t="s">
        <v>35</v>
      </c>
      <c r="G2221" s="22" t="s">
        <v>36</v>
      </c>
      <c r="H2221" s="22" t="s">
        <v>69</v>
      </c>
      <c r="I2221" s="23" t="s">
        <v>47</v>
      </c>
      <c r="J2221" t="str">
        <f>_xlfn.CONCAT(IFERROR(INDEX(Lookup!B:B, MATCH(Table1[[#This Row],[Origin City]], Lookup!A:A, 0)), Table1[[#This Row],[Origin City]]),","," ",Table1[[#This Row],[Origin State]])</f>
        <v>St. Cloud, MN</v>
      </c>
      <c r="K2221" s="23" t="s">
        <v>48</v>
      </c>
      <c r="L2221" s="23" t="s">
        <v>49</v>
      </c>
      <c r="M2221" s="23" t="s">
        <v>50</v>
      </c>
      <c r="N2221" s="44">
        <v>1666</v>
      </c>
      <c r="O2221" s="23" t="s">
        <v>51</v>
      </c>
      <c r="P2221" s="23">
        <v>110</v>
      </c>
      <c r="Q2221" s="23">
        <v>120</v>
      </c>
      <c r="R2221" s="23" t="s">
        <v>42</v>
      </c>
      <c r="S2221" s="23" t="s">
        <v>43</v>
      </c>
      <c r="T2221" s="23" t="s">
        <v>52</v>
      </c>
      <c r="U2221" s="37" t="s">
        <v>44</v>
      </c>
      <c r="V2221" s="32" t="s">
        <v>45</v>
      </c>
      <c r="W2221" s="4">
        <v>5430</v>
      </c>
      <c r="X2221" s="4">
        <f>IF(Table1[[#This Row],[Commodity]]="corn",Table1[[#This Row],[Tariff per Car]]/(111*2000/56),Table1[[#This Row],[Tariff per Car]]/(111*2000/60))</f>
        <v>1.3697297297297297</v>
      </c>
      <c r="Y2221" s="4">
        <f>Table1[[#This Row],[Tariff per Car]]/100.7</f>
        <v>53.922542204568025</v>
      </c>
      <c r="Z2221" s="4">
        <f>(Table1[[#This Row],[Tariff per Car]]/111)</f>
        <v>48.918918918918919</v>
      </c>
      <c r="AA2221" s="6">
        <f>(Table1[[#This Row],[Tariff per Car]]/111)/Table1[[#This Row],[Route Mileage]]</f>
        <v>2.9363096589987345E-2</v>
      </c>
      <c r="AB2221" s="4">
        <v>0.1</v>
      </c>
      <c r="AC2221" s="4">
        <f>Table1[[#This Row],[FSC per Mile]]*Table1[[#This Row],[Route Mileage]]</f>
        <v>166.60000000000002</v>
      </c>
      <c r="AD2221" s="4">
        <f>Table1[[#This Row],[Tariff per Car]]+Table1[[#This Row],[FSC per Car]]</f>
        <v>5596.6</v>
      </c>
      <c r="AE2221" s="4">
        <f>IF(Table1[[#This Row],[Commodity]]="corn",Table1[[#This Row],[Tariff + FSC per Car]]/(111*2000/56),Table1[[#This Row],[Tariff + FSC per Car]]/(111*2000/60))</f>
        <v>1.4117549549549551</v>
      </c>
      <c r="AF2221" s="4">
        <f>Table1[[#This Row],[Tariff + FSC per Car]]/100.7</f>
        <v>55.576961271102284</v>
      </c>
      <c r="AG2221" s="4">
        <f>(Table1[[#This Row],[Tariff + FSC per Car]]/111)</f>
        <v>50.419819819819821</v>
      </c>
      <c r="AH2221" s="6">
        <f>(Table1[[#This Row],[Tariff + FSC per Car]]/111)/Table1[[#This Row],[Route Mileage]]</f>
        <v>3.0263997490888248E-2</v>
      </c>
    </row>
    <row r="2222" spans="1:34" x14ac:dyDescent="0.25">
      <c r="A2222" s="12">
        <v>45945</v>
      </c>
      <c r="B2222" s="22" t="s">
        <v>34</v>
      </c>
      <c r="C2222" s="22" t="s">
        <v>34</v>
      </c>
      <c r="D2222" s="25">
        <v>4022</v>
      </c>
      <c r="E2222" s="24">
        <v>39011</v>
      </c>
      <c r="F2222" s="22" t="s">
        <v>35</v>
      </c>
      <c r="G2222" s="22" t="s">
        <v>36</v>
      </c>
      <c r="H2222" s="22" t="s">
        <v>70</v>
      </c>
      <c r="I2222" s="23" t="s">
        <v>57</v>
      </c>
      <c r="J2222" t="str">
        <f>_xlfn.CONCAT(IFERROR(INDEX(Lookup!B:B, MATCH(Table1[[#This Row],[Origin City]], Lookup!A:A, 0)), Table1[[#This Row],[Origin City]]),","," ",Table1[[#This Row],[Origin State]])</f>
        <v>Waverly, IL</v>
      </c>
      <c r="K2222" s="23" t="s">
        <v>71</v>
      </c>
      <c r="L2222" s="23" t="s">
        <v>64</v>
      </c>
      <c r="M2222" s="23" t="str">
        <f>_xlfn.CONCAT(IFERROR(INDEX(Lookup!B:B, MATCH(Table1[[#This Row],[Destination City]], Lookup!A:A, 0)), Table1[[#This Row],[Destination City]]),","," ",Table1[[#This Row],[Destination State]])</f>
        <v>Dexter, NM</v>
      </c>
      <c r="N2222" s="44">
        <v>1058</v>
      </c>
      <c r="O2222" s="23" t="s">
        <v>41</v>
      </c>
      <c r="P2222" s="23">
        <v>110</v>
      </c>
      <c r="Q2222" s="23">
        <v>120</v>
      </c>
      <c r="R2222" s="23" t="s">
        <v>42</v>
      </c>
      <c r="S2222" s="23" t="s">
        <v>43</v>
      </c>
      <c r="T2222" s="23" t="s">
        <v>43</v>
      </c>
      <c r="U2222" s="37" t="s">
        <v>44</v>
      </c>
      <c r="V2222" s="32" t="s">
        <v>45</v>
      </c>
      <c r="W2222" s="4">
        <v>4680</v>
      </c>
      <c r="X2222" s="4">
        <f>IF(Table1[[#This Row],[Commodity]]="corn",Table1[[#This Row],[Tariff per Car]]/(111*2000/56),Table1[[#This Row],[Tariff per Car]]/(111*2000/60))</f>
        <v>1.1805405405405405</v>
      </c>
      <c r="Y2222" s="4">
        <f>Table1[[#This Row],[Tariff per Car]]/100.7</f>
        <v>46.474677259185697</v>
      </c>
      <c r="Z2222" s="4">
        <f>(Table1[[#This Row],[Tariff per Car]]/111)</f>
        <v>42.162162162162161</v>
      </c>
      <c r="AA2222" s="6">
        <f>(Table1[[#This Row],[Tariff per Car]]/111)/Table1[[#This Row],[Route Mileage]]</f>
        <v>3.9850814898073877E-2</v>
      </c>
      <c r="AB2222" s="4">
        <v>0.1</v>
      </c>
      <c r="AC2222" s="4">
        <f>Table1[[#This Row],[FSC per Mile]]*Table1[[#This Row],[Route Mileage]]</f>
        <v>105.80000000000001</v>
      </c>
      <c r="AD2222" s="4">
        <f>Table1[[#This Row],[Tariff per Car]]+Table1[[#This Row],[FSC per Car]]</f>
        <v>4785.8</v>
      </c>
      <c r="AE2222" s="4">
        <f>IF(Table1[[#This Row],[Commodity]]="corn",Table1[[#This Row],[Tariff + FSC per Car]]/(111*2000/56),Table1[[#This Row],[Tariff + FSC per Car]]/(111*2000/60))</f>
        <v>1.2072288288288289</v>
      </c>
      <c r="AF2222" s="4">
        <f>Table1[[#This Row],[Tariff + FSC per Car]]/100.7</f>
        <v>47.525322740814303</v>
      </c>
      <c r="AG2222" s="4">
        <f>(Table1[[#This Row],[Tariff + FSC per Car]]/111)</f>
        <v>43.115315315315314</v>
      </c>
      <c r="AH2222" s="6">
        <f>(Table1[[#This Row],[Tariff + FSC per Car]]/111)/Table1[[#This Row],[Route Mileage]]</f>
        <v>4.0751715798974776E-2</v>
      </c>
    </row>
    <row r="2223" spans="1:34" x14ac:dyDescent="0.25">
      <c r="A2223" s="12">
        <v>45945</v>
      </c>
      <c r="B2223" s="22" t="s">
        <v>131</v>
      </c>
      <c r="C2223" s="22" t="s">
        <v>131</v>
      </c>
      <c r="D2223" s="25">
        <v>4050</v>
      </c>
      <c r="E2223" s="24">
        <v>1001000</v>
      </c>
      <c r="F2223" s="22" t="s">
        <v>35</v>
      </c>
      <c r="G2223" s="22" t="s">
        <v>36</v>
      </c>
      <c r="H2223" s="22" t="s">
        <v>132</v>
      </c>
      <c r="I2223" s="23" t="s">
        <v>57</v>
      </c>
      <c r="J2223" t="str">
        <f>_xlfn.CONCAT(IFERROR(INDEX(Lookup!B:B, MATCH(Table1[[#This Row],[Origin City]], Lookup!A:A, 0)), Table1[[#This Row],[Origin City]]),","," ",Table1[[#This Row],[Origin State]])</f>
        <v>Gibson City, IL</v>
      </c>
      <c r="K2223" s="23" t="s">
        <v>133</v>
      </c>
      <c r="L2223" s="23" t="s">
        <v>83</v>
      </c>
      <c r="M2223" s="23" t="str">
        <f>_xlfn.CONCAT(IFERROR(INDEX(Lookup!B:B, MATCH(Table1[[#This Row],[Destination City]], Lookup!A:A, 0)), Table1[[#This Row],[Destination City]]),","," ",Table1[[#This Row],[Destination State]])</f>
        <v>Reserve, LA</v>
      </c>
      <c r="N2223" s="44">
        <v>870</v>
      </c>
      <c r="O2223" s="23" t="s">
        <v>86</v>
      </c>
      <c r="P2223" s="23">
        <v>105</v>
      </c>
      <c r="Q2223" s="23"/>
      <c r="R2223" s="23" t="s">
        <v>108</v>
      </c>
      <c r="S2223" s="23" t="s">
        <v>43</v>
      </c>
      <c r="T2223" s="23" t="s">
        <v>52</v>
      </c>
      <c r="U2223" s="31"/>
      <c r="V2223" s="32" t="s">
        <v>134</v>
      </c>
      <c r="W2223" s="4">
        <v>2631</v>
      </c>
      <c r="X2223" s="4">
        <f>IF(Table1[[#This Row],[Commodity]]="corn",Table1[[#This Row],[Tariff per Car]]/(111*2000/56),Table1[[#This Row],[Tariff per Car]]/(111*2000/60))</f>
        <v>0.66367567567567565</v>
      </c>
      <c r="Y2223" s="4">
        <f>Table1[[#This Row],[Tariff per Car]]/100.7</f>
        <v>26.12711022840119</v>
      </c>
      <c r="Z2223" s="4">
        <f>(Table1[[#This Row],[Tariff per Car]]/111)</f>
        <v>23.702702702702702</v>
      </c>
      <c r="AA2223" s="6">
        <f>(Table1[[#This Row],[Tariff per Car]]/111)/Table1[[#This Row],[Route Mileage]]</f>
        <v>2.724448586517552E-2</v>
      </c>
      <c r="AB2223" s="4">
        <v>0.3765</v>
      </c>
      <c r="AC2223" s="4">
        <f>Table1[[#This Row],[FSC per Mile]]*Table1[[#This Row],[Route Mileage]]</f>
        <v>327.55500000000001</v>
      </c>
      <c r="AD2223" s="4">
        <f>Table1[[#This Row],[Tariff per Car]]+Table1[[#This Row],[FSC per Car]]</f>
        <v>2958.5549999999998</v>
      </c>
      <c r="AE2223" s="4">
        <f>IF(Table1[[#This Row],[Commodity]]="corn",Table1[[#This Row],[Tariff + FSC per Car]]/(111*2000/56),Table1[[#This Row],[Tariff + FSC per Car]]/(111*2000/60))</f>
        <v>0.74630216216216216</v>
      </c>
      <c r="AF2223" s="4">
        <f>Table1[[#This Row],[Tariff + FSC per Car]]/100.7</f>
        <v>29.379890764647467</v>
      </c>
      <c r="AG2223" s="4">
        <f>(Table1[[#This Row],[Tariff + FSC per Car]]/111)</f>
        <v>26.653648648648648</v>
      </c>
      <c r="AH2223" s="6">
        <f>(Table1[[#This Row],[Tariff + FSC per Car]]/111)/Table1[[#This Row],[Route Mileage]]</f>
        <v>3.0636377757067412E-2</v>
      </c>
    </row>
    <row r="2224" spans="1:34" x14ac:dyDescent="0.25">
      <c r="A2224" s="12">
        <v>45945</v>
      </c>
      <c r="B2224" s="22" t="s">
        <v>131</v>
      </c>
      <c r="C2224" s="22" t="s">
        <v>131</v>
      </c>
      <c r="D2224" s="25">
        <v>4050</v>
      </c>
      <c r="E2224" s="24">
        <v>1001000</v>
      </c>
      <c r="F2224" s="22" t="s">
        <v>35</v>
      </c>
      <c r="G2224" s="22" t="s">
        <v>36</v>
      </c>
      <c r="H2224" s="22" t="s">
        <v>132</v>
      </c>
      <c r="I2224" s="23" t="s">
        <v>57</v>
      </c>
      <c r="J2224" t="str">
        <f>_xlfn.CONCAT(IFERROR(INDEX(Lookup!B:B, MATCH(Table1[[#This Row],[Origin City]], Lookup!A:A, 0)), Table1[[#This Row],[Origin City]]),","," ",Table1[[#This Row],[Origin State]])</f>
        <v>Gibson City, IL</v>
      </c>
      <c r="K2224" s="23" t="s">
        <v>133</v>
      </c>
      <c r="L2224" s="23" t="s">
        <v>83</v>
      </c>
      <c r="M2224" s="23" t="str">
        <f>_xlfn.CONCAT(IFERROR(INDEX(Lookup!B:B, MATCH(Table1[[#This Row],[Destination City]], Lookup!A:A, 0)), Table1[[#This Row],[Destination City]]),","," ",Table1[[#This Row],[Destination State]])</f>
        <v>Reserve, LA</v>
      </c>
      <c r="N2224" s="44">
        <v>870</v>
      </c>
      <c r="O2224" s="23" t="s">
        <v>86</v>
      </c>
      <c r="P2224" s="23">
        <v>105</v>
      </c>
      <c r="Q2224" s="23"/>
      <c r="R2224" s="23" t="s">
        <v>2</v>
      </c>
      <c r="S2224" s="23" t="s">
        <v>43</v>
      </c>
      <c r="T2224" s="23" t="s">
        <v>52</v>
      </c>
      <c r="U2224" s="31"/>
      <c r="V2224" s="32" t="s">
        <v>134</v>
      </c>
      <c r="W2224" s="4">
        <v>3011</v>
      </c>
      <c r="X2224" s="4">
        <f>IF(Table1[[#This Row],[Commodity]]="corn",Table1[[#This Row],[Tariff per Car]]/(111*2000/56),Table1[[#This Row],[Tariff per Car]]/(111*2000/60))</f>
        <v>0.75953153153153152</v>
      </c>
      <c r="Y2224" s="4">
        <f>Table1[[#This Row],[Tariff per Car]]/100.7</f>
        <v>29.900695134061568</v>
      </c>
      <c r="Z2224" s="4">
        <f>(Table1[[#This Row],[Tariff per Car]]/111)</f>
        <v>27.126126126126128</v>
      </c>
      <c r="AA2224" s="6">
        <f>(Table1[[#This Row],[Tariff per Car]]/111)/Table1[[#This Row],[Route Mileage]]</f>
        <v>3.1179455317386355E-2</v>
      </c>
      <c r="AB2224" s="4">
        <v>0.3765</v>
      </c>
      <c r="AC2224" s="4">
        <f>Table1[[#This Row],[FSC per Mile]]*Table1[[#This Row],[Route Mileage]]</f>
        <v>327.55500000000001</v>
      </c>
      <c r="AD2224" s="4">
        <f>Table1[[#This Row],[Tariff per Car]]+Table1[[#This Row],[FSC per Car]]</f>
        <v>3338.5549999999998</v>
      </c>
      <c r="AE2224" s="4">
        <f>IF(Table1[[#This Row],[Commodity]]="corn",Table1[[#This Row],[Tariff + FSC per Car]]/(111*2000/56),Table1[[#This Row],[Tariff + FSC per Car]]/(111*2000/60))</f>
        <v>0.84215801801801804</v>
      </c>
      <c r="AF2224" s="4">
        <f>Table1[[#This Row],[Tariff + FSC per Car]]/100.7</f>
        <v>33.153475670307841</v>
      </c>
      <c r="AG2224" s="4">
        <f>(Table1[[#This Row],[Tariff + FSC per Car]]/111)</f>
        <v>30.07707207207207</v>
      </c>
      <c r="AH2224" s="6">
        <f>(Table1[[#This Row],[Tariff + FSC per Car]]/111)/Table1[[#This Row],[Route Mileage]]</f>
        <v>3.4571347209278243E-2</v>
      </c>
    </row>
    <row r="2225" spans="1:34" x14ac:dyDescent="0.25">
      <c r="A2225" s="12">
        <v>45945</v>
      </c>
      <c r="B2225" s="22" t="s">
        <v>80</v>
      </c>
      <c r="C2225" s="22" t="s">
        <v>81</v>
      </c>
      <c r="D2225" s="25">
        <v>4032</v>
      </c>
      <c r="E2225" s="24">
        <v>11182</v>
      </c>
      <c r="F2225" s="22" t="s">
        <v>35</v>
      </c>
      <c r="G2225" s="22" t="s">
        <v>36</v>
      </c>
      <c r="H2225" s="22" t="s">
        <v>82</v>
      </c>
      <c r="I2225" s="23" t="s">
        <v>83</v>
      </c>
      <c r="J2225" t="str">
        <f>_xlfn.CONCAT(IFERROR(INDEX(Lookup!B:B, MATCH(Table1[[#This Row],[Origin City]], Lookup!A:A, 0)), Table1[[#This Row],[Origin City]]),","," ",Table1[[#This Row],[Origin State]])</f>
        <v>Delhi, LA</v>
      </c>
      <c r="K2225" s="23" t="s">
        <v>84</v>
      </c>
      <c r="L2225" s="23" t="s">
        <v>85</v>
      </c>
      <c r="M2225" s="23" t="str">
        <f>_xlfn.CONCAT(IFERROR(INDEX(Lookup!B:B, MATCH(Table1[[#This Row],[Destination City]], Lookup!A:A, 0)), Table1[[#This Row],[Destination City]]),","," ",Table1[[#This Row],[Destination State]])</f>
        <v>Morton, MS</v>
      </c>
      <c r="N2225" s="44">
        <v>120</v>
      </c>
      <c r="O2225" s="23" t="s">
        <v>86</v>
      </c>
      <c r="P2225" s="23">
        <v>100</v>
      </c>
      <c r="Q2225" s="23"/>
      <c r="R2225" s="23" t="s">
        <v>42</v>
      </c>
      <c r="S2225" s="23" t="s">
        <v>43</v>
      </c>
      <c r="T2225" s="23" t="s">
        <v>52</v>
      </c>
      <c r="U2225" s="31"/>
      <c r="V2225" s="32" t="s">
        <v>87</v>
      </c>
      <c r="W2225" s="4">
        <v>1342</v>
      </c>
      <c r="X2225" s="4">
        <f>IF(Table1[[#This Row],[Commodity]]="corn",Table1[[#This Row],[Tariff per Car]]/(111*2000/56),Table1[[#This Row],[Tariff per Car]]/(111*2000/60))</f>
        <v>0.33852252252252252</v>
      </c>
      <c r="Y2225" s="4">
        <f>Table1[[#This Row],[Tariff per Car]]/100.7</f>
        <v>13.326713008937437</v>
      </c>
      <c r="Z2225" s="4">
        <f>(Table1[[#This Row],[Tariff per Car]]/111)</f>
        <v>12.09009009009009</v>
      </c>
      <c r="AA2225" s="6">
        <f>(Table1[[#This Row],[Tariff per Car]]/111)/Table1[[#This Row],[Route Mileage]]</f>
        <v>0.10075075075075075</v>
      </c>
      <c r="AB2225" s="4">
        <v>0.41</v>
      </c>
      <c r="AC2225" s="4">
        <f>Table1[[#This Row],[FSC per Mile]]*Table1[[#This Row],[Route Mileage]]</f>
        <v>49.199999999999996</v>
      </c>
      <c r="AD2225" s="4">
        <f>Table1[[#This Row],[Tariff per Car]]+Table1[[#This Row],[FSC per Car]]</f>
        <v>1391.2</v>
      </c>
      <c r="AE2225" s="4">
        <f>IF(Table1[[#This Row],[Commodity]]="corn",Table1[[#This Row],[Tariff + FSC per Car]]/(111*2000/56),Table1[[#This Row],[Tariff + FSC per Car]]/(111*2000/60))</f>
        <v>0.35093333333333337</v>
      </c>
      <c r="AF2225" s="4">
        <f>Table1[[#This Row],[Tariff + FSC per Car]]/100.7</f>
        <v>13.815292949354518</v>
      </c>
      <c r="AG2225" s="4">
        <f>(Table1[[#This Row],[Tariff + FSC per Car]]/111)</f>
        <v>12.533333333333333</v>
      </c>
      <c r="AH2225" s="6">
        <f>(Table1[[#This Row],[Tariff + FSC per Car]]/111)/Table1[[#This Row],[Route Mileage]]</f>
        <v>0.10444444444444444</v>
      </c>
    </row>
    <row r="2226" spans="1:34" x14ac:dyDescent="0.25">
      <c r="A2226" s="12">
        <v>45945</v>
      </c>
      <c r="B2226" s="22" t="s">
        <v>88</v>
      </c>
      <c r="C2226" s="22" t="s">
        <v>81</v>
      </c>
      <c r="D2226" s="25">
        <v>4444</v>
      </c>
      <c r="E2226" s="24">
        <v>45646</v>
      </c>
      <c r="F2226" s="22" t="s">
        <v>35</v>
      </c>
      <c r="G2226" s="22" t="s">
        <v>36</v>
      </c>
      <c r="H2226" s="22" t="s">
        <v>89</v>
      </c>
      <c r="I2226" s="23" t="s">
        <v>75</v>
      </c>
      <c r="J2226" t="str">
        <f>_xlfn.CONCAT(IFERROR(INDEX(Lookup!B:B, MATCH(Table1[[#This Row],[Origin City]], Lookup!A:A, 0)), Table1[[#This Row],[Origin City]]),","," ",Table1[[#This Row],[Origin State]])</f>
        <v>Enderlin, ND</v>
      </c>
      <c r="K2226" s="23" t="s">
        <v>90</v>
      </c>
      <c r="L2226" s="23" t="s">
        <v>49</v>
      </c>
      <c r="M2226" s="23" t="str">
        <f>_xlfn.CONCAT(IFERROR(INDEX(Lookup!B:B, MATCH(Table1[[#This Row],[Destination City]], Lookup!A:A, 0)), Table1[[#This Row],[Destination City]]),","," ",Table1[[#This Row],[Destination State]])</f>
        <v>Kalama, WA</v>
      </c>
      <c r="N2226" s="44">
        <v>1617</v>
      </c>
      <c r="O2226" s="23" t="s">
        <v>86</v>
      </c>
      <c r="P2226" s="23">
        <v>110</v>
      </c>
      <c r="Q2226" s="23">
        <v>110</v>
      </c>
      <c r="R2226" s="23" t="s">
        <v>42</v>
      </c>
      <c r="S2226" s="23" t="s">
        <v>43</v>
      </c>
      <c r="T2226" s="23" t="s">
        <v>52</v>
      </c>
      <c r="U2226" s="31"/>
      <c r="V2226" s="32" t="s">
        <v>87</v>
      </c>
      <c r="W2226" s="4">
        <v>5047</v>
      </c>
      <c r="X2226" s="4">
        <f>IF(Table1[[#This Row],[Commodity]]="corn",Table1[[#This Row],[Tariff per Car]]/(111*2000/56),Table1[[#This Row],[Tariff per Car]]/(111*2000/60))</f>
        <v>1.2731171171171172</v>
      </c>
      <c r="Y2226" s="4">
        <f>Table1[[#This Row],[Tariff per Car]]/100.7</f>
        <v>50.119165839126119</v>
      </c>
      <c r="Z2226" s="4">
        <f>(Table1[[#This Row],[Tariff per Car]]/111)</f>
        <v>45.468468468468465</v>
      </c>
      <c r="AA2226" s="6">
        <f>(Table1[[#This Row],[Tariff per Car]]/111)/Table1[[#This Row],[Route Mileage]]</f>
        <v>2.8119028119028118E-2</v>
      </c>
      <c r="AB2226" s="4">
        <v>0.315</v>
      </c>
      <c r="AC2226" s="4">
        <f>Table1[[#This Row],[FSC per Mile]]*Table1[[#This Row],[Route Mileage]]</f>
        <v>509.35500000000002</v>
      </c>
      <c r="AD2226" s="4">
        <f>Table1[[#This Row],[Tariff per Car]]+Table1[[#This Row],[FSC per Car]]</f>
        <v>5556.3549999999996</v>
      </c>
      <c r="AE2226" s="4">
        <f>IF(Table1[[#This Row],[Commodity]]="corn",Table1[[#This Row],[Tariff + FSC per Car]]/(111*2000/56),Table1[[#This Row],[Tariff + FSC per Car]]/(111*2000/60))</f>
        <v>1.4016030630630629</v>
      </c>
      <c r="AF2226" s="4">
        <f>Table1[[#This Row],[Tariff + FSC per Car]]/100.7</f>
        <v>55.177308838133065</v>
      </c>
      <c r="AG2226" s="4">
        <f>(Table1[[#This Row],[Tariff + FSC per Car]]/111)</f>
        <v>50.057252252252248</v>
      </c>
      <c r="AH2226" s="6">
        <f>(Table1[[#This Row],[Tariff + FSC per Car]]/111)/Table1[[#This Row],[Route Mileage]]</f>
        <v>3.0956865956865955E-2</v>
      </c>
    </row>
    <row r="2227" spans="1:34" x14ac:dyDescent="0.25">
      <c r="A2227" s="12">
        <v>45945</v>
      </c>
      <c r="B2227" s="22" t="s">
        <v>88</v>
      </c>
      <c r="C2227" s="22" t="s">
        <v>81</v>
      </c>
      <c r="D2227" s="25">
        <v>4444</v>
      </c>
      <c r="E2227" s="24">
        <v>45558</v>
      </c>
      <c r="F2227" s="22" t="s">
        <v>35</v>
      </c>
      <c r="G2227" s="22" t="s">
        <v>36</v>
      </c>
      <c r="H2227" s="22" t="s">
        <v>91</v>
      </c>
      <c r="I2227" s="23" t="s">
        <v>47</v>
      </c>
      <c r="J2227" t="str">
        <f>_xlfn.CONCAT(IFERROR(INDEX(Lookup!B:B, MATCH(Table1[[#This Row],[Origin City]], Lookup!A:A, 0)), Table1[[#This Row],[Origin City]]),","," ",Table1[[#This Row],[Origin State]])</f>
        <v>Glenwood, MN</v>
      </c>
      <c r="K2227" s="23" t="s">
        <v>92</v>
      </c>
      <c r="L2227" s="23" t="s">
        <v>93</v>
      </c>
      <c r="M2227" s="23" t="str">
        <f>_xlfn.CONCAT(IFERROR(INDEX(Lookup!B:B, MATCH(Table1[[#This Row],[Destination City]], Lookup!A:A, 0)), Table1[[#This Row],[Destination City]]),","," ",Table1[[#This Row],[Destination State]])</f>
        <v>Boardman, OR</v>
      </c>
      <c r="N2227" s="44">
        <v>1556</v>
      </c>
      <c r="O2227" s="23" t="s">
        <v>86</v>
      </c>
      <c r="P2227" s="23">
        <v>110</v>
      </c>
      <c r="Q2227" s="23">
        <v>110</v>
      </c>
      <c r="R2227" s="23" t="s">
        <v>42</v>
      </c>
      <c r="S2227" s="23" t="s">
        <v>43</v>
      </c>
      <c r="T2227" s="23" t="s">
        <v>52</v>
      </c>
      <c r="U2227" s="31"/>
      <c r="V2227" s="32" t="s">
        <v>87</v>
      </c>
      <c r="W2227" s="4">
        <v>5513</v>
      </c>
      <c r="X2227" s="4">
        <f>IF(Table1[[#This Row],[Commodity]]="corn",Table1[[#This Row],[Tariff per Car]]/(111*2000/56),Table1[[#This Row],[Tariff per Car]]/(111*2000/60))</f>
        <v>1.3906666666666667</v>
      </c>
      <c r="Y2227" s="4">
        <f>Table1[[#This Row],[Tariff per Car]]/100.7</f>
        <v>54.746772591857003</v>
      </c>
      <c r="Z2227" s="4">
        <f>(Table1[[#This Row],[Tariff per Car]]/111)</f>
        <v>49.666666666666664</v>
      </c>
      <c r="AA2227" s="6">
        <f>(Table1[[#This Row],[Tariff per Car]]/111)/Table1[[#This Row],[Route Mileage]]</f>
        <v>3.1919451585261355E-2</v>
      </c>
      <c r="AB2227" s="4">
        <v>0.315</v>
      </c>
      <c r="AC2227" s="4">
        <f>Table1[[#This Row],[FSC per Mile]]*Table1[[#This Row],[Route Mileage]]</f>
        <v>490.14</v>
      </c>
      <c r="AD2227" s="4">
        <f>Table1[[#This Row],[Tariff per Car]]+Table1[[#This Row],[FSC per Car]]</f>
        <v>6003.14</v>
      </c>
      <c r="AE2227" s="4">
        <f>IF(Table1[[#This Row],[Commodity]]="corn",Table1[[#This Row],[Tariff + FSC per Car]]/(111*2000/56),Table1[[#This Row],[Tariff + FSC per Car]]/(111*2000/60))</f>
        <v>1.5143055855855856</v>
      </c>
      <c r="AF2227" s="4">
        <f>Table1[[#This Row],[Tariff + FSC per Car]]/100.7</f>
        <v>59.614101290963262</v>
      </c>
      <c r="AG2227" s="4">
        <f>(Table1[[#This Row],[Tariff + FSC per Car]]/111)</f>
        <v>54.082342342342343</v>
      </c>
      <c r="AH2227" s="6">
        <f>(Table1[[#This Row],[Tariff + FSC per Car]]/111)/Table1[[#This Row],[Route Mileage]]</f>
        <v>3.4757289423099191E-2</v>
      </c>
    </row>
    <row r="2228" spans="1:34" x14ac:dyDescent="0.25">
      <c r="A2228" s="12">
        <v>45945</v>
      </c>
      <c r="B2228" s="22" t="s">
        <v>94</v>
      </c>
      <c r="C2228" s="22" t="s">
        <v>94</v>
      </c>
      <c r="D2228" s="25">
        <v>4315</v>
      </c>
      <c r="F2228" s="22" t="s">
        <v>35</v>
      </c>
      <c r="G2228" s="22" t="s">
        <v>36</v>
      </c>
      <c r="H2228" s="22" t="s">
        <v>95</v>
      </c>
      <c r="I2228" s="23" t="s">
        <v>96</v>
      </c>
      <c r="J2228" t="str">
        <f>_xlfn.CONCAT(IFERROR(INDEX(Lookup!B:B, MATCH(Table1[[#This Row],[Origin City]], Lookup!A:A, 0)), Table1[[#This Row],[Origin City]]),","," ",Table1[[#This Row],[Origin State]])</f>
        <v>Haw Creek (Ladoga), IN</v>
      </c>
      <c r="K2228" s="23" t="s">
        <v>97</v>
      </c>
      <c r="L2228" s="23" t="s">
        <v>98</v>
      </c>
      <c r="M2228" s="23" t="str">
        <f>_xlfn.CONCAT(IFERROR(INDEX(Lookup!B:B, MATCH(Table1[[#This Row],[Destination City]], Lookup!A:A, 0)), Table1[[#This Row],[Destination City]]),","," ",Table1[[#This Row],[Destination State]])</f>
        <v>Ozark, AL</v>
      </c>
      <c r="N2228" s="48">
        <v>707</v>
      </c>
      <c r="O2228" s="23" t="s">
        <v>86</v>
      </c>
      <c r="P2228" s="23">
        <v>90</v>
      </c>
      <c r="Q2228" s="23">
        <v>90</v>
      </c>
      <c r="R2228" s="23" t="s">
        <v>42</v>
      </c>
      <c r="S2228" s="23" t="s">
        <v>43</v>
      </c>
      <c r="T2228" s="23" t="s">
        <v>52</v>
      </c>
      <c r="U2228" s="33"/>
      <c r="V2228" s="34" t="s">
        <v>87</v>
      </c>
      <c r="W2228" s="4">
        <v>6241</v>
      </c>
      <c r="X2228" s="4">
        <f>IF(Table1[[#This Row],[Commodity]]="corn",Table1[[#This Row],[Tariff per Car]]/(111*2000/56),Table1[[#This Row],[Tariff per Car]]/(111*2000/60))</f>
        <v>1.5743063063063063</v>
      </c>
      <c r="Y2228" s="4">
        <f>Table1[[#This Row],[Tariff per Car]]/100.7</f>
        <v>61.976166832174776</v>
      </c>
      <c r="Z2228" s="4">
        <f>(Table1[[#This Row],[Tariff per Car]]/111)</f>
        <v>56.225225225225223</v>
      </c>
      <c r="AA2228" s="6">
        <f>(Table1[[#This Row],[Tariff per Car]]/111)/Table1[[#This Row],[Route Mileage]]</f>
        <v>7.9526485467079522E-2</v>
      </c>
      <c r="AB2228" s="4">
        <v>0</v>
      </c>
      <c r="AC2228" s="4">
        <f>Table1[[#This Row],[FSC per Mile]]*Table1[[#This Row],[Route Mileage]]</f>
        <v>0</v>
      </c>
      <c r="AD2228" s="4">
        <f>Table1[[#This Row],[Tariff per Car]]+Table1[[#This Row],[FSC per Car]]</f>
        <v>6241</v>
      </c>
      <c r="AE2228" s="4">
        <f>IF(Table1[[#This Row],[Commodity]]="corn",Table1[[#This Row],[Tariff + FSC per Car]]/(111*2000/56),Table1[[#This Row],[Tariff + FSC per Car]]/(111*2000/60))</f>
        <v>1.5743063063063063</v>
      </c>
      <c r="AF2228" s="4">
        <f>Table1[[#This Row],[Tariff + FSC per Car]]/100.7</f>
        <v>61.976166832174776</v>
      </c>
      <c r="AG2228" s="4">
        <f>(Table1[[#This Row],[Tariff + FSC per Car]]/111)</f>
        <v>56.225225225225223</v>
      </c>
      <c r="AH2228" s="6">
        <f>(Table1[[#This Row],[Tariff + FSC per Car]]/111)/Table1[[#This Row],[Route Mileage]]</f>
        <v>7.9526485467079522E-2</v>
      </c>
    </row>
    <row r="2229" spans="1:34" x14ac:dyDescent="0.25">
      <c r="A2229" s="12">
        <v>45945</v>
      </c>
      <c r="B2229" s="22" t="s">
        <v>94</v>
      </c>
      <c r="C2229" s="22" t="s">
        <v>94</v>
      </c>
      <c r="D2229" s="25">
        <v>4315</v>
      </c>
      <c r="F2229" s="22" t="s">
        <v>35</v>
      </c>
      <c r="G2229" s="22" t="s">
        <v>36</v>
      </c>
      <c r="H2229" s="22" t="s">
        <v>99</v>
      </c>
      <c r="I2229" s="23" t="s">
        <v>100</v>
      </c>
      <c r="J2229" t="str">
        <f>_xlfn.CONCAT(IFERROR(INDEX(Lookup!B:B, MATCH(Table1[[#This Row],[Origin City]], Lookup!A:A, 0)), Table1[[#This Row],[Origin City]]),","," ",Table1[[#This Row],[Origin State]])</f>
        <v>Marysville, OH</v>
      </c>
      <c r="K2229" s="23" t="s">
        <v>101</v>
      </c>
      <c r="L2229" s="23" t="s">
        <v>102</v>
      </c>
      <c r="M2229" s="23" t="str">
        <f>_xlfn.CONCAT(IFERROR(INDEX(Lookup!B:B, MATCH(Table1[[#This Row],[Destination City]], Lookup!A:A, 0)), Table1[[#This Row],[Destination City]]),","," ",Table1[[#This Row],[Destination State]])</f>
        <v>Rose Hill, NC</v>
      </c>
      <c r="N2229" s="48">
        <v>781</v>
      </c>
      <c r="O2229" s="23" t="s">
        <v>86</v>
      </c>
      <c r="P2229" s="23">
        <v>90</v>
      </c>
      <c r="Q2229" s="23">
        <v>90</v>
      </c>
      <c r="R2229" s="23" t="s">
        <v>42</v>
      </c>
      <c r="S2229" s="23" t="s">
        <v>43</v>
      </c>
      <c r="T2229" s="23" t="s">
        <v>52</v>
      </c>
      <c r="U2229" s="33"/>
      <c r="V2229" s="34" t="s">
        <v>87</v>
      </c>
      <c r="W2229" s="4">
        <v>6378</v>
      </c>
      <c r="X2229" s="4">
        <f>IF(Table1[[#This Row],[Commodity]]="corn",Table1[[#This Row],[Tariff per Car]]/(111*2000/56),Table1[[#This Row],[Tariff per Car]]/(111*2000/60))</f>
        <v>1.6088648648648649</v>
      </c>
      <c r="Y2229" s="4">
        <f>Table1[[#This Row],[Tariff per Car]]/100.7</f>
        <v>63.336643495531277</v>
      </c>
      <c r="Z2229" s="4">
        <f>(Table1[[#This Row],[Tariff per Car]]/111)</f>
        <v>57.45945945945946</v>
      </c>
      <c r="AA2229" s="6">
        <f>(Table1[[#This Row],[Tariff per Car]]/111)/Table1[[#This Row],[Route Mileage]]</f>
        <v>7.357165103643977E-2</v>
      </c>
      <c r="AB2229" s="4">
        <v>0</v>
      </c>
      <c r="AC2229" s="4">
        <f>Table1[[#This Row],[FSC per Mile]]*Table1[[#This Row],[Route Mileage]]</f>
        <v>0</v>
      </c>
      <c r="AD2229" s="4">
        <f>Table1[[#This Row],[Tariff per Car]]+Table1[[#This Row],[FSC per Car]]</f>
        <v>6378</v>
      </c>
      <c r="AE2229" s="4">
        <f>IF(Table1[[#This Row],[Commodity]]="corn",Table1[[#This Row],[Tariff + FSC per Car]]/(111*2000/56),Table1[[#This Row],[Tariff + FSC per Car]]/(111*2000/60))</f>
        <v>1.6088648648648649</v>
      </c>
      <c r="AF2229" s="4">
        <f>Table1[[#This Row],[Tariff + FSC per Car]]/100.7</f>
        <v>63.336643495531277</v>
      </c>
      <c r="AG2229" s="4">
        <f>(Table1[[#This Row],[Tariff + FSC per Car]]/111)</f>
        <v>57.45945945945946</v>
      </c>
      <c r="AH2229" s="6">
        <f>(Table1[[#This Row],[Tariff + FSC per Car]]/111)/Table1[[#This Row],[Route Mileage]]</f>
        <v>7.357165103643977E-2</v>
      </c>
    </row>
    <row r="2230" spans="1:34" x14ac:dyDescent="0.25">
      <c r="A2230" s="12">
        <v>45945</v>
      </c>
      <c r="B2230" s="22" t="s">
        <v>94</v>
      </c>
      <c r="C2230" s="22" t="s">
        <v>94</v>
      </c>
      <c r="D2230" s="25">
        <v>4315</v>
      </c>
      <c r="F2230" s="22" t="s">
        <v>35</v>
      </c>
      <c r="G2230" s="22" t="s">
        <v>36</v>
      </c>
      <c r="H2230" s="22" t="s">
        <v>103</v>
      </c>
      <c r="I2230" s="23" t="s">
        <v>57</v>
      </c>
      <c r="J2230" t="str">
        <f>_xlfn.CONCAT(IFERROR(INDEX(Lookup!B:B, MATCH(Table1[[#This Row],[Origin City]], Lookup!A:A, 0)), Table1[[#This Row],[Origin City]]),","," ",Table1[[#This Row],[Origin State]])</f>
        <v>Olney, IL</v>
      </c>
      <c r="K2230" s="23" t="s">
        <v>104</v>
      </c>
      <c r="L2230" s="23" t="s">
        <v>105</v>
      </c>
      <c r="M2230" s="23" t="str">
        <f>_xlfn.CONCAT(IFERROR(INDEX(Lookup!B:B, MATCH(Table1[[#This Row],[Destination City]], Lookup!A:A, 0)), Table1[[#This Row],[Destination City]]),","," ",Table1[[#This Row],[Destination State]])</f>
        <v>Fairmount, GA</v>
      </c>
      <c r="N2230" s="48">
        <v>496</v>
      </c>
      <c r="O2230" s="23" t="s">
        <v>86</v>
      </c>
      <c r="P2230" s="23">
        <v>90</v>
      </c>
      <c r="Q2230" s="23">
        <v>90</v>
      </c>
      <c r="R2230" s="23" t="s">
        <v>42</v>
      </c>
      <c r="S2230" s="23" t="s">
        <v>43</v>
      </c>
      <c r="T2230" s="23" t="s">
        <v>52</v>
      </c>
      <c r="U2230" s="33"/>
      <c r="V2230" s="34" t="s">
        <v>87</v>
      </c>
      <c r="W2230" s="4">
        <v>4891</v>
      </c>
      <c r="X2230" s="4">
        <f>IF(Table1[[#This Row],[Commodity]]="corn",Table1[[#This Row],[Tariff per Car]]/(111*2000/56),Table1[[#This Row],[Tariff per Car]]/(111*2000/60))</f>
        <v>1.2337657657657657</v>
      </c>
      <c r="Y2230" s="4">
        <f>Table1[[#This Row],[Tariff per Car]]/100.7</f>
        <v>48.570009930486592</v>
      </c>
      <c r="Z2230" s="4">
        <f>(Table1[[#This Row],[Tariff per Car]]/111)</f>
        <v>44.063063063063062</v>
      </c>
      <c r="AA2230" s="6">
        <f>(Table1[[#This Row],[Tariff per Car]]/111)/Table1[[#This Row],[Route Mileage]]</f>
        <v>8.8836820691659393E-2</v>
      </c>
      <c r="AB2230" s="4">
        <v>0</v>
      </c>
      <c r="AC2230" s="4">
        <f>Table1[[#This Row],[FSC per Mile]]*Table1[[#This Row],[Route Mileage]]</f>
        <v>0</v>
      </c>
      <c r="AD2230" s="4">
        <f>Table1[[#This Row],[Tariff per Car]]+Table1[[#This Row],[FSC per Car]]</f>
        <v>4891</v>
      </c>
      <c r="AE2230" s="4">
        <f>IF(Table1[[#This Row],[Commodity]]="corn",Table1[[#This Row],[Tariff + FSC per Car]]/(111*2000/56),Table1[[#This Row],[Tariff + FSC per Car]]/(111*2000/60))</f>
        <v>1.2337657657657657</v>
      </c>
      <c r="AF2230" s="4">
        <f>Table1[[#This Row],[Tariff + FSC per Car]]/100.7</f>
        <v>48.570009930486592</v>
      </c>
      <c r="AG2230" s="4">
        <f>(Table1[[#This Row],[Tariff + FSC per Car]]/111)</f>
        <v>44.063063063063062</v>
      </c>
      <c r="AH2230" s="6">
        <f>(Table1[[#This Row],[Tariff + FSC per Car]]/111)/Table1[[#This Row],[Route Mileage]]</f>
        <v>8.8836820691659393E-2</v>
      </c>
    </row>
    <row r="2231" spans="1:34" x14ac:dyDescent="0.25">
      <c r="A2231" s="12">
        <v>45945</v>
      </c>
      <c r="B2231" s="22" t="s">
        <v>112</v>
      </c>
      <c r="C2231" s="22" t="s">
        <v>112</v>
      </c>
      <c r="D2231" s="25">
        <v>4051</v>
      </c>
      <c r="E2231" s="24">
        <v>2215</v>
      </c>
      <c r="F2231" s="22" t="s">
        <v>35</v>
      </c>
      <c r="G2231" s="22" t="s">
        <v>36</v>
      </c>
      <c r="H2231" s="22" t="s">
        <v>115</v>
      </c>
      <c r="I2231" s="23" t="s">
        <v>57</v>
      </c>
      <c r="J2231" t="str">
        <f>_xlfn.CONCAT(IFERROR(INDEX(Lookup!B:B, MATCH(Table1[[#This Row],[Origin City]], Lookup!A:A, 0)), Table1[[#This Row],[Origin City]]),","," ",Table1[[#This Row],[Origin State]])</f>
        <v>Allen Station (San Jose), IL</v>
      </c>
      <c r="K2231" s="23" t="s">
        <v>116</v>
      </c>
      <c r="L2231" s="23" t="s">
        <v>54</v>
      </c>
      <c r="M2231" s="23" t="str">
        <f>_xlfn.CONCAT(IFERROR(INDEX(Lookup!B:B, MATCH(Table1[[#This Row],[Destination City]], Lookup!A:A, 0)), Table1[[#This Row],[Destination City]]),","," ",Table1[[#This Row],[Destination State]])</f>
        <v>Pittsburg, TX</v>
      </c>
      <c r="N2231" s="44">
        <v>691</v>
      </c>
      <c r="O2231" s="23" t="s">
        <v>51</v>
      </c>
      <c r="P2231" s="23">
        <v>107</v>
      </c>
      <c r="Q2231" s="23"/>
      <c r="R2231" s="23" t="s">
        <v>42</v>
      </c>
      <c r="S2231" s="23" t="s">
        <v>43</v>
      </c>
      <c r="T2231" s="23" t="s">
        <v>52</v>
      </c>
      <c r="U2231" s="37" t="s">
        <v>44</v>
      </c>
      <c r="V2231" s="32"/>
      <c r="W2231" s="4">
        <v>3935</v>
      </c>
      <c r="X2231" s="4">
        <f>IF(Table1[[#This Row],[Commodity]]="corn",Table1[[#This Row],[Tariff per Car]]/(111*2000/56),Table1[[#This Row],[Tariff per Car]]/(111*2000/60))</f>
        <v>0.99261261261261258</v>
      </c>
      <c r="Y2231" s="4">
        <f>Table1[[#This Row],[Tariff per Car]]/100.7</f>
        <v>39.076464746772594</v>
      </c>
      <c r="Z2231" s="4">
        <f>(Table1[[#This Row],[Tariff per Car]]/111)</f>
        <v>35.450450450450454</v>
      </c>
      <c r="AA2231" s="6">
        <f>(Table1[[#This Row],[Tariff per Car]]/111)/Table1[[#This Row],[Route Mileage]]</f>
        <v>5.1303112084588209E-2</v>
      </c>
      <c r="AB2231" s="4">
        <v>0.33</v>
      </c>
      <c r="AC2231" s="4">
        <f>Table1[[#This Row],[FSC per Mile]]*Table1[[#This Row],[Route Mileage]]</f>
        <v>228.03</v>
      </c>
      <c r="AD2231" s="4">
        <f>Table1[[#This Row],[Tariff per Car]]+Table1[[#This Row],[FSC per Car]]</f>
        <v>4163.03</v>
      </c>
      <c r="AE2231" s="4">
        <f>IF(Table1[[#This Row],[Commodity]]="corn",Table1[[#This Row],[Tariff + FSC per Car]]/(111*2000/56),Table1[[#This Row],[Tariff + FSC per Car]]/(111*2000/60))</f>
        <v>1.0501336936936936</v>
      </c>
      <c r="AF2231" s="4">
        <f>Table1[[#This Row],[Tariff + FSC per Car]]/100.7</f>
        <v>41.340913604766627</v>
      </c>
      <c r="AG2231" s="4">
        <f>(Table1[[#This Row],[Tariff + FSC per Car]]/111)</f>
        <v>37.504774774774774</v>
      </c>
      <c r="AH2231" s="6">
        <f>(Table1[[#This Row],[Tariff + FSC per Car]]/111)/Table1[[#This Row],[Route Mileage]]</f>
        <v>5.427608505756118E-2</v>
      </c>
    </row>
    <row r="2232" spans="1:34" x14ac:dyDescent="0.25">
      <c r="A2232" s="12">
        <v>45945</v>
      </c>
      <c r="B2232" s="22" t="s">
        <v>112</v>
      </c>
      <c r="C2232" s="22" t="s">
        <v>112</v>
      </c>
      <c r="D2232" s="25">
        <v>4051</v>
      </c>
      <c r="E2232" s="24">
        <v>2310</v>
      </c>
      <c r="F2232" s="22" t="s">
        <v>35</v>
      </c>
      <c r="G2232" s="22" t="s">
        <v>36</v>
      </c>
      <c r="H2232" s="22" t="s">
        <v>120</v>
      </c>
      <c r="I2232" s="23" t="s">
        <v>77</v>
      </c>
      <c r="J2232" t="str">
        <f>_xlfn.CONCAT(IFERROR(INDEX(Lookup!B:B, MATCH(Table1[[#This Row],[Origin City]], Lookup!A:A, 0)), Table1[[#This Row],[Origin City]]),","," ",Table1[[#This Row],[Origin State]])</f>
        <v>Frankfort, KS</v>
      </c>
      <c r="K2232" s="23" t="s">
        <v>121</v>
      </c>
      <c r="L2232" s="23" t="s">
        <v>40</v>
      </c>
      <c r="M2232" s="23" t="str">
        <f>_xlfn.CONCAT(IFERROR(INDEX(Lookup!B:B, MATCH(Table1[[#This Row],[Destination City]], Lookup!A:A, 0)), Table1[[#This Row],[Destination City]]),","," ",Table1[[#This Row],[Destination State]])</f>
        <v>Calipatria, CA</v>
      </c>
      <c r="N2232" s="44">
        <v>1572</v>
      </c>
      <c r="O2232" s="23" t="s">
        <v>51</v>
      </c>
      <c r="P2232" s="23">
        <v>107</v>
      </c>
      <c r="Q2232" s="23"/>
      <c r="R2232" s="23" t="s">
        <v>42</v>
      </c>
      <c r="S2232" s="23" t="s">
        <v>43</v>
      </c>
      <c r="T2232" s="23" t="s">
        <v>52</v>
      </c>
      <c r="U2232" s="37" t="s">
        <v>44</v>
      </c>
      <c r="V2232" s="32"/>
      <c r="W2232" s="4">
        <v>5855</v>
      </c>
      <c r="X2232" s="4">
        <f>IF(Table1[[#This Row],[Commodity]]="corn",Table1[[#This Row],[Tariff per Car]]/(111*2000/56),Table1[[#This Row],[Tariff per Car]]/(111*2000/60))</f>
        <v>1.476936936936937</v>
      </c>
      <c r="Y2232" s="4">
        <f>Table1[[#This Row],[Tariff per Car]]/100.7</f>
        <v>58.142999006951342</v>
      </c>
      <c r="Z2232" s="4">
        <f>(Table1[[#This Row],[Tariff per Car]]/111)</f>
        <v>52.747747747747745</v>
      </c>
      <c r="AA2232" s="6">
        <f>(Table1[[#This Row],[Tariff per Car]]/111)/Table1[[#This Row],[Route Mileage]]</f>
        <v>3.3554546913325538E-2</v>
      </c>
      <c r="AB2232" s="4">
        <v>0.33</v>
      </c>
      <c r="AC2232" s="4">
        <f>Table1[[#This Row],[FSC per Mile]]*Table1[[#This Row],[Route Mileage]]</f>
        <v>518.76</v>
      </c>
      <c r="AD2232" s="4">
        <f>Table1[[#This Row],[Tariff per Car]]+Table1[[#This Row],[FSC per Car]]</f>
        <v>6373.76</v>
      </c>
      <c r="AE2232" s="4">
        <f>IF(Table1[[#This Row],[Commodity]]="corn",Table1[[#This Row],[Tariff + FSC per Car]]/(111*2000/56),Table1[[#This Row],[Tariff + FSC per Car]]/(111*2000/60))</f>
        <v>1.6077953153153155</v>
      </c>
      <c r="AF2232" s="4">
        <f>Table1[[#This Row],[Tariff + FSC per Car]]/100.7</f>
        <v>63.294538232373384</v>
      </c>
      <c r="AG2232" s="4">
        <f>(Table1[[#This Row],[Tariff + FSC per Car]]/111)</f>
        <v>57.421261261261265</v>
      </c>
      <c r="AH2232" s="6">
        <f>(Table1[[#This Row],[Tariff + FSC per Car]]/111)/Table1[[#This Row],[Route Mileage]]</f>
        <v>3.6527519886298515E-2</v>
      </c>
    </row>
    <row r="2233" spans="1:34" x14ac:dyDescent="0.25">
      <c r="A2233" s="12">
        <v>45945</v>
      </c>
      <c r="B2233" s="22" t="s">
        <v>112</v>
      </c>
      <c r="C2233" s="22" t="s">
        <v>112</v>
      </c>
      <c r="D2233" s="25">
        <v>4051</v>
      </c>
      <c r="E2233" s="24">
        <v>2300</v>
      </c>
      <c r="F2233" s="22" t="s">
        <v>35</v>
      </c>
      <c r="G2233" s="22" t="s">
        <v>36</v>
      </c>
      <c r="H2233" s="22" t="s">
        <v>113</v>
      </c>
      <c r="I2233" s="23" t="s">
        <v>38</v>
      </c>
      <c r="J2233" t="str">
        <f>_xlfn.CONCAT(IFERROR(INDEX(Lookup!B:B, MATCH(Table1[[#This Row],[Origin City]], Lookup!A:A, 0)), Table1[[#This Row],[Origin City]]),","," ",Table1[[#This Row],[Origin State]])</f>
        <v>Mead, NE</v>
      </c>
      <c r="K2233" s="23" t="s">
        <v>114</v>
      </c>
      <c r="L2233" s="23" t="s">
        <v>40</v>
      </c>
      <c r="M2233" s="23" t="str">
        <f>_xlfn.CONCAT(IFERROR(INDEX(Lookup!B:B, MATCH(Table1[[#This Row],[Destination City]], Lookup!A:A, 0)), Table1[[#This Row],[Destination City]]),","," ",Table1[[#This Row],[Destination State]])</f>
        <v>Keyes, CA</v>
      </c>
      <c r="N2233" s="44">
        <v>1737</v>
      </c>
      <c r="O2233" s="23" t="s">
        <v>51</v>
      </c>
      <c r="P2233" s="23">
        <v>107</v>
      </c>
      <c r="Q2233" s="23"/>
      <c r="R2233" s="23" t="s">
        <v>42</v>
      </c>
      <c r="S2233" s="23" t="s">
        <v>43</v>
      </c>
      <c r="T2233" s="23" t="s">
        <v>52</v>
      </c>
      <c r="U2233" s="37" t="s">
        <v>44</v>
      </c>
      <c r="V2233" s="32"/>
      <c r="W2233" s="4">
        <v>6015</v>
      </c>
      <c r="X2233" s="4">
        <f>IF(Table1[[#This Row],[Commodity]]="corn",Table1[[#This Row],[Tariff per Car]]/(111*2000/56),Table1[[#This Row],[Tariff per Car]]/(111*2000/60))</f>
        <v>1.5172972972972973</v>
      </c>
      <c r="Y2233" s="4">
        <f>Table1[[#This Row],[Tariff per Car]]/100.7</f>
        <v>59.731876861966235</v>
      </c>
      <c r="Z2233" s="4">
        <f>(Table1[[#This Row],[Tariff per Car]]/111)</f>
        <v>54.189189189189186</v>
      </c>
      <c r="AA2233" s="6">
        <f>(Table1[[#This Row],[Tariff per Car]]/111)/Table1[[#This Row],[Route Mileage]]</f>
        <v>3.1197000108917204E-2</v>
      </c>
      <c r="AB2233" s="4">
        <v>0.33</v>
      </c>
      <c r="AC2233" s="4">
        <f>Table1[[#This Row],[FSC per Mile]]*Table1[[#This Row],[Route Mileage]]</f>
        <v>573.21</v>
      </c>
      <c r="AD2233" s="4">
        <f>Table1[[#This Row],[Tariff per Car]]+Table1[[#This Row],[FSC per Car]]</f>
        <v>6588.21</v>
      </c>
      <c r="AE2233" s="4">
        <f>IF(Table1[[#This Row],[Commodity]]="corn",Table1[[#This Row],[Tariff + FSC per Car]]/(111*2000/56),Table1[[#This Row],[Tariff + FSC per Car]]/(111*2000/60))</f>
        <v>1.6618908108108108</v>
      </c>
      <c r="AF2233" s="4">
        <f>Table1[[#This Row],[Tariff + FSC per Car]]/100.7</f>
        <v>65.424131082423031</v>
      </c>
      <c r="AG2233" s="4">
        <f>(Table1[[#This Row],[Tariff + FSC per Car]]/111)</f>
        <v>59.353243243243242</v>
      </c>
      <c r="AH2233" s="6">
        <f>(Table1[[#This Row],[Tariff + FSC per Car]]/111)/Table1[[#This Row],[Route Mileage]]</f>
        <v>3.4169973081890181E-2</v>
      </c>
    </row>
    <row r="2234" spans="1:34" x14ac:dyDescent="0.25">
      <c r="A2234" s="12">
        <v>45945</v>
      </c>
      <c r="B2234" s="22" t="s">
        <v>112</v>
      </c>
      <c r="C2234" s="22" t="s">
        <v>112</v>
      </c>
      <c r="D2234" s="25">
        <v>4051</v>
      </c>
      <c r="E2234" s="24">
        <v>2215</v>
      </c>
      <c r="F2234" s="22" t="s">
        <v>35</v>
      </c>
      <c r="G2234" s="22" t="s">
        <v>36</v>
      </c>
      <c r="H2234" s="22" t="s">
        <v>117</v>
      </c>
      <c r="I2234" s="23" t="s">
        <v>38</v>
      </c>
      <c r="J2234" t="str">
        <f>_xlfn.CONCAT(IFERROR(INDEX(Lookup!B:B, MATCH(Table1[[#This Row],[Origin City]], Lookup!A:A, 0)), Table1[[#This Row],[Origin City]]),","," ",Table1[[#This Row],[Origin State]])</f>
        <v>Nebraska City, NE</v>
      </c>
      <c r="K2234" s="23" t="s">
        <v>118</v>
      </c>
      <c r="L2234" s="23" t="s">
        <v>54</v>
      </c>
      <c r="M2234" s="23" t="str">
        <f>_xlfn.CONCAT(IFERROR(INDEX(Lookup!B:B, MATCH(Table1[[#This Row],[Destination City]], Lookup!A:A, 0)), Table1[[#This Row],[Destination City]]),","," ",Table1[[#This Row],[Destination State]])</f>
        <v>Amarillo, TX</v>
      </c>
      <c r="N2234" s="44">
        <v>714</v>
      </c>
      <c r="O2234" s="23" t="s">
        <v>51</v>
      </c>
      <c r="P2234" s="23">
        <v>107</v>
      </c>
      <c r="Q2234" s="23"/>
      <c r="R2234" s="23" t="s">
        <v>42</v>
      </c>
      <c r="S2234" s="23" t="s">
        <v>43</v>
      </c>
      <c r="T2234" s="23" t="s">
        <v>52</v>
      </c>
      <c r="U2234" s="37" t="s">
        <v>44</v>
      </c>
      <c r="V2234" s="32"/>
      <c r="W2234" s="4">
        <v>4855</v>
      </c>
      <c r="X2234" s="4">
        <f>IF(Table1[[#This Row],[Commodity]]="corn",Table1[[#This Row],[Tariff per Car]]/(111*2000/56),Table1[[#This Row],[Tariff per Car]]/(111*2000/60))</f>
        <v>1.2246846846846846</v>
      </c>
      <c r="Y2234" s="4">
        <f>Table1[[#This Row],[Tariff per Car]]/100.7</f>
        <v>48.212512413108243</v>
      </c>
      <c r="Z2234" s="4">
        <f>(Table1[[#This Row],[Tariff per Car]]/111)</f>
        <v>43.738738738738739</v>
      </c>
      <c r="AA2234" s="6">
        <f>(Table1[[#This Row],[Tariff per Car]]/111)/Table1[[#This Row],[Route Mileage]]</f>
        <v>6.1258737729325968E-2</v>
      </c>
      <c r="AB2234" s="4">
        <v>0.33</v>
      </c>
      <c r="AC2234" s="4">
        <f>Table1[[#This Row],[FSC per Mile]]*Table1[[#This Row],[Route Mileage]]</f>
        <v>235.62</v>
      </c>
      <c r="AD2234" s="4">
        <f>Table1[[#This Row],[Tariff per Car]]+Table1[[#This Row],[FSC per Car]]</f>
        <v>5090.62</v>
      </c>
      <c r="AE2234" s="4">
        <f>IF(Table1[[#This Row],[Commodity]]="corn",Table1[[#This Row],[Tariff + FSC per Car]]/(111*2000/56),Table1[[#This Row],[Tariff + FSC per Car]]/(111*2000/60))</f>
        <v>1.2841203603603604</v>
      </c>
      <c r="AF2234" s="4">
        <f>Table1[[#This Row],[Tariff + FSC per Car]]/100.7</f>
        <v>50.552333664349554</v>
      </c>
      <c r="AG2234" s="4">
        <f>(Table1[[#This Row],[Tariff + FSC per Car]]/111)</f>
        <v>45.861441441441443</v>
      </c>
      <c r="AH2234" s="6">
        <f>(Table1[[#This Row],[Tariff + FSC per Car]]/111)/Table1[[#This Row],[Route Mileage]]</f>
        <v>6.4231710702298939E-2</v>
      </c>
    </row>
    <row r="2235" spans="1:34" x14ac:dyDescent="0.25">
      <c r="A2235" s="12">
        <v>45945</v>
      </c>
      <c r="B2235" s="22" t="s">
        <v>112</v>
      </c>
      <c r="C2235" s="22" t="s">
        <v>112</v>
      </c>
      <c r="D2235" s="25">
        <v>4051</v>
      </c>
      <c r="E2235" s="24">
        <v>2100</v>
      </c>
      <c r="F2235" s="22" t="s">
        <v>35</v>
      </c>
      <c r="G2235" s="22" t="s">
        <v>36</v>
      </c>
      <c r="H2235" s="22" t="s">
        <v>122</v>
      </c>
      <c r="I2235" s="23" t="s">
        <v>59</v>
      </c>
      <c r="J2235" t="str">
        <f>_xlfn.CONCAT(IFERROR(INDEX(Lookup!B:B, MATCH(Table1[[#This Row],[Origin City]], Lookup!A:A, 0)), Table1[[#This Row],[Origin City]]),","," ",Table1[[#This Row],[Origin State]])</f>
        <v>Sloan, IA</v>
      </c>
      <c r="K2235" s="23" t="s">
        <v>123</v>
      </c>
      <c r="L2235" s="23" t="s">
        <v>124</v>
      </c>
      <c r="M2235" s="23" t="str">
        <f>_xlfn.CONCAT(IFERROR(INDEX(Lookup!B:B, MATCH(Table1[[#This Row],[Destination City]], Lookup!A:A, 0)), Table1[[#This Row],[Destination City]]),","," ",Table1[[#This Row],[Destination State]])</f>
        <v>Burley, ID</v>
      </c>
      <c r="N2235" s="44">
        <v>1176</v>
      </c>
      <c r="O2235" s="23" t="s">
        <v>51</v>
      </c>
      <c r="P2235" s="23">
        <v>107</v>
      </c>
      <c r="Q2235" s="23"/>
      <c r="R2235" s="23" t="s">
        <v>42</v>
      </c>
      <c r="S2235" s="23" t="s">
        <v>43</v>
      </c>
      <c r="T2235" s="23" t="s">
        <v>52</v>
      </c>
      <c r="U2235" s="37" t="s">
        <v>44</v>
      </c>
      <c r="V2235" s="32"/>
      <c r="W2235" s="4">
        <v>5535</v>
      </c>
      <c r="X2235" s="4">
        <f>IF(Table1[[#This Row],[Commodity]]="corn",Table1[[#This Row],[Tariff per Car]]/(111*2000/56),Table1[[#This Row],[Tariff per Car]]/(111*2000/60))</f>
        <v>1.3962162162162162</v>
      </c>
      <c r="Y2235" s="4">
        <f>Table1[[#This Row],[Tariff per Car]]/100.7</f>
        <v>54.96524329692155</v>
      </c>
      <c r="Z2235" s="4">
        <f>(Table1[[#This Row],[Tariff per Car]]/111)</f>
        <v>49.864864864864863</v>
      </c>
      <c r="AA2235" s="6">
        <f>(Table1[[#This Row],[Tariff per Car]]/111)/Table1[[#This Row],[Route Mileage]]</f>
        <v>4.2402095973524546E-2</v>
      </c>
      <c r="AB2235" s="4">
        <v>0.33</v>
      </c>
      <c r="AC2235" s="4">
        <f>Table1[[#This Row],[FSC per Mile]]*Table1[[#This Row],[Route Mileage]]</f>
        <v>388.08000000000004</v>
      </c>
      <c r="AD2235" s="4">
        <f>Table1[[#This Row],[Tariff per Car]]+Table1[[#This Row],[FSC per Car]]</f>
        <v>5923.08</v>
      </c>
      <c r="AE2235" s="4">
        <f>IF(Table1[[#This Row],[Commodity]]="corn",Table1[[#This Row],[Tariff + FSC per Car]]/(111*2000/56),Table1[[#This Row],[Tariff + FSC per Car]]/(111*2000/60))</f>
        <v>1.4941102702702702</v>
      </c>
      <c r="AF2235" s="4">
        <f>Table1[[#This Row],[Tariff + FSC per Car]]/100.7</f>
        <v>58.819066534260173</v>
      </c>
      <c r="AG2235" s="4">
        <f>(Table1[[#This Row],[Tariff + FSC per Car]]/111)</f>
        <v>53.361081081081082</v>
      </c>
      <c r="AH2235" s="6">
        <f>(Table1[[#This Row],[Tariff + FSC per Car]]/111)/Table1[[#This Row],[Route Mileage]]</f>
        <v>4.5375068946497517E-2</v>
      </c>
    </row>
    <row r="2236" spans="1:34" x14ac:dyDescent="0.25">
      <c r="A2236" s="12">
        <v>45945</v>
      </c>
      <c r="B2236" s="22" t="s">
        <v>112</v>
      </c>
      <c r="C2236" s="22" t="s">
        <v>112</v>
      </c>
      <c r="D2236" s="25">
        <v>4051</v>
      </c>
      <c r="E2236" s="24">
        <v>2210</v>
      </c>
      <c r="F2236" s="22" t="s">
        <v>35</v>
      </c>
      <c r="G2236" s="22" t="s">
        <v>36</v>
      </c>
      <c r="H2236" s="22" t="s">
        <v>125</v>
      </c>
      <c r="I2236" s="23" t="s">
        <v>57</v>
      </c>
      <c r="J2236" t="str">
        <f>_xlfn.CONCAT(IFERROR(INDEX(Lookup!B:B, MATCH(Table1[[#This Row],[Origin City]], Lookup!A:A, 0)), Table1[[#This Row],[Origin City]]),","," ",Table1[[#This Row],[Origin State]])</f>
        <v>Sterling, IL</v>
      </c>
      <c r="K2236" s="23" t="s">
        <v>126</v>
      </c>
      <c r="L2236" s="23" t="s">
        <v>127</v>
      </c>
      <c r="M2236" s="23" t="str">
        <f>_xlfn.CONCAT(IFERROR(INDEX(Lookup!B:B, MATCH(Table1[[#This Row],[Destination City]], Lookup!A:A, 0)), Table1[[#This Row],[Destination City]]),","," ",Table1[[#This Row],[Destination State]])</f>
        <v>Nashville, AR</v>
      </c>
      <c r="N2236" s="44">
        <v>723</v>
      </c>
      <c r="O2236" s="23" t="s">
        <v>51</v>
      </c>
      <c r="P2236" s="23">
        <v>107</v>
      </c>
      <c r="Q2236" s="23"/>
      <c r="R2236" s="23" t="s">
        <v>42</v>
      </c>
      <c r="S2236" s="23" t="s">
        <v>43</v>
      </c>
      <c r="T2236" s="23" t="s">
        <v>52</v>
      </c>
      <c r="U2236" s="37" t="s">
        <v>44</v>
      </c>
      <c r="V2236" s="32"/>
      <c r="W2236" s="4">
        <v>4075</v>
      </c>
      <c r="X2236" s="4">
        <f>IF(Table1[[#This Row],[Commodity]]="corn",Table1[[#This Row],[Tariff per Car]]/(111*2000/56),Table1[[#This Row],[Tariff per Car]]/(111*2000/60))</f>
        <v>1.0279279279279279</v>
      </c>
      <c r="Y2236" s="4">
        <f>Table1[[#This Row],[Tariff per Car]]/100.7</f>
        <v>40.466732869910622</v>
      </c>
      <c r="Z2236" s="4">
        <f>(Table1[[#This Row],[Tariff per Car]]/111)</f>
        <v>36.711711711711715</v>
      </c>
      <c r="AA2236" s="6">
        <f>(Table1[[#This Row],[Tariff per Car]]/111)/Table1[[#This Row],[Route Mileage]]</f>
        <v>5.0776917996835015E-2</v>
      </c>
      <c r="AB2236" s="4">
        <v>0.33</v>
      </c>
      <c r="AC2236" s="4">
        <f>Table1[[#This Row],[FSC per Mile]]*Table1[[#This Row],[Route Mileage]]</f>
        <v>238.59</v>
      </c>
      <c r="AD2236" s="4">
        <f>Table1[[#This Row],[Tariff per Car]]+Table1[[#This Row],[FSC per Car]]</f>
        <v>4313.59</v>
      </c>
      <c r="AE2236" s="4">
        <f>IF(Table1[[#This Row],[Commodity]]="corn",Table1[[#This Row],[Tariff + FSC per Car]]/(111*2000/56),Table1[[#This Row],[Tariff + FSC per Car]]/(111*2000/60))</f>
        <v>1.0881127927927929</v>
      </c>
      <c r="AF2236" s="4">
        <f>Table1[[#This Row],[Tariff + FSC per Car]]/100.7</f>
        <v>42.836047666335652</v>
      </c>
      <c r="AG2236" s="4">
        <f>(Table1[[#This Row],[Tariff + FSC per Car]]/111)</f>
        <v>38.861171171171172</v>
      </c>
      <c r="AH2236" s="6">
        <f>(Table1[[#This Row],[Tariff + FSC per Car]]/111)/Table1[[#This Row],[Route Mileage]]</f>
        <v>5.3749890969807985E-2</v>
      </c>
    </row>
    <row r="2237" spans="1:34" x14ac:dyDescent="0.25">
      <c r="A2237" s="12">
        <v>45945</v>
      </c>
      <c r="B2237" s="22" t="s">
        <v>34</v>
      </c>
      <c r="C2237" s="22" t="s">
        <v>34</v>
      </c>
      <c r="D2237" s="25">
        <v>4022</v>
      </c>
      <c r="E2237" s="24">
        <v>69105</v>
      </c>
      <c r="F2237" s="22" t="s">
        <v>72</v>
      </c>
      <c r="G2237" s="22" t="s">
        <v>36</v>
      </c>
      <c r="H2237" s="22" t="s">
        <v>73</v>
      </c>
      <c r="I2237" s="23" t="s">
        <v>47</v>
      </c>
      <c r="J2237" t="str">
        <f>_xlfn.CONCAT(IFERROR(INDEX(Lookup!B:B, MATCH(Table1[[#This Row],[Origin City]], Lookup!A:A, 0)), Table1[[#This Row],[Origin City]]),","," ",Table1[[#This Row],[Origin State]])</f>
        <v>Argyle, MN</v>
      </c>
      <c r="K2237" s="23" t="s">
        <v>48</v>
      </c>
      <c r="L2237" s="23" t="s">
        <v>49</v>
      </c>
      <c r="M2237" s="23" t="s">
        <v>50</v>
      </c>
      <c r="N2237" s="44">
        <v>1528</v>
      </c>
      <c r="O2237" s="23" t="s">
        <v>51</v>
      </c>
      <c r="P2237" s="23">
        <v>110</v>
      </c>
      <c r="Q2237" s="23">
        <v>120</v>
      </c>
      <c r="R2237" s="23" t="s">
        <v>2</v>
      </c>
      <c r="S2237" s="23" t="s">
        <v>43</v>
      </c>
      <c r="T2237" s="23" t="s">
        <v>52</v>
      </c>
      <c r="U2237" s="37" t="s">
        <v>44</v>
      </c>
      <c r="V2237" s="32" t="s">
        <v>45</v>
      </c>
      <c r="W2237" s="4">
        <v>6135</v>
      </c>
      <c r="X2237" s="4">
        <f>IF(Table1[[#This Row],[Commodity]]="corn",Table1[[#This Row],[Tariff per Car]]/(111*2000/56),Table1[[#This Row],[Tariff per Car]]/(111*2000/60))</f>
        <v>1.6581081081081082</v>
      </c>
      <c r="Y2237" s="4">
        <f>Table1[[#This Row],[Tariff per Car]]/100.7</f>
        <v>60.923535253227406</v>
      </c>
      <c r="Z2237" s="4">
        <f>(Table1[[#This Row],[Tariff per Car]]/111)</f>
        <v>55.270270270270274</v>
      </c>
      <c r="AA2237" s="6">
        <f>(Table1[[#This Row],[Tariff per Car]]/111)/Table1[[#This Row],[Route Mileage]]</f>
        <v>3.6171642847035522E-2</v>
      </c>
      <c r="AB2237" s="4">
        <v>0.1</v>
      </c>
      <c r="AC2237" s="4">
        <f>Table1[[#This Row],[FSC per Mile]]*Table1[[#This Row],[Route Mileage]]</f>
        <v>152.80000000000001</v>
      </c>
      <c r="AD2237" s="4">
        <f>Table1[[#This Row],[Tariff per Car]]+Table1[[#This Row],[FSC per Car]]</f>
        <v>6287.8</v>
      </c>
      <c r="AE2237" s="4">
        <f>IF(Table1[[#This Row],[Commodity]]="corn",Table1[[#This Row],[Tariff + FSC per Car]]/(111*2000/56),Table1[[#This Row],[Tariff + FSC per Car]]/(111*2000/60))</f>
        <v>1.6994054054054055</v>
      </c>
      <c r="AF2237" s="4">
        <f>Table1[[#This Row],[Tariff + FSC per Car]]/100.7</f>
        <v>62.440913604766635</v>
      </c>
      <c r="AG2237" s="4">
        <f>(Table1[[#This Row],[Tariff + FSC per Car]]/111)</f>
        <v>56.646846846846849</v>
      </c>
      <c r="AH2237" s="6">
        <f>(Table1[[#This Row],[Tariff + FSC per Car]]/111)/Table1[[#This Row],[Route Mileage]]</f>
        <v>3.7072543747936421E-2</v>
      </c>
    </row>
    <row r="2238" spans="1:34" x14ac:dyDescent="0.25">
      <c r="A2238" s="12">
        <v>45945</v>
      </c>
      <c r="B2238" s="22" t="s">
        <v>34</v>
      </c>
      <c r="C2238" s="22" t="s">
        <v>34</v>
      </c>
      <c r="D2238" s="25">
        <v>4022</v>
      </c>
      <c r="E2238" s="24">
        <v>69105</v>
      </c>
      <c r="F2238" s="22" t="s">
        <v>72</v>
      </c>
      <c r="G2238" s="22" t="s">
        <v>36</v>
      </c>
      <c r="H2238" s="22" t="s">
        <v>73</v>
      </c>
      <c r="I2238" s="23" t="s">
        <v>47</v>
      </c>
      <c r="J2238" t="str">
        <f>_xlfn.CONCAT(IFERROR(INDEX(Lookup!B:B, MATCH(Table1[[#This Row],[Origin City]], Lookup!A:A, 0)), Table1[[#This Row],[Origin City]]),","," ",Table1[[#This Row],[Origin State]])</f>
        <v>Argyle, MN</v>
      </c>
      <c r="K2238" s="23" t="s">
        <v>65</v>
      </c>
      <c r="L2238" s="23" t="s">
        <v>54</v>
      </c>
      <c r="M2238" s="23" t="s">
        <v>66</v>
      </c>
      <c r="N2238" s="44">
        <v>1634</v>
      </c>
      <c r="O2238" s="23" t="s">
        <v>51</v>
      </c>
      <c r="P2238" s="23">
        <v>110</v>
      </c>
      <c r="Q2238" s="23">
        <v>120</v>
      </c>
      <c r="R2238" s="23" t="s">
        <v>2</v>
      </c>
      <c r="S2238" s="23" t="s">
        <v>43</v>
      </c>
      <c r="T2238" s="23" t="s">
        <v>52</v>
      </c>
      <c r="U2238" s="37" t="s">
        <v>44</v>
      </c>
      <c r="V2238" s="32" t="s">
        <v>45</v>
      </c>
      <c r="W2238" s="4">
        <v>5185</v>
      </c>
      <c r="X2238" s="4">
        <f>IF(Table1[[#This Row],[Commodity]]="corn",Table1[[#This Row],[Tariff per Car]]/(111*2000/56),Table1[[#This Row],[Tariff per Car]]/(111*2000/60))</f>
        <v>1.4013513513513514</v>
      </c>
      <c r="Y2238" s="4">
        <f>Table1[[#This Row],[Tariff per Car]]/100.7</f>
        <v>51.489572989076464</v>
      </c>
      <c r="Z2238" s="4">
        <f>(Table1[[#This Row],[Tariff per Car]]/111)</f>
        <v>46.711711711711715</v>
      </c>
      <c r="AA2238" s="6">
        <f>(Table1[[#This Row],[Tariff per Car]]/111)/Table1[[#This Row],[Route Mileage]]</f>
        <v>2.8587338868856619E-2</v>
      </c>
      <c r="AB2238" s="4">
        <v>0.1</v>
      </c>
      <c r="AC2238" s="4">
        <f>Table1[[#This Row],[FSC per Mile]]*Table1[[#This Row],[Route Mileage]]</f>
        <v>163.4</v>
      </c>
      <c r="AD2238" s="4">
        <f>Table1[[#This Row],[Tariff per Car]]+Table1[[#This Row],[FSC per Car]]</f>
        <v>5348.4</v>
      </c>
      <c r="AE2238" s="4">
        <f>IF(Table1[[#This Row],[Commodity]]="corn",Table1[[#This Row],[Tariff + FSC per Car]]/(111*2000/56),Table1[[#This Row],[Tariff + FSC per Car]]/(111*2000/60))</f>
        <v>1.4455135135135133</v>
      </c>
      <c r="AF2238" s="4">
        <f>Table1[[#This Row],[Tariff + FSC per Car]]/100.7</f>
        <v>53.112214498510419</v>
      </c>
      <c r="AG2238" s="4">
        <f>(Table1[[#This Row],[Tariff + FSC per Car]]/111)</f>
        <v>48.183783783783781</v>
      </c>
      <c r="AH2238" s="6">
        <f>(Table1[[#This Row],[Tariff + FSC per Car]]/111)/Table1[[#This Row],[Route Mileage]]</f>
        <v>2.9488239769757518E-2</v>
      </c>
    </row>
    <row r="2239" spans="1:34" x14ac:dyDescent="0.25">
      <c r="A2239" s="12">
        <v>45945</v>
      </c>
      <c r="B2239" s="22" t="s">
        <v>34</v>
      </c>
      <c r="C2239" s="22" t="s">
        <v>34</v>
      </c>
      <c r="D2239" s="25">
        <v>4022</v>
      </c>
      <c r="E2239" s="24">
        <v>69105</v>
      </c>
      <c r="F2239" s="22" t="s">
        <v>72</v>
      </c>
      <c r="G2239" s="22" t="s">
        <v>36</v>
      </c>
      <c r="H2239" s="22" t="s">
        <v>74</v>
      </c>
      <c r="I2239" s="23" t="s">
        <v>75</v>
      </c>
      <c r="J2239" t="str">
        <f>_xlfn.CONCAT(IFERROR(INDEX(Lookup!B:B, MATCH(Table1[[#This Row],[Origin City]], Lookup!A:A, 0)), Table1[[#This Row],[Origin City]]),","," ",Table1[[#This Row],[Origin State]])</f>
        <v>Casselton, ND</v>
      </c>
      <c r="K2239" s="23" t="s">
        <v>48</v>
      </c>
      <c r="L2239" s="23" t="s">
        <v>49</v>
      </c>
      <c r="M2239" s="23" t="s">
        <v>50</v>
      </c>
      <c r="N2239" s="44">
        <v>1469</v>
      </c>
      <c r="O2239" s="23" t="s">
        <v>51</v>
      </c>
      <c r="P2239" s="23">
        <v>110</v>
      </c>
      <c r="Q2239" s="23">
        <v>120</v>
      </c>
      <c r="R2239" s="23" t="s">
        <v>2</v>
      </c>
      <c r="S2239" s="23" t="s">
        <v>43</v>
      </c>
      <c r="T2239" s="23" t="s">
        <v>52</v>
      </c>
      <c r="U2239" s="37" t="s">
        <v>44</v>
      </c>
      <c r="V2239" s="32" t="s">
        <v>45</v>
      </c>
      <c r="W2239" s="4">
        <v>6085</v>
      </c>
      <c r="X2239" s="4">
        <f>IF(Table1[[#This Row],[Commodity]]="corn",Table1[[#This Row],[Tariff per Car]]/(111*2000/56),Table1[[#This Row],[Tariff per Car]]/(111*2000/60))</f>
        <v>1.6445945945945946</v>
      </c>
      <c r="Y2239" s="4">
        <f>Table1[[#This Row],[Tariff per Car]]/100.7</f>
        <v>60.427010923535249</v>
      </c>
      <c r="Z2239" s="4">
        <f>(Table1[[#This Row],[Tariff per Car]]/111)</f>
        <v>54.81981981981982</v>
      </c>
      <c r="AA2239" s="6">
        <f>(Table1[[#This Row],[Tariff per Car]]/111)/Table1[[#This Row],[Route Mileage]]</f>
        <v>3.731778068061254E-2</v>
      </c>
      <c r="AB2239" s="4">
        <v>0.1</v>
      </c>
      <c r="AC2239" s="4">
        <f>Table1[[#This Row],[FSC per Mile]]*Table1[[#This Row],[Route Mileage]]</f>
        <v>146.9</v>
      </c>
      <c r="AD2239" s="4">
        <f>Table1[[#This Row],[Tariff per Car]]+Table1[[#This Row],[FSC per Car]]</f>
        <v>6231.9</v>
      </c>
      <c r="AE2239" s="4">
        <f>IF(Table1[[#This Row],[Commodity]]="corn",Table1[[#This Row],[Tariff + FSC per Car]]/(111*2000/56),Table1[[#This Row],[Tariff + FSC per Car]]/(111*2000/60))</f>
        <v>1.6842972972972972</v>
      </c>
      <c r="AF2239" s="4">
        <f>Table1[[#This Row],[Tariff + FSC per Car]]/100.7</f>
        <v>61.885799404170797</v>
      </c>
      <c r="AG2239" s="4">
        <f>(Table1[[#This Row],[Tariff + FSC per Car]]/111)</f>
        <v>56.143243243243241</v>
      </c>
      <c r="AH2239" s="6">
        <f>(Table1[[#This Row],[Tariff + FSC per Car]]/111)/Table1[[#This Row],[Route Mileage]]</f>
        <v>3.8218681581513439E-2</v>
      </c>
    </row>
    <row r="2240" spans="1:34" x14ac:dyDescent="0.25">
      <c r="A2240" s="12">
        <v>45945</v>
      </c>
      <c r="B2240" s="22" t="s">
        <v>34</v>
      </c>
      <c r="C2240" s="22" t="s">
        <v>34</v>
      </c>
      <c r="D2240" s="25">
        <v>4022</v>
      </c>
      <c r="E2240" s="24">
        <v>69902</v>
      </c>
      <c r="F2240" s="22" t="s">
        <v>72</v>
      </c>
      <c r="G2240" s="22" t="s">
        <v>36</v>
      </c>
      <c r="H2240" s="22" t="s">
        <v>74</v>
      </c>
      <c r="I2240" s="23" t="s">
        <v>75</v>
      </c>
      <c r="J2240" t="str">
        <f>_xlfn.CONCAT(IFERROR(INDEX(Lookup!B:B, MATCH(Table1[[#This Row],[Origin City]], Lookup!A:A, 0)), Table1[[#This Row],[Origin City]]),","," ",Table1[[#This Row],[Origin State]])</f>
        <v>Casselton, ND</v>
      </c>
      <c r="K2240" s="23" t="s">
        <v>79</v>
      </c>
      <c r="L2240" s="23" t="s">
        <v>62</v>
      </c>
      <c r="M2240" s="23" t="str">
        <f>_xlfn.CONCAT(IFERROR(INDEX(Lookup!B:B, MATCH(Table1[[#This Row],[Destination City]], Lookup!A:A, 0)), Table1[[#This Row],[Destination City]]),","," ",Table1[[#This Row],[Destination State]])</f>
        <v>St. Louis, MO</v>
      </c>
      <c r="N2240" s="44">
        <v>855</v>
      </c>
      <c r="O2240" s="23" t="s">
        <v>51</v>
      </c>
      <c r="P2240" s="23">
        <v>110</v>
      </c>
      <c r="Q2240" s="23">
        <v>120</v>
      </c>
      <c r="R2240" s="23" t="s">
        <v>2</v>
      </c>
      <c r="S2240" s="23" t="s">
        <v>43</v>
      </c>
      <c r="T2240" s="23" t="s">
        <v>52</v>
      </c>
      <c r="U2240" s="37" t="s">
        <v>44</v>
      </c>
      <c r="V2240" s="32" t="s">
        <v>45</v>
      </c>
      <c r="W2240" s="4">
        <v>3400</v>
      </c>
      <c r="X2240" s="4">
        <f>IF(Table1[[#This Row],[Commodity]]="corn",Table1[[#This Row],[Tariff per Car]]/(111*2000/56),Table1[[#This Row],[Tariff per Car]]/(111*2000/60))</f>
        <v>0.91891891891891897</v>
      </c>
      <c r="Y2240" s="4">
        <f>Table1[[#This Row],[Tariff per Car]]/100.7</f>
        <v>33.763654419066533</v>
      </c>
      <c r="Z2240" s="4">
        <f>(Table1[[#This Row],[Tariff per Car]]/111)</f>
        <v>30.63063063063063</v>
      </c>
      <c r="AA2240" s="6">
        <f>(Table1[[#This Row],[Tariff per Car]]/111)/Table1[[#This Row],[Route Mileage]]</f>
        <v>3.5825298983193719E-2</v>
      </c>
      <c r="AB2240" s="4">
        <v>0.1</v>
      </c>
      <c r="AC2240" s="4">
        <f>Table1[[#This Row],[FSC per Mile]]*Table1[[#This Row],[Route Mileage]]</f>
        <v>85.5</v>
      </c>
      <c r="AD2240" s="4">
        <f>Table1[[#This Row],[Tariff per Car]]+Table1[[#This Row],[FSC per Car]]</f>
        <v>3485.5</v>
      </c>
      <c r="AE2240" s="4">
        <f>IF(Table1[[#This Row],[Commodity]]="corn",Table1[[#This Row],[Tariff + FSC per Car]]/(111*2000/56),Table1[[#This Row],[Tariff + FSC per Car]]/(111*2000/60))</f>
        <v>0.94202702702702701</v>
      </c>
      <c r="AF2240" s="4">
        <f>Table1[[#This Row],[Tariff + FSC per Car]]/100.7</f>
        <v>34.612711022840116</v>
      </c>
      <c r="AG2240" s="4">
        <f>(Table1[[#This Row],[Tariff + FSC per Car]]/111)</f>
        <v>31.400900900900901</v>
      </c>
      <c r="AH2240" s="6">
        <f>(Table1[[#This Row],[Tariff + FSC per Car]]/111)/Table1[[#This Row],[Route Mileage]]</f>
        <v>3.6726199884094618E-2</v>
      </c>
    </row>
    <row r="2241" spans="1:34" x14ac:dyDescent="0.25">
      <c r="A2241" s="12">
        <v>45945</v>
      </c>
      <c r="B2241" s="22" t="s">
        <v>34</v>
      </c>
      <c r="C2241" s="22" t="s">
        <v>34</v>
      </c>
      <c r="D2241" s="25">
        <v>4022</v>
      </c>
      <c r="E2241" s="24">
        <v>69105</v>
      </c>
      <c r="F2241" s="22" t="s">
        <v>72</v>
      </c>
      <c r="G2241" s="22" t="s">
        <v>36</v>
      </c>
      <c r="H2241" s="22" t="s">
        <v>76</v>
      </c>
      <c r="I2241" s="23" t="s">
        <v>77</v>
      </c>
      <c r="J2241" t="str">
        <f>_xlfn.CONCAT(IFERROR(INDEX(Lookup!B:B, MATCH(Table1[[#This Row],[Origin City]], Lookup!A:A, 0)), Table1[[#This Row],[Origin City]]),","," ",Table1[[#This Row],[Origin State]])</f>
        <v>Concordia, KS</v>
      </c>
      <c r="K2241" s="23" t="s">
        <v>65</v>
      </c>
      <c r="L2241" s="23" t="s">
        <v>54</v>
      </c>
      <c r="M2241" s="23" t="s">
        <v>66</v>
      </c>
      <c r="N2241" s="44">
        <v>742</v>
      </c>
      <c r="O2241" s="23" t="s">
        <v>51</v>
      </c>
      <c r="P2241" s="23">
        <v>110</v>
      </c>
      <c r="Q2241" s="23">
        <v>120</v>
      </c>
      <c r="R2241" s="23" t="s">
        <v>2</v>
      </c>
      <c r="S2241" s="23" t="s">
        <v>43</v>
      </c>
      <c r="T2241" s="23" t="s">
        <v>43</v>
      </c>
      <c r="U2241" s="37" t="s">
        <v>44</v>
      </c>
      <c r="V2241" s="32" t="s">
        <v>45</v>
      </c>
      <c r="W2241" s="4">
        <v>3435</v>
      </c>
      <c r="X2241" s="4">
        <f>IF(Table1[[#This Row],[Commodity]]="corn",Table1[[#This Row],[Tariff per Car]]/(111*2000/56),Table1[[#This Row],[Tariff per Car]]/(111*2000/60))</f>
        <v>0.92837837837837833</v>
      </c>
      <c r="Y2241" s="4">
        <f>Table1[[#This Row],[Tariff per Car]]/100.7</f>
        <v>34.111221449851044</v>
      </c>
      <c r="Z2241" s="4">
        <f>(Table1[[#This Row],[Tariff per Car]]/111)</f>
        <v>30.945945945945947</v>
      </c>
      <c r="AA2241" s="6">
        <f>(Table1[[#This Row],[Tariff per Car]]/111)/Table1[[#This Row],[Route Mileage]]</f>
        <v>4.1706126611786992E-2</v>
      </c>
      <c r="AB2241" s="4">
        <v>0.1</v>
      </c>
      <c r="AC2241" s="4">
        <f>Table1[[#This Row],[FSC per Mile]]*Table1[[#This Row],[Route Mileage]]</f>
        <v>74.2</v>
      </c>
      <c r="AD2241" s="4">
        <f>Table1[[#This Row],[Tariff per Car]]+Table1[[#This Row],[FSC per Car]]</f>
        <v>3509.2</v>
      </c>
      <c r="AE2241" s="4">
        <f>IF(Table1[[#This Row],[Commodity]]="corn",Table1[[#This Row],[Tariff + FSC per Car]]/(111*2000/56),Table1[[#This Row],[Tariff + FSC per Car]]/(111*2000/60))</f>
        <v>0.94843243243243236</v>
      </c>
      <c r="AF2241" s="4">
        <f>Table1[[#This Row],[Tariff + FSC per Car]]/100.7</f>
        <v>34.848063555114194</v>
      </c>
      <c r="AG2241" s="4">
        <f>(Table1[[#This Row],[Tariff + FSC per Car]]/111)</f>
        <v>31.614414414414412</v>
      </c>
      <c r="AH2241" s="6">
        <f>(Table1[[#This Row],[Tariff + FSC per Car]]/111)/Table1[[#This Row],[Route Mileage]]</f>
        <v>4.2607027512687884E-2</v>
      </c>
    </row>
    <row r="2242" spans="1:34" x14ac:dyDescent="0.25">
      <c r="A2242" s="12">
        <v>45945</v>
      </c>
      <c r="B2242" s="22" t="s">
        <v>34</v>
      </c>
      <c r="C2242" s="22" t="s">
        <v>34</v>
      </c>
      <c r="D2242" s="25">
        <v>4022</v>
      </c>
      <c r="E2242" s="24">
        <v>69105</v>
      </c>
      <c r="F2242" s="22" t="s">
        <v>72</v>
      </c>
      <c r="G2242" s="22" t="s">
        <v>36</v>
      </c>
      <c r="H2242" s="22" t="s">
        <v>78</v>
      </c>
      <c r="I2242" s="23" t="s">
        <v>68</v>
      </c>
      <c r="J2242" t="str">
        <f>_xlfn.CONCAT(IFERROR(INDEX(Lookup!B:B, MATCH(Table1[[#This Row],[Origin City]], Lookup!A:A, 0)), Table1[[#This Row],[Origin City]]),","," ",Table1[[#This Row],[Origin State]])</f>
        <v>Mitchell, SD</v>
      </c>
      <c r="K2242" s="23" t="s">
        <v>48</v>
      </c>
      <c r="L2242" s="23" t="s">
        <v>49</v>
      </c>
      <c r="M2242" s="23" t="s">
        <v>50</v>
      </c>
      <c r="N2242" s="44">
        <v>1624</v>
      </c>
      <c r="O2242" s="23" t="s">
        <v>51</v>
      </c>
      <c r="P2242" s="23">
        <v>110</v>
      </c>
      <c r="Q2242" s="23">
        <v>120</v>
      </c>
      <c r="R2242" s="23" t="s">
        <v>2</v>
      </c>
      <c r="S2242" s="23" t="s">
        <v>43</v>
      </c>
      <c r="T2242" t="s">
        <v>52</v>
      </c>
      <c r="U2242" s="37" t="s">
        <v>44</v>
      </c>
      <c r="V2242" s="32" t="s">
        <v>45</v>
      </c>
      <c r="W2242" s="4">
        <v>6185</v>
      </c>
      <c r="X2242" s="4">
        <f>IF(Table1[[#This Row],[Commodity]]="corn",Table1[[#This Row],[Tariff per Car]]/(111*2000/56),Table1[[#This Row],[Tariff per Car]]/(111*2000/60))</f>
        <v>1.6716216216216215</v>
      </c>
      <c r="Y2242" s="4">
        <f>Table1[[#This Row],[Tariff per Car]]/100.7</f>
        <v>61.420059582919563</v>
      </c>
      <c r="Z2242" s="4">
        <f>(Table1[[#This Row],[Tariff per Car]]/111)</f>
        <v>55.72072072072072</v>
      </c>
      <c r="AA2242" s="6">
        <f>(Table1[[#This Row],[Tariff per Car]]/111)/Table1[[#This Row],[Route Mileage]]</f>
        <v>3.4310788621133452E-2</v>
      </c>
      <c r="AB2242" s="4">
        <v>0.1</v>
      </c>
      <c r="AC2242" s="4">
        <f>Table1[[#This Row],[FSC per Mile]]*Table1[[#This Row],[Route Mileage]]</f>
        <v>162.4</v>
      </c>
      <c r="AD2242" s="4">
        <f>Table1[[#This Row],[Tariff per Car]]+Table1[[#This Row],[FSC per Car]]</f>
        <v>6347.4</v>
      </c>
      <c r="AE2242" s="4">
        <f>IF(Table1[[#This Row],[Commodity]]="corn",Table1[[#This Row],[Tariff + FSC per Car]]/(111*2000/56),Table1[[#This Row],[Tariff + FSC per Car]]/(111*2000/60))</f>
        <v>1.7155135135135133</v>
      </c>
      <c r="AF2242" s="4">
        <f>Table1[[#This Row],[Tariff + FSC per Car]]/100.7</f>
        <v>63.03277060575968</v>
      </c>
      <c r="AG2242" s="4">
        <f>(Table1[[#This Row],[Tariff + FSC per Car]]/111)</f>
        <v>57.183783783783781</v>
      </c>
      <c r="AH2242" s="6">
        <f>(Table1[[#This Row],[Tariff + FSC per Car]]/111)/Table1[[#This Row],[Route Mileage]]</f>
        <v>3.5211689522034351E-2</v>
      </c>
    </row>
    <row r="2243" spans="1:34" x14ac:dyDescent="0.25">
      <c r="A2243" s="12">
        <v>45945</v>
      </c>
      <c r="B2243" s="22" t="s">
        <v>34</v>
      </c>
      <c r="C2243" s="22" t="s">
        <v>34</v>
      </c>
      <c r="D2243" s="25">
        <v>4022</v>
      </c>
      <c r="E2243" s="24">
        <v>69105</v>
      </c>
      <c r="F2243" s="22" t="s">
        <v>72</v>
      </c>
      <c r="G2243" s="22" t="s">
        <v>36</v>
      </c>
      <c r="H2243" s="22" t="s">
        <v>61</v>
      </c>
      <c r="I2243" s="23" t="s">
        <v>62</v>
      </c>
      <c r="J2243" t="str">
        <f>_xlfn.CONCAT(IFERROR(INDEX(Lookup!B:B, MATCH(Table1[[#This Row],[Origin City]], Lookup!A:A, 0)), Table1[[#This Row],[Origin City]]),","," ",Table1[[#This Row],[Origin State]])</f>
        <v>Phelps (Rock Port), MO</v>
      </c>
      <c r="K2243" s="23" t="s">
        <v>48</v>
      </c>
      <c r="L2243" s="23" t="s">
        <v>49</v>
      </c>
      <c r="M2243" s="23" t="s">
        <v>50</v>
      </c>
      <c r="N2243" s="44">
        <v>1881</v>
      </c>
      <c r="O2243" s="23" t="s">
        <v>51</v>
      </c>
      <c r="P2243" s="23">
        <v>110</v>
      </c>
      <c r="Q2243" s="23">
        <v>120</v>
      </c>
      <c r="R2243" s="23" t="s">
        <v>2</v>
      </c>
      <c r="S2243" s="23" t="s">
        <v>43</v>
      </c>
      <c r="T2243" s="23" t="s">
        <v>43</v>
      </c>
      <c r="U2243" s="37" t="s">
        <v>44</v>
      </c>
      <c r="V2243" s="32" t="s">
        <v>45</v>
      </c>
      <c r="W2243" s="4">
        <v>6135</v>
      </c>
      <c r="X2243" s="4">
        <f>IF(Table1[[#This Row],[Commodity]]="corn",Table1[[#This Row],[Tariff per Car]]/(111*2000/56),Table1[[#This Row],[Tariff per Car]]/(111*2000/60))</f>
        <v>1.6581081081081082</v>
      </c>
      <c r="Y2243" s="4">
        <f>Table1[[#This Row],[Tariff per Car]]/100.7</f>
        <v>60.923535253227406</v>
      </c>
      <c r="Z2243" s="4">
        <f>(Table1[[#This Row],[Tariff per Car]]/111)</f>
        <v>55.270270270270274</v>
      </c>
      <c r="AA2243" s="6">
        <f>(Table1[[#This Row],[Tariff per Car]]/111)/Table1[[#This Row],[Route Mileage]]</f>
        <v>2.9383450436082016E-2</v>
      </c>
      <c r="AB2243" s="4">
        <v>0.1</v>
      </c>
      <c r="AC2243" s="4">
        <f>Table1[[#This Row],[FSC per Mile]]*Table1[[#This Row],[Route Mileage]]</f>
        <v>188.10000000000002</v>
      </c>
      <c r="AD2243" s="4">
        <f>Table1[[#This Row],[Tariff per Car]]+Table1[[#This Row],[FSC per Car]]</f>
        <v>6323.1</v>
      </c>
      <c r="AE2243" s="4">
        <f>IF(Table1[[#This Row],[Commodity]]="corn",Table1[[#This Row],[Tariff + FSC per Car]]/(111*2000/56),Table1[[#This Row],[Tariff + FSC per Car]]/(111*2000/60))</f>
        <v>1.708945945945946</v>
      </c>
      <c r="AF2243" s="4">
        <f>Table1[[#This Row],[Tariff + FSC per Car]]/100.7</f>
        <v>62.791459781529298</v>
      </c>
      <c r="AG2243" s="4">
        <f>(Table1[[#This Row],[Tariff + FSC per Car]]/111)</f>
        <v>56.964864864864872</v>
      </c>
      <c r="AH2243" s="6">
        <f>(Table1[[#This Row],[Tariff + FSC per Car]]/111)/Table1[[#This Row],[Route Mileage]]</f>
        <v>3.0284351336982918E-2</v>
      </c>
    </row>
    <row r="2244" spans="1:34" x14ac:dyDescent="0.25">
      <c r="A2244" s="12">
        <v>45945</v>
      </c>
      <c r="B2244" s="22" t="s">
        <v>34</v>
      </c>
      <c r="C2244" s="22" t="s">
        <v>34</v>
      </c>
      <c r="D2244" s="25">
        <v>4022</v>
      </c>
      <c r="E2244" s="24">
        <v>69105</v>
      </c>
      <c r="F2244" s="22" t="s">
        <v>72</v>
      </c>
      <c r="G2244" s="22" t="s">
        <v>36</v>
      </c>
      <c r="H2244" s="22" t="s">
        <v>69</v>
      </c>
      <c r="I2244" s="23" t="s">
        <v>47</v>
      </c>
      <c r="J2244" t="str">
        <f>_xlfn.CONCAT(IFERROR(INDEX(Lookup!B:B, MATCH(Table1[[#This Row],[Origin City]], Lookup!A:A, 0)), Table1[[#This Row],[Origin City]]),","," ",Table1[[#This Row],[Origin State]])</f>
        <v>St. Cloud, MN</v>
      </c>
      <c r="K2244" s="23" t="s">
        <v>48</v>
      </c>
      <c r="L2244" s="23" t="s">
        <v>49</v>
      </c>
      <c r="M2244" s="23" t="s">
        <v>50</v>
      </c>
      <c r="N2244" s="44">
        <v>1666</v>
      </c>
      <c r="O2244" s="23" t="s">
        <v>51</v>
      </c>
      <c r="P2244" s="23">
        <v>110</v>
      </c>
      <c r="Q2244" s="23">
        <v>120</v>
      </c>
      <c r="R2244" s="23" t="s">
        <v>2</v>
      </c>
      <c r="S2244" s="23" t="s">
        <v>43</v>
      </c>
      <c r="T2244" s="23" t="s">
        <v>43</v>
      </c>
      <c r="U2244" s="37" t="s">
        <v>44</v>
      </c>
      <c r="V2244" s="32" t="s">
        <v>45</v>
      </c>
      <c r="W2244" s="4">
        <v>6235</v>
      </c>
      <c r="X2244" s="4">
        <f>IF(Table1[[#This Row],[Commodity]]="corn",Table1[[#This Row],[Tariff per Car]]/(111*2000/56),Table1[[#This Row],[Tariff per Car]]/(111*2000/60))</f>
        <v>1.6851351351351351</v>
      </c>
      <c r="Y2244" s="4">
        <f>Table1[[#This Row],[Tariff per Car]]/100.7</f>
        <v>61.916583912611713</v>
      </c>
      <c r="Z2244" s="4">
        <f>(Table1[[#This Row],[Tariff per Car]]/111)</f>
        <v>56.171171171171174</v>
      </c>
      <c r="AA2244" s="6">
        <f>(Table1[[#This Row],[Tariff per Car]]/111)/Table1[[#This Row],[Route Mileage]]</f>
        <v>3.3716189178374052E-2</v>
      </c>
      <c r="AB2244" s="4">
        <v>0.1</v>
      </c>
      <c r="AC2244" s="4">
        <f>Table1[[#This Row],[FSC per Mile]]*Table1[[#This Row],[Route Mileage]]</f>
        <v>166.60000000000002</v>
      </c>
      <c r="AD2244" s="4">
        <f>Table1[[#This Row],[Tariff per Car]]+Table1[[#This Row],[FSC per Car]]</f>
        <v>6401.6</v>
      </c>
      <c r="AE2244" s="4">
        <f>IF(Table1[[#This Row],[Commodity]]="corn",Table1[[#This Row],[Tariff + FSC per Car]]/(111*2000/56),Table1[[#This Row],[Tariff + FSC per Car]]/(111*2000/60))</f>
        <v>1.7301621621621623</v>
      </c>
      <c r="AF2244" s="4">
        <f>Table1[[#This Row],[Tariff + FSC per Car]]/100.7</f>
        <v>63.57100297914598</v>
      </c>
      <c r="AG2244" s="4">
        <f>(Table1[[#This Row],[Tariff + FSC per Car]]/111)</f>
        <v>57.672072072072076</v>
      </c>
      <c r="AH2244" s="6">
        <f>(Table1[[#This Row],[Tariff + FSC per Car]]/111)/Table1[[#This Row],[Route Mileage]]</f>
        <v>3.4617090079274958E-2</v>
      </c>
    </row>
    <row r="2245" spans="1:34" x14ac:dyDescent="0.25">
      <c r="A2245" s="12">
        <v>45945</v>
      </c>
      <c r="B2245" s="22" t="s">
        <v>131</v>
      </c>
      <c r="C2245" s="22" t="s">
        <v>131</v>
      </c>
      <c r="D2245" s="25">
        <v>4050</v>
      </c>
      <c r="E2245" s="24">
        <v>1001000</v>
      </c>
      <c r="F2245" s="22" t="s">
        <v>72</v>
      </c>
      <c r="G2245" s="22" t="s">
        <v>36</v>
      </c>
      <c r="H2245" s="22" t="s">
        <v>132</v>
      </c>
      <c r="I2245" s="23" t="s">
        <v>57</v>
      </c>
      <c r="J2245" t="str">
        <f>_xlfn.CONCAT(IFERROR(INDEX(Lookup!B:B, MATCH(Table1[[#This Row],[Origin City]], Lookup!A:A, 0)), Table1[[#This Row],[Origin City]]),","," ",Table1[[#This Row],[Origin State]])</f>
        <v>Gibson City, IL</v>
      </c>
      <c r="K2245" s="23" t="s">
        <v>133</v>
      </c>
      <c r="L2245" s="23" t="s">
        <v>83</v>
      </c>
      <c r="M2245" s="23" t="str">
        <f>_xlfn.CONCAT(IFERROR(INDEX(Lookup!B:B, MATCH(Table1[[#This Row],[Destination City]], Lookup!A:A, 0)), Table1[[#This Row],[Destination City]]),","," ",Table1[[#This Row],[Destination State]])</f>
        <v>Reserve, LA</v>
      </c>
      <c r="N2245" s="44">
        <v>870</v>
      </c>
      <c r="O2245" s="23" t="s">
        <v>86</v>
      </c>
      <c r="P2245" s="23">
        <v>105</v>
      </c>
      <c r="Q2245" s="23"/>
      <c r="R2245" s="23" t="s">
        <v>108</v>
      </c>
      <c r="S2245" s="23" t="s">
        <v>43</v>
      </c>
      <c r="T2245" s="23" t="s">
        <v>52</v>
      </c>
      <c r="U2245" s="31"/>
      <c r="V2245" s="32" t="s">
        <v>134</v>
      </c>
      <c r="W2245" s="4">
        <v>2631</v>
      </c>
      <c r="X2245" s="4">
        <f>IF(Table1[[#This Row],[Commodity]]="corn",Table1[[#This Row],[Tariff per Car]]/(111*2000/56),Table1[[#This Row],[Tariff per Car]]/(111*2000/60))</f>
        <v>0.71108108108108103</v>
      </c>
      <c r="Y2245" s="4">
        <f>Table1[[#This Row],[Tariff per Car]]/100.7</f>
        <v>26.12711022840119</v>
      </c>
      <c r="Z2245" s="4">
        <f>(Table1[[#This Row],[Tariff per Car]]/111)</f>
        <v>23.702702702702702</v>
      </c>
      <c r="AA2245" s="6">
        <f>(Table1[[#This Row],[Tariff per Car]]/111)/Table1[[#This Row],[Route Mileage]]</f>
        <v>2.724448586517552E-2</v>
      </c>
      <c r="AB2245" s="4">
        <v>0.3765</v>
      </c>
      <c r="AC2245" s="4">
        <f>Table1[[#This Row],[FSC per Mile]]*Table1[[#This Row],[Route Mileage]]</f>
        <v>327.55500000000001</v>
      </c>
      <c r="AD2245" s="4">
        <f>Table1[[#This Row],[Tariff per Car]]+Table1[[#This Row],[FSC per Car]]</f>
        <v>2958.5549999999998</v>
      </c>
      <c r="AE2245" s="4">
        <f>IF(Table1[[#This Row],[Commodity]]="corn",Table1[[#This Row],[Tariff + FSC per Car]]/(111*2000/56),Table1[[#This Row],[Tariff + FSC per Car]]/(111*2000/60))</f>
        <v>0.79960945945945938</v>
      </c>
      <c r="AF2245" s="4">
        <f>Table1[[#This Row],[Tariff + FSC per Car]]/100.7</f>
        <v>29.379890764647467</v>
      </c>
      <c r="AG2245" s="4">
        <f>(Table1[[#This Row],[Tariff + FSC per Car]]/111)</f>
        <v>26.653648648648648</v>
      </c>
      <c r="AH2245" s="6">
        <f>(Table1[[#This Row],[Tariff + FSC per Car]]/111)/Table1[[#This Row],[Route Mileage]]</f>
        <v>3.0636377757067412E-2</v>
      </c>
    </row>
    <row r="2246" spans="1:34" x14ac:dyDescent="0.25">
      <c r="A2246" s="12">
        <v>45945</v>
      </c>
      <c r="B2246" s="22" t="s">
        <v>131</v>
      </c>
      <c r="C2246" s="22" t="s">
        <v>131</v>
      </c>
      <c r="D2246" s="25">
        <v>4050</v>
      </c>
      <c r="E2246" s="24">
        <v>1001000</v>
      </c>
      <c r="F2246" s="22" t="s">
        <v>72</v>
      </c>
      <c r="G2246" s="22" t="s">
        <v>36</v>
      </c>
      <c r="H2246" s="22" t="s">
        <v>132</v>
      </c>
      <c r="I2246" s="23" t="s">
        <v>57</v>
      </c>
      <c r="J2246" t="str">
        <f>_xlfn.CONCAT(IFERROR(INDEX(Lookup!B:B, MATCH(Table1[[#This Row],[Origin City]], Lookup!A:A, 0)), Table1[[#This Row],[Origin City]]),","," ",Table1[[#This Row],[Origin State]])</f>
        <v>Gibson City, IL</v>
      </c>
      <c r="K2246" s="23" t="s">
        <v>133</v>
      </c>
      <c r="L2246" s="23" t="s">
        <v>83</v>
      </c>
      <c r="M2246" s="23" t="str">
        <f>_xlfn.CONCAT(IFERROR(INDEX(Lookup!B:B, MATCH(Table1[[#This Row],[Destination City]], Lookup!A:A, 0)), Table1[[#This Row],[Destination City]]),","," ",Table1[[#This Row],[Destination State]])</f>
        <v>Reserve, LA</v>
      </c>
      <c r="N2246" s="44">
        <v>870</v>
      </c>
      <c r="O2246" s="23" t="s">
        <v>86</v>
      </c>
      <c r="P2246" s="23">
        <v>105</v>
      </c>
      <c r="Q2246" s="23"/>
      <c r="R2246" s="23" t="s">
        <v>2</v>
      </c>
      <c r="S2246" s="23" t="s">
        <v>43</v>
      </c>
      <c r="T2246" s="23" t="s">
        <v>52</v>
      </c>
      <c r="U2246" s="31"/>
      <c r="V2246" s="32" t="s">
        <v>134</v>
      </c>
      <c r="W2246" s="4">
        <v>3011</v>
      </c>
      <c r="X2246" s="4">
        <f>IF(Table1[[#This Row],[Commodity]]="corn",Table1[[#This Row],[Tariff per Car]]/(111*2000/56),Table1[[#This Row],[Tariff per Car]]/(111*2000/60))</f>
        <v>0.8137837837837838</v>
      </c>
      <c r="Y2246" s="4">
        <f>Table1[[#This Row],[Tariff per Car]]/100.7</f>
        <v>29.900695134061568</v>
      </c>
      <c r="Z2246" s="4">
        <f>(Table1[[#This Row],[Tariff per Car]]/111)</f>
        <v>27.126126126126128</v>
      </c>
      <c r="AA2246" s="6">
        <f>(Table1[[#This Row],[Tariff per Car]]/111)/Table1[[#This Row],[Route Mileage]]</f>
        <v>3.1179455317386355E-2</v>
      </c>
      <c r="AB2246" s="4">
        <v>0.3765</v>
      </c>
      <c r="AC2246" s="4">
        <f>Table1[[#This Row],[FSC per Mile]]*Table1[[#This Row],[Route Mileage]]</f>
        <v>327.55500000000001</v>
      </c>
      <c r="AD2246" s="4">
        <f>Table1[[#This Row],[Tariff per Car]]+Table1[[#This Row],[FSC per Car]]</f>
        <v>3338.5549999999998</v>
      </c>
      <c r="AE2246" s="4">
        <f>IF(Table1[[#This Row],[Commodity]]="corn",Table1[[#This Row],[Tariff + FSC per Car]]/(111*2000/56),Table1[[#This Row],[Tariff + FSC per Car]]/(111*2000/60))</f>
        <v>0.90231216216216215</v>
      </c>
      <c r="AF2246" s="4">
        <f>Table1[[#This Row],[Tariff + FSC per Car]]/100.7</f>
        <v>33.153475670307841</v>
      </c>
      <c r="AG2246" s="4">
        <f>(Table1[[#This Row],[Tariff + FSC per Car]]/111)</f>
        <v>30.07707207207207</v>
      </c>
      <c r="AH2246" s="6">
        <f>(Table1[[#This Row],[Tariff + FSC per Car]]/111)/Table1[[#This Row],[Route Mileage]]</f>
        <v>3.4571347209278243E-2</v>
      </c>
    </row>
    <row r="2247" spans="1:34" x14ac:dyDescent="0.25">
      <c r="A2247" s="12">
        <v>45945</v>
      </c>
      <c r="B2247" s="22" t="s">
        <v>131</v>
      </c>
      <c r="C2247" s="22" t="s">
        <v>131</v>
      </c>
      <c r="D2247" s="25">
        <v>4050</v>
      </c>
      <c r="E2247" s="24">
        <v>1001000</v>
      </c>
      <c r="F2247" s="22" t="s">
        <v>72</v>
      </c>
      <c r="G2247" s="22" t="s">
        <v>36</v>
      </c>
      <c r="H2247" s="22" t="s">
        <v>135</v>
      </c>
      <c r="I2247" s="23" t="s">
        <v>59</v>
      </c>
      <c r="J2247" t="str">
        <f>_xlfn.CONCAT(IFERROR(INDEX(Lookup!B:B, MATCH(Table1[[#This Row],[Origin City]], Lookup!A:A, 0)), Table1[[#This Row],[Origin City]]),","," ",Table1[[#This Row],[Origin State]])</f>
        <v>Ida Grove, IA</v>
      </c>
      <c r="K2247" s="23" t="s">
        <v>136</v>
      </c>
      <c r="L2247" s="23" t="s">
        <v>83</v>
      </c>
      <c r="M2247" s="23" t="str">
        <f>_xlfn.CONCAT(IFERROR(INDEX(Lookup!B:B, MATCH(Table1[[#This Row],[Destination City]], Lookup!A:A, 0)), Table1[[#This Row],[Destination City]]),","," ",Table1[[#This Row],[Destination State]])</f>
        <v>Convent, LA</v>
      </c>
      <c r="N2247" s="44">
        <v>1376</v>
      </c>
      <c r="O2247" s="23" t="s">
        <v>86</v>
      </c>
      <c r="P2247" s="23">
        <v>105</v>
      </c>
      <c r="Q2247" s="23"/>
      <c r="R2247" s="23" t="s">
        <v>108</v>
      </c>
      <c r="S2247" s="23" t="s">
        <v>43</v>
      </c>
      <c r="T2247" s="23" t="s">
        <v>43</v>
      </c>
      <c r="U2247" s="31"/>
      <c r="V2247" s="32" t="s">
        <v>134</v>
      </c>
      <c r="W2247" s="4">
        <v>3764</v>
      </c>
      <c r="X2247" s="4">
        <f>IF(Table1[[#This Row],[Commodity]]="corn",Table1[[#This Row],[Tariff per Car]]/(111*2000/56),Table1[[#This Row],[Tariff per Car]]/(111*2000/60))</f>
        <v>1.0172972972972973</v>
      </c>
      <c r="Y2247" s="4">
        <f>Table1[[#This Row],[Tariff per Car]]/100.7</f>
        <v>37.37835153922542</v>
      </c>
      <c r="Z2247" s="4">
        <f>(Table1[[#This Row],[Tariff per Car]]/111)</f>
        <v>33.909909909909906</v>
      </c>
      <c r="AA2247" s="6">
        <f>(Table1[[#This Row],[Tariff per Car]]/111)/Table1[[#This Row],[Route Mileage]]</f>
        <v>2.4643829876388013E-2</v>
      </c>
      <c r="AB2247" s="4">
        <v>0.3765</v>
      </c>
      <c r="AC2247" s="4">
        <f>Table1[[#This Row],[FSC per Mile]]*Table1[[#This Row],[Route Mileage]]</f>
        <v>518.06399999999996</v>
      </c>
      <c r="AD2247" s="4">
        <f>Table1[[#This Row],[Tariff per Car]]+Table1[[#This Row],[FSC per Car]]</f>
        <v>4282.0640000000003</v>
      </c>
      <c r="AE2247" s="4">
        <f>IF(Table1[[#This Row],[Commodity]]="corn",Table1[[#This Row],[Tariff + FSC per Car]]/(111*2000/56),Table1[[#This Row],[Tariff + FSC per Car]]/(111*2000/60))</f>
        <v>1.1573145945945946</v>
      </c>
      <c r="AF2247" s="4">
        <f>Table1[[#This Row],[Tariff + FSC per Car]]/100.7</f>
        <v>42.522979145978155</v>
      </c>
      <c r="AG2247" s="4">
        <f>(Table1[[#This Row],[Tariff + FSC per Car]]/111)</f>
        <v>38.577153153153155</v>
      </c>
      <c r="AH2247" s="6">
        <f>(Table1[[#This Row],[Tariff + FSC per Car]]/111)/Table1[[#This Row],[Route Mileage]]</f>
        <v>2.8035721768279908E-2</v>
      </c>
    </row>
    <row r="2248" spans="1:34" x14ac:dyDescent="0.25">
      <c r="A2248" s="12">
        <v>45945</v>
      </c>
      <c r="B2248" s="22" t="s">
        <v>131</v>
      </c>
      <c r="C2248" s="22" t="s">
        <v>131</v>
      </c>
      <c r="D2248" s="25">
        <v>4050</v>
      </c>
      <c r="E2248" s="24">
        <v>1001000</v>
      </c>
      <c r="F2248" s="22" t="s">
        <v>72</v>
      </c>
      <c r="G2248" s="22" t="s">
        <v>36</v>
      </c>
      <c r="H2248" s="22" t="s">
        <v>135</v>
      </c>
      <c r="I2248" s="23" t="s">
        <v>59</v>
      </c>
      <c r="J2248" t="str">
        <f>_xlfn.CONCAT(IFERROR(INDEX(Lookup!B:B, MATCH(Table1[[#This Row],[Origin City]], Lookup!A:A, 0)), Table1[[#This Row],[Origin City]]),","," ",Table1[[#This Row],[Origin State]])</f>
        <v>Ida Grove, IA</v>
      </c>
      <c r="K2248" s="23" t="s">
        <v>136</v>
      </c>
      <c r="L2248" s="23" t="s">
        <v>83</v>
      </c>
      <c r="M2248" s="23" t="str">
        <f>_xlfn.CONCAT(IFERROR(INDEX(Lookup!B:B, MATCH(Table1[[#This Row],[Destination City]], Lookup!A:A, 0)), Table1[[#This Row],[Destination City]]),","," ",Table1[[#This Row],[Destination State]])</f>
        <v>Convent, LA</v>
      </c>
      <c r="N2248" s="44">
        <v>1376</v>
      </c>
      <c r="O2248" s="23" t="s">
        <v>86</v>
      </c>
      <c r="P2248" s="23">
        <v>105</v>
      </c>
      <c r="Q2248" s="23"/>
      <c r="R2248" s="23" t="s">
        <v>2</v>
      </c>
      <c r="S2248" s="23" t="s">
        <v>43</v>
      </c>
      <c r="T2248" s="23" t="s">
        <v>43</v>
      </c>
      <c r="U2248" s="31"/>
      <c r="V2248" s="32" t="s">
        <v>134</v>
      </c>
      <c r="W2248" s="4">
        <v>4199</v>
      </c>
      <c r="X2248" s="4">
        <f>IF(Table1[[#This Row],[Commodity]]="corn",Table1[[#This Row],[Tariff per Car]]/(111*2000/56),Table1[[#This Row],[Tariff per Car]]/(111*2000/60))</f>
        <v>1.1348648648648649</v>
      </c>
      <c r="Y2248" s="4">
        <f>Table1[[#This Row],[Tariff per Car]]/100.7</f>
        <v>41.698113207547166</v>
      </c>
      <c r="Z2248" s="4">
        <f>(Table1[[#This Row],[Tariff per Car]]/111)</f>
        <v>37.828828828828826</v>
      </c>
      <c r="AA2248" s="6">
        <f>(Table1[[#This Row],[Tariff per Car]]/111)/Table1[[#This Row],[Route Mileage]]</f>
        <v>2.7491881416300018E-2</v>
      </c>
      <c r="AB2248" s="4">
        <v>0.3765</v>
      </c>
      <c r="AC2248" s="4">
        <f>Table1[[#This Row],[FSC per Mile]]*Table1[[#This Row],[Route Mileage]]</f>
        <v>518.06399999999996</v>
      </c>
      <c r="AD2248" s="4">
        <f>Table1[[#This Row],[Tariff per Car]]+Table1[[#This Row],[FSC per Car]]</f>
        <v>4717.0640000000003</v>
      </c>
      <c r="AE2248" s="4">
        <f>IF(Table1[[#This Row],[Commodity]]="corn",Table1[[#This Row],[Tariff + FSC per Car]]/(111*2000/56),Table1[[#This Row],[Tariff + FSC per Car]]/(111*2000/60))</f>
        <v>1.2748821621621622</v>
      </c>
      <c r="AF2248" s="4">
        <f>Table1[[#This Row],[Tariff + FSC per Car]]/100.7</f>
        <v>46.842740814299901</v>
      </c>
      <c r="AG2248" s="4">
        <f>(Table1[[#This Row],[Tariff + FSC per Car]]/111)</f>
        <v>42.496072072072074</v>
      </c>
      <c r="AH2248" s="6">
        <f>(Table1[[#This Row],[Tariff + FSC per Car]]/111)/Table1[[#This Row],[Route Mileage]]</f>
        <v>3.0883773308191916E-2</v>
      </c>
    </row>
    <row r="2249" spans="1:34" x14ac:dyDescent="0.25">
      <c r="A2249" s="12">
        <v>45945</v>
      </c>
      <c r="B2249" s="22" t="s">
        <v>88</v>
      </c>
      <c r="C2249" s="22" t="s">
        <v>81</v>
      </c>
      <c r="D2249" s="25">
        <v>4444</v>
      </c>
      <c r="E2249" s="24">
        <v>47004</v>
      </c>
      <c r="F2249" s="22" t="s">
        <v>72</v>
      </c>
      <c r="G2249" s="22" t="s">
        <v>36</v>
      </c>
      <c r="H2249" s="22" t="s">
        <v>89</v>
      </c>
      <c r="I2249" s="23" t="s">
        <v>75</v>
      </c>
      <c r="J2249" t="str">
        <f>_xlfn.CONCAT(IFERROR(INDEX(Lookup!B:B, MATCH(Table1[[#This Row],[Origin City]], Lookup!A:A, 0)), Table1[[#This Row],[Origin City]]),","," ",Table1[[#This Row],[Origin State]])</f>
        <v>Enderlin, ND</v>
      </c>
      <c r="K2249" s="23" t="s">
        <v>119</v>
      </c>
      <c r="L2249" s="23" t="s">
        <v>57</v>
      </c>
      <c r="M2249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249" s="44">
        <v>1235.9000000000001</v>
      </c>
      <c r="O2249" s="23" t="s">
        <v>86</v>
      </c>
      <c r="P2249" s="23">
        <v>110</v>
      </c>
      <c r="Q2249" s="23">
        <v>110</v>
      </c>
      <c r="R2249" s="23" t="s">
        <v>42</v>
      </c>
      <c r="S2249" s="23" t="s">
        <v>43</v>
      </c>
      <c r="T2249" s="23" t="s">
        <v>52</v>
      </c>
      <c r="U2249" s="31"/>
      <c r="V2249" s="32" t="s">
        <v>87</v>
      </c>
      <c r="W2249" s="4">
        <v>3526</v>
      </c>
      <c r="X2249" s="4">
        <f>IF(Table1[[#This Row],[Commodity]]="corn",Table1[[#This Row],[Tariff per Car]]/(111*2000/56),Table1[[#This Row],[Tariff per Car]]/(111*2000/60))</f>
        <v>0.95297297297297301</v>
      </c>
      <c r="Y2249" s="4">
        <f>Table1[[#This Row],[Tariff per Car]]/100.7</f>
        <v>35.01489572989076</v>
      </c>
      <c r="Z2249" s="4">
        <f>(Table1[[#This Row],[Tariff per Car]]/111)</f>
        <v>31.765765765765767</v>
      </c>
      <c r="AA2249" s="6">
        <f>(Table1[[#This Row],[Tariff per Car]]/111)/Table1[[#This Row],[Route Mileage]]</f>
        <v>2.5702537232596297E-2</v>
      </c>
      <c r="AB2249" s="4">
        <v>0.315</v>
      </c>
      <c r="AC2249" s="4">
        <f>Table1[[#This Row],[FSC per Mile]]*Table1[[#This Row],[Route Mileage]]</f>
        <v>389.30850000000004</v>
      </c>
      <c r="AD2249" s="4">
        <f>Table1[[#This Row],[Tariff per Car]]+Table1[[#This Row],[FSC per Car]]</f>
        <v>3915.3085000000001</v>
      </c>
      <c r="AE2249" s="4">
        <f>IF(Table1[[#This Row],[Commodity]]="corn",Table1[[#This Row],[Tariff + FSC per Car]]/(111*2000/56),Table1[[#This Row],[Tariff + FSC per Car]]/(111*2000/60))</f>
        <v>1.0581914864864865</v>
      </c>
      <c r="AF2249" s="4">
        <f>Table1[[#This Row],[Tariff + FSC per Car]]/100.7</f>
        <v>38.880918570009932</v>
      </c>
      <c r="AG2249" s="4">
        <f>(Table1[[#This Row],[Tariff + FSC per Car]]/111)</f>
        <v>35.273049549549548</v>
      </c>
      <c r="AH2249" s="6">
        <f>(Table1[[#This Row],[Tariff + FSC per Car]]/111)/Table1[[#This Row],[Route Mileage]]</f>
        <v>2.8540375070434134E-2</v>
      </c>
    </row>
    <row r="2250" spans="1:34" x14ac:dyDescent="0.25">
      <c r="A2250" s="12">
        <v>45945</v>
      </c>
      <c r="B2250" s="22" t="s">
        <v>88</v>
      </c>
      <c r="C2250" s="22" t="s">
        <v>81</v>
      </c>
      <c r="D2250" s="25">
        <v>4444</v>
      </c>
      <c r="E2250" s="24">
        <v>45650</v>
      </c>
      <c r="F2250" s="22" t="s">
        <v>72</v>
      </c>
      <c r="G2250" s="22" t="s">
        <v>36</v>
      </c>
      <c r="H2250" s="22" t="s">
        <v>89</v>
      </c>
      <c r="I2250" s="23" t="s">
        <v>75</v>
      </c>
      <c r="J2250" t="str">
        <f>_xlfn.CONCAT(IFERROR(INDEX(Lookup!B:B, MATCH(Table1[[#This Row],[Origin City]], Lookup!A:A, 0)), Table1[[#This Row],[Origin City]]),","," ",Table1[[#This Row],[Origin State]])</f>
        <v>Enderlin, ND</v>
      </c>
      <c r="K2250" s="23" t="s">
        <v>90</v>
      </c>
      <c r="L2250" s="23" t="s">
        <v>49</v>
      </c>
      <c r="M2250" s="23" t="str">
        <f>_xlfn.CONCAT(IFERROR(INDEX(Lookup!B:B, MATCH(Table1[[#This Row],[Destination City]], Lookup!A:A, 0)), Table1[[#This Row],[Destination City]]),","," ",Table1[[#This Row],[Destination State]])</f>
        <v>Kalama, WA</v>
      </c>
      <c r="N2250" s="44">
        <v>1617</v>
      </c>
      <c r="O2250" s="23" t="s">
        <v>86</v>
      </c>
      <c r="P2250" s="23">
        <v>110</v>
      </c>
      <c r="Q2250" s="23">
        <v>110</v>
      </c>
      <c r="R2250" s="23" t="s">
        <v>42</v>
      </c>
      <c r="S2250" s="23" t="s">
        <v>43</v>
      </c>
      <c r="T2250" s="23" t="s">
        <v>52</v>
      </c>
      <c r="U2250" s="31"/>
      <c r="V2250" s="32" t="s">
        <v>87</v>
      </c>
      <c r="W2250" s="4">
        <v>5785</v>
      </c>
      <c r="X2250" s="4">
        <f>IF(Table1[[#This Row],[Commodity]]="corn",Table1[[#This Row],[Tariff per Car]]/(111*2000/56),Table1[[#This Row],[Tariff per Car]]/(111*2000/60))</f>
        <v>1.5635135135135134</v>
      </c>
      <c r="Y2250" s="4">
        <f>Table1[[#This Row],[Tariff per Car]]/100.7</f>
        <v>57.447864945382321</v>
      </c>
      <c r="Z2250" s="4">
        <f>(Table1[[#This Row],[Tariff per Car]]/111)</f>
        <v>52.117117117117118</v>
      </c>
      <c r="AA2250" s="6">
        <f>(Table1[[#This Row],[Tariff per Car]]/111)/Table1[[#This Row],[Route Mileage]]</f>
        <v>3.2230746516460802E-2</v>
      </c>
      <c r="AB2250" s="4">
        <v>0.315</v>
      </c>
      <c r="AC2250" s="4">
        <f>Table1[[#This Row],[FSC per Mile]]*Table1[[#This Row],[Route Mileage]]</f>
        <v>509.35500000000002</v>
      </c>
      <c r="AD2250" s="4">
        <f>Table1[[#This Row],[Tariff per Car]]+Table1[[#This Row],[FSC per Car]]</f>
        <v>6294.3549999999996</v>
      </c>
      <c r="AE2250" s="4">
        <f>IF(Table1[[#This Row],[Commodity]]="corn",Table1[[#This Row],[Tariff + FSC per Car]]/(111*2000/56),Table1[[#This Row],[Tariff + FSC per Car]]/(111*2000/60))</f>
        <v>1.701177027027027</v>
      </c>
      <c r="AF2250" s="4">
        <f>Table1[[#This Row],[Tariff + FSC per Car]]/100.7</f>
        <v>62.506007944389268</v>
      </c>
      <c r="AG2250" s="4">
        <f>(Table1[[#This Row],[Tariff + FSC per Car]]/111)</f>
        <v>56.7059009009009</v>
      </c>
      <c r="AH2250" s="6">
        <f>(Table1[[#This Row],[Tariff + FSC per Car]]/111)/Table1[[#This Row],[Route Mileage]]</f>
        <v>3.5068584354298639E-2</v>
      </c>
    </row>
    <row r="2251" spans="1:34" x14ac:dyDescent="0.25">
      <c r="A2251" s="12">
        <v>45945</v>
      </c>
      <c r="B2251" s="22" t="s">
        <v>94</v>
      </c>
      <c r="C2251" s="22" t="s">
        <v>94</v>
      </c>
      <c r="D2251" s="25">
        <v>4317</v>
      </c>
      <c r="F2251" s="22" t="s">
        <v>72</v>
      </c>
      <c r="G2251" s="22" t="s">
        <v>36</v>
      </c>
      <c r="H2251" s="22" t="s">
        <v>106</v>
      </c>
      <c r="I2251" s="23" t="s">
        <v>57</v>
      </c>
      <c r="J2251" t="str">
        <f>_xlfn.CONCAT(IFERROR(INDEX(Lookup!B:B, MATCH(Table1[[#This Row],[Origin City]], Lookup!A:A, 0)), Table1[[#This Row],[Origin City]]),","," ",Table1[[#This Row],[Origin State]])</f>
        <v>Casey, IL</v>
      </c>
      <c r="K2251" s="23" t="s">
        <v>107</v>
      </c>
      <c r="L2251" s="23" t="s">
        <v>98</v>
      </c>
      <c r="M2251" s="23" t="str">
        <f>_xlfn.CONCAT(IFERROR(INDEX(Lookup!B:B, MATCH(Table1[[#This Row],[Destination City]], Lookup!A:A, 0)), Table1[[#This Row],[Destination City]]),","," ",Table1[[#This Row],[Destination State]])</f>
        <v>Mobile, AL</v>
      </c>
      <c r="N2251" s="44">
        <v>779</v>
      </c>
      <c r="O2251" s="23" t="s">
        <v>86</v>
      </c>
      <c r="P2251" s="23">
        <v>90</v>
      </c>
      <c r="Q2251" s="23">
        <v>90</v>
      </c>
      <c r="R2251" s="23" t="s">
        <v>108</v>
      </c>
      <c r="S2251" s="23" t="s">
        <v>43</v>
      </c>
      <c r="T2251" s="23" t="s">
        <v>52</v>
      </c>
      <c r="U2251" s="31"/>
      <c r="V2251" s="32" t="s">
        <v>87</v>
      </c>
      <c r="W2251" s="4">
        <v>3646</v>
      </c>
      <c r="X2251" s="4">
        <f>IF(Table1[[#This Row],[Commodity]]="corn",Table1[[#This Row],[Tariff per Car]]/(111*2000/56),Table1[[#This Row],[Tariff per Car]]/(111*2000/60))</f>
        <v>0.98540540540540544</v>
      </c>
      <c r="Y2251" s="4">
        <f>Table1[[#This Row],[Tariff per Car]]/100.7</f>
        <v>36.206554121151939</v>
      </c>
      <c r="Z2251" s="4">
        <f>(Table1[[#This Row],[Tariff per Car]]/111)</f>
        <v>32.846846846846844</v>
      </c>
      <c r="AA2251" s="6">
        <f>(Table1[[#This Row],[Tariff per Car]]/111)/Table1[[#This Row],[Route Mileage]]</f>
        <v>4.2165400316876565E-2</v>
      </c>
      <c r="AB2251" s="4">
        <v>0</v>
      </c>
      <c r="AC2251" s="4">
        <f>Table1[[#This Row],[FSC per Mile]]*Table1[[#This Row],[Route Mileage]]</f>
        <v>0</v>
      </c>
      <c r="AD2251" s="4">
        <f>Table1[[#This Row],[Tariff per Car]]+Table1[[#This Row],[FSC per Car]]</f>
        <v>3646</v>
      </c>
      <c r="AE2251" s="4">
        <f>IF(Table1[[#This Row],[Commodity]]="corn",Table1[[#This Row],[Tariff + FSC per Car]]/(111*2000/56),Table1[[#This Row],[Tariff + FSC per Car]]/(111*2000/60))</f>
        <v>0.98540540540540544</v>
      </c>
      <c r="AF2251" s="4">
        <f>Table1[[#This Row],[Tariff + FSC per Car]]/100.7</f>
        <v>36.206554121151939</v>
      </c>
      <c r="AG2251" s="4">
        <f>(Table1[[#This Row],[Tariff + FSC per Car]]/111)</f>
        <v>32.846846846846844</v>
      </c>
      <c r="AH2251" s="6">
        <f>(Table1[[#This Row],[Tariff + FSC per Car]]/111)/Table1[[#This Row],[Route Mileage]]</f>
        <v>4.2165400316876565E-2</v>
      </c>
    </row>
    <row r="2252" spans="1:34" x14ac:dyDescent="0.25">
      <c r="A2252" s="12">
        <v>45945</v>
      </c>
      <c r="B2252" s="22" t="s">
        <v>94</v>
      </c>
      <c r="C2252" s="22" t="s">
        <v>94</v>
      </c>
      <c r="D2252" s="25">
        <v>4317</v>
      </c>
      <c r="F2252" s="22" t="s">
        <v>72</v>
      </c>
      <c r="G2252" s="22" t="s">
        <v>36</v>
      </c>
      <c r="H2252" s="22" t="s">
        <v>106</v>
      </c>
      <c r="I2252" s="23" t="s">
        <v>57</v>
      </c>
      <c r="J2252" t="str">
        <f>_xlfn.CONCAT(IFERROR(INDEX(Lookup!B:B, MATCH(Table1[[#This Row],[Origin City]], Lookup!A:A, 0)), Table1[[#This Row],[Origin City]]),","," ",Table1[[#This Row],[Origin State]])</f>
        <v>Casey, IL</v>
      </c>
      <c r="K2252" s="23" t="s">
        <v>107</v>
      </c>
      <c r="L2252" s="23" t="s">
        <v>98</v>
      </c>
      <c r="M2252" s="23" t="str">
        <f>_xlfn.CONCAT(IFERROR(INDEX(Lookup!B:B, MATCH(Table1[[#This Row],[Destination City]], Lookup!A:A, 0)), Table1[[#This Row],[Destination City]]),","," ",Table1[[#This Row],[Destination State]])</f>
        <v>Mobile, AL</v>
      </c>
      <c r="N2252" s="44">
        <v>779</v>
      </c>
      <c r="O2252" s="23" t="s">
        <v>86</v>
      </c>
      <c r="P2252" s="23">
        <v>90</v>
      </c>
      <c r="Q2252" s="23">
        <v>90</v>
      </c>
      <c r="R2252" s="23" t="s">
        <v>2</v>
      </c>
      <c r="S2252" s="23" t="s">
        <v>43</v>
      </c>
      <c r="T2252" s="23" t="s">
        <v>43</v>
      </c>
      <c r="U2252" s="31"/>
      <c r="V2252" s="32" t="s">
        <v>87</v>
      </c>
      <c r="W2252" s="4">
        <v>3866</v>
      </c>
      <c r="X2252" s="4">
        <f>IF(Table1[[#This Row],[Commodity]]="corn",Table1[[#This Row],[Tariff per Car]]/(111*2000/56),Table1[[#This Row],[Tariff per Car]]/(111*2000/60))</f>
        <v>1.0448648648648649</v>
      </c>
      <c r="Y2252" s="4">
        <f>Table1[[#This Row],[Tariff per Car]]/100.7</f>
        <v>38.391261171797417</v>
      </c>
      <c r="Z2252" s="4">
        <f>(Table1[[#This Row],[Tariff per Car]]/111)</f>
        <v>34.828828828828826</v>
      </c>
      <c r="AA2252" s="6">
        <f>(Table1[[#This Row],[Tariff per Car]]/111)/Table1[[#This Row],[Route Mileage]]</f>
        <v>4.4709664735338675E-2</v>
      </c>
      <c r="AB2252" s="4">
        <v>0</v>
      </c>
      <c r="AC2252" s="4">
        <f>Table1[[#This Row],[FSC per Mile]]*Table1[[#This Row],[Route Mileage]]</f>
        <v>0</v>
      </c>
      <c r="AD2252" s="4">
        <f>Table1[[#This Row],[Tariff per Car]]+Table1[[#This Row],[FSC per Car]]</f>
        <v>3866</v>
      </c>
      <c r="AE2252" s="4">
        <f>IF(Table1[[#This Row],[Commodity]]="corn",Table1[[#This Row],[Tariff + FSC per Car]]/(111*2000/56),Table1[[#This Row],[Tariff + FSC per Car]]/(111*2000/60))</f>
        <v>1.0448648648648649</v>
      </c>
      <c r="AF2252" s="4">
        <f>Table1[[#This Row],[Tariff + FSC per Car]]/100.7</f>
        <v>38.391261171797417</v>
      </c>
      <c r="AG2252" s="4">
        <f>(Table1[[#This Row],[Tariff + FSC per Car]]/111)</f>
        <v>34.828828828828826</v>
      </c>
      <c r="AH2252" s="6">
        <f>(Table1[[#This Row],[Tariff + FSC per Car]]/111)/Table1[[#This Row],[Route Mileage]]</f>
        <v>4.4709664735338675E-2</v>
      </c>
    </row>
    <row r="2253" spans="1:34" x14ac:dyDescent="0.25">
      <c r="A2253" s="12">
        <v>45945</v>
      </c>
      <c r="B2253" s="22" t="s">
        <v>94</v>
      </c>
      <c r="C2253" s="22" t="s">
        <v>94</v>
      </c>
      <c r="D2253" s="25">
        <v>4317</v>
      </c>
      <c r="F2253" s="22" t="s">
        <v>72</v>
      </c>
      <c r="G2253" s="22" t="s">
        <v>36</v>
      </c>
      <c r="H2253" s="22" t="s">
        <v>109</v>
      </c>
      <c r="I2253" s="23" t="s">
        <v>100</v>
      </c>
      <c r="J2253" t="str">
        <f>_xlfn.CONCAT(IFERROR(INDEX(Lookup!B:B, MATCH(Table1[[#This Row],[Origin City]], Lookup!A:A, 0)), Table1[[#This Row],[Origin City]]),","," ",Table1[[#This Row],[Origin State]])</f>
        <v>Marion, OH</v>
      </c>
      <c r="K2253" s="23" t="s">
        <v>110</v>
      </c>
      <c r="L2253" s="23" t="s">
        <v>111</v>
      </c>
      <c r="M2253" s="23" t="str">
        <f>_xlfn.CONCAT(IFERROR(INDEX(Lookup!B:B, MATCH(Table1[[#This Row],[Destination City]], Lookup!A:A, 0)), Table1[[#This Row],[Destination City]]),","," ",Table1[[#This Row],[Destination State]])</f>
        <v>Chesapeake, VA</v>
      </c>
      <c r="N2253" s="44">
        <v>760</v>
      </c>
      <c r="O2253" s="23" t="s">
        <v>86</v>
      </c>
      <c r="P2253" s="23">
        <v>90</v>
      </c>
      <c r="Q2253" s="23">
        <v>90</v>
      </c>
      <c r="R2253" s="23" t="s">
        <v>108</v>
      </c>
      <c r="S2253" s="23" t="s">
        <v>43</v>
      </c>
      <c r="T2253" s="23" t="s">
        <v>52</v>
      </c>
      <c r="U2253" s="31"/>
      <c r="V2253" s="32" t="s">
        <v>87</v>
      </c>
      <c r="W2253" s="4">
        <v>3214</v>
      </c>
      <c r="X2253" s="4">
        <f>IF(Table1[[#This Row],[Commodity]]="corn",Table1[[#This Row],[Tariff per Car]]/(111*2000/56),Table1[[#This Row],[Tariff per Car]]/(111*2000/60))</f>
        <v>0.86864864864864866</v>
      </c>
      <c r="Y2253" s="4">
        <f>Table1[[#This Row],[Tariff per Car]]/100.7</f>
        <v>31.916583912611717</v>
      </c>
      <c r="Z2253" s="4">
        <f>(Table1[[#This Row],[Tariff per Car]]/111)</f>
        <v>28.954954954954953</v>
      </c>
      <c r="AA2253" s="6">
        <f>(Table1[[#This Row],[Tariff per Car]]/111)/Table1[[#This Row],[Route Mileage]]</f>
        <v>3.80986249407302E-2</v>
      </c>
      <c r="AB2253" s="4">
        <v>0</v>
      </c>
      <c r="AC2253" s="4">
        <f>Table1[[#This Row],[FSC per Mile]]*Table1[[#This Row],[Route Mileage]]</f>
        <v>0</v>
      </c>
      <c r="AD2253" s="4">
        <f>Table1[[#This Row],[Tariff per Car]]+Table1[[#This Row],[FSC per Car]]</f>
        <v>3214</v>
      </c>
      <c r="AE2253" s="4">
        <f>IF(Table1[[#This Row],[Commodity]]="corn",Table1[[#This Row],[Tariff + FSC per Car]]/(111*2000/56),Table1[[#This Row],[Tariff + FSC per Car]]/(111*2000/60))</f>
        <v>0.86864864864864866</v>
      </c>
      <c r="AF2253" s="4">
        <f>Table1[[#This Row],[Tariff + FSC per Car]]/100.7</f>
        <v>31.916583912611717</v>
      </c>
      <c r="AG2253" s="4">
        <f>(Table1[[#This Row],[Tariff + FSC per Car]]/111)</f>
        <v>28.954954954954953</v>
      </c>
      <c r="AH2253" s="6">
        <f>(Table1[[#This Row],[Tariff + FSC per Car]]/111)/Table1[[#This Row],[Route Mileage]]</f>
        <v>3.80986249407302E-2</v>
      </c>
    </row>
    <row r="2254" spans="1:34" x14ac:dyDescent="0.25">
      <c r="A2254" s="12">
        <v>45945</v>
      </c>
      <c r="B2254" s="22" t="s">
        <v>94</v>
      </c>
      <c r="C2254" s="22" t="s">
        <v>94</v>
      </c>
      <c r="D2254" s="25">
        <v>4317</v>
      </c>
      <c r="F2254" s="22" t="s">
        <v>72</v>
      </c>
      <c r="G2254" s="22" t="s">
        <v>36</v>
      </c>
      <c r="H2254" s="22" t="s">
        <v>109</v>
      </c>
      <c r="I2254" s="23" t="s">
        <v>100</v>
      </c>
      <c r="J2254" t="str">
        <f>_xlfn.CONCAT(IFERROR(INDEX(Lookup!B:B, MATCH(Table1[[#This Row],[Origin City]], Lookup!A:A, 0)), Table1[[#This Row],[Origin City]]),","," ",Table1[[#This Row],[Origin State]])</f>
        <v>Marion, OH</v>
      </c>
      <c r="K2254" s="23" t="s">
        <v>110</v>
      </c>
      <c r="L2254" s="23" t="s">
        <v>111</v>
      </c>
      <c r="M2254" s="23" t="str">
        <f>_xlfn.CONCAT(IFERROR(INDEX(Lookup!B:B, MATCH(Table1[[#This Row],[Destination City]], Lookup!A:A, 0)), Table1[[#This Row],[Destination City]]),","," ",Table1[[#This Row],[Destination State]])</f>
        <v>Chesapeake, VA</v>
      </c>
      <c r="N2254" s="44">
        <v>760</v>
      </c>
      <c r="O2254" s="23" t="s">
        <v>86</v>
      </c>
      <c r="P2254" s="23">
        <v>90</v>
      </c>
      <c r="Q2254" s="23">
        <v>90</v>
      </c>
      <c r="R2254" s="23" t="s">
        <v>2</v>
      </c>
      <c r="S2254" s="23" t="s">
        <v>43</v>
      </c>
      <c r="T2254" s="23" t="s">
        <v>43</v>
      </c>
      <c r="U2254" s="31"/>
      <c r="V2254" s="32" t="s">
        <v>87</v>
      </c>
      <c r="W2254" s="4">
        <v>3654</v>
      </c>
      <c r="X2254" s="4">
        <f>IF(Table1[[#This Row],[Commodity]]="corn",Table1[[#This Row],[Tariff per Car]]/(111*2000/56),Table1[[#This Row],[Tariff per Car]]/(111*2000/60))</f>
        <v>0.98756756756756758</v>
      </c>
      <c r="Y2254" s="4">
        <f>Table1[[#This Row],[Tariff per Car]]/100.7</f>
        <v>36.285998013902677</v>
      </c>
      <c r="Z2254" s="4">
        <f>(Table1[[#This Row],[Tariff per Car]]/111)</f>
        <v>32.918918918918919</v>
      </c>
      <c r="AA2254" s="6">
        <f>(Table1[[#This Row],[Tariff per Car]]/111)/Table1[[#This Row],[Route Mileage]]</f>
        <v>4.3314366998577526E-2</v>
      </c>
      <c r="AB2254" s="4">
        <v>0</v>
      </c>
      <c r="AC2254" s="4">
        <f>Table1[[#This Row],[FSC per Mile]]*Table1[[#This Row],[Route Mileage]]</f>
        <v>0</v>
      </c>
      <c r="AD2254" s="4">
        <f>Table1[[#This Row],[Tariff per Car]]+Table1[[#This Row],[FSC per Car]]</f>
        <v>3654</v>
      </c>
      <c r="AE2254" s="4">
        <f>IF(Table1[[#This Row],[Commodity]]="corn",Table1[[#This Row],[Tariff + FSC per Car]]/(111*2000/56),Table1[[#This Row],[Tariff + FSC per Car]]/(111*2000/60))</f>
        <v>0.98756756756756758</v>
      </c>
      <c r="AF2254" s="4">
        <f>Table1[[#This Row],[Tariff + FSC per Car]]/100.7</f>
        <v>36.285998013902677</v>
      </c>
      <c r="AG2254" s="4">
        <f>(Table1[[#This Row],[Tariff + FSC per Car]]/111)</f>
        <v>32.918918918918919</v>
      </c>
      <c r="AH2254" s="6">
        <f>(Table1[[#This Row],[Tariff + FSC per Car]]/111)/Table1[[#This Row],[Route Mileage]]</f>
        <v>4.3314366998577526E-2</v>
      </c>
    </row>
    <row r="2255" spans="1:34" x14ac:dyDescent="0.25">
      <c r="A2255" s="12">
        <v>45945</v>
      </c>
      <c r="B2255" s="22" t="s">
        <v>112</v>
      </c>
      <c r="C2255" s="22" t="s">
        <v>112</v>
      </c>
      <c r="D2255" s="25">
        <v>4051</v>
      </c>
      <c r="E2255" s="24">
        <v>1144</v>
      </c>
      <c r="F2255" s="22" t="s">
        <v>72</v>
      </c>
      <c r="G2255" s="22" t="s">
        <v>36</v>
      </c>
      <c r="H2255" s="22" t="s">
        <v>128</v>
      </c>
      <c r="I2255" s="23" t="s">
        <v>77</v>
      </c>
      <c r="J2255" t="str">
        <f>_xlfn.CONCAT(IFERROR(INDEX(Lookup!B:B, MATCH(Table1[[#This Row],[Origin City]], Lookup!A:A, 0)), Table1[[#This Row],[Origin City]]),","," ",Table1[[#This Row],[Origin State]])</f>
        <v>Canton, KS</v>
      </c>
      <c r="K2255" s="23" t="s">
        <v>65</v>
      </c>
      <c r="L2255" s="23" t="s">
        <v>54</v>
      </c>
      <c r="M2255" s="23" t="str">
        <f>_xlfn.CONCAT(IFERROR(INDEX(Lookup!B:B, MATCH(Table1[[#This Row],[Destination City]], Lookup!A:A, 0)), Table1[[#This Row],[Destination City]]),","," ",Table1[[#This Row],[Destination State]])</f>
        <v>Houston, TX</v>
      </c>
      <c r="N2255" s="44">
        <v>747</v>
      </c>
      <c r="O2255" s="23" t="s">
        <v>51</v>
      </c>
      <c r="P2255" s="23">
        <v>107</v>
      </c>
      <c r="Q2255" s="23"/>
      <c r="R2255" s="23" t="s">
        <v>42</v>
      </c>
      <c r="S2255" s="23" t="s">
        <v>43</v>
      </c>
      <c r="T2255" s="23" t="s">
        <v>52</v>
      </c>
      <c r="U2255" s="37" t="s">
        <v>44</v>
      </c>
      <c r="V2255" s="32"/>
      <c r="W2255" s="4">
        <v>3650</v>
      </c>
      <c r="X2255" s="4">
        <f>IF(Table1[[#This Row],[Commodity]]="corn",Table1[[#This Row],[Tariff per Car]]/(111*2000/56),Table1[[#This Row],[Tariff per Car]]/(111*2000/60))</f>
        <v>0.98648648648648651</v>
      </c>
      <c r="Y2255" s="4">
        <f>Table1[[#This Row],[Tariff per Car]]/100.7</f>
        <v>36.246276067527305</v>
      </c>
      <c r="Z2255" s="4">
        <f>(Table1[[#This Row],[Tariff per Car]]/111)</f>
        <v>32.882882882882882</v>
      </c>
      <c r="AA2255" s="6">
        <f>(Table1[[#This Row],[Tariff per Car]]/111)/Table1[[#This Row],[Route Mileage]]</f>
        <v>4.4019923537995824E-2</v>
      </c>
      <c r="AB2255" s="4">
        <v>0.33</v>
      </c>
      <c r="AC2255" s="4">
        <f>Table1[[#This Row],[FSC per Mile]]*Table1[[#This Row],[Route Mileage]]</f>
        <v>246.51000000000002</v>
      </c>
      <c r="AD2255" s="4">
        <f>Table1[[#This Row],[Tariff per Car]]+Table1[[#This Row],[FSC per Car]]</f>
        <v>3896.51</v>
      </c>
      <c r="AE2255" s="4">
        <f>IF(Table1[[#This Row],[Commodity]]="corn",Table1[[#This Row],[Tariff + FSC per Car]]/(111*2000/56),Table1[[#This Row],[Tariff + FSC per Car]]/(111*2000/60))</f>
        <v>1.0531108108108109</v>
      </c>
      <c r="AF2255" s="4">
        <f>Table1[[#This Row],[Tariff + FSC per Car]]/100.7</f>
        <v>38.694240317775574</v>
      </c>
      <c r="AG2255" s="4">
        <f>(Table1[[#This Row],[Tariff + FSC per Car]]/111)</f>
        <v>35.103693693693693</v>
      </c>
      <c r="AH2255" s="6">
        <f>(Table1[[#This Row],[Tariff + FSC per Car]]/111)/Table1[[#This Row],[Route Mileage]]</f>
        <v>4.6992896510968801E-2</v>
      </c>
    </row>
    <row r="2256" spans="1:34" x14ac:dyDescent="0.25">
      <c r="A2256" s="12">
        <v>45945</v>
      </c>
      <c r="B2256" s="22" t="s">
        <v>112</v>
      </c>
      <c r="C2256" s="22" t="s">
        <v>112</v>
      </c>
      <c r="D2256" s="25">
        <v>4051</v>
      </c>
      <c r="E2256" s="24">
        <v>1301</v>
      </c>
      <c r="F2256" s="22" t="s">
        <v>72</v>
      </c>
      <c r="G2256" s="22" t="s">
        <v>36</v>
      </c>
      <c r="H2256" s="22" t="s">
        <v>129</v>
      </c>
      <c r="I2256" s="23" t="s">
        <v>38</v>
      </c>
      <c r="J2256" t="str">
        <f>_xlfn.CONCAT(IFERROR(INDEX(Lookup!B:B, MATCH(Table1[[#This Row],[Origin City]], Lookup!A:A, 0)), Table1[[#This Row],[Origin City]]),","," ",Table1[[#This Row],[Origin State]])</f>
        <v>Cozad, NE</v>
      </c>
      <c r="K2256" s="23" t="s">
        <v>90</v>
      </c>
      <c r="L2256" s="23" t="s">
        <v>49</v>
      </c>
      <c r="M2256" s="23" t="str">
        <f>_xlfn.CONCAT(IFERROR(INDEX(Lookup!B:B, MATCH(Table1[[#This Row],[Destination City]], Lookup!A:A, 0)), Table1[[#This Row],[Destination City]]),","," ",Table1[[#This Row],[Destination State]])</f>
        <v>Kalama, WA</v>
      </c>
      <c r="N2256" s="44">
        <v>1562</v>
      </c>
      <c r="O2256" s="23" t="s">
        <v>51</v>
      </c>
      <c r="P2256" s="23">
        <v>107</v>
      </c>
      <c r="Q2256" s="23"/>
      <c r="R2256" s="23" t="s">
        <v>42</v>
      </c>
      <c r="S2256" s="23" t="s">
        <v>43</v>
      </c>
      <c r="T2256" s="23" t="s">
        <v>52</v>
      </c>
      <c r="U2256" s="37" t="s">
        <v>44</v>
      </c>
      <c r="V2256" s="32"/>
      <c r="W2256" s="4">
        <v>5140</v>
      </c>
      <c r="X2256" s="4">
        <f>IF(Table1[[#This Row],[Commodity]]="corn",Table1[[#This Row],[Tariff per Car]]/(111*2000/56),Table1[[#This Row],[Tariff per Car]]/(111*2000/60))</f>
        <v>1.3891891891891892</v>
      </c>
      <c r="Y2256" s="4">
        <f>Table1[[#This Row],[Tariff per Car]]/100.7</f>
        <v>51.042701092353525</v>
      </c>
      <c r="Z2256" s="4">
        <f>(Table1[[#This Row],[Tariff per Car]]/111)</f>
        <v>46.306306306306304</v>
      </c>
      <c r="AA2256" s="6">
        <f>(Table1[[#This Row],[Tariff per Car]]/111)/Table1[[#This Row],[Route Mileage]]</f>
        <v>2.9645522603269081E-2</v>
      </c>
      <c r="AB2256" s="4">
        <v>0.33</v>
      </c>
      <c r="AC2256" s="4">
        <f>Table1[[#This Row],[FSC per Mile]]*Table1[[#This Row],[Route Mileage]]</f>
        <v>515.46</v>
      </c>
      <c r="AD2256" s="4">
        <f>Table1[[#This Row],[Tariff per Car]]+Table1[[#This Row],[FSC per Car]]</f>
        <v>5655.46</v>
      </c>
      <c r="AE2256" s="4">
        <f>IF(Table1[[#This Row],[Commodity]]="corn",Table1[[#This Row],[Tariff + FSC per Car]]/(111*2000/56),Table1[[#This Row],[Tariff + FSC per Car]]/(111*2000/60))</f>
        <v>1.5285027027027027</v>
      </c>
      <c r="AF2256" s="4">
        <f>Table1[[#This Row],[Tariff + FSC per Car]]/100.7</f>
        <v>56.161469712015887</v>
      </c>
      <c r="AG2256" s="4">
        <f>(Table1[[#This Row],[Tariff + FSC per Car]]/111)</f>
        <v>50.950090090090093</v>
      </c>
      <c r="AH2256" s="6">
        <f>(Table1[[#This Row],[Tariff + FSC per Car]]/111)/Table1[[#This Row],[Route Mileage]]</f>
        <v>3.2618495576242058E-2</v>
      </c>
    </row>
    <row r="2257" spans="1:34" x14ac:dyDescent="0.25">
      <c r="A2257" s="12">
        <v>45945</v>
      </c>
      <c r="B2257" s="22" t="s">
        <v>112</v>
      </c>
      <c r="C2257" s="22" t="s">
        <v>112</v>
      </c>
      <c r="D2257" s="25">
        <v>4051</v>
      </c>
      <c r="E2257" s="24">
        <v>1144</v>
      </c>
      <c r="F2257" s="22" t="s">
        <v>72</v>
      </c>
      <c r="G2257" s="22" t="s">
        <v>36</v>
      </c>
      <c r="H2257" s="22" t="s">
        <v>129</v>
      </c>
      <c r="I2257" s="23" t="s">
        <v>38</v>
      </c>
      <c r="J2257" t="str">
        <f>_xlfn.CONCAT(IFERROR(INDEX(Lookup!B:B, MATCH(Table1[[#This Row],[Origin City]], Lookup!A:A, 0)), Table1[[#This Row],[Origin City]]),","," ",Table1[[#This Row],[Origin State]])</f>
        <v>Cozad, NE</v>
      </c>
      <c r="K2257" s="23" t="s">
        <v>65</v>
      </c>
      <c r="L2257" s="23" t="s">
        <v>54</v>
      </c>
      <c r="M2257" s="23" t="str">
        <f>_xlfn.CONCAT(IFERROR(INDEX(Lookup!B:B, MATCH(Table1[[#This Row],[Destination City]], Lookup!A:A, 0)), Table1[[#This Row],[Destination City]]),","," ",Table1[[#This Row],[Destination State]])</f>
        <v>Houston, TX</v>
      </c>
      <c r="N2257" s="44">
        <v>1078</v>
      </c>
      <c r="O2257" s="23" t="s">
        <v>51</v>
      </c>
      <c r="P2257" s="23">
        <v>107</v>
      </c>
      <c r="Q2257" s="23"/>
      <c r="R2257" s="23" t="s">
        <v>42</v>
      </c>
      <c r="S2257" s="23" t="s">
        <v>43</v>
      </c>
      <c r="T2257" s="23" t="s">
        <v>52</v>
      </c>
      <c r="U2257" s="37" t="s">
        <v>44</v>
      </c>
      <c r="V2257" s="32"/>
      <c r="W2257" s="4">
        <v>4010</v>
      </c>
      <c r="X2257" s="4">
        <f>IF(Table1[[#This Row],[Commodity]]="corn",Table1[[#This Row],[Tariff per Car]]/(111*2000/56),Table1[[#This Row],[Tariff per Car]]/(111*2000/60))</f>
        <v>1.0837837837837838</v>
      </c>
      <c r="Y2257" s="4">
        <f>Table1[[#This Row],[Tariff per Car]]/100.7</f>
        <v>39.821251241310826</v>
      </c>
      <c r="Z2257" s="4">
        <f>(Table1[[#This Row],[Tariff per Car]]/111)</f>
        <v>36.126126126126124</v>
      </c>
      <c r="AA2257" s="6">
        <f>(Table1[[#This Row],[Tariff per Car]]/111)/Table1[[#This Row],[Route Mileage]]</f>
        <v>3.3512176369319226E-2</v>
      </c>
      <c r="AB2257" s="4">
        <v>0.33</v>
      </c>
      <c r="AC2257" s="4">
        <f>Table1[[#This Row],[FSC per Mile]]*Table1[[#This Row],[Route Mileage]]</f>
        <v>355.74</v>
      </c>
      <c r="AD2257" s="4">
        <f>Table1[[#This Row],[Tariff per Car]]+Table1[[#This Row],[FSC per Car]]</f>
        <v>4365.74</v>
      </c>
      <c r="AE2257" s="4">
        <f>IF(Table1[[#This Row],[Commodity]]="corn",Table1[[#This Row],[Tariff + FSC per Car]]/(111*2000/56),Table1[[#This Row],[Tariff + FSC per Car]]/(111*2000/60))</f>
        <v>1.1799297297297298</v>
      </c>
      <c r="AF2257" s="4">
        <f>Table1[[#This Row],[Tariff + FSC per Car]]/100.7</f>
        <v>43.353922542204565</v>
      </c>
      <c r="AG2257" s="4">
        <f>(Table1[[#This Row],[Tariff + FSC per Car]]/111)</f>
        <v>39.33099099099099</v>
      </c>
      <c r="AH2257" s="6">
        <f>(Table1[[#This Row],[Tariff + FSC per Car]]/111)/Table1[[#This Row],[Route Mileage]]</f>
        <v>3.6485149342292196E-2</v>
      </c>
    </row>
    <row r="2258" spans="1:34" x14ac:dyDescent="0.25">
      <c r="A2258" s="12">
        <v>45945</v>
      </c>
      <c r="B2258" s="22" t="s">
        <v>112</v>
      </c>
      <c r="C2258" s="22" t="s">
        <v>112</v>
      </c>
      <c r="D2258" s="25">
        <v>4051</v>
      </c>
      <c r="E2258" s="24">
        <v>1144</v>
      </c>
      <c r="F2258" s="22" t="s">
        <v>72</v>
      </c>
      <c r="G2258" s="22" t="s">
        <v>36</v>
      </c>
      <c r="H2258" s="22" t="s">
        <v>122</v>
      </c>
      <c r="I2258" s="23" t="s">
        <v>59</v>
      </c>
      <c r="J2258" t="str">
        <f>_xlfn.CONCAT(IFERROR(INDEX(Lookup!B:B, MATCH(Table1[[#This Row],[Origin City]], Lookup!A:A, 0)), Table1[[#This Row],[Origin City]]),","," ",Table1[[#This Row],[Origin State]])</f>
        <v>Sloan, IA</v>
      </c>
      <c r="K2258" s="23" t="s">
        <v>130</v>
      </c>
      <c r="L2258" s="23" t="s">
        <v>83</v>
      </c>
      <c r="M2258" s="23" t="str">
        <f>_xlfn.CONCAT(IFERROR(INDEX(Lookup!B:B, MATCH(Table1[[#This Row],[Destination City]], Lookup!A:A, 0)), Table1[[#This Row],[Destination City]]),","," ",Table1[[#This Row],[Destination State]])</f>
        <v>Ama, LA</v>
      </c>
      <c r="N2258" s="44">
        <v>1231</v>
      </c>
      <c r="O2258" s="23" t="s">
        <v>51</v>
      </c>
      <c r="P2258" s="23">
        <v>107</v>
      </c>
      <c r="Q2258" s="23"/>
      <c r="R2258" s="23" t="s">
        <v>42</v>
      </c>
      <c r="S2258" s="23" t="s">
        <v>43</v>
      </c>
      <c r="T2258" s="23" t="s">
        <v>52</v>
      </c>
      <c r="U2258" s="37" t="s">
        <v>44</v>
      </c>
      <c r="V2258" s="32"/>
      <c r="W2258" s="4">
        <v>4090</v>
      </c>
      <c r="X2258" s="4">
        <f>IF(Table1[[#This Row],[Commodity]]="corn",Table1[[#This Row],[Tariff per Car]]/(111*2000/56),Table1[[#This Row],[Tariff per Car]]/(111*2000/60))</f>
        <v>1.1054054054054054</v>
      </c>
      <c r="Y2258" s="4">
        <f>Table1[[#This Row],[Tariff per Car]]/100.7</f>
        <v>40.615690168818269</v>
      </c>
      <c r="Z2258" s="4">
        <f>(Table1[[#This Row],[Tariff per Car]]/111)</f>
        <v>36.846846846846844</v>
      </c>
      <c r="AA2258" s="6">
        <f>(Table1[[#This Row],[Tariff per Car]]/111)/Table1[[#This Row],[Route Mileage]]</f>
        <v>2.9932450728551458E-2</v>
      </c>
      <c r="AB2258" s="4">
        <v>0.33</v>
      </c>
      <c r="AC2258" s="4">
        <f>Table1[[#This Row],[FSC per Mile]]*Table1[[#This Row],[Route Mileage]]</f>
        <v>406.23</v>
      </c>
      <c r="AD2258" s="4">
        <f>Table1[[#This Row],[Tariff per Car]]+Table1[[#This Row],[FSC per Car]]</f>
        <v>4496.2299999999996</v>
      </c>
      <c r="AE2258" s="4">
        <f>IF(Table1[[#This Row],[Commodity]]="corn",Table1[[#This Row],[Tariff + FSC per Car]]/(111*2000/56),Table1[[#This Row],[Tariff + FSC per Car]]/(111*2000/60))</f>
        <v>1.2151972972972971</v>
      </c>
      <c r="AF2258" s="4">
        <f>Table1[[#This Row],[Tariff + FSC per Car]]/100.7</f>
        <v>44.649751737835146</v>
      </c>
      <c r="AG2258" s="4">
        <f>(Table1[[#This Row],[Tariff + FSC per Car]]/111)</f>
        <v>40.50657657657657</v>
      </c>
      <c r="AH2258" s="6">
        <f>(Table1[[#This Row],[Tariff + FSC per Car]]/111)/Table1[[#This Row],[Route Mileage]]</f>
        <v>3.2905423701524425E-2</v>
      </c>
    </row>
    <row r="2259" spans="1:34" x14ac:dyDescent="0.25">
      <c r="A2259" s="12">
        <v>45976</v>
      </c>
      <c r="B2259" s="22" t="s">
        <v>34</v>
      </c>
      <c r="C2259" s="22" t="s">
        <v>34</v>
      </c>
      <c r="D2259" s="25">
        <v>4022</v>
      </c>
      <c r="E2259" s="24">
        <v>39011</v>
      </c>
      <c r="F2259" s="22" t="s">
        <v>35</v>
      </c>
      <c r="G2259" s="22" t="s">
        <v>36</v>
      </c>
      <c r="H2259" s="22" t="s">
        <v>37</v>
      </c>
      <c r="I2259" s="23" t="s">
        <v>38</v>
      </c>
      <c r="J2259" t="str">
        <f>_xlfn.CONCAT(IFERROR(INDEX(Lookup!B:B, MATCH(Table1[[#This Row],[Origin City]], Lookup!A:A, 0)), Table1[[#This Row],[Origin City]]),","," ",Table1[[#This Row],[Origin State]])</f>
        <v>Brunswick, NE</v>
      </c>
      <c r="K2259" s="23" t="s">
        <v>39</v>
      </c>
      <c r="L2259" s="23" t="s">
        <v>40</v>
      </c>
      <c r="M2259" s="23" t="str">
        <f>_xlfn.CONCAT(IFERROR(INDEX(Lookup!B:B, MATCH(Table1[[#This Row],[Destination City]], Lookup!A:A, 0)), Table1[[#This Row],[Destination City]]),","," ",Table1[[#This Row],[Destination State]])</f>
        <v>Hanford, CA</v>
      </c>
      <c r="N2259" s="44">
        <v>2122</v>
      </c>
      <c r="O2259" s="23" t="s">
        <v>41</v>
      </c>
      <c r="P2259" s="23">
        <v>110</v>
      </c>
      <c r="Q2259" s="23">
        <v>120</v>
      </c>
      <c r="R2259" s="23" t="s">
        <v>42</v>
      </c>
      <c r="S2259" s="23" t="s">
        <v>43</v>
      </c>
      <c r="T2259" s="23" t="s">
        <v>43</v>
      </c>
      <c r="U2259" s="37" t="s">
        <v>44</v>
      </c>
      <c r="V2259" s="32" t="s">
        <v>45</v>
      </c>
      <c r="W2259" s="4">
        <v>6120</v>
      </c>
      <c r="X2259" s="4">
        <f>IF(Table1[[#This Row],[Commodity]]="corn",Table1[[#This Row],[Tariff per Car]]/(111*2000/56),Table1[[#This Row],[Tariff per Car]]/(111*2000/60))</f>
        <v>1.5437837837837838</v>
      </c>
      <c r="Y2259" s="4">
        <f>Table1[[#This Row],[Tariff per Car]]/100.7</f>
        <v>60.77457795431976</v>
      </c>
      <c r="Z2259" s="4">
        <f>(Table1[[#This Row],[Tariff per Car]]/111)</f>
        <v>55.135135135135137</v>
      </c>
      <c r="AA2259" s="6">
        <f>(Table1[[#This Row],[Tariff per Car]]/111)/Table1[[#This Row],[Route Mileage]]</f>
        <v>2.5982627302137198E-2</v>
      </c>
      <c r="AB2259" s="4">
        <v>0.1</v>
      </c>
      <c r="AC2259" s="4">
        <f>Table1[[#This Row],[FSC per Mile]]*Table1[[#This Row],[Route Mileage]]</f>
        <v>212.20000000000002</v>
      </c>
      <c r="AD2259" s="4">
        <f>Table1[[#This Row],[Tariff per Car]]+Table1[[#This Row],[FSC per Car]]</f>
        <v>6332.2</v>
      </c>
      <c r="AE2259" s="4">
        <f>IF(Table1[[#This Row],[Commodity]]="corn",Table1[[#This Row],[Tariff + FSC per Car]]/(111*2000/56),Table1[[#This Row],[Tariff + FSC per Car]]/(111*2000/60))</f>
        <v>1.5973117117117117</v>
      </c>
      <c r="AF2259" s="4">
        <f>Table1[[#This Row],[Tariff + FSC per Car]]/100.7</f>
        <v>62.881827209533263</v>
      </c>
      <c r="AG2259" s="4">
        <f>(Table1[[#This Row],[Tariff + FSC per Car]]/111)</f>
        <v>57.046846846846847</v>
      </c>
      <c r="AH2259" s="6">
        <f>(Table1[[#This Row],[Tariff + FSC per Car]]/111)/Table1[[#This Row],[Route Mileage]]</f>
        <v>2.6883528203038101E-2</v>
      </c>
    </row>
    <row r="2260" spans="1:34" x14ac:dyDescent="0.25">
      <c r="A2260" s="12">
        <v>45976</v>
      </c>
      <c r="B2260" s="22" t="s">
        <v>34</v>
      </c>
      <c r="C2260" s="22" t="s">
        <v>34</v>
      </c>
      <c r="D2260" s="25">
        <v>4022</v>
      </c>
      <c r="E2260" s="24">
        <v>39013</v>
      </c>
      <c r="F2260" s="22" t="s">
        <v>35</v>
      </c>
      <c r="G2260" s="22" t="s">
        <v>36</v>
      </c>
      <c r="H2260" s="22" t="s">
        <v>46</v>
      </c>
      <c r="I2260" s="23" t="s">
        <v>47</v>
      </c>
      <c r="J2260" t="str">
        <f>_xlfn.CONCAT(IFERROR(INDEX(Lookup!B:B, MATCH(Table1[[#This Row],[Origin City]], Lookup!A:A, 0)), Table1[[#This Row],[Origin City]]),","," ",Table1[[#This Row],[Origin State]])</f>
        <v>Clarkfield, MN</v>
      </c>
      <c r="K2260" s="23" t="s">
        <v>48</v>
      </c>
      <c r="L2260" s="23" t="s">
        <v>49</v>
      </c>
      <c r="M2260" s="23" t="s">
        <v>50</v>
      </c>
      <c r="N2260" s="44">
        <v>1684</v>
      </c>
      <c r="O2260" s="23" t="s">
        <v>51</v>
      </c>
      <c r="P2260" s="23">
        <v>110</v>
      </c>
      <c r="Q2260" s="23">
        <v>120</v>
      </c>
      <c r="R2260" s="23" t="s">
        <v>42</v>
      </c>
      <c r="S2260" s="23" t="s">
        <v>43</v>
      </c>
      <c r="T2260" s="23" t="s">
        <v>52</v>
      </c>
      <c r="U2260" s="37" t="s">
        <v>44</v>
      </c>
      <c r="V2260" s="32" t="s">
        <v>45</v>
      </c>
      <c r="W2260" s="4">
        <v>5470</v>
      </c>
      <c r="X2260" s="4">
        <f>IF(Table1[[#This Row],[Commodity]]="corn",Table1[[#This Row],[Tariff per Car]]/(111*2000/56),Table1[[#This Row],[Tariff per Car]]/(111*2000/60))</f>
        <v>1.3798198198198199</v>
      </c>
      <c r="Y2260" s="4">
        <f>Table1[[#This Row],[Tariff per Car]]/100.7</f>
        <v>54.319761668321746</v>
      </c>
      <c r="Z2260" s="4">
        <f>(Table1[[#This Row],[Tariff per Car]]/111)</f>
        <v>49.27927927927928</v>
      </c>
      <c r="AA2260" s="6">
        <f>(Table1[[#This Row],[Tariff per Car]]/111)/Table1[[#This Row],[Route Mileage]]</f>
        <v>2.9263229975819049E-2</v>
      </c>
      <c r="AB2260" s="4">
        <v>0.1</v>
      </c>
      <c r="AC2260" s="4">
        <f>Table1[[#This Row],[FSC per Mile]]*Table1[[#This Row],[Route Mileage]]</f>
        <v>168.4</v>
      </c>
      <c r="AD2260" s="4">
        <f>Table1[[#This Row],[Tariff per Car]]+Table1[[#This Row],[FSC per Car]]</f>
        <v>5638.4</v>
      </c>
      <c r="AE2260" s="4">
        <f>IF(Table1[[#This Row],[Commodity]]="corn",Table1[[#This Row],[Tariff + FSC per Car]]/(111*2000/56),Table1[[#This Row],[Tariff + FSC per Car]]/(111*2000/60))</f>
        <v>1.4222990990990991</v>
      </c>
      <c r="AF2260" s="4">
        <f>Table1[[#This Row],[Tariff + FSC per Car]]/100.7</f>
        <v>55.992055610724918</v>
      </c>
      <c r="AG2260" s="4">
        <f>(Table1[[#This Row],[Tariff + FSC per Car]]/111)</f>
        <v>50.796396396396396</v>
      </c>
      <c r="AH2260" s="6">
        <f>(Table1[[#This Row],[Tariff + FSC per Car]]/111)/Table1[[#This Row],[Route Mileage]]</f>
        <v>3.0164130876719951E-2</v>
      </c>
    </row>
    <row r="2261" spans="1:34" x14ac:dyDescent="0.25">
      <c r="A2261" s="12">
        <v>45976</v>
      </c>
      <c r="B2261" s="22" t="s">
        <v>34</v>
      </c>
      <c r="C2261" s="22" t="s">
        <v>34</v>
      </c>
      <c r="D2261" s="25">
        <v>4022</v>
      </c>
      <c r="E2261" s="24">
        <v>39011</v>
      </c>
      <c r="F2261" s="22" t="s">
        <v>35</v>
      </c>
      <c r="G2261" s="22" t="s">
        <v>36</v>
      </c>
      <c r="H2261" s="22" t="s">
        <v>46</v>
      </c>
      <c r="I2261" s="23" t="s">
        <v>47</v>
      </c>
      <c r="J2261" t="str">
        <f>_xlfn.CONCAT(IFERROR(INDEX(Lookup!B:B, MATCH(Table1[[#This Row],[Origin City]], Lookup!A:A, 0)), Table1[[#This Row],[Origin City]]),","," ",Table1[[#This Row],[Origin State]])</f>
        <v>Clarkfield, MN</v>
      </c>
      <c r="K2261" s="23" t="s">
        <v>53</v>
      </c>
      <c r="L2261" s="23" t="s">
        <v>54</v>
      </c>
      <c r="M2261" s="23" t="str">
        <f>_xlfn.CONCAT(IFERROR(INDEX(Lookup!B:B, MATCH(Table1[[#This Row],[Destination City]], Lookup!A:A, 0)), Table1[[#This Row],[Destination City]]),","," ",Table1[[#This Row],[Destination State]])</f>
        <v>Hereford, TX</v>
      </c>
      <c r="N2261" s="44">
        <v>1066</v>
      </c>
      <c r="O2261" s="23" t="s">
        <v>51</v>
      </c>
      <c r="P2261" s="23">
        <v>110</v>
      </c>
      <c r="Q2261" s="23">
        <v>120</v>
      </c>
      <c r="R2261" s="23" t="s">
        <v>42</v>
      </c>
      <c r="S2261" s="23" t="s">
        <v>43</v>
      </c>
      <c r="T2261" s="23" t="s">
        <v>52</v>
      </c>
      <c r="U2261" s="37" t="s">
        <v>44</v>
      </c>
      <c r="V2261" s="32" t="s">
        <v>45</v>
      </c>
      <c r="W2261" s="4">
        <v>5600</v>
      </c>
      <c r="X2261" s="4">
        <f>IF(Table1[[#This Row],[Commodity]]="corn",Table1[[#This Row],[Tariff per Car]]/(111*2000/56),Table1[[#This Row],[Tariff per Car]]/(111*2000/60))</f>
        <v>1.4126126126126126</v>
      </c>
      <c r="Y2261" s="4">
        <f>Table1[[#This Row],[Tariff per Car]]/100.7</f>
        <v>55.610724925521346</v>
      </c>
      <c r="Z2261" s="4">
        <f>(Table1[[#This Row],[Tariff per Car]]/111)</f>
        <v>50.450450450450454</v>
      </c>
      <c r="AA2261" s="6">
        <f>(Table1[[#This Row],[Tariff per Car]]/111)/Table1[[#This Row],[Route Mileage]]</f>
        <v>4.7326876595169279E-2</v>
      </c>
      <c r="AB2261" s="4">
        <v>0.1</v>
      </c>
      <c r="AC2261" s="4">
        <f>Table1[[#This Row],[FSC per Mile]]*Table1[[#This Row],[Route Mileage]]</f>
        <v>106.60000000000001</v>
      </c>
      <c r="AD2261" s="4">
        <f>Table1[[#This Row],[Tariff per Car]]+Table1[[#This Row],[FSC per Car]]</f>
        <v>5706.6</v>
      </c>
      <c r="AE2261" s="4">
        <f>IF(Table1[[#This Row],[Commodity]]="corn",Table1[[#This Row],[Tariff + FSC per Car]]/(111*2000/56),Table1[[#This Row],[Tariff + FSC per Car]]/(111*2000/60))</f>
        <v>1.4395027027027028</v>
      </c>
      <c r="AF2261" s="4">
        <f>Table1[[#This Row],[Tariff + FSC per Car]]/100.7</f>
        <v>56.669314796425027</v>
      </c>
      <c r="AG2261" s="4">
        <f>(Table1[[#This Row],[Tariff + FSC per Car]]/111)</f>
        <v>51.410810810810815</v>
      </c>
      <c r="AH2261" s="6">
        <f>(Table1[[#This Row],[Tariff + FSC per Car]]/111)/Table1[[#This Row],[Route Mileage]]</f>
        <v>4.8227777496070184E-2</v>
      </c>
    </row>
    <row r="2262" spans="1:34" x14ac:dyDescent="0.25">
      <c r="A2262" s="12">
        <v>45976</v>
      </c>
      <c r="B2262" s="22" t="s">
        <v>34</v>
      </c>
      <c r="C2262" s="22" t="s">
        <v>34</v>
      </c>
      <c r="D2262" s="25">
        <v>4022</v>
      </c>
      <c r="E2262" s="24">
        <v>39011</v>
      </c>
      <c r="F2262" s="22" t="s">
        <v>35</v>
      </c>
      <c r="G2262" s="22" t="s">
        <v>36</v>
      </c>
      <c r="H2262" s="22" t="s">
        <v>55</v>
      </c>
      <c r="I2262" s="23" t="s">
        <v>38</v>
      </c>
      <c r="J2262" t="str">
        <f>_xlfn.CONCAT(IFERROR(INDEX(Lookup!B:B, MATCH(Table1[[#This Row],[Origin City]], Lookup!A:A, 0)), Table1[[#This Row],[Origin City]]),","," ",Table1[[#This Row],[Origin State]])</f>
        <v>Edison, NE</v>
      </c>
      <c r="K2262" s="23" t="s">
        <v>53</v>
      </c>
      <c r="L2262" s="23" t="s">
        <v>54</v>
      </c>
      <c r="M2262" s="23" t="str">
        <f>_xlfn.CONCAT(IFERROR(INDEX(Lookup!B:B, MATCH(Table1[[#This Row],[Destination City]], Lookup!A:A, 0)), Table1[[#This Row],[Destination City]]),","," ",Table1[[#This Row],[Destination State]])</f>
        <v>Hereford, TX</v>
      </c>
      <c r="N2262" s="48">
        <v>728</v>
      </c>
      <c r="O2262" s="23" t="s">
        <v>51</v>
      </c>
      <c r="P2262" s="23">
        <v>110</v>
      </c>
      <c r="Q2262" s="23">
        <v>120</v>
      </c>
      <c r="R2262" s="23" t="s">
        <v>42</v>
      </c>
      <c r="S2262" s="23" t="s">
        <v>43</v>
      </c>
      <c r="T2262" s="23" t="s">
        <v>52</v>
      </c>
      <c r="U2262" s="37" t="s">
        <v>44</v>
      </c>
      <c r="V2262" s="32" t="s">
        <v>45</v>
      </c>
      <c r="W2262" s="4">
        <v>4500</v>
      </c>
      <c r="X2262" s="4">
        <f>IF(Table1[[#This Row],[Commodity]]="corn",Table1[[#This Row],[Tariff per Car]]/(111*2000/56),Table1[[#This Row],[Tariff per Car]]/(111*2000/60))</f>
        <v>1.1351351351351351</v>
      </c>
      <c r="Y2262" s="4">
        <f>Table1[[#This Row],[Tariff per Car]]/100.7</f>
        <v>44.68718967229394</v>
      </c>
      <c r="Z2262" s="4">
        <f>(Table1[[#This Row],[Tariff per Car]]/111)</f>
        <v>40.54054054054054</v>
      </c>
      <c r="AA2262" s="6">
        <f>(Table1[[#This Row],[Tariff per Car]]/111)/Table1[[#This Row],[Route Mileage]]</f>
        <v>5.5687555687555686E-2</v>
      </c>
      <c r="AB2262" s="4">
        <v>0.1</v>
      </c>
      <c r="AC2262" s="4">
        <f>Table1[[#This Row],[FSC per Mile]]*Table1[[#This Row],[Route Mileage]]</f>
        <v>72.8</v>
      </c>
      <c r="AD2262" s="4">
        <f>Table1[[#This Row],[Tariff per Car]]+Table1[[#This Row],[FSC per Car]]</f>
        <v>4572.8</v>
      </c>
      <c r="AE2262" s="4">
        <f>IF(Table1[[#This Row],[Commodity]]="corn",Table1[[#This Row],[Tariff + FSC per Car]]/(111*2000/56),Table1[[#This Row],[Tariff + FSC per Car]]/(111*2000/60))</f>
        <v>1.1534990990990992</v>
      </c>
      <c r="AF2262" s="4">
        <f>Table1[[#This Row],[Tariff + FSC per Car]]/100.7</f>
        <v>45.410129096325718</v>
      </c>
      <c r="AG2262" s="4">
        <f>(Table1[[#This Row],[Tariff + FSC per Car]]/111)</f>
        <v>41.196396396396395</v>
      </c>
      <c r="AH2262" s="6">
        <f>(Table1[[#This Row],[Tariff + FSC per Car]]/111)/Table1[[#This Row],[Route Mileage]]</f>
        <v>5.6588456588456584E-2</v>
      </c>
    </row>
    <row r="2263" spans="1:34" x14ac:dyDescent="0.25">
      <c r="A2263" s="12">
        <v>45976</v>
      </c>
      <c r="B2263" s="22" t="s">
        <v>34</v>
      </c>
      <c r="C2263" s="22" t="s">
        <v>34</v>
      </c>
      <c r="D2263" s="25">
        <v>4022</v>
      </c>
      <c r="E2263" s="24">
        <v>39013</v>
      </c>
      <c r="F2263" s="22" t="s">
        <v>35</v>
      </c>
      <c r="G2263" s="22" t="s">
        <v>36</v>
      </c>
      <c r="H2263" s="22" t="s">
        <v>55</v>
      </c>
      <c r="I2263" s="23" t="s">
        <v>38</v>
      </c>
      <c r="J2263" t="str">
        <f>_xlfn.CONCAT(IFERROR(INDEX(Lookup!B:B, MATCH(Table1[[#This Row],[Origin City]], Lookup!A:A, 0)), Table1[[#This Row],[Origin City]]),","," ",Table1[[#This Row],[Origin State]])</f>
        <v>Edison, NE</v>
      </c>
      <c r="K2263" s="23" t="s">
        <v>48</v>
      </c>
      <c r="L2263" s="23" t="s">
        <v>49</v>
      </c>
      <c r="M2263" s="23" t="s">
        <v>50</v>
      </c>
      <c r="N2263" s="44">
        <v>1759</v>
      </c>
      <c r="O2263" s="23" t="s">
        <v>51</v>
      </c>
      <c r="P2263" s="23">
        <v>110</v>
      </c>
      <c r="Q2263" s="23">
        <v>120</v>
      </c>
      <c r="R2263" s="23" t="s">
        <v>42</v>
      </c>
      <c r="S2263" s="23" t="s">
        <v>43</v>
      </c>
      <c r="T2263" s="23" t="s">
        <v>52</v>
      </c>
      <c r="U2263" s="37" t="s">
        <v>44</v>
      </c>
      <c r="V2263" s="32" t="s">
        <v>45</v>
      </c>
      <c r="W2263" s="4">
        <v>5350</v>
      </c>
      <c r="X2263" s="4">
        <f>IF(Table1[[#This Row],[Commodity]]="corn",Table1[[#This Row],[Tariff per Car]]/(111*2000/56),Table1[[#This Row],[Tariff per Car]]/(111*2000/60))</f>
        <v>1.3495495495495495</v>
      </c>
      <c r="Y2263" s="4">
        <f>Table1[[#This Row],[Tariff per Car]]/100.7</f>
        <v>53.128103277060575</v>
      </c>
      <c r="Z2263" s="4">
        <f>(Table1[[#This Row],[Tariff per Car]]/111)</f>
        <v>48.198198198198199</v>
      </c>
      <c r="AA2263" s="6">
        <f>(Table1[[#This Row],[Tariff per Car]]/111)/Table1[[#This Row],[Route Mileage]]</f>
        <v>2.7400908583398637E-2</v>
      </c>
      <c r="AB2263" s="4">
        <v>0.1</v>
      </c>
      <c r="AC2263" s="4">
        <f>Table1[[#This Row],[FSC per Mile]]*Table1[[#This Row],[Route Mileage]]</f>
        <v>175.9</v>
      </c>
      <c r="AD2263" s="4">
        <f>Table1[[#This Row],[Tariff per Car]]+Table1[[#This Row],[FSC per Car]]</f>
        <v>5525.9</v>
      </c>
      <c r="AE2263" s="4">
        <f>IF(Table1[[#This Row],[Commodity]]="corn",Table1[[#This Row],[Tariff + FSC per Car]]/(111*2000/56),Table1[[#This Row],[Tariff + FSC per Car]]/(111*2000/60))</f>
        <v>1.3939207207207207</v>
      </c>
      <c r="AF2263" s="4">
        <f>Table1[[#This Row],[Tariff + FSC per Car]]/100.7</f>
        <v>54.87487586891757</v>
      </c>
      <c r="AG2263" s="4">
        <f>(Table1[[#This Row],[Tariff + FSC per Car]]/111)</f>
        <v>49.78288288288288</v>
      </c>
      <c r="AH2263" s="6">
        <f>(Table1[[#This Row],[Tariff + FSC per Car]]/111)/Table1[[#This Row],[Route Mileage]]</f>
        <v>2.8301809484299535E-2</v>
      </c>
    </row>
    <row r="2264" spans="1:34" x14ac:dyDescent="0.25">
      <c r="A2264" s="12">
        <v>45976</v>
      </c>
      <c r="B2264" s="22" t="s">
        <v>34</v>
      </c>
      <c r="C2264" s="22" t="s">
        <v>34</v>
      </c>
      <c r="D2264" s="25">
        <v>4022</v>
      </c>
      <c r="E2264" s="24">
        <v>39011</v>
      </c>
      <c r="F2264" s="22" t="s">
        <v>35</v>
      </c>
      <c r="G2264" s="22" t="s">
        <v>36</v>
      </c>
      <c r="H2264" s="22" t="s">
        <v>55</v>
      </c>
      <c r="I2264" s="23" t="s">
        <v>38</v>
      </c>
      <c r="J2264" t="str">
        <f>_xlfn.CONCAT(IFERROR(INDEX(Lookup!B:B, MATCH(Table1[[#This Row],[Origin City]], Lookup!A:A, 0)), Table1[[#This Row],[Origin City]]),","," ",Table1[[#This Row],[Origin State]])</f>
        <v>Edison, NE</v>
      </c>
      <c r="K2264" s="23" t="s">
        <v>39</v>
      </c>
      <c r="L2264" s="23" t="s">
        <v>40</v>
      </c>
      <c r="M2264" s="23" t="str">
        <f>_xlfn.CONCAT(IFERROR(INDEX(Lookup!B:B, MATCH(Table1[[#This Row],[Destination City]], Lookup!A:A, 0)), Table1[[#This Row],[Destination City]]),","," ",Table1[[#This Row],[Destination State]])</f>
        <v>Hanford, CA</v>
      </c>
      <c r="N2264" s="44">
        <v>1776</v>
      </c>
      <c r="O2264" s="23" t="s">
        <v>41</v>
      </c>
      <c r="P2264" s="23">
        <v>110</v>
      </c>
      <c r="Q2264" s="23">
        <v>120</v>
      </c>
      <c r="R2264" s="23" t="s">
        <v>42</v>
      </c>
      <c r="S2264" s="23" t="s">
        <v>43</v>
      </c>
      <c r="T2264" s="23" t="s">
        <v>52</v>
      </c>
      <c r="U2264" s="37" t="s">
        <v>44</v>
      </c>
      <c r="V2264" s="32" t="s">
        <v>45</v>
      </c>
      <c r="W2264" s="4">
        <v>5460</v>
      </c>
      <c r="X2264" s="4">
        <f>IF(Table1[[#This Row],[Commodity]]="corn",Table1[[#This Row],[Tariff per Car]]/(111*2000/56),Table1[[#This Row],[Tariff per Car]]/(111*2000/60))</f>
        <v>1.3772972972972972</v>
      </c>
      <c r="Y2264" s="4">
        <f>Table1[[#This Row],[Tariff per Car]]/100.7</f>
        <v>54.220456802383318</v>
      </c>
      <c r="Z2264" s="4">
        <f>(Table1[[#This Row],[Tariff per Car]]/111)</f>
        <v>49.189189189189186</v>
      </c>
      <c r="AA2264" s="6">
        <f>(Table1[[#This Row],[Tariff per Car]]/111)/Table1[[#This Row],[Route Mileage]]</f>
        <v>2.7696615534453371E-2</v>
      </c>
      <c r="AB2264" s="4">
        <v>0.1</v>
      </c>
      <c r="AC2264" s="4">
        <f>Table1[[#This Row],[FSC per Mile]]*Table1[[#This Row],[Route Mileage]]</f>
        <v>177.60000000000002</v>
      </c>
      <c r="AD2264" s="4">
        <f>Table1[[#This Row],[Tariff per Car]]+Table1[[#This Row],[FSC per Car]]</f>
        <v>5637.6</v>
      </c>
      <c r="AE2264" s="4">
        <f>IF(Table1[[#This Row],[Commodity]]="corn",Table1[[#This Row],[Tariff + FSC per Car]]/(111*2000/56),Table1[[#This Row],[Tariff + FSC per Car]]/(111*2000/60))</f>
        <v>1.4220972972972974</v>
      </c>
      <c r="AF2264" s="4">
        <f>Table1[[#This Row],[Tariff + FSC per Car]]/100.7</f>
        <v>55.984111221449851</v>
      </c>
      <c r="AG2264" s="4">
        <f>(Table1[[#This Row],[Tariff + FSC per Car]]/111)</f>
        <v>50.789189189189194</v>
      </c>
      <c r="AH2264" s="6">
        <f>(Table1[[#This Row],[Tariff + FSC per Car]]/111)/Table1[[#This Row],[Route Mileage]]</f>
        <v>2.8597516435354277E-2</v>
      </c>
    </row>
    <row r="2265" spans="1:34" x14ac:dyDescent="0.25">
      <c r="A2265" s="12">
        <v>45976</v>
      </c>
      <c r="B2265" s="22" t="s">
        <v>34</v>
      </c>
      <c r="C2265" s="22" t="s">
        <v>34</v>
      </c>
      <c r="D2265" s="25">
        <v>4022</v>
      </c>
      <c r="E2265" s="24">
        <v>39011</v>
      </c>
      <c r="F2265" s="22" t="s">
        <v>35</v>
      </c>
      <c r="G2265" s="22" t="s">
        <v>36</v>
      </c>
      <c r="H2265" s="22" t="s">
        <v>56</v>
      </c>
      <c r="I2265" s="23" t="s">
        <v>57</v>
      </c>
      <c r="J2265" t="str">
        <f>_xlfn.CONCAT(IFERROR(INDEX(Lookup!B:B, MATCH(Table1[[#This Row],[Origin City]], Lookup!A:A, 0)), Table1[[#This Row],[Origin City]]),","," ",Table1[[#This Row],[Origin State]])</f>
        <v>Greenwood (Mendota), IL</v>
      </c>
      <c r="K2265" s="23" t="s">
        <v>53</v>
      </c>
      <c r="L2265" s="23" t="s">
        <v>54</v>
      </c>
      <c r="M2265" s="23" t="str">
        <f>_xlfn.CONCAT(IFERROR(INDEX(Lookup!B:B, MATCH(Table1[[#This Row],[Destination City]], Lookup!A:A, 0)), Table1[[#This Row],[Destination City]]),","," ",Table1[[#This Row],[Destination State]])</f>
        <v>Hereford, TX</v>
      </c>
      <c r="N2265" s="44">
        <v>935</v>
      </c>
      <c r="O2265" s="23" t="s">
        <v>41</v>
      </c>
      <c r="P2265" s="23">
        <v>110</v>
      </c>
      <c r="Q2265" s="23">
        <v>120</v>
      </c>
      <c r="R2265" s="23" t="s">
        <v>42</v>
      </c>
      <c r="S2265" s="23" t="s">
        <v>43</v>
      </c>
      <c r="T2265" s="23" t="s">
        <v>52</v>
      </c>
      <c r="U2265" s="37" t="s">
        <v>44</v>
      </c>
      <c r="V2265" s="32" t="s">
        <v>45</v>
      </c>
      <c r="W2265" s="4">
        <v>4620</v>
      </c>
      <c r="X2265" s="4">
        <f>IF(Table1[[#This Row],[Commodity]]="corn",Table1[[#This Row],[Tariff per Car]]/(111*2000/56),Table1[[#This Row],[Tariff per Car]]/(111*2000/60))</f>
        <v>1.1654054054054055</v>
      </c>
      <c r="Y2265" s="4">
        <f>Table1[[#This Row],[Tariff per Car]]/100.7</f>
        <v>45.878848063555111</v>
      </c>
      <c r="Z2265" s="4">
        <f>(Table1[[#This Row],[Tariff per Car]]/111)</f>
        <v>41.621621621621621</v>
      </c>
      <c r="AA2265" s="6">
        <f>(Table1[[#This Row],[Tariff per Car]]/111)/Table1[[#This Row],[Route Mileage]]</f>
        <v>4.4515103338632747E-2</v>
      </c>
      <c r="AB2265" s="4">
        <v>0.1</v>
      </c>
      <c r="AC2265" s="4">
        <f>Table1[[#This Row],[FSC per Mile]]*Table1[[#This Row],[Route Mileage]]</f>
        <v>93.5</v>
      </c>
      <c r="AD2265" s="4">
        <f>Table1[[#This Row],[Tariff per Car]]+Table1[[#This Row],[FSC per Car]]</f>
        <v>4713.5</v>
      </c>
      <c r="AE2265" s="4">
        <f>IF(Table1[[#This Row],[Commodity]]="corn",Table1[[#This Row],[Tariff + FSC per Car]]/(111*2000/56),Table1[[#This Row],[Tariff + FSC per Car]]/(111*2000/60))</f>
        <v>1.188990990990991</v>
      </c>
      <c r="AF2265" s="4">
        <f>Table1[[#This Row],[Tariff + FSC per Car]]/100.7</f>
        <v>46.80734856007944</v>
      </c>
      <c r="AG2265" s="4">
        <f>(Table1[[#This Row],[Tariff + FSC per Car]]/111)</f>
        <v>42.463963963963963</v>
      </c>
      <c r="AH2265" s="6">
        <f>(Table1[[#This Row],[Tariff + FSC per Car]]/111)/Table1[[#This Row],[Route Mileage]]</f>
        <v>4.5416004239533653E-2</v>
      </c>
    </row>
    <row r="2266" spans="1:34" x14ac:dyDescent="0.25">
      <c r="A2266" s="12">
        <v>45976</v>
      </c>
      <c r="B2266" s="22" t="s">
        <v>34</v>
      </c>
      <c r="C2266" s="22" t="s">
        <v>34</v>
      </c>
      <c r="D2266" s="25">
        <v>4022</v>
      </c>
      <c r="E2266" s="24">
        <v>39011</v>
      </c>
      <c r="F2266" s="22" t="s">
        <v>35</v>
      </c>
      <c r="G2266" s="22" t="s">
        <v>36</v>
      </c>
      <c r="H2266" s="22" t="s">
        <v>58</v>
      </c>
      <c r="I2266" s="23" t="s">
        <v>59</v>
      </c>
      <c r="J2266" t="str">
        <f>_xlfn.CONCAT(IFERROR(INDEX(Lookup!B:B, MATCH(Table1[[#This Row],[Origin City]], Lookup!A:A, 0)), Table1[[#This Row],[Origin City]]),","," ",Table1[[#This Row],[Origin State]])</f>
        <v>Hancock, IA</v>
      </c>
      <c r="K2266" s="23" t="s">
        <v>60</v>
      </c>
      <c r="L2266" s="23" t="s">
        <v>54</v>
      </c>
      <c r="M2266" s="23" t="str">
        <f>_xlfn.CONCAT(IFERROR(INDEX(Lookup!B:B, MATCH(Table1[[#This Row],[Destination City]], Lookup!A:A, 0)), Table1[[#This Row],[Destination City]]),","," ",Table1[[#This Row],[Destination State]])</f>
        <v>Plainview, TX</v>
      </c>
      <c r="N2266" s="44">
        <v>832</v>
      </c>
      <c r="O2266" s="23" t="s">
        <v>41</v>
      </c>
      <c r="P2266" s="23">
        <v>110</v>
      </c>
      <c r="Q2266" s="23">
        <v>120</v>
      </c>
      <c r="R2266" s="23" t="s">
        <v>42</v>
      </c>
      <c r="S2266" s="23" t="s">
        <v>43</v>
      </c>
      <c r="T2266" s="23" t="s">
        <v>43</v>
      </c>
      <c r="U2266" s="37" t="s">
        <v>44</v>
      </c>
      <c r="V2266" s="32" t="s">
        <v>45</v>
      </c>
      <c r="W2266" s="4">
        <v>4860</v>
      </c>
      <c r="X2266" s="4">
        <f>IF(Table1[[#This Row],[Commodity]]="corn",Table1[[#This Row],[Tariff per Car]]/(111*2000/56),Table1[[#This Row],[Tariff per Car]]/(111*2000/60))</f>
        <v>1.2259459459459459</v>
      </c>
      <c r="Y2266" s="4">
        <f>Table1[[#This Row],[Tariff per Car]]/100.7</f>
        <v>48.262164846077454</v>
      </c>
      <c r="Z2266" s="4">
        <f>(Table1[[#This Row],[Tariff per Car]]/111)</f>
        <v>43.783783783783782</v>
      </c>
      <c r="AA2266" s="6">
        <f>(Table1[[#This Row],[Tariff per Car]]/111)/Table1[[#This Row],[Route Mileage]]</f>
        <v>5.2624740124740124E-2</v>
      </c>
      <c r="AB2266" s="4">
        <v>0.1</v>
      </c>
      <c r="AC2266" s="4">
        <f>Table1[[#This Row],[FSC per Mile]]*Table1[[#This Row],[Route Mileage]]</f>
        <v>83.2</v>
      </c>
      <c r="AD2266" s="4">
        <f>Table1[[#This Row],[Tariff per Car]]+Table1[[#This Row],[FSC per Car]]</f>
        <v>4943.2</v>
      </c>
      <c r="AE2266" s="4">
        <f>IF(Table1[[#This Row],[Commodity]]="corn",Table1[[#This Row],[Tariff + FSC per Car]]/(111*2000/56),Table1[[#This Row],[Tariff + FSC per Car]]/(111*2000/60))</f>
        <v>1.2469333333333332</v>
      </c>
      <c r="AF2266" s="4">
        <f>Table1[[#This Row],[Tariff + FSC per Car]]/100.7</f>
        <v>49.088381330685202</v>
      </c>
      <c r="AG2266" s="4">
        <f>(Table1[[#This Row],[Tariff + FSC per Car]]/111)</f>
        <v>44.533333333333331</v>
      </c>
      <c r="AH2266" s="6">
        <f>(Table1[[#This Row],[Tariff + FSC per Car]]/111)/Table1[[#This Row],[Route Mileage]]</f>
        <v>5.3525641025641023E-2</v>
      </c>
    </row>
    <row r="2267" spans="1:34" x14ac:dyDescent="0.25">
      <c r="A2267" s="12">
        <v>45976</v>
      </c>
      <c r="B2267" s="22" t="s">
        <v>34</v>
      </c>
      <c r="C2267" s="22" t="s">
        <v>34</v>
      </c>
      <c r="D2267" s="25">
        <v>4022</v>
      </c>
      <c r="E2267" s="24">
        <v>39011</v>
      </c>
      <c r="F2267" s="22" t="s">
        <v>35</v>
      </c>
      <c r="G2267" s="22" t="s">
        <v>36</v>
      </c>
      <c r="H2267" s="22" t="s">
        <v>61</v>
      </c>
      <c r="I2267" s="23" t="s">
        <v>62</v>
      </c>
      <c r="J2267" t="str">
        <f>_xlfn.CONCAT(IFERROR(INDEX(Lookup!B:B, MATCH(Table1[[#This Row],[Origin City]], Lookup!A:A, 0)), Table1[[#This Row],[Origin City]]),","," ",Table1[[#This Row],[Origin State]])</f>
        <v>Phelps (Rock Port), MO</v>
      </c>
      <c r="K2267" s="23" t="s">
        <v>63</v>
      </c>
      <c r="L2267" s="23" t="s">
        <v>64</v>
      </c>
      <c r="M2267" s="23" t="str">
        <f>_xlfn.CONCAT(IFERROR(INDEX(Lookup!B:B, MATCH(Table1[[#This Row],[Destination City]], Lookup!A:A, 0)), Table1[[#This Row],[Destination City]]),","," ",Table1[[#This Row],[Destination State]])</f>
        <v>Clovis, NM</v>
      </c>
      <c r="N2267" s="44">
        <v>764</v>
      </c>
      <c r="O2267" s="23" t="s">
        <v>41</v>
      </c>
      <c r="P2267" s="23">
        <v>110</v>
      </c>
      <c r="Q2267" s="23">
        <v>120</v>
      </c>
      <c r="R2267" s="23" t="s">
        <v>42</v>
      </c>
      <c r="S2267" s="23" t="s">
        <v>43</v>
      </c>
      <c r="T2267" s="23" t="s">
        <v>52</v>
      </c>
      <c r="U2267" s="37" t="s">
        <v>44</v>
      </c>
      <c r="V2267" s="32" t="s">
        <v>45</v>
      </c>
      <c r="W2267" s="4">
        <v>4260</v>
      </c>
      <c r="X2267" s="4">
        <f>IF(Table1[[#This Row],[Commodity]]="corn",Table1[[#This Row],[Tariff per Car]]/(111*2000/56),Table1[[#This Row],[Tariff per Car]]/(111*2000/60))</f>
        <v>1.0745945945945947</v>
      </c>
      <c r="Y2267" s="4">
        <f>Table1[[#This Row],[Tariff per Car]]/100.7</f>
        <v>42.303872889771597</v>
      </c>
      <c r="Z2267" s="4">
        <f>(Table1[[#This Row],[Tariff per Car]]/111)</f>
        <v>38.378378378378379</v>
      </c>
      <c r="AA2267" s="6">
        <f>(Table1[[#This Row],[Tariff per Car]]/111)/Table1[[#This Row],[Route Mileage]]</f>
        <v>5.0233479552851283E-2</v>
      </c>
      <c r="AB2267" s="4">
        <v>0.1</v>
      </c>
      <c r="AC2267" s="4">
        <f>Table1[[#This Row],[FSC per Mile]]*Table1[[#This Row],[Route Mileage]]</f>
        <v>76.400000000000006</v>
      </c>
      <c r="AD2267" s="4">
        <f>Table1[[#This Row],[Tariff per Car]]+Table1[[#This Row],[FSC per Car]]</f>
        <v>4336.3999999999996</v>
      </c>
      <c r="AE2267" s="4">
        <f>IF(Table1[[#This Row],[Commodity]]="corn",Table1[[#This Row],[Tariff + FSC per Car]]/(111*2000/56),Table1[[#This Row],[Tariff + FSC per Car]]/(111*2000/60))</f>
        <v>1.0938666666666665</v>
      </c>
      <c r="AF2267" s="4">
        <f>Table1[[#This Row],[Tariff + FSC per Car]]/100.7</f>
        <v>43.062562065541208</v>
      </c>
      <c r="AG2267" s="4">
        <f>(Table1[[#This Row],[Tariff + FSC per Car]]/111)</f>
        <v>39.066666666666663</v>
      </c>
      <c r="AH2267" s="6">
        <f>(Table1[[#This Row],[Tariff + FSC per Car]]/111)/Table1[[#This Row],[Route Mileage]]</f>
        <v>5.1134380453752175E-2</v>
      </c>
    </row>
    <row r="2268" spans="1:34" x14ac:dyDescent="0.25">
      <c r="A2268" s="12">
        <v>45976</v>
      </c>
      <c r="B2268" s="22" t="s">
        <v>34</v>
      </c>
      <c r="C2268" s="22" t="s">
        <v>34</v>
      </c>
      <c r="D2268" s="25">
        <v>4022</v>
      </c>
      <c r="E2268" s="24">
        <v>39011</v>
      </c>
      <c r="F2268" s="22" t="s">
        <v>35</v>
      </c>
      <c r="G2268" s="22" t="s">
        <v>36</v>
      </c>
      <c r="H2268" s="22" t="s">
        <v>61</v>
      </c>
      <c r="I2268" s="23" t="s">
        <v>62</v>
      </c>
      <c r="J2268" t="str">
        <f>_xlfn.CONCAT(IFERROR(INDEX(Lookup!B:B, MATCH(Table1[[#This Row],[Origin City]], Lookup!A:A, 0)), Table1[[#This Row],[Origin City]]),","," ",Table1[[#This Row],[Origin State]])</f>
        <v>Phelps (Rock Port), MO</v>
      </c>
      <c r="K2268" s="23" t="s">
        <v>65</v>
      </c>
      <c r="L2268" s="23" t="s">
        <v>54</v>
      </c>
      <c r="M2268" s="23" t="s">
        <v>66</v>
      </c>
      <c r="N2268" s="44">
        <v>937</v>
      </c>
      <c r="O2268" s="23" t="s">
        <v>41</v>
      </c>
      <c r="P2268" s="23">
        <v>110</v>
      </c>
      <c r="Q2268" s="23">
        <v>120</v>
      </c>
      <c r="R2268" s="23" t="s">
        <v>42</v>
      </c>
      <c r="S2268" s="23" t="s">
        <v>43</v>
      </c>
      <c r="T2268" s="23" t="s">
        <v>52</v>
      </c>
      <c r="U2268" s="37" t="s">
        <v>44</v>
      </c>
      <c r="V2268" s="32" t="s">
        <v>45</v>
      </c>
      <c r="W2268" s="4">
        <v>4000</v>
      </c>
      <c r="X2268" s="4">
        <f>IF(Table1[[#This Row],[Commodity]]="corn",Table1[[#This Row],[Tariff per Car]]/(111*2000/56),Table1[[#This Row],[Tariff per Car]]/(111*2000/60))</f>
        <v>1.0090090090090089</v>
      </c>
      <c r="Y2268" s="4">
        <f>Table1[[#This Row],[Tariff per Car]]/100.7</f>
        <v>39.72194637537239</v>
      </c>
      <c r="Z2268" s="4">
        <f>(Table1[[#This Row],[Tariff per Car]]/111)</f>
        <v>36.036036036036037</v>
      </c>
      <c r="AA2268" s="6">
        <f>(Table1[[#This Row],[Tariff per Car]]/111)/Table1[[#This Row],[Route Mileage]]</f>
        <v>3.8458949878373574E-2</v>
      </c>
      <c r="AB2268" s="4">
        <v>0.1</v>
      </c>
      <c r="AC2268" s="4">
        <f>Table1[[#This Row],[FSC per Mile]]*Table1[[#This Row],[Route Mileage]]</f>
        <v>93.7</v>
      </c>
      <c r="AD2268" s="4">
        <f>Table1[[#This Row],[Tariff per Car]]+Table1[[#This Row],[FSC per Car]]</f>
        <v>4093.7</v>
      </c>
      <c r="AE2268" s="4">
        <f>IF(Table1[[#This Row],[Commodity]]="corn",Table1[[#This Row],[Tariff + FSC per Car]]/(111*2000/56),Table1[[#This Row],[Tariff + FSC per Car]]/(111*2000/60))</f>
        <v>1.0326450450450451</v>
      </c>
      <c r="AF2268" s="4">
        <f>Table1[[#This Row],[Tariff + FSC per Car]]/100.7</f>
        <v>40.652432969215489</v>
      </c>
      <c r="AG2268" s="4">
        <f>(Table1[[#This Row],[Tariff + FSC per Car]]/111)</f>
        <v>36.880180180180176</v>
      </c>
      <c r="AH2268" s="6">
        <f>(Table1[[#This Row],[Tariff + FSC per Car]]/111)/Table1[[#This Row],[Route Mileage]]</f>
        <v>3.9359850779274466E-2</v>
      </c>
    </row>
    <row r="2269" spans="1:34" x14ac:dyDescent="0.25">
      <c r="A2269" s="12">
        <v>45976</v>
      </c>
      <c r="B2269" s="22" t="s">
        <v>34</v>
      </c>
      <c r="C2269" s="22" t="s">
        <v>34</v>
      </c>
      <c r="D2269" s="25">
        <v>4022</v>
      </c>
      <c r="E2269" s="24">
        <v>39013</v>
      </c>
      <c r="F2269" s="22" t="s">
        <v>35</v>
      </c>
      <c r="G2269" s="22" t="s">
        <v>36</v>
      </c>
      <c r="H2269" s="22" t="s">
        <v>67</v>
      </c>
      <c r="I2269" s="23" t="s">
        <v>68</v>
      </c>
      <c r="J2269" t="str">
        <f>_xlfn.CONCAT(IFERROR(INDEX(Lookup!B:B, MATCH(Table1[[#This Row],[Origin City]], Lookup!A:A, 0)), Table1[[#This Row],[Origin City]]),","," ",Table1[[#This Row],[Origin State]])</f>
        <v>Selby, SD</v>
      </c>
      <c r="K2269" s="23" t="s">
        <v>48</v>
      </c>
      <c r="L2269" s="23" t="s">
        <v>49</v>
      </c>
      <c r="M2269" s="23" t="s">
        <v>50</v>
      </c>
      <c r="N2269" s="44">
        <v>1419</v>
      </c>
      <c r="O2269" s="23" t="s">
        <v>51</v>
      </c>
      <c r="P2269" s="23">
        <v>110</v>
      </c>
      <c r="Q2269" s="23">
        <v>120</v>
      </c>
      <c r="R2269" s="23" t="s">
        <v>42</v>
      </c>
      <c r="S2269" s="23" t="s">
        <v>43</v>
      </c>
      <c r="T2269" s="23" t="s">
        <v>52</v>
      </c>
      <c r="U2269" s="37" t="s">
        <v>44</v>
      </c>
      <c r="V2269" s="32" t="s">
        <v>45</v>
      </c>
      <c r="W2269" s="4">
        <v>5430</v>
      </c>
      <c r="X2269" s="4">
        <f>IF(Table1[[#This Row],[Commodity]]="corn",Table1[[#This Row],[Tariff per Car]]/(111*2000/56),Table1[[#This Row],[Tariff per Car]]/(111*2000/60))</f>
        <v>1.3697297297297297</v>
      </c>
      <c r="Y2269" s="4">
        <f>Table1[[#This Row],[Tariff per Car]]/100.7</f>
        <v>53.922542204568025</v>
      </c>
      <c r="Z2269" s="4">
        <f>(Table1[[#This Row],[Tariff per Car]]/111)</f>
        <v>48.918918918918919</v>
      </c>
      <c r="AA2269" s="6">
        <f>(Table1[[#This Row],[Tariff per Car]]/111)/Table1[[#This Row],[Route Mileage]]</f>
        <v>3.4474220520732152E-2</v>
      </c>
      <c r="AB2269" s="4">
        <v>0.1</v>
      </c>
      <c r="AC2269" s="4">
        <f>Table1[[#This Row],[FSC per Mile]]*Table1[[#This Row],[Route Mileage]]</f>
        <v>141.9</v>
      </c>
      <c r="AD2269" s="4">
        <f>Table1[[#This Row],[Tariff per Car]]+Table1[[#This Row],[FSC per Car]]</f>
        <v>5571.9</v>
      </c>
      <c r="AE2269" s="4">
        <f>IF(Table1[[#This Row],[Commodity]]="corn",Table1[[#This Row],[Tariff + FSC per Car]]/(111*2000/56),Table1[[#This Row],[Tariff + FSC per Car]]/(111*2000/60))</f>
        <v>1.4055243243243243</v>
      </c>
      <c r="AF2269" s="4">
        <f>Table1[[#This Row],[Tariff + FSC per Car]]/100.7</f>
        <v>55.331678252234354</v>
      </c>
      <c r="AG2269" s="4">
        <f>(Table1[[#This Row],[Tariff + FSC per Car]]/111)</f>
        <v>50.197297297297297</v>
      </c>
      <c r="AH2269" s="6">
        <f>(Table1[[#This Row],[Tariff + FSC per Car]]/111)/Table1[[#This Row],[Route Mileage]]</f>
        <v>3.537512142163305E-2</v>
      </c>
    </row>
    <row r="2270" spans="1:34" x14ac:dyDescent="0.25">
      <c r="A2270" s="12">
        <v>45976</v>
      </c>
      <c r="B2270" s="22" t="s">
        <v>34</v>
      </c>
      <c r="C2270" s="22" t="s">
        <v>34</v>
      </c>
      <c r="D2270" s="25">
        <v>4022</v>
      </c>
      <c r="E2270" s="24">
        <v>39013</v>
      </c>
      <c r="F2270" s="22" t="s">
        <v>35</v>
      </c>
      <c r="G2270" s="22" t="s">
        <v>36</v>
      </c>
      <c r="H2270" s="22" t="s">
        <v>69</v>
      </c>
      <c r="I2270" s="23" t="s">
        <v>47</v>
      </c>
      <c r="J2270" t="str">
        <f>_xlfn.CONCAT(IFERROR(INDEX(Lookup!B:B, MATCH(Table1[[#This Row],[Origin City]], Lookup!A:A, 0)), Table1[[#This Row],[Origin City]]),","," ",Table1[[#This Row],[Origin State]])</f>
        <v>St. Cloud, MN</v>
      </c>
      <c r="K2270" s="23" t="s">
        <v>48</v>
      </c>
      <c r="L2270" s="23" t="s">
        <v>49</v>
      </c>
      <c r="M2270" s="23" t="s">
        <v>50</v>
      </c>
      <c r="N2270" s="44">
        <v>1666</v>
      </c>
      <c r="O2270" s="23" t="s">
        <v>51</v>
      </c>
      <c r="P2270" s="23">
        <v>110</v>
      </c>
      <c r="Q2270" s="23">
        <v>120</v>
      </c>
      <c r="R2270" s="23" t="s">
        <v>42</v>
      </c>
      <c r="S2270" s="23" t="s">
        <v>43</v>
      </c>
      <c r="T2270" s="23" t="s">
        <v>52</v>
      </c>
      <c r="U2270" s="37" t="s">
        <v>44</v>
      </c>
      <c r="V2270" s="32" t="s">
        <v>45</v>
      </c>
      <c r="W2270" s="4">
        <v>5430</v>
      </c>
      <c r="X2270" s="4">
        <f>IF(Table1[[#This Row],[Commodity]]="corn",Table1[[#This Row],[Tariff per Car]]/(111*2000/56),Table1[[#This Row],[Tariff per Car]]/(111*2000/60))</f>
        <v>1.3697297297297297</v>
      </c>
      <c r="Y2270" s="4">
        <f>Table1[[#This Row],[Tariff per Car]]/100.7</f>
        <v>53.922542204568025</v>
      </c>
      <c r="Z2270" s="4">
        <f>(Table1[[#This Row],[Tariff per Car]]/111)</f>
        <v>48.918918918918919</v>
      </c>
      <c r="AA2270" s="6">
        <f>(Table1[[#This Row],[Tariff per Car]]/111)/Table1[[#This Row],[Route Mileage]]</f>
        <v>2.9363096589987345E-2</v>
      </c>
      <c r="AB2270" s="4">
        <v>0.1</v>
      </c>
      <c r="AC2270" s="4">
        <f>Table1[[#This Row],[FSC per Mile]]*Table1[[#This Row],[Route Mileage]]</f>
        <v>166.60000000000002</v>
      </c>
      <c r="AD2270" s="4">
        <f>Table1[[#This Row],[Tariff per Car]]+Table1[[#This Row],[FSC per Car]]</f>
        <v>5596.6</v>
      </c>
      <c r="AE2270" s="4">
        <f>IF(Table1[[#This Row],[Commodity]]="corn",Table1[[#This Row],[Tariff + FSC per Car]]/(111*2000/56),Table1[[#This Row],[Tariff + FSC per Car]]/(111*2000/60))</f>
        <v>1.4117549549549551</v>
      </c>
      <c r="AF2270" s="4">
        <f>Table1[[#This Row],[Tariff + FSC per Car]]/100.7</f>
        <v>55.576961271102284</v>
      </c>
      <c r="AG2270" s="4">
        <f>(Table1[[#This Row],[Tariff + FSC per Car]]/111)</f>
        <v>50.419819819819821</v>
      </c>
      <c r="AH2270" s="6">
        <f>(Table1[[#This Row],[Tariff + FSC per Car]]/111)/Table1[[#This Row],[Route Mileage]]</f>
        <v>3.0263997490888248E-2</v>
      </c>
    </row>
    <row r="2271" spans="1:34" x14ac:dyDescent="0.25">
      <c r="A2271" s="12">
        <v>45976</v>
      </c>
      <c r="B2271" s="22" t="s">
        <v>34</v>
      </c>
      <c r="C2271" s="22" t="s">
        <v>34</v>
      </c>
      <c r="D2271" s="25">
        <v>4022</v>
      </c>
      <c r="E2271" s="24">
        <v>39011</v>
      </c>
      <c r="F2271" s="22" t="s">
        <v>35</v>
      </c>
      <c r="G2271" s="22" t="s">
        <v>36</v>
      </c>
      <c r="H2271" s="22" t="s">
        <v>70</v>
      </c>
      <c r="I2271" s="23" t="s">
        <v>57</v>
      </c>
      <c r="J2271" t="str">
        <f>_xlfn.CONCAT(IFERROR(INDEX(Lookup!B:B, MATCH(Table1[[#This Row],[Origin City]], Lookup!A:A, 0)), Table1[[#This Row],[Origin City]]),","," ",Table1[[#This Row],[Origin State]])</f>
        <v>Waverly, IL</v>
      </c>
      <c r="K2271" s="23" t="s">
        <v>71</v>
      </c>
      <c r="L2271" s="23" t="s">
        <v>64</v>
      </c>
      <c r="M2271" s="23" t="str">
        <f>_xlfn.CONCAT(IFERROR(INDEX(Lookup!B:B, MATCH(Table1[[#This Row],[Destination City]], Lookup!A:A, 0)), Table1[[#This Row],[Destination City]]),","," ",Table1[[#This Row],[Destination State]])</f>
        <v>Dexter, NM</v>
      </c>
      <c r="N2271" s="44">
        <v>1058</v>
      </c>
      <c r="O2271" s="23" t="s">
        <v>41</v>
      </c>
      <c r="P2271" s="23">
        <v>110</v>
      </c>
      <c r="Q2271" s="23">
        <v>120</v>
      </c>
      <c r="R2271" s="23" t="s">
        <v>42</v>
      </c>
      <c r="S2271" s="23" t="s">
        <v>43</v>
      </c>
      <c r="T2271" s="23" t="s">
        <v>43</v>
      </c>
      <c r="U2271" s="37" t="s">
        <v>44</v>
      </c>
      <c r="V2271" s="32" t="s">
        <v>45</v>
      </c>
      <c r="W2271" s="4">
        <v>4680</v>
      </c>
      <c r="X2271" s="4">
        <f>IF(Table1[[#This Row],[Commodity]]="corn",Table1[[#This Row],[Tariff per Car]]/(111*2000/56),Table1[[#This Row],[Tariff per Car]]/(111*2000/60))</f>
        <v>1.1805405405405405</v>
      </c>
      <c r="Y2271" s="4">
        <f>Table1[[#This Row],[Tariff per Car]]/100.7</f>
        <v>46.474677259185697</v>
      </c>
      <c r="Z2271" s="4">
        <f>(Table1[[#This Row],[Tariff per Car]]/111)</f>
        <v>42.162162162162161</v>
      </c>
      <c r="AA2271" s="6">
        <f>(Table1[[#This Row],[Tariff per Car]]/111)/Table1[[#This Row],[Route Mileage]]</f>
        <v>3.9850814898073877E-2</v>
      </c>
      <c r="AB2271" s="4">
        <v>0.1</v>
      </c>
      <c r="AC2271" s="4">
        <f>Table1[[#This Row],[FSC per Mile]]*Table1[[#This Row],[Route Mileage]]</f>
        <v>105.80000000000001</v>
      </c>
      <c r="AD2271" s="4">
        <f>Table1[[#This Row],[Tariff per Car]]+Table1[[#This Row],[FSC per Car]]</f>
        <v>4785.8</v>
      </c>
      <c r="AE2271" s="4">
        <f>IF(Table1[[#This Row],[Commodity]]="corn",Table1[[#This Row],[Tariff + FSC per Car]]/(111*2000/56),Table1[[#This Row],[Tariff + FSC per Car]]/(111*2000/60))</f>
        <v>1.2072288288288289</v>
      </c>
      <c r="AF2271" s="4">
        <f>Table1[[#This Row],[Tariff + FSC per Car]]/100.7</f>
        <v>47.525322740814303</v>
      </c>
      <c r="AG2271" s="4">
        <f>(Table1[[#This Row],[Tariff + FSC per Car]]/111)</f>
        <v>43.115315315315314</v>
      </c>
      <c r="AH2271" s="6">
        <f>(Table1[[#This Row],[Tariff + FSC per Car]]/111)/Table1[[#This Row],[Route Mileage]]</f>
        <v>4.0751715798974776E-2</v>
      </c>
    </row>
    <row r="2272" spans="1:34" x14ac:dyDescent="0.25">
      <c r="A2272" s="12">
        <v>45976</v>
      </c>
      <c r="B2272" s="22" t="s">
        <v>131</v>
      </c>
      <c r="C2272" s="22" t="s">
        <v>131</v>
      </c>
      <c r="D2272" s="25">
        <v>4050</v>
      </c>
      <c r="E2272" s="24">
        <v>1001000</v>
      </c>
      <c r="F2272" s="22" t="s">
        <v>35</v>
      </c>
      <c r="G2272" s="22" t="s">
        <v>36</v>
      </c>
      <c r="H2272" s="22" t="s">
        <v>132</v>
      </c>
      <c r="I2272" s="23" t="s">
        <v>57</v>
      </c>
      <c r="J2272" t="str">
        <f>_xlfn.CONCAT(IFERROR(INDEX(Lookup!B:B, MATCH(Table1[[#This Row],[Origin City]], Lookup!A:A, 0)), Table1[[#This Row],[Origin City]]),","," ",Table1[[#This Row],[Origin State]])</f>
        <v>Gibson City, IL</v>
      </c>
      <c r="K2272" s="23" t="s">
        <v>133</v>
      </c>
      <c r="L2272" s="23" t="s">
        <v>83</v>
      </c>
      <c r="M2272" s="23" t="str">
        <f>_xlfn.CONCAT(IFERROR(INDEX(Lookup!B:B, MATCH(Table1[[#This Row],[Destination City]], Lookup!A:A, 0)), Table1[[#This Row],[Destination City]]),","," ",Table1[[#This Row],[Destination State]])</f>
        <v>Reserve, LA</v>
      </c>
      <c r="N2272" s="44">
        <v>870</v>
      </c>
      <c r="O2272" s="23" t="s">
        <v>86</v>
      </c>
      <c r="P2272" s="23">
        <v>105</v>
      </c>
      <c r="Q2272" s="23"/>
      <c r="R2272" s="23" t="s">
        <v>108</v>
      </c>
      <c r="S2272" s="23" t="s">
        <v>43</v>
      </c>
      <c r="T2272" s="23" t="s">
        <v>52</v>
      </c>
      <c r="U2272" s="31"/>
      <c r="V2272" s="32" t="s">
        <v>134</v>
      </c>
      <c r="W2272" s="4">
        <v>2301</v>
      </c>
      <c r="X2272" s="4">
        <f>IF(Table1[[#This Row],[Commodity]]="corn",Table1[[#This Row],[Tariff per Car]]/(111*2000/56),Table1[[#This Row],[Tariff per Car]]/(111*2000/60))</f>
        <v>0.58043243243243248</v>
      </c>
      <c r="Y2272" s="4">
        <f>Table1[[#This Row],[Tariff per Car]]/100.7</f>
        <v>22.850049652432968</v>
      </c>
      <c r="Z2272" s="4">
        <f>(Table1[[#This Row],[Tariff per Car]]/111)</f>
        <v>20.72972972972973</v>
      </c>
      <c r="AA2272" s="6">
        <f>(Table1[[#This Row],[Tariff per Car]]/111)/Table1[[#This Row],[Route Mileage]]</f>
        <v>2.3827275551413483E-2</v>
      </c>
      <c r="AB2272" s="4">
        <v>0.3765</v>
      </c>
      <c r="AC2272" s="4">
        <f>Table1[[#This Row],[FSC per Mile]]*Table1[[#This Row],[Route Mileage]]</f>
        <v>327.55500000000001</v>
      </c>
      <c r="AD2272" s="4">
        <f>Table1[[#This Row],[Tariff per Car]]+Table1[[#This Row],[FSC per Car]]</f>
        <v>2628.5549999999998</v>
      </c>
      <c r="AE2272" s="4">
        <f>IF(Table1[[#This Row],[Commodity]]="corn",Table1[[#This Row],[Tariff + FSC per Car]]/(111*2000/56),Table1[[#This Row],[Tariff + FSC per Car]]/(111*2000/60))</f>
        <v>0.66305891891891888</v>
      </c>
      <c r="AF2272" s="4">
        <f>Table1[[#This Row],[Tariff + FSC per Car]]/100.7</f>
        <v>26.102830188679242</v>
      </c>
      <c r="AG2272" s="4">
        <f>(Table1[[#This Row],[Tariff + FSC per Car]]/111)</f>
        <v>23.680675675675673</v>
      </c>
      <c r="AH2272" s="6">
        <f>(Table1[[#This Row],[Tariff + FSC per Car]]/111)/Table1[[#This Row],[Route Mileage]]</f>
        <v>2.7219167443305371E-2</v>
      </c>
    </row>
    <row r="2273" spans="1:34" x14ac:dyDescent="0.25">
      <c r="A2273" s="12">
        <v>45976</v>
      </c>
      <c r="B2273" s="22" t="s">
        <v>131</v>
      </c>
      <c r="C2273" s="22" t="s">
        <v>131</v>
      </c>
      <c r="D2273" s="25">
        <v>4050</v>
      </c>
      <c r="E2273" s="24">
        <v>1001000</v>
      </c>
      <c r="F2273" s="22" t="s">
        <v>35</v>
      </c>
      <c r="G2273" s="22" t="s">
        <v>36</v>
      </c>
      <c r="H2273" s="22" t="s">
        <v>132</v>
      </c>
      <c r="I2273" s="23" t="s">
        <v>57</v>
      </c>
      <c r="J2273" t="str">
        <f>_xlfn.CONCAT(IFERROR(INDEX(Lookup!B:B, MATCH(Table1[[#This Row],[Origin City]], Lookup!A:A, 0)), Table1[[#This Row],[Origin City]]),","," ",Table1[[#This Row],[Origin State]])</f>
        <v>Gibson City, IL</v>
      </c>
      <c r="K2273" s="23" t="s">
        <v>133</v>
      </c>
      <c r="L2273" s="23" t="s">
        <v>83</v>
      </c>
      <c r="M2273" s="23" t="str">
        <f>_xlfn.CONCAT(IFERROR(INDEX(Lookup!B:B, MATCH(Table1[[#This Row],[Destination City]], Lookup!A:A, 0)), Table1[[#This Row],[Destination City]]),","," ",Table1[[#This Row],[Destination State]])</f>
        <v>Reserve, LA</v>
      </c>
      <c r="N2273" s="44">
        <v>870</v>
      </c>
      <c r="O2273" s="23" t="s">
        <v>86</v>
      </c>
      <c r="P2273" s="23">
        <v>105</v>
      </c>
      <c r="Q2273" s="23"/>
      <c r="R2273" s="23" t="s">
        <v>2</v>
      </c>
      <c r="S2273" s="23" t="s">
        <v>43</v>
      </c>
      <c r="T2273" s="23" t="s">
        <v>52</v>
      </c>
      <c r="U2273" s="31"/>
      <c r="V2273" s="32" t="s">
        <v>134</v>
      </c>
      <c r="W2273" s="4">
        <v>2681</v>
      </c>
      <c r="X2273" s="4">
        <f>IF(Table1[[#This Row],[Commodity]]="corn",Table1[[#This Row],[Tariff per Car]]/(111*2000/56),Table1[[#This Row],[Tariff per Car]]/(111*2000/60))</f>
        <v>0.67628828828828835</v>
      </c>
      <c r="Y2273" s="4">
        <f>Table1[[#This Row],[Tariff per Car]]/100.7</f>
        <v>26.623634558093347</v>
      </c>
      <c r="Z2273" s="4">
        <f>(Table1[[#This Row],[Tariff per Car]]/111)</f>
        <v>24.153153153153152</v>
      </c>
      <c r="AA2273" s="6">
        <f>(Table1[[#This Row],[Tariff per Car]]/111)/Table1[[#This Row],[Route Mileage]]</f>
        <v>2.7762245003624314E-2</v>
      </c>
      <c r="AB2273" s="4">
        <v>0.3765</v>
      </c>
      <c r="AC2273" s="4">
        <f>Table1[[#This Row],[FSC per Mile]]*Table1[[#This Row],[Route Mileage]]</f>
        <v>327.55500000000001</v>
      </c>
      <c r="AD2273" s="4">
        <f>Table1[[#This Row],[Tariff per Car]]+Table1[[#This Row],[FSC per Car]]</f>
        <v>3008.5549999999998</v>
      </c>
      <c r="AE2273" s="4">
        <f>IF(Table1[[#This Row],[Commodity]]="corn",Table1[[#This Row],[Tariff + FSC per Car]]/(111*2000/56),Table1[[#This Row],[Tariff + FSC per Car]]/(111*2000/60))</f>
        <v>0.75891477477477476</v>
      </c>
      <c r="AF2273" s="4">
        <f>Table1[[#This Row],[Tariff + FSC per Car]]/100.7</f>
        <v>29.87641509433962</v>
      </c>
      <c r="AG2273" s="4">
        <f>(Table1[[#This Row],[Tariff + FSC per Car]]/111)</f>
        <v>27.104099099099098</v>
      </c>
      <c r="AH2273" s="6">
        <f>(Table1[[#This Row],[Tariff + FSC per Car]]/111)/Table1[[#This Row],[Route Mileage]]</f>
        <v>3.1154136895516205E-2</v>
      </c>
    </row>
    <row r="2274" spans="1:34" x14ac:dyDescent="0.25">
      <c r="A2274" s="12">
        <v>45976</v>
      </c>
      <c r="B2274" s="22" t="s">
        <v>80</v>
      </c>
      <c r="C2274" s="22" t="s">
        <v>81</v>
      </c>
      <c r="D2274" s="25">
        <v>4032</v>
      </c>
      <c r="E2274" s="24">
        <v>11182</v>
      </c>
      <c r="F2274" s="22" t="s">
        <v>35</v>
      </c>
      <c r="G2274" s="22" t="s">
        <v>36</v>
      </c>
      <c r="H2274" s="22" t="s">
        <v>82</v>
      </c>
      <c r="I2274" s="23" t="s">
        <v>83</v>
      </c>
      <c r="J2274" t="str">
        <f>_xlfn.CONCAT(IFERROR(INDEX(Lookup!B:B, MATCH(Table1[[#This Row],[Origin City]], Lookup!A:A, 0)), Table1[[#This Row],[Origin City]]),","," ",Table1[[#This Row],[Origin State]])</f>
        <v>Delhi, LA</v>
      </c>
      <c r="K2274" s="23" t="s">
        <v>84</v>
      </c>
      <c r="L2274" s="23" t="s">
        <v>85</v>
      </c>
      <c r="M2274" s="23" t="str">
        <f>_xlfn.CONCAT(IFERROR(INDEX(Lookup!B:B, MATCH(Table1[[#This Row],[Destination City]], Lookup!A:A, 0)), Table1[[#This Row],[Destination City]]),","," ",Table1[[#This Row],[Destination State]])</f>
        <v>Morton, MS</v>
      </c>
      <c r="N2274" s="44">
        <v>120</v>
      </c>
      <c r="O2274" s="23" t="s">
        <v>86</v>
      </c>
      <c r="P2274" s="23">
        <v>100</v>
      </c>
      <c r="Q2274" s="23"/>
      <c r="R2274" s="23" t="s">
        <v>42</v>
      </c>
      <c r="S2274" s="23" t="s">
        <v>43</v>
      </c>
      <c r="T2274" s="23" t="s">
        <v>52</v>
      </c>
      <c r="U2274" s="31"/>
      <c r="V2274" s="32" t="s">
        <v>87</v>
      </c>
      <c r="W2274" s="4">
        <v>1342</v>
      </c>
      <c r="X2274" s="4">
        <f>IF(Table1[[#This Row],[Commodity]]="corn",Table1[[#This Row],[Tariff per Car]]/(111*2000/56),Table1[[#This Row],[Tariff per Car]]/(111*2000/60))</f>
        <v>0.33852252252252252</v>
      </c>
      <c r="Y2274" s="4">
        <f>Table1[[#This Row],[Tariff per Car]]/100.7</f>
        <v>13.326713008937437</v>
      </c>
      <c r="Z2274" s="4">
        <f>(Table1[[#This Row],[Tariff per Car]]/111)</f>
        <v>12.09009009009009</v>
      </c>
      <c r="AA2274" s="6">
        <f>(Table1[[#This Row],[Tariff per Car]]/111)/Table1[[#This Row],[Route Mileage]]</f>
        <v>0.10075075075075075</v>
      </c>
      <c r="AB2274" s="4">
        <v>0.41</v>
      </c>
      <c r="AC2274" s="4">
        <f>Table1[[#This Row],[FSC per Mile]]*Table1[[#This Row],[Route Mileage]]</f>
        <v>49.199999999999996</v>
      </c>
      <c r="AD2274" s="4">
        <f>Table1[[#This Row],[Tariff per Car]]+Table1[[#This Row],[FSC per Car]]</f>
        <v>1391.2</v>
      </c>
      <c r="AE2274" s="4">
        <f>IF(Table1[[#This Row],[Commodity]]="corn",Table1[[#This Row],[Tariff + FSC per Car]]/(111*2000/56),Table1[[#This Row],[Tariff + FSC per Car]]/(111*2000/60))</f>
        <v>0.35093333333333337</v>
      </c>
      <c r="AF2274" s="4">
        <f>Table1[[#This Row],[Tariff + FSC per Car]]/100.7</f>
        <v>13.815292949354518</v>
      </c>
      <c r="AG2274" s="4">
        <f>(Table1[[#This Row],[Tariff + FSC per Car]]/111)</f>
        <v>12.533333333333333</v>
      </c>
      <c r="AH2274" s="6">
        <f>(Table1[[#This Row],[Tariff + FSC per Car]]/111)/Table1[[#This Row],[Route Mileage]]</f>
        <v>0.10444444444444444</v>
      </c>
    </row>
    <row r="2275" spans="1:34" x14ac:dyDescent="0.25">
      <c r="A2275" s="12">
        <v>45976</v>
      </c>
      <c r="B2275" s="22" t="s">
        <v>88</v>
      </c>
      <c r="C2275" s="22" t="s">
        <v>81</v>
      </c>
      <c r="D2275" s="25">
        <v>4444</v>
      </c>
      <c r="E2275" s="24">
        <v>45646</v>
      </c>
      <c r="F2275" s="22" t="s">
        <v>35</v>
      </c>
      <c r="G2275" s="22" t="s">
        <v>36</v>
      </c>
      <c r="H2275" s="22" t="s">
        <v>89</v>
      </c>
      <c r="I2275" s="23" t="s">
        <v>75</v>
      </c>
      <c r="J2275" t="str">
        <f>_xlfn.CONCAT(IFERROR(INDEX(Lookup!B:B, MATCH(Table1[[#This Row],[Origin City]], Lookup!A:A, 0)), Table1[[#This Row],[Origin City]]),","," ",Table1[[#This Row],[Origin State]])</f>
        <v>Enderlin, ND</v>
      </c>
      <c r="K2275" s="23" t="s">
        <v>90</v>
      </c>
      <c r="L2275" s="23" t="s">
        <v>49</v>
      </c>
      <c r="M2275" s="23" t="str">
        <f>_xlfn.CONCAT(IFERROR(INDEX(Lookup!B:B, MATCH(Table1[[#This Row],[Destination City]], Lookup!A:A, 0)), Table1[[#This Row],[Destination City]]),","," ",Table1[[#This Row],[Destination State]])</f>
        <v>Kalama, WA</v>
      </c>
      <c r="N2275" s="44">
        <v>1617</v>
      </c>
      <c r="O2275" s="23" t="s">
        <v>86</v>
      </c>
      <c r="P2275" s="23">
        <v>110</v>
      </c>
      <c r="Q2275" s="23">
        <v>110</v>
      </c>
      <c r="R2275" s="23" t="s">
        <v>42</v>
      </c>
      <c r="S2275" s="23" t="s">
        <v>43</v>
      </c>
      <c r="T2275" s="23" t="s">
        <v>52</v>
      </c>
      <c r="U2275" s="31"/>
      <c r="V2275" s="32" t="s">
        <v>87</v>
      </c>
      <c r="W2275" s="4">
        <v>5047</v>
      </c>
      <c r="X2275" s="4">
        <f>IF(Table1[[#This Row],[Commodity]]="corn",Table1[[#This Row],[Tariff per Car]]/(111*2000/56),Table1[[#This Row],[Tariff per Car]]/(111*2000/60))</f>
        <v>1.2731171171171172</v>
      </c>
      <c r="Y2275" s="4">
        <f>Table1[[#This Row],[Tariff per Car]]/100.7</f>
        <v>50.119165839126119</v>
      </c>
      <c r="Z2275" s="4">
        <f>(Table1[[#This Row],[Tariff per Car]]/111)</f>
        <v>45.468468468468465</v>
      </c>
      <c r="AA2275" s="6">
        <f>(Table1[[#This Row],[Tariff per Car]]/111)/Table1[[#This Row],[Route Mileage]]</f>
        <v>2.8119028119028118E-2</v>
      </c>
      <c r="AB2275" s="4">
        <v>0.30249999999999999</v>
      </c>
      <c r="AC2275" s="4">
        <f>Table1[[#This Row],[FSC per Mile]]*Table1[[#This Row],[Route Mileage]]</f>
        <v>489.14249999999998</v>
      </c>
      <c r="AD2275" s="4">
        <f>Table1[[#This Row],[Tariff per Car]]+Table1[[#This Row],[FSC per Car]]</f>
        <v>5536.1424999999999</v>
      </c>
      <c r="AE2275" s="4">
        <f>IF(Table1[[#This Row],[Commodity]]="corn",Table1[[#This Row],[Tariff + FSC per Car]]/(111*2000/56),Table1[[#This Row],[Tariff + FSC per Car]]/(111*2000/60))</f>
        <v>1.3965044144144145</v>
      </c>
      <c r="AF2275" s="4">
        <f>Table1[[#This Row],[Tariff + FSC per Car]]/100.7</f>
        <v>54.976588877855015</v>
      </c>
      <c r="AG2275" s="4">
        <f>(Table1[[#This Row],[Tariff + FSC per Car]]/111)</f>
        <v>49.87515765765766</v>
      </c>
      <c r="AH2275" s="6">
        <f>(Table1[[#This Row],[Tariff + FSC per Car]]/111)/Table1[[#This Row],[Route Mileage]]</f>
        <v>3.0844253344253347E-2</v>
      </c>
    </row>
    <row r="2276" spans="1:34" x14ac:dyDescent="0.25">
      <c r="A2276" s="12">
        <v>45976</v>
      </c>
      <c r="B2276" s="22" t="s">
        <v>88</v>
      </c>
      <c r="C2276" s="22" t="s">
        <v>81</v>
      </c>
      <c r="D2276" s="25">
        <v>4444</v>
      </c>
      <c r="E2276" s="24">
        <v>45558</v>
      </c>
      <c r="F2276" s="22" t="s">
        <v>35</v>
      </c>
      <c r="G2276" s="22" t="s">
        <v>36</v>
      </c>
      <c r="H2276" s="22" t="s">
        <v>91</v>
      </c>
      <c r="I2276" s="23" t="s">
        <v>47</v>
      </c>
      <c r="J2276" t="str">
        <f>_xlfn.CONCAT(IFERROR(INDEX(Lookup!B:B, MATCH(Table1[[#This Row],[Origin City]], Lookup!A:A, 0)), Table1[[#This Row],[Origin City]]),","," ",Table1[[#This Row],[Origin State]])</f>
        <v>Glenwood, MN</v>
      </c>
      <c r="K2276" s="23" t="s">
        <v>92</v>
      </c>
      <c r="L2276" s="23" t="s">
        <v>93</v>
      </c>
      <c r="M2276" s="23" t="str">
        <f>_xlfn.CONCAT(IFERROR(INDEX(Lookup!B:B, MATCH(Table1[[#This Row],[Destination City]], Lookup!A:A, 0)), Table1[[#This Row],[Destination City]]),","," ",Table1[[#This Row],[Destination State]])</f>
        <v>Boardman, OR</v>
      </c>
      <c r="N2276" s="44">
        <v>1556</v>
      </c>
      <c r="O2276" s="23" t="s">
        <v>86</v>
      </c>
      <c r="P2276" s="23">
        <v>110</v>
      </c>
      <c r="Q2276" s="23">
        <v>110</v>
      </c>
      <c r="R2276" s="23" t="s">
        <v>42</v>
      </c>
      <c r="S2276" s="23" t="s">
        <v>43</v>
      </c>
      <c r="T2276" s="23" t="s">
        <v>52</v>
      </c>
      <c r="U2276" s="31"/>
      <c r="V2276" s="32" t="s">
        <v>87</v>
      </c>
      <c r="W2276" s="4">
        <v>5513</v>
      </c>
      <c r="X2276" s="4">
        <f>IF(Table1[[#This Row],[Commodity]]="corn",Table1[[#This Row],[Tariff per Car]]/(111*2000/56),Table1[[#This Row],[Tariff per Car]]/(111*2000/60))</f>
        <v>1.3906666666666667</v>
      </c>
      <c r="Y2276" s="4">
        <f>Table1[[#This Row],[Tariff per Car]]/100.7</f>
        <v>54.746772591857003</v>
      </c>
      <c r="Z2276" s="4">
        <f>(Table1[[#This Row],[Tariff per Car]]/111)</f>
        <v>49.666666666666664</v>
      </c>
      <c r="AA2276" s="6">
        <f>(Table1[[#This Row],[Tariff per Car]]/111)/Table1[[#This Row],[Route Mileage]]</f>
        <v>3.1919451585261355E-2</v>
      </c>
      <c r="AB2276" s="4">
        <v>0.30249999999999999</v>
      </c>
      <c r="AC2276" s="4">
        <f>Table1[[#This Row],[FSC per Mile]]*Table1[[#This Row],[Route Mileage]]</f>
        <v>470.69</v>
      </c>
      <c r="AD2276" s="4">
        <f>Table1[[#This Row],[Tariff per Car]]+Table1[[#This Row],[FSC per Car]]</f>
        <v>5983.69</v>
      </c>
      <c r="AE2276" s="4">
        <f>IF(Table1[[#This Row],[Commodity]]="corn",Table1[[#This Row],[Tariff + FSC per Car]]/(111*2000/56),Table1[[#This Row],[Tariff + FSC per Car]]/(111*2000/60))</f>
        <v>1.5093992792792792</v>
      </c>
      <c r="AF2276" s="4">
        <f>Table1[[#This Row],[Tariff + FSC per Car]]/100.7</f>
        <v>59.420953326713004</v>
      </c>
      <c r="AG2276" s="4">
        <f>(Table1[[#This Row],[Tariff + FSC per Car]]/111)</f>
        <v>53.90711711711711</v>
      </c>
      <c r="AH2276" s="6">
        <f>(Table1[[#This Row],[Tariff + FSC per Car]]/111)/Table1[[#This Row],[Route Mileage]]</f>
        <v>3.4644676810486573E-2</v>
      </c>
    </row>
    <row r="2277" spans="1:34" x14ac:dyDescent="0.25">
      <c r="A2277" s="12">
        <v>45976</v>
      </c>
      <c r="B2277" s="22" t="s">
        <v>94</v>
      </c>
      <c r="C2277" s="22" t="s">
        <v>94</v>
      </c>
      <c r="D2277" s="25">
        <v>4315</v>
      </c>
      <c r="F2277" s="22" t="s">
        <v>35</v>
      </c>
      <c r="G2277" s="22" t="s">
        <v>36</v>
      </c>
      <c r="H2277" s="22" t="s">
        <v>95</v>
      </c>
      <c r="I2277" s="23" t="s">
        <v>96</v>
      </c>
      <c r="J2277" t="str">
        <f>_xlfn.CONCAT(IFERROR(INDEX(Lookup!B:B, MATCH(Table1[[#This Row],[Origin City]], Lookup!A:A, 0)), Table1[[#This Row],[Origin City]]),","," ",Table1[[#This Row],[Origin State]])</f>
        <v>Haw Creek (Ladoga), IN</v>
      </c>
      <c r="K2277" s="23" t="s">
        <v>97</v>
      </c>
      <c r="L2277" s="23" t="s">
        <v>98</v>
      </c>
      <c r="M2277" s="23" t="str">
        <f>_xlfn.CONCAT(IFERROR(INDEX(Lookup!B:B, MATCH(Table1[[#This Row],[Destination City]], Lookup!A:A, 0)), Table1[[#This Row],[Destination City]]),","," ",Table1[[#This Row],[Destination State]])</f>
        <v>Ozark, AL</v>
      </c>
      <c r="N2277" s="48">
        <v>707</v>
      </c>
      <c r="O2277" s="23" t="s">
        <v>86</v>
      </c>
      <c r="P2277" s="23">
        <v>90</v>
      </c>
      <c r="Q2277" s="23">
        <v>90</v>
      </c>
      <c r="R2277" s="23" t="s">
        <v>42</v>
      </c>
      <c r="S2277" s="23" t="s">
        <v>43</v>
      </c>
      <c r="T2277" s="23" t="s">
        <v>52</v>
      </c>
      <c r="U2277" s="33"/>
      <c r="V2277" s="34" t="s">
        <v>87</v>
      </c>
      <c r="W2277" s="4">
        <v>6241</v>
      </c>
      <c r="X2277" s="4">
        <f>IF(Table1[[#This Row],[Commodity]]="corn",Table1[[#This Row],[Tariff per Car]]/(111*2000/56),Table1[[#This Row],[Tariff per Car]]/(111*2000/60))</f>
        <v>1.5743063063063063</v>
      </c>
      <c r="Y2277" s="4">
        <f>Table1[[#This Row],[Tariff per Car]]/100.7</f>
        <v>61.976166832174776</v>
      </c>
      <c r="Z2277" s="4">
        <f>(Table1[[#This Row],[Tariff per Car]]/111)</f>
        <v>56.225225225225223</v>
      </c>
      <c r="AA2277" s="6">
        <f>(Table1[[#This Row],[Tariff per Car]]/111)/Table1[[#This Row],[Route Mileage]]</f>
        <v>7.9526485467079522E-2</v>
      </c>
      <c r="AB2277" s="4">
        <v>0</v>
      </c>
      <c r="AC2277" s="4">
        <f>Table1[[#This Row],[FSC per Mile]]*Table1[[#This Row],[Route Mileage]]</f>
        <v>0</v>
      </c>
      <c r="AD2277" s="4">
        <f>Table1[[#This Row],[Tariff per Car]]+Table1[[#This Row],[FSC per Car]]</f>
        <v>6241</v>
      </c>
      <c r="AE2277" s="4">
        <f>IF(Table1[[#This Row],[Commodity]]="corn",Table1[[#This Row],[Tariff + FSC per Car]]/(111*2000/56),Table1[[#This Row],[Tariff + FSC per Car]]/(111*2000/60))</f>
        <v>1.5743063063063063</v>
      </c>
      <c r="AF2277" s="4">
        <f>Table1[[#This Row],[Tariff + FSC per Car]]/100.7</f>
        <v>61.976166832174776</v>
      </c>
      <c r="AG2277" s="4">
        <f>(Table1[[#This Row],[Tariff + FSC per Car]]/111)</f>
        <v>56.225225225225223</v>
      </c>
      <c r="AH2277" s="6">
        <f>(Table1[[#This Row],[Tariff + FSC per Car]]/111)/Table1[[#This Row],[Route Mileage]]</f>
        <v>7.9526485467079522E-2</v>
      </c>
    </row>
    <row r="2278" spans="1:34" x14ac:dyDescent="0.25">
      <c r="A2278" s="12">
        <v>45976</v>
      </c>
      <c r="B2278" s="22" t="s">
        <v>94</v>
      </c>
      <c r="C2278" s="22" t="s">
        <v>94</v>
      </c>
      <c r="D2278" s="25">
        <v>4315</v>
      </c>
      <c r="F2278" s="22" t="s">
        <v>35</v>
      </c>
      <c r="G2278" s="22" t="s">
        <v>36</v>
      </c>
      <c r="H2278" s="22" t="s">
        <v>99</v>
      </c>
      <c r="I2278" s="23" t="s">
        <v>100</v>
      </c>
      <c r="J2278" t="str">
        <f>_xlfn.CONCAT(IFERROR(INDEX(Lookup!B:B, MATCH(Table1[[#This Row],[Origin City]], Lookup!A:A, 0)), Table1[[#This Row],[Origin City]]),","," ",Table1[[#This Row],[Origin State]])</f>
        <v>Marysville, OH</v>
      </c>
      <c r="K2278" s="23" t="s">
        <v>101</v>
      </c>
      <c r="L2278" s="23" t="s">
        <v>102</v>
      </c>
      <c r="M2278" s="23" t="str">
        <f>_xlfn.CONCAT(IFERROR(INDEX(Lookup!B:B, MATCH(Table1[[#This Row],[Destination City]], Lookup!A:A, 0)), Table1[[#This Row],[Destination City]]),","," ",Table1[[#This Row],[Destination State]])</f>
        <v>Rose Hill, NC</v>
      </c>
      <c r="N2278" s="48">
        <v>781</v>
      </c>
      <c r="O2278" s="23" t="s">
        <v>86</v>
      </c>
      <c r="P2278" s="23">
        <v>90</v>
      </c>
      <c r="Q2278" s="23">
        <v>90</v>
      </c>
      <c r="R2278" s="23" t="s">
        <v>42</v>
      </c>
      <c r="S2278" s="23" t="s">
        <v>43</v>
      </c>
      <c r="T2278" s="23" t="s">
        <v>52</v>
      </c>
      <c r="U2278" s="33"/>
      <c r="V2278" s="34" t="s">
        <v>87</v>
      </c>
      <c r="W2278" s="4">
        <v>6378</v>
      </c>
      <c r="X2278" s="4">
        <f>IF(Table1[[#This Row],[Commodity]]="corn",Table1[[#This Row],[Tariff per Car]]/(111*2000/56),Table1[[#This Row],[Tariff per Car]]/(111*2000/60))</f>
        <v>1.6088648648648649</v>
      </c>
      <c r="Y2278" s="4">
        <f>Table1[[#This Row],[Tariff per Car]]/100.7</f>
        <v>63.336643495531277</v>
      </c>
      <c r="Z2278" s="4">
        <f>(Table1[[#This Row],[Tariff per Car]]/111)</f>
        <v>57.45945945945946</v>
      </c>
      <c r="AA2278" s="6">
        <f>(Table1[[#This Row],[Tariff per Car]]/111)/Table1[[#This Row],[Route Mileage]]</f>
        <v>7.357165103643977E-2</v>
      </c>
      <c r="AB2278" s="4">
        <v>0</v>
      </c>
      <c r="AC2278" s="4">
        <f>Table1[[#This Row],[FSC per Mile]]*Table1[[#This Row],[Route Mileage]]</f>
        <v>0</v>
      </c>
      <c r="AD2278" s="4">
        <f>Table1[[#This Row],[Tariff per Car]]+Table1[[#This Row],[FSC per Car]]</f>
        <v>6378</v>
      </c>
      <c r="AE2278" s="4">
        <f>IF(Table1[[#This Row],[Commodity]]="corn",Table1[[#This Row],[Tariff + FSC per Car]]/(111*2000/56),Table1[[#This Row],[Tariff + FSC per Car]]/(111*2000/60))</f>
        <v>1.6088648648648649</v>
      </c>
      <c r="AF2278" s="4">
        <f>Table1[[#This Row],[Tariff + FSC per Car]]/100.7</f>
        <v>63.336643495531277</v>
      </c>
      <c r="AG2278" s="4">
        <f>(Table1[[#This Row],[Tariff + FSC per Car]]/111)</f>
        <v>57.45945945945946</v>
      </c>
      <c r="AH2278" s="6">
        <f>(Table1[[#This Row],[Tariff + FSC per Car]]/111)/Table1[[#This Row],[Route Mileage]]</f>
        <v>7.357165103643977E-2</v>
      </c>
    </row>
    <row r="2279" spans="1:34" x14ac:dyDescent="0.25">
      <c r="A2279" s="12">
        <v>45976</v>
      </c>
      <c r="B2279" s="22" t="s">
        <v>94</v>
      </c>
      <c r="C2279" s="22" t="s">
        <v>94</v>
      </c>
      <c r="D2279" s="25">
        <v>4315</v>
      </c>
      <c r="F2279" s="22" t="s">
        <v>35</v>
      </c>
      <c r="G2279" s="22" t="s">
        <v>36</v>
      </c>
      <c r="H2279" s="22" t="s">
        <v>103</v>
      </c>
      <c r="I2279" s="23" t="s">
        <v>57</v>
      </c>
      <c r="J2279" t="str">
        <f>_xlfn.CONCAT(IFERROR(INDEX(Lookup!B:B, MATCH(Table1[[#This Row],[Origin City]], Lookup!A:A, 0)), Table1[[#This Row],[Origin City]]),","," ",Table1[[#This Row],[Origin State]])</f>
        <v>Olney, IL</v>
      </c>
      <c r="K2279" s="23" t="s">
        <v>104</v>
      </c>
      <c r="L2279" s="23" t="s">
        <v>105</v>
      </c>
      <c r="M2279" s="23" t="str">
        <f>_xlfn.CONCAT(IFERROR(INDEX(Lookup!B:B, MATCH(Table1[[#This Row],[Destination City]], Lookup!A:A, 0)), Table1[[#This Row],[Destination City]]),","," ",Table1[[#This Row],[Destination State]])</f>
        <v>Fairmount, GA</v>
      </c>
      <c r="N2279" s="48">
        <v>496</v>
      </c>
      <c r="O2279" s="23" t="s">
        <v>86</v>
      </c>
      <c r="P2279" s="23">
        <v>90</v>
      </c>
      <c r="Q2279" s="23">
        <v>90</v>
      </c>
      <c r="R2279" s="23" t="s">
        <v>42</v>
      </c>
      <c r="S2279" s="23" t="s">
        <v>43</v>
      </c>
      <c r="T2279" s="23" t="s">
        <v>52</v>
      </c>
      <c r="U2279" s="33"/>
      <c r="V2279" s="34" t="s">
        <v>87</v>
      </c>
      <c r="W2279" s="4">
        <v>4891</v>
      </c>
      <c r="X2279" s="4">
        <f>IF(Table1[[#This Row],[Commodity]]="corn",Table1[[#This Row],[Tariff per Car]]/(111*2000/56),Table1[[#This Row],[Tariff per Car]]/(111*2000/60))</f>
        <v>1.2337657657657657</v>
      </c>
      <c r="Y2279" s="4">
        <f>Table1[[#This Row],[Tariff per Car]]/100.7</f>
        <v>48.570009930486592</v>
      </c>
      <c r="Z2279" s="4">
        <f>(Table1[[#This Row],[Tariff per Car]]/111)</f>
        <v>44.063063063063062</v>
      </c>
      <c r="AA2279" s="6">
        <f>(Table1[[#This Row],[Tariff per Car]]/111)/Table1[[#This Row],[Route Mileage]]</f>
        <v>8.8836820691659393E-2</v>
      </c>
      <c r="AB2279" s="4">
        <v>0</v>
      </c>
      <c r="AC2279" s="4">
        <f>Table1[[#This Row],[FSC per Mile]]*Table1[[#This Row],[Route Mileage]]</f>
        <v>0</v>
      </c>
      <c r="AD2279" s="4">
        <f>Table1[[#This Row],[Tariff per Car]]+Table1[[#This Row],[FSC per Car]]</f>
        <v>4891</v>
      </c>
      <c r="AE2279" s="4">
        <f>IF(Table1[[#This Row],[Commodity]]="corn",Table1[[#This Row],[Tariff + FSC per Car]]/(111*2000/56),Table1[[#This Row],[Tariff + FSC per Car]]/(111*2000/60))</f>
        <v>1.2337657657657657</v>
      </c>
      <c r="AF2279" s="4">
        <f>Table1[[#This Row],[Tariff + FSC per Car]]/100.7</f>
        <v>48.570009930486592</v>
      </c>
      <c r="AG2279" s="4">
        <f>(Table1[[#This Row],[Tariff + FSC per Car]]/111)</f>
        <v>44.063063063063062</v>
      </c>
      <c r="AH2279" s="6">
        <f>(Table1[[#This Row],[Tariff + FSC per Car]]/111)/Table1[[#This Row],[Route Mileage]]</f>
        <v>8.8836820691659393E-2</v>
      </c>
    </row>
    <row r="2280" spans="1:34" x14ac:dyDescent="0.25">
      <c r="A2280" s="12">
        <v>45976</v>
      </c>
      <c r="B2280" s="22" t="s">
        <v>112</v>
      </c>
      <c r="C2280" s="22" t="s">
        <v>112</v>
      </c>
      <c r="D2280" s="25">
        <v>4051</v>
      </c>
      <c r="E2280" s="24">
        <v>2215</v>
      </c>
      <c r="F2280" s="22" t="s">
        <v>35</v>
      </c>
      <c r="G2280" s="22" t="s">
        <v>36</v>
      </c>
      <c r="H2280" s="22" t="s">
        <v>115</v>
      </c>
      <c r="I2280" s="23" t="s">
        <v>57</v>
      </c>
      <c r="J2280" t="str">
        <f>_xlfn.CONCAT(IFERROR(INDEX(Lookup!B:B, MATCH(Table1[[#This Row],[Origin City]], Lookup!A:A, 0)), Table1[[#This Row],[Origin City]]),","," ",Table1[[#This Row],[Origin State]])</f>
        <v>Allen Station (San Jose), IL</v>
      </c>
      <c r="K2280" s="23" t="s">
        <v>116</v>
      </c>
      <c r="L2280" s="23" t="s">
        <v>54</v>
      </c>
      <c r="M2280" s="23" t="str">
        <f>_xlfn.CONCAT(IFERROR(INDEX(Lookup!B:B, MATCH(Table1[[#This Row],[Destination City]], Lookup!A:A, 0)), Table1[[#This Row],[Destination City]]),","," ",Table1[[#This Row],[Destination State]])</f>
        <v>Pittsburg, TX</v>
      </c>
      <c r="N2280" s="44">
        <v>691</v>
      </c>
      <c r="O2280" s="23" t="s">
        <v>51</v>
      </c>
      <c r="P2280" s="23">
        <v>107</v>
      </c>
      <c r="Q2280" s="23"/>
      <c r="R2280" s="23" t="s">
        <v>42</v>
      </c>
      <c r="S2280" s="23" t="s">
        <v>43</v>
      </c>
      <c r="T2280" s="23" t="s">
        <v>52</v>
      </c>
      <c r="U2280" s="37" t="s">
        <v>44</v>
      </c>
      <c r="V2280" s="32"/>
      <c r="W2280" s="4">
        <v>3935</v>
      </c>
      <c r="X2280" s="4">
        <f>IF(Table1[[#This Row],[Commodity]]="corn",Table1[[#This Row],[Tariff per Car]]/(111*2000/56),Table1[[#This Row],[Tariff per Car]]/(111*2000/60))</f>
        <v>0.99261261261261258</v>
      </c>
      <c r="Y2280" s="4">
        <f>Table1[[#This Row],[Tariff per Car]]/100.7</f>
        <v>39.076464746772594</v>
      </c>
      <c r="Z2280" s="4">
        <f>(Table1[[#This Row],[Tariff per Car]]/111)</f>
        <v>35.450450450450454</v>
      </c>
      <c r="AA2280" s="6">
        <f>(Table1[[#This Row],[Tariff per Car]]/111)/Table1[[#This Row],[Route Mileage]]</f>
        <v>5.1303112084588209E-2</v>
      </c>
      <c r="AB2280" s="4">
        <v>0.33</v>
      </c>
      <c r="AC2280" s="4">
        <f>Table1[[#This Row],[FSC per Mile]]*Table1[[#This Row],[Route Mileage]]</f>
        <v>228.03</v>
      </c>
      <c r="AD2280" s="4">
        <f>Table1[[#This Row],[Tariff per Car]]+Table1[[#This Row],[FSC per Car]]</f>
        <v>4163.03</v>
      </c>
      <c r="AE2280" s="4">
        <f>IF(Table1[[#This Row],[Commodity]]="corn",Table1[[#This Row],[Tariff + FSC per Car]]/(111*2000/56),Table1[[#This Row],[Tariff + FSC per Car]]/(111*2000/60))</f>
        <v>1.0501336936936936</v>
      </c>
      <c r="AF2280" s="4">
        <f>Table1[[#This Row],[Tariff + FSC per Car]]/100.7</f>
        <v>41.340913604766627</v>
      </c>
      <c r="AG2280" s="4">
        <f>(Table1[[#This Row],[Tariff + FSC per Car]]/111)</f>
        <v>37.504774774774774</v>
      </c>
      <c r="AH2280" s="6">
        <f>(Table1[[#This Row],[Tariff + FSC per Car]]/111)/Table1[[#This Row],[Route Mileage]]</f>
        <v>5.427608505756118E-2</v>
      </c>
    </row>
    <row r="2281" spans="1:34" x14ac:dyDescent="0.25">
      <c r="A2281" s="12">
        <v>45976</v>
      </c>
      <c r="B2281" s="22" t="s">
        <v>112</v>
      </c>
      <c r="C2281" s="22" t="s">
        <v>112</v>
      </c>
      <c r="D2281" s="25">
        <v>4051</v>
      </c>
      <c r="E2281" s="24">
        <v>2310</v>
      </c>
      <c r="F2281" s="22" t="s">
        <v>35</v>
      </c>
      <c r="G2281" s="22" t="s">
        <v>36</v>
      </c>
      <c r="H2281" s="22" t="s">
        <v>120</v>
      </c>
      <c r="I2281" s="23" t="s">
        <v>77</v>
      </c>
      <c r="J2281" t="str">
        <f>_xlfn.CONCAT(IFERROR(INDEX(Lookup!B:B, MATCH(Table1[[#This Row],[Origin City]], Lookup!A:A, 0)), Table1[[#This Row],[Origin City]]),","," ",Table1[[#This Row],[Origin State]])</f>
        <v>Frankfort, KS</v>
      </c>
      <c r="K2281" s="23" t="s">
        <v>121</v>
      </c>
      <c r="L2281" s="23" t="s">
        <v>40</v>
      </c>
      <c r="M2281" s="23" t="str">
        <f>_xlfn.CONCAT(IFERROR(INDEX(Lookup!B:B, MATCH(Table1[[#This Row],[Destination City]], Lookup!A:A, 0)), Table1[[#This Row],[Destination City]]),","," ",Table1[[#This Row],[Destination State]])</f>
        <v>Calipatria, CA</v>
      </c>
      <c r="N2281" s="44">
        <v>1572</v>
      </c>
      <c r="O2281" s="23" t="s">
        <v>51</v>
      </c>
      <c r="P2281" s="23">
        <v>107</v>
      </c>
      <c r="Q2281" s="23"/>
      <c r="R2281" s="23" t="s">
        <v>42</v>
      </c>
      <c r="S2281" s="23" t="s">
        <v>43</v>
      </c>
      <c r="T2281" s="23" t="s">
        <v>52</v>
      </c>
      <c r="U2281" s="37" t="s">
        <v>44</v>
      </c>
      <c r="V2281" s="32"/>
      <c r="W2281" s="4">
        <v>5855</v>
      </c>
      <c r="X2281" s="4">
        <f>IF(Table1[[#This Row],[Commodity]]="corn",Table1[[#This Row],[Tariff per Car]]/(111*2000/56),Table1[[#This Row],[Tariff per Car]]/(111*2000/60))</f>
        <v>1.476936936936937</v>
      </c>
      <c r="Y2281" s="4">
        <f>Table1[[#This Row],[Tariff per Car]]/100.7</f>
        <v>58.142999006951342</v>
      </c>
      <c r="Z2281" s="4">
        <f>(Table1[[#This Row],[Tariff per Car]]/111)</f>
        <v>52.747747747747745</v>
      </c>
      <c r="AA2281" s="6">
        <f>(Table1[[#This Row],[Tariff per Car]]/111)/Table1[[#This Row],[Route Mileage]]</f>
        <v>3.3554546913325538E-2</v>
      </c>
      <c r="AB2281" s="4">
        <v>0.33</v>
      </c>
      <c r="AC2281" s="4">
        <f>Table1[[#This Row],[FSC per Mile]]*Table1[[#This Row],[Route Mileage]]</f>
        <v>518.76</v>
      </c>
      <c r="AD2281" s="4">
        <f>Table1[[#This Row],[Tariff per Car]]+Table1[[#This Row],[FSC per Car]]</f>
        <v>6373.76</v>
      </c>
      <c r="AE2281" s="4">
        <f>IF(Table1[[#This Row],[Commodity]]="corn",Table1[[#This Row],[Tariff + FSC per Car]]/(111*2000/56),Table1[[#This Row],[Tariff + FSC per Car]]/(111*2000/60))</f>
        <v>1.6077953153153155</v>
      </c>
      <c r="AF2281" s="4">
        <f>Table1[[#This Row],[Tariff + FSC per Car]]/100.7</f>
        <v>63.294538232373384</v>
      </c>
      <c r="AG2281" s="4">
        <f>(Table1[[#This Row],[Tariff + FSC per Car]]/111)</f>
        <v>57.421261261261265</v>
      </c>
      <c r="AH2281" s="6">
        <f>(Table1[[#This Row],[Tariff + FSC per Car]]/111)/Table1[[#This Row],[Route Mileage]]</f>
        <v>3.6527519886298515E-2</v>
      </c>
    </row>
    <row r="2282" spans="1:34" x14ac:dyDescent="0.25">
      <c r="A2282" s="12">
        <v>45976</v>
      </c>
      <c r="B2282" s="22" t="s">
        <v>112</v>
      </c>
      <c r="C2282" s="22" t="s">
        <v>112</v>
      </c>
      <c r="D2282" s="25">
        <v>4051</v>
      </c>
      <c r="E2282" s="24">
        <v>2300</v>
      </c>
      <c r="F2282" s="22" t="s">
        <v>35</v>
      </c>
      <c r="G2282" s="22" t="s">
        <v>36</v>
      </c>
      <c r="H2282" s="22" t="s">
        <v>113</v>
      </c>
      <c r="I2282" s="23" t="s">
        <v>38</v>
      </c>
      <c r="J2282" t="str">
        <f>_xlfn.CONCAT(IFERROR(INDEX(Lookup!B:B, MATCH(Table1[[#This Row],[Origin City]], Lookup!A:A, 0)), Table1[[#This Row],[Origin City]]),","," ",Table1[[#This Row],[Origin State]])</f>
        <v>Mead, NE</v>
      </c>
      <c r="K2282" s="23" t="s">
        <v>114</v>
      </c>
      <c r="L2282" s="23" t="s">
        <v>40</v>
      </c>
      <c r="M2282" s="23" t="str">
        <f>_xlfn.CONCAT(IFERROR(INDEX(Lookup!B:B, MATCH(Table1[[#This Row],[Destination City]], Lookup!A:A, 0)), Table1[[#This Row],[Destination City]]),","," ",Table1[[#This Row],[Destination State]])</f>
        <v>Keyes, CA</v>
      </c>
      <c r="N2282" s="44">
        <v>1737</v>
      </c>
      <c r="O2282" s="23" t="s">
        <v>51</v>
      </c>
      <c r="P2282" s="23">
        <v>107</v>
      </c>
      <c r="Q2282" s="23"/>
      <c r="R2282" s="23" t="s">
        <v>42</v>
      </c>
      <c r="S2282" s="23" t="s">
        <v>43</v>
      </c>
      <c r="T2282" s="23" t="s">
        <v>52</v>
      </c>
      <c r="U2282" s="37" t="s">
        <v>44</v>
      </c>
      <c r="V2282" s="32"/>
      <c r="W2282" s="4">
        <v>6015</v>
      </c>
      <c r="X2282" s="4">
        <f>IF(Table1[[#This Row],[Commodity]]="corn",Table1[[#This Row],[Tariff per Car]]/(111*2000/56),Table1[[#This Row],[Tariff per Car]]/(111*2000/60))</f>
        <v>1.5172972972972973</v>
      </c>
      <c r="Y2282" s="4">
        <f>Table1[[#This Row],[Tariff per Car]]/100.7</f>
        <v>59.731876861966235</v>
      </c>
      <c r="Z2282" s="4">
        <f>(Table1[[#This Row],[Tariff per Car]]/111)</f>
        <v>54.189189189189186</v>
      </c>
      <c r="AA2282" s="6">
        <f>(Table1[[#This Row],[Tariff per Car]]/111)/Table1[[#This Row],[Route Mileage]]</f>
        <v>3.1197000108917204E-2</v>
      </c>
      <c r="AB2282" s="4">
        <v>0.33</v>
      </c>
      <c r="AC2282" s="4">
        <f>Table1[[#This Row],[FSC per Mile]]*Table1[[#This Row],[Route Mileage]]</f>
        <v>573.21</v>
      </c>
      <c r="AD2282" s="4">
        <f>Table1[[#This Row],[Tariff per Car]]+Table1[[#This Row],[FSC per Car]]</f>
        <v>6588.21</v>
      </c>
      <c r="AE2282" s="4">
        <f>IF(Table1[[#This Row],[Commodity]]="corn",Table1[[#This Row],[Tariff + FSC per Car]]/(111*2000/56),Table1[[#This Row],[Tariff + FSC per Car]]/(111*2000/60))</f>
        <v>1.6618908108108108</v>
      </c>
      <c r="AF2282" s="4">
        <f>Table1[[#This Row],[Tariff + FSC per Car]]/100.7</f>
        <v>65.424131082423031</v>
      </c>
      <c r="AG2282" s="4">
        <f>(Table1[[#This Row],[Tariff + FSC per Car]]/111)</f>
        <v>59.353243243243242</v>
      </c>
      <c r="AH2282" s="6">
        <f>(Table1[[#This Row],[Tariff + FSC per Car]]/111)/Table1[[#This Row],[Route Mileage]]</f>
        <v>3.4169973081890181E-2</v>
      </c>
    </row>
    <row r="2283" spans="1:34" x14ac:dyDescent="0.25">
      <c r="A2283" s="12">
        <v>45976</v>
      </c>
      <c r="B2283" s="22" t="s">
        <v>112</v>
      </c>
      <c r="C2283" s="22" t="s">
        <v>112</v>
      </c>
      <c r="D2283" s="25">
        <v>4051</v>
      </c>
      <c r="E2283" s="24">
        <v>2215</v>
      </c>
      <c r="F2283" s="22" t="s">
        <v>35</v>
      </c>
      <c r="G2283" s="22" t="s">
        <v>36</v>
      </c>
      <c r="H2283" s="22" t="s">
        <v>117</v>
      </c>
      <c r="I2283" s="23" t="s">
        <v>38</v>
      </c>
      <c r="J2283" t="str">
        <f>_xlfn.CONCAT(IFERROR(INDEX(Lookup!B:B, MATCH(Table1[[#This Row],[Origin City]], Lookup!A:A, 0)), Table1[[#This Row],[Origin City]]),","," ",Table1[[#This Row],[Origin State]])</f>
        <v>Nebraska City, NE</v>
      </c>
      <c r="K2283" s="23" t="s">
        <v>118</v>
      </c>
      <c r="L2283" s="23" t="s">
        <v>54</v>
      </c>
      <c r="M2283" s="23" t="str">
        <f>_xlfn.CONCAT(IFERROR(INDEX(Lookup!B:B, MATCH(Table1[[#This Row],[Destination City]], Lookup!A:A, 0)), Table1[[#This Row],[Destination City]]),","," ",Table1[[#This Row],[Destination State]])</f>
        <v>Amarillo, TX</v>
      </c>
      <c r="N2283" s="44">
        <v>714</v>
      </c>
      <c r="O2283" s="23" t="s">
        <v>51</v>
      </c>
      <c r="P2283" s="23">
        <v>107</v>
      </c>
      <c r="Q2283" s="23"/>
      <c r="R2283" s="23" t="s">
        <v>42</v>
      </c>
      <c r="S2283" s="23" t="s">
        <v>43</v>
      </c>
      <c r="T2283" s="23" t="s">
        <v>52</v>
      </c>
      <c r="U2283" s="37" t="s">
        <v>44</v>
      </c>
      <c r="V2283" s="32"/>
      <c r="W2283" s="4">
        <v>4855</v>
      </c>
      <c r="X2283" s="4">
        <f>IF(Table1[[#This Row],[Commodity]]="corn",Table1[[#This Row],[Tariff per Car]]/(111*2000/56),Table1[[#This Row],[Tariff per Car]]/(111*2000/60))</f>
        <v>1.2246846846846846</v>
      </c>
      <c r="Y2283" s="4">
        <f>Table1[[#This Row],[Tariff per Car]]/100.7</f>
        <v>48.212512413108243</v>
      </c>
      <c r="Z2283" s="4">
        <f>(Table1[[#This Row],[Tariff per Car]]/111)</f>
        <v>43.738738738738739</v>
      </c>
      <c r="AA2283" s="6">
        <f>(Table1[[#This Row],[Tariff per Car]]/111)/Table1[[#This Row],[Route Mileage]]</f>
        <v>6.1258737729325968E-2</v>
      </c>
      <c r="AB2283" s="4">
        <v>0.33</v>
      </c>
      <c r="AC2283" s="4">
        <f>Table1[[#This Row],[FSC per Mile]]*Table1[[#This Row],[Route Mileage]]</f>
        <v>235.62</v>
      </c>
      <c r="AD2283" s="4">
        <f>Table1[[#This Row],[Tariff per Car]]+Table1[[#This Row],[FSC per Car]]</f>
        <v>5090.62</v>
      </c>
      <c r="AE2283" s="4">
        <f>IF(Table1[[#This Row],[Commodity]]="corn",Table1[[#This Row],[Tariff + FSC per Car]]/(111*2000/56),Table1[[#This Row],[Tariff + FSC per Car]]/(111*2000/60))</f>
        <v>1.2841203603603604</v>
      </c>
      <c r="AF2283" s="4">
        <f>Table1[[#This Row],[Tariff + FSC per Car]]/100.7</f>
        <v>50.552333664349554</v>
      </c>
      <c r="AG2283" s="4">
        <f>(Table1[[#This Row],[Tariff + FSC per Car]]/111)</f>
        <v>45.861441441441443</v>
      </c>
      <c r="AH2283" s="6">
        <f>(Table1[[#This Row],[Tariff + FSC per Car]]/111)/Table1[[#This Row],[Route Mileage]]</f>
        <v>6.4231710702298939E-2</v>
      </c>
    </row>
    <row r="2284" spans="1:34" x14ac:dyDescent="0.25">
      <c r="A2284" s="12">
        <v>45976</v>
      </c>
      <c r="B2284" s="22" t="s">
        <v>112</v>
      </c>
      <c r="C2284" s="22" t="s">
        <v>112</v>
      </c>
      <c r="D2284" s="25">
        <v>4051</v>
      </c>
      <c r="E2284" s="24">
        <v>2100</v>
      </c>
      <c r="F2284" s="22" t="s">
        <v>35</v>
      </c>
      <c r="G2284" s="22" t="s">
        <v>36</v>
      </c>
      <c r="H2284" s="22" t="s">
        <v>122</v>
      </c>
      <c r="I2284" s="23" t="s">
        <v>59</v>
      </c>
      <c r="J2284" t="str">
        <f>_xlfn.CONCAT(IFERROR(INDEX(Lookup!B:B, MATCH(Table1[[#This Row],[Origin City]], Lookup!A:A, 0)), Table1[[#This Row],[Origin City]]),","," ",Table1[[#This Row],[Origin State]])</f>
        <v>Sloan, IA</v>
      </c>
      <c r="K2284" s="23" t="s">
        <v>123</v>
      </c>
      <c r="L2284" s="23" t="s">
        <v>124</v>
      </c>
      <c r="M2284" s="23" t="str">
        <f>_xlfn.CONCAT(IFERROR(INDEX(Lookup!B:B, MATCH(Table1[[#This Row],[Destination City]], Lookup!A:A, 0)), Table1[[#This Row],[Destination City]]),","," ",Table1[[#This Row],[Destination State]])</f>
        <v>Burley, ID</v>
      </c>
      <c r="N2284" s="44">
        <v>1176</v>
      </c>
      <c r="O2284" s="23" t="s">
        <v>51</v>
      </c>
      <c r="P2284" s="23">
        <v>107</v>
      </c>
      <c r="Q2284" s="23"/>
      <c r="R2284" s="23" t="s">
        <v>42</v>
      </c>
      <c r="S2284" s="23" t="s">
        <v>43</v>
      </c>
      <c r="T2284" s="23" t="s">
        <v>52</v>
      </c>
      <c r="U2284" s="37" t="s">
        <v>44</v>
      </c>
      <c r="V2284" s="32"/>
      <c r="W2284" s="4">
        <v>5535</v>
      </c>
      <c r="X2284" s="4">
        <f>IF(Table1[[#This Row],[Commodity]]="corn",Table1[[#This Row],[Tariff per Car]]/(111*2000/56),Table1[[#This Row],[Tariff per Car]]/(111*2000/60))</f>
        <v>1.3962162162162162</v>
      </c>
      <c r="Y2284" s="4">
        <f>Table1[[#This Row],[Tariff per Car]]/100.7</f>
        <v>54.96524329692155</v>
      </c>
      <c r="Z2284" s="4">
        <f>(Table1[[#This Row],[Tariff per Car]]/111)</f>
        <v>49.864864864864863</v>
      </c>
      <c r="AA2284" s="6">
        <f>(Table1[[#This Row],[Tariff per Car]]/111)/Table1[[#This Row],[Route Mileage]]</f>
        <v>4.2402095973524546E-2</v>
      </c>
      <c r="AB2284" s="4">
        <v>0.33</v>
      </c>
      <c r="AC2284" s="4">
        <f>Table1[[#This Row],[FSC per Mile]]*Table1[[#This Row],[Route Mileage]]</f>
        <v>388.08000000000004</v>
      </c>
      <c r="AD2284" s="4">
        <f>Table1[[#This Row],[Tariff per Car]]+Table1[[#This Row],[FSC per Car]]</f>
        <v>5923.08</v>
      </c>
      <c r="AE2284" s="4">
        <f>IF(Table1[[#This Row],[Commodity]]="corn",Table1[[#This Row],[Tariff + FSC per Car]]/(111*2000/56),Table1[[#This Row],[Tariff + FSC per Car]]/(111*2000/60))</f>
        <v>1.4941102702702702</v>
      </c>
      <c r="AF2284" s="4">
        <f>Table1[[#This Row],[Tariff + FSC per Car]]/100.7</f>
        <v>58.819066534260173</v>
      </c>
      <c r="AG2284" s="4">
        <f>(Table1[[#This Row],[Tariff + FSC per Car]]/111)</f>
        <v>53.361081081081082</v>
      </c>
      <c r="AH2284" s="6">
        <f>(Table1[[#This Row],[Tariff + FSC per Car]]/111)/Table1[[#This Row],[Route Mileage]]</f>
        <v>4.5375068946497517E-2</v>
      </c>
    </row>
    <row r="2285" spans="1:34" x14ac:dyDescent="0.25">
      <c r="A2285" s="12">
        <v>45976</v>
      </c>
      <c r="B2285" s="22" t="s">
        <v>112</v>
      </c>
      <c r="C2285" s="22" t="s">
        <v>112</v>
      </c>
      <c r="D2285" s="25">
        <v>4051</v>
      </c>
      <c r="E2285" s="24">
        <v>2210</v>
      </c>
      <c r="F2285" s="22" t="s">
        <v>35</v>
      </c>
      <c r="G2285" s="22" t="s">
        <v>36</v>
      </c>
      <c r="H2285" s="22" t="s">
        <v>125</v>
      </c>
      <c r="I2285" s="23" t="s">
        <v>57</v>
      </c>
      <c r="J2285" t="str">
        <f>_xlfn.CONCAT(IFERROR(INDEX(Lookup!B:B, MATCH(Table1[[#This Row],[Origin City]], Lookup!A:A, 0)), Table1[[#This Row],[Origin City]]),","," ",Table1[[#This Row],[Origin State]])</f>
        <v>Sterling, IL</v>
      </c>
      <c r="K2285" s="23" t="s">
        <v>126</v>
      </c>
      <c r="L2285" s="23" t="s">
        <v>127</v>
      </c>
      <c r="M2285" s="23" t="str">
        <f>_xlfn.CONCAT(IFERROR(INDEX(Lookup!B:B, MATCH(Table1[[#This Row],[Destination City]], Lookup!A:A, 0)), Table1[[#This Row],[Destination City]]),","," ",Table1[[#This Row],[Destination State]])</f>
        <v>Nashville, AR</v>
      </c>
      <c r="N2285" s="44">
        <v>723</v>
      </c>
      <c r="O2285" s="23" t="s">
        <v>51</v>
      </c>
      <c r="P2285" s="23">
        <v>107</v>
      </c>
      <c r="Q2285" s="23"/>
      <c r="R2285" s="23" t="s">
        <v>42</v>
      </c>
      <c r="S2285" s="23" t="s">
        <v>43</v>
      </c>
      <c r="T2285" s="23" t="s">
        <v>52</v>
      </c>
      <c r="U2285" s="37" t="s">
        <v>44</v>
      </c>
      <c r="V2285" s="32"/>
      <c r="W2285" s="4">
        <v>4075</v>
      </c>
      <c r="X2285" s="4">
        <f>IF(Table1[[#This Row],[Commodity]]="corn",Table1[[#This Row],[Tariff per Car]]/(111*2000/56),Table1[[#This Row],[Tariff per Car]]/(111*2000/60))</f>
        <v>1.0279279279279279</v>
      </c>
      <c r="Y2285" s="4">
        <f>Table1[[#This Row],[Tariff per Car]]/100.7</f>
        <v>40.466732869910622</v>
      </c>
      <c r="Z2285" s="4">
        <f>(Table1[[#This Row],[Tariff per Car]]/111)</f>
        <v>36.711711711711715</v>
      </c>
      <c r="AA2285" s="6">
        <f>(Table1[[#This Row],[Tariff per Car]]/111)/Table1[[#This Row],[Route Mileage]]</f>
        <v>5.0776917996835015E-2</v>
      </c>
      <c r="AB2285" s="4">
        <v>0.33</v>
      </c>
      <c r="AC2285" s="4">
        <f>Table1[[#This Row],[FSC per Mile]]*Table1[[#This Row],[Route Mileage]]</f>
        <v>238.59</v>
      </c>
      <c r="AD2285" s="4">
        <f>Table1[[#This Row],[Tariff per Car]]+Table1[[#This Row],[FSC per Car]]</f>
        <v>4313.59</v>
      </c>
      <c r="AE2285" s="4">
        <f>IF(Table1[[#This Row],[Commodity]]="corn",Table1[[#This Row],[Tariff + FSC per Car]]/(111*2000/56),Table1[[#This Row],[Tariff + FSC per Car]]/(111*2000/60))</f>
        <v>1.0881127927927929</v>
      </c>
      <c r="AF2285" s="4">
        <f>Table1[[#This Row],[Tariff + FSC per Car]]/100.7</f>
        <v>42.836047666335652</v>
      </c>
      <c r="AG2285" s="4">
        <f>(Table1[[#This Row],[Tariff + FSC per Car]]/111)</f>
        <v>38.861171171171172</v>
      </c>
      <c r="AH2285" s="6">
        <f>(Table1[[#This Row],[Tariff + FSC per Car]]/111)/Table1[[#This Row],[Route Mileage]]</f>
        <v>5.3749890969807985E-2</v>
      </c>
    </row>
    <row r="2286" spans="1:34" x14ac:dyDescent="0.25">
      <c r="A2286" s="12">
        <v>45976</v>
      </c>
      <c r="B2286" s="22" t="s">
        <v>34</v>
      </c>
      <c r="C2286" s="22" t="s">
        <v>34</v>
      </c>
      <c r="D2286" s="25">
        <v>4022</v>
      </c>
      <c r="E2286" s="24">
        <v>69105</v>
      </c>
      <c r="F2286" s="22" t="s">
        <v>72</v>
      </c>
      <c r="G2286" s="22" t="s">
        <v>36</v>
      </c>
      <c r="H2286" s="22" t="s">
        <v>73</v>
      </c>
      <c r="I2286" s="23" t="s">
        <v>47</v>
      </c>
      <c r="J2286" t="str">
        <f>_xlfn.CONCAT(IFERROR(INDEX(Lookup!B:B, MATCH(Table1[[#This Row],[Origin City]], Lookup!A:A, 0)), Table1[[#This Row],[Origin City]]),","," ",Table1[[#This Row],[Origin State]])</f>
        <v>Argyle, MN</v>
      </c>
      <c r="K2286" s="23" t="s">
        <v>48</v>
      </c>
      <c r="L2286" s="23" t="s">
        <v>49</v>
      </c>
      <c r="M2286" s="23" t="s">
        <v>50</v>
      </c>
      <c r="N2286" s="44">
        <v>1528</v>
      </c>
      <c r="O2286" s="23" t="s">
        <v>51</v>
      </c>
      <c r="P2286" s="23">
        <v>110</v>
      </c>
      <c r="Q2286" s="23">
        <v>120</v>
      </c>
      <c r="R2286" s="23" t="s">
        <v>2</v>
      </c>
      <c r="S2286" s="23" t="s">
        <v>43</v>
      </c>
      <c r="T2286" s="23" t="s">
        <v>52</v>
      </c>
      <c r="U2286" s="37" t="s">
        <v>44</v>
      </c>
      <c r="V2286" s="32" t="s">
        <v>45</v>
      </c>
      <c r="W2286" s="4">
        <v>6135</v>
      </c>
      <c r="X2286" s="4">
        <f>IF(Table1[[#This Row],[Commodity]]="corn",Table1[[#This Row],[Tariff per Car]]/(111*2000/56),Table1[[#This Row],[Tariff per Car]]/(111*2000/60))</f>
        <v>1.6581081081081082</v>
      </c>
      <c r="Y2286" s="4">
        <f>Table1[[#This Row],[Tariff per Car]]/100.7</f>
        <v>60.923535253227406</v>
      </c>
      <c r="Z2286" s="4">
        <f>(Table1[[#This Row],[Tariff per Car]]/111)</f>
        <v>55.270270270270274</v>
      </c>
      <c r="AA2286" s="6">
        <f>(Table1[[#This Row],[Tariff per Car]]/111)/Table1[[#This Row],[Route Mileage]]</f>
        <v>3.6171642847035522E-2</v>
      </c>
      <c r="AB2286" s="4">
        <v>0.1</v>
      </c>
      <c r="AC2286" s="4">
        <f>Table1[[#This Row],[FSC per Mile]]*Table1[[#This Row],[Route Mileage]]</f>
        <v>152.80000000000001</v>
      </c>
      <c r="AD2286" s="4">
        <f>Table1[[#This Row],[Tariff per Car]]+Table1[[#This Row],[FSC per Car]]</f>
        <v>6287.8</v>
      </c>
      <c r="AE2286" s="4">
        <f>IF(Table1[[#This Row],[Commodity]]="corn",Table1[[#This Row],[Tariff + FSC per Car]]/(111*2000/56),Table1[[#This Row],[Tariff + FSC per Car]]/(111*2000/60))</f>
        <v>1.6994054054054055</v>
      </c>
      <c r="AF2286" s="4">
        <f>Table1[[#This Row],[Tariff + FSC per Car]]/100.7</f>
        <v>62.440913604766635</v>
      </c>
      <c r="AG2286" s="4">
        <f>(Table1[[#This Row],[Tariff + FSC per Car]]/111)</f>
        <v>56.646846846846849</v>
      </c>
      <c r="AH2286" s="6">
        <f>(Table1[[#This Row],[Tariff + FSC per Car]]/111)/Table1[[#This Row],[Route Mileage]]</f>
        <v>3.7072543747936421E-2</v>
      </c>
    </row>
    <row r="2287" spans="1:34" x14ac:dyDescent="0.25">
      <c r="A2287" s="12">
        <v>45976</v>
      </c>
      <c r="B2287" s="22" t="s">
        <v>34</v>
      </c>
      <c r="C2287" s="22" t="s">
        <v>34</v>
      </c>
      <c r="D2287" s="25">
        <v>4022</v>
      </c>
      <c r="E2287" s="24">
        <v>69105</v>
      </c>
      <c r="F2287" s="22" t="s">
        <v>72</v>
      </c>
      <c r="G2287" s="22" t="s">
        <v>36</v>
      </c>
      <c r="H2287" s="22" t="s">
        <v>73</v>
      </c>
      <c r="I2287" s="23" t="s">
        <v>47</v>
      </c>
      <c r="J2287" t="str">
        <f>_xlfn.CONCAT(IFERROR(INDEX(Lookup!B:B, MATCH(Table1[[#This Row],[Origin City]], Lookup!A:A, 0)), Table1[[#This Row],[Origin City]]),","," ",Table1[[#This Row],[Origin State]])</f>
        <v>Argyle, MN</v>
      </c>
      <c r="K2287" s="23" t="s">
        <v>65</v>
      </c>
      <c r="L2287" s="23" t="s">
        <v>54</v>
      </c>
      <c r="M2287" s="23" t="s">
        <v>66</v>
      </c>
      <c r="N2287" s="44">
        <v>1634</v>
      </c>
      <c r="O2287" s="23" t="s">
        <v>51</v>
      </c>
      <c r="P2287" s="23">
        <v>110</v>
      </c>
      <c r="Q2287" s="23">
        <v>120</v>
      </c>
      <c r="R2287" s="23" t="s">
        <v>2</v>
      </c>
      <c r="S2287" s="23" t="s">
        <v>43</v>
      </c>
      <c r="T2287" s="23" t="s">
        <v>52</v>
      </c>
      <c r="U2287" s="37" t="s">
        <v>44</v>
      </c>
      <c r="V2287" s="32" t="s">
        <v>45</v>
      </c>
      <c r="W2287" s="4">
        <v>5185</v>
      </c>
      <c r="X2287" s="4">
        <f>IF(Table1[[#This Row],[Commodity]]="corn",Table1[[#This Row],[Tariff per Car]]/(111*2000/56),Table1[[#This Row],[Tariff per Car]]/(111*2000/60))</f>
        <v>1.4013513513513514</v>
      </c>
      <c r="Y2287" s="4">
        <f>Table1[[#This Row],[Tariff per Car]]/100.7</f>
        <v>51.489572989076464</v>
      </c>
      <c r="Z2287" s="4">
        <f>(Table1[[#This Row],[Tariff per Car]]/111)</f>
        <v>46.711711711711715</v>
      </c>
      <c r="AA2287" s="6">
        <f>(Table1[[#This Row],[Tariff per Car]]/111)/Table1[[#This Row],[Route Mileage]]</f>
        <v>2.8587338868856619E-2</v>
      </c>
      <c r="AB2287" s="4">
        <v>0.1</v>
      </c>
      <c r="AC2287" s="4">
        <f>Table1[[#This Row],[FSC per Mile]]*Table1[[#This Row],[Route Mileage]]</f>
        <v>163.4</v>
      </c>
      <c r="AD2287" s="4">
        <f>Table1[[#This Row],[Tariff per Car]]+Table1[[#This Row],[FSC per Car]]</f>
        <v>5348.4</v>
      </c>
      <c r="AE2287" s="4">
        <f>IF(Table1[[#This Row],[Commodity]]="corn",Table1[[#This Row],[Tariff + FSC per Car]]/(111*2000/56),Table1[[#This Row],[Tariff + FSC per Car]]/(111*2000/60))</f>
        <v>1.4455135135135133</v>
      </c>
      <c r="AF2287" s="4">
        <f>Table1[[#This Row],[Tariff + FSC per Car]]/100.7</f>
        <v>53.112214498510419</v>
      </c>
      <c r="AG2287" s="4">
        <f>(Table1[[#This Row],[Tariff + FSC per Car]]/111)</f>
        <v>48.183783783783781</v>
      </c>
      <c r="AH2287" s="6">
        <f>(Table1[[#This Row],[Tariff + FSC per Car]]/111)/Table1[[#This Row],[Route Mileage]]</f>
        <v>2.9488239769757518E-2</v>
      </c>
    </row>
    <row r="2288" spans="1:34" x14ac:dyDescent="0.25">
      <c r="A2288" s="12">
        <v>45976</v>
      </c>
      <c r="B2288" s="22" t="s">
        <v>34</v>
      </c>
      <c r="C2288" s="22" t="s">
        <v>34</v>
      </c>
      <c r="D2288" s="25">
        <v>4022</v>
      </c>
      <c r="E2288" s="24">
        <v>69105</v>
      </c>
      <c r="F2288" s="22" t="s">
        <v>72</v>
      </c>
      <c r="G2288" s="22" t="s">
        <v>36</v>
      </c>
      <c r="H2288" s="22" t="s">
        <v>74</v>
      </c>
      <c r="I2288" s="23" t="s">
        <v>75</v>
      </c>
      <c r="J2288" t="str">
        <f>_xlfn.CONCAT(IFERROR(INDEX(Lookup!B:B, MATCH(Table1[[#This Row],[Origin City]], Lookup!A:A, 0)), Table1[[#This Row],[Origin City]]),","," ",Table1[[#This Row],[Origin State]])</f>
        <v>Casselton, ND</v>
      </c>
      <c r="K2288" s="23" t="s">
        <v>48</v>
      </c>
      <c r="L2288" s="23" t="s">
        <v>49</v>
      </c>
      <c r="M2288" s="23" t="s">
        <v>50</v>
      </c>
      <c r="N2288" s="44">
        <v>1469</v>
      </c>
      <c r="O2288" s="23" t="s">
        <v>51</v>
      </c>
      <c r="P2288" s="23">
        <v>110</v>
      </c>
      <c r="Q2288" s="23">
        <v>120</v>
      </c>
      <c r="R2288" s="23" t="s">
        <v>2</v>
      </c>
      <c r="S2288" s="23" t="s">
        <v>43</v>
      </c>
      <c r="T2288" s="23" t="s">
        <v>52</v>
      </c>
      <c r="U2288" s="37" t="s">
        <v>44</v>
      </c>
      <c r="V2288" s="32" t="s">
        <v>45</v>
      </c>
      <c r="W2288" s="4">
        <v>6085</v>
      </c>
      <c r="X2288" s="4">
        <f>IF(Table1[[#This Row],[Commodity]]="corn",Table1[[#This Row],[Tariff per Car]]/(111*2000/56),Table1[[#This Row],[Tariff per Car]]/(111*2000/60))</f>
        <v>1.6445945945945946</v>
      </c>
      <c r="Y2288" s="4">
        <f>Table1[[#This Row],[Tariff per Car]]/100.7</f>
        <v>60.427010923535249</v>
      </c>
      <c r="Z2288" s="4">
        <f>(Table1[[#This Row],[Tariff per Car]]/111)</f>
        <v>54.81981981981982</v>
      </c>
      <c r="AA2288" s="6">
        <f>(Table1[[#This Row],[Tariff per Car]]/111)/Table1[[#This Row],[Route Mileage]]</f>
        <v>3.731778068061254E-2</v>
      </c>
      <c r="AB2288" s="4">
        <v>0.1</v>
      </c>
      <c r="AC2288" s="4">
        <f>Table1[[#This Row],[FSC per Mile]]*Table1[[#This Row],[Route Mileage]]</f>
        <v>146.9</v>
      </c>
      <c r="AD2288" s="4">
        <f>Table1[[#This Row],[Tariff per Car]]+Table1[[#This Row],[FSC per Car]]</f>
        <v>6231.9</v>
      </c>
      <c r="AE2288" s="4">
        <f>IF(Table1[[#This Row],[Commodity]]="corn",Table1[[#This Row],[Tariff + FSC per Car]]/(111*2000/56),Table1[[#This Row],[Tariff + FSC per Car]]/(111*2000/60))</f>
        <v>1.6842972972972972</v>
      </c>
      <c r="AF2288" s="4">
        <f>Table1[[#This Row],[Tariff + FSC per Car]]/100.7</f>
        <v>61.885799404170797</v>
      </c>
      <c r="AG2288" s="4">
        <f>(Table1[[#This Row],[Tariff + FSC per Car]]/111)</f>
        <v>56.143243243243241</v>
      </c>
      <c r="AH2288" s="6">
        <f>(Table1[[#This Row],[Tariff + FSC per Car]]/111)/Table1[[#This Row],[Route Mileage]]</f>
        <v>3.8218681581513439E-2</v>
      </c>
    </row>
    <row r="2289" spans="1:34" x14ac:dyDescent="0.25">
      <c r="A2289" s="12">
        <v>45976</v>
      </c>
      <c r="B2289" s="22" t="s">
        <v>34</v>
      </c>
      <c r="C2289" s="22" t="s">
        <v>34</v>
      </c>
      <c r="D2289" s="25">
        <v>4022</v>
      </c>
      <c r="E2289" s="24">
        <v>69902</v>
      </c>
      <c r="F2289" s="22" t="s">
        <v>72</v>
      </c>
      <c r="G2289" s="22" t="s">
        <v>36</v>
      </c>
      <c r="H2289" s="22" t="s">
        <v>74</v>
      </c>
      <c r="I2289" s="23" t="s">
        <v>75</v>
      </c>
      <c r="J2289" t="str">
        <f>_xlfn.CONCAT(IFERROR(INDEX(Lookup!B:B, MATCH(Table1[[#This Row],[Origin City]], Lookup!A:A, 0)), Table1[[#This Row],[Origin City]]),","," ",Table1[[#This Row],[Origin State]])</f>
        <v>Casselton, ND</v>
      </c>
      <c r="K2289" s="23" t="s">
        <v>79</v>
      </c>
      <c r="L2289" s="23" t="s">
        <v>62</v>
      </c>
      <c r="M2289" s="23" t="str">
        <f>_xlfn.CONCAT(IFERROR(INDEX(Lookup!B:B, MATCH(Table1[[#This Row],[Destination City]], Lookup!A:A, 0)), Table1[[#This Row],[Destination City]]),","," ",Table1[[#This Row],[Destination State]])</f>
        <v>St. Louis, MO</v>
      </c>
      <c r="N2289" s="44">
        <v>855</v>
      </c>
      <c r="O2289" s="23" t="s">
        <v>51</v>
      </c>
      <c r="P2289" s="23">
        <v>110</v>
      </c>
      <c r="Q2289" s="23">
        <v>120</v>
      </c>
      <c r="R2289" s="23" t="s">
        <v>2</v>
      </c>
      <c r="S2289" s="23" t="s">
        <v>43</v>
      </c>
      <c r="T2289" s="23" t="s">
        <v>52</v>
      </c>
      <c r="U2289" s="37" t="s">
        <v>44</v>
      </c>
      <c r="V2289" s="32" t="s">
        <v>45</v>
      </c>
      <c r="W2289" s="4">
        <v>3400</v>
      </c>
      <c r="X2289" s="4">
        <f>IF(Table1[[#This Row],[Commodity]]="corn",Table1[[#This Row],[Tariff per Car]]/(111*2000/56),Table1[[#This Row],[Tariff per Car]]/(111*2000/60))</f>
        <v>0.91891891891891897</v>
      </c>
      <c r="Y2289" s="4">
        <f>Table1[[#This Row],[Tariff per Car]]/100.7</f>
        <v>33.763654419066533</v>
      </c>
      <c r="Z2289" s="4">
        <f>(Table1[[#This Row],[Tariff per Car]]/111)</f>
        <v>30.63063063063063</v>
      </c>
      <c r="AA2289" s="6">
        <f>(Table1[[#This Row],[Tariff per Car]]/111)/Table1[[#This Row],[Route Mileage]]</f>
        <v>3.5825298983193719E-2</v>
      </c>
      <c r="AB2289" s="4">
        <v>0.1</v>
      </c>
      <c r="AC2289" s="4">
        <f>Table1[[#This Row],[FSC per Mile]]*Table1[[#This Row],[Route Mileage]]</f>
        <v>85.5</v>
      </c>
      <c r="AD2289" s="4">
        <f>Table1[[#This Row],[Tariff per Car]]+Table1[[#This Row],[FSC per Car]]</f>
        <v>3485.5</v>
      </c>
      <c r="AE2289" s="4">
        <f>IF(Table1[[#This Row],[Commodity]]="corn",Table1[[#This Row],[Tariff + FSC per Car]]/(111*2000/56),Table1[[#This Row],[Tariff + FSC per Car]]/(111*2000/60))</f>
        <v>0.94202702702702701</v>
      </c>
      <c r="AF2289" s="4">
        <f>Table1[[#This Row],[Tariff + FSC per Car]]/100.7</f>
        <v>34.612711022840116</v>
      </c>
      <c r="AG2289" s="4">
        <f>(Table1[[#This Row],[Tariff + FSC per Car]]/111)</f>
        <v>31.400900900900901</v>
      </c>
      <c r="AH2289" s="6">
        <f>(Table1[[#This Row],[Tariff + FSC per Car]]/111)/Table1[[#This Row],[Route Mileage]]</f>
        <v>3.6726199884094618E-2</v>
      </c>
    </row>
    <row r="2290" spans="1:34" x14ac:dyDescent="0.25">
      <c r="A2290" s="12">
        <v>45976</v>
      </c>
      <c r="B2290" s="22" t="s">
        <v>34</v>
      </c>
      <c r="C2290" s="22" t="s">
        <v>34</v>
      </c>
      <c r="D2290" s="25">
        <v>4022</v>
      </c>
      <c r="E2290" s="24">
        <v>69105</v>
      </c>
      <c r="F2290" s="22" t="s">
        <v>72</v>
      </c>
      <c r="G2290" s="22" t="s">
        <v>36</v>
      </c>
      <c r="H2290" s="22" t="s">
        <v>76</v>
      </c>
      <c r="I2290" s="23" t="s">
        <v>77</v>
      </c>
      <c r="J2290" t="str">
        <f>_xlfn.CONCAT(IFERROR(INDEX(Lookup!B:B, MATCH(Table1[[#This Row],[Origin City]], Lookup!A:A, 0)), Table1[[#This Row],[Origin City]]),","," ",Table1[[#This Row],[Origin State]])</f>
        <v>Concordia, KS</v>
      </c>
      <c r="K2290" s="23" t="s">
        <v>65</v>
      </c>
      <c r="L2290" s="23" t="s">
        <v>54</v>
      </c>
      <c r="M2290" s="23" t="s">
        <v>66</v>
      </c>
      <c r="N2290" s="44">
        <v>742</v>
      </c>
      <c r="O2290" s="23" t="s">
        <v>51</v>
      </c>
      <c r="P2290" s="23">
        <v>110</v>
      </c>
      <c r="Q2290" s="23">
        <v>120</v>
      </c>
      <c r="R2290" s="23" t="s">
        <v>2</v>
      </c>
      <c r="S2290" s="23" t="s">
        <v>43</v>
      </c>
      <c r="T2290" s="23" t="s">
        <v>43</v>
      </c>
      <c r="U2290" s="37" t="s">
        <v>44</v>
      </c>
      <c r="V2290" s="32" t="s">
        <v>45</v>
      </c>
      <c r="W2290" s="4">
        <v>3435</v>
      </c>
      <c r="X2290" s="4">
        <f>IF(Table1[[#This Row],[Commodity]]="corn",Table1[[#This Row],[Tariff per Car]]/(111*2000/56),Table1[[#This Row],[Tariff per Car]]/(111*2000/60))</f>
        <v>0.92837837837837833</v>
      </c>
      <c r="Y2290" s="4">
        <f>Table1[[#This Row],[Tariff per Car]]/100.7</f>
        <v>34.111221449851044</v>
      </c>
      <c r="Z2290" s="4">
        <f>(Table1[[#This Row],[Tariff per Car]]/111)</f>
        <v>30.945945945945947</v>
      </c>
      <c r="AA2290" s="6">
        <f>(Table1[[#This Row],[Tariff per Car]]/111)/Table1[[#This Row],[Route Mileage]]</f>
        <v>4.1706126611786992E-2</v>
      </c>
      <c r="AB2290" s="4">
        <v>0.1</v>
      </c>
      <c r="AC2290" s="4">
        <f>Table1[[#This Row],[FSC per Mile]]*Table1[[#This Row],[Route Mileage]]</f>
        <v>74.2</v>
      </c>
      <c r="AD2290" s="4">
        <f>Table1[[#This Row],[Tariff per Car]]+Table1[[#This Row],[FSC per Car]]</f>
        <v>3509.2</v>
      </c>
      <c r="AE2290" s="4">
        <f>IF(Table1[[#This Row],[Commodity]]="corn",Table1[[#This Row],[Tariff + FSC per Car]]/(111*2000/56),Table1[[#This Row],[Tariff + FSC per Car]]/(111*2000/60))</f>
        <v>0.94843243243243236</v>
      </c>
      <c r="AF2290" s="4">
        <f>Table1[[#This Row],[Tariff + FSC per Car]]/100.7</f>
        <v>34.848063555114194</v>
      </c>
      <c r="AG2290" s="4">
        <f>(Table1[[#This Row],[Tariff + FSC per Car]]/111)</f>
        <v>31.614414414414412</v>
      </c>
      <c r="AH2290" s="6">
        <f>(Table1[[#This Row],[Tariff + FSC per Car]]/111)/Table1[[#This Row],[Route Mileage]]</f>
        <v>4.2607027512687884E-2</v>
      </c>
    </row>
    <row r="2291" spans="1:34" x14ac:dyDescent="0.25">
      <c r="A2291" s="12">
        <v>45976</v>
      </c>
      <c r="B2291" s="22" t="s">
        <v>34</v>
      </c>
      <c r="C2291" s="22" t="s">
        <v>34</v>
      </c>
      <c r="D2291" s="25">
        <v>4022</v>
      </c>
      <c r="E2291" s="24">
        <v>69105</v>
      </c>
      <c r="F2291" s="22" t="s">
        <v>72</v>
      </c>
      <c r="G2291" s="22" t="s">
        <v>36</v>
      </c>
      <c r="H2291" s="22" t="s">
        <v>78</v>
      </c>
      <c r="I2291" s="23" t="s">
        <v>68</v>
      </c>
      <c r="J2291" t="str">
        <f>_xlfn.CONCAT(IFERROR(INDEX(Lookup!B:B, MATCH(Table1[[#This Row],[Origin City]], Lookup!A:A, 0)), Table1[[#This Row],[Origin City]]),","," ",Table1[[#This Row],[Origin State]])</f>
        <v>Mitchell, SD</v>
      </c>
      <c r="K2291" s="23" t="s">
        <v>48</v>
      </c>
      <c r="L2291" s="23" t="s">
        <v>49</v>
      </c>
      <c r="M2291" s="23" t="s">
        <v>50</v>
      </c>
      <c r="N2291" s="44">
        <v>1624</v>
      </c>
      <c r="O2291" s="23" t="s">
        <v>51</v>
      </c>
      <c r="P2291" s="23">
        <v>110</v>
      </c>
      <c r="Q2291" s="23">
        <v>120</v>
      </c>
      <c r="R2291" s="23" t="s">
        <v>2</v>
      </c>
      <c r="S2291" s="23" t="s">
        <v>43</v>
      </c>
      <c r="T2291" t="s">
        <v>52</v>
      </c>
      <c r="U2291" s="37" t="s">
        <v>44</v>
      </c>
      <c r="V2291" s="32" t="s">
        <v>45</v>
      </c>
      <c r="W2291" s="4">
        <v>6185</v>
      </c>
      <c r="X2291" s="4">
        <f>IF(Table1[[#This Row],[Commodity]]="corn",Table1[[#This Row],[Tariff per Car]]/(111*2000/56),Table1[[#This Row],[Tariff per Car]]/(111*2000/60))</f>
        <v>1.6716216216216215</v>
      </c>
      <c r="Y2291" s="4">
        <f>Table1[[#This Row],[Tariff per Car]]/100.7</f>
        <v>61.420059582919563</v>
      </c>
      <c r="Z2291" s="4">
        <f>(Table1[[#This Row],[Tariff per Car]]/111)</f>
        <v>55.72072072072072</v>
      </c>
      <c r="AA2291" s="6">
        <f>(Table1[[#This Row],[Tariff per Car]]/111)/Table1[[#This Row],[Route Mileage]]</f>
        <v>3.4310788621133452E-2</v>
      </c>
      <c r="AB2291" s="4">
        <v>0.1</v>
      </c>
      <c r="AC2291" s="4">
        <f>Table1[[#This Row],[FSC per Mile]]*Table1[[#This Row],[Route Mileage]]</f>
        <v>162.4</v>
      </c>
      <c r="AD2291" s="4">
        <f>Table1[[#This Row],[Tariff per Car]]+Table1[[#This Row],[FSC per Car]]</f>
        <v>6347.4</v>
      </c>
      <c r="AE2291" s="4">
        <f>IF(Table1[[#This Row],[Commodity]]="corn",Table1[[#This Row],[Tariff + FSC per Car]]/(111*2000/56),Table1[[#This Row],[Tariff + FSC per Car]]/(111*2000/60))</f>
        <v>1.7155135135135133</v>
      </c>
      <c r="AF2291" s="4">
        <f>Table1[[#This Row],[Tariff + FSC per Car]]/100.7</f>
        <v>63.03277060575968</v>
      </c>
      <c r="AG2291" s="4">
        <f>(Table1[[#This Row],[Tariff + FSC per Car]]/111)</f>
        <v>57.183783783783781</v>
      </c>
      <c r="AH2291" s="6">
        <f>(Table1[[#This Row],[Tariff + FSC per Car]]/111)/Table1[[#This Row],[Route Mileage]]</f>
        <v>3.5211689522034351E-2</v>
      </c>
    </row>
    <row r="2292" spans="1:34" x14ac:dyDescent="0.25">
      <c r="A2292" s="12">
        <v>45976</v>
      </c>
      <c r="B2292" s="22" t="s">
        <v>34</v>
      </c>
      <c r="C2292" s="22" t="s">
        <v>34</v>
      </c>
      <c r="D2292" s="25">
        <v>4022</v>
      </c>
      <c r="E2292" s="24">
        <v>69105</v>
      </c>
      <c r="F2292" s="22" t="s">
        <v>72</v>
      </c>
      <c r="G2292" s="22" t="s">
        <v>36</v>
      </c>
      <c r="H2292" s="22" t="s">
        <v>61</v>
      </c>
      <c r="I2292" s="23" t="s">
        <v>62</v>
      </c>
      <c r="J2292" t="str">
        <f>_xlfn.CONCAT(IFERROR(INDEX(Lookup!B:B, MATCH(Table1[[#This Row],[Origin City]], Lookup!A:A, 0)), Table1[[#This Row],[Origin City]]),","," ",Table1[[#This Row],[Origin State]])</f>
        <v>Phelps (Rock Port), MO</v>
      </c>
      <c r="K2292" s="23" t="s">
        <v>48</v>
      </c>
      <c r="L2292" s="23" t="s">
        <v>49</v>
      </c>
      <c r="M2292" s="23" t="s">
        <v>50</v>
      </c>
      <c r="N2292" s="44">
        <v>1881</v>
      </c>
      <c r="O2292" s="23" t="s">
        <v>51</v>
      </c>
      <c r="P2292" s="23">
        <v>110</v>
      </c>
      <c r="Q2292" s="23">
        <v>120</v>
      </c>
      <c r="R2292" s="23" t="s">
        <v>2</v>
      </c>
      <c r="S2292" s="23" t="s">
        <v>43</v>
      </c>
      <c r="T2292" s="23" t="s">
        <v>43</v>
      </c>
      <c r="U2292" s="37" t="s">
        <v>44</v>
      </c>
      <c r="V2292" s="32" t="s">
        <v>45</v>
      </c>
      <c r="W2292" s="4">
        <v>6135</v>
      </c>
      <c r="X2292" s="4">
        <f>IF(Table1[[#This Row],[Commodity]]="corn",Table1[[#This Row],[Tariff per Car]]/(111*2000/56),Table1[[#This Row],[Tariff per Car]]/(111*2000/60))</f>
        <v>1.6581081081081082</v>
      </c>
      <c r="Y2292" s="4">
        <f>Table1[[#This Row],[Tariff per Car]]/100.7</f>
        <v>60.923535253227406</v>
      </c>
      <c r="Z2292" s="4">
        <f>(Table1[[#This Row],[Tariff per Car]]/111)</f>
        <v>55.270270270270274</v>
      </c>
      <c r="AA2292" s="6">
        <f>(Table1[[#This Row],[Tariff per Car]]/111)/Table1[[#This Row],[Route Mileage]]</f>
        <v>2.9383450436082016E-2</v>
      </c>
      <c r="AB2292" s="4">
        <v>0.1</v>
      </c>
      <c r="AC2292" s="4">
        <f>Table1[[#This Row],[FSC per Mile]]*Table1[[#This Row],[Route Mileage]]</f>
        <v>188.10000000000002</v>
      </c>
      <c r="AD2292" s="4">
        <f>Table1[[#This Row],[Tariff per Car]]+Table1[[#This Row],[FSC per Car]]</f>
        <v>6323.1</v>
      </c>
      <c r="AE2292" s="4">
        <f>IF(Table1[[#This Row],[Commodity]]="corn",Table1[[#This Row],[Tariff + FSC per Car]]/(111*2000/56),Table1[[#This Row],[Tariff + FSC per Car]]/(111*2000/60))</f>
        <v>1.708945945945946</v>
      </c>
      <c r="AF2292" s="4">
        <f>Table1[[#This Row],[Tariff + FSC per Car]]/100.7</f>
        <v>62.791459781529298</v>
      </c>
      <c r="AG2292" s="4">
        <f>(Table1[[#This Row],[Tariff + FSC per Car]]/111)</f>
        <v>56.964864864864872</v>
      </c>
      <c r="AH2292" s="6">
        <f>(Table1[[#This Row],[Tariff + FSC per Car]]/111)/Table1[[#This Row],[Route Mileage]]</f>
        <v>3.0284351336982918E-2</v>
      </c>
    </row>
    <row r="2293" spans="1:34" x14ac:dyDescent="0.25">
      <c r="A2293" s="12">
        <v>45976</v>
      </c>
      <c r="B2293" s="22" t="s">
        <v>34</v>
      </c>
      <c r="C2293" s="22" t="s">
        <v>34</v>
      </c>
      <c r="D2293" s="25">
        <v>4022</v>
      </c>
      <c r="E2293" s="24">
        <v>69105</v>
      </c>
      <c r="F2293" s="22" t="s">
        <v>72</v>
      </c>
      <c r="G2293" s="22" t="s">
        <v>36</v>
      </c>
      <c r="H2293" s="22" t="s">
        <v>69</v>
      </c>
      <c r="I2293" s="23" t="s">
        <v>47</v>
      </c>
      <c r="J2293" t="str">
        <f>_xlfn.CONCAT(IFERROR(INDEX(Lookup!B:B, MATCH(Table1[[#This Row],[Origin City]], Lookup!A:A, 0)), Table1[[#This Row],[Origin City]]),","," ",Table1[[#This Row],[Origin State]])</f>
        <v>St. Cloud, MN</v>
      </c>
      <c r="K2293" s="23" t="s">
        <v>48</v>
      </c>
      <c r="L2293" s="23" t="s">
        <v>49</v>
      </c>
      <c r="M2293" s="23" t="s">
        <v>50</v>
      </c>
      <c r="N2293" s="44">
        <v>1666</v>
      </c>
      <c r="O2293" s="23" t="s">
        <v>51</v>
      </c>
      <c r="P2293" s="23">
        <v>110</v>
      </c>
      <c r="Q2293" s="23">
        <v>120</v>
      </c>
      <c r="R2293" s="23" t="s">
        <v>2</v>
      </c>
      <c r="S2293" s="23" t="s">
        <v>43</v>
      </c>
      <c r="T2293" s="23" t="s">
        <v>43</v>
      </c>
      <c r="U2293" s="37" t="s">
        <v>44</v>
      </c>
      <c r="V2293" s="32" t="s">
        <v>45</v>
      </c>
      <c r="W2293" s="4">
        <v>6235</v>
      </c>
      <c r="X2293" s="4">
        <f>IF(Table1[[#This Row],[Commodity]]="corn",Table1[[#This Row],[Tariff per Car]]/(111*2000/56),Table1[[#This Row],[Tariff per Car]]/(111*2000/60))</f>
        <v>1.6851351351351351</v>
      </c>
      <c r="Y2293" s="4">
        <f>Table1[[#This Row],[Tariff per Car]]/100.7</f>
        <v>61.916583912611713</v>
      </c>
      <c r="Z2293" s="4">
        <f>(Table1[[#This Row],[Tariff per Car]]/111)</f>
        <v>56.171171171171174</v>
      </c>
      <c r="AA2293" s="6">
        <f>(Table1[[#This Row],[Tariff per Car]]/111)/Table1[[#This Row],[Route Mileage]]</f>
        <v>3.3716189178374052E-2</v>
      </c>
      <c r="AB2293" s="4">
        <v>0.1</v>
      </c>
      <c r="AC2293" s="4">
        <f>Table1[[#This Row],[FSC per Mile]]*Table1[[#This Row],[Route Mileage]]</f>
        <v>166.60000000000002</v>
      </c>
      <c r="AD2293" s="4">
        <f>Table1[[#This Row],[Tariff per Car]]+Table1[[#This Row],[FSC per Car]]</f>
        <v>6401.6</v>
      </c>
      <c r="AE2293" s="4">
        <f>IF(Table1[[#This Row],[Commodity]]="corn",Table1[[#This Row],[Tariff + FSC per Car]]/(111*2000/56),Table1[[#This Row],[Tariff + FSC per Car]]/(111*2000/60))</f>
        <v>1.7301621621621623</v>
      </c>
      <c r="AF2293" s="4">
        <f>Table1[[#This Row],[Tariff + FSC per Car]]/100.7</f>
        <v>63.57100297914598</v>
      </c>
      <c r="AG2293" s="4">
        <f>(Table1[[#This Row],[Tariff + FSC per Car]]/111)</f>
        <v>57.672072072072076</v>
      </c>
      <c r="AH2293" s="6">
        <f>(Table1[[#This Row],[Tariff + FSC per Car]]/111)/Table1[[#This Row],[Route Mileage]]</f>
        <v>3.4617090079274958E-2</v>
      </c>
    </row>
    <row r="2294" spans="1:34" x14ac:dyDescent="0.25">
      <c r="A2294" s="12">
        <v>45976</v>
      </c>
      <c r="B2294" s="22" t="s">
        <v>131</v>
      </c>
      <c r="C2294" s="22" t="s">
        <v>131</v>
      </c>
      <c r="D2294" s="25">
        <v>4050</v>
      </c>
      <c r="E2294" s="24">
        <v>1001000</v>
      </c>
      <c r="F2294" s="22" t="s">
        <v>72</v>
      </c>
      <c r="G2294" s="22" t="s">
        <v>36</v>
      </c>
      <c r="H2294" s="22" t="s">
        <v>132</v>
      </c>
      <c r="I2294" s="23" t="s">
        <v>57</v>
      </c>
      <c r="J2294" t="str">
        <f>_xlfn.CONCAT(IFERROR(INDEX(Lookup!B:B, MATCH(Table1[[#This Row],[Origin City]], Lookup!A:A, 0)), Table1[[#This Row],[Origin City]]),","," ",Table1[[#This Row],[Origin State]])</f>
        <v>Gibson City, IL</v>
      </c>
      <c r="K2294" s="23" t="s">
        <v>133</v>
      </c>
      <c r="L2294" s="23" t="s">
        <v>83</v>
      </c>
      <c r="M2294" s="23" t="str">
        <f>_xlfn.CONCAT(IFERROR(INDEX(Lookup!B:B, MATCH(Table1[[#This Row],[Destination City]], Lookup!A:A, 0)), Table1[[#This Row],[Destination City]]),","," ",Table1[[#This Row],[Destination State]])</f>
        <v>Reserve, LA</v>
      </c>
      <c r="N2294" s="44">
        <v>870</v>
      </c>
      <c r="O2294" s="23" t="s">
        <v>86</v>
      </c>
      <c r="P2294" s="23">
        <v>105</v>
      </c>
      <c r="Q2294" s="23"/>
      <c r="R2294" s="23" t="s">
        <v>108</v>
      </c>
      <c r="S2294" s="23" t="s">
        <v>43</v>
      </c>
      <c r="T2294" s="23" t="s">
        <v>52</v>
      </c>
      <c r="U2294" s="31"/>
      <c r="V2294" s="32" t="s">
        <v>134</v>
      </c>
      <c r="W2294" s="4">
        <v>2301</v>
      </c>
      <c r="X2294" s="4">
        <f>IF(Table1[[#This Row],[Commodity]]="corn",Table1[[#This Row],[Tariff per Car]]/(111*2000/56),Table1[[#This Row],[Tariff per Car]]/(111*2000/60))</f>
        <v>0.62189189189189187</v>
      </c>
      <c r="Y2294" s="4">
        <f>Table1[[#This Row],[Tariff per Car]]/100.7</f>
        <v>22.850049652432968</v>
      </c>
      <c r="Z2294" s="4">
        <f>(Table1[[#This Row],[Tariff per Car]]/111)</f>
        <v>20.72972972972973</v>
      </c>
      <c r="AA2294" s="6">
        <f>(Table1[[#This Row],[Tariff per Car]]/111)/Table1[[#This Row],[Route Mileage]]</f>
        <v>2.3827275551413483E-2</v>
      </c>
      <c r="AB2294" s="4">
        <v>0.3765</v>
      </c>
      <c r="AC2294" s="4">
        <f>Table1[[#This Row],[FSC per Mile]]*Table1[[#This Row],[Route Mileage]]</f>
        <v>327.55500000000001</v>
      </c>
      <c r="AD2294" s="4">
        <f>Table1[[#This Row],[Tariff per Car]]+Table1[[#This Row],[FSC per Car]]</f>
        <v>2628.5549999999998</v>
      </c>
      <c r="AE2294" s="4">
        <f>IF(Table1[[#This Row],[Commodity]]="corn",Table1[[#This Row],[Tariff + FSC per Car]]/(111*2000/56),Table1[[#This Row],[Tariff + FSC per Car]]/(111*2000/60))</f>
        <v>0.71042027027027022</v>
      </c>
      <c r="AF2294" s="4">
        <f>Table1[[#This Row],[Tariff + FSC per Car]]/100.7</f>
        <v>26.102830188679242</v>
      </c>
      <c r="AG2294" s="4">
        <f>(Table1[[#This Row],[Tariff + FSC per Car]]/111)</f>
        <v>23.680675675675673</v>
      </c>
      <c r="AH2294" s="6">
        <f>(Table1[[#This Row],[Tariff + FSC per Car]]/111)/Table1[[#This Row],[Route Mileage]]</f>
        <v>2.7219167443305371E-2</v>
      </c>
    </row>
    <row r="2295" spans="1:34" x14ac:dyDescent="0.25">
      <c r="A2295" s="12">
        <v>45976</v>
      </c>
      <c r="B2295" s="22" t="s">
        <v>131</v>
      </c>
      <c r="C2295" s="22" t="s">
        <v>131</v>
      </c>
      <c r="D2295" s="25">
        <v>4050</v>
      </c>
      <c r="E2295" s="24">
        <v>1001000</v>
      </c>
      <c r="F2295" s="22" t="s">
        <v>72</v>
      </c>
      <c r="G2295" s="22" t="s">
        <v>36</v>
      </c>
      <c r="H2295" s="22" t="s">
        <v>132</v>
      </c>
      <c r="I2295" s="23" t="s">
        <v>57</v>
      </c>
      <c r="J2295" t="str">
        <f>_xlfn.CONCAT(IFERROR(INDEX(Lookup!B:B, MATCH(Table1[[#This Row],[Origin City]], Lookup!A:A, 0)), Table1[[#This Row],[Origin City]]),","," ",Table1[[#This Row],[Origin State]])</f>
        <v>Gibson City, IL</v>
      </c>
      <c r="K2295" s="23" t="s">
        <v>133</v>
      </c>
      <c r="L2295" s="23" t="s">
        <v>83</v>
      </c>
      <c r="M2295" s="23" t="str">
        <f>_xlfn.CONCAT(IFERROR(INDEX(Lookup!B:B, MATCH(Table1[[#This Row],[Destination City]], Lookup!A:A, 0)), Table1[[#This Row],[Destination City]]),","," ",Table1[[#This Row],[Destination State]])</f>
        <v>Reserve, LA</v>
      </c>
      <c r="N2295" s="44">
        <v>870</v>
      </c>
      <c r="O2295" s="23" t="s">
        <v>86</v>
      </c>
      <c r="P2295" s="23">
        <v>105</v>
      </c>
      <c r="Q2295" s="23"/>
      <c r="R2295" s="23" t="s">
        <v>2</v>
      </c>
      <c r="S2295" s="23" t="s">
        <v>43</v>
      </c>
      <c r="T2295" s="23" t="s">
        <v>52</v>
      </c>
      <c r="U2295" s="31"/>
      <c r="V2295" s="32" t="s">
        <v>134</v>
      </c>
      <c r="W2295" s="4">
        <v>2681</v>
      </c>
      <c r="X2295" s="4">
        <f>IF(Table1[[#This Row],[Commodity]]="corn",Table1[[#This Row],[Tariff per Car]]/(111*2000/56),Table1[[#This Row],[Tariff per Car]]/(111*2000/60))</f>
        <v>0.72459459459459463</v>
      </c>
      <c r="Y2295" s="4">
        <f>Table1[[#This Row],[Tariff per Car]]/100.7</f>
        <v>26.623634558093347</v>
      </c>
      <c r="Z2295" s="4">
        <f>(Table1[[#This Row],[Tariff per Car]]/111)</f>
        <v>24.153153153153152</v>
      </c>
      <c r="AA2295" s="6">
        <f>(Table1[[#This Row],[Tariff per Car]]/111)/Table1[[#This Row],[Route Mileage]]</f>
        <v>2.7762245003624314E-2</v>
      </c>
      <c r="AB2295" s="4">
        <v>0.3765</v>
      </c>
      <c r="AC2295" s="4">
        <f>Table1[[#This Row],[FSC per Mile]]*Table1[[#This Row],[Route Mileage]]</f>
        <v>327.55500000000001</v>
      </c>
      <c r="AD2295" s="4">
        <f>Table1[[#This Row],[Tariff per Car]]+Table1[[#This Row],[FSC per Car]]</f>
        <v>3008.5549999999998</v>
      </c>
      <c r="AE2295" s="4">
        <f>IF(Table1[[#This Row],[Commodity]]="corn",Table1[[#This Row],[Tariff + FSC per Car]]/(111*2000/56),Table1[[#This Row],[Tariff + FSC per Car]]/(111*2000/60))</f>
        <v>0.81312297297297298</v>
      </c>
      <c r="AF2295" s="4">
        <f>Table1[[#This Row],[Tariff + FSC per Car]]/100.7</f>
        <v>29.87641509433962</v>
      </c>
      <c r="AG2295" s="4">
        <f>(Table1[[#This Row],[Tariff + FSC per Car]]/111)</f>
        <v>27.104099099099098</v>
      </c>
      <c r="AH2295" s="6">
        <f>(Table1[[#This Row],[Tariff + FSC per Car]]/111)/Table1[[#This Row],[Route Mileage]]</f>
        <v>3.1154136895516205E-2</v>
      </c>
    </row>
    <row r="2296" spans="1:34" x14ac:dyDescent="0.25">
      <c r="A2296" s="12">
        <v>45976</v>
      </c>
      <c r="B2296" s="22" t="s">
        <v>131</v>
      </c>
      <c r="C2296" s="22" t="s">
        <v>131</v>
      </c>
      <c r="D2296" s="25">
        <v>4050</v>
      </c>
      <c r="E2296" s="24">
        <v>1001000</v>
      </c>
      <c r="F2296" s="22" t="s">
        <v>72</v>
      </c>
      <c r="G2296" s="22" t="s">
        <v>36</v>
      </c>
      <c r="H2296" s="22" t="s">
        <v>135</v>
      </c>
      <c r="I2296" s="23" t="s">
        <v>59</v>
      </c>
      <c r="J2296" t="str">
        <f>_xlfn.CONCAT(IFERROR(INDEX(Lookup!B:B, MATCH(Table1[[#This Row],[Origin City]], Lookup!A:A, 0)), Table1[[#This Row],[Origin City]]),","," ",Table1[[#This Row],[Origin State]])</f>
        <v>Ida Grove, IA</v>
      </c>
      <c r="K2296" s="23" t="s">
        <v>136</v>
      </c>
      <c r="L2296" s="23" t="s">
        <v>83</v>
      </c>
      <c r="M2296" s="23" t="str">
        <f>_xlfn.CONCAT(IFERROR(INDEX(Lookup!B:B, MATCH(Table1[[#This Row],[Destination City]], Lookup!A:A, 0)), Table1[[#This Row],[Destination City]]),","," ",Table1[[#This Row],[Destination State]])</f>
        <v>Convent, LA</v>
      </c>
      <c r="N2296" s="44">
        <v>1376</v>
      </c>
      <c r="O2296" s="23" t="s">
        <v>86</v>
      </c>
      <c r="P2296" s="23">
        <v>105</v>
      </c>
      <c r="Q2296" s="23"/>
      <c r="R2296" s="23" t="s">
        <v>108</v>
      </c>
      <c r="S2296" s="23" t="s">
        <v>43</v>
      </c>
      <c r="T2296" s="23" t="s">
        <v>43</v>
      </c>
      <c r="U2296" s="31"/>
      <c r="V2296" s="32" t="s">
        <v>134</v>
      </c>
      <c r="W2296" s="4">
        <v>3434</v>
      </c>
      <c r="X2296" s="4">
        <f>IF(Table1[[#This Row],[Commodity]]="corn",Table1[[#This Row],[Tariff per Car]]/(111*2000/56),Table1[[#This Row],[Tariff per Car]]/(111*2000/60))</f>
        <v>0.92810810810810807</v>
      </c>
      <c r="Y2296" s="4">
        <f>Table1[[#This Row],[Tariff per Car]]/100.7</f>
        <v>34.101290963257199</v>
      </c>
      <c r="Z2296" s="4">
        <f>(Table1[[#This Row],[Tariff per Car]]/111)</f>
        <v>30.936936936936938</v>
      </c>
      <c r="AA2296" s="6">
        <f>(Table1[[#This Row],[Tariff per Car]]/111)/Table1[[#This Row],[Route Mileage]]</f>
        <v>2.2483239053006497E-2</v>
      </c>
      <c r="AB2296" s="4">
        <v>0.3765</v>
      </c>
      <c r="AC2296" s="4">
        <f>Table1[[#This Row],[FSC per Mile]]*Table1[[#This Row],[Route Mileage]]</f>
        <v>518.06399999999996</v>
      </c>
      <c r="AD2296" s="4">
        <f>Table1[[#This Row],[Tariff per Car]]+Table1[[#This Row],[FSC per Car]]</f>
        <v>3952.0639999999999</v>
      </c>
      <c r="AE2296" s="4">
        <f>IF(Table1[[#This Row],[Commodity]]="corn",Table1[[#This Row],[Tariff + FSC per Car]]/(111*2000/56),Table1[[#This Row],[Tariff + FSC per Car]]/(111*2000/60))</f>
        <v>1.0681254054054055</v>
      </c>
      <c r="AF2296" s="4">
        <f>Table1[[#This Row],[Tariff + FSC per Car]]/100.7</f>
        <v>39.245918570009927</v>
      </c>
      <c r="AG2296" s="4">
        <f>(Table1[[#This Row],[Tariff + FSC per Car]]/111)</f>
        <v>35.60418018018018</v>
      </c>
      <c r="AH2296" s="6">
        <f>(Table1[[#This Row],[Tariff + FSC per Car]]/111)/Table1[[#This Row],[Route Mileage]]</f>
        <v>2.5875130944898385E-2</v>
      </c>
    </row>
    <row r="2297" spans="1:34" x14ac:dyDescent="0.25">
      <c r="A2297" s="12">
        <v>45976</v>
      </c>
      <c r="B2297" s="22" t="s">
        <v>131</v>
      </c>
      <c r="C2297" s="22" t="s">
        <v>131</v>
      </c>
      <c r="D2297" s="25">
        <v>4050</v>
      </c>
      <c r="E2297" s="24">
        <v>1001000</v>
      </c>
      <c r="F2297" s="22" t="s">
        <v>72</v>
      </c>
      <c r="G2297" s="22" t="s">
        <v>36</v>
      </c>
      <c r="H2297" s="22" t="s">
        <v>135</v>
      </c>
      <c r="I2297" s="23" t="s">
        <v>59</v>
      </c>
      <c r="J2297" t="str">
        <f>_xlfn.CONCAT(IFERROR(INDEX(Lookup!B:B, MATCH(Table1[[#This Row],[Origin City]], Lookup!A:A, 0)), Table1[[#This Row],[Origin City]]),","," ",Table1[[#This Row],[Origin State]])</f>
        <v>Ida Grove, IA</v>
      </c>
      <c r="K2297" s="23" t="s">
        <v>136</v>
      </c>
      <c r="L2297" s="23" t="s">
        <v>83</v>
      </c>
      <c r="M2297" s="23" t="str">
        <f>_xlfn.CONCAT(IFERROR(INDEX(Lookup!B:B, MATCH(Table1[[#This Row],[Destination City]], Lookup!A:A, 0)), Table1[[#This Row],[Destination City]]),","," ",Table1[[#This Row],[Destination State]])</f>
        <v>Convent, LA</v>
      </c>
      <c r="N2297" s="44">
        <v>1376</v>
      </c>
      <c r="O2297" s="23" t="s">
        <v>86</v>
      </c>
      <c r="P2297" s="23">
        <v>105</v>
      </c>
      <c r="Q2297" s="23"/>
      <c r="R2297" s="23" t="s">
        <v>2</v>
      </c>
      <c r="S2297" s="23" t="s">
        <v>43</v>
      </c>
      <c r="T2297" s="23" t="s">
        <v>43</v>
      </c>
      <c r="U2297" s="31"/>
      <c r="V2297" s="32" t="s">
        <v>134</v>
      </c>
      <c r="W2297" s="4">
        <v>3869</v>
      </c>
      <c r="X2297" s="4">
        <f>IF(Table1[[#This Row],[Commodity]]="corn",Table1[[#This Row],[Tariff per Car]]/(111*2000/56),Table1[[#This Row],[Tariff per Car]]/(111*2000/60))</f>
        <v>1.0456756756756758</v>
      </c>
      <c r="Y2297" s="4">
        <f>Table1[[#This Row],[Tariff per Car]]/100.7</f>
        <v>38.421052631578945</v>
      </c>
      <c r="Z2297" s="4">
        <f>(Table1[[#This Row],[Tariff per Car]]/111)</f>
        <v>34.855855855855857</v>
      </c>
      <c r="AA2297" s="6">
        <f>(Table1[[#This Row],[Tariff per Car]]/111)/Table1[[#This Row],[Route Mileage]]</f>
        <v>2.5331290592918502E-2</v>
      </c>
      <c r="AB2297" s="4">
        <v>0.3765</v>
      </c>
      <c r="AC2297" s="4">
        <f>Table1[[#This Row],[FSC per Mile]]*Table1[[#This Row],[Route Mileage]]</f>
        <v>518.06399999999996</v>
      </c>
      <c r="AD2297" s="4">
        <f>Table1[[#This Row],[Tariff per Car]]+Table1[[#This Row],[FSC per Car]]</f>
        <v>4387.0640000000003</v>
      </c>
      <c r="AE2297" s="4">
        <f>IF(Table1[[#This Row],[Commodity]]="corn",Table1[[#This Row],[Tariff + FSC per Car]]/(111*2000/56),Table1[[#This Row],[Tariff + FSC per Car]]/(111*2000/60))</f>
        <v>1.185692972972973</v>
      </c>
      <c r="AF2297" s="4">
        <f>Table1[[#This Row],[Tariff + FSC per Car]]/100.7</f>
        <v>43.56568023833168</v>
      </c>
      <c r="AG2297" s="4">
        <f>(Table1[[#This Row],[Tariff + FSC per Car]]/111)</f>
        <v>39.523099099099099</v>
      </c>
      <c r="AH2297" s="6">
        <f>(Table1[[#This Row],[Tariff + FSC per Car]]/111)/Table1[[#This Row],[Route Mileage]]</f>
        <v>2.8723182484810393E-2</v>
      </c>
    </row>
    <row r="2298" spans="1:34" x14ac:dyDescent="0.25">
      <c r="A2298" s="12">
        <v>45976</v>
      </c>
      <c r="B2298" s="22" t="s">
        <v>88</v>
      </c>
      <c r="C2298" s="22" t="s">
        <v>81</v>
      </c>
      <c r="D2298" s="25">
        <v>4444</v>
      </c>
      <c r="E2298" s="24">
        <v>47004</v>
      </c>
      <c r="F2298" s="22" t="s">
        <v>72</v>
      </c>
      <c r="G2298" s="22" t="s">
        <v>36</v>
      </c>
      <c r="H2298" s="22" t="s">
        <v>89</v>
      </c>
      <c r="I2298" s="23" t="s">
        <v>75</v>
      </c>
      <c r="J2298" t="str">
        <f>_xlfn.CONCAT(IFERROR(INDEX(Lookup!B:B, MATCH(Table1[[#This Row],[Origin City]], Lookup!A:A, 0)), Table1[[#This Row],[Origin City]]),","," ",Table1[[#This Row],[Origin State]])</f>
        <v>Enderlin, ND</v>
      </c>
      <c r="K2298" s="23" t="s">
        <v>119</v>
      </c>
      <c r="L2298" s="23" t="s">
        <v>57</v>
      </c>
      <c r="M2298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298" s="44">
        <v>1235.9000000000001</v>
      </c>
      <c r="O2298" s="23" t="s">
        <v>86</v>
      </c>
      <c r="P2298" s="23">
        <v>110</v>
      </c>
      <c r="Q2298" s="23">
        <v>110</v>
      </c>
      <c r="R2298" s="23" t="s">
        <v>42</v>
      </c>
      <c r="S2298" s="23" t="s">
        <v>43</v>
      </c>
      <c r="T2298" s="23" t="s">
        <v>52</v>
      </c>
      <c r="U2298" s="31"/>
      <c r="V2298" s="32" t="s">
        <v>87</v>
      </c>
      <c r="W2298" s="4">
        <v>3526</v>
      </c>
      <c r="X2298" s="4">
        <f>IF(Table1[[#This Row],[Commodity]]="corn",Table1[[#This Row],[Tariff per Car]]/(111*2000/56),Table1[[#This Row],[Tariff per Car]]/(111*2000/60))</f>
        <v>0.95297297297297301</v>
      </c>
      <c r="Y2298" s="4">
        <f>Table1[[#This Row],[Tariff per Car]]/100.7</f>
        <v>35.01489572989076</v>
      </c>
      <c r="Z2298" s="4">
        <f>(Table1[[#This Row],[Tariff per Car]]/111)</f>
        <v>31.765765765765767</v>
      </c>
      <c r="AA2298" s="6">
        <f>(Table1[[#This Row],[Tariff per Car]]/111)/Table1[[#This Row],[Route Mileage]]</f>
        <v>2.5702537232596297E-2</v>
      </c>
      <c r="AB2298" s="4">
        <v>0.30249999999999999</v>
      </c>
      <c r="AC2298" s="4">
        <f>Table1[[#This Row],[FSC per Mile]]*Table1[[#This Row],[Route Mileage]]</f>
        <v>373.85975000000002</v>
      </c>
      <c r="AD2298" s="4">
        <f>Table1[[#This Row],[Tariff per Car]]+Table1[[#This Row],[FSC per Car]]</f>
        <v>3899.8597500000001</v>
      </c>
      <c r="AE2298" s="4">
        <f>IF(Table1[[#This Row],[Commodity]]="corn",Table1[[#This Row],[Tariff + FSC per Car]]/(111*2000/56),Table1[[#This Row],[Tariff + FSC per Car]]/(111*2000/60))</f>
        <v>1.0540161486486486</v>
      </c>
      <c r="AF2298" s="4">
        <f>Table1[[#This Row],[Tariff + FSC per Car]]/100.7</f>
        <v>38.727504965243298</v>
      </c>
      <c r="AG2298" s="4">
        <f>(Table1[[#This Row],[Tariff + FSC per Car]]/111)</f>
        <v>35.133871621621623</v>
      </c>
      <c r="AH2298" s="6">
        <f>(Table1[[#This Row],[Tariff + FSC per Car]]/111)/Table1[[#This Row],[Route Mileage]]</f>
        <v>2.8427762457821523E-2</v>
      </c>
    </row>
    <row r="2299" spans="1:34" x14ac:dyDescent="0.25">
      <c r="A2299" s="12">
        <v>45976</v>
      </c>
      <c r="B2299" s="22" t="s">
        <v>88</v>
      </c>
      <c r="C2299" s="22" t="s">
        <v>81</v>
      </c>
      <c r="D2299" s="25">
        <v>4444</v>
      </c>
      <c r="E2299" s="24">
        <v>45650</v>
      </c>
      <c r="F2299" s="22" t="s">
        <v>72</v>
      </c>
      <c r="G2299" s="22" t="s">
        <v>36</v>
      </c>
      <c r="H2299" s="22" t="s">
        <v>89</v>
      </c>
      <c r="I2299" s="23" t="s">
        <v>75</v>
      </c>
      <c r="J2299" t="str">
        <f>_xlfn.CONCAT(IFERROR(INDEX(Lookup!B:B, MATCH(Table1[[#This Row],[Origin City]], Lookup!A:A, 0)), Table1[[#This Row],[Origin City]]),","," ",Table1[[#This Row],[Origin State]])</f>
        <v>Enderlin, ND</v>
      </c>
      <c r="K2299" s="23" t="s">
        <v>90</v>
      </c>
      <c r="L2299" s="23" t="s">
        <v>49</v>
      </c>
      <c r="M2299" s="23" t="str">
        <f>_xlfn.CONCAT(IFERROR(INDEX(Lookup!B:B, MATCH(Table1[[#This Row],[Destination City]], Lookup!A:A, 0)), Table1[[#This Row],[Destination City]]),","," ",Table1[[#This Row],[Destination State]])</f>
        <v>Kalama, WA</v>
      </c>
      <c r="N2299" s="44">
        <v>1617</v>
      </c>
      <c r="O2299" s="23" t="s">
        <v>86</v>
      </c>
      <c r="P2299" s="23">
        <v>110</v>
      </c>
      <c r="Q2299" s="23">
        <v>110</v>
      </c>
      <c r="R2299" s="23" t="s">
        <v>42</v>
      </c>
      <c r="S2299" s="23" t="s">
        <v>43</v>
      </c>
      <c r="T2299" s="23" t="s">
        <v>52</v>
      </c>
      <c r="U2299" s="31"/>
      <c r="V2299" s="32" t="s">
        <v>87</v>
      </c>
      <c r="W2299" s="4">
        <v>5785</v>
      </c>
      <c r="X2299" s="4">
        <f>IF(Table1[[#This Row],[Commodity]]="corn",Table1[[#This Row],[Tariff per Car]]/(111*2000/56),Table1[[#This Row],[Tariff per Car]]/(111*2000/60))</f>
        <v>1.5635135135135134</v>
      </c>
      <c r="Y2299" s="4">
        <f>Table1[[#This Row],[Tariff per Car]]/100.7</f>
        <v>57.447864945382321</v>
      </c>
      <c r="Z2299" s="4">
        <f>(Table1[[#This Row],[Tariff per Car]]/111)</f>
        <v>52.117117117117118</v>
      </c>
      <c r="AA2299" s="6">
        <f>(Table1[[#This Row],[Tariff per Car]]/111)/Table1[[#This Row],[Route Mileage]]</f>
        <v>3.2230746516460802E-2</v>
      </c>
      <c r="AB2299" s="4">
        <v>0.30249999999999999</v>
      </c>
      <c r="AC2299" s="4">
        <f>Table1[[#This Row],[FSC per Mile]]*Table1[[#This Row],[Route Mileage]]</f>
        <v>489.14249999999998</v>
      </c>
      <c r="AD2299" s="4">
        <f>Table1[[#This Row],[Tariff per Car]]+Table1[[#This Row],[FSC per Car]]</f>
        <v>6274.1424999999999</v>
      </c>
      <c r="AE2299" s="4">
        <f>IF(Table1[[#This Row],[Commodity]]="corn",Table1[[#This Row],[Tariff + FSC per Car]]/(111*2000/56),Table1[[#This Row],[Tariff + FSC per Car]]/(111*2000/60))</f>
        <v>1.6957141891891891</v>
      </c>
      <c r="AF2299" s="4">
        <f>Table1[[#This Row],[Tariff + FSC per Car]]/100.7</f>
        <v>62.305287984111217</v>
      </c>
      <c r="AG2299" s="4">
        <f>(Table1[[#This Row],[Tariff + FSC per Car]]/111)</f>
        <v>56.523806306306305</v>
      </c>
      <c r="AH2299" s="6">
        <f>(Table1[[#This Row],[Tariff + FSC per Car]]/111)/Table1[[#This Row],[Route Mileage]]</f>
        <v>3.4955971741686027E-2</v>
      </c>
    </row>
    <row r="2300" spans="1:34" x14ac:dyDescent="0.25">
      <c r="A2300" s="12">
        <v>45976</v>
      </c>
      <c r="B2300" s="22" t="s">
        <v>94</v>
      </c>
      <c r="C2300" s="22" t="s">
        <v>94</v>
      </c>
      <c r="D2300" s="25">
        <v>4317</v>
      </c>
      <c r="F2300" s="22" t="s">
        <v>72</v>
      </c>
      <c r="G2300" s="22" t="s">
        <v>36</v>
      </c>
      <c r="H2300" s="22" t="s">
        <v>106</v>
      </c>
      <c r="I2300" s="23" t="s">
        <v>57</v>
      </c>
      <c r="J2300" t="str">
        <f>_xlfn.CONCAT(IFERROR(INDEX(Lookup!B:B, MATCH(Table1[[#This Row],[Origin City]], Lookup!A:A, 0)), Table1[[#This Row],[Origin City]]),","," ",Table1[[#This Row],[Origin State]])</f>
        <v>Casey, IL</v>
      </c>
      <c r="K2300" s="23" t="s">
        <v>107</v>
      </c>
      <c r="L2300" s="23" t="s">
        <v>98</v>
      </c>
      <c r="M2300" s="23" t="str">
        <f>_xlfn.CONCAT(IFERROR(INDEX(Lookup!B:B, MATCH(Table1[[#This Row],[Destination City]], Lookup!A:A, 0)), Table1[[#This Row],[Destination City]]),","," ",Table1[[#This Row],[Destination State]])</f>
        <v>Mobile, AL</v>
      </c>
      <c r="N2300" s="44">
        <v>779</v>
      </c>
      <c r="O2300" s="23" t="s">
        <v>86</v>
      </c>
      <c r="P2300" s="23">
        <v>90</v>
      </c>
      <c r="Q2300" s="23">
        <v>90</v>
      </c>
      <c r="R2300" s="23" t="s">
        <v>108</v>
      </c>
      <c r="S2300" s="23" t="s">
        <v>43</v>
      </c>
      <c r="T2300" s="23" t="s">
        <v>52</v>
      </c>
      <c r="U2300" s="31"/>
      <c r="V2300" s="32" t="s">
        <v>87</v>
      </c>
      <c r="W2300" s="4">
        <v>3646</v>
      </c>
      <c r="X2300" s="4">
        <f>IF(Table1[[#This Row],[Commodity]]="corn",Table1[[#This Row],[Tariff per Car]]/(111*2000/56),Table1[[#This Row],[Tariff per Car]]/(111*2000/60))</f>
        <v>0.98540540540540544</v>
      </c>
      <c r="Y2300" s="4">
        <f>Table1[[#This Row],[Tariff per Car]]/100.7</f>
        <v>36.206554121151939</v>
      </c>
      <c r="Z2300" s="4">
        <f>(Table1[[#This Row],[Tariff per Car]]/111)</f>
        <v>32.846846846846844</v>
      </c>
      <c r="AA2300" s="6">
        <f>(Table1[[#This Row],[Tariff per Car]]/111)/Table1[[#This Row],[Route Mileage]]</f>
        <v>4.2165400316876565E-2</v>
      </c>
      <c r="AB2300" s="4">
        <v>0</v>
      </c>
      <c r="AC2300" s="4">
        <f>Table1[[#This Row],[FSC per Mile]]*Table1[[#This Row],[Route Mileage]]</f>
        <v>0</v>
      </c>
      <c r="AD2300" s="4">
        <f>Table1[[#This Row],[Tariff per Car]]+Table1[[#This Row],[FSC per Car]]</f>
        <v>3646</v>
      </c>
      <c r="AE2300" s="4">
        <f>IF(Table1[[#This Row],[Commodity]]="corn",Table1[[#This Row],[Tariff + FSC per Car]]/(111*2000/56),Table1[[#This Row],[Tariff + FSC per Car]]/(111*2000/60))</f>
        <v>0.98540540540540544</v>
      </c>
      <c r="AF2300" s="4">
        <f>Table1[[#This Row],[Tariff + FSC per Car]]/100.7</f>
        <v>36.206554121151939</v>
      </c>
      <c r="AG2300" s="4">
        <f>(Table1[[#This Row],[Tariff + FSC per Car]]/111)</f>
        <v>32.846846846846844</v>
      </c>
      <c r="AH2300" s="6">
        <f>(Table1[[#This Row],[Tariff + FSC per Car]]/111)/Table1[[#This Row],[Route Mileage]]</f>
        <v>4.2165400316876565E-2</v>
      </c>
    </row>
    <row r="2301" spans="1:34" x14ac:dyDescent="0.25">
      <c r="A2301" s="12">
        <v>45976</v>
      </c>
      <c r="B2301" s="22" t="s">
        <v>94</v>
      </c>
      <c r="C2301" s="22" t="s">
        <v>94</v>
      </c>
      <c r="D2301" s="25">
        <v>4317</v>
      </c>
      <c r="F2301" s="22" t="s">
        <v>72</v>
      </c>
      <c r="G2301" s="22" t="s">
        <v>36</v>
      </c>
      <c r="H2301" s="22" t="s">
        <v>106</v>
      </c>
      <c r="I2301" s="23" t="s">
        <v>57</v>
      </c>
      <c r="J2301" t="str">
        <f>_xlfn.CONCAT(IFERROR(INDEX(Lookup!B:B, MATCH(Table1[[#This Row],[Origin City]], Lookup!A:A, 0)), Table1[[#This Row],[Origin City]]),","," ",Table1[[#This Row],[Origin State]])</f>
        <v>Casey, IL</v>
      </c>
      <c r="K2301" s="23" t="s">
        <v>107</v>
      </c>
      <c r="L2301" s="23" t="s">
        <v>98</v>
      </c>
      <c r="M2301" s="23" t="str">
        <f>_xlfn.CONCAT(IFERROR(INDEX(Lookup!B:B, MATCH(Table1[[#This Row],[Destination City]], Lookup!A:A, 0)), Table1[[#This Row],[Destination City]]),","," ",Table1[[#This Row],[Destination State]])</f>
        <v>Mobile, AL</v>
      </c>
      <c r="N2301" s="44">
        <v>779</v>
      </c>
      <c r="O2301" s="23" t="s">
        <v>86</v>
      </c>
      <c r="P2301" s="23">
        <v>90</v>
      </c>
      <c r="Q2301" s="23">
        <v>90</v>
      </c>
      <c r="R2301" s="23" t="s">
        <v>2</v>
      </c>
      <c r="S2301" s="23" t="s">
        <v>43</v>
      </c>
      <c r="T2301" s="23" t="s">
        <v>43</v>
      </c>
      <c r="U2301" s="31"/>
      <c r="V2301" s="32" t="s">
        <v>87</v>
      </c>
      <c r="W2301" s="4">
        <v>3866</v>
      </c>
      <c r="X2301" s="4">
        <f>IF(Table1[[#This Row],[Commodity]]="corn",Table1[[#This Row],[Tariff per Car]]/(111*2000/56),Table1[[#This Row],[Tariff per Car]]/(111*2000/60))</f>
        <v>1.0448648648648649</v>
      </c>
      <c r="Y2301" s="4">
        <f>Table1[[#This Row],[Tariff per Car]]/100.7</f>
        <v>38.391261171797417</v>
      </c>
      <c r="Z2301" s="4">
        <f>(Table1[[#This Row],[Tariff per Car]]/111)</f>
        <v>34.828828828828826</v>
      </c>
      <c r="AA2301" s="6">
        <f>(Table1[[#This Row],[Tariff per Car]]/111)/Table1[[#This Row],[Route Mileage]]</f>
        <v>4.4709664735338675E-2</v>
      </c>
      <c r="AB2301" s="4">
        <v>0</v>
      </c>
      <c r="AC2301" s="4">
        <f>Table1[[#This Row],[FSC per Mile]]*Table1[[#This Row],[Route Mileage]]</f>
        <v>0</v>
      </c>
      <c r="AD2301" s="4">
        <f>Table1[[#This Row],[Tariff per Car]]+Table1[[#This Row],[FSC per Car]]</f>
        <v>3866</v>
      </c>
      <c r="AE2301" s="4">
        <f>IF(Table1[[#This Row],[Commodity]]="corn",Table1[[#This Row],[Tariff + FSC per Car]]/(111*2000/56),Table1[[#This Row],[Tariff + FSC per Car]]/(111*2000/60))</f>
        <v>1.0448648648648649</v>
      </c>
      <c r="AF2301" s="4">
        <f>Table1[[#This Row],[Tariff + FSC per Car]]/100.7</f>
        <v>38.391261171797417</v>
      </c>
      <c r="AG2301" s="4">
        <f>(Table1[[#This Row],[Tariff + FSC per Car]]/111)</f>
        <v>34.828828828828826</v>
      </c>
      <c r="AH2301" s="6">
        <f>(Table1[[#This Row],[Tariff + FSC per Car]]/111)/Table1[[#This Row],[Route Mileage]]</f>
        <v>4.4709664735338675E-2</v>
      </c>
    </row>
    <row r="2302" spans="1:34" x14ac:dyDescent="0.25">
      <c r="A2302" s="12">
        <v>45976</v>
      </c>
      <c r="B2302" s="22" t="s">
        <v>94</v>
      </c>
      <c r="C2302" s="22" t="s">
        <v>94</v>
      </c>
      <c r="D2302" s="25">
        <v>4317</v>
      </c>
      <c r="F2302" s="22" t="s">
        <v>72</v>
      </c>
      <c r="G2302" s="22" t="s">
        <v>36</v>
      </c>
      <c r="H2302" s="22" t="s">
        <v>109</v>
      </c>
      <c r="I2302" s="23" t="s">
        <v>100</v>
      </c>
      <c r="J2302" t="str">
        <f>_xlfn.CONCAT(IFERROR(INDEX(Lookup!B:B, MATCH(Table1[[#This Row],[Origin City]], Lookup!A:A, 0)), Table1[[#This Row],[Origin City]]),","," ",Table1[[#This Row],[Origin State]])</f>
        <v>Marion, OH</v>
      </c>
      <c r="K2302" s="23" t="s">
        <v>110</v>
      </c>
      <c r="L2302" s="23" t="s">
        <v>111</v>
      </c>
      <c r="M2302" s="23" t="str">
        <f>_xlfn.CONCAT(IFERROR(INDEX(Lookup!B:B, MATCH(Table1[[#This Row],[Destination City]], Lookup!A:A, 0)), Table1[[#This Row],[Destination City]]),","," ",Table1[[#This Row],[Destination State]])</f>
        <v>Chesapeake, VA</v>
      </c>
      <c r="N2302" s="44">
        <v>760</v>
      </c>
      <c r="O2302" s="23" t="s">
        <v>86</v>
      </c>
      <c r="P2302" s="23">
        <v>90</v>
      </c>
      <c r="Q2302" s="23">
        <v>90</v>
      </c>
      <c r="R2302" s="23" t="s">
        <v>108</v>
      </c>
      <c r="S2302" s="23" t="s">
        <v>43</v>
      </c>
      <c r="T2302" s="23" t="s">
        <v>52</v>
      </c>
      <c r="U2302" s="31"/>
      <c r="V2302" s="32" t="s">
        <v>87</v>
      </c>
      <c r="W2302" s="4">
        <v>3214</v>
      </c>
      <c r="X2302" s="4">
        <f>IF(Table1[[#This Row],[Commodity]]="corn",Table1[[#This Row],[Tariff per Car]]/(111*2000/56),Table1[[#This Row],[Tariff per Car]]/(111*2000/60))</f>
        <v>0.86864864864864866</v>
      </c>
      <c r="Y2302" s="4">
        <f>Table1[[#This Row],[Tariff per Car]]/100.7</f>
        <v>31.916583912611717</v>
      </c>
      <c r="Z2302" s="4">
        <f>(Table1[[#This Row],[Tariff per Car]]/111)</f>
        <v>28.954954954954953</v>
      </c>
      <c r="AA2302" s="6">
        <f>(Table1[[#This Row],[Tariff per Car]]/111)/Table1[[#This Row],[Route Mileage]]</f>
        <v>3.80986249407302E-2</v>
      </c>
      <c r="AB2302" s="4">
        <v>0</v>
      </c>
      <c r="AC2302" s="4">
        <f>Table1[[#This Row],[FSC per Mile]]*Table1[[#This Row],[Route Mileage]]</f>
        <v>0</v>
      </c>
      <c r="AD2302" s="4">
        <f>Table1[[#This Row],[Tariff per Car]]+Table1[[#This Row],[FSC per Car]]</f>
        <v>3214</v>
      </c>
      <c r="AE2302" s="4">
        <f>IF(Table1[[#This Row],[Commodity]]="corn",Table1[[#This Row],[Tariff + FSC per Car]]/(111*2000/56),Table1[[#This Row],[Tariff + FSC per Car]]/(111*2000/60))</f>
        <v>0.86864864864864866</v>
      </c>
      <c r="AF2302" s="4">
        <f>Table1[[#This Row],[Tariff + FSC per Car]]/100.7</f>
        <v>31.916583912611717</v>
      </c>
      <c r="AG2302" s="4">
        <f>(Table1[[#This Row],[Tariff + FSC per Car]]/111)</f>
        <v>28.954954954954953</v>
      </c>
      <c r="AH2302" s="6">
        <f>(Table1[[#This Row],[Tariff + FSC per Car]]/111)/Table1[[#This Row],[Route Mileage]]</f>
        <v>3.80986249407302E-2</v>
      </c>
    </row>
    <row r="2303" spans="1:34" x14ac:dyDescent="0.25">
      <c r="A2303" s="12">
        <v>45976</v>
      </c>
      <c r="B2303" s="22" t="s">
        <v>94</v>
      </c>
      <c r="C2303" s="22" t="s">
        <v>94</v>
      </c>
      <c r="D2303" s="25">
        <v>4317</v>
      </c>
      <c r="F2303" s="22" t="s">
        <v>72</v>
      </c>
      <c r="G2303" s="22" t="s">
        <v>36</v>
      </c>
      <c r="H2303" s="22" t="s">
        <v>109</v>
      </c>
      <c r="I2303" s="23" t="s">
        <v>100</v>
      </c>
      <c r="J2303" t="str">
        <f>_xlfn.CONCAT(IFERROR(INDEX(Lookup!B:B, MATCH(Table1[[#This Row],[Origin City]], Lookup!A:A, 0)), Table1[[#This Row],[Origin City]]),","," ",Table1[[#This Row],[Origin State]])</f>
        <v>Marion, OH</v>
      </c>
      <c r="K2303" s="23" t="s">
        <v>110</v>
      </c>
      <c r="L2303" s="23" t="s">
        <v>111</v>
      </c>
      <c r="M2303" s="23" t="str">
        <f>_xlfn.CONCAT(IFERROR(INDEX(Lookup!B:B, MATCH(Table1[[#This Row],[Destination City]], Lookup!A:A, 0)), Table1[[#This Row],[Destination City]]),","," ",Table1[[#This Row],[Destination State]])</f>
        <v>Chesapeake, VA</v>
      </c>
      <c r="N2303" s="44">
        <v>760</v>
      </c>
      <c r="O2303" s="23" t="s">
        <v>86</v>
      </c>
      <c r="P2303" s="23">
        <v>90</v>
      </c>
      <c r="Q2303" s="23">
        <v>90</v>
      </c>
      <c r="R2303" s="23" t="s">
        <v>2</v>
      </c>
      <c r="S2303" s="23" t="s">
        <v>43</v>
      </c>
      <c r="T2303" s="23" t="s">
        <v>43</v>
      </c>
      <c r="U2303" s="31"/>
      <c r="V2303" s="32" t="s">
        <v>87</v>
      </c>
      <c r="W2303" s="4">
        <v>3654</v>
      </c>
      <c r="X2303" s="4">
        <f>IF(Table1[[#This Row],[Commodity]]="corn",Table1[[#This Row],[Tariff per Car]]/(111*2000/56),Table1[[#This Row],[Tariff per Car]]/(111*2000/60))</f>
        <v>0.98756756756756758</v>
      </c>
      <c r="Y2303" s="4">
        <f>Table1[[#This Row],[Tariff per Car]]/100.7</f>
        <v>36.285998013902677</v>
      </c>
      <c r="Z2303" s="4">
        <f>(Table1[[#This Row],[Tariff per Car]]/111)</f>
        <v>32.918918918918919</v>
      </c>
      <c r="AA2303" s="6">
        <f>(Table1[[#This Row],[Tariff per Car]]/111)/Table1[[#This Row],[Route Mileage]]</f>
        <v>4.3314366998577526E-2</v>
      </c>
      <c r="AB2303" s="4">
        <v>0</v>
      </c>
      <c r="AC2303" s="4">
        <f>Table1[[#This Row],[FSC per Mile]]*Table1[[#This Row],[Route Mileage]]</f>
        <v>0</v>
      </c>
      <c r="AD2303" s="4">
        <f>Table1[[#This Row],[Tariff per Car]]+Table1[[#This Row],[FSC per Car]]</f>
        <v>3654</v>
      </c>
      <c r="AE2303" s="4">
        <f>IF(Table1[[#This Row],[Commodity]]="corn",Table1[[#This Row],[Tariff + FSC per Car]]/(111*2000/56),Table1[[#This Row],[Tariff + FSC per Car]]/(111*2000/60))</f>
        <v>0.98756756756756758</v>
      </c>
      <c r="AF2303" s="4">
        <f>Table1[[#This Row],[Tariff + FSC per Car]]/100.7</f>
        <v>36.285998013902677</v>
      </c>
      <c r="AG2303" s="4">
        <f>(Table1[[#This Row],[Tariff + FSC per Car]]/111)</f>
        <v>32.918918918918919</v>
      </c>
      <c r="AH2303" s="6">
        <f>(Table1[[#This Row],[Tariff + FSC per Car]]/111)/Table1[[#This Row],[Route Mileage]]</f>
        <v>4.3314366998577526E-2</v>
      </c>
    </row>
    <row r="2304" spans="1:34" x14ac:dyDescent="0.25">
      <c r="A2304" s="12">
        <v>45976</v>
      </c>
      <c r="B2304" s="22" t="s">
        <v>112</v>
      </c>
      <c r="C2304" s="22" t="s">
        <v>112</v>
      </c>
      <c r="D2304" s="25">
        <v>4051</v>
      </c>
      <c r="E2304" s="24">
        <v>1144</v>
      </c>
      <c r="F2304" s="22" t="s">
        <v>72</v>
      </c>
      <c r="G2304" s="22" t="s">
        <v>36</v>
      </c>
      <c r="H2304" s="22" t="s">
        <v>128</v>
      </c>
      <c r="I2304" s="23" t="s">
        <v>77</v>
      </c>
      <c r="J2304" t="str">
        <f>_xlfn.CONCAT(IFERROR(INDEX(Lookup!B:B, MATCH(Table1[[#This Row],[Origin City]], Lookup!A:A, 0)), Table1[[#This Row],[Origin City]]),","," ",Table1[[#This Row],[Origin State]])</f>
        <v>Canton, KS</v>
      </c>
      <c r="K2304" s="23" t="s">
        <v>65</v>
      </c>
      <c r="L2304" s="23" t="s">
        <v>54</v>
      </c>
      <c r="M2304" s="23" t="str">
        <f>_xlfn.CONCAT(IFERROR(INDEX(Lookup!B:B, MATCH(Table1[[#This Row],[Destination City]], Lookup!A:A, 0)), Table1[[#This Row],[Destination City]]),","," ",Table1[[#This Row],[Destination State]])</f>
        <v>Houston, TX</v>
      </c>
      <c r="N2304" s="44">
        <v>747</v>
      </c>
      <c r="O2304" s="23" t="s">
        <v>51</v>
      </c>
      <c r="P2304" s="23">
        <v>107</v>
      </c>
      <c r="Q2304" s="23"/>
      <c r="R2304" s="23" t="s">
        <v>42</v>
      </c>
      <c r="S2304" s="23" t="s">
        <v>43</v>
      </c>
      <c r="T2304" s="23" t="s">
        <v>52</v>
      </c>
      <c r="U2304" s="37" t="s">
        <v>44</v>
      </c>
      <c r="V2304" s="32"/>
      <c r="W2304" s="4">
        <v>3650</v>
      </c>
      <c r="X2304" s="4">
        <f>IF(Table1[[#This Row],[Commodity]]="corn",Table1[[#This Row],[Tariff per Car]]/(111*2000/56),Table1[[#This Row],[Tariff per Car]]/(111*2000/60))</f>
        <v>0.98648648648648651</v>
      </c>
      <c r="Y2304" s="4">
        <f>Table1[[#This Row],[Tariff per Car]]/100.7</f>
        <v>36.246276067527305</v>
      </c>
      <c r="Z2304" s="4">
        <f>(Table1[[#This Row],[Tariff per Car]]/111)</f>
        <v>32.882882882882882</v>
      </c>
      <c r="AA2304" s="6">
        <f>(Table1[[#This Row],[Tariff per Car]]/111)/Table1[[#This Row],[Route Mileage]]</f>
        <v>4.4019923537995824E-2</v>
      </c>
      <c r="AB2304" s="4">
        <v>0.33</v>
      </c>
      <c r="AC2304" s="4">
        <f>Table1[[#This Row],[FSC per Mile]]*Table1[[#This Row],[Route Mileage]]</f>
        <v>246.51000000000002</v>
      </c>
      <c r="AD2304" s="4">
        <f>Table1[[#This Row],[Tariff per Car]]+Table1[[#This Row],[FSC per Car]]</f>
        <v>3896.51</v>
      </c>
      <c r="AE2304" s="4">
        <f>IF(Table1[[#This Row],[Commodity]]="corn",Table1[[#This Row],[Tariff + FSC per Car]]/(111*2000/56),Table1[[#This Row],[Tariff + FSC per Car]]/(111*2000/60))</f>
        <v>1.0531108108108109</v>
      </c>
      <c r="AF2304" s="4">
        <f>Table1[[#This Row],[Tariff + FSC per Car]]/100.7</f>
        <v>38.694240317775574</v>
      </c>
      <c r="AG2304" s="4">
        <f>(Table1[[#This Row],[Tariff + FSC per Car]]/111)</f>
        <v>35.103693693693693</v>
      </c>
      <c r="AH2304" s="6">
        <f>(Table1[[#This Row],[Tariff + FSC per Car]]/111)/Table1[[#This Row],[Route Mileage]]</f>
        <v>4.6992896510968801E-2</v>
      </c>
    </row>
    <row r="2305" spans="1:34" x14ac:dyDescent="0.25">
      <c r="A2305" s="12">
        <v>45976</v>
      </c>
      <c r="B2305" s="22" t="s">
        <v>112</v>
      </c>
      <c r="C2305" s="22" t="s">
        <v>112</v>
      </c>
      <c r="D2305" s="25">
        <v>4051</v>
      </c>
      <c r="E2305" s="24">
        <v>1301</v>
      </c>
      <c r="F2305" s="22" t="s">
        <v>72</v>
      </c>
      <c r="G2305" s="22" t="s">
        <v>36</v>
      </c>
      <c r="H2305" s="22" t="s">
        <v>129</v>
      </c>
      <c r="I2305" s="23" t="s">
        <v>38</v>
      </c>
      <c r="J2305" t="str">
        <f>_xlfn.CONCAT(IFERROR(INDEX(Lookup!B:B, MATCH(Table1[[#This Row],[Origin City]], Lookup!A:A, 0)), Table1[[#This Row],[Origin City]]),","," ",Table1[[#This Row],[Origin State]])</f>
        <v>Cozad, NE</v>
      </c>
      <c r="K2305" s="23" t="s">
        <v>90</v>
      </c>
      <c r="L2305" s="23" t="s">
        <v>49</v>
      </c>
      <c r="M2305" s="23" t="str">
        <f>_xlfn.CONCAT(IFERROR(INDEX(Lookup!B:B, MATCH(Table1[[#This Row],[Destination City]], Lookup!A:A, 0)), Table1[[#This Row],[Destination City]]),","," ",Table1[[#This Row],[Destination State]])</f>
        <v>Kalama, WA</v>
      </c>
      <c r="N2305" s="44">
        <v>1562</v>
      </c>
      <c r="O2305" s="23" t="s">
        <v>51</v>
      </c>
      <c r="P2305" s="23">
        <v>107</v>
      </c>
      <c r="Q2305" s="23"/>
      <c r="R2305" s="23" t="s">
        <v>42</v>
      </c>
      <c r="S2305" s="23" t="s">
        <v>43</v>
      </c>
      <c r="T2305" s="23" t="s">
        <v>52</v>
      </c>
      <c r="U2305" s="37" t="s">
        <v>44</v>
      </c>
      <c r="V2305" s="32"/>
      <c r="W2305" s="4">
        <v>5140</v>
      </c>
      <c r="X2305" s="4">
        <f>IF(Table1[[#This Row],[Commodity]]="corn",Table1[[#This Row],[Tariff per Car]]/(111*2000/56),Table1[[#This Row],[Tariff per Car]]/(111*2000/60))</f>
        <v>1.3891891891891892</v>
      </c>
      <c r="Y2305" s="4">
        <f>Table1[[#This Row],[Tariff per Car]]/100.7</f>
        <v>51.042701092353525</v>
      </c>
      <c r="Z2305" s="4">
        <f>(Table1[[#This Row],[Tariff per Car]]/111)</f>
        <v>46.306306306306304</v>
      </c>
      <c r="AA2305" s="6">
        <f>(Table1[[#This Row],[Tariff per Car]]/111)/Table1[[#This Row],[Route Mileage]]</f>
        <v>2.9645522603269081E-2</v>
      </c>
      <c r="AB2305" s="4">
        <v>0.33</v>
      </c>
      <c r="AC2305" s="4">
        <f>Table1[[#This Row],[FSC per Mile]]*Table1[[#This Row],[Route Mileage]]</f>
        <v>515.46</v>
      </c>
      <c r="AD2305" s="4">
        <f>Table1[[#This Row],[Tariff per Car]]+Table1[[#This Row],[FSC per Car]]</f>
        <v>5655.46</v>
      </c>
      <c r="AE2305" s="4">
        <f>IF(Table1[[#This Row],[Commodity]]="corn",Table1[[#This Row],[Tariff + FSC per Car]]/(111*2000/56),Table1[[#This Row],[Tariff + FSC per Car]]/(111*2000/60))</f>
        <v>1.5285027027027027</v>
      </c>
      <c r="AF2305" s="4">
        <f>Table1[[#This Row],[Tariff + FSC per Car]]/100.7</f>
        <v>56.161469712015887</v>
      </c>
      <c r="AG2305" s="4">
        <f>(Table1[[#This Row],[Tariff + FSC per Car]]/111)</f>
        <v>50.950090090090093</v>
      </c>
      <c r="AH2305" s="6">
        <f>(Table1[[#This Row],[Tariff + FSC per Car]]/111)/Table1[[#This Row],[Route Mileage]]</f>
        <v>3.2618495576242058E-2</v>
      </c>
    </row>
    <row r="2306" spans="1:34" x14ac:dyDescent="0.25">
      <c r="A2306" s="12">
        <v>45976</v>
      </c>
      <c r="B2306" s="22" t="s">
        <v>112</v>
      </c>
      <c r="C2306" s="22" t="s">
        <v>112</v>
      </c>
      <c r="D2306" s="25">
        <v>4051</v>
      </c>
      <c r="E2306" s="24">
        <v>1144</v>
      </c>
      <c r="F2306" s="22" t="s">
        <v>72</v>
      </c>
      <c r="G2306" s="22" t="s">
        <v>36</v>
      </c>
      <c r="H2306" s="22" t="s">
        <v>129</v>
      </c>
      <c r="I2306" s="23" t="s">
        <v>38</v>
      </c>
      <c r="J2306" t="str">
        <f>_xlfn.CONCAT(IFERROR(INDEX(Lookup!B:B, MATCH(Table1[[#This Row],[Origin City]], Lookup!A:A, 0)), Table1[[#This Row],[Origin City]]),","," ",Table1[[#This Row],[Origin State]])</f>
        <v>Cozad, NE</v>
      </c>
      <c r="K2306" s="23" t="s">
        <v>65</v>
      </c>
      <c r="L2306" s="23" t="s">
        <v>54</v>
      </c>
      <c r="M2306" s="23" t="str">
        <f>_xlfn.CONCAT(IFERROR(INDEX(Lookup!B:B, MATCH(Table1[[#This Row],[Destination City]], Lookup!A:A, 0)), Table1[[#This Row],[Destination City]]),","," ",Table1[[#This Row],[Destination State]])</f>
        <v>Houston, TX</v>
      </c>
      <c r="N2306" s="44">
        <v>1078</v>
      </c>
      <c r="O2306" s="23" t="s">
        <v>51</v>
      </c>
      <c r="P2306" s="23">
        <v>107</v>
      </c>
      <c r="Q2306" s="23"/>
      <c r="R2306" s="23" t="s">
        <v>42</v>
      </c>
      <c r="S2306" s="23" t="s">
        <v>43</v>
      </c>
      <c r="T2306" s="23" t="s">
        <v>52</v>
      </c>
      <c r="U2306" s="37" t="s">
        <v>44</v>
      </c>
      <c r="V2306" s="32"/>
      <c r="W2306" s="4">
        <v>4010</v>
      </c>
      <c r="X2306" s="4">
        <f>IF(Table1[[#This Row],[Commodity]]="corn",Table1[[#This Row],[Tariff per Car]]/(111*2000/56),Table1[[#This Row],[Tariff per Car]]/(111*2000/60))</f>
        <v>1.0837837837837838</v>
      </c>
      <c r="Y2306" s="4">
        <f>Table1[[#This Row],[Tariff per Car]]/100.7</f>
        <v>39.821251241310826</v>
      </c>
      <c r="Z2306" s="4">
        <f>(Table1[[#This Row],[Tariff per Car]]/111)</f>
        <v>36.126126126126124</v>
      </c>
      <c r="AA2306" s="6">
        <f>(Table1[[#This Row],[Tariff per Car]]/111)/Table1[[#This Row],[Route Mileage]]</f>
        <v>3.3512176369319226E-2</v>
      </c>
      <c r="AB2306" s="4">
        <v>0.33</v>
      </c>
      <c r="AC2306" s="4">
        <f>Table1[[#This Row],[FSC per Mile]]*Table1[[#This Row],[Route Mileage]]</f>
        <v>355.74</v>
      </c>
      <c r="AD2306" s="4">
        <f>Table1[[#This Row],[Tariff per Car]]+Table1[[#This Row],[FSC per Car]]</f>
        <v>4365.74</v>
      </c>
      <c r="AE2306" s="4">
        <f>IF(Table1[[#This Row],[Commodity]]="corn",Table1[[#This Row],[Tariff + FSC per Car]]/(111*2000/56),Table1[[#This Row],[Tariff + FSC per Car]]/(111*2000/60))</f>
        <v>1.1799297297297298</v>
      </c>
      <c r="AF2306" s="4">
        <f>Table1[[#This Row],[Tariff + FSC per Car]]/100.7</f>
        <v>43.353922542204565</v>
      </c>
      <c r="AG2306" s="4">
        <f>(Table1[[#This Row],[Tariff + FSC per Car]]/111)</f>
        <v>39.33099099099099</v>
      </c>
      <c r="AH2306" s="6">
        <f>(Table1[[#This Row],[Tariff + FSC per Car]]/111)/Table1[[#This Row],[Route Mileage]]</f>
        <v>3.6485149342292196E-2</v>
      </c>
    </row>
    <row r="2307" spans="1:34" x14ac:dyDescent="0.25">
      <c r="A2307" s="12">
        <v>45976</v>
      </c>
      <c r="B2307" s="22" t="s">
        <v>112</v>
      </c>
      <c r="C2307" s="22" t="s">
        <v>112</v>
      </c>
      <c r="D2307" s="25">
        <v>4051</v>
      </c>
      <c r="E2307" s="24">
        <v>1144</v>
      </c>
      <c r="F2307" s="22" t="s">
        <v>72</v>
      </c>
      <c r="G2307" s="22" t="s">
        <v>36</v>
      </c>
      <c r="H2307" s="22" t="s">
        <v>122</v>
      </c>
      <c r="I2307" s="23" t="s">
        <v>59</v>
      </c>
      <c r="J2307" t="str">
        <f>_xlfn.CONCAT(IFERROR(INDEX(Lookup!B:B, MATCH(Table1[[#This Row],[Origin City]], Lookup!A:A, 0)), Table1[[#This Row],[Origin City]]),","," ",Table1[[#This Row],[Origin State]])</f>
        <v>Sloan, IA</v>
      </c>
      <c r="K2307" s="23" t="s">
        <v>130</v>
      </c>
      <c r="L2307" s="23" t="s">
        <v>83</v>
      </c>
      <c r="M2307" s="23" t="str">
        <f>_xlfn.CONCAT(IFERROR(INDEX(Lookup!B:B, MATCH(Table1[[#This Row],[Destination City]], Lookup!A:A, 0)), Table1[[#This Row],[Destination City]]),","," ",Table1[[#This Row],[Destination State]])</f>
        <v>Ama, LA</v>
      </c>
      <c r="N2307" s="44">
        <v>1231</v>
      </c>
      <c r="O2307" s="23" t="s">
        <v>51</v>
      </c>
      <c r="P2307" s="23">
        <v>107</v>
      </c>
      <c r="Q2307" s="23"/>
      <c r="R2307" s="23" t="s">
        <v>42</v>
      </c>
      <c r="S2307" s="23" t="s">
        <v>43</v>
      </c>
      <c r="T2307" s="23" t="s">
        <v>52</v>
      </c>
      <c r="U2307" s="37" t="s">
        <v>44</v>
      </c>
      <c r="V2307" s="32"/>
      <c r="W2307" s="4">
        <v>4090</v>
      </c>
      <c r="X2307" s="4">
        <f>IF(Table1[[#This Row],[Commodity]]="corn",Table1[[#This Row],[Tariff per Car]]/(111*2000/56),Table1[[#This Row],[Tariff per Car]]/(111*2000/60))</f>
        <v>1.1054054054054054</v>
      </c>
      <c r="Y2307" s="4">
        <f>Table1[[#This Row],[Tariff per Car]]/100.7</f>
        <v>40.615690168818269</v>
      </c>
      <c r="Z2307" s="4">
        <f>(Table1[[#This Row],[Tariff per Car]]/111)</f>
        <v>36.846846846846844</v>
      </c>
      <c r="AA2307" s="6">
        <f>(Table1[[#This Row],[Tariff per Car]]/111)/Table1[[#This Row],[Route Mileage]]</f>
        <v>2.9932450728551458E-2</v>
      </c>
      <c r="AB2307" s="4">
        <v>0.33</v>
      </c>
      <c r="AC2307" s="4">
        <f>Table1[[#This Row],[FSC per Mile]]*Table1[[#This Row],[Route Mileage]]</f>
        <v>406.23</v>
      </c>
      <c r="AD2307" s="4">
        <f>Table1[[#This Row],[Tariff per Car]]+Table1[[#This Row],[FSC per Car]]</f>
        <v>4496.2299999999996</v>
      </c>
      <c r="AE2307" s="4">
        <f>IF(Table1[[#This Row],[Commodity]]="corn",Table1[[#This Row],[Tariff + FSC per Car]]/(111*2000/56),Table1[[#This Row],[Tariff + FSC per Car]]/(111*2000/60))</f>
        <v>1.2151972972972971</v>
      </c>
      <c r="AF2307" s="4">
        <f>Table1[[#This Row],[Tariff + FSC per Car]]/100.7</f>
        <v>44.649751737835146</v>
      </c>
      <c r="AG2307" s="4">
        <f>(Table1[[#This Row],[Tariff + FSC per Car]]/111)</f>
        <v>40.50657657657657</v>
      </c>
      <c r="AH2307" s="6">
        <f>(Table1[[#This Row],[Tariff + FSC per Car]]/111)/Table1[[#This Row],[Route Mileage]]</f>
        <v>3.2905423701524425E-2</v>
      </c>
    </row>
    <row r="2308" spans="1:34" x14ac:dyDescent="0.25">
      <c r="A2308" s="3">
        <v>46006</v>
      </c>
      <c r="B2308" s="22" t="s">
        <v>34</v>
      </c>
      <c r="C2308" s="22" t="s">
        <v>34</v>
      </c>
      <c r="D2308" s="25">
        <v>4022</v>
      </c>
      <c r="E2308" s="24">
        <v>39011</v>
      </c>
      <c r="F2308" s="22" t="s">
        <v>35</v>
      </c>
      <c r="G2308" s="22" t="s">
        <v>36</v>
      </c>
      <c r="H2308" s="22" t="s">
        <v>37</v>
      </c>
      <c r="I2308" s="23" t="s">
        <v>38</v>
      </c>
      <c r="J2308" t="str">
        <f>_xlfn.CONCAT(IFERROR(INDEX(Lookup!B:B, MATCH(Table1[[#This Row],[Origin City]], Lookup!A:A, 0)), Table1[[#This Row],[Origin City]]),","," ",Table1[[#This Row],[Origin State]])</f>
        <v>Brunswick, NE</v>
      </c>
      <c r="K2308" s="23" t="s">
        <v>39</v>
      </c>
      <c r="L2308" s="23" t="s">
        <v>40</v>
      </c>
      <c r="M2308" s="23" t="str">
        <f>_xlfn.CONCAT(IFERROR(INDEX(Lookup!B:B, MATCH(Table1[[#This Row],[Destination City]], Lookup!A:A, 0)), Table1[[#This Row],[Destination City]]),","," ",Table1[[#This Row],[Destination State]])</f>
        <v>Hanford, CA</v>
      </c>
      <c r="N2308" s="44">
        <v>2122</v>
      </c>
      <c r="O2308" s="23" t="s">
        <v>41</v>
      </c>
      <c r="P2308" s="23">
        <v>110</v>
      </c>
      <c r="Q2308" s="23">
        <v>120</v>
      </c>
      <c r="R2308" s="23" t="s">
        <v>42</v>
      </c>
      <c r="S2308" s="23" t="s">
        <v>43</v>
      </c>
      <c r="T2308" s="23" t="s">
        <v>43</v>
      </c>
      <c r="U2308" s="37" t="s">
        <v>44</v>
      </c>
      <c r="V2308" s="32" t="s">
        <v>45</v>
      </c>
      <c r="W2308" s="4">
        <v>6120</v>
      </c>
      <c r="X2308" s="4">
        <f>IF(Table1[[#This Row],[Commodity]]="corn",Table1[[#This Row],[Tariff per Car]]/(111*2000/56),Table1[[#This Row],[Tariff per Car]]/(111*2000/60))</f>
        <v>1.5437837837837838</v>
      </c>
      <c r="Y2308" s="4">
        <f>Table1[[#This Row],[Tariff per Car]]/100.7</f>
        <v>60.77457795431976</v>
      </c>
      <c r="Z2308" s="4">
        <f>(Table1[[#This Row],[Tariff per Car]]/111)</f>
        <v>55.135135135135137</v>
      </c>
      <c r="AA2308" s="6">
        <f>(Table1[[#This Row],[Tariff per Car]]/111)/Table1[[#This Row],[Route Mileage]]</f>
        <v>2.5982627302137198E-2</v>
      </c>
      <c r="AB2308" s="4">
        <v>0.09</v>
      </c>
      <c r="AC2308" s="4">
        <f>Table1[[#This Row],[FSC per Mile]]*Table1[[#This Row],[Route Mileage]]</f>
        <v>190.98</v>
      </c>
      <c r="AD2308" s="4">
        <f>Table1[[#This Row],[Tariff per Car]]+Table1[[#This Row],[FSC per Car]]</f>
        <v>6310.98</v>
      </c>
      <c r="AE2308" s="4">
        <f>IF(Table1[[#This Row],[Commodity]]="corn",Table1[[#This Row],[Tariff + FSC per Car]]/(111*2000/56),Table1[[#This Row],[Tariff + FSC per Car]]/(111*2000/60))</f>
        <v>1.5919589189189189</v>
      </c>
      <c r="AF2308" s="4">
        <f>Table1[[#This Row],[Tariff + FSC per Car]]/100.7</f>
        <v>62.671102284011909</v>
      </c>
      <c r="AG2308" s="4">
        <f>(Table1[[#This Row],[Tariff + FSC per Car]]/111)</f>
        <v>56.85567567567567</v>
      </c>
      <c r="AH2308" s="6">
        <f>(Table1[[#This Row],[Tariff + FSC per Car]]/111)/Table1[[#This Row],[Route Mileage]]</f>
        <v>2.6793438112948008E-2</v>
      </c>
    </row>
    <row r="2309" spans="1:34" x14ac:dyDescent="0.25">
      <c r="A2309" s="3">
        <v>46006</v>
      </c>
      <c r="B2309" s="22" t="s">
        <v>34</v>
      </c>
      <c r="C2309" s="22" t="s">
        <v>34</v>
      </c>
      <c r="D2309" s="25">
        <v>4022</v>
      </c>
      <c r="E2309" s="24">
        <v>39013</v>
      </c>
      <c r="F2309" s="22" t="s">
        <v>35</v>
      </c>
      <c r="G2309" s="22" t="s">
        <v>36</v>
      </c>
      <c r="H2309" s="22" t="s">
        <v>46</v>
      </c>
      <c r="I2309" s="23" t="s">
        <v>47</v>
      </c>
      <c r="J2309" t="str">
        <f>_xlfn.CONCAT(IFERROR(INDEX(Lookup!B:B, MATCH(Table1[[#This Row],[Origin City]], Lookup!A:A, 0)), Table1[[#This Row],[Origin City]]),","," ",Table1[[#This Row],[Origin State]])</f>
        <v>Clarkfield, MN</v>
      </c>
      <c r="K2309" s="23" t="s">
        <v>48</v>
      </c>
      <c r="L2309" s="23" t="s">
        <v>49</v>
      </c>
      <c r="M2309" s="23" t="s">
        <v>50</v>
      </c>
      <c r="N2309" s="44">
        <v>1684</v>
      </c>
      <c r="O2309" s="23" t="s">
        <v>51</v>
      </c>
      <c r="P2309" s="23">
        <v>110</v>
      </c>
      <c r="Q2309" s="23">
        <v>120</v>
      </c>
      <c r="R2309" s="23" t="s">
        <v>42</v>
      </c>
      <c r="S2309" s="23" t="s">
        <v>43</v>
      </c>
      <c r="T2309" s="23" t="s">
        <v>52</v>
      </c>
      <c r="U2309" s="37" t="s">
        <v>44</v>
      </c>
      <c r="V2309" s="32" t="s">
        <v>45</v>
      </c>
      <c r="W2309" s="4">
        <v>5470</v>
      </c>
      <c r="X2309" s="4">
        <f>IF(Table1[[#This Row],[Commodity]]="corn",Table1[[#This Row],[Tariff per Car]]/(111*2000/56),Table1[[#This Row],[Tariff per Car]]/(111*2000/60))</f>
        <v>1.3798198198198199</v>
      </c>
      <c r="Y2309" s="4">
        <f>Table1[[#This Row],[Tariff per Car]]/100.7</f>
        <v>54.319761668321746</v>
      </c>
      <c r="Z2309" s="4">
        <f>(Table1[[#This Row],[Tariff per Car]]/111)</f>
        <v>49.27927927927928</v>
      </c>
      <c r="AA2309" s="6">
        <f>(Table1[[#This Row],[Tariff per Car]]/111)/Table1[[#This Row],[Route Mileage]]</f>
        <v>2.9263229975819049E-2</v>
      </c>
      <c r="AB2309" s="4">
        <v>0.09</v>
      </c>
      <c r="AC2309" s="4">
        <f>Table1[[#This Row],[FSC per Mile]]*Table1[[#This Row],[Route Mileage]]</f>
        <v>151.56</v>
      </c>
      <c r="AD2309" s="4">
        <f>Table1[[#This Row],[Tariff per Car]]+Table1[[#This Row],[FSC per Car]]</f>
        <v>5621.56</v>
      </c>
      <c r="AE2309" s="4">
        <f>IF(Table1[[#This Row],[Commodity]]="corn",Table1[[#This Row],[Tariff + FSC per Car]]/(111*2000/56),Table1[[#This Row],[Tariff + FSC per Car]]/(111*2000/60))</f>
        <v>1.4180511711711712</v>
      </c>
      <c r="AF2309" s="4">
        <f>Table1[[#This Row],[Tariff + FSC per Car]]/100.7</f>
        <v>55.82482621648461</v>
      </c>
      <c r="AG2309" s="4">
        <f>(Table1[[#This Row],[Tariff + FSC per Car]]/111)</f>
        <v>50.644684684684691</v>
      </c>
      <c r="AH2309" s="6">
        <f>(Table1[[#This Row],[Tariff + FSC per Car]]/111)/Table1[[#This Row],[Route Mileage]]</f>
        <v>3.0074040786629865E-2</v>
      </c>
    </row>
    <row r="2310" spans="1:34" x14ac:dyDescent="0.25">
      <c r="A2310" s="3">
        <v>46006</v>
      </c>
      <c r="B2310" s="22" t="s">
        <v>34</v>
      </c>
      <c r="C2310" s="22" t="s">
        <v>34</v>
      </c>
      <c r="D2310" s="25">
        <v>4022</v>
      </c>
      <c r="E2310" s="24">
        <v>39011</v>
      </c>
      <c r="F2310" s="22" t="s">
        <v>35</v>
      </c>
      <c r="G2310" s="22" t="s">
        <v>36</v>
      </c>
      <c r="H2310" s="22" t="s">
        <v>46</v>
      </c>
      <c r="I2310" s="23" t="s">
        <v>47</v>
      </c>
      <c r="J2310" t="str">
        <f>_xlfn.CONCAT(IFERROR(INDEX(Lookup!B:B, MATCH(Table1[[#This Row],[Origin City]], Lookup!A:A, 0)), Table1[[#This Row],[Origin City]]),","," ",Table1[[#This Row],[Origin State]])</f>
        <v>Clarkfield, MN</v>
      </c>
      <c r="K2310" s="23" t="s">
        <v>53</v>
      </c>
      <c r="L2310" s="23" t="s">
        <v>54</v>
      </c>
      <c r="M2310" s="23" t="str">
        <f>_xlfn.CONCAT(IFERROR(INDEX(Lookup!B:B, MATCH(Table1[[#This Row],[Destination City]], Lookup!A:A, 0)), Table1[[#This Row],[Destination City]]),","," ",Table1[[#This Row],[Destination State]])</f>
        <v>Hereford, TX</v>
      </c>
      <c r="N2310" s="44">
        <v>1066</v>
      </c>
      <c r="O2310" s="23" t="s">
        <v>51</v>
      </c>
      <c r="P2310" s="23">
        <v>110</v>
      </c>
      <c r="Q2310" s="23">
        <v>120</v>
      </c>
      <c r="R2310" s="23" t="s">
        <v>42</v>
      </c>
      <c r="S2310" s="23" t="s">
        <v>43</v>
      </c>
      <c r="T2310" s="23" t="s">
        <v>52</v>
      </c>
      <c r="U2310" s="37" t="s">
        <v>44</v>
      </c>
      <c r="V2310" s="32" t="s">
        <v>45</v>
      </c>
      <c r="W2310" s="4">
        <v>5600</v>
      </c>
      <c r="X2310" s="4">
        <f>IF(Table1[[#This Row],[Commodity]]="corn",Table1[[#This Row],[Tariff per Car]]/(111*2000/56),Table1[[#This Row],[Tariff per Car]]/(111*2000/60))</f>
        <v>1.4126126126126126</v>
      </c>
      <c r="Y2310" s="4">
        <f>Table1[[#This Row],[Tariff per Car]]/100.7</f>
        <v>55.610724925521346</v>
      </c>
      <c r="Z2310" s="4">
        <f>(Table1[[#This Row],[Tariff per Car]]/111)</f>
        <v>50.450450450450454</v>
      </c>
      <c r="AA2310" s="6">
        <f>(Table1[[#This Row],[Tariff per Car]]/111)/Table1[[#This Row],[Route Mileage]]</f>
        <v>4.7326876595169279E-2</v>
      </c>
      <c r="AB2310" s="4">
        <v>0.09</v>
      </c>
      <c r="AC2310" s="4">
        <f>Table1[[#This Row],[FSC per Mile]]*Table1[[#This Row],[Route Mileage]]</f>
        <v>95.94</v>
      </c>
      <c r="AD2310" s="4">
        <f>Table1[[#This Row],[Tariff per Car]]+Table1[[#This Row],[FSC per Car]]</f>
        <v>5695.94</v>
      </c>
      <c r="AE2310" s="4">
        <f>IF(Table1[[#This Row],[Commodity]]="corn",Table1[[#This Row],[Tariff + FSC per Car]]/(111*2000/56),Table1[[#This Row],[Tariff + FSC per Car]]/(111*2000/60))</f>
        <v>1.4368136936936937</v>
      </c>
      <c r="AF2310" s="4">
        <f>Table1[[#This Row],[Tariff + FSC per Car]]/100.7</f>
        <v>56.563455809334648</v>
      </c>
      <c r="AG2310" s="4">
        <f>(Table1[[#This Row],[Tariff + FSC per Car]]/111)</f>
        <v>51.314774774774769</v>
      </c>
      <c r="AH2310" s="6">
        <f>(Table1[[#This Row],[Tariff + FSC per Car]]/111)/Table1[[#This Row],[Route Mileage]]</f>
        <v>4.8137687405980081E-2</v>
      </c>
    </row>
    <row r="2311" spans="1:34" x14ac:dyDescent="0.25">
      <c r="A2311" s="3">
        <v>46006</v>
      </c>
      <c r="B2311" s="22" t="s">
        <v>34</v>
      </c>
      <c r="C2311" s="22" t="s">
        <v>34</v>
      </c>
      <c r="D2311" s="25">
        <v>4022</v>
      </c>
      <c r="E2311" s="24">
        <v>39011</v>
      </c>
      <c r="F2311" s="22" t="s">
        <v>35</v>
      </c>
      <c r="G2311" s="22" t="s">
        <v>36</v>
      </c>
      <c r="H2311" s="22" t="s">
        <v>55</v>
      </c>
      <c r="I2311" s="23" t="s">
        <v>38</v>
      </c>
      <c r="J2311" t="str">
        <f>_xlfn.CONCAT(IFERROR(INDEX(Lookup!B:B, MATCH(Table1[[#This Row],[Origin City]], Lookup!A:A, 0)), Table1[[#This Row],[Origin City]]),","," ",Table1[[#This Row],[Origin State]])</f>
        <v>Edison, NE</v>
      </c>
      <c r="K2311" s="23" t="s">
        <v>53</v>
      </c>
      <c r="L2311" s="23" t="s">
        <v>54</v>
      </c>
      <c r="M2311" s="23" t="str">
        <f>_xlfn.CONCAT(IFERROR(INDEX(Lookup!B:B, MATCH(Table1[[#This Row],[Destination City]], Lookup!A:A, 0)), Table1[[#This Row],[Destination City]]),","," ",Table1[[#This Row],[Destination State]])</f>
        <v>Hereford, TX</v>
      </c>
      <c r="N2311" s="48">
        <v>728</v>
      </c>
      <c r="O2311" s="23" t="s">
        <v>51</v>
      </c>
      <c r="P2311" s="23">
        <v>110</v>
      </c>
      <c r="Q2311" s="23">
        <v>120</v>
      </c>
      <c r="R2311" s="23" t="s">
        <v>42</v>
      </c>
      <c r="S2311" s="23" t="s">
        <v>43</v>
      </c>
      <c r="T2311" s="23" t="s">
        <v>52</v>
      </c>
      <c r="U2311" s="37" t="s">
        <v>44</v>
      </c>
      <c r="V2311" s="32" t="s">
        <v>45</v>
      </c>
      <c r="W2311" s="4">
        <v>4500</v>
      </c>
      <c r="X2311" s="4">
        <f>IF(Table1[[#This Row],[Commodity]]="corn",Table1[[#This Row],[Tariff per Car]]/(111*2000/56),Table1[[#This Row],[Tariff per Car]]/(111*2000/60))</f>
        <v>1.1351351351351351</v>
      </c>
      <c r="Y2311" s="4">
        <f>Table1[[#This Row],[Tariff per Car]]/100.7</f>
        <v>44.68718967229394</v>
      </c>
      <c r="Z2311" s="4">
        <f>(Table1[[#This Row],[Tariff per Car]]/111)</f>
        <v>40.54054054054054</v>
      </c>
      <c r="AA2311" s="6">
        <f>(Table1[[#This Row],[Tariff per Car]]/111)/Table1[[#This Row],[Route Mileage]]</f>
        <v>5.5687555687555686E-2</v>
      </c>
      <c r="AB2311" s="4">
        <v>0.09</v>
      </c>
      <c r="AC2311" s="4">
        <f>Table1[[#This Row],[FSC per Mile]]*Table1[[#This Row],[Route Mileage]]</f>
        <v>65.52</v>
      </c>
      <c r="AD2311" s="4">
        <f>Table1[[#This Row],[Tariff per Car]]+Table1[[#This Row],[FSC per Car]]</f>
        <v>4565.5200000000004</v>
      </c>
      <c r="AE2311" s="4">
        <f>IF(Table1[[#This Row],[Commodity]]="corn",Table1[[#This Row],[Tariff + FSC per Car]]/(111*2000/56),Table1[[#This Row],[Tariff + FSC per Car]]/(111*2000/60))</f>
        <v>1.1516627027027029</v>
      </c>
      <c r="AF2311" s="4">
        <f>Table1[[#This Row],[Tariff + FSC per Car]]/100.7</f>
        <v>45.337835153922548</v>
      </c>
      <c r="AG2311" s="4">
        <f>(Table1[[#This Row],[Tariff + FSC per Car]]/111)</f>
        <v>41.130810810810814</v>
      </c>
      <c r="AH2311" s="6">
        <f>(Table1[[#This Row],[Tariff + FSC per Car]]/111)/Table1[[#This Row],[Route Mileage]]</f>
        <v>5.6498366498366502E-2</v>
      </c>
    </row>
    <row r="2312" spans="1:34" x14ac:dyDescent="0.25">
      <c r="A2312" s="3">
        <v>46006</v>
      </c>
      <c r="B2312" s="22" t="s">
        <v>34</v>
      </c>
      <c r="C2312" s="22" t="s">
        <v>34</v>
      </c>
      <c r="D2312" s="25">
        <v>4022</v>
      </c>
      <c r="E2312" s="24">
        <v>39013</v>
      </c>
      <c r="F2312" s="22" t="s">
        <v>35</v>
      </c>
      <c r="G2312" s="22" t="s">
        <v>36</v>
      </c>
      <c r="H2312" s="22" t="s">
        <v>55</v>
      </c>
      <c r="I2312" s="23" t="s">
        <v>38</v>
      </c>
      <c r="J2312" t="str">
        <f>_xlfn.CONCAT(IFERROR(INDEX(Lookup!B:B, MATCH(Table1[[#This Row],[Origin City]], Lookup!A:A, 0)), Table1[[#This Row],[Origin City]]),","," ",Table1[[#This Row],[Origin State]])</f>
        <v>Edison, NE</v>
      </c>
      <c r="K2312" s="23" t="s">
        <v>48</v>
      </c>
      <c r="L2312" s="23" t="s">
        <v>49</v>
      </c>
      <c r="M2312" s="23" t="s">
        <v>50</v>
      </c>
      <c r="N2312" s="44">
        <v>1759</v>
      </c>
      <c r="O2312" s="23" t="s">
        <v>51</v>
      </c>
      <c r="P2312" s="23">
        <v>110</v>
      </c>
      <c r="Q2312" s="23">
        <v>120</v>
      </c>
      <c r="R2312" s="23" t="s">
        <v>42</v>
      </c>
      <c r="S2312" s="23" t="s">
        <v>43</v>
      </c>
      <c r="T2312" s="23" t="s">
        <v>52</v>
      </c>
      <c r="U2312" s="37" t="s">
        <v>44</v>
      </c>
      <c r="V2312" s="32" t="s">
        <v>45</v>
      </c>
      <c r="W2312" s="4">
        <v>5350</v>
      </c>
      <c r="X2312" s="4">
        <f>IF(Table1[[#This Row],[Commodity]]="corn",Table1[[#This Row],[Tariff per Car]]/(111*2000/56),Table1[[#This Row],[Tariff per Car]]/(111*2000/60))</f>
        <v>1.3495495495495495</v>
      </c>
      <c r="Y2312" s="4">
        <f>Table1[[#This Row],[Tariff per Car]]/100.7</f>
        <v>53.128103277060575</v>
      </c>
      <c r="Z2312" s="4">
        <f>(Table1[[#This Row],[Tariff per Car]]/111)</f>
        <v>48.198198198198199</v>
      </c>
      <c r="AA2312" s="6">
        <f>(Table1[[#This Row],[Tariff per Car]]/111)/Table1[[#This Row],[Route Mileage]]</f>
        <v>2.7400908583398637E-2</v>
      </c>
      <c r="AB2312" s="4">
        <v>0.09</v>
      </c>
      <c r="AC2312" s="4">
        <f>Table1[[#This Row],[FSC per Mile]]*Table1[[#This Row],[Route Mileage]]</f>
        <v>158.31</v>
      </c>
      <c r="AD2312" s="4">
        <f>Table1[[#This Row],[Tariff per Car]]+Table1[[#This Row],[FSC per Car]]</f>
        <v>5508.31</v>
      </c>
      <c r="AE2312" s="4">
        <f>IF(Table1[[#This Row],[Commodity]]="corn",Table1[[#This Row],[Tariff + FSC per Car]]/(111*2000/56),Table1[[#This Row],[Tariff + FSC per Car]]/(111*2000/60))</f>
        <v>1.3894836036036038</v>
      </c>
      <c r="AF2312" s="4">
        <f>Table1[[#This Row],[Tariff + FSC per Car]]/100.7</f>
        <v>54.700198609731878</v>
      </c>
      <c r="AG2312" s="4">
        <f>(Table1[[#This Row],[Tariff + FSC per Car]]/111)</f>
        <v>49.624414414414417</v>
      </c>
      <c r="AH2312" s="6">
        <f>(Table1[[#This Row],[Tariff + FSC per Car]]/111)/Table1[[#This Row],[Route Mileage]]</f>
        <v>2.8211719394209446E-2</v>
      </c>
    </row>
    <row r="2313" spans="1:34" x14ac:dyDescent="0.25">
      <c r="A2313" s="3">
        <v>46006</v>
      </c>
      <c r="B2313" s="22" t="s">
        <v>34</v>
      </c>
      <c r="C2313" s="22" t="s">
        <v>34</v>
      </c>
      <c r="D2313" s="25">
        <v>4022</v>
      </c>
      <c r="E2313" s="24">
        <v>39011</v>
      </c>
      <c r="F2313" s="22" t="s">
        <v>35</v>
      </c>
      <c r="G2313" s="22" t="s">
        <v>36</v>
      </c>
      <c r="H2313" s="22" t="s">
        <v>55</v>
      </c>
      <c r="I2313" s="23" t="s">
        <v>38</v>
      </c>
      <c r="J2313" t="str">
        <f>_xlfn.CONCAT(IFERROR(INDEX(Lookup!B:B, MATCH(Table1[[#This Row],[Origin City]], Lookup!A:A, 0)), Table1[[#This Row],[Origin City]]),","," ",Table1[[#This Row],[Origin State]])</f>
        <v>Edison, NE</v>
      </c>
      <c r="K2313" s="23" t="s">
        <v>39</v>
      </c>
      <c r="L2313" s="23" t="s">
        <v>40</v>
      </c>
      <c r="M2313" s="23" t="str">
        <f>_xlfn.CONCAT(IFERROR(INDEX(Lookup!B:B, MATCH(Table1[[#This Row],[Destination City]], Lookup!A:A, 0)), Table1[[#This Row],[Destination City]]),","," ",Table1[[#This Row],[Destination State]])</f>
        <v>Hanford, CA</v>
      </c>
      <c r="N2313" s="44">
        <v>1776</v>
      </c>
      <c r="O2313" s="23" t="s">
        <v>41</v>
      </c>
      <c r="P2313" s="23">
        <v>110</v>
      </c>
      <c r="Q2313" s="23">
        <v>120</v>
      </c>
      <c r="R2313" s="23" t="s">
        <v>42</v>
      </c>
      <c r="S2313" s="23" t="s">
        <v>43</v>
      </c>
      <c r="T2313" s="23" t="s">
        <v>52</v>
      </c>
      <c r="U2313" s="37" t="s">
        <v>44</v>
      </c>
      <c r="V2313" s="32" t="s">
        <v>45</v>
      </c>
      <c r="W2313" s="4">
        <v>5460</v>
      </c>
      <c r="X2313" s="4">
        <f>IF(Table1[[#This Row],[Commodity]]="corn",Table1[[#This Row],[Tariff per Car]]/(111*2000/56),Table1[[#This Row],[Tariff per Car]]/(111*2000/60))</f>
        <v>1.3772972972972972</v>
      </c>
      <c r="Y2313" s="4">
        <f>Table1[[#This Row],[Tariff per Car]]/100.7</f>
        <v>54.220456802383318</v>
      </c>
      <c r="Z2313" s="4">
        <f>(Table1[[#This Row],[Tariff per Car]]/111)</f>
        <v>49.189189189189186</v>
      </c>
      <c r="AA2313" s="6">
        <f>(Table1[[#This Row],[Tariff per Car]]/111)/Table1[[#This Row],[Route Mileage]]</f>
        <v>2.7696615534453371E-2</v>
      </c>
      <c r="AB2313" s="4">
        <v>0.09</v>
      </c>
      <c r="AC2313" s="4">
        <f>Table1[[#This Row],[FSC per Mile]]*Table1[[#This Row],[Route Mileage]]</f>
        <v>159.84</v>
      </c>
      <c r="AD2313" s="4">
        <f>Table1[[#This Row],[Tariff per Car]]+Table1[[#This Row],[FSC per Car]]</f>
        <v>5619.84</v>
      </c>
      <c r="AE2313" s="4">
        <f>IF(Table1[[#This Row],[Commodity]]="corn",Table1[[#This Row],[Tariff + FSC per Car]]/(111*2000/56),Table1[[#This Row],[Tariff + FSC per Car]]/(111*2000/60))</f>
        <v>1.4176172972972974</v>
      </c>
      <c r="AF2313" s="4">
        <f>Table1[[#This Row],[Tariff + FSC per Car]]/100.7</f>
        <v>55.807745779543197</v>
      </c>
      <c r="AG2313" s="4">
        <f>(Table1[[#This Row],[Tariff + FSC per Car]]/111)</f>
        <v>50.629189189189191</v>
      </c>
      <c r="AH2313" s="6">
        <f>(Table1[[#This Row],[Tariff + FSC per Car]]/111)/Table1[[#This Row],[Route Mileage]]</f>
        <v>2.8507426345264184E-2</v>
      </c>
    </row>
    <row r="2314" spans="1:34" x14ac:dyDescent="0.25">
      <c r="A2314" s="3">
        <v>46006</v>
      </c>
      <c r="B2314" s="22" t="s">
        <v>34</v>
      </c>
      <c r="C2314" s="22" t="s">
        <v>34</v>
      </c>
      <c r="D2314" s="25">
        <v>4022</v>
      </c>
      <c r="E2314" s="24">
        <v>39011</v>
      </c>
      <c r="F2314" s="22" t="s">
        <v>35</v>
      </c>
      <c r="G2314" s="22" t="s">
        <v>36</v>
      </c>
      <c r="H2314" s="22" t="s">
        <v>56</v>
      </c>
      <c r="I2314" s="23" t="s">
        <v>57</v>
      </c>
      <c r="J2314" t="str">
        <f>_xlfn.CONCAT(IFERROR(INDEX(Lookup!B:B, MATCH(Table1[[#This Row],[Origin City]], Lookup!A:A, 0)), Table1[[#This Row],[Origin City]]),","," ",Table1[[#This Row],[Origin State]])</f>
        <v>Greenwood (Mendota), IL</v>
      </c>
      <c r="K2314" s="23" t="s">
        <v>53</v>
      </c>
      <c r="L2314" s="23" t="s">
        <v>54</v>
      </c>
      <c r="M2314" s="23" t="str">
        <f>_xlfn.CONCAT(IFERROR(INDEX(Lookup!B:B, MATCH(Table1[[#This Row],[Destination City]], Lookup!A:A, 0)), Table1[[#This Row],[Destination City]]),","," ",Table1[[#This Row],[Destination State]])</f>
        <v>Hereford, TX</v>
      </c>
      <c r="N2314" s="44">
        <v>935</v>
      </c>
      <c r="O2314" s="23" t="s">
        <v>41</v>
      </c>
      <c r="P2314" s="23">
        <v>110</v>
      </c>
      <c r="Q2314" s="23">
        <v>120</v>
      </c>
      <c r="R2314" s="23" t="s">
        <v>42</v>
      </c>
      <c r="S2314" s="23" t="s">
        <v>43</v>
      </c>
      <c r="T2314" s="23" t="s">
        <v>52</v>
      </c>
      <c r="U2314" s="37" t="s">
        <v>44</v>
      </c>
      <c r="V2314" s="32" t="s">
        <v>45</v>
      </c>
      <c r="W2314" s="4">
        <v>4620</v>
      </c>
      <c r="X2314" s="4">
        <f>IF(Table1[[#This Row],[Commodity]]="corn",Table1[[#This Row],[Tariff per Car]]/(111*2000/56),Table1[[#This Row],[Tariff per Car]]/(111*2000/60))</f>
        <v>1.1654054054054055</v>
      </c>
      <c r="Y2314" s="4">
        <f>Table1[[#This Row],[Tariff per Car]]/100.7</f>
        <v>45.878848063555111</v>
      </c>
      <c r="Z2314" s="4">
        <f>(Table1[[#This Row],[Tariff per Car]]/111)</f>
        <v>41.621621621621621</v>
      </c>
      <c r="AA2314" s="6">
        <f>(Table1[[#This Row],[Tariff per Car]]/111)/Table1[[#This Row],[Route Mileage]]</f>
        <v>4.4515103338632747E-2</v>
      </c>
      <c r="AB2314" s="4">
        <v>0.09</v>
      </c>
      <c r="AC2314" s="4">
        <f>Table1[[#This Row],[FSC per Mile]]*Table1[[#This Row],[Route Mileage]]</f>
        <v>84.149999999999991</v>
      </c>
      <c r="AD2314" s="4">
        <f>Table1[[#This Row],[Tariff per Car]]+Table1[[#This Row],[FSC per Car]]</f>
        <v>4704.1499999999996</v>
      </c>
      <c r="AE2314" s="4">
        <f>IF(Table1[[#This Row],[Commodity]]="corn",Table1[[#This Row],[Tariff + FSC per Car]]/(111*2000/56),Table1[[#This Row],[Tariff + FSC per Car]]/(111*2000/60))</f>
        <v>1.1866324324324324</v>
      </c>
      <c r="AF2314" s="4">
        <f>Table1[[#This Row],[Tariff + FSC per Car]]/100.7</f>
        <v>46.714498510427006</v>
      </c>
      <c r="AG2314" s="4">
        <f>(Table1[[#This Row],[Tariff + FSC per Car]]/111)</f>
        <v>42.379729729729725</v>
      </c>
      <c r="AH2314" s="6">
        <f>(Table1[[#This Row],[Tariff + FSC per Car]]/111)/Table1[[#This Row],[Route Mileage]]</f>
        <v>4.5325914149443557E-2</v>
      </c>
    </row>
    <row r="2315" spans="1:34" x14ac:dyDescent="0.25">
      <c r="A2315" s="3">
        <v>46006</v>
      </c>
      <c r="B2315" s="22" t="s">
        <v>34</v>
      </c>
      <c r="C2315" s="22" t="s">
        <v>34</v>
      </c>
      <c r="D2315" s="25">
        <v>4022</v>
      </c>
      <c r="E2315" s="24">
        <v>39011</v>
      </c>
      <c r="F2315" s="22" t="s">
        <v>35</v>
      </c>
      <c r="G2315" s="22" t="s">
        <v>36</v>
      </c>
      <c r="H2315" s="22" t="s">
        <v>58</v>
      </c>
      <c r="I2315" s="23" t="s">
        <v>59</v>
      </c>
      <c r="J2315" t="str">
        <f>_xlfn.CONCAT(IFERROR(INDEX(Lookup!B:B, MATCH(Table1[[#This Row],[Origin City]], Lookup!A:A, 0)), Table1[[#This Row],[Origin City]]),","," ",Table1[[#This Row],[Origin State]])</f>
        <v>Hancock, IA</v>
      </c>
      <c r="K2315" s="23" t="s">
        <v>60</v>
      </c>
      <c r="L2315" s="23" t="s">
        <v>54</v>
      </c>
      <c r="M2315" s="23" t="str">
        <f>_xlfn.CONCAT(IFERROR(INDEX(Lookup!B:B, MATCH(Table1[[#This Row],[Destination City]], Lookup!A:A, 0)), Table1[[#This Row],[Destination City]]),","," ",Table1[[#This Row],[Destination State]])</f>
        <v>Plainview, TX</v>
      </c>
      <c r="N2315" s="44">
        <v>832</v>
      </c>
      <c r="O2315" s="23" t="s">
        <v>41</v>
      </c>
      <c r="P2315" s="23">
        <v>110</v>
      </c>
      <c r="Q2315" s="23">
        <v>120</v>
      </c>
      <c r="R2315" s="23" t="s">
        <v>42</v>
      </c>
      <c r="S2315" s="23" t="s">
        <v>43</v>
      </c>
      <c r="T2315" s="23" t="s">
        <v>43</v>
      </c>
      <c r="U2315" s="37" t="s">
        <v>44</v>
      </c>
      <c r="V2315" s="32" t="s">
        <v>45</v>
      </c>
      <c r="W2315" s="4">
        <v>4860</v>
      </c>
      <c r="X2315" s="4">
        <f>IF(Table1[[#This Row],[Commodity]]="corn",Table1[[#This Row],[Tariff per Car]]/(111*2000/56),Table1[[#This Row],[Tariff per Car]]/(111*2000/60))</f>
        <v>1.2259459459459459</v>
      </c>
      <c r="Y2315" s="4">
        <f>Table1[[#This Row],[Tariff per Car]]/100.7</f>
        <v>48.262164846077454</v>
      </c>
      <c r="Z2315" s="4">
        <f>(Table1[[#This Row],[Tariff per Car]]/111)</f>
        <v>43.783783783783782</v>
      </c>
      <c r="AA2315" s="6">
        <f>(Table1[[#This Row],[Tariff per Car]]/111)/Table1[[#This Row],[Route Mileage]]</f>
        <v>5.2624740124740124E-2</v>
      </c>
      <c r="AB2315" s="4">
        <v>0.09</v>
      </c>
      <c r="AC2315" s="4">
        <f>Table1[[#This Row],[FSC per Mile]]*Table1[[#This Row],[Route Mileage]]</f>
        <v>74.88</v>
      </c>
      <c r="AD2315" s="4">
        <f>Table1[[#This Row],[Tariff per Car]]+Table1[[#This Row],[FSC per Car]]</f>
        <v>4934.88</v>
      </c>
      <c r="AE2315" s="4">
        <f>IF(Table1[[#This Row],[Commodity]]="corn",Table1[[#This Row],[Tariff + FSC per Car]]/(111*2000/56),Table1[[#This Row],[Tariff + FSC per Car]]/(111*2000/60))</f>
        <v>1.2448345945945947</v>
      </c>
      <c r="AF2315" s="4">
        <f>Table1[[#This Row],[Tariff + FSC per Car]]/100.7</f>
        <v>49.005759682224429</v>
      </c>
      <c r="AG2315" s="4">
        <f>(Table1[[#This Row],[Tariff + FSC per Car]]/111)</f>
        <v>44.458378378378377</v>
      </c>
      <c r="AH2315" s="6">
        <f>(Table1[[#This Row],[Tariff + FSC per Car]]/111)/Table1[[#This Row],[Route Mileage]]</f>
        <v>5.3435550935550934E-2</v>
      </c>
    </row>
    <row r="2316" spans="1:34" x14ac:dyDescent="0.25">
      <c r="A2316" s="3">
        <v>46006</v>
      </c>
      <c r="B2316" s="22" t="s">
        <v>34</v>
      </c>
      <c r="C2316" s="22" t="s">
        <v>34</v>
      </c>
      <c r="D2316" s="25">
        <v>4022</v>
      </c>
      <c r="E2316" s="24">
        <v>39011</v>
      </c>
      <c r="F2316" s="22" t="s">
        <v>35</v>
      </c>
      <c r="G2316" s="22" t="s">
        <v>36</v>
      </c>
      <c r="H2316" s="22" t="s">
        <v>61</v>
      </c>
      <c r="I2316" s="23" t="s">
        <v>62</v>
      </c>
      <c r="J2316" t="str">
        <f>_xlfn.CONCAT(IFERROR(INDEX(Lookup!B:B, MATCH(Table1[[#This Row],[Origin City]], Lookup!A:A, 0)), Table1[[#This Row],[Origin City]]),","," ",Table1[[#This Row],[Origin State]])</f>
        <v>Phelps (Rock Port), MO</v>
      </c>
      <c r="K2316" s="23" t="s">
        <v>63</v>
      </c>
      <c r="L2316" s="23" t="s">
        <v>64</v>
      </c>
      <c r="M2316" s="23" t="str">
        <f>_xlfn.CONCAT(IFERROR(INDEX(Lookup!B:B, MATCH(Table1[[#This Row],[Destination City]], Lookup!A:A, 0)), Table1[[#This Row],[Destination City]]),","," ",Table1[[#This Row],[Destination State]])</f>
        <v>Clovis, NM</v>
      </c>
      <c r="N2316" s="44">
        <v>764</v>
      </c>
      <c r="O2316" s="23" t="s">
        <v>41</v>
      </c>
      <c r="P2316" s="23">
        <v>110</v>
      </c>
      <c r="Q2316" s="23">
        <v>120</v>
      </c>
      <c r="R2316" s="23" t="s">
        <v>42</v>
      </c>
      <c r="S2316" s="23" t="s">
        <v>43</v>
      </c>
      <c r="T2316" s="23" t="s">
        <v>52</v>
      </c>
      <c r="U2316" s="37" t="s">
        <v>44</v>
      </c>
      <c r="V2316" s="32" t="s">
        <v>45</v>
      </c>
      <c r="W2316" s="4">
        <v>4260</v>
      </c>
      <c r="X2316" s="4">
        <f>IF(Table1[[#This Row],[Commodity]]="corn",Table1[[#This Row],[Tariff per Car]]/(111*2000/56),Table1[[#This Row],[Tariff per Car]]/(111*2000/60))</f>
        <v>1.0745945945945947</v>
      </c>
      <c r="Y2316" s="4">
        <f>Table1[[#This Row],[Tariff per Car]]/100.7</f>
        <v>42.303872889771597</v>
      </c>
      <c r="Z2316" s="4">
        <f>(Table1[[#This Row],[Tariff per Car]]/111)</f>
        <v>38.378378378378379</v>
      </c>
      <c r="AA2316" s="6">
        <f>(Table1[[#This Row],[Tariff per Car]]/111)/Table1[[#This Row],[Route Mileage]]</f>
        <v>5.0233479552851283E-2</v>
      </c>
      <c r="AB2316" s="4">
        <v>0.09</v>
      </c>
      <c r="AC2316" s="4">
        <f>Table1[[#This Row],[FSC per Mile]]*Table1[[#This Row],[Route Mileage]]</f>
        <v>68.759999999999991</v>
      </c>
      <c r="AD2316" s="4">
        <f>Table1[[#This Row],[Tariff per Car]]+Table1[[#This Row],[FSC per Car]]</f>
        <v>4328.76</v>
      </c>
      <c r="AE2316" s="4">
        <f>IF(Table1[[#This Row],[Commodity]]="corn",Table1[[#This Row],[Tariff + FSC per Car]]/(111*2000/56),Table1[[#This Row],[Tariff + FSC per Car]]/(111*2000/60))</f>
        <v>1.0919394594594596</v>
      </c>
      <c r="AF2316" s="4">
        <f>Table1[[#This Row],[Tariff + FSC per Car]]/100.7</f>
        <v>42.986693147964253</v>
      </c>
      <c r="AG2316" s="4">
        <f>(Table1[[#This Row],[Tariff + FSC per Car]]/111)</f>
        <v>38.997837837837842</v>
      </c>
      <c r="AH2316" s="6">
        <f>(Table1[[#This Row],[Tariff + FSC per Car]]/111)/Table1[[#This Row],[Route Mileage]]</f>
        <v>5.10442903636621E-2</v>
      </c>
    </row>
    <row r="2317" spans="1:34" x14ac:dyDescent="0.25">
      <c r="A2317" s="3">
        <v>46006</v>
      </c>
      <c r="B2317" s="22" t="s">
        <v>34</v>
      </c>
      <c r="C2317" s="22" t="s">
        <v>34</v>
      </c>
      <c r="D2317" s="25">
        <v>4022</v>
      </c>
      <c r="E2317" s="24">
        <v>39011</v>
      </c>
      <c r="F2317" s="22" t="s">
        <v>35</v>
      </c>
      <c r="G2317" s="22" t="s">
        <v>36</v>
      </c>
      <c r="H2317" s="22" t="s">
        <v>61</v>
      </c>
      <c r="I2317" s="23" t="s">
        <v>62</v>
      </c>
      <c r="J2317" t="str">
        <f>_xlfn.CONCAT(IFERROR(INDEX(Lookup!B:B, MATCH(Table1[[#This Row],[Origin City]], Lookup!A:A, 0)), Table1[[#This Row],[Origin City]]),","," ",Table1[[#This Row],[Origin State]])</f>
        <v>Phelps (Rock Port), MO</v>
      </c>
      <c r="K2317" s="23" t="s">
        <v>65</v>
      </c>
      <c r="L2317" s="23" t="s">
        <v>54</v>
      </c>
      <c r="M2317" s="23" t="s">
        <v>66</v>
      </c>
      <c r="N2317" s="44">
        <v>937</v>
      </c>
      <c r="O2317" s="23" t="s">
        <v>41</v>
      </c>
      <c r="P2317" s="23">
        <v>110</v>
      </c>
      <c r="Q2317" s="23">
        <v>120</v>
      </c>
      <c r="R2317" s="23" t="s">
        <v>42</v>
      </c>
      <c r="S2317" s="23" t="s">
        <v>43</v>
      </c>
      <c r="T2317" s="23" t="s">
        <v>52</v>
      </c>
      <c r="U2317" s="37" t="s">
        <v>44</v>
      </c>
      <c r="V2317" s="32" t="s">
        <v>45</v>
      </c>
      <c r="W2317" s="4">
        <v>4000</v>
      </c>
      <c r="X2317" s="4">
        <f>IF(Table1[[#This Row],[Commodity]]="corn",Table1[[#This Row],[Tariff per Car]]/(111*2000/56),Table1[[#This Row],[Tariff per Car]]/(111*2000/60))</f>
        <v>1.0090090090090089</v>
      </c>
      <c r="Y2317" s="4">
        <f>Table1[[#This Row],[Tariff per Car]]/100.7</f>
        <v>39.72194637537239</v>
      </c>
      <c r="Z2317" s="4">
        <f>(Table1[[#This Row],[Tariff per Car]]/111)</f>
        <v>36.036036036036037</v>
      </c>
      <c r="AA2317" s="6">
        <f>(Table1[[#This Row],[Tariff per Car]]/111)/Table1[[#This Row],[Route Mileage]]</f>
        <v>3.8458949878373574E-2</v>
      </c>
      <c r="AB2317" s="4">
        <v>0.09</v>
      </c>
      <c r="AC2317" s="4">
        <f>Table1[[#This Row],[FSC per Mile]]*Table1[[#This Row],[Route Mileage]]</f>
        <v>84.33</v>
      </c>
      <c r="AD2317" s="4">
        <f>Table1[[#This Row],[Tariff per Car]]+Table1[[#This Row],[FSC per Car]]</f>
        <v>4084.33</v>
      </c>
      <c r="AE2317" s="4">
        <f>IF(Table1[[#This Row],[Commodity]]="corn",Table1[[#This Row],[Tariff + FSC per Car]]/(111*2000/56),Table1[[#This Row],[Tariff + FSC per Car]]/(111*2000/60))</f>
        <v>1.0302814414414414</v>
      </c>
      <c r="AF2317" s="4">
        <f>Table1[[#This Row],[Tariff + FSC per Car]]/100.7</f>
        <v>40.559384309831181</v>
      </c>
      <c r="AG2317" s="4">
        <f>(Table1[[#This Row],[Tariff + FSC per Car]]/111)</f>
        <v>36.795765765765765</v>
      </c>
      <c r="AH2317" s="6">
        <f>(Table1[[#This Row],[Tariff + FSC per Car]]/111)/Table1[[#This Row],[Route Mileage]]</f>
        <v>3.9269760689184384E-2</v>
      </c>
    </row>
    <row r="2318" spans="1:34" x14ac:dyDescent="0.25">
      <c r="A2318" s="3">
        <v>46006</v>
      </c>
      <c r="B2318" s="22" t="s">
        <v>34</v>
      </c>
      <c r="C2318" s="22" t="s">
        <v>34</v>
      </c>
      <c r="D2318" s="25">
        <v>4022</v>
      </c>
      <c r="E2318" s="24">
        <v>39013</v>
      </c>
      <c r="F2318" s="22" t="s">
        <v>35</v>
      </c>
      <c r="G2318" s="22" t="s">
        <v>36</v>
      </c>
      <c r="H2318" s="22" t="s">
        <v>67</v>
      </c>
      <c r="I2318" s="23" t="s">
        <v>68</v>
      </c>
      <c r="J2318" t="str">
        <f>_xlfn.CONCAT(IFERROR(INDEX(Lookup!B:B, MATCH(Table1[[#This Row],[Origin City]], Lookup!A:A, 0)), Table1[[#This Row],[Origin City]]),","," ",Table1[[#This Row],[Origin State]])</f>
        <v>Selby, SD</v>
      </c>
      <c r="K2318" s="23" t="s">
        <v>48</v>
      </c>
      <c r="L2318" s="23" t="s">
        <v>49</v>
      </c>
      <c r="M2318" s="23" t="s">
        <v>50</v>
      </c>
      <c r="N2318" s="44">
        <v>1419</v>
      </c>
      <c r="O2318" s="23" t="s">
        <v>51</v>
      </c>
      <c r="P2318" s="23">
        <v>110</v>
      </c>
      <c r="Q2318" s="23">
        <v>120</v>
      </c>
      <c r="R2318" s="23" t="s">
        <v>42</v>
      </c>
      <c r="S2318" s="23" t="s">
        <v>43</v>
      </c>
      <c r="T2318" s="23" t="s">
        <v>52</v>
      </c>
      <c r="U2318" s="37" t="s">
        <v>44</v>
      </c>
      <c r="V2318" s="32" t="s">
        <v>45</v>
      </c>
      <c r="W2318" s="4">
        <v>5430</v>
      </c>
      <c r="X2318" s="4">
        <f>IF(Table1[[#This Row],[Commodity]]="corn",Table1[[#This Row],[Tariff per Car]]/(111*2000/56),Table1[[#This Row],[Tariff per Car]]/(111*2000/60))</f>
        <v>1.3697297297297297</v>
      </c>
      <c r="Y2318" s="4">
        <f>Table1[[#This Row],[Tariff per Car]]/100.7</f>
        <v>53.922542204568025</v>
      </c>
      <c r="Z2318" s="4">
        <f>(Table1[[#This Row],[Tariff per Car]]/111)</f>
        <v>48.918918918918919</v>
      </c>
      <c r="AA2318" s="6">
        <f>(Table1[[#This Row],[Tariff per Car]]/111)/Table1[[#This Row],[Route Mileage]]</f>
        <v>3.4474220520732152E-2</v>
      </c>
      <c r="AB2318" s="4">
        <v>0.09</v>
      </c>
      <c r="AC2318" s="4">
        <f>Table1[[#This Row],[FSC per Mile]]*Table1[[#This Row],[Route Mileage]]</f>
        <v>127.71</v>
      </c>
      <c r="AD2318" s="4">
        <f>Table1[[#This Row],[Tariff per Car]]+Table1[[#This Row],[FSC per Car]]</f>
        <v>5557.71</v>
      </c>
      <c r="AE2318" s="4">
        <f>IF(Table1[[#This Row],[Commodity]]="corn",Table1[[#This Row],[Tariff + FSC per Car]]/(111*2000/56),Table1[[#This Row],[Tariff + FSC per Car]]/(111*2000/60))</f>
        <v>1.4019448648648649</v>
      </c>
      <c r="AF2318" s="4">
        <f>Table1[[#This Row],[Tariff + FSC per Car]]/100.7</f>
        <v>55.190764647467724</v>
      </c>
      <c r="AG2318" s="4">
        <f>(Table1[[#This Row],[Tariff + FSC per Car]]/111)</f>
        <v>50.069459459459459</v>
      </c>
      <c r="AH2318" s="6">
        <f>(Table1[[#This Row],[Tariff + FSC per Car]]/111)/Table1[[#This Row],[Route Mileage]]</f>
        <v>3.5285031331542961E-2</v>
      </c>
    </row>
    <row r="2319" spans="1:34" x14ac:dyDescent="0.25">
      <c r="A2319" s="3">
        <v>46006</v>
      </c>
      <c r="B2319" s="22" t="s">
        <v>34</v>
      </c>
      <c r="C2319" s="22" t="s">
        <v>34</v>
      </c>
      <c r="D2319" s="25">
        <v>4022</v>
      </c>
      <c r="E2319" s="24">
        <v>39013</v>
      </c>
      <c r="F2319" s="22" t="s">
        <v>35</v>
      </c>
      <c r="G2319" s="22" t="s">
        <v>36</v>
      </c>
      <c r="H2319" s="22" t="s">
        <v>69</v>
      </c>
      <c r="I2319" s="23" t="s">
        <v>47</v>
      </c>
      <c r="J2319" t="str">
        <f>_xlfn.CONCAT(IFERROR(INDEX(Lookup!B:B, MATCH(Table1[[#This Row],[Origin City]], Lookup!A:A, 0)), Table1[[#This Row],[Origin City]]),","," ",Table1[[#This Row],[Origin State]])</f>
        <v>St. Cloud, MN</v>
      </c>
      <c r="K2319" s="23" t="s">
        <v>48</v>
      </c>
      <c r="L2319" s="23" t="s">
        <v>49</v>
      </c>
      <c r="M2319" s="23" t="s">
        <v>50</v>
      </c>
      <c r="N2319" s="44">
        <v>1666</v>
      </c>
      <c r="O2319" s="23" t="s">
        <v>51</v>
      </c>
      <c r="P2319" s="23">
        <v>110</v>
      </c>
      <c r="Q2319" s="23">
        <v>120</v>
      </c>
      <c r="R2319" s="23" t="s">
        <v>42</v>
      </c>
      <c r="S2319" s="23" t="s">
        <v>43</v>
      </c>
      <c r="T2319" s="23" t="s">
        <v>52</v>
      </c>
      <c r="U2319" s="37" t="s">
        <v>44</v>
      </c>
      <c r="V2319" s="32" t="s">
        <v>45</v>
      </c>
      <c r="W2319" s="4">
        <v>5430</v>
      </c>
      <c r="X2319" s="4">
        <f>IF(Table1[[#This Row],[Commodity]]="corn",Table1[[#This Row],[Tariff per Car]]/(111*2000/56),Table1[[#This Row],[Tariff per Car]]/(111*2000/60))</f>
        <v>1.3697297297297297</v>
      </c>
      <c r="Y2319" s="4">
        <f>Table1[[#This Row],[Tariff per Car]]/100.7</f>
        <v>53.922542204568025</v>
      </c>
      <c r="Z2319" s="4">
        <f>(Table1[[#This Row],[Tariff per Car]]/111)</f>
        <v>48.918918918918919</v>
      </c>
      <c r="AA2319" s="6">
        <f>(Table1[[#This Row],[Tariff per Car]]/111)/Table1[[#This Row],[Route Mileage]]</f>
        <v>2.9363096589987345E-2</v>
      </c>
      <c r="AB2319" s="4">
        <v>0.09</v>
      </c>
      <c r="AC2319" s="4">
        <f>Table1[[#This Row],[FSC per Mile]]*Table1[[#This Row],[Route Mileage]]</f>
        <v>149.94</v>
      </c>
      <c r="AD2319" s="4">
        <f>Table1[[#This Row],[Tariff per Car]]+Table1[[#This Row],[FSC per Car]]</f>
        <v>5579.94</v>
      </c>
      <c r="AE2319" s="4">
        <f>IF(Table1[[#This Row],[Commodity]]="corn",Table1[[#This Row],[Tariff + FSC per Car]]/(111*2000/56),Table1[[#This Row],[Tariff + FSC per Car]]/(111*2000/60))</f>
        <v>1.4075524324324324</v>
      </c>
      <c r="AF2319" s="4">
        <f>Table1[[#This Row],[Tariff + FSC per Car]]/100.7</f>
        <v>55.41151936444885</v>
      </c>
      <c r="AG2319" s="4">
        <f>(Table1[[#This Row],[Tariff + FSC per Car]]/111)</f>
        <v>50.269729729729725</v>
      </c>
      <c r="AH2319" s="6">
        <f>(Table1[[#This Row],[Tariff + FSC per Car]]/111)/Table1[[#This Row],[Route Mileage]]</f>
        <v>3.0173907400798155E-2</v>
      </c>
    </row>
    <row r="2320" spans="1:34" x14ac:dyDescent="0.25">
      <c r="A2320" s="3">
        <v>46006</v>
      </c>
      <c r="B2320" s="22" t="s">
        <v>34</v>
      </c>
      <c r="C2320" s="22" t="s">
        <v>34</v>
      </c>
      <c r="D2320" s="25">
        <v>4022</v>
      </c>
      <c r="E2320" s="24">
        <v>39011</v>
      </c>
      <c r="F2320" s="22" t="s">
        <v>35</v>
      </c>
      <c r="G2320" s="22" t="s">
        <v>36</v>
      </c>
      <c r="H2320" s="22" t="s">
        <v>70</v>
      </c>
      <c r="I2320" s="23" t="s">
        <v>57</v>
      </c>
      <c r="J2320" t="str">
        <f>_xlfn.CONCAT(IFERROR(INDEX(Lookup!B:B, MATCH(Table1[[#This Row],[Origin City]], Lookup!A:A, 0)), Table1[[#This Row],[Origin City]]),","," ",Table1[[#This Row],[Origin State]])</f>
        <v>Waverly, IL</v>
      </c>
      <c r="K2320" s="23" t="s">
        <v>71</v>
      </c>
      <c r="L2320" s="23" t="s">
        <v>64</v>
      </c>
      <c r="M2320" s="23" t="str">
        <f>_xlfn.CONCAT(IFERROR(INDEX(Lookup!B:B, MATCH(Table1[[#This Row],[Destination City]], Lookup!A:A, 0)), Table1[[#This Row],[Destination City]]),","," ",Table1[[#This Row],[Destination State]])</f>
        <v>Dexter, NM</v>
      </c>
      <c r="N2320" s="44">
        <v>1058</v>
      </c>
      <c r="O2320" s="23" t="s">
        <v>41</v>
      </c>
      <c r="P2320" s="23">
        <v>110</v>
      </c>
      <c r="Q2320" s="23">
        <v>120</v>
      </c>
      <c r="R2320" s="23" t="s">
        <v>42</v>
      </c>
      <c r="S2320" s="23" t="s">
        <v>43</v>
      </c>
      <c r="T2320" s="23" t="s">
        <v>43</v>
      </c>
      <c r="U2320" s="37" t="s">
        <v>44</v>
      </c>
      <c r="V2320" s="32" t="s">
        <v>45</v>
      </c>
      <c r="W2320" s="4">
        <v>4680</v>
      </c>
      <c r="X2320" s="4">
        <f>IF(Table1[[#This Row],[Commodity]]="corn",Table1[[#This Row],[Tariff per Car]]/(111*2000/56),Table1[[#This Row],[Tariff per Car]]/(111*2000/60))</f>
        <v>1.1805405405405405</v>
      </c>
      <c r="Y2320" s="4">
        <f>Table1[[#This Row],[Tariff per Car]]/100.7</f>
        <v>46.474677259185697</v>
      </c>
      <c r="Z2320" s="4">
        <f>(Table1[[#This Row],[Tariff per Car]]/111)</f>
        <v>42.162162162162161</v>
      </c>
      <c r="AA2320" s="6">
        <f>(Table1[[#This Row],[Tariff per Car]]/111)/Table1[[#This Row],[Route Mileage]]</f>
        <v>3.9850814898073877E-2</v>
      </c>
      <c r="AB2320" s="4">
        <v>0.09</v>
      </c>
      <c r="AC2320" s="4">
        <f>Table1[[#This Row],[FSC per Mile]]*Table1[[#This Row],[Route Mileage]]</f>
        <v>95.22</v>
      </c>
      <c r="AD2320" s="4">
        <f>Table1[[#This Row],[Tariff per Car]]+Table1[[#This Row],[FSC per Car]]</f>
        <v>4775.22</v>
      </c>
      <c r="AE2320" s="4">
        <f>IF(Table1[[#This Row],[Commodity]]="corn",Table1[[#This Row],[Tariff + FSC per Car]]/(111*2000/56),Table1[[#This Row],[Tariff + FSC per Car]]/(111*2000/60))</f>
        <v>1.2045600000000001</v>
      </c>
      <c r="AF2320" s="4">
        <f>Table1[[#This Row],[Tariff + FSC per Car]]/100.7</f>
        <v>47.420258192651438</v>
      </c>
      <c r="AG2320" s="4">
        <f>(Table1[[#This Row],[Tariff + FSC per Car]]/111)</f>
        <v>43.02</v>
      </c>
      <c r="AH2320" s="6">
        <f>(Table1[[#This Row],[Tariff + FSC per Car]]/111)/Table1[[#This Row],[Route Mileage]]</f>
        <v>4.0661625708884694E-2</v>
      </c>
    </row>
    <row r="2321" spans="1:34" x14ac:dyDescent="0.25">
      <c r="A2321" s="3">
        <v>46006</v>
      </c>
      <c r="B2321" s="22" t="s">
        <v>131</v>
      </c>
      <c r="C2321" s="22" t="s">
        <v>131</v>
      </c>
      <c r="D2321" s="25">
        <v>4050</v>
      </c>
      <c r="E2321" s="24">
        <v>1001000</v>
      </c>
      <c r="F2321" s="22" t="s">
        <v>35</v>
      </c>
      <c r="G2321" s="22" t="s">
        <v>36</v>
      </c>
      <c r="H2321" s="22" t="s">
        <v>132</v>
      </c>
      <c r="I2321" s="23" t="s">
        <v>57</v>
      </c>
      <c r="J2321" t="str">
        <f>_xlfn.CONCAT(IFERROR(INDEX(Lookup!B:B, MATCH(Table1[[#This Row],[Origin City]], Lookup!A:A, 0)), Table1[[#This Row],[Origin City]]),","," ",Table1[[#This Row],[Origin State]])</f>
        <v>Gibson City, IL</v>
      </c>
      <c r="K2321" s="23" t="s">
        <v>133</v>
      </c>
      <c r="L2321" s="23" t="s">
        <v>83</v>
      </c>
      <c r="M2321" s="23" t="str">
        <f>_xlfn.CONCAT(IFERROR(INDEX(Lookup!B:B, MATCH(Table1[[#This Row],[Destination City]], Lookup!A:A, 0)), Table1[[#This Row],[Destination City]]),","," ",Table1[[#This Row],[Destination State]])</f>
        <v>Reserve, LA</v>
      </c>
      <c r="N2321" s="44">
        <v>870</v>
      </c>
      <c r="O2321" s="23" t="s">
        <v>86</v>
      </c>
      <c r="P2321" s="23">
        <v>105</v>
      </c>
      <c r="Q2321" s="23"/>
      <c r="R2321" s="23" t="s">
        <v>108</v>
      </c>
      <c r="S2321" s="23" t="s">
        <v>43</v>
      </c>
      <c r="T2321" s="23" t="s">
        <v>52</v>
      </c>
      <c r="U2321" s="31"/>
      <c r="V2321" s="32" t="s">
        <v>134</v>
      </c>
      <c r="W2321" s="4">
        <v>2301</v>
      </c>
      <c r="X2321" s="4">
        <f>IF(Table1[[#This Row],[Commodity]]="corn",Table1[[#This Row],[Tariff per Car]]/(111*2000/56),Table1[[#This Row],[Tariff per Car]]/(111*2000/60))</f>
        <v>0.58043243243243248</v>
      </c>
      <c r="Y2321" s="4">
        <f>Table1[[#This Row],[Tariff per Car]]/100.7</f>
        <v>22.850049652432968</v>
      </c>
      <c r="Z2321" s="4">
        <f>(Table1[[#This Row],[Tariff per Car]]/111)</f>
        <v>20.72972972972973</v>
      </c>
      <c r="AA2321" s="6">
        <f>(Table1[[#This Row],[Tariff per Car]]/111)/Table1[[#This Row],[Route Mileage]]</f>
        <v>2.3827275551413483E-2</v>
      </c>
      <c r="AB2321" s="4">
        <v>0.36349999999999999</v>
      </c>
      <c r="AC2321" s="4">
        <f>Table1[[#This Row],[FSC per Mile]]*Table1[[#This Row],[Route Mileage]]</f>
        <v>316.245</v>
      </c>
      <c r="AD2321" s="4">
        <f>Table1[[#This Row],[Tariff per Car]]+Table1[[#This Row],[FSC per Car]]</f>
        <v>2617.2449999999999</v>
      </c>
      <c r="AE2321" s="4">
        <f>IF(Table1[[#This Row],[Commodity]]="corn",Table1[[#This Row],[Tariff + FSC per Car]]/(111*2000/56),Table1[[#This Row],[Tariff + FSC per Car]]/(111*2000/60))</f>
        <v>0.66020594594594595</v>
      </c>
      <c r="AF2321" s="4">
        <f>Table1[[#This Row],[Tariff + FSC per Car]]/100.7</f>
        <v>25.990516385302879</v>
      </c>
      <c r="AG2321" s="4">
        <f>(Table1[[#This Row],[Tariff + FSC per Car]]/111)</f>
        <v>23.578783783783784</v>
      </c>
      <c r="AH2321" s="6">
        <f>(Table1[[#This Row],[Tariff + FSC per Car]]/111)/Table1[[#This Row],[Route Mileage]]</f>
        <v>2.7102050326188256E-2</v>
      </c>
    </row>
    <row r="2322" spans="1:34" x14ac:dyDescent="0.25">
      <c r="A2322" s="3">
        <v>46006</v>
      </c>
      <c r="B2322" s="22" t="s">
        <v>131</v>
      </c>
      <c r="C2322" s="22" t="s">
        <v>131</v>
      </c>
      <c r="D2322" s="25">
        <v>4050</v>
      </c>
      <c r="E2322" s="24">
        <v>1001000</v>
      </c>
      <c r="F2322" s="22" t="s">
        <v>35</v>
      </c>
      <c r="G2322" s="22" t="s">
        <v>36</v>
      </c>
      <c r="H2322" s="22" t="s">
        <v>132</v>
      </c>
      <c r="I2322" s="23" t="s">
        <v>57</v>
      </c>
      <c r="J2322" t="str">
        <f>_xlfn.CONCAT(IFERROR(INDEX(Lookup!B:B, MATCH(Table1[[#This Row],[Origin City]], Lookup!A:A, 0)), Table1[[#This Row],[Origin City]]),","," ",Table1[[#This Row],[Origin State]])</f>
        <v>Gibson City, IL</v>
      </c>
      <c r="K2322" s="23" t="s">
        <v>133</v>
      </c>
      <c r="L2322" s="23" t="s">
        <v>83</v>
      </c>
      <c r="M2322" s="23" t="str">
        <f>_xlfn.CONCAT(IFERROR(INDEX(Lookup!B:B, MATCH(Table1[[#This Row],[Destination City]], Lookup!A:A, 0)), Table1[[#This Row],[Destination City]]),","," ",Table1[[#This Row],[Destination State]])</f>
        <v>Reserve, LA</v>
      </c>
      <c r="N2322" s="44">
        <v>870</v>
      </c>
      <c r="O2322" s="23" t="s">
        <v>86</v>
      </c>
      <c r="P2322" s="23">
        <v>105</v>
      </c>
      <c r="Q2322" s="23"/>
      <c r="R2322" s="23" t="s">
        <v>2</v>
      </c>
      <c r="S2322" s="23" t="s">
        <v>43</v>
      </c>
      <c r="T2322" s="23" t="s">
        <v>52</v>
      </c>
      <c r="U2322" s="31"/>
      <c r="V2322" s="32" t="s">
        <v>134</v>
      </c>
      <c r="W2322" s="4">
        <v>2681</v>
      </c>
      <c r="X2322" s="4">
        <f>IF(Table1[[#This Row],[Commodity]]="corn",Table1[[#This Row],[Tariff per Car]]/(111*2000/56),Table1[[#This Row],[Tariff per Car]]/(111*2000/60))</f>
        <v>0.67628828828828835</v>
      </c>
      <c r="Y2322" s="4">
        <f>Table1[[#This Row],[Tariff per Car]]/100.7</f>
        <v>26.623634558093347</v>
      </c>
      <c r="Z2322" s="4">
        <f>(Table1[[#This Row],[Tariff per Car]]/111)</f>
        <v>24.153153153153152</v>
      </c>
      <c r="AA2322" s="6">
        <f>(Table1[[#This Row],[Tariff per Car]]/111)/Table1[[#This Row],[Route Mileage]]</f>
        <v>2.7762245003624314E-2</v>
      </c>
      <c r="AB2322" s="4">
        <v>0.36349999999999999</v>
      </c>
      <c r="AC2322" s="4">
        <f>Table1[[#This Row],[FSC per Mile]]*Table1[[#This Row],[Route Mileage]]</f>
        <v>316.245</v>
      </c>
      <c r="AD2322" s="4">
        <f>Table1[[#This Row],[Tariff per Car]]+Table1[[#This Row],[FSC per Car]]</f>
        <v>2997.2449999999999</v>
      </c>
      <c r="AE2322" s="4">
        <f>IF(Table1[[#This Row],[Commodity]]="corn",Table1[[#This Row],[Tariff + FSC per Car]]/(111*2000/56),Table1[[#This Row],[Tariff + FSC per Car]]/(111*2000/60))</f>
        <v>0.75606180180180182</v>
      </c>
      <c r="AF2322" s="4">
        <f>Table1[[#This Row],[Tariff + FSC per Car]]/100.7</f>
        <v>29.764101290963254</v>
      </c>
      <c r="AG2322" s="4">
        <f>(Table1[[#This Row],[Tariff + FSC per Car]]/111)</f>
        <v>27.002207207207206</v>
      </c>
      <c r="AH2322" s="6">
        <f>(Table1[[#This Row],[Tariff + FSC per Car]]/111)/Table1[[#This Row],[Route Mileage]]</f>
        <v>3.1037019778399087E-2</v>
      </c>
    </row>
    <row r="2323" spans="1:34" x14ac:dyDescent="0.25">
      <c r="A2323" s="3">
        <v>46006</v>
      </c>
      <c r="B2323" s="22" t="s">
        <v>80</v>
      </c>
      <c r="C2323" s="22" t="s">
        <v>81</v>
      </c>
      <c r="D2323" s="25">
        <v>4032</v>
      </c>
      <c r="E2323" s="24">
        <v>11182</v>
      </c>
      <c r="F2323" s="22" t="s">
        <v>35</v>
      </c>
      <c r="G2323" s="22" t="s">
        <v>36</v>
      </c>
      <c r="H2323" s="22" t="s">
        <v>82</v>
      </c>
      <c r="I2323" s="23" t="s">
        <v>83</v>
      </c>
      <c r="J2323" t="str">
        <f>_xlfn.CONCAT(IFERROR(INDEX(Lookup!B:B, MATCH(Table1[[#This Row],[Origin City]], Lookup!A:A, 0)), Table1[[#This Row],[Origin City]]),","," ",Table1[[#This Row],[Origin State]])</f>
        <v>Delhi, LA</v>
      </c>
      <c r="K2323" s="23" t="s">
        <v>84</v>
      </c>
      <c r="L2323" s="23" t="s">
        <v>85</v>
      </c>
      <c r="M2323" s="23" t="str">
        <f>_xlfn.CONCAT(IFERROR(INDEX(Lookup!B:B, MATCH(Table1[[#This Row],[Destination City]], Lookup!A:A, 0)), Table1[[#This Row],[Destination City]]),","," ",Table1[[#This Row],[Destination State]])</f>
        <v>Morton, MS</v>
      </c>
      <c r="N2323" s="44">
        <v>120</v>
      </c>
      <c r="O2323" s="23" t="s">
        <v>86</v>
      </c>
      <c r="P2323" s="23">
        <v>100</v>
      </c>
      <c r="Q2323" s="23"/>
      <c r="R2323" s="23" t="s">
        <v>42</v>
      </c>
      <c r="S2323" s="23" t="s">
        <v>43</v>
      </c>
      <c r="T2323" s="23" t="s">
        <v>52</v>
      </c>
      <c r="U2323" s="31"/>
      <c r="V2323" s="32" t="s">
        <v>87</v>
      </c>
      <c r="W2323" s="4">
        <v>1342</v>
      </c>
      <c r="X2323" s="4">
        <f>IF(Table1[[#This Row],[Commodity]]="corn",Table1[[#This Row],[Tariff per Car]]/(111*2000/56),Table1[[#This Row],[Tariff per Car]]/(111*2000/60))</f>
        <v>0.33852252252252252</v>
      </c>
      <c r="Y2323" s="4">
        <f>Table1[[#This Row],[Tariff per Car]]/100.7</f>
        <v>13.326713008937437</v>
      </c>
      <c r="Z2323" s="4">
        <f>(Table1[[#This Row],[Tariff per Car]]/111)</f>
        <v>12.09009009009009</v>
      </c>
      <c r="AA2323" s="6">
        <f>(Table1[[#This Row],[Tariff per Car]]/111)/Table1[[#This Row],[Route Mileage]]</f>
        <v>0.10075075075075075</v>
      </c>
      <c r="AB2323" s="4">
        <v>0.39</v>
      </c>
      <c r="AC2323" s="4">
        <f>Table1[[#This Row],[FSC per Mile]]*Table1[[#This Row],[Route Mileage]]</f>
        <v>46.800000000000004</v>
      </c>
      <c r="AD2323" s="4">
        <f>Table1[[#This Row],[Tariff per Car]]+Table1[[#This Row],[FSC per Car]]</f>
        <v>1388.8</v>
      </c>
      <c r="AE2323" s="4">
        <f>IF(Table1[[#This Row],[Commodity]]="corn",Table1[[#This Row],[Tariff + FSC per Car]]/(111*2000/56),Table1[[#This Row],[Tariff + FSC per Car]]/(111*2000/60))</f>
        <v>0.35032792792792794</v>
      </c>
      <c r="AF2323" s="4">
        <f>Table1[[#This Row],[Tariff + FSC per Car]]/100.7</f>
        <v>13.791459781529294</v>
      </c>
      <c r="AG2323" s="4">
        <f>(Table1[[#This Row],[Tariff + FSC per Car]]/111)</f>
        <v>12.511711711711712</v>
      </c>
      <c r="AH2323" s="6">
        <f>(Table1[[#This Row],[Tariff + FSC per Car]]/111)/Table1[[#This Row],[Route Mileage]]</f>
        <v>0.10426426426426426</v>
      </c>
    </row>
    <row r="2324" spans="1:34" x14ac:dyDescent="0.25">
      <c r="A2324" s="3">
        <v>46006</v>
      </c>
      <c r="B2324" s="22" t="s">
        <v>88</v>
      </c>
      <c r="C2324" s="22" t="s">
        <v>81</v>
      </c>
      <c r="D2324" s="25">
        <v>4444</v>
      </c>
      <c r="E2324" s="24">
        <v>45646</v>
      </c>
      <c r="F2324" s="22" t="s">
        <v>35</v>
      </c>
      <c r="G2324" s="22" t="s">
        <v>36</v>
      </c>
      <c r="H2324" s="22" t="s">
        <v>89</v>
      </c>
      <c r="I2324" s="23" t="s">
        <v>75</v>
      </c>
      <c r="J2324" t="str">
        <f>_xlfn.CONCAT(IFERROR(INDEX(Lookup!B:B, MATCH(Table1[[#This Row],[Origin City]], Lookup!A:A, 0)), Table1[[#This Row],[Origin City]]),","," ",Table1[[#This Row],[Origin State]])</f>
        <v>Enderlin, ND</v>
      </c>
      <c r="K2324" s="23" t="s">
        <v>90</v>
      </c>
      <c r="L2324" s="23" t="s">
        <v>49</v>
      </c>
      <c r="M2324" s="23" t="str">
        <f>_xlfn.CONCAT(IFERROR(INDEX(Lookup!B:B, MATCH(Table1[[#This Row],[Destination City]], Lookup!A:A, 0)), Table1[[#This Row],[Destination City]]),","," ",Table1[[#This Row],[Destination State]])</f>
        <v>Kalama, WA</v>
      </c>
      <c r="N2324" s="44">
        <v>1617</v>
      </c>
      <c r="O2324" s="23" t="s">
        <v>86</v>
      </c>
      <c r="P2324" s="23">
        <v>110</v>
      </c>
      <c r="Q2324" s="23">
        <v>110</v>
      </c>
      <c r="R2324" s="23" t="s">
        <v>42</v>
      </c>
      <c r="S2324" s="23" t="s">
        <v>43</v>
      </c>
      <c r="T2324" s="23" t="s">
        <v>52</v>
      </c>
      <c r="U2324" s="31"/>
      <c r="V2324" s="32" t="s">
        <v>87</v>
      </c>
      <c r="W2324" s="4">
        <v>5047</v>
      </c>
      <c r="X2324" s="4">
        <f>IF(Table1[[#This Row],[Commodity]]="corn",Table1[[#This Row],[Tariff per Car]]/(111*2000/56),Table1[[#This Row],[Tariff per Car]]/(111*2000/60))</f>
        <v>1.2731171171171172</v>
      </c>
      <c r="Y2324" s="4">
        <f>Table1[[#This Row],[Tariff per Car]]/100.7</f>
        <v>50.119165839126119</v>
      </c>
      <c r="Z2324" s="4">
        <f>(Table1[[#This Row],[Tariff per Car]]/111)</f>
        <v>45.468468468468465</v>
      </c>
      <c r="AA2324" s="6">
        <f>(Table1[[#This Row],[Tariff per Car]]/111)/Table1[[#This Row],[Route Mileage]]</f>
        <v>2.8119028119028118E-2</v>
      </c>
      <c r="AB2324" s="4">
        <v>0.32750000000000001</v>
      </c>
      <c r="AC2324" s="4">
        <f>Table1[[#This Row],[FSC per Mile]]*Table1[[#This Row],[Route Mileage]]</f>
        <v>529.5675</v>
      </c>
      <c r="AD2324" s="4">
        <f>Table1[[#This Row],[Tariff per Car]]+Table1[[#This Row],[FSC per Car]]</f>
        <v>5576.5675000000001</v>
      </c>
      <c r="AE2324" s="4">
        <f>IF(Table1[[#This Row],[Commodity]]="corn",Table1[[#This Row],[Tariff + FSC per Car]]/(111*2000/56),Table1[[#This Row],[Tariff + FSC per Car]]/(111*2000/60))</f>
        <v>1.4067017117117118</v>
      </c>
      <c r="AF2324" s="4">
        <f>Table1[[#This Row],[Tariff + FSC per Car]]/100.7</f>
        <v>55.378028798411123</v>
      </c>
      <c r="AG2324" s="4">
        <f>(Table1[[#This Row],[Tariff + FSC per Car]]/111)</f>
        <v>50.23934684684685</v>
      </c>
      <c r="AH2324" s="6">
        <f>(Table1[[#This Row],[Tariff + FSC per Car]]/111)/Table1[[#This Row],[Route Mileage]]</f>
        <v>3.1069478569478573E-2</v>
      </c>
    </row>
    <row r="2325" spans="1:34" x14ac:dyDescent="0.25">
      <c r="A2325" s="3">
        <v>46006</v>
      </c>
      <c r="B2325" s="22" t="s">
        <v>88</v>
      </c>
      <c r="C2325" s="22" t="s">
        <v>81</v>
      </c>
      <c r="D2325" s="25">
        <v>4444</v>
      </c>
      <c r="E2325" s="24">
        <v>45558</v>
      </c>
      <c r="F2325" s="22" t="s">
        <v>35</v>
      </c>
      <c r="G2325" s="22" t="s">
        <v>36</v>
      </c>
      <c r="H2325" s="22" t="s">
        <v>91</v>
      </c>
      <c r="I2325" s="23" t="s">
        <v>47</v>
      </c>
      <c r="J2325" t="str">
        <f>_xlfn.CONCAT(IFERROR(INDEX(Lookup!B:B, MATCH(Table1[[#This Row],[Origin City]], Lookup!A:A, 0)), Table1[[#This Row],[Origin City]]),","," ",Table1[[#This Row],[Origin State]])</f>
        <v>Glenwood, MN</v>
      </c>
      <c r="K2325" s="23" t="s">
        <v>92</v>
      </c>
      <c r="L2325" s="23" t="s">
        <v>93</v>
      </c>
      <c r="M2325" s="23" t="str">
        <f>_xlfn.CONCAT(IFERROR(INDEX(Lookup!B:B, MATCH(Table1[[#This Row],[Destination City]], Lookup!A:A, 0)), Table1[[#This Row],[Destination City]]),","," ",Table1[[#This Row],[Destination State]])</f>
        <v>Boardman, OR</v>
      </c>
      <c r="N2325" s="44">
        <v>1556</v>
      </c>
      <c r="O2325" s="23" t="s">
        <v>86</v>
      </c>
      <c r="P2325" s="23">
        <v>110</v>
      </c>
      <c r="Q2325" s="23">
        <v>110</v>
      </c>
      <c r="R2325" s="23" t="s">
        <v>42</v>
      </c>
      <c r="S2325" s="23" t="s">
        <v>43</v>
      </c>
      <c r="T2325" s="23" t="s">
        <v>52</v>
      </c>
      <c r="U2325" s="31"/>
      <c r="V2325" s="32" t="s">
        <v>87</v>
      </c>
      <c r="W2325" s="4">
        <v>5513</v>
      </c>
      <c r="X2325" s="4">
        <f>IF(Table1[[#This Row],[Commodity]]="corn",Table1[[#This Row],[Tariff per Car]]/(111*2000/56),Table1[[#This Row],[Tariff per Car]]/(111*2000/60))</f>
        <v>1.3906666666666667</v>
      </c>
      <c r="Y2325" s="4">
        <f>Table1[[#This Row],[Tariff per Car]]/100.7</f>
        <v>54.746772591857003</v>
      </c>
      <c r="Z2325" s="4">
        <f>(Table1[[#This Row],[Tariff per Car]]/111)</f>
        <v>49.666666666666664</v>
      </c>
      <c r="AA2325" s="6">
        <f>(Table1[[#This Row],[Tariff per Car]]/111)/Table1[[#This Row],[Route Mileage]]</f>
        <v>3.1919451585261355E-2</v>
      </c>
      <c r="AB2325" s="4">
        <v>0.32750000000000001</v>
      </c>
      <c r="AC2325" s="4">
        <f>Table1[[#This Row],[FSC per Mile]]*Table1[[#This Row],[Route Mileage]]</f>
        <v>509.59000000000003</v>
      </c>
      <c r="AD2325" s="4">
        <f>Table1[[#This Row],[Tariff per Car]]+Table1[[#This Row],[FSC per Car]]</f>
        <v>6022.59</v>
      </c>
      <c r="AE2325" s="4">
        <f>IF(Table1[[#This Row],[Commodity]]="corn",Table1[[#This Row],[Tariff + FSC per Car]]/(111*2000/56),Table1[[#This Row],[Tariff + FSC per Car]]/(111*2000/60))</f>
        <v>1.519211891891892</v>
      </c>
      <c r="AF2325" s="4">
        <f>Table1[[#This Row],[Tariff + FSC per Car]]/100.7</f>
        <v>59.807249255213506</v>
      </c>
      <c r="AG2325" s="4">
        <f>(Table1[[#This Row],[Tariff + FSC per Car]]/111)</f>
        <v>54.25756756756757</v>
      </c>
      <c r="AH2325" s="6">
        <f>(Table1[[#This Row],[Tariff + FSC per Car]]/111)/Table1[[#This Row],[Route Mileage]]</f>
        <v>3.4869902035711803E-2</v>
      </c>
    </row>
    <row r="2326" spans="1:34" x14ac:dyDescent="0.25">
      <c r="A2326" s="3">
        <v>46006</v>
      </c>
      <c r="B2326" s="22" t="s">
        <v>94</v>
      </c>
      <c r="C2326" s="22" t="s">
        <v>94</v>
      </c>
      <c r="D2326" s="25">
        <v>4315</v>
      </c>
      <c r="F2326" s="22" t="s">
        <v>35</v>
      </c>
      <c r="G2326" s="22" t="s">
        <v>36</v>
      </c>
      <c r="H2326" s="22" t="s">
        <v>95</v>
      </c>
      <c r="I2326" s="23" t="s">
        <v>96</v>
      </c>
      <c r="J2326" t="str">
        <f>_xlfn.CONCAT(IFERROR(INDEX(Lookup!B:B, MATCH(Table1[[#This Row],[Origin City]], Lookup!A:A, 0)), Table1[[#This Row],[Origin City]]),","," ",Table1[[#This Row],[Origin State]])</f>
        <v>Haw Creek (Ladoga), IN</v>
      </c>
      <c r="K2326" s="23" t="s">
        <v>97</v>
      </c>
      <c r="L2326" s="23" t="s">
        <v>98</v>
      </c>
      <c r="M2326" s="23" t="str">
        <f>_xlfn.CONCAT(IFERROR(INDEX(Lookup!B:B, MATCH(Table1[[#This Row],[Destination City]], Lookup!A:A, 0)), Table1[[#This Row],[Destination City]]),","," ",Table1[[#This Row],[Destination State]])</f>
        <v>Ozark, AL</v>
      </c>
      <c r="N2326" s="48">
        <v>707</v>
      </c>
      <c r="O2326" s="23" t="s">
        <v>86</v>
      </c>
      <c r="P2326" s="23">
        <v>90</v>
      </c>
      <c r="Q2326" s="23">
        <v>90</v>
      </c>
      <c r="R2326" s="23" t="s">
        <v>42</v>
      </c>
      <c r="S2326" s="23" t="s">
        <v>43</v>
      </c>
      <c r="T2326" s="23" t="s">
        <v>52</v>
      </c>
      <c r="U2326" s="33"/>
      <c r="V2326" s="34" t="s">
        <v>87</v>
      </c>
      <c r="W2326" s="4">
        <v>6241</v>
      </c>
      <c r="X2326" s="4">
        <f>IF(Table1[[#This Row],[Commodity]]="corn",Table1[[#This Row],[Tariff per Car]]/(111*2000/56),Table1[[#This Row],[Tariff per Car]]/(111*2000/60))</f>
        <v>1.5743063063063063</v>
      </c>
      <c r="Y2326" s="4">
        <f>Table1[[#This Row],[Tariff per Car]]/100.7</f>
        <v>61.976166832174776</v>
      </c>
      <c r="Z2326" s="4">
        <f>(Table1[[#This Row],[Tariff per Car]]/111)</f>
        <v>56.225225225225223</v>
      </c>
      <c r="AA2326" s="6">
        <f>(Table1[[#This Row],[Tariff per Car]]/111)/Table1[[#This Row],[Route Mileage]]</f>
        <v>7.9526485467079522E-2</v>
      </c>
      <c r="AB2326" s="4">
        <v>0</v>
      </c>
      <c r="AC2326" s="4">
        <f>Table1[[#This Row],[FSC per Mile]]*Table1[[#This Row],[Route Mileage]]</f>
        <v>0</v>
      </c>
      <c r="AD2326" s="4">
        <f>Table1[[#This Row],[Tariff per Car]]+Table1[[#This Row],[FSC per Car]]</f>
        <v>6241</v>
      </c>
      <c r="AE2326" s="4">
        <f>IF(Table1[[#This Row],[Commodity]]="corn",Table1[[#This Row],[Tariff + FSC per Car]]/(111*2000/56),Table1[[#This Row],[Tariff + FSC per Car]]/(111*2000/60))</f>
        <v>1.5743063063063063</v>
      </c>
      <c r="AF2326" s="4">
        <f>Table1[[#This Row],[Tariff + FSC per Car]]/100.7</f>
        <v>61.976166832174776</v>
      </c>
      <c r="AG2326" s="4">
        <f>(Table1[[#This Row],[Tariff + FSC per Car]]/111)</f>
        <v>56.225225225225223</v>
      </c>
      <c r="AH2326" s="6">
        <f>(Table1[[#This Row],[Tariff + FSC per Car]]/111)/Table1[[#This Row],[Route Mileage]]</f>
        <v>7.9526485467079522E-2</v>
      </c>
    </row>
    <row r="2327" spans="1:34" x14ac:dyDescent="0.25">
      <c r="A2327" s="3">
        <v>46006</v>
      </c>
      <c r="B2327" s="22" t="s">
        <v>94</v>
      </c>
      <c r="C2327" s="22" t="s">
        <v>94</v>
      </c>
      <c r="D2327" s="25">
        <v>4315</v>
      </c>
      <c r="F2327" s="22" t="s">
        <v>35</v>
      </c>
      <c r="G2327" s="22" t="s">
        <v>36</v>
      </c>
      <c r="H2327" s="22" t="s">
        <v>99</v>
      </c>
      <c r="I2327" s="23" t="s">
        <v>100</v>
      </c>
      <c r="J2327" t="str">
        <f>_xlfn.CONCAT(IFERROR(INDEX(Lookup!B:B, MATCH(Table1[[#This Row],[Origin City]], Lookup!A:A, 0)), Table1[[#This Row],[Origin City]]),","," ",Table1[[#This Row],[Origin State]])</f>
        <v>Marysville, OH</v>
      </c>
      <c r="K2327" s="23" t="s">
        <v>101</v>
      </c>
      <c r="L2327" s="23" t="s">
        <v>102</v>
      </c>
      <c r="M2327" s="23" t="str">
        <f>_xlfn.CONCAT(IFERROR(INDEX(Lookup!B:B, MATCH(Table1[[#This Row],[Destination City]], Lookup!A:A, 0)), Table1[[#This Row],[Destination City]]),","," ",Table1[[#This Row],[Destination State]])</f>
        <v>Rose Hill, NC</v>
      </c>
      <c r="N2327" s="48">
        <v>781</v>
      </c>
      <c r="O2327" s="23" t="s">
        <v>86</v>
      </c>
      <c r="P2327" s="23">
        <v>90</v>
      </c>
      <c r="Q2327" s="23">
        <v>90</v>
      </c>
      <c r="R2327" s="23" t="s">
        <v>42</v>
      </c>
      <c r="S2327" s="23" t="s">
        <v>43</v>
      </c>
      <c r="T2327" s="23" t="s">
        <v>52</v>
      </c>
      <c r="U2327" s="33"/>
      <c r="V2327" s="34" t="s">
        <v>87</v>
      </c>
      <c r="W2327" s="4">
        <v>6378</v>
      </c>
      <c r="X2327" s="4">
        <f>IF(Table1[[#This Row],[Commodity]]="corn",Table1[[#This Row],[Tariff per Car]]/(111*2000/56),Table1[[#This Row],[Tariff per Car]]/(111*2000/60))</f>
        <v>1.6088648648648649</v>
      </c>
      <c r="Y2327" s="4">
        <f>Table1[[#This Row],[Tariff per Car]]/100.7</f>
        <v>63.336643495531277</v>
      </c>
      <c r="Z2327" s="4">
        <f>(Table1[[#This Row],[Tariff per Car]]/111)</f>
        <v>57.45945945945946</v>
      </c>
      <c r="AA2327" s="6">
        <f>(Table1[[#This Row],[Tariff per Car]]/111)/Table1[[#This Row],[Route Mileage]]</f>
        <v>7.357165103643977E-2</v>
      </c>
      <c r="AB2327" s="4">
        <v>0</v>
      </c>
      <c r="AC2327" s="4">
        <f>Table1[[#This Row],[FSC per Mile]]*Table1[[#This Row],[Route Mileage]]</f>
        <v>0</v>
      </c>
      <c r="AD2327" s="4">
        <f>Table1[[#This Row],[Tariff per Car]]+Table1[[#This Row],[FSC per Car]]</f>
        <v>6378</v>
      </c>
      <c r="AE2327" s="4">
        <f>IF(Table1[[#This Row],[Commodity]]="corn",Table1[[#This Row],[Tariff + FSC per Car]]/(111*2000/56),Table1[[#This Row],[Tariff + FSC per Car]]/(111*2000/60))</f>
        <v>1.6088648648648649</v>
      </c>
      <c r="AF2327" s="4">
        <f>Table1[[#This Row],[Tariff + FSC per Car]]/100.7</f>
        <v>63.336643495531277</v>
      </c>
      <c r="AG2327" s="4">
        <f>(Table1[[#This Row],[Tariff + FSC per Car]]/111)</f>
        <v>57.45945945945946</v>
      </c>
      <c r="AH2327" s="6">
        <f>(Table1[[#This Row],[Tariff + FSC per Car]]/111)/Table1[[#This Row],[Route Mileage]]</f>
        <v>7.357165103643977E-2</v>
      </c>
    </row>
    <row r="2328" spans="1:34" x14ac:dyDescent="0.25">
      <c r="A2328" s="3">
        <v>46006</v>
      </c>
      <c r="B2328" s="22" t="s">
        <v>94</v>
      </c>
      <c r="C2328" s="22" t="s">
        <v>94</v>
      </c>
      <c r="D2328" s="25">
        <v>4315</v>
      </c>
      <c r="F2328" s="22" t="s">
        <v>35</v>
      </c>
      <c r="G2328" s="22" t="s">
        <v>36</v>
      </c>
      <c r="H2328" s="22" t="s">
        <v>103</v>
      </c>
      <c r="I2328" s="23" t="s">
        <v>57</v>
      </c>
      <c r="J2328" t="str">
        <f>_xlfn.CONCAT(IFERROR(INDEX(Lookup!B:B, MATCH(Table1[[#This Row],[Origin City]], Lookup!A:A, 0)), Table1[[#This Row],[Origin City]]),","," ",Table1[[#This Row],[Origin State]])</f>
        <v>Olney, IL</v>
      </c>
      <c r="K2328" s="23" t="s">
        <v>104</v>
      </c>
      <c r="L2328" s="23" t="s">
        <v>105</v>
      </c>
      <c r="M2328" s="23" t="str">
        <f>_xlfn.CONCAT(IFERROR(INDEX(Lookup!B:B, MATCH(Table1[[#This Row],[Destination City]], Lookup!A:A, 0)), Table1[[#This Row],[Destination City]]),","," ",Table1[[#This Row],[Destination State]])</f>
        <v>Fairmount, GA</v>
      </c>
      <c r="N2328" s="48">
        <v>496</v>
      </c>
      <c r="O2328" s="23" t="s">
        <v>86</v>
      </c>
      <c r="P2328" s="23">
        <v>90</v>
      </c>
      <c r="Q2328" s="23">
        <v>90</v>
      </c>
      <c r="R2328" s="23" t="s">
        <v>42</v>
      </c>
      <c r="S2328" s="23" t="s">
        <v>43</v>
      </c>
      <c r="T2328" s="23" t="s">
        <v>52</v>
      </c>
      <c r="U2328" s="33"/>
      <c r="V2328" s="34" t="s">
        <v>87</v>
      </c>
      <c r="W2328" s="4">
        <v>4891</v>
      </c>
      <c r="X2328" s="4">
        <f>IF(Table1[[#This Row],[Commodity]]="corn",Table1[[#This Row],[Tariff per Car]]/(111*2000/56),Table1[[#This Row],[Tariff per Car]]/(111*2000/60))</f>
        <v>1.2337657657657657</v>
      </c>
      <c r="Y2328" s="4">
        <f>Table1[[#This Row],[Tariff per Car]]/100.7</f>
        <v>48.570009930486592</v>
      </c>
      <c r="Z2328" s="4">
        <f>(Table1[[#This Row],[Tariff per Car]]/111)</f>
        <v>44.063063063063062</v>
      </c>
      <c r="AA2328" s="6">
        <f>(Table1[[#This Row],[Tariff per Car]]/111)/Table1[[#This Row],[Route Mileage]]</f>
        <v>8.8836820691659393E-2</v>
      </c>
      <c r="AB2328" s="4">
        <v>0</v>
      </c>
      <c r="AC2328" s="4">
        <f>Table1[[#This Row],[FSC per Mile]]*Table1[[#This Row],[Route Mileage]]</f>
        <v>0</v>
      </c>
      <c r="AD2328" s="4">
        <f>Table1[[#This Row],[Tariff per Car]]+Table1[[#This Row],[FSC per Car]]</f>
        <v>4891</v>
      </c>
      <c r="AE2328" s="4">
        <f>IF(Table1[[#This Row],[Commodity]]="corn",Table1[[#This Row],[Tariff + FSC per Car]]/(111*2000/56),Table1[[#This Row],[Tariff + FSC per Car]]/(111*2000/60))</f>
        <v>1.2337657657657657</v>
      </c>
      <c r="AF2328" s="4">
        <f>Table1[[#This Row],[Tariff + FSC per Car]]/100.7</f>
        <v>48.570009930486592</v>
      </c>
      <c r="AG2328" s="4">
        <f>(Table1[[#This Row],[Tariff + FSC per Car]]/111)</f>
        <v>44.063063063063062</v>
      </c>
      <c r="AH2328" s="6">
        <f>(Table1[[#This Row],[Tariff + FSC per Car]]/111)/Table1[[#This Row],[Route Mileage]]</f>
        <v>8.8836820691659393E-2</v>
      </c>
    </row>
    <row r="2329" spans="1:34" x14ac:dyDescent="0.25">
      <c r="A2329" s="3">
        <v>46006</v>
      </c>
      <c r="B2329" s="22" t="s">
        <v>112</v>
      </c>
      <c r="C2329" s="22" t="s">
        <v>112</v>
      </c>
      <c r="D2329" s="25">
        <v>4051</v>
      </c>
      <c r="E2329" s="24">
        <v>2215</v>
      </c>
      <c r="F2329" s="22" t="s">
        <v>35</v>
      </c>
      <c r="G2329" s="22" t="s">
        <v>36</v>
      </c>
      <c r="H2329" s="22" t="s">
        <v>115</v>
      </c>
      <c r="I2329" s="23" t="s">
        <v>57</v>
      </c>
      <c r="J2329" t="str">
        <f>_xlfn.CONCAT(IFERROR(INDEX(Lookup!B:B, MATCH(Table1[[#This Row],[Origin City]], Lookup!A:A, 0)), Table1[[#This Row],[Origin City]]),","," ",Table1[[#This Row],[Origin State]])</f>
        <v>Allen Station (San Jose), IL</v>
      </c>
      <c r="K2329" s="23" t="s">
        <v>116</v>
      </c>
      <c r="L2329" s="23" t="s">
        <v>54</v>
      </c>
      <c r="M2329" s="23" t="str">
        <f>_xlfn.CONCAT(IFERROR(INDEX(Lookup!B:B, MATCH(Table1[[#This Row],[Destination City]], Lookup!A:A, 0)), Table1[[#This Row],[Destination City]]),","," ",Table1[[#This Row],[Destination State]])</f>
        <v>Pittsburg, TX</v>
      </c>
      <c r="N2329" s="44">
        <v>691</v>
      </c>
      <c r="O2329" s="23" t="s">
        <v>51</v>
      </c>
      <c r="P2329" s="23">
        <v>107</v>
      </c>
      <c r="Q2329" s="23"/>
      <c r="R2329" s="23" t="s">
        <v>42</v>
      </c>
      <c r="S2329" s="23" t="s">
        <v>43</v>
      </c>
      <c r="T2329" s="23" t="s">
        <v>52</v>
      </c>
      <c r="U2329" s="37" t="s">
        <v>44</v>
      </c>
      <c r="V2329" s="32"/>
      <c r="W2329" s="4">
        <v>3935</v>
      </c>
      <c r="X2329" s="4">
        <f>IF(Table1[[#This Row],[Commodity]]="corn",Table1[[#This Row],[Tariff per Car]]/(111*2000/56),Table1[[#This Row],[Tariff per Car]]/(111*2000/60))</f>
        <v>0.99261261261261258</v>
      </c>
      <c r="Y2329" s="4">
        <f>Table1[[#This Row],[Tariff per Car]]/100.7</f>
        <v>39.076464746772594</v>
      </c>
      <c r="Z2329" s="4">
        <f>(Table1[[#This Row],[Tariff per Car]]/111)</f>
        <v>35.450450450450454</v>
      </c>
      <c r="AA2329" s="6">
        <f>(Table1[[#This Row],[Tariff per Car]]/111)/Table1[[#This Row],[Route Mileage]]</f>
        <v>5.1303112084588209E-2</v>
      </c>
      <c r="AB2329" s="4">
        <v>0.32</v>
      </c>
      <c r="AC2329" s="4">
        <f>Table1[[#This Row],[FSC per Mile]]*Table1[[#This Row],[Route Mileage]]</f>
        <v>221.12</v>
      </c>
      <c r="AD2329" s="4">
        <f>Table1[[#This Row],[Tariff per Car]]+Table1[[#This Row],[FSC per Car]]</f>
        <v>4156.12</v>
      </c>
      <c r="AE2329" s="4">
        <f>IF(Table1[[#This Row],[Commodity]]="corn",Table1[[#This Row],[Tariff + FSC per Car]]/(111*2000/56),Table1[[#This Row],[Tariff + FSC per Car]]/(111*2000/60))</f>
        <v>1.0483906306306305</v>
      </c>
      <c r="AF2329" s="4">
        <f>Table1[[#This Row],[Tariff + FSC per Car]]/100.7</f>
        <v>41.272293942403174</v>
      </c>
      <c r="AG2329" s="4">
        <f>(Table1[[#This Row],[Tariff + FSC per Car]]/111)</f>
        <v>37.442522522522523</v>
      </c>
      <c r="AH2329" s="6">
        <f>(Table1[[#This Row],[Tariff + FSC per Car]]/111)/Table1[[#This Row],[Route Mileage]]</f>
        <v>5.4185994967471091E-2</v>
      </c>
    </row>
    <row r="2330" spans="1:34" x14ac:dyDescent="0.25">
      <c r="A2330" s="3">
        <v>46006</v>
      </c>
      <c r="B2330" s="22" t="s">
        <v>112</v>
      </c>
      <c r="C2330" s="22" t="s">
        <v>112</v>
      </c>
      <c r="D2330" s="25">
        <v>4051</v>
      </c>
      <c r="E2330" s="24">
        <v>2310</v>
      </c>
      <c r="F2330" s="22" t="s">
        <v>35</v>
      </c>
      <c r="G2330" s="22" t="s">
        <v>36</v>
      </c>
      <c r="H2330" s="22" t="s">
        <v>120</v>
      </c>
      <c r="I2330" s="23" t="s">
        <v>77</v>
      </c>
      <c r="J2330" t="str">
        <f>_xlfn.CONCAT(IFERROR(INDEX(Lookup!B:B, MATCH(Table1[[#This Row],[Origin City]], Lookup!A:A, 0)), Table1[[#This Row],[Origin City]]),","," ",Table1[[#This Row],[Origin State]])</f>
        <v>Frankfort, KS</v>
      </c>
      <c r="K2330" s="23" t="s">
        <v>121</v>
      </c>
      <c r="L2330" s="23" t="s">
        <v>40</v>
      </c>
      <c r="M2330" s="23" t="str">
        <f>_xlfn.CONCAT(IFERROR(INDEX(Lookup!B:B, MATCH(Table1[[#This Row],[Destination City]], Lookup!A:A, 0)), Table1[[#This Row],[Destination City]]),","," ",Table1[[#This Row],[Destination State]])</f>
        <v>Calipatria, CA</v>
      </c>
      <c r="N2330" s="44">
        <v>1572</v>
      </c>
      <c r="O2330" s="23" t="s">
        <v>51</v>
      </c>
      <c r="P2330" s="23">
        <v>107</v>
      </c>
      <c r="Q2330" s="23"/>
      <c r="R2330" s="23" t="s">
        <v>42</v>
      </c>
      <c r="S2330" s="23" t="s">
        <v>43</v>
      </c>
      <c r="T2330" s="23" t="s">
        <v>52</v>
      </c>
      <c r="U2330" s="37" t="s">
        <v>44</v>
      </c>
      <c r="V2330" s="32"/>
      <c r="W2330" s="4">
        <v>5855</v>
      </c>
      <c r="X2330" s="4">
        <f>IF(Table1[[#This Row],[Commodity]]="corn",Table1[[#This Row],[Tariff per Car]]/(111*2000/56),Table1[[#This Row],[Tariff per Car]]/(111*2000/60))</f>
        <v>1.476936936936937</v>
      </c>
      <c r="Y2330" s="4">
        <f>Table1[[#This Row],[Tariff per Car]]/100.7</f>
        <v>58.142999006951342</v>
      </c>
      <c r="Z2330" s="4">
        <f>(Table1[[#This Row],[Tariff per Car]]/111)</f>
        <v>52.747747747747745</v>
      </c>
      <c r="AA2330" s="6">
        <f>(Table1[[#This Row],[Tariff per Car]]/111)/Table1[[#This Row],[Route Mileage]]</f>
        <v>3.3554546913325538E-2</v>
      </c>
      <c r="AB2330" s="4">
        <v>0.32</v>
      </c>
      <c r="AC2330" s="4">
        <f>Table1[[#This Row],[FSC per Mile]]*Table1[[#This Row],[Route Mileage]]</f>
        <v>503.04</v>
      </c>
      <c r="AD2330" s="4">
        <f>Table1[[#This Row],[Tariff per Car]]+Table1[[#This Row],[FSC per Car]]</f>
        <v>6358.04</v>
      </c>
      <c r="AE2330" s="4">
        <f>IF(Table1[[#This Row],[Commodity]]="corn",Table1[[#This Row],[Tariff + FSC per Car]]/(111*2000/56),Table1[[#This Row],[Tariff + FSC per Car]]/(111*2000/60))</f>
        <v>1.60382990990991</v>
      </c>
      <c r="AF2330" s="4">
        <f>Table1[[#This Row],[Tariff + FSC per Car]]/100.7</f>
        <v>63.13843098311817</v>
      </c>
      <c r="AG2330" s="4">
        <f>(Table1[[#This Row],[Tariff + FSC per Car]]/111)</f>
        <v>57.27963963963964</v>
      </c>
      <c r="AH2330" s="6">
        <f>(Table1[[#This Row],[Tariff + FSC per Car]]/111)/Table1[[#This Row],[Route Mileage]]</f>
        <v>3.6437429796208426E-2</v>
      </c>
    </row>
    <row r="2331" spans="1:34" x14ac:dyDescent="0.25">
      <c r="A2331" s="3">
        <v>46006</v>
      </c>
      <c r="B2331" s="22" t="s">
        <v>112</v>
      </c>
      <c r="C2331" s="22" t="s">
        <v>112</v>
      </c>
      <c r="D2331" s="25">
        <v>4051</v>
      </c>
      <c r="E2331" s="24">
        <v>2300</v>
      </c>
      <c r="F2331" s="22" t="s">
        <v>35</v>
      </c>
      <c r="G2331" s="22" t="s">
        <v>36</v>
      </c>
      <c r="H2331" s="22" t="s">
        <v>113</v>
      </c>
      <c r="I2331" s="23" t="s">
        <v>38</v>
      </c>
      <c r="J2331" t="str">
        <f>_xlfn.CONCAT(IFERROR(INDEX(Lookup!B:B, MATCH(Table1[[#This Row],[Origin City]], Lookup!A:A, 0)), Table1[[#This Row],[Origin City]]),","," ",Table1[[#This Row],[Origin State]])</f>
        <v>Mead, NE</v>
      </c>
      <c r="K2331" s="23" t="s">
        <v>114</v>
      </c>
      <c r="L2331" s="23" t="s">
        <v>40</v>
      </c>
      <c r="M2331" s="23" t="str">
        <f>_xlfn.CONCAT(IFERROR(INDEX(Lookup!B:B, MATCH(Table1[[#This Row],[Destination City]], Lookup!A:A, 0)), Table1[[#This Row],[Destination City]]),","," ",Table1[[#This Row],[Destination State]])</f>
        <v>Keyes, CA</v>
      </c>
      <c r="N2331" s="44">
        <v>1737</v>
      </c>
      <c r="O2331" s="23" t="s">
        <v>51</v>
      </c>
      <c r="P2331" s="23">
        <v>107</v>
      </c>
      <c r="Q2331" s="23"/>
      <c r="R2331" s="23" t="s">
        <v>42</v>
      </c>
      <c r="S2331" s="23" t="s">
        <v>43</v>
      </c>
      <c r="T2331" s="23" t="s">
        <v>52</v>
      </c>
      <c r="U2331" s="37" t="s">
        <v>44</v>
      </c>
      <c r="V2331" s="32"/>
      <c r="W2331" s="4">
        <v>6015</v>
      </c>
      <c r="X2331" s="4">
        <f>IF(Table1[[#This Row],[Commodity]]="corn",Table1[[#This Row],[Tariff per Car]]/(111*2000/56),Table1[[#This Row],[Tariff per Car]]/(111*2000/60))</f>
        <v>1.5172972972972973</v>
      </c>
      <c r="Y2331" s="4">
        <f>Table1[[#This Row],[Tariff per Car]]/100.7</f>
        <v>59.731876861966235</v>
      </c>
      <c r="Z2331" s="4">
        <f>(Table1[[#This Row],[Tariff per Car]]/111)</f>
        <v>54.189189189189186</v>
      </c>
      <c r="AA2331" s="6">
        <f>(Table1[[#This Row],[Tariff per Car]]/111)/Table1[[#This Row],[Route Mileage]]</f>
        <v>3.1197000108917204E-2</v>
      </c>
      <c r="AB2331" s="4">
        <v>0.32</v>
      </c>
      <c r="AC2331" s="4">
        <f>Table1[[#This Row],[FSC per Mile]]*Table1[[#This Row],[Route Mileage]]</f>
        <v>555.84</v>
      </c>
      <c r="AD2331" s="4">
        <f>Table1[[#This Row],[Tariff per Car]]+Table1[[#This Row],[FSC per Car]]</f>
        <v>6570.84</v>
      </c>
      <c r="AE2331" s="4">
        <f>IF(Table1[[#This Row],[Commodity]]="corn",Table1[[#This Row],[Tariff + FSC per Car]]/(111*2000/56),Table1[[#This Row],[Tariff + FSC per Car]]/(111*2000/60))</f>
        <v>1.6575091891891893</v>
      </c>
      <c r="AF2331" s="4">
        <f>Table1[[#This Row],[Tariff + FSC per Car]]/100.7</f>
        <v>65.251638530287977</v>
      </c>
      <c r="AG2331" s="4">
        <f>(Table1[[#This Row],[Tariff + FSC per Car]]/111)</f>
        <v>59.196756756756756</v>
      </c>
      <c r="AH2331" s="6">
        <f>(Table1[[#This Row],[Tariff + FSC per Car]]/111)/Table1[[#This Row],[Route Mileage]]</f>
        <v>3.4079882991800092E-2</v>
      </c>
    </row>
    <row r="2332" spans="1:34" x14ac:dyDescent="0.25">
      <c r="A2332" s="3">
        <v>46006</v>
      </c>
      <c r="B2332" s="22" t="s">
        <v>112</v>
      </c>
      <c r="C2332" s="22" t="s">
        <v>112</v>
      </c>
      <c r="D2332" s="25">
        <v>4051</v>
      </c>
      <c r="E2332" s="24">
        <v>2215</v>
      </c>
      <c r="F2332" s="22" t="s">
        <v>35</v>
      </c>
      <c r="G2332" s="22" t="s">
        <v>36</v>
      </c>
      <c r="H2332" s="22" t="s">
        <v>117</v>
      </c>
      <c r="I2332" s="23" t="s">
        <v>38</v>
      </c>
      <c r="J2332" t="str">
        <f>_xlfn.CONCAT(IFERROR(INDEX(Lookup!B:B, MATCH(Table1[[#This Row],[Origin City]], Lookup!A:A, 0)), Table1[[#This Row],[Origin City]]),","," ",Table1[[#This Row],[Origin State]])</f>
        <v>Nebraska City, NE</v>
      </c>
      <c r="K2332" s="23" t="s">
        <v>118</v>
      </c>
      <c r="L2332" s="23" t="s">
        <v>54</v>
      </c>
      <c r="M2332" s="23" t="str">
        <f>_xlfn.CONCAT(IFERROR(INDEX(Lookup!B:B, MATCH(Table1[[#This Row],[Destination City]], Lookup!A:A, 0)), Table1[[#This Row],[Destination City]]),","," ",Table1[[#This Row],[Destination State]])</f>
        <v>Amarillo, TX</v>
      </c>
      <c r="N2332" s="44">
        <v>714</v>
      </c>
      <c r="O2332" s="23" t="s">
        <v>51</v>
      </c>
      <c r="P2332" s="23">
        <v>107</v>
      </c>
      <c r="Q2332" s="23"/>
      <c r="R2332" s="23" t="s">
        <v>42</v>
      </c>
      <c r="S2332" s="23" t="s">
        <v>43</v>
      </c>
      <c r="T2332" s="23" t="s">
        <v>52</v>
      </c>
      <c r="U2332" s="37" t="s">
        <v>44</v>
      </c>
      <c r="V2332" s="32"/>
      <c r="W2332" s="4">
        <v>4855</v>
      </c>
      <c r="X2332" s="4">
        <f>IF(Table1[[#This Row],[Commodity]]="corn",Table1[[#This Row],[Tariff per Car]]/(111*2000/56),Table1[[#This Row],[Tariff per Car]]/(111*2000/60))</f>
        <v>1.2246846846846846</v>
      </c>
      <c r="Y2332" s="4">
        <f>Table1[[#This Row],[Tariff per Car]]/100.7</f>
        <v>48.212512413108243</v>
      </c>
      <c r="Z2332" s="4">
        <f>(Table1[[#This Row],[Tariff per Car]]/111)</f>
        <v>43.738738738738739</v>
      </c>
      <c r="AA2332" s="6">
        <f>(Table1[[#This Row],[Tariff per Car]]/111)/Table1[[#This Row],[Route Mileage]]</f>
        <v>6.1258737729325968E-2</v>
      </c>
      <c r="AB2332" s="4">
        <v>0.32</v>
      </c>
      <c r="AC2332" s="4">
        <f>Table1[[#This Row],[FSC per Mile]]*Table1[[#This Row],[Route Mileage]]</f>
        <v>228.48000000000002</v>
      </c>
      <c r="AD2332" s="4">
        <f>Table1[[#This Row],[Tariff per Car]]+Table1[[#This Row],[FSC per Car]]</f>
        <v>5083.4799999999996</v>
      </c>
      <c r="AE2332" s="4">
        <f>IF(Table1[[#This Row],[Commodity]]="corn",Table1[[#This Row],[Tariff + FSC per Car]]/(111*2000/56),Table1[[#This Row],[Tariff + FSC per Car]]/(111*2000/60))</f>
        <v>1.2823192792792792</v>
      </c>
      <c r="AF2332" s="4">
        <f>Table1[[#This Row],[Tariff + FSC per Car]]/100.7</f>
        <v>50.481429990069508</v>
      </c>
      <c r="AG2332" s="4">
        <f>(Table1[[#This Row],[Tariff + FSC per Car]]/111)</f>
        <v>45.797117117117111</v>
      </c>
      <c r="AH2332" s="6">
        <f>(Table1[[#This Row],[Tariff + FSC per Car]]/111)/Table1[[#This Row],[Route Mileage]]</f>
        <v>6.4141620612208836E-2</v>
      </c>
    </row>
    <row r="2333" spans="1:34" x14ac:dyDescent="0.25">
      <c r="A2333" s="3">
        <v>46006</v>
      </c>
      <c r="B2333" s="22" t="s">
        <v>112</v>
      </c>
      <c r="C2333" s="22" t="s">
        <v>112</v>
      </c>
      <c r="D2333" s="25">
        <v>4051</v>
      </c>
      <c r="E2333" s="24">
        <v>2100</v>
      </c>
      <c r="F2333" s="22" t="s">
        <v>35</v>
      </c>
      <c r="G2333" s="22" t="s">
        <v>36</v>
      </c>
      <c r="H2333" s="22" t="s">
        <v>122</v>
      </c>
      <c r="I2333" s="23" t="s">
        <v>59</v>
      </c>
      <c r="J2333" t="str">
        <f>_xlfn.CONCAT(IFERROR(INDEX(Lookup!B:B, MATCH(Table1[[#This Row],[Origin City]], Lookup!A:A, 0)), Table1[[#This Row],[Origin City]]),","," ",Table1[[#This Row],[Origin State]])</f>
        <v>Sloan, IA</v>
      </c>
      <c r="K2333" s="23" t="s">
        <v>123</v>
      </c>
      <c r="L2333" s="23" t="s">
        <v>124</v>
      </c>
      <c r="M2333" s="23" t="str">
        <f>_xlfn.CONCAT(IFERROR(INDEX(Lookup!B:B, MATCH(Table1[[#This Row],[Destination City]], Lookup!A:A, 0)), Table1[[#This Row],[Destination City]]),","," ",Table1[[#This Row],[Destination State]])</f>
        <v>Burley, ID</v>
      </c>
      <c r="N2333" s="44">
        <v>1176</v>
      </c>
      <c r="O2333" s="23" t="s">
        <v>51</v>
      </c>
      <c r="P2333" s="23">
        <v>107</v>
      </c>
      <c r="Q2333" s="23"/>
      <c r="R2333" s="23" t="s">
        <v>42</v>
      </c>
      <c r="S2333" s="23" t="s">
        <v>43</v>
      </c>
      <c r="T2333" s="23" t="s">
        <v>52</v>
      </c>
      <c r="U2333" s="37" t="s">
        <v>44</v>
      </c>
      <c r="V2333" s="32"/>
      <c r="W2333" s="4">
        <v>5535</v>
      </c>
      <c r="X2333" s="4">
        <f>IF(Table1[[#This Row],[Commodity]]="corn",Table1[[#This Row],[Tariff per Car]]/(111*2000/56),Table1[[#This Row],[Tariff per Car]]/(111*2000/60))</f>
        <v>1.3962162162162162</v>
      </c>
      <c r="Y2333" s="4">
        <f>Table1[[#This Row],[Tariff per Car]]/100.7</f>
        <v>54.96524329692155</v>
      </c>
      <c r="Z2333" s="4">
        <f>(Table1[[#This Row],[Tariff per Car]]/111)</f>
        <v>49.864864864864863</v>
      </c>
      <c r="AA2333" s="6">
        <f>(Table1[[#This Row],[Tariff per Car]]/111)/Table1[[#This Row],[Route Mileage]]</f>
        <v>4.2402095973524546E-2</v>
      </c>
      <c r="AB2333" s="4">
        <v>0.32</v>
      </c>
      <c r="AC2333" s="4">
        <f>Table1[[#This Row],[FSC per Mile]]*Table1[[#This Row],[Route Mileage]]</f>
        <v>376.32</v>
      </c>
      <c r="AD2333" s="4">
        <f>Table1[[#This Row],[Tariff per Car]]+Table1[[#This Row],[FSC per Car]]</f>
        <v>5911.32</v>
      </c>
      <c r="AE2333" s="4">
        <f>IF(Table1[[#This Row],[Commodity]]="corn",Table1[[#This Row],[Tariff + FSC per Car]]/(111*2000/56),Table1[[#This Row],[Tariff + FSC per Car]]/(111*2000/60))</f>
        <v>1.4911437837837838</v>
      </c>
      <c r="AF2333" s="4">
        <f>Table1[[#This Row],[Tariff + FSC per Car]]/100.7</f>
        <v>58.702284011916582</v>
      </c>
      <c r="AG2333" s="4">
        <f>(Table1[[#This Row],[Tariff + FSC per Car]]/111)</f>
        <v>53.255135135135134</v>
      </c>
      <c r="AH2333" s="6">
        <f>(Table1[[#This Row],[Tariff + FSC per Car]]/111)/Table1[[#This Row],[Route Mileage]]</f>
        <v>4.5284978856407428E-2</v>
      </c>
    </row>
    <row r="2334" spans="1:34" x14ac:dyDescent="0.25">
      <c r="A2334" s="3">
        <v>46006</v>
      </c>
      <c r="B2334" s="22" t="s">
        <v>112</v>
      </c>
      <c r="C2334" s="22" t="s">
        <v>112</v>
      </c>
      <c r="D2334" s="25">
        <v>4051</v>
      </c>
      <c r="E2334" s="24">
        <v>2210</v>
      </c>
      <c r="F2334" s="22" t="s">
        <v>35</v>
      </c>
      <c r="G2334" s="22" t="s">
        <v>36</v>
      </c>
      <c r="H2334" s="22" t="s">
        <v>125</v>
      </c>
      <c r="I2334" s="23" t="s">
        <v>57</v>
      </c>
      <c r="J2334" t="str">
        <f>_xlfn.CONCAT(IFERROR(INDEX(Lookup!B:B, MATCH(Table1[[#This Row],[Origin City]], Lookup!A:A, 0)), Table1[[#This Row],[Origin City]]),","," ",Table1[[#This Row],[Origin State]])</f>
        <v>Sterling, IL</v>
      </c>
      <c r="K2334" s="23" t="s">
        <v>126</v>
      </c>
      <c r="L2334" s="23" t="s">
        <v>127</v>
      </c>
      <c r="M2334" s="23" t="str">
        <f>_xlfn.CONCAT(IFERROR(INDEX(Lookup!B:B, MATCH(Table1[[#This Row],[Destination City]], Lookup!A:A, 0)), Table1[[#This Row],[Destination City]]),","," ",Table1[[#This Row],[Destination State]])</f>
        <v>Nashville, AR</v>
      </c>
      <c r="N2334" s="44">
        <v>723</v>
      </c>
      <c r="O2334" s="23" t="s">
        <v>51</v>
      </c>
      <c r="P2334" s="23">
        <v>107</v>
      </c>
      <c r="Q2334" s="23"/>
      <c r="R2334" s="23" t="s">
        <v>42</v>
      </c>
      <c r="S2334" s="23" t="s">
        <v>43</v>
      </c>
      <c r="T2334" s="23" t="s">
        <v>52</v>
      </c>
      <c r="U2334" s="37" t="s">
        <v>44</v>
      </c>
      <c r="V2334" s="32"/>
      <c r="W2334" s="4">
        <v>4075</v>
      </c>
      <c r="X2334" s="4">
        <f>IF(Table1[[#This Row],[Commodity]]="corn",Table1[[#This Row],[Tariff per Car]]/(111*2000/56),Table1[[#This Row],[Tariff per Car]]/(111*2000/60))</f>
        <v>1.0279279279279279</v>
      </c>
      <c r="Y2334" s="4">
        <f>Table1[[#This Row],[Tariff per Car]]/100.7</f>
        <v>40.466732869910622</v>
      </c>
      <c r="Z2334" s="4">
        <f>(Table1[[#This Row],[Tariff per Car]]/111)</f>
        <v>36.711711711711715</v>
      </c>
      <c r="AA2334" s="6">
        <f>(Table1[[#This Row],[Tariff per Car]]/111)/Table1[[#This Row],[Route Mileage]]</f>
        <v>5.0776917996835015E-2</v>
      </c>
      <c r="AB2334" s="4">
        <v>0.32</v>
      </c>
      <c r="AC2334" s="4">
        <f>Table1[[#This Row],[FSC per Mile]]*Table1[[#This Row],[Route Mileage]]</f>
        <v>231.36</v>
      </c>
      <c r="AD2334" s="4">
        <f>Table1[[#This Row],[Tariff per Car]]+Table1[[#This Row],[FSC per Car]]</f>
        <v>4306.3599999999997</v>
      </c>
      <c r="AE2334" s="4">
        <f>IF(Table1[[#This Row],[Commodity]]="corn",Table1[[#This Row],[Tariff + FSC per Car]]/(111*2000/56),Table1[[#This Row],[Tariff + FSC per Car]]/(111*2000/60))</f>
        <v>1.0862890090090089</v>
      </c>
      <c r="AF2334" s="4">
        <f>Table1[[#This Row],[Tariff + FSC per Car]]/100.7</f>
        <v>42.764250248262158</v>
      </c>
      <c r="AG2334" s="4">
        <f>(Table1[[#This Row],[Tariff + FSC per Car]]/111)</f>
        <v>38.796036036036035</v>
      </c>
      <c r="AH2334" s="6">
        <f>(Table1[[#This Row],[Tariff + FSC per Car]]/111)/Table1[[#This Row],[Route Mileage]]</f>
        <v>5.3659800879717889E-2</v>
      </c>
    </row>
    <row r="2335" spans="1:34" x14ac:dyDescent="0.25">
      <c r="A2335" s="3">
        <v>46006</v>
      </c>
      <c r="B2335" s="22" t="s">
        <v>34</v>
      </c>
      <c r="C2335" s="22" t="s">
        <v>34</v>
      </c>
      <c r="D2335" s="25">
        <v>4022</v>
      </c>
      <c r="E2335" s="24">
        <v>69105</v>
      </c>
      <c r="F2335" s="22" t="s">
        <v>72</v>
      </c>
      <c r="G2335" s="22" t="s">
        <v>36</v>
      </c>
      <c r="H2335" s="22" t="s">
        <v>73</v>
      </c>
      <c r="I2335" s="23" t="s">
        <v>47</v>
      </c>
      <c r="J2335" t="str">
        <f>_xlfn.CONCAT(IFERROR(INDEX(Lookup!B:B, MATCH(Table1[[#This Row],[Origin City]], Lookup!A:A, 0)), Table1[[#This Row],[Origin City]]),","," ",Table1[[#This Row],[Origin State]])</f>
        <v>Argyle, MN</v>
      </c>
      <c r="K2335" s="23" t="s">
        <v>48</v>
      </c>
      <c r="L2335" s="23" t="s">
        <v>49</v>
      </c>
      <c r="M2335" s="23" t="s">
        <v>50</v>
      </c>
      <c r="N2335" s="44">
        <v>1528</v>
      </c>
      <c r="O2335" s="23" t="s">
        <v>51</v>
      </c>
      <c r="P2335" s="23">
        <v>110</v>
      </c>
      <c r="Q2335" s="23">
        <v>120</v>
      </c>
      <c r="R2335" s="23" t="s">
        <v>2</v>
      </c>
      <c r="S2335" s="23" t="s">
        <v>43</v>
      </c>
      <c r="T2335" s="23" t="s">
        <v>52</v>
      </c>
      <c r="U2335" s="37" t="s">
        <v>44</v>
      </c>
      <c r="V2335" s="32" t="s">
        <v>45</v>
      </c>
      <c r="W2335" s="4">
        <v>6135</v>
      </c>
      <c r="X2335" s="4">
        <f>IF(Table1[[#This Row],[Commodity]]="corn",Table1[[#This Row],[Tariff per Car]]/(111*2000/56),Table1[[#This Row],[Tariff per Car]]/(111*2000/60))</f>
        <v>1.6581081081081082</v>
      </c>
      <c r="Y2335" s="4">
        <f>Table1[[#This Row],[Tariff per Car]]/100.7</f>
        <v>60.923535253227406</v>
      </c>
      <c r="Z2335" s="4">
        <f>(Table1[[#This Row],[Tariff per Car]]/111)</f>
        <v>55.270270270270274</v>
      </c>
      <c r="AA2335" s="6">
        <f>(Table1[[#This Row],[Tariff per Car]]/111)/Table1[[#This Row],[Route Mileage]]</f>
        <v>3.6171642847035522E-2</v>
      </c>
      <c r="AB2335" s="4">
        <v>0.09</v>
      </c>
      <c r="AC2335" s="4">
        <f>Table1[[#This Row],[FSC per Mile]]*Table1[[#This Row],[Route Mileage]]</f>
        <v>137.51999999999998</v>
      </c>
      <c r="AD2335" s="4">
        <f>Table1[[#This Row],[Tariff per Car]]+Table1[[#This Row],[FSC per Car]]</f>
        <v>6272.52</v>
      </c>
      <c r="AE2335" s="4">
        <f>IF(Table1[[#This Row],[Commodity]]="corn",Table1[[#This Row],[Tariff + FSC per Car]]/(111*2000/56),Table1[[#This Row],[Tariff + FSC per Car]]/(111*2000/60))</f>
        <v>1.6952756756756757</v>
      </c>
      <c r="AF2335" s="4">
        <f>Table1[[#This Row],[Tariff + FSC per Car]]/100.7</f>
        <v>62.289175769612712</v>
      </c>
      <c r="AG2335" s="4">
        <f>(Table1[[#This Row],[Tariff + FSC per Car]]/111)</f>
        <v>56.509189189189193</v>
      </c>
      <c r="AH2335" s="6">
        <f>(Table1[[#This Row],[Tariff + FSC per Car]]/111)/Table1[[#This Row],[Route Mileage]]</f>
        <v>3.6982453657846331E-2</v>
      </c>
    </row>
    <row r="2336" spans="1:34" x14ac:dyDescent="0.25">
      <c r="A2336" s="3">
        <v>46006</v>
      </c>
      <c r="B2336" s="22" t="s">
        <v>34</v>
      </c>
      <c r="C2336" s="22" t="s">
        <v>34</v>
      </c>
      <c r="D2336" s="25">
        <v>4022</v>
      </c>
      <c r="E2336" s="24">
        <v>69105</v>
      </c>
      <c r="F2336" s="22" t="s">
        <v>72</v>
      </c>
      <c r="G2336" s="22" t="s">
        <v>36</v>
      </c>
      <c r="H2336" s="22" t="s">
        <v>73</v>
      </c>
      <c r="I2336" s="23" t="s">
        <v>47</v>
      </c>
      <c r="J2336" t="str">
        <f>_xlfn.CONCAT(IFERROR(INDEX(Lookup!B:B, MATCH(Table1[[#This Row],[Origin City]], Lookup!A:A, 0)), Table1[[#This Row],[Origin City]]),","," ",Table1[[#This Row],[Origin State]])</f>
        <v>Argyle, MN</v>
      </c>
      <c r="K2336" s="23" t="s">
        <v>65</v>
      </c>
      <c r="L2336" s="23" t="s">
        <v>54</v>
      </c>
      <c r="M2336" s="23" t="s">
        <v>66</v>
      </c>
      <c r="N2336" s="44">
        <v>1634</v>
      </c>
      <c r="O2336" s="23" t="s">
        <v>51</v>
      </c>
      <c r="P2336" s="23">
        <v>110</v>
      </c>
      <c r="Q2336" s="23">
        <v>120</v>
      </c>
      <c r="R2336" s="23" t="s">
        <v>2</v>
      </c>
      <c r="S2336" s="23" t="s">
        <v>43</v>
      </c>
      <c r="T2336" s="23" t="s">
        <v>52</v>
      </c>
      <c r="U2336" s="37" t="s">
        <v>44</v>
      </c>
      <c r="V2336" s="32" t="s">
        <v>45</v>
      </c>
      <c r="W2336" s="4">
        <v>5185</v>
      </c>
      <c r="X2336" s="4">
        <f>IF(Table1[[#This Row],[Commodity]]="corn",Table1[[#This Row],[Tariff per Car]]/(111*2000/56),Table1[[#This Row],[Tariff per Car]]/(111*2000/60))</f>
        <v>1.4013513513513514</v>
      </c>
      <c r="Y2336" s="4">
        <f>Table1[[#This Row],[Tariff per Car]]/100.7</f>
        <v>51.489572989076464</v>
      </c>
      <c r="Z2336" s="4">
        <f>(Table1[[#This Row],[Tariff per Car]]/111)</f>
        <v>46.711711711711715</v>
      </c>
      <c r="AA2336" s="6">
        <f>(Table1[[#This Row],[Tariff per Car]]/111)/Table1[[#This Row],[Route Mileage]]</f>
        <v>2.8587338868856619E-2</v>
      </c>
      <c r="AB2336" s="4">
        <v>0.09</v>
      </c>
      <c r="AC2336" s="4">
        <f>Table1[[#This Row],[FSC per Mile]]*Table1[[#This Row],[Route Mileage]]</f>
        <v>147.06</v>
      </c>
      <c r="AD2336" s="4">
        <f>Table1[[#This Row],[Tariff per Car]]+Table1[[#This Row],[FSC per Car]]</f>
        <v>5332.06</v>
      </c>
      <c r="AE2336" s="4">
        <f>IF(Table1[[#This Row],[Commodity]]="corn",Table1[[#This Row],[Tariff + FSC per Car]]/(111*2000/56),Table1[[#This Row],[Tariff + FSC per Car]]/(111*2000/60))</f>
        <v>1.4410972972972973</v>
      </c>
      <c r="AF2336" s="4">
        <f>Table1[[#This Row],[Tariff + FSC per Car]]/100.7</f>
        <v>52.949950347567032</v>
      </c>
      <c r="AG2336" s="4">
        <f>(Table1[[#This Row],[Tariff + FSC per Car]]/111)</f>
        <v>48.036576576576579</v>
      </c>
      <c r="AH2336" s="6">
        <f>(Table1[[#This Row],[Tariff + FSC per Car]]/111)/Table1[[#This Row],[Route Mileage]]</f>
        <v>2.9398149679667428E-2</v>
      </c>
    </row>
    <row r="2337" spans="1:34" x14ac:dyDescent="0.25">
      <c r="A2337" s="3">
        <v>46006</v>
      </c>
      <c r="B2337" s="22" t="s">
        <v>34</v>
      </c>
      <c r="C2337" s="22" t="s">
        <v>34</v>
      </c>
      <c r="D2337" s="25">
        <v>4022</v>
      </c>
      <c r="E2337" s="24">
        <v>69105</v>
      </c>
      <c r="F2337" s="22" t="s">
        <v>72</v>
      </c>
      <c r="G2337" s="22" t="s">
        <v>36</v>
      </c>
      <c r="H2337" s="22" t="s">
        <v>74</v>
      </c>
      <c r="I2337" s="23" t="s">
        <v>75</v>
      </c>
      <c r="J2337" t="str">
        <f>_xlfn.CONCAT(IFERROR(INDEX(Lookup!B:B, MATCH(Table1[[#This Row],[Origin City]], Lookup!A:A, 0)), Table1[[#This Row],[Origin City]]),","," ",Table1[[#This Row],[Origin State]])</f>
        <v>Casselton, ND</v>
      </c>
      <c r="K2337" s="23" t="s">
        <v>48</v>
      </c>
      <c r="L2337" s="23" t="s">
        <v>49</v>
      </c>
      <c r="M2337" s="23" t="s">
        <v>50</v>
      </c>
      <c r="N2337" s="44">
        <v>1469</v>
      </c>
      <c r="O2337" s="23" t="s">
        <v>51</v>
      </c>
      <c r="P2337" s="23">
        <v>110</v>
      </c>
      <c r="Q2337" s="23">
        <v>120</v>
      </c>
      <c r="R2337" s="23" t="s">
        <v>2</v>
      </c>
      <c r="S2337" s="23" t="s">
        <v>43</v>
      </c>
      <c r="T2337" s="23" t="s">
        <v>52</v>
      </c>
      <c r="U2337" s="37" t="s">
        <v>44</v>
      </c>
      <c r="V2337" s="32" t="s">
        <v>45</v>
      </c>
      <c r="W2337" s="4">
        <v>6085</v>
      </c>
      <c r="X2337" s="4">
        <f>IF(Table1[[#This Row],[Commodity]]="corn",Table1[[#This Row],[Tariff per Car]]/(111*2000/56),Table1[[#This Row],[Tariff per Car]]/(111*2000/60))</f>
        <v>1.6445945945945946</v>
      </c>
      <c r="Y2337" s="4">
        <f>Table1[[#This Row],[Tariff per Car]]/100.7</f>
        <v>60.427010923535249</v>
      </c>
      <c r="Z2337" s="4">
        <f>(Table1[[#This Row],[Tariff per Car]]/111)</f>
        <v>54.81981981981982</v>
      </c>
      <c r="AA2337" s="6">
        <f>(Table1[[#This Row],[Tariff per Car]]/111)/Table1[[#This Row],[Route Mileage]]</f>
        <v>3.731778068061254E-2</v>
      </c>
      <c r="AB2337" s="4">
        <v>0.09</v>
      </c>
      <c r="AC2337" s="4">
        <f>Table1[[#This Row],[FSC per Mile]]*Table1[[#This Row],[Route Mileage]]</f>
        <v>132.21</v>
      </c>
      <c r="AD2337" s="4">
        <f>Table1[[#This Row],[Tariff per Car]]+Table1[[#This Row],[FSC per Car]]</f>
        <v>6217.21</v>
      </c>
      <c r="AE2337" s="4">
        <f>IF(Table1[[#This Row],[Commodity]]="corn",Table1[[#This Row],[Tariff + FSC per Car]]/(111*2000/56),Table1[[#This Row],[Tariff + FSC per Car]]/(111*2000/60))</f>
        <v>1.680327027027027</v>
      </c>
      <c r="AF2337" s="4">
        <f>Table1[[#This Row],[Tariff + FSC per Car]]/100.7</f>
        <v>61.739920556107251</v>
      </c>
      <c r="AG2337" s="4">
        <f>(Table1[[#This Row],[Tariff + FSC per Car]]/111)</f>
        <v>56.0109009009009</v>
      </c>
      <c r="AH2337" s="6">
        <f>(Table1[[#This Row],[Tariff + FSC per Car]]/111)/Table1[[#This Row],[Route Mileage]]</f>
        <v>3.812859149142335E-2</v>
      </c>
    </row>
    <row r="2338" spans="1:34" x14ac:dyDescent="0.25">
      <c r="A2338" s="3">
        <v>46006</v>
      </c>
      <c r="B2338" s="22" t="s">
        <v>34</v>
      </c>
      <c r="C2338" s="22" t="s">
        <v>34</v>
      </c>
      <c r="D2338" s="25">
        <v>4022</v>
      </c>
      <c r="E2338" s="24">
        <v>69902</v>
      </c>
      <c r="F2338" s="22" t="s">
        <v>72</v>
      </c>
      <c r="G2338" s="22" t="s">
        <v>36</v>
      </c>
      <c r="H2338" s="22" t="s">
        <v>74</v>
      </c>
      <c r="I2338" s="23" t="s">
        <v>75</v>
      </c>
      <c r="J2338" t="str">
        <f>_xlfn.CONCAT(IFERROR(INDEX(Lookup!B:B, MATCH(Table1[[#This Row],[Origin City]], Lookup!A:A, 0)), Table1[[#This Row],[Origin City]]),","," ",Table1[[#This Row],[Origin State]])</f>
        <v>Casselton, ND</v>
      </c>
      <c r="K2338" s="23" t="s">
        <v>79</v>
      </c>
      <c r="L2338" s="23" t="s">
        <v>62</v>
      </c>
      <c r="M2338" s="23" t="str">
        <f>_xlfn.CONCAT(IFERROR(INDEX(Lookup!B:B, MATCH(Table1[[#This Row],[Destination City]], Lookup!A:A, 0)), Table1[[#This Row],[Destination City]]),","," ",Table1[[#This Row],[Destination State]])</f>
        <v>St. Louis, MO</v>
      </c>
      <c r="N2338" s="44">
        <v>855</v>
      </c>
      <c r="O2338" s="23" t="s">
        <v>51</v>
      </c>
      <c r="P2338" s="23">
        <v>110</v>
      </c>
      <c r="Q2338" s="23">
        <v>120</v>
      </c>
      <c r="R2338" s="23" t="s">
        <v>2</v>
      </c>
      <c r="S2338" s="23" t="s">
        <v>43</v>
      </c>
      <c r="T2338" s="23" t="s">
        <v>52</v>
      </c>
      <c r="U2338" s="37" t="s">
        <v>44</v>
      </c>
      <c r="V2338" s="32" t="s">
        <v>45</v>
      </c>
      <c r="W2338" s="4">
        <v>3400</v>
      </c>
      <c r="X2338" s="4">
        <f>IF(Table1[[#This Row],[Commodity]]="corn",Table1[[#This Row],[Tariff per Car]]/(111*2000/56),Table1[[#This Row],[Tariff per Car]]/(111*2000/60))</f>
        <v>0.91891891891891897</v>
      </c>
      <c r="Y2338" s="4">
        <f>Table1[[#This Row],[Tariff per Car]]/100.7</f>
        <v>33.763654419066533</v>
      </c>
      <c r="Z2338" s="4">
        <f>(Table1[[#This Row],[Tariff per Car]]/111)</f>
        <v>30.63063063063063</v>
      </c>
      <c r="AA2338" s="6">
        <f>(Table1[[#This Row],[Tariff per Car]]/111)/Table1[[#This Row],[Route Mileage]]</f>
        <v>3.5825298983193719E-2</v>
      </c>
      <c r="AB2338" s="4">
        <v>0.09</v>
      </c>
      <c r="AC2338" s="4">
        <f>Table1[[#This Row],[FSC per Mile]]*Table1[[#This Row],[Route Mileage]]</f>
        <v>76.95</v>
      </c>
      <c r="AD2338" s="4">
        <f>Table1[[#This Row],[Tariff per Car]]+Table1[[#This Row],[FSC per Car]]</f>
        <v>3476.95</v>
      </c>
      <c r="AE2338" s="4">
        <f>IF(Table1[[#This Row],[Commodity]]="corn",Table1[[#This Row],[Tariff + FSC per Car]]/(111*2000/56),Table1[[#This Row],[Tariff + FSC per Car]]/(111*2000/60))</f>
        <v>0.93971621621621615</v>
      </c>
      <c r="AF2338" s="4">
        <f>Table1[[#This Row],[Tariff + FSC per Car]]/100.7</f>
        <v>34.527805362462757</v>
      </c>
      <c r="AG2338" s="4">
        <f>(Table1[[#This Row],[Tariff + FSC per Car]]/111)</f>
        <v>31.323873873873872</v>
      </c>
      <c r="AH2338" s="6">
        <f>(Table1[[#This Row],[Tariff + FSC per Car]]/111)/Table1[[#This Row],[Route Mileage]]</f>
        <v>3.6636109794004529E-2</v>
      </c>
    </row>
    <row r="2339" spans="1:34" x14ac:dyDescent="0.25">
      <c r="A2339" s="3">
        <v>46006</v>
      </c>
      <c r="B2339" s="22" t="s">
        <v>34</v>
      </c>
      <c r="C2339" s="22" t="s">
        <v>34</v>
      </c>
      <c r="D2339" s="25">
        <v>4022</v>
      </c>
      <c r="E2339" s="24">
        <v>69105</v>
      </c>
      <c r="F2339" s="22" t="s">
        <v>72</v>
      </c>
      <c r="G2339" s="22" t="s">
        <v>36</v>
      </c>
      <c r="H2339" s="22" t="s">
        <v>76</v>
      </c>
      <c r="I2339" s="23" t="s">
        <v>77</v>
      </c>
      <c r="J2339" t="str">
        <f>_xlfn.CONCAT(IFERROR(INDEX(Lookup!B:B, MATCH(Table1[[#This Row],[Origin City]], Lookup!A:A, 0)), Table1[[#This Row],[Origin City]]),","," ",Table1[[#This Row],[Origin State]])</f>
        <v>Concordia, KS</v>
      </c>
      <c r="K2339" s="23" t="s">
        <v>65</v>
      </c>
      <c r="L2339" s="23" t="s">
        <v>54</v>
      </c>
      <c r="M2339" s="23" t="s">
        <v>66</v>
      </c>
      <c r="N2339" s="44">
        <v>742</v>
      </c>
      <c r="O2339" s="23" t="s">
        <v>51</v>
      </c>
      <c r="P2339" s="23">
        <v>110</v>
      </c>
      <c r="Q2339" s="23">
        <v>120</v>
      </c>
      <c r="R2339" s="23" t="s">
        <v>2</v>
      </c>
      <c r="S2339" s="23" t="s">
        <v>43</v>
      </c>
      <c r="T2339" s="23" t="s">
        <v>43</v>
      </c>
      <c r="U2339" s="37" t="s">
        <v>44</v>
      </c>
      <c r="V2339" s="32" t="s">
        <v>45</v>
      </c>
      <c r="W2339" s="4">
        <v>3435</v>
      </c>
      <c r="X2339" s="4">
        <f>IF(Table1[[#This Row],[Commodity]]="corn",Table1[[#This Row],[Tariff per Car]]/(111*2000/56),Table1[[#This Row],[Tariff per Car]]/(111*2000/60))</f>
        <v>0.92837837837837833</v>
      </c>
      <c r="Y2339" s="4">
        <f>Table1[[#This Row],[Tariff per Car]]/100.7</f>
        <v>34.111221449851044</v>
      </c>
      <c r="Z2339" s="4">
        <f>(Table1[[#This Row],[Tariff per Car]]/111)</f>
        <v>30.945945945945947</v>
      </c>
      <c r="AA2339" s="6">
        <f>(Table1[[#This Row],[Tariff per Car]]/111)/Table1[[#This Row],[Route Mileage]]</f>
        <v>4.1706126611786992E-2</v>
      </c>
      <c r="AB2339" s="4">
        <v>0.09</v>
      </c>
      <c r="AC2339" s="4">
        <f>Table1[[#This Row],[FSC per Mile]]*Table1[[#This Row],[Route Mileage]]</f>
        <v>66.78</v>
      </c>
      <c r="AD2339" s="4">
        <f>Table1[[#This Row],[Tariff per Car]]+Table1[[#This Row],[FSC per Car]]</f>
        <v>3501.78</v>
      </c>
      <c r="AE2339" s="4">
        <f>IF(Table1[[#This Row],[Commodity]]="corn",Table1[[#This Row],[Tariff + FSC per Car]]/(111*2000/56),Table1[[#This Row],[Tariff + FSC per Car]]/(111*2000/60))</f>
        <v>0.94642702702702708</v>
      </c>
      <c r="AF2339" s="4">
        <f>Table1[[#This Row],[Tariff + FSC per Car]]/100.7</f>
        <v>34.774379344587885</v>
      </c>
      <c r="AG2339" s="4">
        <f>(Table1[[#This Row],[Tariff + FSC per Car]]/111)</f>
        <v>31.547567567567569</v>
      </c>
      <c r="AH2339" s="6">
        <f>(Table1[[#This Row],[Tariff + FSC per Car]]/111)/Table1[[#This Row],[Route Mileage]]</f>
        <v>4.2516937422597802E-2</v>
      </c>
    </row>
    <row r="2340" spans="1:34" x14ac:dyDescent="0.25">
      <c r="A2340" s="3">
        <v>46006</v>
      </c>
      <c r="B2340" s="22" t="s">
        <v>34</v>
      </c>
      <c r="C2340" s="22" t="s">
        <v>34</v>
      </c>
      <c r="D2340" s="25">
        <v>4022</v>
      </c>
      <c r="E2340" s="24">
        <v>69105</v>
      </c>
      <c r="F2340" s="22" t="s">
        <v>72</v>
      </c>
      <c r="G2340" s="22" t="s">
        <v>36</v>
      </c>
      <c r="H2340" s="22" t="s">
        <v>78</v>
      </c>
      <c r="I2340" s="23" t="s">
        <v>68</v>
      </c>
      <c r="J2340" t="str">
        <f>_xlfn.CONCAT(IFERROR(INDEX(Lookup!B:B, MATCH(Table1[[#This Row],[Origin City]], Lookup!A:A, 0)), Table1[[#This Row],[Origin City]]),","," ",Table1[[#This Row],[Origin State]])</f>
        <v>Mitchell, SD</v>
      </c>
      <c r="K2340" s="23" t="s">
        <v>48</v>
      </c>
      <c r="L2340" s="23" t="s">
        <v>49</v>
      </c>
      <c r="M2340" s="23" t="s">
        <v>50</v>
      </c>
      <c r="N2340" s="44">
        <v>1624</v>
      </c>
      <c r="O2340" s="23" t="s">
        <v>51</v>
      </c>
      <c r="P2340" s="23">
        <v>110</v>
      </c>
      <c r="Q2340" s="23">
        <v>120</v>
      </c>
      <c r="R2340" s="23" t="s">
        <v>2</v>
      </c>
      <c r="S2340" s="23" t="s">
        <v>43</v>
      </c>
      <c r="T2340" t="s">
        <v>52</v>
      </c>
      <c r="U2340" s="37" t="s">
        <v>44</v>
      </c>
      <c r="V2340" s="32" t="s">
        <v>45</v>
      </c>
      <c r="W2340" s="4">
        <v>6185</v>
      </c>
      <c r="X2340" s="4">
        <f>IF(Table1[[#This Row],[Commodity]]="corn",Table1[[#This Row],[Tariff per Car]]/(111*2000/56),Table1[[#This Row],[Tariff per Car]]/(111*2000/60))</f>
        <v>1.6716216216216215</v>
      </c>
      <c r="Y2340" s="4">
        <f>Table1[[#This Row],[Tariff per Car]]/100.7</f>
        <v>61.420059582919563</v>
      </c>
      <c r="Z2340" s="4">
        <f>(Table1[[#This Row],[Tariff per Car]]/111)</f>
        <v>55.72072072072072</v>
      </c>
      <c r="AA2340" s="6">
        <f>(Table1[[#This Row],[Tariff per Car]]/111)/Table1[[#This Row],[Route Mileage]]</f>
        <v>3.4310788621133452E-2</v>
      </c>
      <c r="AB2340" s="4">
        <v>0.09</v>
      </c>
      <c r="AC2340" s="4">
        <f>Table1[[#This Row],[FSC per Mile]]*Table1[[#This Row],[Route Mileage]]</f>
        <v>146.16</v>
      </c>
      <c r="AD2340" s="4">
        <f>Table1[[#This Row],[Tariff per Car]]+Table1[[#This Row],[FSC per Car]]</f>
        <v>6331.16</v>
      </c>
      <c r="AE2340" s="4">
        <f>IF(Table1[[#This Row],[Commodity]]="corn",Table1[[#This Row],[Tariff + FSC per Car]]/(111*2000/56),Table1[[#This Row],[Tariff + FSC per Car]]/(111*2000/60))</f>
        <v>1.7111243243243244</v>
      </c>
      <c r="AF2340" s="4">
        <f>Table1[[#This Row],[Tariff + FSC per Car]]/100.7</f>
        <v>62.871499503475668</v>
      </c>
      <c r="AG2340" s="4">
        <f>(Table1[[#This Row],[Tariff + FSC per Car]]/111)</f>
        <v>57.037477477477474</v>
      </c>
      <c r="AH2340" s="6">
        <f>(Table1[[#This Row],[Tariff + FSC per Car]]/111)/Table1[[#This Row],[Route Mileage]]</f>
        <v>3.5121599431944255E-2</v>
      </c>
    </row>
    <row r="2341" spans="1:34" x14ac:dyDescent="0.25">
      <c r="A2341" s="3">
        <v>46006</v>
      </c>
      <c r="B2341" s="22" t="s">
        <v>34</v>
      </c>
      <c r="C2341" s="22" t="s">
        <v>34</v>
      </c>
      <c r="D2341" s="25">
        <v>4022</v>
      </c>
      <c r="E2341" s="24">
        <v>69105</v>
      </c>
      <c r="F2341" s="22" t="s">
        <v>72</v>
      </c>
      <c r="G2341" s="22" t="s">
        <v>36</v>
      </c>
      <c r="H2341" s="22" t="s">
        <v>61</v>
      </c>
      <c r="I2341" s="23" t="s">
        <v>62</v>
      </c>
      <c r="J2341" t="str">
        <f>_xlfn.CONCAT(IFERROR(INDEX(Lookup!B:B, MATCH(Table1[[#This Row],[Origin City]], Lookup!A:A, 0)), Table1[[#This Row],[Origin City]]),","," ",Table1[[#This Row],[Origin State]])</f>
        <v>Phelps (Rock Port), MO</v>
      </c>
      <c r="K2341" s="23" t="s">
        <v>48</v>
      </c>
      <c r="L2341" s="23" t="s">
        <v>49</v>
      </c>
      <c r="M2341" s="23" t="s">
        <v>50</v>
      </c>
      <c r="N2341" s="44">
        <v>1881</v>
      </c>
      <c r="O2341" s="23" t="s">
        <v>51</v>
      </c>
      <c r="P2341" s="23">
        <v>110</v>
      </c>
      <c r="Q2341" s="23">
        <v>120</v>
      </c>
      <c r="R2341" s="23" t="s">
        <v>2</v>
      </c>
      <c r="S2341" s="23" t="s">
        <v>43</v>
      </c>
      <c r="T2341" s="23" t="s">
        <v>43</v>
      </c>
      <c r="U2341" s="37" t="s">
        <v>44</v>
      </c>
      <c r="V2341" s="32" t="s">
        <v>45</v>
      </c>
      <c r="W2341" s="4">
        <v>6135</v>
      </c>
      <c r="X2341" s="4">
        <f>IF(Table1[[#This Row],[Commodity]]="corn",Table1[[#This Row],[Tariff per Car]]/(111*2000/56),Table1[[#This Row],[Tariff per Car]]/(111*2000/60))</f>
        <v>1.6581081081081082</v>
      </c>
      <c r="Y2341" s="4">
        <f>Table1[[#This Row],[Tariff per Car]]/100.7</f>
        <v>60.923535253227406</v>
      </c>
      <c r="Z2341" s="4">
        <f>(Table1[[#This Row],[Tariff per Car]]/111)</f>
        <v>55.270270270270274</v>
      </c>
      <c r="AA2341" s="6">
        <f>(Table1[[#This Row],[Tariff per Car]]/111)/Table1[[#This Row],[Route Mileage]]</f>
        <v>2.9383450436082016E-2</v>
      </c>
      <c r="AB2341" s="4">
        <v>0.09</v>
      </c>
      <c r="AC2341" s="4">
        <f>Table1[[#This Row],[FSC per Mile]]*Table1[[#This Row],[Route Mileage]]</f>
        <v>169.29</v>
      </c>
      <c r="AD2341" s="4">
        <f>Table1[[#This Row],[Tariff per Car]]+Table1[[#This Row],[FSC per Car]]</f>
        <v>6304.29</v>
      </c>
      <c r="AE2341" s="4">
        <f>IF(Table1[[#This Row],[Commodity]]="corn",Table1[[#This Row],[Tariff + FSC per Car]]/(111*2000/56),Table1[[#This Row],[Tariff + FSC per Car]]/(111*2000/60))</f>
        <v>1.7038621621621621</v>
      </c>
      <c r="AF2341" s="4">
        <f>Table1[[#This Row],[Tariff + FSC per Car]]/100.7</f>
        <v>62.604667328699101</v>
      </c>
      <c r="AG2341" s="4">
        <f>(Table1[[#This Row],[Tariff + FSC per Car]]/111)</f>
        <v>56.795405405405404</v>
      </c>
      <c r="AH2341" s="6">
        <f>(Table1[[#This Row],[Tariff + FSC per Car]]/111)/Table1[[#This Row],[Route Mileage]]</f>
        <v>3.0194261246892826E-2</v>
      </c>
    </row>
    <row r="2342" spans="1:34" x14ac:dyDescent="0.25">
      <c r="A2342" s="3">
        <v>46006</v>
      </c>
      <c r="B2342" s="22" t="s">
        <v>34</v>
      </c>
      <c r="C2342" s="22" t="s">
        <v>34</v>
      </c>
      <c r="D2342" s="25">
        <v>4022</v>
      </c>
      <c r="E2342" s="24">
        <v>69105</v>
      </c>
      <c r="F2342" s="22" t="s">
        <v>72</v>
      </c>
      <c r="G2342" s="22" t="s">
        <v>36</v>
      </c>
      <c r="H2342" s="22" t="s">
        <v>69</v>
      </c>
      <c r="I2342" s="23" t="s">
        <v>47</v>
      </c>
      <c r="J2342" t="str">
        <f>_xlfn.CONCAT(IFERROR(INDEX(Lookup!B:B, MATCH(Table1[[#This Row],[Origin City]], Lookup!A:A, 0)), Table1[[#This Row],[Origin City]]),","," ",Table1[[#This Row],[Origin State]])</f>
        <v>St. Cloud, MN</v>
      </c>
      <c r="K2342" s="23" t="s">
        <v>48</v>
      </c>
      <c r="L2342" s="23" t="s">
        <v>49</v>
      </c>
      <c r="M2342" s="23" t="s">
        <v>50</v>
      </c>
      <c r="N2342" s="44">
        <v>1666</v>
      </c>
      <c r="O2342" s="23" t="s">
        <v>51</v>
      </c>
      <c r="P2342" s="23">
        <v>110</v>
      </c>
      <c r="Q2342" s="23">
        <v>120</v>
      </c>
      <c r="R2342" s="23" t="s">
        <v>2</v>
      </c>
      <c r="S2342" s="23" t="s">
        <v>43</v>
      </c>
      <c r="T2342" s="23" t="s">
        <v>43</v>
      </c>
      <c r="U2342" s="37" t="s">
        <v>44</v>
      </c>
      <c r="V2342" s="32" t="s">
        <v>45</v>
      </c>
      <c r="W2342" s="4">
        <v>6235</v>
      </c>
      <c r="X2342" s="4">
        <f>IF(Table1[[#This Row],[Commodity]]="corn",Table1[[#This Row],[Tariff per Car]]/(111*2000/56),Table1[[#This Row],[Tariff per Car]]/(111*2000/60))</f>
        <v>1.6851351351351351</v>
      </c>
      <c r="Y2342" s="4">
        <f>Table1[[#This Row],[Tariff per Car]]/100.7</f>
        <v>61.916583912611713</v>
      </c>
      <c r="Z2342" s="4">
        <f>(Table1[[#This Row],[Tariff per Car]]/111)</f>
        <v>56.171171171171174</v>
      </c>
      <c r="AA2342" s="6">
        <f>(Table1[[#This Row],[Tariff per Car]]/111)/Table1[[#This Row],[Route Mileage]]</f>
        <v>3.3716189178374052E-2</v>
      </c>
      <c r="AB2342" s="4">
        <v>0.09</v>
      </c>
      <c r="AC2342" s="4">
        <f>Table1[[#This Row],[FSC per Mile]]*Table1[[#This Row],[Route Mileage]]</f>
        <v>149.94</v>
      </c>
      <c r="AD2342" s="4">
        <f>Table1[[#This Row],[Tariff per Car]]+Table1[[#This Row],[FSC per Car]]</f>
        <v>6384.94</v>
      </c>
      <c r="AE2342" s="4">
        <f>IF(Table1[[#This Row],[Commodity]]="corn",Table1[[#This Row],[Tariff + FSC per Car]]/(111*2000/56),Table1[[#This Row],[Tariff + FSC per Car]]/(111*2000/60))</f>
        <v>1.7256594594594594</v>
      </c>
      <c r="AF2342" s="4">
        <f>Table1[[#This Row],[Tariff + FSC per Car]]/100.7</f>
        <v>63.405561072492546</v>
      </c>
      <c r="AG2342" s="4">
        <f>(Table1[[#This Row],[Tariff + FSC per Car]]/111)</f>
        <v>57.52198198198198</v>
      </c>
      <c r="AH2342" s="6">
        <f>(Table1[[#This Row],[Tariff + FSC per Car]]/111)/Table1[[#This Row],[Route Mileage]]</f>
        <v>3.4526999989184862E-2</v>
      </c>
    </row>
    <row r="2343" spans="1:34" x14ac:dyDescent="0.25">
      <c r="A2343" s="3">
        <v>46006</v>
      </c>
      <c r="B2343" s="22" t="s">
        <v>131</v>
      </c>
      <c r="C2343" s="22" t="s">
        <v>131</v>
      </c>
      <c r="D2343" s="25">
        <v>4050</v>
      </c>
      <c r="E2343" s="24">
        <v>1001000</v>
      </c>
      <c r="F2343" s="22" t="s">
        <v>72</v>
      </c>
      <c r="G2343" s="22" t="s">
        <v>36</v>
      </c>
      <c r="H2343" s="22" t="s">
        <v>132</v>
      </c>
      <c r="I2343" s="23" t="s">
        <v>57</v>
      </c>
      <c r="J2343" t="str">
        <f>_xlfn.CONCAT(IFERROR(INDEX(Lookup!B:B, MATCH(Table1[[#This Row],[Origin City]], Lookup!A:A, 0)), Table1[[#This Row],[Origin City]]),","," ",Table1[[#This Row],[Origin State]])</f>
        <v>Gibson City, IL</v>
      </c>
      <c r="K2343" s="23" t="s">
        <v>133</v>
      </c>
      <c r="L2343" s="23" t="s">
        <v>83</v>
      </c>
      <c r="M2343" s="23" t="str">
        <f>_xlfn.CONCAT(IFERROR(INDEX(Lookup!B:B, MATCH(Table1[[#This Row],[Destination City]], Lookup!A:A, 0)), Table1[[#This Row],[Destination City]]),","," ",Table1[[#This Row],[Destination State]])</f>
        <v>Reserve, LA</v>
      </c>
      <c r="N2343" s="44">
        <v>870</v>
      </c>
      <c r="O2343" s="23" t="s">
        <v>86</v>
      </c>
      <c r="P2343" s="23">
        <v>105</v>
      </c>
      <c r="Q2343" s="23"/>
      <c r="R2343" s="23" t="s">
        <v>108</v>
      </c>
      <c r="S2343" s="23" t="s">
        <v>43</v>
      </c>
      <c r="T2343" s="23" t="s">
        <v>52</v>
      </c>
      <c r="U2343" s="31"/>
      <c r="V2343" s="32" t="s">
        <v>134</v>
      </c>
      <c r="W2343" s="4">
        <v>2301</v>
      </c>
      <c r="X2343" s="4">
        <f>IF(Table1[[#This Row],[Commodity]]="corn",Table1[[#This Row],[Tariff per Car]]/(111*2000/56),Table1[[#This Row],[Tariff per Car]]/(111*2000/60))</f>
        <v>0.62189189189189187</v>
      </c>
      <c r="Y2343" s="4">
        <f>Table1[[#This Row],[Tariff per Car]]/100.7</f>
        <v>22.850049652432968</v>
      </c>
      <c r="Z2343" s="4">
        <f>(Table1[[#This Row],[Tariff per Car]]/111)</f>
        <v>20.72972972972973</v>
      </c>
      <c r="AA2343" s="6">
        <f>(Table1[[#This Row],[Tariff per Car]]/111)/Table1[[#This Row],[Route Mileage]]</f>
        <v>2.3827275551413483E-2</v>
      </c>
      <c r="AB2343" s="4">
        <v>0.36349999999999999</v>
      </c>
      <c r="AC2343" s="4">
        <f>Table1[[#This Row],[FSC per Mile]]*Table1[[#This Row],[Route Mileage]]</f>
        <v>316.245</v>
      </c>
      <c r="AD2343" s="4">
        <f>Table1[[#This Row],[Tariff per Car]]+Table1[[#This Row],[FSC per Car]]</f>
        <v>2617.2449999999999</v>
      </c>
      <c r="AE2343" s="4">
        <f>IF(Table1[[#This Row],[Commodity]]="corn",Table1[[#This Row],[Tariff + FSC per Car]]/(111*2000/56),Table1[[#This Row],[Tariff + FSC per Car]]/(111*2000/60))</f>
        <v>0.70736351351351345</v>
      </c>
      <c r="AF2343" s="4">
        <f>Table1[[#This Row],[Tariff + FSC per Car]]/100.7</f>
        <v>25.990516385302879</v>
      </c>
      <c r="AG2343" s="4">
        <f>(Table1[[#This Row],[Tariff + FSC per Car]]/111)</f>
        <v>23.578783783783784</v>
      </c>
      <c r="AH2343" s="6">
        <f>(Table1[[#This Row],[Tariff + FSC per Car]]/111)/Table1[[#This Row],[Route Mileage]]</f>
        <v>2.7102050326188256E-2</v>
      </c>
    </row>
    <row r="2344" spans="1:34" x14ac:dyDescent="0.25">
      <c r="A2344" s="3">
        <v>46006</v>
      </c>
      <c r="B2344" s="22" t="s">
        <v>131</v>
      </c>
      <c r="C2344" s="22" t="s">
        <v>131</v>
      </c>
      <c r="D2344" s="25">
        <v>4050</v>
      </c>
      <c r="E2344" s="24">
        <v>1001000</v>
      </c>
      <c r="F2344" s="22" t="s">
        <v>72</v>
      </c>
      <c r="G2344" s="22" t="s">
        <v>36</v>
      </c>
      <c r="H2344" s="22" t="s">
        <v>132</v>
      </c>
      <c r="I2344" s="23" t="s">
        <v>57</v>
      </c>
      <c r="J2344" t="str">
        <f>_xlfn.CONCAT(IFERROR(INDEX(Lookup!B:B, MATCH(Table1[[#This Row],[Origin City]], Lookup!A:A, 0)), Table1[[#This Row],[Origin City]]),","," ",Table1[[#This Row],[Origin State]])</f>
        <v>Gibson City, IL</v>
      </c>
      <c r="K2344" s="23" t="s">
        <v>133</v>
      </c>
      <c r="L2344" s="23" t="s">
        <v>83</v>
      </c>
      <c r="M2344" s="23" t="str">
        <f>_xlfn.CONCAT(IFERROR(INDEX(Lookup!B:B, MATCH(Table1[[#This Row],[Destination City]], Lookup!A:A, 0)), Table1[[#This Row],[Destination City]]),","," ",Table1[[#This Row],[Destination State]])</f>
        <v>Reserve, LA</v>
      </c>
      <c r="N2344" s="44">
        <v>870</v>
      </c>
      <c r="O2344" s="23" t="s">
        <v>86</v>
      </c>
      <c r="P2344" s="23">
        <v>105</v>
      </c>
      <c r="Q2344" s="23"/>
      <c r="R2344" s="23" t="s">
        <v>2</v>
      </c>
      <c r="S2344" s="23" t="s">
        <v>43</v>
      </c>
      <c r="T2344" s="23" t="s">
        <v>52</v>
      </c>
      <c r="U2344" s="31"/>
      <c r="V2344" s="32" t="s">
        <v>134</v>
      </c>
      <c r="W2344" s="4">
        <v>2681</v>
      </c>
      <c r="X2344" s="4">
        <f>IF(Table1[[#This Row],[Commodity]]="corn",Table1[[#This Row],[Tariff per Car]]/(111*2000/56),Table1[[#This Row],[Tariff per Car]]/(111*2000/60))</f>
        <v>0.72459459459459463</v>
      </c>
      <c r="Y2344" s="4">
        <f>Table1[[#This Row],[Tariff per Car]]/100.7</f>
        <v>26.623634558093347</v>
      </c>
      <c r="Z2344" s="4">
        <f>(Table1[[#This Row],[Tariff per Car]]/111)</f>
        <v>24.153153153153152</v>
      </c>
      <c r="AA2344" s="6">
        <f>(Table1[[#This Row],[Tariff per Car]]/111)/Table1[[#This Row],[Route Mileage]]</f>
        <v>2.7762245003624314E-2</v>
      </c>
      <c r="AB2344" s="4">
        <v>0.36349999999999999</v>
      </c>
      <c r="AC2344" s="4">
        <f>Table1[[#This Row],[FSC per Mile]]*Table1[[#This Row],[Route Mileage]]</f>
        <v>316.245</v>
      </c>
      <c r="AD2344" s="4">
        <f>Table1[[#This Row],[Tariff per Car]]+Table1[[#This Row],[FSC per Car]]</f>
        <v>2997.2449999999999</v>
      </c>
      <c r="AE2344" s="4">
        <f>IF(Table1[[#This Row],[Commodity]]="corn",Table1[[#This Row],[Tariff + FSC per Car]]/(111*2000/56),Table1[[#This Row],[Tariff + FSC per Car]]/(111*2000/60))</f>
        <v>0.81006621621621622</v>
      </c>
      <c r="AF2344" s="4">
        <f>Table1[[#This Row],[Tariff + FSC per Car]]/100.7</f>
        <v>29.764101290963254</v>
      </c>
      <c r="AG2344" s="4">
        <f>(Table1[[#This Row],[Tariff + FSC per Car]]/111)</f>
        <v>27.002207207207206</v>
      </c>
      <c r="AH2344" s="6">
        <f>(Table1[[#This Row],[Tariff + FSC per Car]]/111)/Table1[[#This Row],[Route Mileage]]</f>
        <v>3.1037019778399087E-2</v>
      </c>
    </row>
    <row r="2345" spans="1:34" x14ac:dyDescent="0.25">
      <c r="A2345" s="3">
        <v>46006</v>
      </c>
      <c r="B2345" s="22" t="s">
        <v>131</v>
      </c>
      <c r="C2345" s="22" t="s">
        <v>131</v>
      </c>
      <c r="D2345" s="25">
        <v>4050</v>
      </c>
      <c r="E2345" s="24">
        <v>1001000</v>
      </c>
      <c r="F2345" s="22" t="s">
        <v>72</v>
      </c>
      <c r="G2345" s="22" t="s">
        <v>36</v>
      </c>
      <c r="H2345" s="22" t="s">
        <v>135</v>
      </c>
      <c r="I2345" s="23" t="s">
        <v>59</v>
      </c>
      <c r="J2345" t="str">
        <f>_xlfn.CONCAT(IFERROR(INDEX(Lookup!B:B, MATCH(Table1[[#This Row],[Origin City]], Lookup!A:A, 0)), Table1[[#This Row],[Origin City]]),","," ",Table1[[#This Row],[Origin State]])</f>
        <v>Ida Grove, IA</v>
      </c>
      <c r="K2345" s="23" t="s">
        <v>136</v>
      </c>
      <c r="L2345" s="23" t="s">
        <v>83</v>
      </c>
      <c r="M2345" s="23" t="str">
        <f>_xlfn.CONCAT(IFERROR(INDEX(Lookup!B:B, MATCH(Table1[[#This Row],[Destination City]], Lookup!A:A, 0)), Table1[[#This Row],[Destination City]]),","," ",Table1[[#This Row],[Destination State]])</f>
        <v>Convent, LA</v>
      </c>
      <c r="N2345" s="44">
        <v>1376</v>
      </c>
      <c r="O2345" s="23" t="s">
        <v>86</v>
      </c>
      <c r="P2345" s="23">
        <v>105</v>
      </c>
      <c r="Q2345" s="23"/>
      <c r="R2345" s="23" t="s">
        <v>108</v>
      </c>
      <c r="S2345" s="23" t="s">
        <v>43</v>
      </c>
      <c r="T2345" s="23" t="s">
        <v>43</v>
      </c>
      <c r="U2345" s="31"/>
      <c r="V2345" s="32" t="s">
        <v>134</v>
      </c>
      <c r="W2345" s="4">
        <v>3434</v>
      </c>
      <c r="X2345" s="4">
        <f>IF(Table1[[#This Row],[Commodity]]="corn",Table1[[#This Row],[Tariff per Car]]/(111*2000/56),Table1[[#This Row],[Tariff per Car]]/(111*2000/60))</f>
        <v>0.92810810810810807</v>
      </c>
      <c r="Y2345" s="4">
        <f>Table1[[#This Row],[Tariff per Car]]/100.7</f>
        <v>34.101290963257199</v>
      </c>
      <c r="Z2345" s="4">
        <f>(Table1[[#This Row],[Tariff per Car]]/111)</f>
        <v>30.936936936936938</v>
      </c>
      <c r="AA2345" s="6">
        <f>(Table1[[#This Row],[Tariff per Car]]/111)/Table1[[#This Row],[Route Mileage]]</f>
        <v>2.2483239053006497E-2</v>
      </c>
      <c r="AB2345" s="4">
        <v>0.36349999999999999</v>
      </c>
      <c r="AC2345" s="4">
        <f>Table1[[#This Row],[FSC per Mile]]*Table1[[#This Row],[Route Mileage]]</f>
        <v>500.17599999999999</v>
      </c>
      <c r="AD2345" s="4">
        <f>Table1[[#This Row],[Tariff per Car]]+Table1[[#This Row],[FSC per Car]]</f>
        <v>3934.1759999999999</v>
      </c>
      <c r="AE2345" s="4">
        <f>IF(Table1[[#This Row],[Commodity]]="corn",Table1[[#This Row],[Tariff + FSC per Car]]/(111*2000/56),Table1[[#This Row],[Tariff + FSC per Car]]/(111*2000/60))</f>
        <v>1.0632908108108108</v>
      </c>
      <c r="AF2345" s="4">
        <f>Table1[[#This Row],[Tariff + FSC per Car]]/100.7</f>
        <v>39.068282025819265</v>
      </c>
      <c r="AG2345" s="4">
        <f>(Table1[[#This Row],[Tariff + FSC per Car]]/111)</f>
        <v>35.443027027027028</v>
      </c>
      <c r="AH2345" s="6">
        <f>(Table1[[#This Row],[Tariff + FSC per Car]]/111)/Table1[[#This Row],[Route Mileage]]</f>
        <v>2.575801382778127E-2</v>
      </c>
    </row>
    <row r="2346" spans="1:34" x14ac:dyDescent="0.25">
      <c r="A2346" s="3">
        <v>46006</v>
      </c>
      <c r="B2346" s="22" t="s">
        <v>131</v>
      </c>
      <c r="C2346" s="22" t="s">
        <v>131</v>
      </c>
      <c r="D2346" s="25">
        <v>4050</v>
      </c>
      <c r="E2346" s="24">
        <v>1001000</v>
      </c>
      <c r="F2346" s="22" t="s">
        <v>72</v>
      </c>
      <c r="G2346" s="22" t="s">
        <v>36</v>
      </c>
      <c r="H2346" s="22" t="s">
        <v>135</v>
      </c>
      <c r="I2346" s="23" t="s">
        <v>59</v>
      </c>
      <c r="J2346" t="str">
        <f>_xlfn.CONCAT(IFERROR(INDEX(Lookup!B:B, MATCH(Table1[[#This Row],[Origin City]], Lookup!A:A, 0)), Table1[[#This Row],[Origin City]]),","," ",Table1[[#This Row],[Origin State]])</f>
        <v>Ida Grove, IA</v>
      </c>
      <c r="K2346" s="23" t="s">
        <v>136</v>
      </c>
      <c r="L2346" s="23" t="s">
        <v>83</v>
      </c>
      <c r="M2346" s="23" t="str">
        <f>_xlfn.CONCAT(IFERROR(INDEX(Lookup!B:B, MATCH(Table1[[#This Row],[Destination City]], Lookup!A:A, 0)), Table1[[#This Row],[Destination City]]),","," ",Table1[[#This Row],[Destination State]])</f>
        <v>Convent, LA</v>
      </c>
      <c r="N2346" s="44">
        <v>1376</v>
      </c>
      <c r="O2346" s="23" t="s">
        <v>86</v>
      </c>
      <c r="P2346" s="23">
        <v>105</v>
      </c>
      <c r="Q2346" s="23"/>
      <c r="R2346" s="23" t="s">
        <v>2</v>
      </c>
      <c r="S2346" s="23" t="s">
        <v>43</v>
      </c>
      <c r="T2346" s="23" t="s">
        <v>43</v>
      </c>
      <c r="U2346" s="31"/>
      <c r="V2346" s="32" t="s">
        <v>134</v>
      </c>
      <c r="W2346" s="4">
        <v>3869</v>
      </c>
      <c r="X2346" s="4">
        <f>IF(Table1[[#This Row],[Commodity]]="corn",Table1[[#This Row],[Tariff per Car]]/(111*2000/56),Table1[[#This Row],[Tariff per Car]]/(111*2000/60))</f>
        <v>1.0456756756756758</v>
      </c>
      <c r="Y2346" s="4">
        <f>Table1[[#This Row],[Tariff per Car]]/100.7</f>
        <v>38.421052631578945</v>
      </c>
      <c r="Z2346" s="4">
        <f>(Table1[[#This Row],[Tariff per Car]]/111)</f>
        <v>34.855855855855857</v>
      </c>
      <c r="AA2346" s="6">
        <f>(Table1[[#This Row],[Tariff per Car]]/111)/Table1[[#This Row],[Route Mileage]]</f>
        <v>2.5331290592918502E-2</v>
      </c>
      <c r="AB2346" s="4">
        <v>0.36349999999999999</v>
      </c>
      <c r="AC2346" s="4">
        <f>Table1[[#This Row],[FSC per Mile]]*Table1[[#This Row],[Route Mileage]]</f>
        <v>500.17599999999999</v>
      </c>
      <c r="AD2346" s="4">
        <f>Table1[[#This Row],[Tariff per Car]]+Table1[[#This Row],[FSC per Car]]</f>
        <v>4369.1760000000004</v>
      </c>
      <c r="AE2346" s="4">
        <f>IF(Table1[[#This Row],[Commodity]]="corn",Table1[[#This Row],[Tariff + FSC per Car]]/(111*2000/56),Table1[[#This Row],[Tariff + FSC per Car]]/(111*2000/60))</f>
        <v>1.1808583783783786</v>
      </c>
      <c r="AF2346" s="4">
        <f>Table1[[#This Row],[Tariff + FSC per Car]]/100.7</f>
        <v>43.388043694141018</v>
      </c>
      <c r="AG2346" s="4">
        <f>(Table1[[#This Row],[Tariff + FSC per Car]]/111)</f>
        <v>39.361945945945948</v>
      </c>
      <c r="AH2346" s="6">
        <f>(Table1[[#This Row],[Tariff + FSC per Car]]/111)/Table1[[#This Row],[Route Mileage]]</f>
        <v>2.8606065367693275E-2</v>
      </c>
    </row>
    <row r="2347" spans="1:34" x14ac:dyDescent="0.25">
      <c r="A2347" s="3">
        <v>46006</v>
      </c>
      <c r="B2347" s="22" t="s">
        <v>88</v>
      </c>
      <c r="C2347" s="22" t="s">
        <v>81</v>
      </c>
      <c r="D2347" s="25">
        <v>4444</v>
      </c>
      <c r="E2347" s="24">
        <v>47004</v>
      </c>
      <c r="F2347" s="22" t="s">
        <v>72</v>
      </c>
      <c r="G2347" s="22" t="s">
        <v>36</v>
      </c>
      <c r="H2347" s="22" t="s">
        <v>89</v>
      </c>
      <c r="I2347" s="23" t="s">
        <v>75</v>
      </c>
      <c r="J2347" t="str">
        <f>_xlfn.CONCAT(IFERROR(INDEX(Lookup!B:B, MATCH(Table1[[#This Row],[Origin City]], Lookup!A:A, 0)), Table1[[#This Row],[Origin City]]),","," ",Table1[[#This Row],[Origin State]])</f>
        <v>Enderlin, ND</v>
      </c>
      <c r="K2347" s="23" t="s">
        <v>119</v>
      </c>
      <c r="L2347" s="23" t="s">
        <v>57</v>
      </c>
      <c r="M2347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347" s="44">
        <v>1235.9000000000001</v>
      </c>
      <c r="O2347" s="23" t="s">
        <v>86</v>
      </c>
      <c r="P2347" s="23">
        <v>110</v>
      </c>
      <c r="Q2347" s="23">
        <v>110</v>
      </c>
      <c r="R2347" s="23" t="s">
        <v>42</v>
      </c>
      <c r="S2347" s="23" t="s">
        <v>43</v>
      </c>
      <c r="T2347" s="23" t="s">
        <v>52</v>
      </c>
      <c r="U2347" s="31"/>
      <c r="V2347" s="32" t="s">
        <v>87</v>
      </c>
      <c r="W2347" s="4">
        <v>3526</v>
      </c>
      <c r="X2347" s="4">
        <f>IF(Table1[[#This Row],[Commodity]]="corn",Table1[[#This Row],[Tariff per Car]]/(111*2000/56),Table1[[#This Row],[Tariff per Car]]/(111*2000/60))</f>
        <v>0.95297297297297301</v>
      </c>
      <c r="Y2347" s="4">
        <f>Table1[[#This Row],[Tariff per Car]]/100.7</f>
        <v>35.01489572989076</v>
      </c>
      <c r="Z2347" s="4">
        <f>(Table1[[#This Row],[Tariff per Car]]/111)</f>
        <v>31.765765765765767</v>
      </c>
      <c r="AA2347" s="6">
        <f>(Table1[[#This Row],[Tariff per Car]]/111)/Table1[[#This Row],[Route Mileage]]</f>
        <v>2.5702537232596297E-2</v>
      </c>
      <c r="AB2347" s="4">
        <v>0.32750000000000001</v>
      </c>
      <c r="AC2347" s="4">
        <f>Table1[[#This Row],[FSC per Mile]]*Table1[[#This Row],[Route Mileage]]</f>
        <v>404.75725000000006</v>
      </c>
      <c r="AD2347" s="4">
        <f>Table1[[#This Row],[Tariff per Car]]+Table1[[#This Row],[FSC per Car]]</f>
        <v>3930.7572500000001</v>
      </c>
      <c r="AE2347" s="4">
        <f>IF(Table1[[#This Row],[Commodity]]="corn",Table1[[#This Row],[Tariff + FSC per Car]]/(111*2000/56),Table1[[#This Row],[Tariff + FSC per Car]]/(111*2000/60))</f>
        <v>1.0623668243243243</v>
      </c>
      <c r="AF2347" s="4">
        <f>Table1[[#This Row],[Tariff + FSC per Car]]/100.7</f>
        <v>39.034332174776566</v>
      </c>
      <c r="AG2347" s="4">
        <f>(Table1[[#This Row],[Tariff + FSC per Car]]/111)</f>
        <v>35.412227477477479</v>
      </c>
      <c r="AH2347" s="6">
        <f>(Table1[[#This Row],[Tariff + FSC per Car]]/111)/Table1[[#This Row],[Route Mileage]]</f>
        <v>2.8652987683046749E-2</v>
      </c>
    </row>
    <row r="2348" spans="1:34" x14ac:dyDescent="0.25">
      <c r="A2348" s="3">
        <v>46006</v>
      </c>
      <c r="B2348" s="22" t="s">
        <v>88</v>
      </c>
      <c r="C2348" s="22" t="s">
        <v>81</v>
      </c>
      <c r="D2348" s="25">
        <v>4444</v>
      </c>
      <c r="E2348" s="24">
        <v>45650</v>
      </c>
      <c r="F2348" s="22" t="s">
        <v>72</v>
      </c>
      <c r="G2348" s="22" t="s">
        <v>36</v>
      </c>
      <c r="H2348" s="22" t="s">
        <v>89</v>
      </c>
      <c r="I2348" s="23" t="s">
        <v>75</v>
      </c>
      <c r="J2348" t="str">
        <f>_xlfn.CONCAT(IFERROR(INDEX(Lookup!B:B, MATCH(Table1[[#This Row],[Origin City]], Lookup!A:A, 0)), Table1[[#This Row],[Origin City]]),","," ",Table1[[#This Row],[Origin State]])</f>
        <v>Enderlin, ND</v>
      </c>
      <c r="K2348" s="23" t="s">
        <v>90</v>
      </c>
      <c r="L2348" s="23" t="s">
        <v>49</v>
      </c>
      <c r="M2348" s="23" t="str">
        <f>_xlfn.CONCAT(IFERROR(INDEX(Lookup!B:B, MATCH(Table1[[#This Row],[Destination City]], Lookup!A:A, 0)), Table1[[#This Row],[Destination City]]),","," ",Table1[[#This Row],[Destination State]])</f>
        <v>Kalama, WA</v>
      </c>
      <c r="N2348" s="44">
        <v>1617</v>
      </c>
      <c r="O2348" s="23" t="s">
        <v>86</v>
      </c>
      <c r="P2348" s="23">
        <v>110</v>
      </c>
      <c r="Q2348" s="23">
        <v>110</v>
      </c>
      <c r="R2348" s="23" t="s">
        <v>42</v>
      </c>
      <c r="S2348" s="23" t="s">
        <v>43</v>
      </c>
      <c r="T2348" s="23" t="s">
        <v>52</v>
      </c>
      <c r="U2348" s="31"/>
      <c r="V2348" s="32" t="s">
        <v>87</v>
      </c>
      <c r="W2348" s="4">
        <v>5785</v>
      </c>
      <c r="X2348" s="4">
        <f>IF(Table1[[#This Row],[Commodity]]="corn",Table1[[#This Row],[Tariff per Car]]/(111*2000/56),Table1[[#This Row],[Tariff per Car]]/(111*2000/60))</f>
        <v>1.5635135135135134</v>
      </c>
      <c r="Y2348" s="4">
        <f>Table1[[#This Row],[Tariff per Car]]/100.7</f>
        <v>57.447864945382321</v>
      </c>
      <c r="Z2348" s="4">
        <f>(Table1[[#This Row],[Tariff per Car]]/111)</f>
        <v>52.117117117117118</v>
      </c>
      <c r="AA2348" s="6">
        <f>(Table1[[#This Row],[Tariff per Car]]/111)/Table1[[#This Row],[Route Mileage]]</f>
        <v>3.2230746516460802E-2</v>
      </c>
      <c r="AB2348" s="4">
        <v>0.32750000000000001</v>
      </c>
      <c r="AC2348" s="4">
        <f>Table1[[#This Row],[FSC per Mile]]*Table1[[#This Row],[Route Mileage]]</f>
        <v>529.5675</v>
      </c>
      <c r="AD2348" s="4">
        <f>Table1[[#This Row],[Tariff per Car]]+Table1[[#This Row],[FSC per Car]]</f>
        <v>6314.5675000000001</v>
      </c>
      <c r="AE2348" s="4">
        <f>IF(Table1[[#This Row],[Commodity]]="corn",Table1[[#This Row],[Tariff + FSC per Car]]/(111*2000/56),Table1[[#This Row],[Tariff + FSC per Car]]/(111*2000/60))</f>
        <v>1.7066398648648649</v>
      </c>
      <c r="AF2348" s="4">
        <f>Table1[[#This Row],[Tariff + FSC per Car]]/100.7</f>
        <v>62.706727904667325</v>
      </c>
      <c r="AG2348" s="4">
        <f>(Table1[[#This Row],[Tariff + FSC per Car]]/111)</f>
        <v>56.887995495495495</v>
      </c>
      <c r="AH2348" s="6">
        <f>(Table1[[#This Row],[Tariff + FSC per Car]]/111)/Table1[[#This Row],[Route Mileage]]</f>
        <v>3.518119696691125E-2</v>
      </c>
    </row>
    <row r="2349" spans="1:34" x14ac:dyDescent="0.25">
      <c r="A2349" s="3">
        <v>46006</v>
      </c>
      <c r="B2349" s="22" t="s">
        <v>94</v>
      </c>
      <c r="C2349" s="22" t="s">
        <v>94</v>
      </c>
      <c r="D2349" s="25">
        <v>4317</v>
      </c>
      <c r="F2349" s="22" t="s">
        <v>72</v>
      </c>
      <c r="G2349" s="22" t="s">
        <v>36</v>
      </c>
      <c r="H2349" s="22" t="s">
        <v>106</v>
      </c>
      <c r="I2349" s="23" t="s">
        <v>57</v>
      </c>
      <c r="J2349" t="str">
        <f>_xlfn.CONCAT(IFERROR(INDEX(Lookup!B:B, MATCH(Table1[[#This Row],[Origin City]], Lookup!A:A, 0)), Table1[[#This Row],[Origin City]]),","," ",Table1[[#This Row],[Origin State]])</f>
        <v>Casey, IL</v>
      </c>
      <c r="K2349" s="23" t="s">
        <v>107</v>
      </c>
      <c r="L2349" s="23" t="s">
        <v>98</v>
      </c>
      <c r="M2349" s="23" t="str">
        <f>_xlfn.CONCAT(IFERROR(INDEX(Lookup!B:B, MATCH(Table1[[#This Row],[Destination City]], Lookup!A:A, 0)), Table1[[#This Row],[Destination City]]),","," ",Table1[[#This Row],[Destination State]])</f>
        <v>Mobile, AL</v>
      </c>
      <c r="N2349" s="44">
        <v>779</v>
      </c>
      <c r="O2349" s="23" t="s">
        <v>86</v>
      </c>
      <c r="P2349" s="23">
        <v>90</v>
      </c>
      <c r="Q2349" s="23">
        <v>90</v>
      </c>
      <c r="R2349" s="23" t="s">
        <v>108</v>
      </c>
      <c r="S2349" s="23" t="s">
        <v>43</v>
      </c>
      <c r="T2349" s="23" t="s">
        <v>52</v>
      </c>
      <c r="U2349" s="31"/>
      <c r="V2349" s="32" t="s">
        <v>87</v>
      </c>
      <c r="W2349" s="4">
        <v>3646</v>
      </c>
      <c r="X2349" s="4">
        <f>IF(Table1[[#This Row],[Commodity]]="corn",Table1[[#This Row],[Tariff per Car]]/(111*2000/56),Table1[[#This Row],[Tariff per Car]]/(111*2000/60))</f>
        <v>0.98540540540540544</v>
      </c>
      <c r="Y2349" s="4">
        <f>Table1[[#This Row],[Tariff per Car]]/100.7</f>
        <v>36.206554121151939</v>
      </c>
      <c r="Z2349" s="4">
        <f>(Table1[[#This Row],[Tariff per Car]]/111)</f>
        <v>32.846846846846844</v>
      </c>
      <c r="AA2349" s="6">
        <f>(Table1[[#This Row],[Tariff per Car]]/111)/Table1[[#This Row],[Route Mileage]]</f>
        <v>4.2165400316876565E-2</v>
      </c>
      <c r="AB2349" s="4">
        <v>0</v>
      </c>
      <c r="AC2349" s="4">
        <f>Table1[[#This Row],[FSC per Mile]]*Table1[[#This Row],[Route Mileage]]</f>
        <v>0</v>
      </c>
      <c r="AD2349" s="4">
        <f>Table1[[#This Row],[Tariff per Car]]+Table1[[#This Row],[FSC per Car]]</f>
        <v>3646</v>
      </c>
      <c r="AE2349" s="4">
        <f>IF(Table1[[#This Row],[Commodity]]="corn",Table1[[#This Row],[Tariff + FSC per Car]]/(111*2000/56),Table1[[#This Row],[Tariff + FSC per Car]]/(111*2000/60))</f>
        <v>0.98540540540540544</v>
      </c>
      <c r="AF2349" s="4">
        <f>Table1[[#This Row],[Tariff + FSC per Car]]/100.7</f>
        <v>36.206554121151939</v>
      </c>
      <c r="AG2349" s="4">
        <f>(Table1[[#This Row],[Tariff + FSC per Car]]/111)</f>
        <v>32.846846846846844</v>
      </c>
      <c r="AH2349" s="6">
        <f>(Table1[[#This Row],[Tariff + FSC per Car]]/111)/Table1[[#This Row],[Route Mileage]]</f>
        <v>4.2165400316876565E-2</v>
      </c>
    </row>
    <row r="2350" spans="1:34" x14ac:dyDescent="0.25">
      <c r="A2350" s="3">
        <v>46006</v>
      </c>
      <c r="B2350" s="22" t="s">
        <v>94</v>
      </c>
      <c r="C2350" s="22" t="s">
        <v>94</v>
      </c>
      <c r="D2350" s="25">
        <v>4317</v>
      </c>
      <c r="F2350" s="22" t="s">
        <v>72</v>
      </c>
      <c r="G2350" s="22" t="s">
        <v>36</v>
      </c>
      <c r="H2350" s="22" t="s">
        <v>106</v>
      </c>
      <c r="I2350" s="23" t="s">
        <v>57</v>
      </c>
      <c r="J2350" t="str">
        <f>_xlfn.CONCAT(IFERROR(INDEX(Lookup!B:B, MATCH(Table1[[#This Row],[Origin City]], Lookup!A:A, 0)), Table1[[#This Row],[Origin City]]),","," ",Table1[[#This Row],[Origin State]])</f>
        <v>Casey, IL</v>
      </c>
      <c r="K2350" s="23" t="s">
        <v>107</v>
      </c>
      <c r="L2350" s="23" t="s">
        <v>98</v>
      </c>
      <c r="M2350" s="23" t="str">
        <f>_xlfn.CONCAT(IFERROR(INDEX(Lookup!B:B, MATCH(Table1[[#This Row],[Destination City]], Lookup!A:A, 0)), Table1[[#This Row],[Destination City]]),","," ",Table1[[#This Row],[Destination State]])</f>
        <v>Mobile, AL</v>
      </c>
      <c r="N2350" s="44">
        <v>779</v>
      </c>
      <c r="O2350" s="23" t="s">
        <v>86</v>
      </c>
      <c r="P2350" s="23">
        <v>90</v>
      </c>
      <c r="Q2350" s="23">
        <v>90</v>
      </c>
      <c r="R2350" s="23" t="s">
        <v>2</v>
      </c>
      <c r="S2350" s="23" t="s">
        <v>43</v>
      </c>
      <c r="T2350" s="23" t="s">
        <v>43</v>
      </c>
      <c r="U2350" s="31"/>
      <c r="V2350" s="32" t="s">
        <v>87</v>
      </c>
      <c r="W2350" s="4">
        <v>3866</v>
      </c>
      <c r="X2350" s="4">
        <f>IF(Table1[[#This Row],[Commodity]]="corn",Table1[[#This Row],[Tariff per Car]]/(111*2000/56),Table1[[#This Row],[Tariff per Car]]/(111*2000/60))</f>
        <v>1.0448648648648649</v>
      </c>
      <c r="Y2350" s="4">
        <f>Table1[[#This Row],[Tariff per Car]]/100.7</f>
        <v>38.391261171797417</v>
      </c>
      <c r="Z2350" s="4">
        <f>(Table1[[#This Row],[Tariff per Car]]/111)</f>
        <v>34.828828828828826</v>
      </c>
      <c r="AA2350" s="6">
        <f>(Table1[[#This Row],[Tariff per Car]]/111)/Table1[[#This Row],[Route Mileage]]</f>
        <v>4.4709664735338675E-2</v>
      </c>
      <c r="AB2350" s="4">
        <v>0</v>
      </c>
      <c r="AC2350" s="4">
        <f>Table1[[#This Row],[FSC per Mile]]*Table1[[#This Row],[Route Mileage]]</f>
        <v>0</v>
      </c>
      <c r="AD2350" s="4">
        <f>Table1[[#This Row],[Tariff per Car]]+Table1[[#This Row],[FSC per Car]]</f>
        <v>3866</v>
      </c>
      <c r="AE2350" s="4">
        <f>IF(Table1[[#This Row],[Commodity]]="corn",Table1[[#This Row],[Tariff + FSC per Car]]/(111*2000/56),Table1[[#This Row],[Tariff + FSC per Car]]/(111*2000/60))</f>
        <v>1.0448648648648649</v>
      </c>
      <c r="AF2350" s="4">
        <f>Table1[[#This Row],[Tariff + FSC per Car]]/100.7</f>
        <v>38.391261171797417</v>
      </c>
      <c r="AG2350" s="4">
        <f>(Table1[[#This Row],[Tariff + FSC per Car]]/111)</f>
        <v>34.828828828828826</v>
      </c>
      <c r="AH2350" s="6">
        <f>(Table1[[#This Row],[Tariff + FSC per Car]]/111)/Table1[[#This Row],[Route Mileage]]</f>
        <v>4.4709664735338675E-2</v>
      </c>
    </row>
    <row r="2351" spans="1:34" x14ac:dyDescent="0.25">
      <c r="A2351" s="3">
        <v>46006</v>
      </c>
      <c r="B2351" s="22" t="s">
        <v>94</v>
      </c>
      <c r="C2351" s="22" t="s">
        <v>94</v>
      </c>
      <c r="D2351" s="25">
        <v>4317</v>
      </c>
      <c r="F2351" s="22" t="s">
        <v>72</v>
      </c>
      <c r="G2351" s="22" t="s">
        <v>36</v>
      </c>
      <c r="H2351" s="22" t="s">
        <v>109</v>
      </c>
      <c r="I2351" s="23" t="s">
        <v>100</v>
      </c>
      <c r="J2351" t="str">
        <f>_xlfn.CONCAT(IFERROR(INDEX(Lookup!B:B, MATCH(Table1[[#This Row],[Origin City]], Lookup!A:A, 0)), Table1[[#This Row],[Origin City]]),","," ",Table1[[#This Row],[Origin State]])</f>
        <v>Marion, OH</v>
      </c>
      <c r="K2351" s="23" t="s">
        <v>110</v>
      </c>
      <c r="L2351" s="23" t="s">
        <v>111</v>
      </c>
      <c r="M2351" s="23" t="str">
        <f>_xlfn.CONCAT(IFERROR(INDEX(Lookup!B:B, MATCH(Table1[[#This Row],[Destination City]], Lookup!A:A, 0)), Table1[[#This Row],[Destination City]]),","," ",Table1[[#This Row],[Destination State]])</f>
        <v>Chesapeake, VA</v>
      </c>
      <c r="N2351" s="44">
        <v>760</v>
      </c>
      <c r="O2351" s="23" t="s">
        <v>86</v>
      </c>
      <c r="P2351" s="23">
        <v>90</v>
      </c>
      <c r="Q2351" s="23">
        <v>90</v>
      </c>
      <c r="R2351" s="23" t="s">
        <v>108</v>
      </c>
      <c r="S2351" s="23" t="s">
        <v>43</v>
      </c>
      <c r="T2351" s="23" t="s">
        <v>52</v>
      </c>
      <c r="U2351" s="31"/>
      <c r="V2351" s="32" t="s">
        <v>87</v>
      </c>
      <c r="W2351" s="4">
        <v>3214</v>
      </c>
      <c r="X2351" s="4">
        <f>IF(Table1[[#This Row],[Commodity]]="corn",Table1[[#This Row],[Tariff per Car]]/(111*2000/56),Table1[[#This Row],[Tariff per Car]]/(111*2000/60))</f>
        <v>0.86864864864864866</v>
      </c>
      <c r="Y2351" s="4">
        <f>Table1[[#This Row],[Tariff per Car]]/100.7</f>
        <v>31.916583912611717</v>
      </c>
      <c r="Z2351" s="4">
        <f>(Table1[[#This Row],[Tariff per Car]]/111)</f>
        <v>28.954954954954953</v>
      </c>
      <c r="AA2351" s="6">
        <f>(Table1[[#This Row],[Tariff per Car]]/111)/Table1[[#This Row],[Route Mileage]]</f>
        <v>3.80986249407302E-2</v>
      </c>
      <c r="AB2351" s="4">
        <v>0</v>
      </c>
      <c r="AC2351" s="4">
        <f>Table1[[#This Row],[FSC per Mile]]*Table1[[#This Row],[Route Mileage]]</f>
        <v>0</v>
      </c>
      <c r="AD2351" s="4">
        <f>Table1[[#This Row],[Tariff per Car]]+Table1[[#This Row],[FSC per Car]]</f>
        <v>3214</v>
      </c>
      <c r="AE2351" s="4">
        <f>IF(Table1[[#This Row],[Commodity]]="corn",Table1[[#This Row],[Tariff + FSC per Car]]/(111*2000/56),Table1[[#This Row],[Tariff + FSC per Car]]/(111*2000/60))</f>
        <v>0.86864864864864866</v>
      </c>
      <c r="AF2351" s="4">
        <f>Table1[[#This Row],[Tariff + FSC per Car]]/100.7</f>
        <v>31.916583912611717</v>
      </c>
      <c r="AG2351" s="4">
        <f>(Table1[[#This Row],[Tariff + FSC per Car]]/111)</f>
        <v>28.954954954954953</v>
      </c>
      <c r="AH2351" s="6">
        <f>(Table1[[#This Row],[Tariff + FSC per Car]]/111)/Table1[[#This Row],[Route Mileage]]</f>
        <v>3.80986249407302E-2</v>
      </c>
    </row>
    <row r="2352" spans="1:34" x14ac:dyDescent="0.25">
      <c r="A2352" s="3">
        <v>46006</v>
      </c>
      <c r="B2352" s="22" t="s">
        <v>94</v>
      </c>
      <c r="C2352" s="22" t="s">
        <v>94</v>
      </c>
      <c r="D2352" s="25">
        <v>4317</v>
      </c>
      <c r="F2352" s="22" t="s">
        <v>72</v>
      </c>
      <c r="G2352" s="22" t="s">
        <v>36</v>
      </c>
      <c r="H2352" s="22" t="s">
        <v>109</v>
      </c>
      <c r="I2352" s="23" t="s">
        <v>100</v>
      </c>
      <c r="J2352" t="str">
        <f>_xlfn.CONCAT(IFERROR(INDEX(Lookup!B:B, MATCH(Table1[[#This Row],[Origin City]], Lookup!A:A, 0)), Table1[[#This Row],[Origin City]]),","," ",Table1[[#This Row],[Origin State]])</f>
        <v>Marion, OH</v>
      </c>
      <c r="K2352" s="23" t="s">
        <v>110</v>
      </c>
      <c r="L2352" s="23" t="s">
        <v>111</v>
      </c>
      <c r="M2352" s="23" t="str">
        <f>_xlfn.CONCAT(IFERROR(INDEX(Lookup!B:B, MATCH(Table1[[#This Row],[Destination City]], Lookup!A:A, 0)), Table1[[#This Row],[Destination City]]),","," ",Table1[[#This Row],[Destination State]])</f>
        <v>Chesapeake, VA</v>
      </c>
      <c r="N2352" s="44">
        <v>760</v>
      </c>
      <c r="O2352" s="23" t="s">
        <v>86</v>
      </c>
      <c r="P2352" s="23">
        <v>90</v>
      </c>
      <c r="Q2352" s="23">
        <v>90</v>
      </c>
      <c r="R2352" s="23" t="s">
        <v>2</v>
      </c>
      <c r="S2352" s="23" t="s">
        <v>43</v>
      </c>
      <c r="T2352" s="23" t="s">
        <v>43</v>
      </c>
      <c r="U2352" s="31"/>
      <c r="V2352" s="32" t="s">
        <v>87</v>
      </c>
      <c r="W2352" s="4">
        <v>3654</v>
      </c>
      <c r="X2352" s="4">
        <f>IF(Table1[[#This Row],[Commodity]]="corn",Table1[[#This Row],[Tariff per Car]]/(111*2000/56),Table1[[#This Row],[Tariff per Car]]/(111*2000/60))</f>
        <v>0.98756756756756758</v>
      </c>
      <c r="Y2352" s="4">
        <f>Table1[[#This Row],[Tariff per Car]]/100.7</f>
        <v>36.285998013902677</v>
      </c>
      <c r="Z2352" s="4">
        <f>(Table1[[#This Row],[Tariff per Car]]/111)</f>
        <v>32.918918918918919</v>
      </c>
      <c r="AA2352" s="6">
        <f>(Table1[[#This Row],[Tariff per Car]]/111)/Table1[[#This Row],[Route Mileage]]</f>
        <v>4.3314366998577526E-2</v>
      </c>
      <c r="AB2352" s="4">
        <v>0</v>
      </c>
      <c r="AC2352" s="4">
        <f>Table1[[#This Row],[FSC per Mile]]*Table1[[#This Row],[Route Mileage]]</f>
        <v>0</v>
      </c>
      <c r="AD2352" s="4">
        <f>Table1[[#This Row],[Tariff per Car]]+Table1[[#This Row],[FSC per Car]]</f>
        <v>3654</v>
      </c>
      <c r="AE2352" s="4">
        <f>IF(Table1[[#This Row],[Commodity]]="corn",Table1[[#This Row],[Tariff + FSC per Car]]/(111*2000/56),Table1[[#This Row],[Tariff + FSC per Car]]/(111*2000/60))</f>
        <v>0.98756756756756758</v>
      </c>
      <c r="AF2352" s="4">
        <f>Table1[[#This Row],[Tariff + FSC per Car]]/100.7</f>
        <v>36.285998013902677</v>
      </c>
      <c r="AG2352" s="4">
        <f>(Table1[[#This Row],[Tariff + FSC per Car]]/111)</f>
        <v>32.918918918918919</v>
      </c>
      <c r="AH2352" s="6">
        <f>(Table1[[#This Row],[Tariff + FSC per Car]]/111)/Table1[[#This Row],[Route Mileage]]</f>
        <v>4.3314366998577526E-2</v>
      </c>
    </row>
    <row r="2353" spans="1:34" x14ac:dyDescent="0.25">
      <c r="A2353" s="3">
        <v>46006</v>
      </c>
      <c r="B2353" s="22" t="s">
        <v>112</v>
      </c>
      <c r="C2353" s="22" t="s">
        <v>112</v>
      </c>
      <c r="D2353" s="25">
        <v>4051</v>
      </c>
      <c r="E2353" s="24">
        <v>1144</v>
      </c>
      <c r="F2353" s="22" t="s">
        <v>72</v>
      </c>
      <c r="G2353" s="22" t="s">
        <v>36</v>
      </c>
      <c r="H2353" s="22" t="s">
        <v>128</v>
      </c>
      <c r="I2353" s="23" t="s">
        <v>77</v>
      </c>
      <c r="J2353" t="str">
        <f>_xlfn.CONCAT(IFERROR(INDEX(Lookup!B:B, MATCH(Table1[[#This Row],[Origin City]], Lookup!A:A, 0)), Table1[[#This Row],[Origin City]]),","," ",Table1[[#This Row],[Origin State]])</f>
        <v>Canton, KS</v>
      </c>
      <c r="K2353" s="23" t="s">
        <v>65</v>
      </c>
      <c r="L2353" s="23" t="s">
        <v>54</v>
      </c>
      <c r="M2353" s="23" t="str">
        <f>_xlfn.CONCAT(IFERROR(INDEX(Lookup!B:B, MATCH(Table1[[#This Row],[Destination City]], Lookup!A:A, 0)), Table1[[#This Row],[Destination City]]),","," ",Table1[[#This Row],[Destination State]])</f>
        <v>Houston, TX</v>
      </c>
      <c r="N2353" s="44">
        <v>747</v>
      </c>
      <c r="O2353" s="23" t="s">
        <v>51</v>
      </c>
      <c r="P2353" s="23">
        <v>107</v>
      </c>
      <c r="Q2353" s="23"/>
      <c r="R2353" s="23" t="s">
        <v>42</v>
      </c>
      <c r="S2353" s="23" t="s">
        <v>43</v>
      </c>
      <c r="T2353" s="23" t="s">
        <v>52</v>
      </c>
      <c r="U2353" s="37" t="s">
        <v>44</v>
      </c>
      <c r="V2353" s="32"/>
      <c r="W2353" s="4">
        <v>3650</v>
      </c>
      <c r="X2353" s="4">
        <f>IF(Table1[[#This Row],[Commodity]]="corn",Table1[[#This Row],[Tariff per Car]]/(111*2000/56),Table1[[#This Row],[Tariff per Car]]/(111*2000/60))</f>
        <v>0.98648648648648651</v>
      </c>
      <c r="Y2353" s="4">
        <f>Table1[[#This Row],[Tariff per Car]]/100.7</f>
        <v>36.246276067527305</v>
      </c>
      <c r="Z2353" s="4">
        <f>(Table1[[#This Row],[Tariff per Car]]/111)</f>
        <v>32.882882882882882</v>
      </c>
      <c r="AA2353" s="6">
        <f>(Table1[[#This Row],[Tariff per Car]]/111)/Table1[[#This Row],[Route Mileage]]</f>
        <v>4.4019923537995824E-2</v>
      </c>
      <c r="AB2353" s="4">
        <v>0.32</v>
      </c>
      <c r="AC2353" s="4">
        <f>Table1[[#This Row],[FSC per Mile]]*Table1[[#This Row],[Route Mileage]]</f>
        <v>239.04</v>
      </c>
      <c r="AD2353" s="4">
        <f>Table1[[#This Row],[Tariff per Car]]+Table1[[#This Row],[FSC per Car]]</f>
        <v>3889.04</v>
      </c>
      <c r="AE2353" s="4">
        <f>IF(Table1[[#This Row],[Commodity]]="corn",Table1[[#This Row],[Tariff + FSC per Car]]/(111*2000/56),Table1[[#This Row],[Tariff + FSC per Car]]/(111*2000/60))</f>
        <v>1.0510918918918919</v>
      </c>
      <c r="AF2353" s="4">
        <f>Table1[[#This Row],[Tariff + FSC per Car]]/100.7</f>
        <v>38.620059582919559</v>
      </c>
      <c r="AG2353" s="4">
        <f>(Table1[[#This Row],[Tariff + FSC per Car]]/111)</f>
        <v>35.036396396396398</v>
      </c>
      <c r="AH2353" s="6">
        <f>(Table1[[#This Row],[Tariff + FSC per Car]]/111)/Table1[[#This Row],[Route Mileage]]</f>
        <v>4.6902806420878712E-2</v>
      </c>
    </row>
    <row r="2354" spans="1:34" x14ac:dyDescent="0.25">
      <c r="A2354" s="3">
        <v>46006</v>
      </c>
      <c r="B2354" s="22" t="s">
        <v>112</v>
      </c>
      <c r="C2354" s="22" t="s">
        <v>112</v>
      </c>
      <c r="D2354" s="25">
        <v>4051</v>
      </c>
      <c r="E2354" s="24">
        <v>1301</v>
      </c>
      <c r="F2354" s="22" t="s">
        <v>72</v>
      </c>
      <c r="G2354" s="22" t="s">
        <v>36</v>
      </c>
      <c r="H2354" s="22" t="s">
        <v>129</v>
      </c>
      <c r="I2354" s="23" t="s">
        <v>38</v>
      </c>
      <c r="J2354" t="str">
        <f>_xlfn.CONCAT(IFERROR(INDEX(Lookup!B:B, MATCH(Table1[[#This Row],[Origin City]], Lookup!A:A, 0)), Table1[[#This Row],[Origin City]]),","," ",Table1[[#This Row],[Origin State]])</f>
        <v>Cozad, NE</v>
      </c>
      <c r="K2354" s="23" t="s">
        <v>90</v>
      </c>
      <c r="L2354" s="23" t="s">
        <v>49</v>
      </c>
      <c r="M2354" s="23" t="str">
        <f>_xlfn.CONCAT(IFERROR(INDEX(Lookup!B:B, MATCH(Table1[[#This Row],[Destination City]], Lookup!A:A, 0)), Table1[[#This Row],[Destination City]]),","," ",Table1[[#This Row],[Destination State]])</f>
        <v>Kalama, WA</v>
      </c>
      <c r="N2354" s="44">
        <v>1562</v>
      </c>
      <c r="O2354" s="23" t="s">
        <v>51</v>
      </c>
      <c r="P2354" s="23">
        <v>107</v>
      </c>
      <c r="Q2354" s="23"/>
      <c r="R2354" s="23" t="s">
        <v>42</v>
      </c>
      <c r="S2354" s="23" t="s">
        <v>43</v>
      </c>
      <c r="T2354" s="23" t="s">
        <v>52</v>
      </c>
      <c r="U2354" s="37" t="s">
        <v>44</v>
      </c>
      <c r="V2354" s="32"/>
      <c r="W2354" s="4">
        <v>5140</v>
      </c>
      <c r="X2354" s="4">
        <f>IF(Table1[[#This Row],[Commodity]]="corn",Table1[[#This Row],[Tariff per Car]]/(111*2000/56),Table1[[#This Row],[Tariff per Car]]/(111*2000/60))</f>
        <v>1.3891891891891892</v>
      </c>
      <c r="Y2354" s="4">
        <f>Table1[[#This Row],[Tariff per Car]]/100.7</f>
        <v>51.042701092353525</v>
      </c>
      <c r="Z2354" s="4">
        <f>(Table1[[#This Row],[Tariff per Car]]/111)</f>
        <v>46.306306306306304</v>
      </c>
      <c r="AA2354" s="6">
        <f>(Table1[[#This Row],[Tariff per Car]]/111)/Table1[[#This Row],[Route Mileage]]</f>
        <v>2.9645522603269081E-2</v>
      </c>
      <c r="AB2354" s="4">
        <v>0.32</v>
      </c>
      <c r="AC2354" s="4">
        <f>Table1[[#This Row],[FSC per Mile]]*Table1[[#This Row],[Route Mileage]]</f>
        <v>499.84000000000003</v>
      </c>
      <c r="AD2354" s="4">
        <f>Table1[[#This Row],[Tariff per Car]]+Table1[[#This Row],[FSC per Car]]</f>
        <v>5639.84</v>
      </c>
      <c r="AE2354" s="4">
        <f>IF(Table1[[#This Row],[Commodity]]="corn",Table1[[#This Row],[Tariff + FSC per Car]]/(111*2000/56),Table1[[#This Row],[Tariff + FSC per Car]]/(111*2000/60))</f>
        <v>1.5242810810810812</v>
      </c>
      <c r="AF2354" s="4">
        <f>Table1[[#This Row],[Tariff + FSC per Car]]/100.7</f>
        <v>56.006355511420061</v>
      </c>
      <c r="AG2354" s="4">
        <f>(Table1[[#This Row],[Tariff + FSC per Car]]/111)</f>
        <v>50.809369369369371</v>
      </c>
      <c r="AH2354" s="6">
        <f>(Table1[[#This Row],[Tariff + FSC per Car]]/111)/Table1[[#This Row],[Route Mileage]]</f>
        <v>3.2528405486151969E-2</v>
      </c>
    </row>
    <row r="2355" spans="1:34" x14ac:dyDescent="0.25">
      <c r="A2355" s="3">
        <v>46006</v>
      </c>
      <c r="B2355" s="22" t="s">
        <v>112</v>
      </c>
      <c r="C2355" s="22" t="s">
        <v>112</v>
      </c>
      <c r="D2355" s="25">
        <v>4051</v>
      </c>
      <c r="E2355" s="24">
        <v>1144</v>
      </c>
      <c r="F2355" s="22" t="s">
        <v>72</v>
      </c>
      <c r="G2355" s="22" t="s">
        <v>36</v>
      </c>
      <c r="H2355" s="22" t="s">
        <v>129</v>
      </c>
      <c r="I2355" s="23" t="s">
        <v>38</v>
      </c>
      <c r="J2355" t="str">
        <f>_xlfn.CONCAT(IFERROR(INDEX(Lookup!B:B, MATCH(Table1[[#This Row],[Origin City]], Lookup!A:A, 0)), Table1[[#This Row],[Origin City]]),","," ",Table1[[#This Row],[Origin State]])</f>
        <v>Cozad, NE</v>
      </c>
      <c r="K2355" s="23" t="s">
        <v>65</v>
      </c>
      <c r="L2355" s="23" t="s">
        <v>54</v>
      </c>
      <c r="M2355" s="23" t="str">
        <f>_xlfn.CONCAT(IFERROR(INDEX(Lookup!B:B, MATCH(Table1[[#This Row],[Destination City]], Lookup!A:A, 0)), Table1[[#This Row],[Destination City]]),","," ",Table1[[#This Row],[Destination State]])</f>
        <v>Houston, TX</v>
      </c>
      <c r="N2355" s="44">
        <v>1078</v>
      </c>
      <c r="O2355" s="23" t="s">
        <v>51</v>
      </c>
      <c r="P2355" s="23">
        <v>107</v>
      </c>
      <c r="Q2355" s="23"/>
      <c r="R2355" s="23" t="s">
        <v>42</v>
      </c>
      <c r="S2355" s="23" t="s">
        <v>43</v>
      </c>
      <c r="T2355" s="23" t="s">
        <v>52</v>
      </c>
      <c r="U2355" s="37" t="s">
        <v>44</v>
      </c>
      <c r="V2355" s="32"/>
      <c r="W2355" s="4">
        <v>4010</v>
      </c>
      <c r="X2355" s="4">
        <f>IF(Table1[[#This Row],[Commodity]]="corn",Table1[[#This Row],[Tariff per Car]]/(111*2000/56),Table1[[#This Row],[Tariff per Car]]/(111*2000/60))</f>
        <v>1.0837837837837838</v>
      </c>
      <c r="Y2355" s="4">
        <f>Table1[[#This Row],[Tariff per Car]]/100.7</f>
        <v>39.821251241310826</v>
      </c>
      <c r="Z2355" s="4">
        <f>(Table1[[#This Row],[Tariff per Car]]/111)</f>
        <v>36.126126126126124</v>
      </c>
      <c r="AA2355" s="6">
        <f>(Table1[[#This Row],[Tariff per Car]]/111)/Table1[[#This Row],[Route Mileage]]</f>
        <v>3.3512176369319226E-2</v>
      </c>
      <c r="AB2355" s="4">
        <v>0.32</v>
      </c>
      <c r="AC2355" s="4">
        <f>Table1[[#This Row],[FSC per Mile]]*Table1[[#This Row],[Route Mileage]]</f>
        <v>344.96</v>
      </c>
      <c r="AD2355" s="4">
        <f>Table1[[#This Row],[Tariff per Car]]+Table1[[#This Row],[FSC per Car]]</f>
        <v>4354.96</v>
      </c>
      <c r="AE2355" s="4">
        <f>IF(Table1[[#This Row],[Commodity]]="corn",Table1[[#This Row],[Tariff + FSC per Car]]/(111*2000/56),Table1[[#This Row],[Tariff + FSC per Car]]/(111*2000/60))</f>
        <v>1.1770162162162163</v>
      </c>
      <c r="AF2355" s="4">
        <f>Table1[[#This Row],[Tariff + FSC per Car]]/100.7</f>
        <v>43.246871896722936</v>
      </c>
      <c r="AG2355" s="4">
        <f>(Table1[[#This Row],[Tariff + FSC per Car]]/111)</f>
        <v>39.233873873873875</v>
      </c>
      <c r="AH2355" s="6">
        <f>(Table1[[#This Row],[Tariff + FSC per Car]]/111)/Table1[[#This Row],[Route Mileage]]</f>
        <v>3.6395059252202114E-2</v>
      </c>
    </row>
    <row r="2356" spans="1:34" x14ac:dyDescent="0.25">
      <c r="A2356" s="3">
        <v>46006</v>
      </c>
      <c r="B2356" s="22" t="s">
        <v>112</v>
      </c>
      <c r="C2356" s="22" t="s">
        <v>112</v>
      </c>
      <c r="D2356" s="25">
        <v>4051</v>
      </c>
      <c r="E2356" s="24">
        <v>1144</v>
      </c>
      <c r="F2356" s="22" t="s">
        <v>72</v>
      </c>
      <c r="G2356" s="22" t="s">
        <v>36</v>
      </c>
      <c r="H2356" s="22" t="s">
        <v>122</v>
      </c>
      <c r="I2356" s="23" t="s">
        <v>59</v>
      </c>
      <c r="J2356" t="str">
        <f>_xlfn.CONCAT(IFERROR(INDEX(Lookup!B:B, MATCH(Table1[[#This Row],[Origin City]], Lookup!A:A, 0)), Table1[[#This Row],[Origin City]]),","," ",Table1[[#This Row],[Origin State]])</f>
        <v>Sloan, IA</v>
      </c>
      <c r="K2356" s="23" t="s">
        <v>130</v>
      </c>
      <c r="L2356" s="23" t="s">
        <v>83</v>
      </c>
      <c r="M2356" s="23" t="str">
        <f>_xlfn.CONCAT(IFERROR(INDEX(Lookup!B:B, MATCH(Table1[[#This Row],[Destination City]], Lookup!A:A, 0)), Table1[[#This Row],[Destination City]]),","," ",Table1[[#This Row],[Destination State]])</f>
        <v>Ama, LA</v>
      </c>
      <c r="N2356" s="44">
        <v>1231</v>
      </c>
      <c r="O2356" s="23" t="s">
        <v>51</v>
      </c>
      <c r="P2356" s="23">
        <v>107</v>
      </c>
      <c r="Q2356" s="23"/>
      <c r="R2356" s="23" t="s">
        <v>42</v>
      </c>
      <c r="S2356" s="23" t="s">
        <v>43</v>
      </c>
      <c r="T2356" s="23" t="s">
        <v>52</v>
      </c>
      <c r="U2356" s="37" t="s">
        <v>44</v>
      </c>
      <c r="V2356" s="32"/>
      <c r="W2356" s="4">
        <v>4090</v>
      </c>
      <c r="X2356" s="4">
        <f>IF(Table1[[#This Row],[Commodity]]="corn",Table1[[#This Row],[Tariff per Car]]/(111*2000/56),Table1[[#This Row],[Tariff per Car]]/(111*2000/60))</f>
        <v>1.1054054054054054</v>
      </c>
      <c r="Y2356" s="4">
        <f>Table1[[#This Row],[Tariff per Car]]/100.7</f>
        <v>40.615690168818269</v>
      </c>
      <c r="Z2356" s="4">
        <f>(Table1[[#This Row],[Tariff per Car]]/111)</f>
        <v>36.846846846846844</v>
      </c>
      <c r="AA2356" s="6">
        <f>(Table1[[#This Row],[Tariff per Car]]/111)/Table1[[#This Row],[Route Mileage]]</f>
        <v>2.9932450728551458E-2</v>
      </c>
      <c r="AB2356" s="4">
        <v>0.32</v>
      </c>
      <c r="AC2356" s="4">
        <f>Table1[[#This Row],[FSC per Mile]]*Table1[[#This Row],[Route Mileage]]</f>
        <v>393.92</v>
      </c>
      <c r="AD2356" s="4">
        <f>Table1[[#This Row],[Tariff per Car]]+Table1[[#This Row],[FSC per Car]]</f>
        <v>4483.92</v>
      </c>
      <c r="AE2356" s="4">
        <f>IF(Table1[[#This Row],[Commodity]]="corn",Table1[[#This Row],[Tariff + FSC per Car]]/(111*2000/56),Table1[[#This Row],[Tariff + FSC per Car]]/(111*2000/60))</f>
        <v>1.2118702702702704</v>
      </c>
      <c r="AF2356" s="4">
        <f>Table1[[#This Row],[Tariff + FSC per Car]]/100.7</f>
        <v>44.527507447864942</v>
      </c>
      <c r="AG2356" s="4">
        <f>(Table1[[#This Row],[Tariff + FSC per Car]]/111)</f>
        <v>40.395675675675676</v>
      </c>
      <c r="AH2356" s="6">
        <f>(Table1[[#This Row],[Tariff + FSC per Car]]/111)/Table1[[#This Row],[Route Mileage]]</f>
        <v>3.2815333611434343E-2</v>
      </c>
    </row>
    <row r="2357" spans="1:34" x14ac:dyDescent="0.25">
      <c r="A2357" s="3">
        <v>46037</v>
      </c>
      <c r="B2357" s="22" t="s">
        <v>34</v>
      </c>
      <c r="C2357" s="22" t="s">
        <v>34</v>
      </c>
      <c r="D2357" s="25">
        <v>4022</v>
      </c>
      <c r="E2357" s="24">
        <v>39011</v>
      </c>
      <c r="F2357" s="22" t="s">
        <v>35</v>
      </c>
      <c r="G2357" s="22" t="s">
        <v>36</v>
      </c>
      <c r="H2357" s="22" t="s">
        <v>37</v>
      </c>
      <c r="I2357" s="23" t="s">
        <v>38</v>
      </c>
      <c r="J2357" t="str">
        <f>_xlfn.CONCAT(IFERROR(INDEX(Lookup!B:B, MATCH(Table1[[#This Row],[Origin City]], Lookup!A:A, 0)), Table1[[#This Row],[Origin City]]),","," ",Table1[[#This Row],[Origin State]])</f>
        <v>Brunswick, NE</v>
      </c>
      <c r="K2357" s="23" t="s">
        <v>39</v>
      </c>
      <c r="L2357" s="23" t="s">
        <v>40</v>
      </c>
      <c r="M2357" s="23" t="str">
        <f>_xlfn.CONCAT(IFERROR(INDEX(Lookup!B:B, MATCH(Table1[[#This Row],[Destination City]], Lookup!A:A, 0)), Table1[[#This Row],[Destination City]]),","," ",Table1[[#This Row],[Destination State]])</f>
        <v>Hanford, CA</v>
      </c>
      <c r="N2357" s="44">
        <v>2122</v>
      </c>
      <c r="O2357" s="23" t="s">
        <v>41</v>
      </c>
      <c r="P2357" s="23">
        <v>110</v>
      </c>
      <c r="Q2357" s="23">
        <v>120</v>
      </c>
      <c r="R2357" s="23" t="s">
        <v>42</v>
      </c>
      <c r="S2357" s="23" t="s">
        <v>43</v>
      </c>
      <c r="T2357" s="23" t="s">
        <v>43</v>
      </c>
      <c r="U2357" s="37" t="s">
        <v>44</v>
      </c>
      <c r="V2357" s="32" t="s">
        <v>45</v>
      </c>
      <c r="W2357" s="4">
        <v>6120</v>
      </c>
      <c r="X2357" s="4">
        <f>IF(Table1[[#This Row],[Commodity]]="corn",Table1[[#This Row],[Tariff per Car]]/(111*2000/56),Table1[[#This Row],[Tariff per Car]]/(111*2000/60))</f>
        <v>1.5437837837837838</v>
      </c>
      <c r="Y2357" s="4">
        <f>Table1[[#This Row],[Tariff per Car]]/100.7</f>
        <v>60.77457795431976</v>
      </c>
      <c r="Z2357" s="4">
        <f>(Table1[[#This Row],[Tariff per Car]]/111)</f>
        <v>55.135135135135137</v>
      </c>
      <c r="AA2357" s="6">
        <f>(Table1[[#This Row],[Tariff per Car]]/111)/Table1[[#This Row],[Route Mileage]]</f>
        <v>2.5982627302137198E-2</v>
      </c>
      <c r="AB2357" s="4">
        <v>0.12</v>
      </c>
      <c r="AC2357" s="4">
        <f>Table1[[#This Row],[FSC per Mile]]*Table1[[#This Row],[Route Mileage]]</f>
        <v>254.64</v>
      </c>
      <c r="AD2357" s="4">
        <f>Table1[[#This Row],[Tariff per Car]]+Table1[[#This Row],[FSC per Car]]</f>
        <v>6374.64</v>
      </c>
      <c r="AE2357" s="4">
        <f>IF(Table1[[#This Row],[Commodity]]="corn",Table1[[#This Row],[Tariff + FSC per Car]]/(111*2000/56),Table1[[#This Row],[Tariff + FSC per Car]]/(111*2000/60))</f>
        <v>1.6080172972972975</v>
      </c>
      <c r="AF2357" s="4">
        <f>Table1[[#This Row],[Tariff + FSC per Car]]/100.7</f>
        <v>63.303277060575972</v>
      </c>
      <c r="AG2357" s="4">
        <f>(Table1[[#This Row],[Tariff + FSC per Car]]/111)</f>
        <v>57.429189189189195</v>
      </c>
      <c r="AH2357" s="6">
        <f>(Table1[[#This Row],[Tariff + FSC per Car]]/111)/Table1[[#This Row],[Route Mileage]]</f>
        <v>2.7063708383218282E-2</v>
      </c>
    </row>
    <row r="2358" spans="1:34" x14ac:dyDescent="0.25">
      <c r="A2358" s="3">
        <v>46037</v>
      </c>
      <c r="B2358" s="22" t="s">
        <v>34</v>
      </c>
      <c r="C2358" s="22" t="s">
        <v>34</v>
      </c>
      <c r="D2358" s="25">
        <v>4022</v>
      </c>
      <c r="E2358" s="24">
        <v>39013</v>
      </c>
      <c r="F2358" s="22" t="s">
        <v>35</v>
      </c>
      <c r="G2358" s="22" t="s">
        <v>36</v>
      </c>
      <c r="H2358" s="22" t="s">
        <v>46</v>
      </c>
      <c r="I2358" s="23" t="s">
        <v>47</v>
      </c>
      <c r="J2358" t="str">
        <f>_xlfn.CONCAT(IFERROR(INDEX(Lookup!B:B, MATCH(Table1[[#This Row],[Origin City]], Lookup!A:A, 0)), Table1[[#This Row],[Origin City]]),","," ",Table1[[#This Row],[Origin State]])</f>
        <v>Clarkfield, MN</v>
      </c>
      <c r="K2358" s="23" t="s">
        <v>48</v>
      </c>
      <c r="L2358" s="23" t="s">
        <v>49</v>
      </c>
      <c r="M2358" s="23" t="s">
        <v>50</v>
      </c>
      <c r="N2358" s="44">
        <v>1684</v>
      </c>
      <c r="O2358" s="23" t="s">
        <v>51</v>
      </c>
      <c r="P2358" s="23">
        <v>110</v>
      </c>
      <c r="Q2358" s="23">
        <v>120</v>
      </c>
      <c r="R2358" s="23" t="s">
        <v>42</v>
      </c>
      <c r="S2358" s="23" t="s">
        <v>43</v>
      </c>
      <c r="T2358" s="23" t="s">
        <v>52</v>
      </c>
      <c r="U2358" s="37" t="s">
        <v>44</v>
      </c>
      <c r="V2358" s="32" t="s">
        <v>45</v>
      </c>
      <c r="W2358" s="4">
        <v>5470</v>
      </c>
      <c r="X2358" s="4">
        <f>IF(Table1[[#This Row],[Commodity]]="corn",Table1[[#This Row],[Tariff per Car]]/(111*2000/56),Table1[[#This Row],[Tariff per Car]]/(111*2000/60))</f>
        <v>1.3798198198198199</v>
      </c>
      <c r="Y2358" s="4">
        <f>Table1[[#This Row],[Tariff per Car]]/100.7</f>
        <v>54.319761668321746</v>
      </c>
      <c r="Z2358" s="4">
        <f>(Table1[[#This Row],[Tariff per Car]]/111)</f>
        <v>49.27927927927928</v>
      </c>
      <c r="AA2358" s="6">
        <f>(Table1[[#This Row],[Tariff per Car]]/111)/Table1[[#This Row],[Route Mileage]]</f>
        <v>2.9263229975819049E-2</v>
      </c>
      <c r="AB2358" s="4">
        <v>0.12</v>
      </c>
      <c r="AC2358" s="4">
        <f>Table1[[#This Row],[FSC per Mile]]*Table1[[#This Row],[Route Mileage]]</f>
        <v>202.07999999999998</v>
      </c>
      <c r="AD2358" s="4">
        <f>Table1[[#This Row],[Tariff per Car]]+Table1[[#This Row],[FSC per Car]]</f>
        <v>5672.08</v>
      </c>
      <c r="AE2358" s="4">
        <f>IF(Table1[[#This Row],[Commodity]]="corn",Table1[[#This Row],[Tariff + FSC per Car]]/(111*2000/56),Table1[[#This Row],[Tariff + FSC per Car]]/(111*2000/60))</f>
        <v>1.430794954954955</v>
      </c>
      <c r="AF2358" s="4">
        <f>Table1[[#This Row],[Tariff + FSC per Car]]/100.7</f>
        <v>56.326514399205557</v>
      </c>
      <c r="AG2358" s="4">
        <f>(Table1[[#This Row],[Tariff + FSC per Car]]/111)</f>
        <v>51.099819819819821</v>
      </c>
      <c r="AH2358" s="6">
        <f>(Table1[[#This Row],[Tariff + FSC per Car]]/111)/Table1[[#This Row],[Route Mileage]]</f>
        <v>3.0344311056900133E-2</v>
      </c>
    </row>
    <row r="2359" spans="1:34" x14ac:dyDescent="0.25">
      <c r="A2359" s="3">
        <v>46037</v>
      </c>
      <c r="B2359" s="22" t="s">
        <v>34</v>
      </c>
      <c r="C2359" s="22" t="s">
        <v>34</v>
      </c>
      <c r="D2359" s="25">
        <v>4022</v>
      </c>
      <c r="E2359" s="24">
        <v>39011</v>
      </c>
      <c r="F2359" s="22" t="s">
        <v>35</v>
      </c>
      <c r="G2359" s="22" t="s">
        <v>36</v>
      </c>
      <c r="H2359" s="22" t="s">
        <v>46</v>
      </c>
      <c r="I2359" s="23" t="s">
        <v>47</v>
      </c>
      <c r="J2359" t="str">
        <f>_xlfn.CONCAT(IFERROR(INDEX(Lookup!B:B, MATCH(Table1[[#This Row],[Origin City]], Lookup!A:A, 0)), Table1[[#This Row],[Origin City]]),","," ",Table1[[#This Row],[Origin State]])</f>
        <v>Clarkfield, MN</v>
      </c>
      <c r="K2359" s="23" t="s">
        <v>53</v>
      </c>
      <c r="L2359" s="23" t="s">
        <v>54</v>
      </c>
      <c r="M2359" s="23" t="str">
        <f>_xlfn.CONCAT(IFERROR(INDEX(Lookup!B:B, MATCH(Table1[[#This Row],[Destination City]], Lookup!A:A, 0)), Table1[[#This Row],[Destination City]]),","," ",Table1[[#This Row],[Destination State]])</f>
        <v>Hereford, TX</v>
      </c>
      <c r="N2359" s="44">
        <v>1066</v>
      </c>
      <c r="O2359" s="23" t="s">
        <v>51</v>
      </c>
      <c r="P2359" s="23">
        <v>110</v>
      </c>
      <c r="Q2359" s="23">
        <v>120</v>
      </c>
      <c r="R2359" s="23" t="s">
        <v>42</v>
      </c>
      <c r="S2359" s="23" t="s">
        <v>43</v>
      </c>
      <c r="T2359" s="23" t="s">
        <v>52</v>
      </c>
      <c r="U2359" s="37" t="s">
        <v>44</v>
      </c>
      <c r="V2359" s="32" t="s">
        <v>45</v>
      </c>
      <c r="W2359" s="4">
        <v>5600</v>
      </c>
      <c r="X2359" s="4">
        <f>IF(Table1[[#This Row],[Commodity]]="corn",Table1[[#This Row],[Tariff per Car]]/(111*2000/56),Table1[[#This Row],[Tariff per Car]]/(111*2000/60))</f>
        <v>1.4126126126126126</v>
      </c>
      <c r="Y2359" s="4">
        <f>Table1[[#This Row],[Tariff per Car]]/100.7</f>
        <v>55.610724925521346</v>
      </c>
      <c r="Z2359" s="4">
        <f>(Table1[[#This Row],[Tariff per Car]]/111)</f>
        <v>50.450450450450454</v>
      </c>
      <c r="AA2359" s="6">
        <f>(Table1[[#This Row],[Tariff per Car]]/111)/Table1[[#This Row],[Route Mileage]]</f>
        <v>4.7326876595169279E-2</v>
      </c>
      <c r="AB2359" s="4">
        <v>0.12</v>
      </c>
      <c r="AC2359" s="4">
        <f>Table1[[#This Row],[FSC per Mile]]*Table1[[#This Row],[Route Mileage]]</f>
        <v>127.92</v>
      </c>
      <c r="AD2359" s="4">
        <f>Table1[[#This Row],[Tariff per Car]]+Table1[[#This Row],[FSC per Car]]</f>
        <v>5727.92</v>
      </c>
      <c r="AE2359" s="4">
        <f>IF(Table1[[#This Row],[Commodity]]="corn",Table1[[#This Row],[Tariff + FSC per Car]]/(111*2000/56),Table1[[#This Row],[Tariff + FSC per Car]]/(111*2000/60))</f>
        <v>1.4448807207207208</v>
      </c>
      <c r="AF2359" s="4">
        <f>Table1[[#This Row],[Tariff + FSC per Car]]/100.7</f>
        <v>56.881032770605756</v>
      </c>
      <c r="AG2359" s="4">
        <f>(Table1[[#This Row],[Tariff + FSC per Car]]/111)</f>
        <v>51.602882882882881</v>
      </c>
      <c r="AH2359" s="6">
        <f>(Table1[[#This Row],[Tariff + FSC per Car]]/111)/Table1[[#This Row],[Route Mileage]]</f>
        <v>4.8407957676250356E-2</v>
      </c>
    </row>
    <row r="2360" spans="1:34" x14ac:dyDescent="0.25">
      <c r="A2360" s="3">
        <v>46037</v>
      </c>
      <c r="B2360" s="22" t="s">
        <v>34</v>
      </c>
      <c r="C2360" s="22" t="s">
        <v>34</v>
      </c>
      <c r="D2360" s="25">
        <v>4022</v>
      </c>
      <c r="E2360" s="24">
        <v>39011</v>
      </c>
      <c r="F2360" s="22" t="s">
        <v>35</v>
      </c>
      <c r="G2360" s="22" t="s">
        <v>36</v>
      </c>
      <c r="H2360" s="22" t="s">
        <v>55</v>
      </c>
      <c r="I2360" s="23" t="s">
        <v>38</v>
      </c>
      <c r="J2360" t="str">
        <f>_xlfn.CONCAT(IFERROR(INDEX(Lookup!B:B, MATCH(Table1[[#This Row],[Origin City]], Lookup!A:A, 0)), Table1[[#This Row],[Origin City]]),","," ",Table1[[#This Row],[Origin State]])</f>
        <v>Edison, NE</v>
      </c>
      <c r="K2360" s="23" t="s">
        <v>53</v>
      </c>
      <c r="L2360" s="23" t="s">
        <v>54</v>
      </c>
      <c r="M2360" s="23" t="str">
        <f>_xlfn.CONCAT(IFERROR(INDEX(Lookup!B:B, MATCH(Table1[[#This Row],[Destination City]], Lookup!A:A, 0)), Table1[[#This Row],[Destination City]]),","," ",Table1[[#This Row],[Destination State]])</f>
        <v>Hereford, TX</v>
      </c>
      <c r="N2360" s="48">
        <v>728</v>
      </c>
      <c r="O2360" s="23" t="s">
        <v>51</v>
      </c>
      <c r="P2360" s="23">
        <v>110</v>
      </c>
      <c r="Q2360" s="23">
        <v>120</v>
      </c>
      <c r="R2360" s="23" t="s">
        <v>42</v>
      </c>
      <c r="S2360" s="23" t="s">
        <v>43</v>
      </c>
      <c r="T2360" s="23" t="s">
        <v>52</v>
      </c>
      <c r="U2360" s="37" t="s">
        <v>44</v>
      </c>
      <c r="V2360" s="32" t="s">
        <v>45</v>
      </c>
      <c r="W2360" s="4">
        <v>4500</v>
      </c>
      <c r="X2360" s="4">
        <f>IF(Table1[[#This Row],[Commodity]]="corn",Table1[[#This Row],[Tariff per Car]]/(111*2000/56),Table1[[#This Row],[Tariff per Car]]/(111*2000/60))</f>
        <v>1.1351351351351351</v>
      </c>
      <c r="Y2360" s="4">
        <f>Table1[[#This Row],[Tariff per Car]]/100.7</f>
        <v>44.68718967229394</v>
      </c>
      <c r="Z2360" s="4">
        <f>(Table1[[#This Row],[Tariff per Car]]/111)</f>
        <v>40.54054054054054</v>
      </c>
      <c r="AA2360" s="6">
        <f>(Table1[[#This Row],[Tariff per Car]]/111)/Table1[[#This Row],[Route Mileage]]</f>
        <v>5.5687555687555686E-2</v>
      </c>
      <c r="AB2360" s="4">
        <v>0.12</v>
      </c>
      <c r="AC2360" s="4">
        <f>Table1[[#This Row],[FSC per Mile]]*Table1[[#This Row],[Route Mileage]]</f>
        <v>87.36</v>
      </c>
      <c r="AD2360" s="4">
        <f>Table1[[#This Row],[Tariff per Car]]+Table1[[#This Row],[FSC per Car]]</f>
        <v>4587.3599999999997</v>
      </c>
      <c r="AE2360" s="4">
        <f>IF(Table1[[#This Row],[Commodity]]="corn",Table1[[#This Row],[Tariff + FSC per Car]]/(111*2000/56),Table1[[#This Row],[Tariff + FSC per Car]]/(111*2000/60))</f>
        <v>1.1571718918918918</v>
      </c>
      <c r="AF2360" s="4">
        <f>Table1[[#This Row],[Tariff + FSC per Car]]/100.7</f>
        <v>45.554716981132074</v>
      </c>
      <c r="AG2360" s="4">
        <f>(Table1[[#This Row],[Tariff + FSC per Car]]/111)</f>
        <v>41.327567567567563</v>
      </c>
      <c r="AH2360" s="6">
        <f>(Table1[[#This Row],[Tariff + FSC per Car]]/111)/Table1[[#This Row],[Route Mileage]]</f>
        <v>5.6768636768636763E-2</v>
      </c>
    </row>
    <row r="2361" spans="1:34" x14ac:dyDescent="0.25">
      <c r="A2361" s="3">
        <v>46037</v>
      </c>
      <c r="B2361" s="22" t="s">
        <v>34</v>
      </c>
      <c r="C2361" s="22" t="s">
        <v>34</v>
      </c>
      <c r="D2361" s="25">
        <v>4022</v>
      </c>
      <c r="E2361" s="24">
        <v>39013</v>
      </c>
      <c r="F2361" s="22" t="s">
        <v>35</v>
      </c>
      <c r="G2361" s="22" t="s">
        <v>36</v>
      </c>
      <c r="H2361" s="22" t="s">
        <v>55</v>
      </c>
      <c r="I2361" s="23" t="s">
        <v>38</v>
      </c>
      <c r="J2361" t="str">
        <f>_xlfn.CONCAT(IFERROR(INDEX(Lookup!B:B, MATCH(Table1[[#This Row],[Origin City]], Lookup!A:A, 0)), Table1[[#This Row],[Origin City]]),","," ",Table1[[#This Row],[Origin State]])</f>
        <v>Edison, NE</v>
      </c>
      <c r="K2361" s="23" t="s">
        <v>48</v>
      </c>
      <c r="L2361" s="23" t="s">
        <v>49</v>
      </c>
      <c r="M2361" s="23" t="s">
        <v>50</v>
      </c>
      <c r="N2361" s="44">
        <v>1759</v>
      </c>
      <c r="O2361" s="23" t="s">
        <v>51</v>
      </c>
      <c r="P2361" s="23">
        <v>110</v>
      </c>
      <c r="Q2361" s="23">
        <v>120</v>
      </c>
      <c r="R2361" s="23" t="s">
        <v>42</v>
      </c>
      <c r="S2361" s="23" t="s">
        <v>43</v>
      </c>
      <c r="T2361" s="23" t="s">
        <v>52</v>
      </c>
      <c r="U2361" s="37" t="s">
        <v>44</v>
      </c>
      <c r="V2361" s="32" t="s">
        <v>45</v>
      </c>
      <c r="W2361" s="4">
        <v>5350</v>
      </c>
      <c r="X2361" s="4">
        <f>IF(Table1[[#This Row],[Commodity]]="corn",Table1[[#This Row],[Tariff per Car]]/(111*2000/56),Table1[[#This Row],[Tariff per Car]]/(111*2000/60))</f>
        <v>1.3495495495495495</v>
      </c>
      <c r="Y2361" s="4">
        <f>Table1[[#This Row],[Tariff per Car]]/100.7</f>
        <v>53.128103277060575</v>
      </c>
      <c r="Z2361" s="4">
        <f>(Table1[[#This Row],[Tariff per Car]]/111)</f>
        <v>48.198198198198199</v>
      </c>
      <c r="AA2361" s="6">
        <f>(Table1[[#This Row],[Tariff per Car]]/111)/Table1[[#This Row],[Route Mileage]]</f>
        <v>2.7400908583398637E-2</v>
      </c>
      <c r="AB2361" s="4">
        <v>0.12</v>
      </c>
      <c r="AC2361" s="4">
        <f>Table1[[#This Row],[FSC per Mile]]*Table1[[#This Row],[Route Mileage]]</f>
        <v>211.07999999999998</v>
      </c>
      <c r="AD2361" s="4">
        <f>Table1[[#This Row],[Tariff per Car]]+Table1[[#This Row],[FSC per Car]]</f>
        <v>5561.08</v>
      </c>
      <c r="AE2361" s="4">
        <f>IF(Table1[[#This Row],[Commodity]]="corn",Table1[[#This Row],[Tariff + FSC per Car]]/(111*2000/56),Table1[[#This Row],[Tariff + FSC per Car]]/(111*2000/60))</f>
        <v>1.402794954954955</v>
      </c>
      <c r="AF2361" s="4">
        <f>Table1[[#This Row],[Tariff + FSC per Car]]/100.7</f>
        <v>55.224230387288976</v>
      </c>
      <c r="AG2361" s="4">
        <f>(Table1[[#This Row],[Tariff + FSC per Car]]/111)</f>
        <v>50.099819819819821</v>
      </c>
      <c r="AH2361" s="6">
        <f>(Table1[[#This Row],[Tariff + FSC per Car]]/111)/Table1[[#This Row],[Route Mileage]]</f>
        <v>2.8481989664479717E-2</v>
      </c>
    </row>
    <row r="2362" spans="1:34" x14ac:dyDescent="0.25">
      <c r="A2362" s="3">
        <v>46037</v>
      </c>
      <c r="B2362" s="22" t="s">
        <v>34</v>
      </c>
      <c r="C2362" s="22" t="s">
        <v>34</v>
      </c>
      <c r="D2362" s="25">
        <v>4022</v>
      </c>
      <c r="E2362" s="24">
        <v>39011</v>
      </c>
      <c r="F2362" s="22" t="s">
        <v>35</v>
      </c>
      <c r="G2362" s="22" t="s">
        <v>36</v>
      </c>
      <c r="H2362" s="22" t="s">
        <v>55</v>
      </c>
      <c r="I2362" s="23" t="s">
        <v>38</v>
      </c>
      <c r="J2362" t="str">
        <f>_xlfn.CONCAT(IFERROR(INDEX(Lookup!B:B, MATCH(Table1[[#This Row],[Origin City]], Lookup!A:A, 0)), Table1[[#This Row],[Origin City]]),","," ",Table1[[#This Row],[Origin State]])</f>
        <v>Edison, NE</v>
      </c>
      <c r="K2362" s="23" t="s">
        <v>39</v>
      </c>
      <c r="L2362" s="23" t="s">
        <v>40</v>
      </c>
      <c r="M2362" s="23" t="str">
        <f>_xlfn.CONCAT(IFERROR(INDEX(Lookup!B:B, MATCH(Table1[[#This Row],[Destination City]], Lookup!A:A, 0)), Table1[[#This Row],[Destination City]]),","," ",Table1[[#This Row],[Destination State]])</f>
        <v>Hanford, CA</v>
      </c>
      <c r="N2362" s="44">
        <v>1776</v>
      </c>
      <c r="O2362" s="23" t="s">
        <v>41</v>
      </c>
      <c r="P2362" s="23">
        <v>110</v>
      </c>
      <c r="Q2362" s="23">
        <v>120</v>
      </c>
      <c r="R2362" s="23" t="s">
        <v>42</v>
      </c>
      <c r="S2362" s="23" t="s">
        <v>43</v>
      </c>
      <c r="T2362" s="23" t="s">
        <v>52</v>
      </c>
      <c r="U2362" s="37" t="s">
        <v>44</v>
      </c>
      <c r="V2362" s="32" t="s">
        <v>45</v>
      </c>
      <c r="W2362" s="4">
        <v>5460</v>
      </c>
      <c r="X2362" s="4">
        <f>IF(Table1[[#This Row],[Commodity]]="corn",Table1[[#This Row],[Tariff per Car]]/(111*2000/56),Table1[[#This Row],[Tariff per Car]]/(111*2000/60))</f>
        <v>1.3772972972972972</v>
      </c>
      <c r="Y2362" s="4">
        <f>Table1[[#This Row],[Tariff per Car]]/100.7</f>
        <v>54.220456802383318</v>
      </c>
      <c r="Z2362" s="4">
        <f>(Table1[[#This Row],[Tariff per Car]]/111)</f>
        <v>49.189189189189186</v>
      </c>
      <c r="AA2362" s="6">
        <f>(Table1[[#This Row],[Tariff per Car]]/111)/Table1[[#This Row],[Route Mileage]]</f>
        <v>2.7696615534453371E-2</v>
      </c>
      <c r="AB2362" s="4">
        <v>0.12</v>
      </c>
      <c r="AC2362" s="4">
        <f>Table1[[#This Row],[FSC per Mile]]*Table1[[#This Row],[Route Mileage]]</f>
        <v>213.12</v>
      </c>
      <c r="AD2362" s="4">
        <f>Table1[[#This Row],[Tariff per Car]]+Table1[[#This Row],[FSC per Car]]</f>
        <v>5673.12</v>
      </c>
      <c r="AE2362" s="4">
        <f>IF(Table1[[#This Row],[Commodity]]="corn",Table1[[#This Row],[Tariff + FSC per Car]]/(111*2000/56),Table1[[#This Row],[Tariff + FSC per Car]]/(111*2000/60))</f>
        <v>1.4310572972972972</v>
      </c>
      <c r="AF2362" s="4">
        <f>Table1[[#This Row],[Tariff + FSC per Car]]/100.7</f>
        <v>56.336842105263152</v>
      </c>
      <c r="AG2362" s="4">
        <f>(Table1[[#This Row],[Tariff + FSC per Car]]/111)</f>
        <v>51.109189189189188</v>
      </c>
      <c r="AH2362" s="6">
        <f>(Table1[[#This Row],[Tariff + FSC per Car]]/111)/Table1[[#This Row],[Route Mileage]]</f>
        <v>2.8777696615534452E-2</v>
      </c>
    </row>
    <row r="2363" spans="1:34" x14ac:dyDescent="0.25">
      <c r="A2363" s="3">
        <v>46037</v>
      </c>
      <c r="B2363" s="22" t="s">
        <v>34</v>
      </c>
      <c r="C2363" s="22" t="s">
        <v>34</v>
      </c>
      <c r="D2363" s="25">
        <v>4022</v>
      </c>
      <c r="E2363" s="24">
        <v>39011</v>
      </c>
      <c r="F2363" s="22" t="s">
        <v>35</v>
      </c>
      <c r="G2363" s="22" t="s">
        <v>36</v>
      </c>
      <c r="H2363" s="22" t="s">
        <v>56</v>
      </c>
      <c r="I2363" s="23" t="s">
        <v>57</v>
      </c>
      <c r="J2363" t="str">
        <f>_xlfn.CONCAT(IFERROR(INDEX(Lookup!B:B, MATCH(Table1[[#This Row],[Origin City]], Lookup!A:A, 0)), Table1[[#This Row],[Origin City]]),","," ",Table1[[#This Row],[Origin State]])</f>
        <v>Greenwood (Mendota), IL</v>
      </c>
      <c r="K2363" s="23" t="s">
        <v>53</v>
      </c>
      <c r="L2363" s="23" t="s">
        <v>54</v>
      </c>
      <c r="M2363" s="23" t="str">
        <f>_xlfn.CONCAT(IFERROR(INDEX(Lookup!B:B, MATCH(Table1[[#This Row],[Destination City]], Lookup!A:A, 0)), Table1[[#This Row],[Destination City]]),","," ",Table1[[#This Row],[Destination State]])</f>
        <v>Hereford, TX</v>
      </c>
      <c r="N2363" s="44">
        <v>935</v>
      </c>
      <c r="O2363" s="23" t="s">
        <v>41</v>
      </c>
      <c r="P2363" s="23">
        <v>110</v>
      </c>
      <c r="Q2363" s="23">
        <v>120</v>
      </c>
      <c r="R2363" s="23" t="s">
        <v>42</v>
      </c>
      <c r="S2363" s="23" t="s">
        <v>43</v>
      </c>
      <c r="T2363" s="23" t="s">
        <v>52</v>
      </c>
      <c r="U2363" s="37" t="s">
        <v>44</v>
      </c>
      <c r="V2363" s="32" t="s">
        <v>45</v>
      </c>
      <c r="W2363" s="4">
        <v>4620</v>
      </c>
      <c r="X2363" s="4">
        <f>IF(Table1[[#This Row],[Commodity]]="corn",Table1[[#This Row],[Tariff per Car]]/(111*2000/56),Table1[[#This Row],[Tariff per Car]]/(111*2000/60))</f>
        <v>1.1654054054054055</v>
      </c>
      <c r="Y2363" s="4">
        <f>Table1[[#This Row],[Tariff per Car]]/100.7</f>
        <v>45.878848063555111</v>
      </c>
      <c r="Z2363" s="4">
        <f>(Table1[[#This Row],[Tariff per Car]]/111)</f>
        <v>41.621621621621621</v>
      </c>
      <c r="AA2363" s="6">
        <f>(Table1[[#This Row],[Tariff per Car]]/111)/Table1[[#This Row],[Route Mileage]]</f>
        <v>4.4515103338632747E-2</v>
      </c>
      <c r="AB2363" s="4">
        <v>0.12</v>
      </c>
      <c r="AC2363" s="4">
        <f>Table1[[#This Row],[FSC per Mile]]*Table1[[#This Row],[Route Mileage]]</f>
        <v>112.2</v>
      </c>
      <c r="AD2363" s="4">
        <f>Table1[[#This Row],[Tariff per Car]]+Table1[[#This Row],[FSC per Car]]</f>
        <v>4732.2</v>
      </c>
      <c r="AE2363" s="4">
        <f>IF(Table1[[#This Row],[Commodity]]="corn",Table1[[#This Row],[Tariff + FSC per Car]]/(111*2000/56),Table1[[#This Row],[Tariff + FSC per Car]]/(111*2000/60))</f>
        <v>1.193708108108108</v>
      </c>
      <c r="AF2363" s="4">
        <f>Table1[[#This Row],[Tariff + FSC per Car]]/100.7</f>
        <v>46.993048659384307</v>
      </c>
      <c r="AG2363" s="4">
        <f>(Table1[[#This Row],[Tariff + FSC per Car]]/111)</f>
        <v>42.632432432432431</v>
      </c>
      <c r="AH2363" s="6">
        <f>(Table1[[#This Row],[Tariff + FSC per Car]]/111)/Table1[[#This Row],[Route Mileage]]</f>
        <v>4.5596184419713831E-2</v>
      </c>
    </row>
    <row r="2364" spans="1:34" x14ac:dyDescent="0.25">
      <c r="A2364" s="3">
        <v>46037</v>
      </c>
      <c r="B2364" s="22" t="s">
        <v>34</v>
      </c>
      <c r="C2364" s="22" t="s">
        <v>34</v>
      </c>
      <c r="D2364" s="25">
        <v>4022</v>
      </c>
      <c r="E2364" s="24">
        <v>39011</v>
      </c>
      <c r="F2364" s="22" t="s">
        <v>35</v>
      </c>
      <c r="G2364" s="22" t="s">
        <v>36</v>
      </c>
      <c r="H2364" s="22" t="s">
        <v>58</v>
      </c>
      <c r="I2364" s="23" t="s">
        <v>59</v>
      </c>
      <c r="J2364" t="str">
        <f>_xlfn.CONCAT(IFERROR(INDEX(Lookup!B:B, MATCH(Table1[[#This Row],[Origin City]], Lookup!A:A, 0)), Table1[[#This Row],[Origin City]]),","," ",Table1[[#This Row],[Origin State]])</f>
        <v>Hancock, IA</v>
      </c>
      <c r="K2364" s="23" t="s">
        <v>60</v>
      </c>
      <c r="L2364" s="23" t="s">
        <v>54</v>
      </c>
      <c r="M2364" s="23" t="str">
        <f>_xlfn.CONCAT(IFERROR(INDEX(Lookup!B:B, MATCH(Table1[[#This Row],[Destination City]], Lookup!A:A, 0)), Table1[[#This Row],[Destination City]]),","," ",Table1[[#This Row],[Destination State]])</f>
        <v>Plainview, TX</v>
      </c>
      <c r="N2364" s="44">
        <v>832</v>
      </c>
      <c r="O2364" s="23" t="s">
        <v>41</v>
      </c>
      <c r="P2364" s="23">
        <v>110</v>
      </c>
      <c r="Q2364" s="23">
        <v>120</v>
      </c>
      <c r="R2364" s="23" t="s">
        <v>42</v>
      </c>
      <c r="S2364" s="23" t="s">
        <v>43</v>
      </c>
      <c r="T2364" s="23" t="s">
        <v>43</v>
      </c>
      <c r="U2364" s="37" t="s">
        <v>44</v>
      </c>
      <c r="V2364" s="32" t="s">
        <v>45</v>
      </c>
      <c r="W2364" s="4">
        <v>4860</v>
      </c>
      <c r="X2364" s="4">
        <f>IF(Table1[[#This Row],[Commodity]]="corn",Table1[[#This Row],[Tariff per Car]]/(111*2000/56),Table1[[#This Row],[Tariff per Car]]/(111*2000/60))</f>
        <v>1.2259459459459459</v>
      </c>
      <c r="Y2364" s="4">
        <f>Table1[[#This Row],[Tariff per Car]]/100.7</f>
        <v>48.262164846077454</v>
      </c>
      <c r="Z2364" s="4">
        <f>(Table1[[#This Row],[Tariff per Car]]/111)</f>
        <v>43.783783783783782</v>
      </c>
      <c r="AA2364" s="6">
        <f>(Table1[[#This Row],[Tariff per Car]]/111)/Table1[[#This Row],[Route Mileage]]</f>
        <v>5.2624740124740124E-2</v>
      </c>
      <c r="AB2364" s="4">
        <v>0.12</v>
      </c>
      <c r="AC2364" s="4">
        <f>Table1[[#This Row],[FSC per Mile]]*Table1[[#This Row],[Route Mileage]]</f>
        <v>99.84</v>
      </c>
      <c r="AD2364" s="4">
        <f>Table1[[#This Row],[Tariff per Car]]+Table1[[#This Row],[FSC per Car]]</f>
        <v>4959.84</v>
      </c>
      <c r="AE2364" s="4">
        <f>IF(Table1[[#This Row],[Commodity]]="corn",Table1[[#This Row],[Tariff + FSC per Car]]/(111*2000/56),Table1[[#This Row],[Tariff + FSC per Car]]/(111*2000/60))</f>
        <v>1.2511308108108108</v>
      </c>
      <c r="AF2364" s="4">
        <f>Table1[[#This Row],[Tariff + FSC per Car]]/100.7</f>
        <v>49.253624627606754</v>
      </c>
      <c r="AG2364" s="4">
        <f>(Table1[[#This Row],[Tariff + FSC per Car]]/111)</f>
        <v>44.683243243243247</v>
      </c>
      <c r="AH2364" s="6">
        <f>(Table1[[#This Row],[Tariff + FSC per Car]]/111)/Table1[[#This Row],[Route Mileage]]</f>
        <v>5.3705821205821208E-2</v>
      </c>
    </row>
    <row r="2365" spans="1:34" x14ac:dyDescent="0.25">
      <c r="A2365" s="3">
        <v>46037</v>
      </c>
      <c r="B2365" s="22" t="s">
        <v>34</v>
      </c>
      <c r="C2365" s="22" t="s">
        <v>34</v>
      </c>
      <c r="D2365" s="25">
        <v>4022</v>
      </c>
      <c r="E2365" s="24">
        <v>39011</v>
      </c>
      <c r="F2365" s="22" t="s">
        <v>35</v>
      </c>
      <c r="G2365" s="22" t="s">
        <v>36</v>
      </c>
      <c r="H2365" s="22" t="s">
        <v>61</v>
      </c>
      <c r="I2365" s="23" t="s">
        <v>62</v>
      </c>
      <c r="J2365" t="str">
        <f>_xlfn.CONCAT(IFERROR(INDEX(Lookup!B:B, MATCH(Table1[[#This Row],[Origin City]], Lookup!A:A, 0)), Table1[[#This Row],[Origin City]]),","," ",Table1[[#This Row],[Origin State]])</f>
        <v>Phelps (Rock Port), MO</v>
      </c>
      <c r="K2365" s="23" t="s">
        <v>63</v>
      </c>
      <c r="L2365" s="23" t="s">
        <v>64</v>
      </c>
      <c r="M2365" s="23" t="str">
        <f>_xlfn.CONCAT(IFERROR(INDEX(Lookup!B:B, MATCH(Table1[[#This Row],[Destination City]], Lookup!A:A, 0)), Table1[[#This Row],[Destination City]]),","," ",Table1[[#This Row],[Destination State]])</f>
        <v>Clovis, NM</v>
      </c>
      <c r="N2365" s="44">
        <v>764</v>
      </c>
      <c r="O2365" s="23" t="s">
        <v>41</v>
      </c>
      <c r="P2365" s="23">
        <v>110</v>
      </c>
      <c r="Q2365" s="23">
        <v>120</v>
      </c>
      <c r="R2365" s="23" t="s">
        <v>42</v>
      </c>
      <c r="S2365" s="23" t="s">
        <v>43</v>
      </c>
      <c r="T2365" s="23" t="s">
        <v>52</v>
      </c>
      <c r="U2365" s="37" t="s">
        <v>44</v>
      </c>
      <c r="V2365" s="32" t="s">
        <v>45</v>
      </c>
      <c r="W2365" s="4">
        <v>4260</v>
      </c>
      <c r="X2365" s="4">
        <f>IF(Table1[[#This Row],[Commodity]]="corn",Table1[[#This Row],[Tariff per Car]]/(111*2000/56),Table1[[#This Row],[Tariff per Car]]/(111*2000/60))</f>
        <v>1.0745945945945947</v>
      </c>
      <c r="Y2365" s="4">
        <f>Table1[[#This Row],[Tariff per Car]]/100.7</f>
        <v>42.303872889771597</v>
      </c>
      <c r="Z2365" s="4">
        <f>(Table1[[#This Row],[Tariff per Car]]/111)</f>
        <v>38.378378378378379</v>
      </c>
      <c r="AA2365" s="6">
        <f>(Table1[[#This Row],[Tariff per Car]]/111)/Table1[[#This Row],[Route Mileage]]</f>
        <v>5.0233479552851283E-2</v>
      </c>
      <c r="AB2365" s="4">
        <v>0.12</v>
      </c>
      <c r="AC2365" s="4">
        <f>Table1[[#This Row],[FSC per Mile]]*Table1[[#This Row],[Route Mileage]]</f>
        <v>91.679999999999993</v>
      </c>
      <c r="AD2365" s="4">
        <f>Table1[[#This Row],[Tariff per Car]]+Table1[[#This Row],[FSC per Car]]</f>
        <v>4351.68</v>
      </c>
      <c r="AE2365" s="4">
        <f>IF(Table1[[#This Row],[Commodity]]="corn",Table1[[#This Row],[Tariff + FSC per Car]]/(111*2000/56),Table1[[#This Row],[Tariff + FSC per Car]]/(111*2000/60))</f>
        <v>1.0977210810810811</v>
      </c>
      <c r="AF2365" s="4">
        <f>Table1[[#This Row],[Tariff + FSC per Car]]/100.7</f>
        <v>43.214299900695138</v>
      </c>
      <c r="AG2365" s="4">
        <f>(Table1[[#This Row],[Tariff + FSC per Car]]/111)</f>
        <v>39.204324324324325</v>
      </c>
      <c r="AH2365" s="6">
        <f>(Table1[[#This Row],[Tariff + FSC per Car]]/111)/Table1[[#This Row],[Route Mileage]]</f>
        <v>5.131456063393236E-2</v>
      </c>
    </row>
    <row r="2366" spans="1:34" x14ac:dyDescent="0.25">
      <c r="A2366" s="3">
        <v>46037</v>
      </c>
      <c r="B2366" s="22" t="s">
        <v>34</v>
      </c>
      <c r="C2366" s="22" t="s">
        <v>34</v>
      </c>
      <c r="D2366" s="25">
        <v>4022</v>
      </c>
      <c r="E2366" s="24">
        <v>39011</v>
      </c>
      <c r="F2366" s="22" t="s">
        <v>35</v>
      </c>
      <c r="G2366" s="22" t="s">
        <v>36</v>
      </c>
      <c r="H2366" s="22" t="s">
        <v>61</v>
      </c>
      <c r="I2366" s="23" t="s">
        <v>62</v>
      </c>
      <c r="J2366" t="str">
        <f>_xlfn.CONCAT(IFERROR(INDEX(Lookup!B:B, MATCH(Table1[[#This Row],[Origin City]], Lookup!A:A, 0)), Table1[[#This Row],[Origin City]]),","," ",Table1[[#This Row],[Origin State]])</f>
        <v>Phelps (Rock Port), MO</v>
      </c>
      <c r="K2366" s="23" t="s">
        <v>65</v>
      </c>
      <c r="L2366" s="23" t="s">
        <v>54</v>
      </c>
      <c r="M2366" s="23" t="s">
        <v>66</v>
      </c>
      <c r="N2366" s="44">
        <v>937</v>
      </c>
      <c r="O2366" s="23" t="s">
        <v>41</v>
      </c>
      <c r="P2366" s="23">
        <v>110</v>
      </c>
      <c r="Q2366" s="23">
        <v>120</v>
      </c>
      <c r="R2366" s="23" t="s">
        <v>42</v>
      </c>
      <c r="S2366" s="23" t="s">
        <v>43</v>
      </c>
      <c r="T2366" s="23" t="s">
        <v>52</v>
      </c>
      <c r="U2366" s="37" t="s">
        <v>44</v>
      </c>
      <c r="V2366" s="32" t="s">
        <v>45</v>
      </c>
      <c r="W2366" s="4">
        <v>4000</v>
      </c>
      <c r="X2366" s="4">
        <f>IF(Table1[[#This Row],[Commodity]]="corn",Table1[[#This Row],[Tariff per Car]]/(111*2000/56),Table1[[#This Row],[Tariff per Car]]/(111*2000/60))</f>
        <v>1.0090090090090089</v>
      </c>
      <c r="Y2366" s="4">
        <f>Table1[[#This Row],[Tariff per Car]]/100.7</f>
        <v>39.72194637537239</v>
      </c>
      <c r="Z2366" s="4">
        <f>(Table1[[#This Row],[Tariff per Car]]/111)</f>
        <v>36.036036036036037</v>
      </c>
      <c r="AA2366" s="6">
        <f>(Table1[[#This Row],[Tariff per Car]]/111)/Table1[[#This Row],[Route Mileage]]</f>
        <v>3.8458949878373574E-2</v>
      </c>
      <c r="AB2366" s="4">
        <v>0.12</v>
      </c>
      <c r="AC2366" s="4">
        <f>Table1[[#This Row],[FSC per Mile]]*Table1[[#This Row],[Route Mileage]]</f>
        <v>112.44</v>
      </c>
      <c r="AD2366" s="4">
        <f>Table1[[#This Row],[Tariff per Car]]+Table1[[#This Row],[FSC per Car]]</f>
        <v>4112.4399999999996</v>
      </c>
      <c r="AE2366" s="4">
        <f>IF(Table1[[#This Row],[Commodity]]="corn",Table1[[#This Row],[Tariff + FSC per Car]]/(111*2000/56),Table1[[#This Row],[Tariff + FSC per Car]]/(111*2000/60))</f>
        <v>1.0373722522522522</v>
      </c>
      <c r="AF2366" s="4">
        <f>Table1[[#This Row],[Tariff + FSC per Car]]/100.7</f>
        <v>40.838530287984106</v>
      </c>
      <c r="AG2366" s="4">
        <f>(Table1[[#This Row],[Tariff + FSC per Car]]/111)</f>
        <v>37.049009009009005</v>
      </c>
      <c r="AH2366" s="6">
        <f>(Table1[[#This Row],[Tariff + FSC per Car]]/111)/Table1[[#This Row],[Route Mileage]]</f>
        <v>3.9540030959454645E-2</v>
      </c>
    </row>
    <row r="2367" spans="1:34" x14ac:dyDescent="0.25">
      <c r="A2367" s="3">
        <v>46037</v>
      </c>
      <c r="B2367" s="22" t="s">
        <v>34</v>
      </c>
      <c r="C2367" s="22" t="s">
        <v>34</v>
      </c>
      <c r="D2367" s="25">
        <v>4022</v>
      </c>
      <c r="E2367" s="24">
        <v>39013</v>
      </c>
      <c r="F2367" s="22" t="s">
        <v>35</v>
      </c>
      <c r="G2367" s="22" t="s">
        <v>36</v>
      </c>
      <c r="H2367" s="22" t="s">
        <v>67</v>
      </c>
      <c r="I2367" s="23" t="s">
        <v>68</v>
      </c>
      <c r="J2367" t="str">
        <f>_xlfn.CONCAT(IFERROR(INDEX(Lookup!B:B, MATCH(Table1[[#This Row],[Origin City]], Lookup!A:A, 0)), Table1[[#This Row],[Origin City]]),","," ",Table1[[#This Row],[Origin State]])</f>
        <v>Selby, SD</v>
      </c>
      <c r="K2367" s="23" t="s">
        <v>48</v>
      </c>
      <c r="L2367" s="23" t="s">
        <v>49</v>
      </c>
      <c r="M2367" s="23" t="s">
        <v>50</v>
      </c>
      <c r="N2367" s="44">
        <v>1419</v>
      </c>
      <c r="O2367" s="23" t="s">
        <v>51</v>
      </c>
      <c r="P2367" s="23">
        <v>110</v>
      </c>
      <c r="Q2367" s="23">
        <v>120</v>
      </c>
      <c r="R2367" s="23" t="s">
        <v>42</v>
      </c>
      <c r="S2367" s="23" t="s">
        <v>43</v>
      </c>
      <c r="T2367" s="23" t="s">
        <v>52</v>
      </c>
      <c r="U2367" s="37" t="s">
        <v>44</v>
      </c>
      <c r="V2367" s="32" t="s">
        <v>45</v>
      </c>
      <c r="W2367" s="4">
        <v>5430</v>
      </c>
      <c r="X2367" s="4">
        <f>IF(Table1[[#This Row],[Commodity]]="corn",Table1[[#This Row],[Tariff per Car]]/(111*2000/56),Table1[[#This Row],[Tariff per Car]]/(111*2000/60))</f>
        <v>1.3697297297297297</v>
      </c>
      <c r="Y2367" s="4">
        <f>Table1[[#This Row],[Tariff per Car]]/100.7</f>
        <v>53.922542204568025</v>
      </c>
      <c r="Z2367" s="4">
        <f>(Table1[[#This Row],[Tariff per Car]]/111)</f>
        <v>48.918918918918919</v>
      </c>
      <c r="AA2367" s="6">
        <f>(Table1[[#This Row],[Tariff per Car]]/111)/Table1[[#This Row],[Route Mileage]]</f>
        <v>3.4474220520732152E-2</v>
      </c>
      <c r="AB2367" s="4">
        <v>0.12</v>
      </c>
      <c r="AC2367" s="4">
        <f>Table1[[#This Row],[FSC per Mile]]*Table1[[#This Row],[Route Mileage]]</f>
        <v>170.28</v>
      </c>
      <c r="AD2367" s="4">
        <f>Table1[[#This Row],[Tariff per Car]]+Table1[[#This Row],[FSC per Car]]</f>
        <v>5600.28</v>
      </c>
      <c r="AE2367" s="4">
        <f>IF(Table1[[#This Row],[Commodity]]="corn",Table1[[#This Row],[Tariff + FSC per Car]]/(111*2000/56),Table1[[#This Row],[Tariff + FSC per Car]]/(111*2000/60))</f>
        <v>1.4126832432432432</v>
      </c>
      <c r="AF2367" s="4">
        <f>Table1[[#This Row],[Tariff + FSC per Car]]/100.7</f>
        <v>55.613505461767623</v>
      </c>
      <c r="AG2367" s="4">
        <f>(Table1[[#This Row],[Tariff + FSC per Car]]/111)</f>
        <v>50.452972972972972</v>
      </c>
      <c r="AH2367" s="6">
        <f>(Table1[[#This Row],[Tariff + FSC per Car]]/111)/Table1[[#This Row],[Route Mileage]]</f>
        <v>3.5555301601813229E-2</v>
      </c>
    </row>
    <row r="2368" spans="1:34" x14ac:dyDescent="0.25">
      <c r="A2368" s="3">
        <v>46037</v>
      </c>
      <c r="B2368" s="22" t="s">
        <v>34</v>
      </c>
      <c r="C2368" s="22" t="s">
        <v>34</v>
      </c>
      <c r="D2368" s="25">
        <v>4022</v>
      </c>
      <c r="E2368" s="24">
        <v>39013</v>
      </c>
      <c r="F2368" s="22" t="s">
        <v>35</v>
      </c>
      <c r="G2368" s="22" t="s">
        <v>36</v>
      </c>
      <c r="H2368" s="22" t="s">
        <v>69</v>
      </c>
      <c r="I2368" s="23" t="s">
        <v>47</v>
      </c>
      <c r="J2368" t="str">
        <f>_xlfn.CONCAT(IFERROR(INDEX(Lookup!B:B, MATCH(Table1[[#This Row],[Origin City]], Lookup!A:A, 0)), Table1[[#This Row],[Origin City]]),","," ",Table1[[#This Row],[Origin State]])</f>
        <v>St. Cloud, MN</v>
      </c>
      <c r="K2368" s="23" t="s">
        <v>48</v>
      </c>
      <c r="L2368" s="23" t="s">
        <v>49</v>
      </c>
      <c r="M2368" s="23" t="s">
        <v>50</v>
      </c>
      <c r="N2368" s="44">
        <v>1666</v>
      </c>
      <c r="O2368" s="23" t="s">
        <v>51</v>
      </c>
      <c r="P2368" s="23">
        <v>110</v>
      </c>
      <c r="Q2368" s="23">
        <v>120</v>
      </c>
      <c r="R2368" s="23" t="s">
        <v>42</v>
      </c>
      <c r="S2368" s="23" t="s">
        <v>43</v>
      </c>
      <c r="T2368" s="23" t="s">
        <v>52</v>
      </c>
      <c r="U2368" s="37" t="s">
        <v>44</v>
      </c>
      <c r="V2368" s="32" t="s">
        <v>45</v>
      </c>
      <c r="W2368" s="4">
        <v>5430</v>
      </c>
      <c r="X2368" s="4">
        <f>IF(Table1[[#This Row],[Commodity]]="corn",Table1[[#This Row],[Tariff per Car]]/(111*2000/56),Table1[[#This Row],[Tariff per Car]]/(111*2000/60))</f>
        <v>1.3697297297297297</v>
      </c>
      <c r="Y2368" s="4">
        <f>Table1[[#This Row],[Tariff per Car]]/100.7</f>
        <v>53.922542204568025</v>
      </c>
      <c r="Z2368" s="4">
        <f>(Table1[[#This Row],[Tariff per Car]]/111)</f>
        <v>48.918918918918919</v>
      </c>
      <c r="AA2368" s="6">
        <f>(Table1[[#This Row],[Tariff per Car]]/111)/Table1[[#This Row],[Route Mileage]]</f>
        <v>2.9363096589987345E-2</v>
      </c>
      <c r="AB2368" s="4">
        <v>0.12</v>
      </c>
      <c r="AC2368" s="4">
        <f>Table1[[#This Row],[FSC per Mile]]*Table1[[#This Row],[Route Mileage]]</f>
        <v>199.92</v>
      </c>
      <c r="AD2368" s="4">
        <f>Table1[[#This Row],[Tariff per Car]]+Table1[[#This Row],[FSC per Car]]</f>
        <v>5629.92</v>
      </c>
      <c r="AE2368" s="4">
        <f>IF(Table1[[#This Row],[Commodity]]="corn",Table1[[#This Row],[Tariff + FSC per Car]]/(111*2000/56),Table1[[#This Row],[Tariff + FSC per Car]]/(111*2000/60))</f>
        <v>1.4201600000000001</v>
      </c>
      <c r="AF2368" s="4">
        <f>Table1[[#This Row],[Tariff + FSC per Car]]/100.7</f>
        <v>55.907845084409132</v>
      </c>
      <c r="AG2368" s="4">
        <f>(Table1[[#This Row],[Tariff + FSC per Car]]/111)</f>
        <v>50.72</v>
      </c>
      <c r="AH2368" s="6">
        <f>(Table1[[#This Row],[Tariff + FSC per Car]]/111)/Table1[[#This Row],[Route Mileage]]</f>
        <v>3.0444177671068426E-2</v>
      </c>
    </row>
    <row r="2369" spans="1:34" x14ac:dyDescent="0.25">
      <c r="A2369" s="3">
        <v>46037</v>
      </c>
      <c r="B2369" s="22" t="s">
        <v>34</v>
      </c>
      <c r="C2369" s="22" t="s">
        <v>34</v>
      </c>
      <c r="D2369" s="25">
        <v>4022</v>
      </c>
      <c r="E2369" s="24">
        <v>39011</v>
      </c>
      <c r="F2369" s="22" t="s">
        <v>35</v>
      </c>
      <c r="G2369" s="22" t="s">
        <v>36</v>
      </c>
      <c r="H2369" s="22" t="s">
        <v>70</v>
      </c>
      <c r="I2369" s="23" t="s">
        <v>57</v>
      </c>
      <c r="J2369" t="str">
        <f>_xlfn.CONCAT(IFERROR(INDEX(Lookup!B:B, MATCH(Table1[[#This Row],[Origin City]], Lookup!A:A, 0)), Table1[[#This Row],[Origin City]]),","," ",Table1[[#This Row],[Origin State]])</f>
        <v>Waverly, IL</v>
      </c>
      <c r="K2369" s="23" t="s">
        <v>71</v>
      </c>
      <c r="L2369" s="23" t="s">
        <v>64</v>
      </c>
      <c r="M2369" s="23" t="str">
        <f>_xlfn.CONCAT(IFERROR(INDEX(Lookup!B:B, MATCH(Table1[[#This Row],[Destination City]], Lookup!A:A, 0)), Table1[[#This Row],[Destination City]]),","," ",Table1[[#This Row],[Destination State]])</f>
        <v>Dexter, NM</v>
      </c>
      <c r="N2369" s="44">
        <v>1058</v>
      </c>
      <c r="O2369" s="23" t="s">
        <v>41</v>
      </c>
      <c r="P2369" s="23">
        <v>110</v>
      </c>
      <c r="Q2369" s="23">
        <v>120</v>
      </c>
      <c r="R2369" s="23" t="s">
        <v>42</v>
      </c>
      <c r="S2369" s="23" t="s">
        <v>43</v>
      </c>
      <c r="T2369" s="23" t="s">
        <v>43</v>
      </c>
      <c r="U2369" s="37" t="s">
        <v>44</v>
      </c>
      <c r="V2369" s="32" t="s">
        <v>45</v>
      </c>
      <c r="W2369" s="4">
        <v>4680</v>
      </c>
      <c r="X2369" s="4">
        <f>IF(Table1[[#This Row],[Commodity]]="corn",Table1[[#This Row],[Tariff per Car]]/(111*2000/56),Table1[[#This Row],[Tariff per Car]]/(111*2000/60))</f>
        <v>1.1805405405405405</v>
      </c>
      <c r="Y2369" s="4">
        <f>Table1[[#This Row],[Tariff per Car]]/100.7</f>
        <v>46.474677259185697</v>
      </c>
      <c r="Z2369" s="4">
        <f>(Table1[[#This Row],[Tariff per Car]]/111)</f>
        <v>42.162162162162161</v>
      </c>
      <c r="AA2369" s="6">
        <f>(Table1[[#This Row],[Tariff per Car]]/111)/Table1[[#This Row],[Route Mileage]]</f>
        <v>3.9850814898073877E-2</v>
      </c>
      <c r="AB2369" s="4">
        <v>0.12</v>
      </c>
      <c r="AC2369" s="4">
        <f>Table1[[#This Row],[FSC per Mile]]*Table1[[#This Row],[Route Mileage]]</f>
        <v>126.96</v>
      </c>
      <c r="AD2369" s="4">
        <f>Table1[[#This Row],[Tariff per Car]]+Table1[[#This Row],[FSC per Car]]</f>
        <v>4806.96</v>
      </c>
      <c r="AE2369" s="4">
        <f>IF(Table1[[#This Row],[Commodity]]="corn",Table1[[#This Row],[Tariff + FSC per Car]]/(111*2000/56),Table1[[#This Row],[Tariff + FSC per Car]]/(111*2000/60))</f>
        <v>1.2125664864864865</v>
      </c>
      <c r="AF2369" s="4">
        <f>Table1[[#This Row],[Tariff + FSC per Car]]/100.7</f>
        <v>47.735451837140019</v>
      </c>
      <c r="AG2369" s="4">
        <f>(Table1[[#This Row],[Tariff + FSC per Car]]/111)</f>
        <v>43.305945945945943</v>
      </c>
      <c r="AH2369" s="6">
        <f>(Table1[[#This Row],[Tariff + FSC per Car]]/111)/Table1[[#This Row],[Route Mileage]]</f>
        <v>4.0931895979154954E-2</v>
      </c>
    </row>
    <row r="2370" spans="1:34" x14ac:dyDescent="0.25">
      <c r="A2370" s="3">
        <v>46037</v>
      </c>
      <c r="B2370" s="22" t="s">
        <v>131</v>
      </c>
      <c r="C2370" s="22" t="s">
        <v>131</v>
      </c>
      <c r="D2370" s="25">
        <v>4050</v>
      </c>
      <c r="E2370" s="24">
        <v>1001000</v>
      </c>
      <c r="F2370" s="22" t="s">
        <v>35</v>
      </c>
      <c r="G2370" s="22" t="s">
        <v>36</v>
      </c>
      <c r="H2370" s="22" t="s">
        <v>132</v>
      </c>
      <c r="I2370" s="23" t="s">
        <v>57</v>
      </c>
      <c r="J2370" t="str">
        <f>_xlfn.CONCAT(IFERROR(INDEX(Lookup!B:B, MATCH(Table1[[#This Row],[Origin City]], Lookup!A:A, 0)), Table1[[#This Row],[Origin City]]),","," ",Table1[[#This Row],[Origin State]])</f>
        <v>Gibson City, IL</v>
      </c>
      <c r="K2370" s="23" t="s">
        <v>133</v>
      </c>
      <c r="L2370" s="23" t="s">
        <v>83</v>
      </c>
      <c r="M2370" s="23" t="str">
        <f>_xlfn.CONCAT(IFERROR(INDEX(Lookup!B:B, MATCH(Table1[[#This Row],[Destination City]], Lookup!A:A, 0)), Table1[[#This Row],[Destination City]]),","," ",Table1[[#This Row],[Destination State]])</f>
        <v>Reserve, LA</v>
      </c>
      <c r="N2370" s="44">
        <v>870</v>
      </c>
      <c r="O2370" s="23" t="s">
        <v>86</v>
      </c>
      <c r="P2370" s="23">
        <v>105</v>
      </c>
      <c r="Q2370" s="23"/>
      <c r="R2370" s="23" t="s">
        <v>108</v>
      </c>
      <c r="S2370" s="23" t="s">
        <v>43</v>
      </c>
      <c r="T2370" s="23" t="s">
        <v>52</v>
      </c>
      <c r="U2370" s="31"/>
      <c r="V2370" s="32" t="s">
        <v>134</v>
      </c>
      <c r="W2370" s="4">
        <v>2301</v>
      </c>
      <c r="X2370" s="4">
        <f>IF(Table1[[#This Row],[Commodity]]="corn",Table1[[#This Row],[Tariff per Car]]/(111*2000/56),Table1[[#This Row],[Tariff per Car]]/(111*2000/60))</f>
        <v>0.58043243243243248</v>
      </c>
      <c r="Y2370" s="4">
        <f>Table1[[#This Row],[Tariff per Car]]/100.7</f>
        <v>22.850049652432968</v>
      </c>
      <c r="Z2370" s="4">
        <f>(Table1[[#This Row],[Tariff per Car]]/111)</f>
        <v>20.72972972972973</v>
      </c>
      <c r="AA2370" s="6">
        <f>(Table1[[#This Row],[Tariff per Car]]/111)/Table1[[#This Row],[Route Mileage]]</f>
        <v>2.3827275551413483E-2</v>
      </c>
      <c r="AB2370" s="4">
        <v>0.39600000000000002</v>
      </c>
      <c r="AC2370" s="4">
        <f>Table1[[#This Row],[FSC per Mile]]*Table1[[#This Row],[Route Mileage]]</f>
        <v>344.52000000000004</v>
      </c>
      <c r="AD2370" s="4">
        <f>Table1[[#This Row],[Tariff per Car]]+Table1[[#This Row],[FSC per Car]]</f>
        <v>2645.52</v>
      </c>
      <c r="AE2370" s="4">
        <f>IF(Table1[[#This Row],[Commodity]]="corn",Table1[[#This Row],[Tariff + FSC per Car]]/(111*2000/56),Table1[[#This Row],[Tariff + FSC per Car]]/(111*2000/60))</f>
        <v>0.66733837837837839</v>
      </c>
      <c r="AF2370" s="4">
        <f>Table1[[#This Row],[Tariff + FSC per Car]]/100.7</f>
        <v>26.271300893743792</v>
      </c>
      <c r="AG2370" s="4">
        <f>(Table1[[#This Row],[Tariff + FSC per Car]]/111)</f>
        <v>23.833513513513513</v>
      </c>
      <c r="AH2370" s="6">
        <f>(Table1[[#This Row],[Tariff + FSC per Car]]/111)/Table1[[#This Row],[Route Mileage]]</f>
        <v>2.7394843118981049E-2</v>
      </c>
    </row>
    <row r="2371" spans="1:34" x14ac:dyDescent="0.25">
      <c r="A2371" s="3">
        <v>46037</v>
      </c>
      <c r="B2371" s="22" t="s">
        <v>131</v>
      </c>
      <c r="C2371" s="22" t="s">
        <v>131</v>
      </c>
      <c r="D2371" s="25">
        <v>4050</v>
      </c>
      <c r="E2371" s="24">
        <v>1001000</v>
      </c>
      <c r="F2371" s="22" t="s">
        <v>35</v>
      </c>
      <c r="G2371" s="22" t="s">
        <v>36</v>
      </c>
      <c r="H2371" s="22" t="s">
        <v>132</v>
      </c>
      <c r="I2371" s="23" t="s">
        <v>57</v>
      </c>
      <c r="J2371" t="str">
        <f>_xlfn.CONCAT(IFERROR(INDEX(Lookup!B:B, MATCH(Table1[[#This Row],[Origin City]], Lookup!A:A, 0)), Table1[[#This Row],[Origin City]]),","," ",Table1[[#This Row],[Origin State]])</f>
        <v>Gibson City, IL</v>
      </c>
      <c r="K2371" s="23" t="s">
        <v>133</v>
      </c>
      <c r="L2371" s="23" t="s">
        <v>83</v>
      </c>
      <c r="M2371" s="23" t="str">
        <f>_xlfn.CONCAT(IFERROR(INDEX(Lookup!B:B, MATCH(Table1[[#This Row],[Destination City]], Lookup!A:A, 0)), Table1[[#This Row],[Destination City]]),","," ",Table1[[#This Row],[Destination State]])</f>
        <v>Reserve, LA</v>
      </c>
      <c r="N2371" s="44">
        <v>870</v>
      </c>
      <c r="O2371" s="23" t="s">
        <v>86</v>
      </c>
      <c r="P2371" s="23">
        <v>105</v>
      </c>
      <c r="Q2371" s="23"/>
      <c r="R2371" s="23" t="s">
        <v>2</v>
      </c>
      <c r="S2371" s="23" t="s">
        <v>43</v>
      </c>
      <c r="T2371" s="23" t="s">
        <v>52</v>
      </c>
      <c r="U2371" s="31"/>
      <c r="V2371" s="32" t="s">
        <v>134</v>
      </c>
      <c r="W2371" s="4">
        <v>2681</v>
      </c>
      <c r="X2371" s="4">
        <f>IF(Table1[[#This Row],[Commodity]]="corn",Table1[[#This Row],[Tariff per Car]]/(111*2000/56),Table1[[#This Row],[Tariff per Car]]/(111*2000/60))</f>
        <v>0.67628828828828835</v>
      </c>
      <c r="Y2371" s="4">
        <f>Table1[[#This Row],[Tariff per Car]]/100.7</f>
        <v>26.623634558093347</v>
      </c>
      <c r="Z2371" s="4">
        <f>(Table1[[#This Row],[Tariff per Car]]/111)</f>
        <v>24.153153153153152</v>
      </c>
      <c r="AA2371" s="6">
        <f>(Table1[[#This Row],[Tariff per Car]]/111)/Table1[[#This Row],[Route Mileage]]</f>
        <v>2.7762245003624314E-2</v>
      </c>
      <c r="AB2371" s="4">
        <v>0.39600000000000002</v>
      </c>
      <c r="AC2371" s="4">
        <f>Table1[[#This Row],[FSC per Mile]]*Table1[[#This Row],[Route Mileage]]</f>
        <v>344.52000000000004</v>
      </c>
      <c r="AD2371" s="4">
        <f>Table1[[#This Row],[Tariff per Car]]+Table1[[#This Row],[FSC per Car]]</f>
        <v>3025.52</v>
      </c>
      <c r="AE2371" s="4">
        <f>IF(Table1[[#This Row],[Commodity]]="corn",Table1[[#This Row],[Tariff + FSC per Car]]/(111*2000/56),Table1[[#This Row],[Tariff + FSC per Car]]/(111*2000/60))</f>
        <v>0.76319423423423427</v>
      </c>
      <c r="AF2371" s="4">
        <f>Table1[[#This Row],[Tariff + FSC per Car]]/100.7</f>
        <v>30.04488579940417</v>
      </c>
      <c r="AG2371" s="4">
        <f>(Table1[[#This Row],[Tariff + FSC per Car]]/111)</f>
        <v>27.256936936936938</v>
      </c>
      <c r="AH2371" s="6">
        <f>(Table1[[#This Row],[Tariff + FSC per Car]]/111)/Table1[[#This Row],[Route Mileage]]</f>
        <v>3.1329812571191884E-2</v>
      </c>
    </row>
    <row r="2372" spans="1:34" x14ac:dyDescent="0.25">
      <c r="A2372" s="3">
        <v>46037</v>
      </c>
      <c r="B2372" s="22" t="s">
        <v>80</v>
      </c>
      <c r="C2372" s="22" t="s">
        <v>81</v>
      </c>
      <c r="D2372" s="25">
        <v>4032</v>
      </c>
      <c r="E2372" s="24">
        <v>11182</v>
      </c>
      <c r="F2372" s="22" t="s">
        <v>35</v>
      </c>
      <c r="G2372" s="22" t="s">
        <v>36</v>
      </c>
      <c r="H2372" s="22" t="s">
        <v>82</v>
      </c>
      <c r="I2372" s="23" t="s">
        <v>83</v>
      </c>
      <c r="J2372" t="str">
        <f>_xlfn.CONCAT(IFERROR(INDEX(Lookup!B:B, MATCH(Table1[[#This Row],[Origin City]], Lookup!A:A, 0)), Table1[[#This Row],[Origin City]]),","," ",Table1[[#This Row],[Origin State]])</f>
        <v>Delhi, LA</v>
      </c>
      <c r="K2372" s="23" t="s">
        <v>84</v>
      </c>
      <c r="L2372" s="23" t="s">
        <v>85</v>
      </c>
      <c r="M2372" s="23" t="str">
        <f>_xlfn.CONCAT(IFERROR(INDEX(Lookup!B:B, MATCH(Table1[[#This Row],[Destination City]], Lookup!A:A, 0)), Table1[[#This Row],[Destination City]]),","," ",Table1[[#This Row],[Destination State]])</f>
        <v>Morton, MS</v>
      </c>
      <c r="N2372" s="44">
        <v>120</v>
      </c>
      <c r="O2372" s="23" t="s">
        <v>86</v>
      </c>
      <c r="P2372" s="23">
        <v>100</v>
      </c>
      <c r="Q2372" s="23"/>
      <c r="R2372" s="23" t="s">
        <v>42</v>
      </c>
      <c r="S2372" s="23" t="s">
        <v>43</v>
      </c>
      <c r="T2372" s="23" t="s">
        <v>52</v>
      </c>
      <c r="U2372" s="31"/>
      <c r="V2372" s="32" t="s">
        <v>87</v>
      </c>
      <c r="W2372" s="4">
        <v>1342</v>
      </c>
      <c r="X2372" s="4">
        <f>IF(Table1[[#This Row],[Commodity]]="corn",Table1[[#This Row],[Tariff per Car]]/(111*2000/56),Table1[[#This Row],[Tariff per Car]]/(111*2000/60))</f>
        <v>0.33852252252252252</v>
      </c>
      <c r="Y2372" s="4">
        <f>Table1[[#This Row],[Tariff per Car]]/100.7</f>
        <v>13.326713008937437</v>
      </c>
      <c r="Z2372" s="4">
        <f>(Table1[[#This Row],[Tariff per Car]]/111)</f>
        <v>12.09009009009009</v>
      </c>
      <c r="AA2372" s="6">
        <f>(Table1[[#This Row],[Tariff per Car]]/111)/Table1[[#This Row],[Route Mileage]]</f>
        <v>0.10075075075075075</v>
      </c>
      <c r="AB2372" s="4">
        <v>0.43</v>
      </c>
      <c r="AC2372" s="4">
        <f>Table1[[#This Row],[FSC per Mile]]*Table1[[#This Row],[Route Mileage]]</f>
        <v>51.6</v>
      </c>
      <c r="AD2372" s="4">
        <f>Table1[[#This Row],[Tariff per Car]]+Table1[[#This Row],[FSC per Car]]</f>
        <v>1393.6</v>
      </c>
      <c r="AE2372" s="4">
        <f>IF(Table1[[#This Row],[Commodity]]="corn",Table1[[#This Row],[Tariff + FSC per Car]]/(111*2000/56),Table1[[#This Row],[Tariff + FSC per Car]]/(111*2000/60))</f>
        <v>0.3515387387387387</v>
      </c>
      <c r="AF2372" s="4">
        <f>Table1[[#This Row],[Tariff + FSC per Car]]/100.7</f>
        <v>13.83912611717974</v>
      </c>
      <c r="AG2372" s="4">
        <f>(Table1[[#This Row],[Tariff + FSC per Car]]/111)</f>
        <v>12.554954954954955</v>
      </c>
      <c r="AH2372" s="6">
        <f>(Table1[[#This Row],[Tariff + FSC per Car]]/111)/Table1[[#This Row],[Route Mileage]]</f>
        <v>0.10462462462462462</v>
      </c>
    </row>
    <row r="2373" spans="1:34" x14ac:dyDescent="0.25">
      <c r="A2373" s="3">
        <v>46037</v>
      </c>
      <c r="B2373" s="22" t="s">
        <v>88</v>
      </c>
      <c r="C2373" s="22" t="s">
        <v>81</v>
      </c>
      <c r="D2373" s="25">
        <v>4444</v>
      </c>
      <c r="E2373" s="24">
        <v>45646</v>
      </c>
      <c r="F2373" s="22" t="s">
        <v>35</v>
      </c>
      <c r="G2373" s="22" t="s">
        <v>36</v>
      </c>
      <c r="H2373" s="22" t="s">
        <v>89</v>
      </c>
      <c r="I2373" s="23" t="s">
        <v>75</v>
      </c>
      <c r="J2373" t="str">
        <f>_xlfn.CONCAT(IFERROR(INDEX(Lookup!B:B, MATCH(Table1[[#This Row],[Origin City]], Lookup!A:A, 0)), Table1[[#This Row],[Origin City]]),","," ",Table1[[#This Row],[Origin State]])</f>
        <v>Enderlin, ND</v>
      </c>
      <c r="K2373" s="23" t="s">
        <v>90</v>
      </c>
      <c r="L2373" s="23" t="s">
        <v>49</v>
      </c>
      <c r="M2373" s="23" t="str">
        <f>_xlfn.CONCAT(IFERROR(INDEX(Lookup!B:B, MATCH(Table1[[#This Row],[Destination City]], Lookup!A:A, 0)), Table1[[#This Row],[Destination City]]),","," ",Table1[[#This Row],[Destination State]])</f>
        <v>Kalama, WA</v>
      </c>
      <c r="N2373" s="44">
        <v>1617</v>
      </c>
      <c r="O2373" s="23" t="s">
        <v>86</v>
      </c>
      <c r="P2373" s="23">
        <v>110</v>
      </c>
      <c r="Q2373" s="23">
        <v>110</v>
      </c>
      <c r="R2373" s="23" t="s">
        <v>42</v>
      </c>
      <c r="S2373" s="23" t="s">
        <v>43</v>
      </c>
      <c r="T2373" s="23" t="s">
        <v>52</v>
      </c>
      <c r="U2373" s="31"/>
      <c r="V2373" s="32" t="s">
        <v>87</v>
      </c>
      <c r="W2373" s="4">
        <v>5047</v>
      </c>
      <c r="X2373" s="4">
        <f>IF(Table1[[#This Row],[Commodity]]="corn",Table1[[#This Row],[Tariff per Car]]/(111*2000/56),Table1[[#This Row],[Tariff per Car]]/(111*2000/60))</f>
        <v>1.2731171171171172</v>
      </c>
      <c r="Y2373" s="4">
        <f>Table1[[#This Row],[Tariff per Car]]/100.7</f>
        <v>50.119165839126119</v>
      </c>
      <c r="Z2373" s="4">
        <f>(Table1[[#This Row],[Tariff per Car]]/111)</f>
        <v>45.468468468468465</v>
      </c>
      <c r="AA2373" s="6">
        <f>(Table1[[#This Row],[Tariff per Car]]/111)/Table1[[#This Row],[Route Mileage]]</f>
        <v>2.8119028119028118E-2</v>
      </c>
      <c r="AB2373" s="4">
        <v>0.29249999999999998</v>
      </c>
      <c r="AC2373" s="4">
        <f>Table1[[#This Row],[FSC per Mile]]*Table1[[#This Row],[Route Mileage]]</f>
        <v>472.97249999999997</v>
      </c>
      <c r="AD2373" s="4">
        <f>Table1[[#This Row],[Tariff per Car]]+Table1[[#This Row],[FSC per Car]]</f>
        <v>5519.9724999999999</v>
      </c>
      <c r="AE2373" s="4">
        <f>IF(Table1[[#This Row],[Commodity]]="corn",Table1[[#This Row],[Tariff + FSC per Car]]/(111*2000/56),Table1[[#This Row],[Tariff + FSC per Car]]/(111*2000/60))</f>
        <v>1.3924254954954955</v>
      </c>
      <c r="AF2373" s="4">
        <f>Table1[[#This Row],[Tariff + FSC per Car]]/100.7</f>
        <v>54.816012909632569</v>
      </c>
      <c r="AG2373" s="4">
        <f>(Table1[[#This Row],[Tariff + FSC per Car]]/111)</f>
        <v>49.729481981981984</v>
      </c>
      <c r="AH2373" s="6">
        <f>(Table1[[#This Row],[Tariff + FSC per Car]]/111)/Table1[[#This Row],[Route Mileage]]</f>
        <v>3.0754163254163254E-2</v>
      </c>
    </row>
    <row r="2374" spans="1:34" x14ac:dyDescent="0.25">
      <c r="A2374" s="3">
        <v>46037</v>
      </c>
      <c r="B2374" s="22" t="s">
        <v>88</v>
      </c>
      <c r="C2374" s="22" t="s">
        <v>81</v>
      </c>
      <c r="D2374" s="25">
        <v>4444</v>
      </c>
      <c r="E2374" s="24">
        <v>45558</v>
      </c>
      <c r="F2374" s="22" t="s">
        <v>35</v>
      </c>
      <c r="G2374" s="22" t="s">
        <v>36</v>
      </c>
      <c r="H2374" s="22" t="s">
        <v>91</v>
      </c>
      <c r="I2374" s="23" t="s">
        <v>47</v>
      </c>
      <c r="J2374" t="str">
        <f>_xlfn.CONCAT(IFERROR(INDEX(Lookup!B:B, MATCH(Table1[[#This Row],[Origin City]], Lookup!A:A, 0)), Table1[[#This Row],[Origin City]]),","," ",Table1[[#This Row],[Origin State]])</f>
        <v>Glenwood, MN</v>
      </c>
      <c r="K2374" s="23" t="s">
        <v>92</v>
      </c>
      <c r="L2374" s="23" t="s">
        <v>93</v>
      </c>
      <c r="M2374" s="23" t="str">
        <f>_xlfn.CONCAT(IFERROR(INDEX(Lookup!B:B, MATCH(Table1[[#This Row],[Destination City]], Lookup!A:A, 0)), Table1[[#This Row],[Destination City]]),","," ",Table1[[#This Row],[Destination State]])</f>
        <v>Boardman, OR</v>
      </c>
      <c r="N2374" s="44">
        <v>1556</v>
      </c>
      <c r="O2374" s="23" t="s">
        <v>86</v>
      </c>
      <c r="P2374" s="23">
        <v>110</v>
      </c>
      <c r="Q2374" s="23">
        <v>110</v>
      </c>
      <c r="R2374" s="23" t="s">
        <v>42</v>
      </c>
      <c r="S2374" s="23" t="s">
        <v>43</v>
      </c>
      <c r="T2374" s="23" t="s">
        <v>52</v>
      </c>
      <c r="U2374" s="31"/>
      <c r="V2374" s="32" t="s">
        <v>87</v>
      </c>
      <c r="W2374" s="4">
        <v>5513</v>
      </c>
      <c r="X2374" s="4">
        <f>IF(Table1[[#This Row],[Commodity]]="corn",Table1[[#This Row],[Tariff per Car]]/(111*2000/56),Table1[[#This Row],[Tariff per Car]]/(111*2000/60))</f>
        <v>1.3906666666666667</v>
      </c>
      <c r="Y2374" s="4">
        <f>Table1[[#This Row],[Tariff per Car]]/100.7</f>
        <v>54.746772591857003</v>
      </c>
      <c r="Z2374" s="4">
        <f>(Table1[[#This Row],[Tariff per Car]]/111)</f>
        <v>49.666666666666664</v>
      </c>
      <c r="AA2374" s="6">
        <f>(Table1[[#This Row],[Tariff per Car]]/111)/Table1[[#This Row],[Route Mileage]]</f>
        <v>3.1919451585261355E-2</v>
      </c>
      <c r="AB2374" s="4">
        <v>0.29249999999999998</v>
      </c>
      <c r="AC2374" s="4">
        <f>Table1[[#This Row],[FSC per Mile]]*Table1[[#This Row],[Route Mileage]]</f>
        <v>455.13</v>
      </c>
      <c r="AD2374" s="4">
        <f>Table1[[#This Row],[Tariff per Car]]+Table1[[#This Row],[FSC per Car]]</f>
        <v>5968.13</v>
      </c>
      <c r="AE2374" s="4">
        <f>IF(Table1[[#This Row],[Commodity]]="corn",Table1[[#This Row],[Tariff + FSC per Car]]/(111*2000/56),Table1[[#This Row],[Tariff + FSC per Car]]/(111*2000/60))</f>
        <v>1.5054742342342342</v>
      </c>
      <c r="AF2374" s="4">
        <f>Table1[[#This Row],[Tariff + FSC per Car]]/100.7</f>
        <v>59.26643495531281</v>
      </c>
      <c r="AG2374" s="4">
        <f>(Table1[[#This Row],[Tariff + FSC per Car]]/111)</f>
        <v>53.766936936936936</v>
      </c>
      <c r="AH2374" s="6">
        <f>(Table1[[#This Row],[Tariff + FSC per Car]]/111)/Table1[[#This Row],[Route Mileage]]</f>
        <v>3.4554586720396491E-2</v>
      </c>
    </row>
    <row r="2375" spans="1:34" x14ac:dyDescent="0.25">
      <c r="A2375" s="3">
        <v>46037</v>
      </c>
      <c r="B2375" s="22" t="s">
        <v>94</v>
      </c>
      <c r="C2375" s="22" t="s">
        <v>94</v>
      </c>
      <c r="D2375" s="25">
        <v>4315</v>
      </c>
      <c r="F2375" s="22" t="s">
        <v>35</v>
      </c>
      <c r="G2375" s="22" t="s">
        <v>36</v>
      </c>
      <c r="H2375" s="22" t="s">
        <v>95</v>
      </c>
      <c r="I2375" s="23" t="s">
        <v>96</v>
      </c>
      <c r="J2375" t="str">
        <f>_xlfn.CONCAT(IFERROR(INDEX(Lookup!B:B, MATCH(Table1[[#This Row],[Origin City]], Lookup!A:A, 0)), Table1[[#This Row],[Origin City]]),","," ",Table1[[#This Row],[Origin State]])</f>
        <v>Haw Creek (Ladoga), IN</v>
      </c>
      <c r="K2375" s="23" t="s">
        <v>97</v>
      </c>
      <c r="L2375" s="23" t="s">
        <v>98</v>
      </c>
      <c r="M2375" s="23" t="str">
        <f>_xlfn.CONCAT(IFERROR(INDEX(Lookup!B:B, MATCH(Table1[[#This Row],[Destination City]], Lookup!A:A, 0)), Table1[[#This Row],[Destination City]]),","," ",Table1[[#This Row],[Destination State]])</f>
        <v>Ozark, AL</v>
      </c>
      <c r="N2375" s="48">
        <v>707</v>
      </c>
      <c r="O2375" s="23" t="s">
        <v>86</v>
      </c>
      <c r="P2375" s="23">
        <v>90</v>
      </c>
      <c r="Q2375" s="23">
        <v>90</v>
      </c>
      <c r="R2375" s="23" t="s">
        <v>42</v>
      </c>
      <c r="S2375" s="23" t="s">
        <v>43</v>
      </c>
      <c r="T2375" s="23" t="s">
        <v>52</v>
      </c>
      <c r="U2375" s="33"/>
      <c r="V2375" s="34" t="s">
        <v>87</v>
      </c>
      <c r="W2375" s="4">
        <v>6241</v>
      </c>
      <c r="X2375" s="4">
        <f>IF(Table1[[#This Row],[Commodity]]="corn",Table1[[#This Row],[Tariff per Car]]/(111*2000/56),Table1[[#This Row],[Tariff per Car]]/(111*2000/60))</f>
        <v>1.5743063063063063</v>
      </c>
      <c r="Y2375" s="4">
        <f>Table1[[#This Row],[Tariff per Car]]/100.7</f>
        <v>61.976166832174776</v>
      </c>
      <c r="Z2375" s="4">
        <f>(Table1[[#This Row],[Tariff per Car]]/111)</f>
        <v>56.225225225225223</v>
      </c>
      <c r="AA2375" s="6">
        <f>(Table1[[#This Row],[Tariff per Car]]/111)/Table1[[#This Row],[Route Mileage]]</f>
        <v>7.9526485467079522E-2</v>
      </c>
      <c r="AB2375" s="4">
        <v>0</v>
      </c>
      <c r="AC2375" s="4">
        <f>Table1[[#This Row],[FSC per Mile]]*Table1[[#This Row],[Route Mileage]]</f>
        <v>0</v>
      </c>
      <c r="AD2375" s="4">
        <f>Table1[[#This Row],[Tariff per Car]]+Table1[[#This Row],[FSC per Car]]</f>
        <v>6241</v>
      </c>
      <c r="AE2375" s="4">
        <f>IF(Table1[[#This Row],[Commodity]]="corn",Table1[[#This Row],[Tariff + FSC per Car]]/(111*2000/56),Table1[[#This Row],[Tariff + FSC per Car]]/(111*2000/60))</f>
        <v>1.5743063063063063</v>
      </c>
      <c r="AF2375" s="4">
        <f>Table1[[#This Row],[Tariff + FSC per Car]]/100.7</f>
        <v>61.976166832174776</v>
      </c>
      <c r="AG2375" s="4">
        <f>(Table1[[#This Row],[Tariff + FSC per Car]]/111)</f>
        <v>56.225225225225223</v>
      </c>
      <c r="AH2375" s="6">
        <f>(Table1[[#This Row],[Tariff + FSC per Car]]/111)/Table1[[#This Row],[Route Mileage]]</f>
        <v>7.9526485467079522E-2</v>
      </c>
    </row>
    <row r="2376" spans="1:34" x14ac:dyDescent="0.25">
      <c r="A2376" s="3">
        <v>46037</v>
      </c>
      <c r="B2376" s="22" t="s">
        <v>94</v>
      </c>
      <c r="C2376" s="22" t="s">
        <v>94</v>
      </c>
      <c r="D2376" s="25">
        <v>4315</v>
      </c>
      <c r="F2376" s="22" t="s">
        <v>35</v>
      </c>
      <c r="G2376" s="22" t="s">
        <v>36</v>
      </c>
      <c r="H2376" s="22" t="s">
        <v>99</v>
      </c>
      <c r="I2376" s="23" t="s">
        <v>100</v>
      </c>
      <c r="J2376" t="str">
        <f>_xlfn.CONCAT(IFERROR(INDEX(Lookup!B:B, MATCH(Table1[[#This Row],[Origin City]], Lookup!A:A, 0)), Table1[[#This Row],[Origin City]]),","," ",Table1[[#This Row],[Origin State]])</f>
        <v>Marysville, OH</v>
      </c>
      <c r="K2376" s="23" t="s">
        <v>101</v>
      </c>
      <c r="L2376" s="23" t="s">
        <v>102</v>
      </c>
      <c r="M2376" s="23" t="str">
        <f>_xlfn.CONCAT(IFERROR(INDEX(Lookup!B:B, MATCH(Table1[[#This Row],[Destination City]], Lookup!A:A, 0)), Table1[[#This Row],[Destination City]]),","," ",Table1[[#This Row],[Destination State]])</f>
        <v>Rose Hill, NC</v>
      </c>
      <c r="N2376" s="48">
        <v>781</v>
      </c>
      <c r="O2376" s="23" t="s">
        <v>86</v>
      </c>
      <c r="P2376" s="23">
        <v>90</v>
      </c>
      <c r="Q2376" s="23">
        <v>90</v>
      </c>
      <c r="R2376" s="23" t="s">
        <v>42</v>
      </c>
      <c r="S2376" s="23" t="s">
        <v>43</v>
      </c>
      <c r="T2376" s="23" t="s">
        <v>52</v>
      </c>
      <c r="U2376" s="33"/>
      <c r="V2376" s="34" t="s">
        <v>87</v>
      </c>
      <c r="W2376" s="4">
        <v>6378</v>
      </c>
      <c r="X2376" s="4">
        <f>IF(Table1[[#This Row],[Commodity]]="corn",Table1[[#This Row],[Tariff per Car]]/(111*2000/56),Table1[[#This Row],[Tariff per Car]]/(111*2000/60))</f>
        <v>1.6088648648648649</v>
      </c>
      <c r="Y2376" s="4">
        <f>Table1[[#This Row],[Tariff per Car]]/100.7</f>
        <v>63.336643495531277</v>
      </c>
      <c r="Z2376" s="4">
        <f>(Table1[[#This Row],[Tariff per Car]]/111)</f>
        <v>57.45945945945946</v>
      </c>
      <c r="AA2376" s="6">
        <f>(Table1[[#This Row],[Tariff per Car]]/111)/Table1[[#This Row],[Route Mileage]]</f>
        <v>7.357165103643977E-2</v>
      </c>
      <c r="AB2376" s="4">
        <v>0</v>
      </c>
      <c r="AC2376" s="4">
        <f>Table1[[#This Row],[FSC per Mile]]*Table1[[#This Row],[Route Mileage]]</f>
        <v>0</v>
      </c>
      <c r="AD2376" s="4">
        <f>Table1[[#This Row],[Tariff per Car]]+Table1[[#This Row],[FSC per Car]]</f>
        <v>6378</v>
      </c>
      <c r="AE2376" s="4">
        <f>IF(Table1[[#This Row],[Commodity]]="corn",Table1[[#This Row],[Tariff + FSC per Car]]/(111*2000/56),Table1[[#This Row],[Tariff + FSC per Car]]/(111*2000/60))</f>
        <v>1.6088648648648649</v>
      </c>
      <c r="AF2376" s="4">
        <f>Table1[[#This Row],[Tariff + FSC per Car]]/100.7</f>
        <v>63.336643495531277</v>
      </c>
      <c r="AG2376" s="4">
        <f>(Table1[[#This Row],[Tariff + FSC per Car]]/111)</f>
        <v>57.45945945945946</v>
      </c>
      <c r="AH2376" s="6">
        <f>(Table1[[#This Row],[Tariff + FSC per Car]]/111)/Table1[[#This Row],[Route Mileage]]</f>
        <v>7.357165103643977E-2</v>
      </c>
    </row>
    <row r="2377" spans="1:34" x14ac:dyDescent="0.25">
      <c r="A2377" s="3">
        <v>46037</v>
      </c>
      <c r="B2377" s="22" t="s">
        <v>94</v>
      </c>
      <c r="C2377" s="22" t="s">
        <v>94</v>
      </c>
      <c r="D2377" s="25">
        <v>4315</v>
      </c>
      <c r="F2377" s="22" t="s">
        <v>35</v>
      </c>
      <c r="G2377" s="22" t="s">
        <v>36</v>
      </c>
      <c r="H2377" s="22" t="s">
        <v>103</v>
      </c>
      <c r="I2377" s="23" t="s">
        <v>57</v>
      </c>
      <c r="J2377" t="str">
        <f>_xlfn.CONCAT(IFERROR(INDEX(Lookup!B:B, MATCH(Table1[[#This Row],[Origin City]], Lookup!A:A, 0)), Table1[[#This Row],[Origin City]]),","," ",Table1[[#This Row],[Origin State]])</f>
        <v>Olney, IL</v>
      </c>
      <c r="K2377" s="23" t="s">
        <v>104</v>
      </c>
      <c r="L2377" s="23" t="s">
        <v>105</v>
      </c>
      <c r="M2377" s="23" t="str">
        <f>_xlfn.CONCAT(IFERROR(INDEX(Lookup!B:B, MATCH(Table1[[#This Row],[Destination City]], Lookup!A:A, 0)), Table1[[#This Row],[Destination City]]),","," ",Table1[[#This Row],[Destination State]])</f>
        <v>Fairmount, GA</v>
      </c>
      <c r="N2377" s="48">
        <v>496</v>
      </c>
      <c r="O2377" s="23" t="s">
        <v>86</v>
      </c>
      <c r="P2377" s="23">
        <v>90</v>
      </c>
      <c r="Q2377" s="23">
        <v>90</v>
      </c>
      <c r="R2377" s="23" t="s">
        <v>42</v>
      </c>
      <c r="S2377" s="23" t="s">
        <v>43</v>
      </c>
      <c r="T2377" s="23" t="s">
        <v>52</v>
      </c>
      <c r="U2377" s="33"/>
      <c r="V2377" s="34" t="s">
        <v>87</v>
      </c>
      <c r="W2377" s="4">
        <v>4891</v>
      </c>
      <c r="X2377" s="4">
        <f>IF(Table1[[#This Row],[Commodity]]="corn",Table1[[#This Row],[Tariff per Car]]/(111*2000/56),Table1[[#This Row],[Tariff per Car]]/(111*2000/60))</f>
        <v>1.2337657657657657</v>
      </c>
      <c r="Y2377" s="4">
        <f>Table1[[#This Row],[Tariff per Car]]/100.7</f>
        <v>48.570009930486592</v>
      </c>
      <c r="Z2377" s="4">
        <f>(Table1[[#This Row],[Tariff per Car]]/111)</f>
        <v>44.063063063063062</v>
      </c>
      <c r="AA2377" s="6">
        <f>(Table1[[#This Row],[Tariff per Car]]/111)/Table1[[#This Row],[Route Mileage]]</f>
        <v>8.8836820691659393E-2</v>
      </c>
      <c r="AB2377" s="4">
        <v>0</v>
      </c>
      <c r="AC2377" s="4">
        <f>Table1[[#This Row],[FSC per Mile]]*Table1[[#This Row],[Route Mileage]]</f>
        <v>0</v>
      </c>
      <c r="AD2377" s="4">
        <f>Table1[[#This Row],[Tariff per Car]]+Table1[[#This Row],[FSC per Car]]</f>
        <v>4891</v>
      </c>
      <c r="AE2377" s="4">
        <f>IF(Table1[[#This Row],[Commodity]]="corn",Table1[[#This Row],[Tariff + FSC per Car]]/(111*2000/56),Table1[[#This Row],[Tariff + FSC per Car]]/(111*2000/60))</f>
        <v>1.2337657657657657</v>
      </c>
      <c r="AF2377" s="4">
        <f>Table1[[#This Row],[Tariff + FSC per Car]]/100.7</f>
        <v>48.570009930486592</v>
      </c>
      <c r="AG2377" s="4">
        <f>(Table1[[#This Row],[Tariff + FSC per Car]]/111)</f>
        <v>44.063063063063062</v>
      </c>
      <c r="AH2377" s="6">
        <f>(Table1[[#This Row],[Tariff + FSC per Car]]/111)/Table1[[#This Row],[Route Mileage]]</f>
        <v>8.8836820691659393E-2</v>
      </c>
    </row>
    <row r="2378" spans="1:34" x14ac:dyDescent="0.25">
      <c r="A2378" s="3">
        <v>46037</v>
      </c>
      <c r="B2378" s="22" t="s">
        <v>112</v>
      </c>
      <c r="C2378" s="22" t="s">
        <v>112</v>
      </c>
      <c r="D2378" s="25">
        <v>4051</v>
      </c>
      <c r="E2378" s="24">
        <v>2215</v>
      </c>
      <c r="F2378" s="22" t="s">
        <v>35</v>
      </c>
      <c r="G2378" s="22" t="s">
        <v>36</v>
      </c>
      <c r="H2378" s="22" t="s">
        <v>115</v>
      </c>
      <c r="I2378" s="23" t="s">
        <v>57</v>
      </c>
      <c r="J2378" t="str">
        <f>_xlfn.CONCAT(IFERROR(INDEX(Lookup!B:B, MATCH(Table1[[#This Row],[Origin City]], Lookup!A:A, 0)), Table1[[#This Row],[Origin City]]),","," ",Table1[[#This Row],[Origin State]])</f>
        <v>Allen Station (San Jose), IL</v>
      </c>
      <c r="K2378" s="23" t="s">
        <v>116</v>
      </c>
      <c r="L2378" s="23" t="s">
        <v>54</v>
      </c>
      <c r="M2378" s="23" t="str">
        <f>_xlfn.CONCAT(IFERROR(INDEX(Lookup!B:B, MATCH(Table1[[#This Row],[Destination City]], Lookup!A:A, 0)), Table1[[#This Row],[Destination City]]),","," ",Table1[[#This Row],[Destination State]])</f>
        <v>Pittsburg, TX</v>
      </c>
      <c r="N2378" s="44">
        <v>691</v>
      </c>
      <c r="O2378" s="23" t="s">
        <v>51</v>
      </c>
      <c r="P2378" s="23">
        <v>107</v>
      </c>
      <c r="Q2378" s="23"/>
      <c r="R2378" s="23" t="s">
        <v>42</v>
      </c>
      <c r="S2378" s="23" t="s">
        <v>43</v>
      </c>
      <c r="T2378" s="23" t="s">
        <v>52</v>
      </c>
      <c r="U2378" s="37" t="s">
        <v>44</v>
      </c>
      <c r="V2378" s="32"/>
      <c r="W2378" s="4">
        <v>3935</v>
      </c>
      <c r="X2378" s="4">
        <f>IF(Table1[[#This Row],[Commodity]]="corn",Table1[[#This Row],[Tariff per Car]]/(111*2000/56),Table1[[#This Row],[Tariff per Car]]/(111*2000/60))</f>
        <v>0.99261261261261258</v>
      </c>
      <c r="Y2378" s="4">
        <f>Table1[[#This Row],[Tariff per Car]]/100.7</f>
        <v>39.076464746772594</v>
      </c>
      <c r="Z2378" s="4">
        <f>(Table1[[#This Row],[Tariff per Car]]/111)</f>
        <v>35.450450450450454</v>
      </c>
      <c r="AA2378" s="6">
        <f>(Table1[[#This Row],[Tariff per Car]]/111)/Table1[[#This Row],[Route Mileage]]</f>
        <v>5.1303112084588209E-2</v>
      </c>
      <c r="AB2378" s="4">
        <v>0.35</v>
      </c>
      <c r="AC2378" s="4">
        <f>Table1[[#This Row],[FSC per Mile]]*Table1[[#This Row],[Route Mileage]]</f>
        <v>241.85</v>
      </c>
      <c r="AD2378" s="4">
        <f>Table1[[#This Row],[Tariff per Car]]+Table1[[#This Row],[FSC per Car]]</f>
        <v>4176.8500000000004</v>
      </c>
      <c r="AE2378" s="4">
        <f>IF(Table1[[#This Row],[Commodity]]="corn",Table1[[#This Row],[Tariff + FSC per Car]]/(111*2000/56),Table1[[#This Row],[Tariff + FSC per Car]]/(111*2000/60))</f>
        <v>1.0536198198198199</v>
      </c>
      <c r="AF2378" s="4">
        <f>Table1[[#This Row],[Tariff + FSC per Car]]/100.7</f>
        <v>41.478152929493547</v>
      </c>
      <c r="AG2378" s="4">
        <f>(Table1[[#This Row],[Tariff + FSC per Car]]/111)</f>
        <v>37.629279279279281</v>
      </c>
      <c r="AH2378" s="6">
        <f>(Table1[[#This Row],[Tariff + FSC per Car]]/111)/Table1[[#This Row],[Route Mileage]]</f>
        <v>5.4456265237741365E-2</v>
      </c>
    </row>
    <row r="2379" spans="1:34" x14ac:dyDescent="0.25">
      <c r="A2379" s="3">
        <v>46037</v>
      </c>
      <c r="B2379" s="22" t="s">
        <v>112</v>
      </c>
      <c r="C2379" s="22" t="s">
        <v>112</v>
      </c>
      <c r="D2379" s="25">
        <v>4051</v>
      </c>
      <c r="E2379" s="24">
        <v>2310</v>
      </c>
      <c r="F2379" s="22" t="s">
        <v>35</v>
      </c>
      <c r="G2379" s="22" t="s">
        <v>36</v>
      </c>
      <c r="H2379" s="22" t="s">
        <v>120</v>
      </c>
      <c r="I2379" s="23" t="s">
        <v>77</v>
      </c>
      <c r="J2379" t="str">
        <f>_xlfn.CONCAT(IFERROR(INDEX(Lookup!B:B, MATCH(Table1[[#This Row],[Origin City]], Lookup!A:A, 0)), Table1[[#This Row],[Origin City]]),","," ",Table1[[#This Row],[Origin State]])</f>
        <v>Frankfort, KS</v>
      </c>
      <c r="K2379" s="23" t="s">
        <v>121</v>
      </c>
      <c r="L2379" s="23" t="s">
        <v>40</v>
      </c>
      <c r="M2379" s="23" t="str">
        <f>_xlfn.CONCAT(IFERROR(INDEX(Lookup!B:B, MATCH(Table1[[#This Row],[Destination City]], Lookup!A:A, 0)), Table1[[#This Row],[Destination City]]),","," ",Table1[[#This Row],[Destination State]])</f>
        <v>Calipatria, CA</v>
      </c>
      <c r="N2379" s="44">
        <v>1572</v>
      </c>
      <c r="O2379" s="23" t="s">
        <v>51</v>
      </c>
      <c r="P2379" s="23">
        <v>107</v>
      </c>
      <c r="Q2379" s="23"/>
      <c r="R2379" s="23" t="s">
        <v>42</v>
      </c>
      <c r="S2379" s="23" t="s">
        <v>43</v>
      </c>
      <c r="T2379" s="23" t="s">
        <v>52</v>
      </c>
      <c r="U2379" s="37" t="s">
        <v>44</v>
      </c>
      <c r="V2379" s="32"/>
      <c r="W2379" s="4">
        <v>5855</v>
      </c>
      <c r="X2379" s="4">
        <f>IF(Table1[[#This Row],[Commodity]]="corn",Table1[[#This Row],[Tariff per Car]]/(111*2000/56),Table1[[#This Row],[Tariff per Car]]/(111*2000/60))</f>
        <v>1.476936936936937</v>
      </c>
      <c r="Y2379" s="4">
        <f>Table1[[#This Row],[Tariff per Car]]/100.7</f>
        <v>58.142999006951342</v>
      </c>
      <c r="Z2379" s="4">
        <f>(Table1[[#This Row],[Tariff per Car]]/111)</f>
        <v>52.747747747747745</v>
      </c>
      <c r="AA2379" s="6">
        <f>(Table1[[#This Row],[Tariff per Car]]/111)/Table1[[#This Row],[Route Mileage]]</f>
        <v>3.3554546913325538E-2</v>
      </c>
      <c r="AB2379" s="4">
        <v>0.35</v>
      </c>
      <c r="AC2379" s="4">
        <f>Table1[[#This Row],[FSC per Mile]]*Table1[[#This Row],[Route Mileage]]</f>
        <v>550.19999999999993</v>
      </c>
      <c r="AD2379" s="4">
        <f>Table1[[#This Row],[Tariff per Car]]+Table1[[#This Row],[FSC per Car]]</f>
        <v>6405.2</v>
      </c>
      <c r="AE2379" s="4">
        <f>IF(Table1[[#This Row],[Commodity]]="corn",Table1[[#This Row],[Tariff + FSC per Car]]/(111*2000/56),Table1[[#This Row],[Tariff + FSC per Car]]/(111*2000/60))</f>
        <v>1.6157261261261262</v>
      </c>
      <c r="AF2379" s="4">
        <f>Table1[[#This Row],[Tariff + FSC per Car]]/100.7</f>
        <v>63.606752730883812</v>
      </c>
      <c r="AG2379" s="4">
        <f>(Table1[[#This Row],[Tariff + FSC per Car]]/111)</f>
        <v>57.704504504504506</v>
      </c>
      <c r="AH2379" s="6">
        <f>(Table1[[#This Row],[Tariff + FSC per Car]]/111)/Table1[[#This Row],[Route Mileage]]</f>
        <v>3.6707700066478693E-2</v>
      </c>
    </row>
    <row r="2380" spans="1:34" x14ac:dyDescent="0.25">
      <c r="A2380" s="3">
        <v>46037</v>
      </c>
      <c r="B2380" s="22" t="s">
        <v>112</v>
      </c>
      <c r="C2380" s="22" t="s">
        <v>112</v>
      </c>
      <c r="D2380" s="25">
        <v>4051</v>
      </c>
      <c r="E2380" s="24">
        <v>2300</v>
      </c>
      <c r="F2380" s="22" t="s">
        <v>35</v>
      </c>
      <c r="G2380" s="22" t="s">
        <v>36</v>
      </c>
      <c r="H2380" s="22" t="s">
        <v>113</v>
      </c>
      <c r="I2380" s="23" t="s">
        <v>38</v>
      </c>
      <c r="J2380" t="str">
        <f>_xlfn.CONCAT(IFERROR(INDEX(Lookup!B:B, MATCH(Table1[[#This Row],[Origin City]], Lookup!A:A, 0)), Table1[[#This Row],[Origin City]]),","," ",Table1[[#This Row],[Origin State]])</f>
        <v>Mead, NE</v>
      </c>
      <c r="K2380" s="23" t="s">
        <v>114</v>
      </c>
      <c r="L2380" s="23" t="s">
        <v>40</v>
      </c>
      <c r="M2380" s="23" t="str">
        <f>_xlfn.CONCAT(IFERROR(INDEX(Lookup!B:B, MATCH(Table1[[#This Row],[Destination City]], Lookup!A:A, 0)), Table1[[#This Row],[Destination City]]),","," ",Table1[[#This Row],[Destination State]])</f>
        <v>Keyes, CA</v>
      </c>
      <c r="N2380" s="44">
        <v>1737</v>
      </c>
      <c r="O2380" s="23" t="s">
        <v>51</v>
      </c>
      <c r="P2380" s="23">
        <v>107</v>
      </c>
      <c r="Q2380" s="23"/>
      <c r="R2380" s="23" t="s">
        <v>42</v>
      </c>
      <c r="S2380" s="23" t="s">
        <v>43</v>
      </c>
      <c r="T2380" s="23" t="s">
        <v>52</v>
      </c>
      <c r="U2380" s="37" t="s">
        <v>44</v>
      </c>
      <c r="V2380" s="32"/>
      <c r="W2380" s="4">
        <v>6015</v>
      </c>
      <c r="X2380" s="4">
        <f>IF(Table1[[#This Row],[Commodity]]="corn",Table1[[#This Row],[Tariff per Car]]/(111*2000/56),Table1[[#This Row],[Tariff per Car]]/(111*2000/60))</f>
        <v>1.5172972972972973</v>
      </c>
      <c r="Y2380" s="4">
        <f>Table1[[#This Row],[Tariff per Car]]/100.7</f>
        <v>59.731876861966235</v>
      </c>
      <c r="Z2380" s="4">
        <f>(Table1[[#This Row],[Tariff per Car]]/111)</f>
        <v>54.189189189189186</v>
      </c>
      <c r="AA2380" s="6">
        <f>(Table1[[#This Row],[Tariff per Car]]/111)/Table1[[#This Row],[Route Mileage]]</f>
        <v>3.1197000108917204E-2</v>
      </c>
      <c r="AB2380" s="4">
        <v>0.35</v>
      </c>
      <c r="AC2380" s="4">
        <f>Table1[[#This Row],[FSC per Mile]]*Table1[[#This Row],[Route Mileage]]</f>
        <v>607.94999999999993</v>
      </c>
      <c r="AD2380" s="4">
        <f>Table1[[#This Row],[Tariff per Car]]+Table1[[#This Row],[FSC per Car]]</f>
        <v>6622.95</v>
      </c>
      <c r="AE2380" s="4">
        <f>IF(Table1[[#This Row],[Commodity]]="corn",Table1[[#This Row],[Tariff + FSC per Car]]/(111*2000/56),Table1[[#This Row],[Tariff + FSC per Car]]/(111*2000/60))</f>
        <v>1.670654054054054</v>
      </c>
      <c r="AF2380" s="4">
        <f>Table1[[#This Row],[Tariff + FSC per Car]]/100.7</f>
        <v>65.76911618669314</v>
      </c>
      <c r="AG2380" s="4">
        <f>(Table1[[#This Row],[Tariff + FSC per Car]]/111)</f>
        <v>59.666216216216213</v>
      </c>
      <c r="AH2380" s="6">
        <f>(Table1[[#This Row],[Tariff + FSC per Car]]/111)/Table1[[#This Row],[Route Mileage]]</f>
        <v>3.435015326207036E-2</v>
      </c>
    </row>
    <row r="2381" spans="1:34" x14ac:dyDescent="0.25">
      <c r="A2381" s="3">
        <v>46037</v>
      </c>
      <c r="B2381" s="22" t="s">
        <v>112</v>
      </c>
      <c r="C2381" s="22" t="s">
        <v>112</v>
      </c>
      <c r="D2381" s="25">
        <v>4051</v>
      </c>
      <c r="E2381" s="24">
        <v>2215</v>
      </c>
      <c r="F2381" s="22" t="s">
        <v>35</v>
      </c>
      <c r="G2381" s="22" t="s">
        <v>36</v>
      </c>
      <c r="H2381" s="22" t="s">
        <v>117</v>
      </c>
      <c r="I2381" s="23" t="s">
        <v>38</v>
      </c>
      <c r="J2381" t="str">
        <f>_xlfn.CONCAT(IFERROR(INDEX(Lookup!B:B, MATCH(Table1[[#This Row],[Origin City]], Lookup!A:A, 0)), Table1[[#This Row],[Origin City]]),","," ",Table1[[#This Row],[Origin State]])</f>
        <v>Nebraska City, NE</v>
      </c>
      <c r="K2381" s="23" t="s">
        <v>118</v>
      </c>
      <c r="L2381" s="23" t="s">
        <v>54</v>
      </c>
      <c r="M2381" s="23" t="str">
        <f>_xlfn.CONCAT(IFERROR(INDEX(Lookup!B:B, MATCH(Table1[[#This Row],[Destination City]], Lookup!A:A, 0)), Table1[[#This Row],[Destination City]]),","," ",Table1[[#This Row],[Destination State]])</f>
        <v>Amarillo, TX</v>
      </c>
      <c r="N2381" s="44">
        <v>714</v>
      </c>
      <c r="O2381" s="23" t="s">
        <v>51</v>
      </c>
      <c r="P2381" s="23">
        <v>107</v>
      </c>
      <c r="Q2381" s="23"/>
      <c r="R2381" s="23" t="s">
        <v>42</v>
      </c>
      <c r="S2381" s="23" t="s">
        <v>43</v>
      </c>
      <c r="T2381" s="23" t="s">
        <v>52</v>
      </c>
      <c r="U2381" s="37" t="s">
        <v>44</v>
      </c>
      <c r="V2381" s="32"/>
      <c r="W2381" s="4">
        <v>4855</v>
      </c>
      <c r="X2381" s="4">
        <f>IF(Table1[[#This Row],[Commodity]]="corn",Table1[[#This Row],[Tariff per Car]]/(111*2000/56),Table1[[#This Row],[Tariff per Car]]/(111*2000/60))</f>
        <v>1.2246846846846846</v>
      </c>
      <c r="Y2381" s="4">
        <f>Table1[[#This Row],[Tariff per Car]]/100.7</f>
        <v>48.212512413108243</v>
      </c>
      <c r="Z2381" s="4">
        <f>(Table1[[#This Row],[Tariff per Car]]/111)</f>
        <v>43.738738738738739</v>
      </c>
      <c r="AA2381" s="6">
        <f>(Table1[[#This Row],[Tariff per Car]]/111)/Table1[[#This Row],[Route Mileage]]</f>
        <v>6.1258737729325968E-2</v>
      </c>
      <c r="AB2381" s="4">
        <v>0.35</v>
      </c>
      <c r="AC2381" s="4">
        <f>Table1[[#This Row],[FSC per Mile]]*Table1[[#This Row],[Route Mileage]]</f>
        <v>249.89999999999998</v>
      </c>
      <c r="AD2381" s="4">
        <f>Table1[[#This Row],[Tariff per Car]]+Table1[[#This Row],[FSC per Car]]</f>
        <v>5104.8999999999996</v>
      </c>
      <c r="AE2381" s="4">
        <f>IF(Table1[[#This Row],[Commodity]]="corn",Table1[[#This Row],[Tariff + FSC per Car]]/(111*2000/56),Table1[[#This Row],[Tariff + FSC per Car]]/(111*2000/60))</f>
        <v>1.2877225225225224</v>
      </c>
      <c r="AF2381" s="4">
        <f>Table1[[#This Row],[Tariff + FSC per Car]]/100.7</f>
        <v>50.694141012909625</v>
      </c>
      <c r="AG2381" s="4">
        <f>(Table1[[#This Row],[Tariff + FSC per Car]]/111)</f>
        <v>45.990090090090085</v>
      </c>
      <c r="AH2381" s="6">
        <f>(Table1[[#This Row],[Tariff + FSC per Car]]/111)/Table1[[#This Row],[Route Mileage]]</f>
        <v>6.4411890882479117E-2</v>
      </c>
    </row>
    <row r="2382" spans="1:34" x14ac:dyDescent="0.25">
      <c r="A2382" s="3">
        <v>46037</v>
      </c>
      <c r="B2382" s="22" t="s">
        <v>112</v>
      </c>
      <c r="C2382" s="22" t="s">
        <v>112</v>
      </c>
      <c r="D2382" s="25">
        <v>4051</v>
      </c>
      <c r="E2382" s="24">
        <v>2100</v>
      </c>
      <c r="F2382" s="22" t="s">
        <v>35</v>
      </c>
      <c r="G2382" s="22" t="s">
        <v>36</v>
      </c>
      <c r="H2382" s="22" t="s">
        <v>122</v>
      </c>
      <c r="I2382" s="23" t="s">
        <v>59</v>
      </c>
      <c r="J2382" t="str">
        <f>_xlfn.CONCAT(IFERROR(INDEX(Lookup!B:B, MATCH(Table1[[#This Row],[Origin City]], Lookup!A:A, 0)), Table1[[#This Row],[Origin City]]),","," ",Table1[[#This Row],[Origin State]])</f>
        <v>Sloan, IA</v>
      </c>
      <c r="K2382" s="23" t="s">
        <v>123</v>
      </c>
      <c r="L2382" s="23" t="s">
        <v>124</v>
      </c>
      <c r="M2382" s="23" t="str">
        <f>_xlfn.CONCAT(IFERROR(INDEX(Lookup!B:B, MATCH(Table1[[#This Row],[Destination City]], Lookup!A:A, 0)), Table1[[#This Row],[Destination City]]),","," ",Table1[[#This Row],[Destination State]])</f>
        <v>Burley, ID</v>
      </c>
      <c r="N2382" s="44">
        <v>1176</v>
      </c>
      <c r="O2382" s="23" t="s">
        <v>51</v>
      </c>
      <c r="P2382" s="23">
        <v>107</v>
      </c>
      <c r="Q2382" s="23"/>
      <c r="R2382" s="23" t="s">
        <v>42</v>
      </c>
      <c r="S2382" s="23" t="s">
        <v>43</v>
      </c>
      <c r="T2382" s="23" t="s">
        <v>52</v>
      </c>
      <c r="U2382" s="37" t="s">
        <v>44</v>
      </c>
      <c r="V2382" s="32"/>
      <c r="W2382" s="4">
        <v>5535</v>
      </c>
      <c r="X2382" s="4">
        <f>IF(Table1[[#This Row],[Commodity]]="corn",Table1[[#This Row],[Tariff per Car]]/(111*2000/56),Table1[[#This Row],[Tariff per Car]]/(111*2000/60))</f>
        <v>1.3962162162162162</v>
      </c>
      <c r="Y2382" s="4">
        <f>Table1[[#This Row],[Tariff per Car]]/100.7</f>
        <v>54.96524329692155</v>
      </c>
      <c r="Z2382" s="4">
        <f>(Table1[[#This Row],[Tariff per Car]]/111)</f>
        <v>49.864864864864863</v>
      </c>
      <c r="AA2382" s="6">
        <f>(Table1[[#This Row],[Tariff per Car]]/111)/Table1[[#This Row],[Route Mileage]]</f>
        <v>4.2402095973524546E-2</v>
      </c>
      <c r="AB2382" s="4">
        <v>0.35</v>
      </c>
      <c r="AC2382" s="4">
        <f>Table1[[#This Row],[FSC per Mile]]*Table1[[#This Row],[Route Mileage]]</f>
        <v>411.59999999999997</v>
      </c>
      <c r="AD2382" s="4">
        <f>Table1[[#This Row],[Tariff per Car]]+Table1[[#This Row],[FSC per Car]]</f>
        <v>5946.6</v>
      </c>
      <c r="AE2382" s="4">
        <f>IF(Table1[[#This Row],[Commodity]]="corn",Table1[[#This Row],[Tariff + FSC per Car]]/(111*2000/56),Table1[[#This Row],[Tariff + FSC per Car]]/(111*2000/60))</f>
        <v>1.5000432432432433</v>
      </c>
      <c r="AF2382" s="4">
        <f>Table1[[#This Row],[Tariff + FSC per Car]]/100.7</f>
        <v>59.05263157894737</v>
      </c>
      <c r="AG2382" s="4">
        <f>(Table1[[#This Row],[Tariff + FSC per Car]]/111)</f>
        <v>53.572972972972977</v>
      </c>
      <c r="AH2382" s="6">
        <f>(Table1[[#This Row],[Tariff + FSC per Car]]/111)/Table1[[#This Row],[Route Mileage]]</f>
        <v>4.5555249126677702E-2</v>
      </c>
    </row>
    <row r="2383" spans="1:34" x14ac:dyDescent="0.25">
      <c r="A2383" s="3">
        <v>46037</v>
      </c>
      <c r="B2383" s="22" t="s">
        <v>112</v>
      </c>
      <c r="C2383" s="22" t="s">
        <v>112</v>
      </c>
      <c r="D2383" s="25">
        <v>4051</v>
      </c>
      <c r="E2383" s="24">
        <v>2210</v>
      </c>
      <c r="F2383" s="22" t="s">
        <v>35</v>
      </c>
      <c r="G2383" s="22" t="s">
        <v>36</v>
      </c>
      <c r="H2383" s="22" t="s">
        <v>125</v>
      </c>
      <c r="I2383" s="23" t="s">
        <v>57</v>
      </c>
      <c r="J2383" t="str">
        <f>_xlfn.CONCAT(IFERROR(INDEX(Lookup!B:B, MATCH(Table1[[#This Row],[Origin City]], Lookup!A:A, 0)), Table1[[#This Row],[Origin City]]),","," ",Table1[[#This Row],[Origin State]])</f>
        <v>Sterling, IL</v>
      </c>
      <c r="K2383" s="23" t="s">
        <v>126</v>
      </c>
      <c r="L2383" s="23" t="s">
        <v>127</v>
      </c>
      <c r="M2383" s="23" t="str">
        <f>_xlfn.CONCAT(IFERROR(INDEX(Lookup!B:B, MATCH(Table1[[#This Row],[Destination City]], Lookup!A:A, 0)), Table1[[#This Row],[Destination City]]),","," ",Table1[[#This Row],[Destination State]])</f>
        <v>Nashville, AR</v>
      </c>
      <c r="N2383" s="44">
        <v>723</v>
      </c>
      <c r="O2383" s="23" t="s">
        <v>51</v>
      </c>
      <c r="P2383" s="23">
        <v>107</v>
      </c>
      <c r="Q2383" s="23"/>
      <c r="R2383" s="23" t="s">
        <v>42</v>
      </c>
      <c r="S2383" s="23" t="s">
        <v>43</v>
      </c>
      <c r="T2383" s="23" t="s">
        <v>52</v>
      </c>
      <c r="U2383" s="37" t="s">
        <v>44</v>
      </c>
      <c r="V2383" s="32"/>
      <c r="W2383" s="4">
        <v>4075</v>
      </c>
      <c r="X2383" s="4">
        <f>IF(Table1[[#This Row],[Commodity]]="corn",Table1[[#This Row],[Tariff per Car]]/(111*2000/56),Table1[[#This Row],[Tariff per Car]]/(111*2000/60))</f>
        <v>1.0279279279279279</v>
      </c>
      <c r="Y2383" s="4">
        <f>Table1[[#This Row],[Tariff per Car]]/100.7</f>
        <v>40.466732869910622</v>
      </c>
      <c r="Z2383" s="4">
        <f>(Table1[[#This Row],[Tariff per Car]]/111)</f>
        <v>36.711711711711715</v>
      </c>
      <c r="AA2383" s="6">
        <f>(Table1[[#This Row],[Tariff per Car]]/111)/Table1[[#This Row],[Route Mileage]]</f>
        <v>5.0776917996835015E-2</v>
      </c>
      <c r="AB2383" s="4">
        <v>0.35</v>
      </c>
      <c r="AC2383" s="4">
        <f>Table1[[#This Row],[FSC per Mile]]*Table1[[#This Row],[Route Mileage]]</f>
        <v>253.04999999999998</v>
      </c>
      <c r="AD2383" s="4">
        <f>Table1[[#This Row],[Tariff per Car]]+Table1[[#This Row],[FSC per Car]]</f>
        <v>4328.05</v>
      </c>
      <c r="AE2383" s="4">
        <f>IF(Table1[[#This Row],[Commodity]]="corn",Table1[[#This Row],[Tariff + FSC per Car]]/(111*2000/56),Table1[[#This Row],[Tariff + FSC per Car]]/(111*2000/60))</f>
        <v>1.0917603603603605</v>
      </c>
      <c r="AF2383" s="4">
        <f>Table1[[#This Row],[Tariff + FSC per Car]]/100.7</f>
        <v>42.979642502482619</v>
      </c>
      <c r="AG2383" s="4">
        <f>(Table1[[#This Row],[Tariff + FSC per Car]]/111)</f>
        <v>38.991441441441445</v>
      </c>
      <c r="AH2383" s="6">
        <f>(Table1[[#This Row],[Tariff + FSC per Car]]/111)/Table1[[#This Row],[Route Mileage]]</f>
        <v>5.3930071149988171E-2</v>
      </c>
    </row>
    <row r="2384" spans="1:34" x14ac:dyDescent="0.25">
      <c r="A2384" s="3">
        <v>46037</v>
      </c>
      <c r="B2384" s="22" t="s">
        <v>34</v>
      </c>
      <c r="C2384" s="22" t="s">
        <v>34</v>
      </c>
      <c r="D2384" s="25">
        <v>4022</v>
      </c>
      <c r="E2384" s="24">
        <v>69105</v>
      </c>
      <c r="F2384" s="22" t="s">
        <v>72</v>
      </c>
      <c r="G2384" s="22" t="s">
        <v>36</v>
      </c>
      <c r="H2384" s="22" t="s">
        <v>73</v>
      </c>
      <c r="I2384" s="23" t="s">
        <v>47</v>
      </c>
      <c r="J2384" t="str">
        <f>_xlfn.CONCAT(IFERROR(INDEX(Lookup!B:B, MATCH(Table1[[#This Row],[Origin City]], Lookup!A:A, 0)), Table1[[#This Row],[Origin City]]),","," ",Table1[[#This Row],[Origin State]])</f>
        <v>Argyle, MN</v>
      </c>
      <c r="K2384" s="23" t="s">
        <v>48</v>
      </c>
      <c r="L2384" s="23" t="s">
        <v>49</v>
      </c>
      <c r="M2384" s="23" t="s">
        <v>50</v>
      </c>
      <c r="N2384" s="44">
        <v>1528</v>
      </c>
      <c r="O2384" s="23" t="s">
        <v>51</v>
      </c>
      <c r="P2384" s="23">
        <v>110</v>
      </c>
      <c r="Q2384" s="23">
        <v>120</v>
      </c>
      <c r="R2384" s="23" t="s">
        <v>2</v>
      </c>
      <c r="S2384" s="23" t="s">
        <v>43</v>
      </c>
      <c r="T2384" s="23" t="s">
        <v>52</v>
      </c>
      <c r="U2384" s="37" t="s">
        <v>44</v>
      </c>
      <c r="V2384" s="32" t="s">
        <v>45</v>
      </c>
      <c r="W2384" s="4">
        <v>6135</v>
      </c>
      <c r="X2384" s="4">
        <f>IF(Table1[[#This Row],[Commodity]]="corn",Table1[[#This Row],[Tariff per Car]]/(111*2000/56),Table1[[#This Row],[Tariff per Car]]/(111*2000/60))</f>
        <v>1.6581081081081082</v>
      </c>
      <c r="Y2384" s="4">
        <f>Table1[[#This Row],[Tariff per Car]]/100.7</f>
        <v>60.923535253227406</v>
      </c>
      <c r="Z2384" s="4">
        <f>(Table1[[#This Row],[Tariff per Car]]/111)</f>
        <v>55.270270270270274</v>
      </c>
      <c r="AA2384" s="6">
        <f>(Table1[[#This Row],[Tariff per Car]]/111)/Table1[[#This Row],[Route Mileage]]</f>
        <v>3.6171642847035522E-2</v>
      </c>
      <c r="AB2384" s="4">
        <v>0.12</v>
      </c>
      <c r="AC2384" s="4">
        <f>Table1[[#This Row],[FSC per Mile]]*Table1[[#This Row],[Route Mileage]]</f>
        <v>183.35999999999999</v>
      </c>
      <c r="AD2384" s="4">
        <f>Table1[[#This Row],[Tariff per Car]]+Table1[[#This Row],[FSC per Car]]</f>
        <v>6318.36</v>
      </c>
      <c r="AE2384" s="4">
        <f>IF(Table1[[#This Row],[Commodity]]="corn",Table1[[#This Row],[Tariff + FSC per Car]]/(111*2000/56),Table1[[#This Row],[Tariff + FSC per Car]]/(111*2000/60))</f>
        <v>1.7076648648648647</v>
      </c>
      <c r="AF2384" s="4">
        <f>Table1[[#This Row],[Tariff + FSC per Car]]/100.7</f>
        <v>62.744389275074475</v>
      </c>
      <c r="AG2384" s="4">
        <f>(Table1[[#This Row],[Tariff + FSC per Car]]/111)</f>
        <v>56.922162162162159</v>
      </c>
      <c r="AH2384" s="6">
        <f>(Table1[[#This Row],[Tariff + FSC per Car]]/111)/Table1[[#This Row],[Route Mileage]]</f>
        <v>3.7252723928116599E-2</v>
      </c>
    </row>
    <row r="2385" spans="1:34" x14ac:dyDescent="0.25">
      <c r="A2385" s="3">
        <v>46037</v>
      </c>
      <c r="B2385" s="22" t="s">
        <v>34</v>
      </c>
      <c r="C2385" s="22" t="s">
        <v>34</v>
      </c>
      <c r="D2385" s="25">
        <v>4022</v>
      </c>
      <c r="E2385" s="24">
        <v>69105</v>
      </c>
      <c r="F2385" s="22" t="s">
        <v>72</v>
      </c>
      <c r="G2385" s="22" t="s">
        <v>36</v>
      </c>
      <c r="H2385" s="22" t="s">
        <v>73</v>
      </c>
      <c r="I2385" s="23" t="s">
        <v>47</v>
      </c>
      <c r="J2385" t="str">
        <f>_xlfn.CONCAT(IFERROR(INDEX(Lookup!B:B, MATCH(Table1[[#This Row],[Origin City]], Lookup!A:A, 0)), Table1[[#This Row],[Origin City]]),","," ",Table1[[#This Row],[Origin State]])</f>
        <v>Argyle, MN</v>
      </c>
      <c r="K2385" s="23" t="s">
        <v>65</v>
      </c>
      <c r="L2385" s="23" t="s">
        <v>54</v>
      </c>
      <c r="M2385" s="23" t="s">
        <v>66</v>
      </c>
      <c r="N2385" s="44">
        <v>1634</v>
      </c>
      <c r="O2385" s="23" t="s">
        <v>51</v>
      </c>
      <c r="P2385" s="23">
        <v>110</v>
      </c>
      <c r="Q2385" s="23">
        <v>120</v>
      </c>
      <c r="R2385" s="23" t="s">
        <v>2</v>
      </c>
      <c r="S2385" s="23" t="s">
        <v>43</v>
      </c>
      <c r="T2385" s="23" t="s">
        <v>52</v>
      </c>
      <c r="U2385" s="37" t="s">
        <v>44</v>
      </c>
      <c r="V2385" s="32" t="s">
        <v>45</v>
      </c>
      <c r="W2385" s="4">
        <v>5185</v>
      </c>
      <c r="X2385" s="4">
        <f>IF(Table1[[#This Row],[Commodity]]="corn",Table1[[#This Row],[Tariff per Car]]/(111*2000/56),Table1[[#This Row],[Tariff per Car]]/(111*2000/60))</f>
        <v>1.4013513513513514</v>
      </c>
      <c r="Y2385" s="4">
        <f>Table1[[#This Row],[Tariff per Car]]/100.7</f>
        <v>51.489572989076464</v>
      </c>
      <c r="Z2385" s="4">
        <f>(Table1[[#This Row],[Tariff per Car]]/111)</f>
        <v>46.711711711711715</v>
      </c>
      <c r="AA2385" s="6">
        <f>(Table1[[#This Row],[Tariff per Car]]/111)/Table1[[#This Row],[Route Mileage]]</f>
        <v>2.8587338868856619E-2</v>
      </c>
      <c r="AB2385" s="4">
        <v>0.12</v>
      </c>
      <c r="AC2385" s="4">
        <f>Table1[[#This Row],[FSC per Mile]]*Table1[[#This Row],[Route Mileage]]</f>
        <v>196.07999999999998</v>
      </c>
      <c r="AD2385" s="4">
        <f>Table1[[#This Row],[Tariff per Car]]+Table1[[#This Row],[FSC per Car]]</f>
        <v>5381.08</v>
      </c>
      <c r="AE2385" s="4">
        <f>IF(Table1[[#This Row],[Commodity]]="corn",Table1[[#This Row],[Tariff + FSC per Car]]/(111*2000/56),Table1[[#This Row],[Tariff + FSC per Car]]/(111*2000/60))</f>
        <v>1.454345945945946</v>
      </c>
      <c r="AF2385" s="4">
        <f>Table1[[#This Row],[Tariff + FSC per Car]]/100.7</f>
        <v>53.436742800397219</v>
      </c>
      <c r="AG2385" s="4">
        <f>(Table1[[#This Row],[Tariff + FSC per Car]]/111)</f>
        <v>48.4781981981982</v>
      </c>
      <c r="AH2385" s="6">
        <f>(Table1[[#This Row],[Tariff + FSC per Car]]/111)/Table1[[#This Row],[Route Mileage]]</f>
        <v>2.9668419949937699E-2</v>
      </c>
    </row>
    <row r="2386" spans="1:34" x14ac:dyDescent="0.25">
      <c r="A2386" s="3">
        <v>46037</v>
      </c>
      <c r="B2386" s="22" t="s">
        <v>34</v>
      </c>
      <c r="C2386" s="22" t="s">
        <v>34</v>
      </c>
      <c r="D2386" s="25">
        <v>4022</v>
      </c>
      <c r="E2386" s="24">
        <v>69105</v>
      </c>
      <c r="F2386" s="22" t="s">
        <v>72</v>
      </c>
      <c r="G2386" s="22" t="s">
        <v>36</v>
      </c>
      <c r="H2386" s="22" t="s">
        <v>74</v>
      </c>
      <c r="I2386" s="23" t="s">
        <v>75</v>
      </c>
      <c r="J2386" t="str">
        <f>_xlfn.CONCAT(IFERROR(INDEX(Lookup!B:B, MATCH(Table1[[#This Row],[Origin City]], Lookup!A:A, 0)), Table1[[#This Row],[Origin City]]),","," ",Table1[[#This Row],[Origin State]])</f>
        <v>Casselton, ND</v>
      </c>
      <c r="K2386" s="23" t="s">
        <v>48</v>
      </c>
      <c r="L2386" s="23" t="s">
        <v>49</v>
      </c>
      <c r="M2386" s="23" t="s">
        <v>50</v>
      </c>
      <c r="N2386" s="44">
        <v>1469</v>
      </c>
      <c r="O2386" s="23" t="s">
        <v>51</v>
      </c>
      <c r="P2386" s="23">
        <v>110</v>
      </c>
      <c r="Q2386" s="23">
        <v>120</v>
      </c>
      <c r="R2386" s="23" t="s">
        <v>2</v>
      </c>
      <c r="S2386" s="23" t="s">
        <v>43</v>
      </c>
      <c r="T2386" s="23" t="s">
        <v>52</v>
      </c>
      <c r="U2386" s="37" t="s">
        <v>44</v>
      </c>
      <c r="V2386" s="32" t="s">
        <v>45</v>
      </c>
      <c r="W2386" s="4">
        <v>6085</v>
      </c>
      <c r="X2386" s="4">
        <f>IF(Table1[[#This Row],[Commodity]]="corn",Table1[[#This Row],[Tariff per Car]]/(111*2000/56),Table1[[#This Row],[Tariff per Car]]/(111*2000/60))</f>
        <v>1.6445945945945946</v>
      </c>
      <c r="Y2386" s="4">
        <f>Table1[[#This Row],[Tariff per Car]]/100.7</f>
        <v>60.427010923535249</v>
      </c>
      <c r="Z2386" s="4">
        <f>(Table1[[#This Row],[Tariff per Car]]/111)</f>
        <v>54.81981981981982</v>
      </c>
      <c r="AA2386" s="6">
        <f>(Table1[[#This Row],[Tariff per Car]]/111)/Table1[[#This Row],[Route Mileage]]</f>
        <v>3.731778068061254E-2</v>
      </c>
      <c r="AB2386" s="4">
        <v>0.12</v>
      </c>
      <c r="AC2386" s="4">
        <f>Table1[[#This Row],[FSC per Mile]]*Table1[[#This Row],[Route Mileage]]</f>
        <v>176.28</v>
      </c>
      <c r="AD2386" s="4">
        <f>Table1[[#This Row],[Tariff per Car]]+Table1[[#This Row],[FSC per Car]]</f>
        <v>6261.28</v>
      </c>
      <c r="AE2386" s="4">
        <f>IF(Table1[[#This Row],[Commodity]]="corn",Table1[[#This Row],[Tariff + FSC per Car]]/(111*2000/56),Table1[[#This Row],[Tariff + FSC per Car]]/(111*2000/60))</f>
        <v>1.6922378378378378</v>
      </c>
      <c r="AF2386" s="4">
        <f>Table1[[#This Row],[Tariff + FSC per Car]]/100.7</f>
        <v>62.177557100297911</v>
      </c>
      <c r="AG2386" s="4">
        <f>(Table1[[#This Row],[Tariff + FSC per Car]]/111)</f>
        <v>56.407927927927929</v>
      </c>
      <c r="AH2386" s="6">
        <f>(Table1[[#This Row],[Tariff + FSC per Car]]/111)/Table1[[#This Row],[Route Mileage]]</f>
        <v>3.8398861761693624E-2</v>
      </c>
    </row>
    <row r="2387" spans="1:34" x14ac:dyDescent="0.25">
      <c r="A2387" s="3">
        <v>46037</v>
      </c>
      <c r="B2387" s="22" t="s">
        <v>34</v>
      </c>
      <c r="C2387" s="22" t="s">
        <v>34</v>
      </c>
      <c r="D2387" s="25">
        <v>4022</v>
      </c>
      <c r="E2387" s="24">
        <v>69902</v>
      </c>
      <c r="F2387" s="22" t="s">
        <v>72</v>
      </c>
      <c r="G2387" s="22" t="s">
        <v>36</v>
      </c>
      <c r="H2387" s="22" t="s">
        <v>74</v>
      </c>
      <c r="I2387" s="23" t="s">
        <v>75</v>
      </c>
      <c r="J2387" t="str">
        <f>_xlfn.CONCAT(IFERROR(INDEX(Lookup!B:B, MATCH(Table1[[#This Row],[Origin City]], Lookup!A:A, 0)), Table1[[#This Row],[Origin City]]),","," ",Table1[[#This Row],[Origin State]])</f>
        <v>Casselton, ND</v>
      </c>
      <c r="K2387" s="23" t="s">
        <v>79</v>
      </c>
      <c r="L2387" s="23" t="s">
        <v>62</v>
      </c>
      <c r="M2387" s="23" t="str">
        <f>_xlfn.CONCAT(IFERROR(INDEX(Lookup!B:B, MATCH(Table1[[#This Row],[Destination City]], Lookup!A:A, 0)), Table1[[#This Row],[Destination City]]),","," ",Table1[[#This Row],[Destination State]])</f>
        <v>St. Louis, MO</v>
      </c>
      <c r="N2387" s="44">
        <v>855</v>
      </c>
      <c r="O2387" s="23" t="s">
        <v>51</v>
      </c>
      <c r="P2387" s="23">
        <v>110</v>
      </c>
      <c r="Q2387" s="23">
        <v>120</v>
      </c>
      <c r="R2387" s="23" t="s">
        <v>2</v>
      </c>
      <c r="S2387" s="23" t="s">
        <v>43</v>
      </c>
      <c r="T2387" s="23" t="s">
        <v>52</v>
      </c>
      <c r="U2387" s="37" t="s">
        <v>44</v>
      </c>
      <c r="V2387" s="32" t="s">
        <v>45</v>
      </c>
      <c r="W2387" s="4">
        <v>3400</v>
      </c>
      <c r="X2387" s="4">
        <f>IF(Table1[[#This Row],[Commodity]]="corn",Table1[[#This Row],[Tariff per Car]]/(111*2000/56),Table1[[#This Row],[Tariff per Car]]/(111*2000/60))</f>
        <v>0.91891891891891897</v>
      </c>
      <c r="Y2387" s="4">
        <f>Table1[[#This Row],[Tariff per Car]]/100.7</f>
        <v>33.763654419066533</v>
      </c>
      <c r="Z2387" s="4">
        <f>(Table1[[#This Row],[Tariff per Car]]/111)</f>
        <v>30.63063063063063</v>
      </c>
      <c r="AA2387" s="6">
        <f>(Table1[[#This Row],[Tariff per Car]]/111)/Table1[[#This Row],[Route Mileage]]</f>
        <v>3.5825298983193719E-2</v>
      </c>
      <c r="AB2387" s="4">
        <v>0.12</v>
      </c>
      <c r="AC2387" s="4">
        <f>Table1[[#This Row],[FSC per Mile]]*Table1[[#This Row],[Route Mileage]]</f>
        <v>102.6</v>
      </c>
      <c r="AD2387" s="4">
        <f>Table1[[#This Row],[Tariff per Car]]+Table1[[#This Row],[FSC per Car]]</f>
        <v>3502.6</v>
      </c>
      <c r="AE2387" s="4">
        <f>IF(Table1[[#This Row],[Commodity]]="corn",Table1[[#This Row],[Tariff + FSC per Car]]/(111*2000/56),Table1[[#This Row],[Tariff + FSC per Car]]/(111*2000/60))</f>
        <v>0.94664864864864862</v>
      </c>
      <c r="AF2387" s="4">
        <f>Table1[[#This Row],[Tariff + FSC per Car]]/100.7</f>
        <v>34.782522343594835</v>
      </c>
      <c r="AG2387" s="4">
        <f>(Table1[[#This Row],[Tariff + FSC per Car]]/111)</f>
        <v>31.554954954954955</v>
      </c>
      <c r="AH2387" s="6">
        <f>(Table1[[#This Row],[Tariff + FSC per Car]]/111)/Table1[[#This Row],[Route Mileage]]</f>
        <v>3.6906380064274803E-2</v>
      </c>
    </row>
    <row r="2388" spans="1:34" x14ac:dyDescent="0.25">
      <c r="A2388" s="3">
        <v>46037</v>
      </c>
      <c r="B2388" s="22" t="s">
        <v>34</v>
      </c>
      <c r="C2388" s="22" t="s">
        <v>34</v>
      </c>
      <c r="D2388" s="25">
        <v>4022</v>
      </c>
      <c r="E2388" s="24">
        <v>69105</v>
      </c>
      <c r="F2388" s="22" t="s">
        <v>72</v>
      </c>
      <c r="G2388" s="22" t="s">
        <v>36</v>
      </c>
      <c r="H2388" s="22" t="s">
        <v>76</v>
      </c>
      <c r="I2388" s="23" t="s">
        <v>77</v>
      </c>
      <c r="J2388" t="str">
        <f>_xlfn.CONCAT(IFERROR(INDEX(Lookup!B:B, MATCH(Table1[[#This Row],[Origin City]], Lookup!A:A, 0)), Table1[[#This Row],[Origin City]]),","," ",Table1[[#This Row],[Origin State]])</f>
        <v>Concordia, KS</v>
      </c>
      <c r="K2388" s="23" t="s">
        <v>65</v>
      </c>
      <c r="L2388" s="23" t="s">
        <v>54</v>
      </c>
      <c r="M2388" s="23" t="s">
        <v>66</v>
      </c>
      <c r="N2388" s="44">
        <v>742</v>
      </c>
      <c r="O2388" s="23" t="s">
        <v>51</v>
      </c>
      <c r="P2388" s="23">
        <v>110</v>
      </c>
      <c r="Q2388" s="23">
        <v>120</v>
      </c>
      <c r="R2388" s="23" t="s">
        <v>2</v>
      </c>
      <c r="S2388" s="23" t="s">
        <v>43</v>
      </c>
      <c r="T2388" s="23" t="s">
        <v>43</v>
      </c>
      <c r="U2388" s="37" t="s">
        <v>44</v>
      </c>
      <c r="V2388" s="32" t="s">
        <v>45</v>
      </c>
      <c r="W2388" s="4">
        <v>3435</v>
      </c>
      <c r="X2388" s="4">
        <f>IF(Table1[[#This Row],[Commodity]]="corn",Table1[[#This Row],[Tariff per Car]]/(111*2000/56),Table1[[#This Row],[Tariff per Car]]/(111*2000/60))</f>
        <v>0.92837837837837833</v>
      </c>
      <c r="Y2388" s="4">
        <f>Table1[[#This Row],[Tariff per Car]]/100.7</f>
        <v>34.111221449851044</v>
      </c>
      <c r="Z2388" s="4">
        <f>(Table1[[#This Row],[Tariff per Car]]/111)</f>
        <v>30.945945945945947</v>
      </c>
      <c r="AA2388" s="6">
        <f>(Table1[[#This Row],[Tariff per Car]]/111)/Table1[[#This Row],[Route Mileage]]</f>
        <v>4.1706126611786992E-2</v>
      </c>
      <c r="AB2388" s="4">
        <v>0.12</v>
      </c>
      <c r="AC2388" s="4">
        <f>Table1[[#This Row],[FSC per Mile]]*Table1[[#This Row],[Route Mileage]]</f>
        <v>89.039999999999992</v>
      </c>
      <c r="AD2388" s="4">
        <f>Table1[[#This Row],[Tariff per Car]]+Table1[[#This Row],[FSC per Car]]</f>
        <v>3524.04</v>
      </c>
      <c r="AE2388" s="4">
        <f>IF(Table1[[#This Row],[Commodity]]="corn",Table1[[#This Row],[Tariff + FSC per Car]]/(111*2000/56),Table1[[#This Row],[Tariff + FSC per Car]]/(111*2000/60))</f>
        <v>0.95244324324324325</v>
      </c>
      <c r="AF2388" s="4">
        <f>Table1[[#This Row],[Tariff + FSC per Car]]/100.7</f>
        <v>34.995431976166827</v>
      </c>
      <c r="AG2388" s="4">
        <f>(Table1[[#This Row],[Tariff + FSC per Car]]/111)</f>
        <v>31.748108108108109</v>
      </c>
      <c r="AH2388" s="6">
        <f>(Table1[[#This Row],[Tariff + FSC per Car]]/111)/Table1[[#This Row],[Route Mileage]]</f>
        <v>4.2787207692868069E-2</v>
      </c>
    </row>
    <row r="2389" spans="1:34" x14ac:dyDescent="0.25">
      <c r="A2389" s="3">
        <v>46037</v>
      </c>
      <c r="B2389" s="22" t="s">
        <v>34</v>
      </c>
      <c r="C2389" s="22" t="s">
        <v>34</v>
      </c>
      <c r="D2389" s="25">
        <v>4022</v>
      </c>
      <c r="E2389" s="24">
        <v>69105</v>
      </c>
      <c r="F2389" s="22" t="s">
        <v>72</v>
      </c>
      <c r="G2389" s="22" t="s">
        <v>36</v>
      </c>
      <c r="H2389" s="22" t="s">
        <v>78</v>
      </c>
      <c r="I2389" s="23" t="s">
        <v>68</v>
      </c>
      <c r="J2389" t="str">
        <f>_xlfn.CONCAT(IFERROR(INDEX(Lookup!B:B, MATCH(Table1[[#This Row],[Origin City]], Lookup!A:A, 0)), Table1[[#This Row],[Origin City]]),","," ",Table1[[#This Row],[Origin State]])</f>
        <v>Mitchell, SD</v>
      </c>
      <c r="K2389" s="23" t="s">
        <v>48</v>
      </c>
      <c r="L2389" s="23" t="s">
        <v>49</v>
      </c>
      <c r="M2389" s="23" t="s">
        <v>50</v>
      </c>
      <c r="N2389" s="44">
        <v>1624</v>
      </c>
      <c r="O2389" s="23" t="s">
        <v>51</v>
      </c>
      <c r="P2389" s="23">
        <v>110</v>
      </c>
      <c r="Q2389" s="23">
        <v>120</v>
      </c>
      <c r="R2389" s="23" t="s">
        <v>2</v>
      </c>
      <c r="S2389" s="23" t="s">
        <v>43</v>
      </c>
      <c r="T2389" t="s">
        <v>52</v>
      </c>
      <c r="U2389" s="37" t="s">
        <v>44</v>
      </c>
      <c r="V2389" s="32" t="s">
        <v>45</v>
      </c>
      <c r="W2389" s="4">
        <v>6185</v>
      </c>
      <c r="X2389" s="4">
        <f>IF(Table1[[#This Row],[Commodity]]="corn",Table1[[#This Row],[Tariff per Car]]/(111*2000/56),Table1[[#This Row],[Tariff per Car]]/(111*2000/60))</f>
        <v>1.6716216216216215</v>
      </c>
      <c r="Y2389" s="4">
        <f>Table1[[#This Row],[Tariff per Car]]/100.7</f>
        <v>61.420059582919563</v>
      </c>
      <c r="Z2389" s="4">
        <f>(Table1[[#This Row],[Tariff per Car]]/111)</f>
        <v>55.72072072072072</v>
      </c>
      <c r="AA2389" s="6">
        <f>(Table1[[#This Row],[Tariff per Car]]/111)/Table1[[#This Row],[Route Mileage]]</f>
        <v>3.4310788621133452E-2</v>
      </c>
      <c r="AB2389" s="4">
        <v>0.12</v>
      </c>
      <c r="AC2389" s="4">
        <f>Table1[[#This Row],[FSC per Mile]]*Table1[[#This Row],[Route Mileage]]</f>
        <v>194.88</v>
      </c>
      <c r="AD2389" s="4">
        <f>Table1[[#This Row],[Tariff per Car]]+Table1[[#This Row],[FSC per Car]]</f>
        <v>6379.88</v>
      </c>
      <c r="AE2389" s="4">
        <f>IF(Table1[[#This Row],[Commodity]]="corn",Table1[[#This Row],[Tariff + FSC per Car]]/(111*2000/56),Table1[[#This Row],[Tariff + FSC per Car]]/(111*2000/60))</f>
        <v>1.7242918918918919</v>
      </c>
      <c r="AF2389" s="4">
        <f>Table1[[#This Row],[Tariff + FSC per Car]]/100.7</f>
        <v>63.355312810327703</v>
      </c>
      <c r="AG2389" s="4">
        <f>(Table1[[#This Row],[Tariff + FSC per Car]]/111)</f>
        <v>57.476396396396396</v>
      </c>
      <c r="AH2389" s="6">
        <f>(Table1[[#This Row],[Tariff + FSC per Car]]/111)/Table1[[#This Row],[Route Mileage]]</f>
        <v>3.5391869702214529E-2</v>
      </c>
    </row>
    <row r="2390" spans="1:34" x14ac:dyDescent="0.25">
      <c r="A2390" s="3">
        <v>46037</v>
      </c>
      <c r="B2390" s="22" t="s">
        <v>34</v>
      </c>
      <c r="C2390" s="22" t="s">
        <v>34</v>
      </c>
      <c r="D2390" s="25">
        <v>4022</v>
      </c>
      <c r="E2390" s="24">
        <v>69105</v>
      </c>
      <c r="F2390" s="22" t="s">
        <v>72</v>
      </c>
      <c r="G2390" s="22" t="s">
        <v>36</v>
      </c>
      <c r="H2390" s="22" t="s">
        <v>61</v>
      </c>
      <c r="I2390" s="23" t="s">
        <v>62</v>
      </c>
      <c r="J2390" t="str">
        <f>_xlfn.CONCAT(IFERROR(INDEX(Lookup!B:B, MATCH(Table1[[#This Row],[Origin City]], Lookup!A:A, 0)), Table1[[#This Row],[Origin City]]),","," ",Table1[[#This Row],[Origin State]])</f>
        <v>Phelps (Rock Port), MO</v>
      </c>
      <c r="K2390" s="23" t="s">
        <v>48</v>
      </c>
      <c r="L2390" s="23" t="s">
        <v>49</v>
      </c>
      <c r="M2390" s="23" t="s">
        <v>50</v>
      </c>
      <c r="N2390" s="44">
        <v>1881</v>
      </c>
      <c r="O2390" s="23" t="s">
        <v>51</v>
      </c>
      <c r="P2390" s="23">
        <v>110</v>
      </c>
      <c r="Q2390" s="23">
        <v>120</v>
      </c>
      <c r="R2390" s="23" t="s">
        <v>2</v>
      </c>
      <c r="S2390" s="23" t="s">
        <v>43</v>
      </c>
      <c r="T2390" s="23" t="s">
        <v>43</v>
      </c>
      <c r="U2390" s="37" t="s">
        <v>44</v>
      </c>
      <c r="V2390" s="32" t="s">
        <v>45</v>
      </c>
      <c r="W2390" s="4">
        <v>6135</v>
      </c>
      <c r="X2390" s="4">
        <f>IF(Table1[[#This Row],[Commodity]]="corn",Table1[[#This Row],[Tariff per Car]]/(111*2000/56),Table1[[#This Row],[Tariff per Car]]/(111*2000/60))</f>
        <v>1.6581081081081082</v>
      </c>
      <c r="Y2390" s="4">
        <f>Table1[[#This Row],[Tariff per Car]]/100.7</f>
        <v>60.923535253227406</v>
      </c>
      <c r="Z2390" s="4">
        <f>(Table1[[#This Row],[Tariff per Car]]/111)</f>
        <v>55.270270270270274</v>
      </c>
      <c r="AA2390" s="6">
        <f>(Table1[[#This Row],[Tariff per Car]]/111)/Table1[[#This Row],[Route Mileage]]</f>
        <v>2.9383450436082016E-2</v>
      </c>
      <c r="AB2390" s="4">
        <v>0.12</v>
      </c>
      <c r="AC2390" s="4">
        <f>Table1[[#This Row],[FSC per Mile]]*Table1[[#This Row],[Route Mileage]]</f>
        <v>225.72</v>
      </c>
      <c r="AD2390" s="4">
        <f>Table1[[#This Row],[Tariff per Car]]+Table1[[#This Row],[FSC per Car]]</f>
        <v>6360.72</v>
      </c>
      <c r="AE2390" s="4">
        <f>IF(Table1[[#This Row],[Commodity]]="corn",Table1[[#This Row],[Tariff + FSC per Car]]/(111*2000/56),Table1[[#This Row],[Tariff + FSC per Car]]/(111*2000/60))</f>
        <v>1.7191135135135136</v>
      </c>
      <c r="AF2390" s="4">
        <f>Table1[[#This Row],[Tariff + FSC per Car]]/100.7</f>
        <v>63.16504468718967</v>
      </c>
      <c r="AG2390" s="4">
        <f>(Table1[[#This Row],[Tariff + FSC per Car]]/111)</f>
        <v>57.303783783783786</v>
      </c>
      <c r="AH2390" s="6">
        <f>(Table1[[#This Row],[Tariff + FSC per Car]]/111)/Table1[[#This Row],[Route Mileage]]</f>
        <v>3.0464531517163097E-2</v>
      </c>
    </row>
    <row r="2391" spans="1:34" x14ac:dyDescent="0.25">
      <c r="A2391" s="3">
        <v>46037</v>
      </c>
      <c r="B2391" s="22" t="s">
        <v>34</v>
      </c>
      <c r="C2391" s="22" t="s">
        <v>34</v>
      </c>
      <c r="D2391" s="25">
        <v>4022</v>
      </c>
      <c r="E2391" s="24">
        <v>69105</v>
      </c>
      <c r="F2391" s="22" t="s">
        <v>72</v>
      </c>
      <c r="G2391" s="22" t="s">
        <v>36</v>
      </c>
      <c r="H2391" s="22" t="s">
        <v>69</v>
      </c>
      <c r="I2391" s="23" t="s">
        <v>47</v>
      </c>
      <c r="J2391" t="str">
        <f>_xlfn.CONCAT(IFERROR(INDEX(Lookup!B:B, MATCH(Table1[[#This Row],[Origin City]], Lookup!A:A, 0)), Table1[[#This Row],[Origin City]]),","," ",Table1[[#This Row],[Origin State]])</f>
        <v>St. Cloud, MN</v>
      </c>
      <c r="K2391" s="23" t="s">
        <v>48</v>
      </c>
      <c r="L2391" s="23" t="s">
        <v>49</v>
      </c>
      <c r="M2391" s="23" t="s">
        <v>50</v>
      </c>
      <c r="N2391" s="44">
        <v>1666</v>
      </c>
      <c r="O2391" s="23" t="s">
        <v>51</v>
      </c>
      <c r="P2391" s="23">
        <v>110</v>
      </c>
      <c r="Q2391" s="23">
        <v>120</v>
      </c>
      <c r="R2391" s="23" t="s">
        <v>2</v>
      </c>
      <c r="S2391" s="23" t="s">
        <v>43</v>
      </c>
      <c r="T2391" s="23" t="s">
        <v>43</v>
      </c>
      <c r="U2391" s="37" t="s">
        <v>44</v>
      </c>
      <c r="V2391" s="32" t="s">
        <v>45</v>
      </c>
      <c r="W2391" s="4">
        <v>6235</v>
      </c>
      <c r="X2391" s="4">
        <f>IF(Table1[[#This Row],[Commodity]]="corn",Table1[[#This Row],[Tariff per Car]]/(111*2000/56),Table1[[#This Row],[Tariff per Car]]/(111*2000/60))</f>
        <v>1.6851351351351351</v>
      </c>
      <c r="Y2391" s="4">
        <f>Table1[[#This Row],[Tariff per Car]]/100.7</f>
        <v>61.916583912611713</v>
      </c>
      <c r="Z2391" s="4">
        <f>(Table1[[#This Row],[Tariff per Car]]/111)</f>
        <v>56.171171171171174</v>
      </c>
      <c r="AA2391" s="6">
        <f>(Table1[[#This Row],[Tariff per Car]]/111)/Table1[[#This Row],[Route Mileage]]</f>
        <v>3.3716189178374052E-2</v>
      </c>
      <c r="AB2391" s="4">
        <v>0.12</v>
      </c>
      <c r="AC2391" s="4">
        <f>Table1[[#This Row],[FSC per Mile]]*Table1[[#This Row],[Route Mileage]]</f>
        <v>199.92</v>
      </c>
      <c r="AD2391" s="4">
        <f>Table1[[#This Row],[Tariff per Car]]+Table1[[#This Row],[FSC per Car]]</f>
        <v>6434.92</v>
      </c>
      <c r="AE2391" s="4">
        <f>IF(Table1[[#This Row],[Commodity]]="corn",Table1[[#This Row],[Tariff + FSC per Car]]/(111*2000/56),Table1[[#This Row],[Tariff + FSC per Car]]/(111*2000/60))</f>
        <v>1.7391675675675675</v>
      </c>
      <c r="AF2391" s="4">
        <f>Table1[[#This Row],[Tariff + FSC per Car]]/100.7</f>
        <v>63.901886792452828</v>
      </c>
      <c r="AG2391" s="4">
        <f>(Table1[[#This Row],[Tariff + FSC per Car]]/111)</f>
        <v>57.972252252252254</v>
      </c>
      <c r="AH2391" s="6">
        <f>(Table1[[#This Row],[Tariff + FSC per Car]]/111)/Table1[[#This Row],[Route Mileage]]</f>
        <v>3.4797270259455136E-2</v>
      </c>
    </row>
    <row r="2392" spans="1:34" x14ac:dyDescent="0.25">
      <c r="A2392" s="3">
        <v>46037</v>
      </c>
      <c r="B2392" s="22" t="s">
        <v>131</v>
      </c>
      <c r="C2392" s="22" t="s">
        <v>131</v>
      </c>
      <c r="D2392" s="25">
        <v>4050</v>
      </c>
      <c r="E2392" s="24">
        <v>1001000</v>
      </c>
      <c r="F2392" s="22" t="s">
        <v>72</v>
      </c>
      <c r="G2392" s="22" t="s">
        <v>36</v>
      </c>
      <c r="H2392" s="22" t="s">
        <v>132</v>
      </c>
      <c r="I2392" s="23" t="s">
        <v>57</v>
      </c>
      <c r="J2392" t="str">
        <f>_xlfn.CONCAT(IFERROR(INDEX(Lookup!B:B, MATCH(Table1[[#This Row],[Origin City]], Lookup!A:A, 0)), Table1[[#This Row],[Origin City]]),","," ",Table1[[#This Row],[Origin State]])</f>
        <v>Gibson City, IL</v>
      </c>
      <c r="K2392" s="23" t="s">
        <v>133</v>
      </c>
      <c r="L2392" s="23" t="s">
        <v>83</v>
      </c>
      <c r="M2392" s="23" t="str">
        <f>_xlfn.CONCAT(IFERROR(INDEX(Lookup!B:B, MATCH(Table1[[#This Row],[Destination City]], Lookup!A:A, 0)), Table1[[#This Row],[Destination City]]),","," ",Table1[[#This Row],[Destination State]])</f>
        <v>Reserve, LA</v>
      </c>
      <c r="N2392" s="44">
        <v>870</v>
      </c>
      <c r="O2392" s="23" t="s">
        <v>86</v>
      </c>
      <c r="P2392" s="23">
        <v>105</v>
      </c>
      <c r="Q2392" s="23"/>
      <c r="R2392" s="23" t="s">
        <v>108</v>
      </c>
      <c r="S2392" s="23" t="s">
        <v>43</v>
      </c>
      <c r="T2392" s="23" t="s">
        <v>52</v>
      </c>
      <c r="U2392" s="31"/>
      <c r="V2392" s="32" t="s">
        <v>134</v>
      </c>
      <c r="W2392" s="4">
        <v>2301</v>
      </c>
      <c r="X2392" s="4">
        <f>IF(Table1[[#This Row],[Commodity]]="corn",Table1[[#This Row],[Tariff per Car]]/(111*2000/56),Table1[[#This Row],[Tariff per Car]]/(111*2000/60))</f>
        <v>0.62189189189189187</v>
      </c>
      <c r="Y2392" s="4">
        <f>Table1[[#This Row],[Tariff per Car]]/100.7</f>
        <v>22.850049652432968</v>
      </c>
      <c r="Z2392" s="4">
        <f>(Table1[[#This Row],[Tariff per Car]]/111)</f>
        <v>20.72972972972973</v>
      </c>
      <c r="AA2392" s="6">
        <f>(Table1[[#This Row],[Tariff per Car]]/111)/Table1[[#This Row],[Route Mileage]]</f>
        <v>2.3827275551413483E-2</v>
      </c>
      <c r="AB2392" s="4">
        <v>0.39600000000000002</v>
      </c>
      <c r="AC2392" s="4">
        <f>Table1[[#This Row],[FSC per Mile]]*Table1[[#This Row],[Route Mileage]]</f>
        <v>344.52000000000004</v>
      </c>
      <c r="AD2392" s="4">
        <f>Table1[[#This Row],[Tariff per Car]]+Table1[[#This Row],[FSC per Car]]</f>
        <v>2645.52</v>
      </c>
      <c r="AE2392" s="4">
        <f>IF(Table1[[#This Row],[Commodity]]="corn",Table1[[#This Row],[Tariff + FSC per Car]]/(111*2000/56),Table1[[#This Row],[Tariff + FSC per Car]]/(111*2000/60))</f>
        <v>0.71500540540540536</v>
      </c>
      <c r="AF2392" s="4">
        <f>Table1[[#This Row],[Tariff + FSC per Car]]/100.7</f>
        <v>26.271300893743792</v>
      </c>
      <c r="AG2392" s="4">
        <f>(Table1[[#This Row],[Tariff + FSC per Car]]/111)</f>
        <v>23.833513513513513</v>
      </c>
      <c r="AH2392" s="6">
        <f>(Table1[[#This Row],[Tariff + FSC per Car]]/111)/Table1[[#This Row],[Route Mileage]]</f>
        <v>2.7394843118981049E-2</v>
      </c>
    </row>
    <row r="2393" spans="1:34" x14ac:dyDescent="0.25">
      <c r="A2393" s="3">
        <v>46037</v>
      </c>
      <c r="B2393" s="22" t="s">
        <v>131</v>
      </c>
      <c r="C2393" s="22" t="s">
        <v>131</v>
      </c>
      <c r="D2393" s="25">
        <v>4050</v>
      </c>
      <c r="E2393" s="24">
        <v>1001000</v>
      </c>
      <c r="F2393" s="22" t="s">
        <v>72</v>
      </c>
      <c r="G2393" s="22" t="s">
        <v>36</v>
      </c>
      <c r="H2393" s="22" t="s">
        <v>132</v>
      </c>
      <c r="I2393" s="23" t="s">
        <v>57</v>
      </c>
      <c r="J2393" t="str">
        <f>_xlfn.CONCAT(IFERROR(INDEX(Lookup!B:B, MATCH(Table1[[#This Row],[Origin City]], Lookup!A:A, 0)), Table1[[#This Row],[Origin City]]),","," ",Table1[[#This Row],[Origin State]])</f>
        <v>Gibson City, IL</v>
      </c>
      <c r="K2393" s="23" t="s">
        <v>133</v>
      </c>
      <c r="L2393" s="23" t="s">
        <v>83</v>
      </c>
      <c r="M2393" s="23" t="str">
        <f>_xlfn.CONCAT(IFERROR(INDEX(Lookup!B:B, MATCH(Table1[[#This Row],[Destination City]], Lookup!A:A, 0)), Table1[[#This Row],[Destination City]]),","," ",Table1[[#This Row],[Destination State]])</f>
        <v>Reserve, LA</v>
      </c>
      <c r="N2393" s="44">
        <v>870</v>
      </c>
      <c r="O2393" s="23" t="s">
        <v>86</v>
      </c>
      <c r="P2393" s="23">
        <v>105</v>
      </c>
      <c r="Q2393" s="23"/>
      <c r="R2393" s="23" t="s">
        <v>2</v>
      </c>
      <c r="S2393" s="23" t="s">
        <v>43</v>
      </c>
      <c r="T2393" s="23" t="s">
        <v>52</v>
      </c>
      <c r="U2393" s="31"/>
      <c r="V2393" s="32" t="s">
        <v>134</v>
      </c>
      <c r="W2393" s="4">
        <v>2681</v>
      </c>
      <c r="X2393" s="4">
        <f>IF(Table1[[#This Row],[Commodity]]="corn",Table1[[#This Row],[Tariff per Car]]/(111*2000/56),Table1[[#This Row],[Tariff per Car]]/(111*2000/60))</f>
        <v>0.72459459459459463</v>
      </c>
      <c r="Y2393" s="4">
        <f>Table1[[#This Row],[Tariff per Car]]/100.7</f>
        <v>26.623634558093347</v>
      </c>
      <c r="Z2393" s="4">
        <f>(Table1[[#This Row],[Tariff per Car]]/111)</f>
        <v>24.153153153153152</v>
      </c>
      <c r="AA2393" s="6">
        <f>(Table1[[#This Row],[Tariff per Car]]/111)/Table1[[#This Row],[Route Mileage]]</f>
        <v>2.7762245003624314E-2</v>
      </c>
      <c r="AB2393" s="4">
        <v>0.39600000000000002</v>
      </c>
      <c r="AC2393" s="4">
        <f>Table1[[#This Row],[FSC per Mile]]*Table1[[#This Row],[Route Mileage]]</f>
        <v>344.52000000000004</v>
      </c>
      <c r="AD2393" s="4">
        <f>Table1[[#This Row],[Tariff per Car]]+Table1[[#This Row],[FSC per Car]]</f>
        <v>3025.52</v>
      </c>
      <c r="AE2393" s="4">
        <f>IF(Table1[[#This Row],[Commodity]]="corn",Table1[[#This Row],[Tariff + FSC per Car]]/(111*2000/56),Table1[[#This Row],[Tariff + FSC per Car]]/(111*2000/60))</f>
        <v>0.81770810810810812</v>
      </c>
      <c r="AF2393" s="4">
        <f>Table1[[#This Row],[Tariff + FSC per Car]]/100.7</f>
        <v>30.04488579940417</v>
      </c>
      <c r="AG2393" s="4">
        <f>(Table1[[#This Row],[Tariff + FSC per Car]]/111)</f>
        <v>27.256936936936938</v>
      </c>
      <c r="AH2393" s="6">
        <f>(Table1[[#This Row],[Tariff + FSC per Car]]/111)/Table1[[#This Row],[Route Mileage]]</f>
        <v>3.1329812571191884E-2</v>
      </c>
    </row>
    <row r="2394" spans="1:34" x14ac:dyDescent="0.25">
      <c r="A2394" s="3">
        <v>46037</v>
      </c>
      <c r="B2394" s="22" t="s">
        <v>131</v>
      </c>
      <c r="C2394" s="22" t="s">
        <v>131</v>
      </c>
      <c r="D2394" s="25">
        <v>4050</v>
      </c>
      <c r="E2394" s="24">
        <v>1001000</v>
      </c>
      <c r="F2394" s="22" t="s">
        <v>72</v>
      </c>
      <c r="G2394" s="22" t="s">
        <v>36</v>
      </c>
      <c r="H2394" s="22" t="s">
        <v>135</v>
      </c>
      <c r="I2394" s="23" t="s">
        <v>59</v>
      </c>
      <c r="J2394" t="str">
        <f>_xlfn.CONCAT(IFERROR(INDEX(Lookup!B:B, MATCH(Table1[[#This Row],[Origin City]], Lookup!A:A, 0)), Table1[[#This Row],[Origin City]]),","," ",Table1[[#This Row],[Origin State]])</f>
        <v>Ida Grove, IA</v>
      </c>
      <c r="K2394" s="23" t="s">
        <v>136</v>
      </c>
      <c r="L2394" s="23" t="s">
        <v>83</v>
      </c>
      <c r="M2394" s="23" t="str">
        <f>_xlfn.CONCAT(IFERROR(INDEX(Lookup!B:B, MATCH(Table1[[#This Row],[Destination City]], Lookup!A:A, 0)), Table1[[#This Row],[Destination City]]),","," ",Table1[[#This Row],[Destination State]])</f>
        <v>Convent, LA</v>
      </c>
      <c r="N2394" s="44">
        <v>1376</v>
      </c>
      <c r="O2394" s="23" t="s">
        <v>86</v>
      </c>
      <c r="P2394" s="23">
        <v>105</v>
      </c>
      <c r="Q2394" s="23"/>
      <c r="R2394" s="23" t="s">
        <v>108</v>
      </c>
      <c r="S2394" s="23" t="s">
        <v>43</v>
      </c>
      <c r="T2394" s="23" t="s">
        <v>43</v>
      </c>
      <c r="U2394" s="31"/>
      <c r="V2394" s="32" t="s">
        <v>134</v>
      </c>
      <c r="W2394" s="4">
        <v>3434</v>
      </c>
      <c r="X2394" s="4">
        <f>IF(Table1[[#This Row],[Commodity]]="corn",Table1[[#This Row],[Tariff per Car]]/(111*2000/56),Table1[[#This Row],[Tariff per Car]]/(111*2000/60))</f>
        <v>0.92810810810810807</v>
      </c>
      <c r="Y2394" s="4">
        <f>Table1[[#This Row],[Tariff per Car]]/100.7</f>
        <v>34.101290963257199</v>
      </c>
      <c r="Z2394" s="4">
        <f>(Table1[[#This Row],[Tariff per Car]]/111)</f>
        <v>30.936936936936938</v>
      </c>
      <c r="AA2394" s="6">
        <f>(Table1[[#This Row],[Tariff per Car]]/111)/Table1[[#This Row],[Route Mileage]]</f>
        <v>2.2483239053006497E-2</v>
      </c>
      <c r="AB2394" s="4">
        <v>0.39600000000000002</v>
      </c>
      <c r="AC2394" s="4">
        <f>Table1[[#This Row],[FSC per Mile]]*Table1[[#This Row],[Route Mileage]]</f>
        <v>544.89600000000007</v>
      </c>
      <c r="AD2394" s="4">
        <f>Table1[[#This Row],[Tariff per Car]]+Table1[[#This Row],[FSC per Car]]</f>
        <v>3978.8960000000002</v>
      </c>
      <c r="AE2394" s="4">
        <f>IF(Table1[[#This Row],[Commodity]]="corn",Table1[[#This Row],[Tariff + FSC per Car]]/(111*2000/56),Table1[[#This Row],[Tariff + FSC per Car]]/(111*2000/60))</f>
        <v>1.0753772972972973</v>
      </c>
      <c r="AF2394" s="4">
        <f>Table1[[#This Row],[Tariff + FSC per Car]]/100.7</f>
        <v>39.512373386295927</v>
      </c>
      <c r="AG2394" s="4">
        <f>(Table1[[#This Row],[Tariff + FSC per Car]]/111)</f>
        <v>35.845909909909913</v>
      </c>
      <c r="AH2394" s="6">
        <f>(Table1[[#This Row],[Tariff + FSC per Car]]/111)/Table1[[#This Row],[Route Mileage]]</f>
        <v>2.6050806620574064E-2</v>
      </c>
    </row>
    <row r="2395" spans="1:34" x14ac:dyDescent="0.25">
      <c r="A2395" s="3">
        <v>46037</v>
      </c>
      <c r="B2395" s="22" t="s">
        <v>131</v>
      </c>
      <c r="C2395" s="22" t="s">
        <v>131</v>
      </c>
      <c r="D2395" s="25">
        <v>4050</v>
      </c>
      <c r="E2395" s="24">
        <v>1001000</v>
      </c>
      <c r="F2395" s="22" t="s">
        <v>72</v>
      </c>
      <c r="G2395" s="22" t="s">
        <v>36</v>
      </c>
      <c r="H2395" s="22" t="s">
        <v>135</v>
      </c>
      <c r="I2395" s="23" t="s">
        <v>59</v>
      </c>
      <c r="J2395" t="str">
        <f>_xlfn.CONCAT(IFERROR(INDEX(Lookup!B:B, MATCH(Table1[[#This Row],[Origin City]], Lookup!A:A, 0)), Table1[[#This Row],[Origin City]]),","," ",Table1[[#This Row],[Origin State]])</f>
        <v>Ida Grove, IA</v>
      </c>
      <c r="K2395" s="23" t="s">
        <v>136</v>
      </c>
      <c r="L2395" s="23" t="s">
        <v>83</v>
      </c>
      <c r="M2395" s="23" t="str">
        <f>_xlfn.CONCAT(IFERROR(INDEX(Lookup!B:B, MATCH(Table1[[#This Row],[Destination City]], Lookup!A:A, 0)), Table1[[#This Row],[Destination City]]),","," ",Table1[[#This Row],[Destination State]])</f>
        <v>Convent, LA</v>
      </c>
      <c r="N2395" s="44">
        <v>1376</v>
      </c>
      <c r="O2395" s="23" t="s">
        <v>86</v>
      </c>
      <c r="P2395" s="23">
        <v>105</v>
      </c>
      <c r="Q2395" s="23"/>
      <c r="R2395" s="23" t="s">
        <v>2</v>
      </c>
      <c r="S2395" s="23" t="s">
        <v>43</v>
      </c>
      <c r="T2395" s="23" t="s">
        <v>43</v>
      </c>
      <c r="U2395" s="31"/>
      <c r="V2395" s="32" t="s">
        <v>134</v>
      </c>
      <c r="W2395" s="4">
        <v>3869</v>
      </c>
      <c r="X2395" s="4">
        <f>IF(Table1[[#This Row],[Commodity]]="corn",Table1[[#This Row],[Tariff per Car]]/(111*2000/56),Table1[[#This Row],[Tariff per Car]]/(111*2000/60))</f>
        <v>1.0456756756756758</v>
      </c>
      <c r="Y2395" s="4">
        <f>Table1[[#This Row],[Tariff per Car]]/100.7</f>
        <v>38.421052631578945</v>
      </c>
      <c r="Z2395" s="4">
        <f>(Table1[[#This Row],[Tariff per Car]]/111)</f>
        <v>34.855855855855857</v>
      </c>
      <c r="AA2395" s="6">
        <f>(Table1[[#This Row],[Tariff per Car]]/111)/Table1[[#This Row],[Route Mileage]]</f>
        <v>2.5331290592918502E-2</v>
      </c>
      <c r="AB2395" s="4">
        <v>0.39600000000000002</v>
      </c>
      <c r="AC2395" s="4">
        <f>Table1[[#This Row],[FSC per Mile]]*Table1[[#This Row],[Route Mileage]]</f>
        <v>544.89600000000007</v>
      </c>
      <c r="AD2395" s="4">
        <f>Table1[[#This Row],[Tariff per Car]]+Table1[[#This Row],[FSC per Car]]</f>
        <v>4413.8959999999997</v>
      </c>
      <c r="AE2395" s="4">
        <f>IF(Table1[[#This Row],[Commodity]]="corn",Table1[[#This Row],[Tariff + FSC per Car]]/(111*2000/56),Table1[[#This Row],[Tariff + FSC per Car]]/(111*2000/60))</f>
        <v>1.1929448648648648</v>
      </c>
      <c r="AF2395" s="4">
        <f>Table1[[#This Row],[Tariff + FSC per Car]]/100.7</f>
        <v>43.832135054617673</v>
      </c>
      <c r="AG2395" s="4">
        <f>(Table1[[#This Row],[Tariff + FSC per Car]]/111)</f>
        <v>39.764828828828826</v>
      </c>
      <c r="AH2395" s="6">
        <f>(Table1[[#This Row],[Tariff + FSC per Car]]/111)/Table1[[#This Row],[Route Mileage]]</f>
        <v>2.8898858160486065E-2</v>
      </c>
    </row>
    <row r="2396" spans="1:34" x14ac:dyDescent="0.25">
      <c r="A2396" s="3">
        <v>46037</v>
      </c>
      <c r="B2396" s="22" t="s">
        <v>88</v>
      </c>
      <c r="C2396" s="22" t="s">
        <v>81</v>
      </c>
      <c r="D2396" s="25">
        <v>4444</v>
      </c>
      <c r="E2396" s="24">
        <v>47004</v>
      </c>
      <c r="F2396" s="22" t="s">
        <v>72</v>
      </c>
      <c r="G2396" s="22" t="s">
        <v>36</v>
      </c>
      <c r="H2396" s="22" t="s">
        <v>89</v>
      </c>
      <c r="I2396" s="23" t="s">
        <v>75</v>
      </c>
      <c r="J2396" t="str">
        <f>_xlfn.CONCAT(IFERROR(INDEX(Lookup!B:B, MATCH(Table1[[#This Row],[Origin City]], Lookup!A:A, 0)), Table1[[#This Row],[Origin City]]),","," ",Table1[[#This Row],[Origin State]])</f>
        <v>Enderlin, ND</v>
      </c>
      <c r="K2396" s="23" t="s">
        <v>119</v>
      </c>
      <c r="L2396" s="23" t="s">
        <v>57</v>
      </c>
      <c r="M2396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396" s="44">
        <v>1235.9000000000001</v>
      </c>
      <c r="O2396" s="23" t="s">
        <v>86</v>
      </c>
      <c r="P2396" s="23">
        <v>110</v>
      </c>
      <c r="Q2396" s="23">
        <v>110</v>
      </c>
      <c r="R2396" s="23" t="s">
        <v>42</v>
      </c>
      <c r="S2396" s="23" t="s">
        <v>43</v>
      </c>
      <c r="T2396" s="23" t="s">
        <v>52</v>
      </c>
      <c r="U2396" s="31"/>
      <c r="V2396" s="32" t="s">
        <v>87</v>
      </c>
      <c r="W2396" s="4">
        <v>3526</v>
      </c>
      <c r="X2396" s="4">
        <f>IF(Table1[[#This Row],[Commodity]]="corn",Table1[[#This Row],[Tariff per Car]]/(111*2000/56),Table1[[#This Row],[Tariff per Car]]/(111*2000/60))</f>
        <v>0.95297297297297301</v>
      </c>
      <c r="Y2396" s="4">
        <f>Table1[[#This Row],[Tariff per Car]]/100.7</f>
        <v>35.01489572989076</v>
      </c>
      <c r="Z2396" s="4">
        <f>(Table1[[#This Row],[Tariff per Car]]/111)</f>
        <v>31.765765765765767</v>
      </c>
      <c r="AA2396" s="6">
        <f>(Table1[[#This Row],[Tariff per Car]]/111)/Table1[[#This Row],[Route Mileage]]</f>
        <v>2.5702537232596297E-2</v>
      </c>
      <c r="AB2396" s="4">
        <v>0.29249999999999998</v>
      </c>
      <c r="AC2396" s="4">
        <f>Table1[[#This Row],[FSC per Mile]]*Table1[[#This Row],[Route Mileage]]</f>
        <v>361.50074999999998</v>
      </c>
      <c r="AD2396" s="4">
        <f>Table1[[#This Row],[Tariff per Car]]+Table1[[#This Row],[FSC per Car]]</f>
        <v>3887.5007500000002</v>
      </c>
      <c r="AE2396" s="4">
        <f>IF(Table1[[#This Row],[Commodity]]="corn",Table1[[#This Row],[Tariff + FSC per Car]]/(111*2000/56),Table1[[#This Row],[Tariff + FSC per Car]]/(111*2000/60))</f>
        <v>1.0506758783783785</v>
      </c>
      <c r="AF2396" s="4">
        <f>Table1[[#This Row],[Tariff + FSC per Car]]/100.7</f>
        <v>38.604774081429987</v>
      </c>
      <c r="AG2396" s="4">
        <f>(Table1[[#This Row],[Tariff + FSC per Car]]/111)</f>
        <v>35.022529279279283</v>
      </c>
      <c r="AH2396" s="6">
        <f>(Table1[[#This Row],[Tariff + FSC per Car]]/111)/Table1[[#This Row],[Route Mileage]]</f>
        <v>2.8337672367731433E-2</v>
      </c>
    </row>
    <row r="2397" spans="1:34" x14ac:dyDescent="0.25">
      <c r="A2397" s="3">
        <v>46037</v>
      </c>
      <c r="B2397" s="22" t="s">
        <v>88</v>
      </c>
      <c r="C2397" s="22" t="s">
        <v>81</v>
      </c>
      <c r="D2397" s="25">
        <v>4444</v>
      </c>
      <c r="E2397" s="24">
        <v>45650</v>
      </c>
      <c r="F2397" s="22" t="s">
        <v>72</v>
      </c>
      <c r="G2397" s="22" t="s">
        <v>36</v>
      </c>
      <c r="H2397" s="22" t="s">
        <v>89</v>
      </c>
      <c r="I2397" s="23" t="s">
        <v>75</v>
      </c>
      <c r="J2397" t="str">
        <f>_xlfn.CONCAT(IFERROR(INDEX(Lookup!B:B, MATCH(Table1[[#This Row],[Origin City]], Lookup!A:A, 0)), Table1[[#This Row],[Origin City]]),","," ",Table1[[#This Row],[Origin State]])</f>
        <v>Enderlin, ND</v>
      </c>
      <c r="K2397" s="23" t="s">
        <v>90</v>
      </c>
      <c r="L2397" s="23" t="s">
        <v>49</v>
      </c>
      <c r="M2397" s="23" t="str">
        <f>_xlfn.CONCAT(IFERROR(INDEX(Lookup!B:B, MATCH(Table1[[#This Row],[Destination City]], Lookup!A:A, 0)), Table1[[#This Row],[Destination City]]),","," ",Table1[[#This Row],[Destination State]])</f>
        <v>Kalama, WA</v>
      </c>
      <c r="N2397" s="44">
        <v>1617</v>
      </c>
      <c r="O2397" s="23" t="s">
        <v>86</v>
      </c>
      <c r="P2397" s="23">
        <v>110</v>
      </c>
      <c r="Q2397" s="23">
        <v>110</v>
      </c>
      <c r="R2397" s="23" t="s">
        <v>42</v>
      </c>
      <c r="S2397" s="23" t="s">
        <v>43</v>
      </c>
      <c r="T2397" s="23" t="s">
        <v>52</v>
      </c>
      <c r="U2397" s="31"/>
      <c r="V2397" s="32" t="s">
        <v>87</v>
      </c>
      <c r="W2397" s="4">
        <v>5785</v>
      </c>
      <c r="X2397" s="4">
        <f>IF(Table1[[#This Row],[Commodity]]="corn",Table1[[#This Row],[Tariff per Car]]/(111*2000/56),Table1[[#This Row],[Tariff per Car]]/(111*2000/60))</f>
        <v>1.5635135135135134</v>
      </c>
      <c r="Y2397" s="4">
        <f>Table1[[#This Row],[Tariff per Car]]/100.7</f>
        <v>57.447864945382321</v>
      </c>
      <c r="Z2397" s="4">
        <f>(Table1[[#This Row],[Tariff per Car]]/111)</f>
        <v>52.117117117117118</v>
      </c>
      <c r="AA2397" s="6">
        <f>(Table1[[#This Row],[Tariff per Car]]/111)/Table1[[#This Row],[Route Mileage]]</f>
        <v>3.2230746516460802E-2</v>
      </c>
      <c r="AB2397" s="4">
        <v>0.29249999999999998</v>
      </c>
      <c r="AC2397" s="4">
        <f>Table1[[#This Row],[FSC per Mile]]*Table1[[#This Row],[Route Mileage]]</f>
        <v>472.97249999999997</v>
      </c>
      <c r="AD2397" s="4">
        <f>Table1[[#This Row],[Tariff per Car]]+Table1[[#This Row],[FSC per Car]]</f>
        <v>6257.9724999999999</v>
      </c>
      <c r="AE2397" s="4">
        <f>IF(Table1[[#This Row],[Commodity]]="corn",Table1[[#This Row],[Tariff + FSC per Car]]/(111*2000/56),Table1[[#This Row],[Tariff + FSC per Car]]/(111*2000/60))</f>
        <v>1.6913439189189188</v>
      </c>
      <c r="AF2397" s="4">
        <f>Table1[[#This Row],[Tariff + FSC per Car]]/100.7</f>
        <v>62.144712015888778</v>
      </c>
      <c r="AG2397" s="4">
        <f>(Table1[[#This Row],[Tariff + FSC per Car]]/111)</f>
        <v>56.378130630630629</v>
      </c>
      <c r="AH2397" s="6">
        <f>(Table1[[#This Row],[Tariff + FSC per Car]]/111)/Table1[[#This Row],[Route Mileage]]</f>
        <v>3.4865881651595938E-2</v>
      </c>
    </row>
    <row r="2398" spans="1:34" x14ac:dyDescent="0.25">
      <c r="A2398" s="3">
        <v>46037</v>
      </c>
      <c r="B2398" s="22" t="s">
        <v>94</v>
      </c>
      <c r="C2398" s="22" t="s">
        <v>94</v>
      </c>
      <c r="D2398" s="25">
        <v>4317</v>
      </c>
      <c r="F2398" s="22" t="s">
        <v>72</v>
      </c>
      <c r="G2398" s="22" t="s">
        <v>36</v>
      </c>
      <c r="H2398" s="22" t="s">
        <v>106</v>
      </c>
      <c r="I2398" s="23" t="s">
        <v>57</v>
      </c>
      <c r="J2398" t="str">
        <f>_xlfn.CONCAT(IFERROR(INDEX(Lookup!B:B, MATCH(Table1[[#This Row],[Origin City]], Lookup!A:A, 0)), Table1[[#This Row],[Origin City]]),","," ",Table1[[#This Row],[Origin State]])</f>
        <v>Casey, IL</v>
      </c>
      <c r="K2398" s="23" t="s">
        <v>107</v>
      </c>
      <c r="L2398" s="23" t="s">
        <v>98</v>
      </c>
      <c r="M2398" s="23" t="str">
        <f>_xlfn.CONCAT(IFERROR(INDEX(Lookup!B:B, MATCH(Table1[[#This Row],[Destination City]], Lookup!A:A, 0)), Table1[[#This Row],[Destination City]]),","," ",Table1[[#This Row],[Destination State]])</f>
        <v>Mobile, AL</v>
      </c>
      <c r="N2398" s="44">
        <v>779</v>
      </c>
      <c r="O2398" s="23" t="s">
        <v>86</v>
      </c>
      <c r="P2398" s="23">
        <v>90</v>
      </c>
      <c r="Q2398" s="23">
        <v>90</v>
      </c>
      <c r="R2398" s="23" t="s">
        <v>108</v>
      </c>
      <c r="S2398" s="23" t="s">
        <v>43</v>
      </c>
      <c r="T2398" s="23" t="s">
        <v>52</v>
      </c>
      <c r="U2398" s="31"/>
      <c r="V2398" s="32" t="s">
        <v>87</v>
      </c>
      <c r="W2398" s="4">
        <v>3646</v>
      </c>
      <c r="X2398" s="4">
        <f>IF(Table1[[#This Row],[Commodity]]="corn",Table1[[#This Row],[Tariff per Car]]/(111*2000/56),Table1[[#This Row],[Tariff per Car]]/(111*2000/60))</f>
        <v>0.98540540540540544</v>
      </c>
      <c r="Y2398" s="4">
        <f>Table1[[#This Row],[Tariff per Car]]/100.7</f>
        <v>36.206554121151939</v>
      </c>
      <c r="Z2398" s="4">
        <f>(Table1[[#This Row],[Tariff per Car]]/111)</f>
        <v>32.846846846846844</v>
      </c>
      <c r="AA2398" s="6">
        <f>(Table1[[#This Row],[Tariff per Car]]/111)/Table1[[#This Row],[Route Mileage]]</f>
        <v>4.2165400316876565E-2</v>
      </c>
      <c r="AB2398" s="4">
        <v>0</v>
      </c>
      <c r="AC2398" s="4">
        <f>Table1[[#This Row],[FSC per Mile]]*Table1[[#This Row],[Route Mileage]]</f>
        <v>0</v>
      </c>
      <c r="AD2398" s="4">
        <f>Table1[[#This Row],[Tariff per Car]]+Table1[[#This Row],[FSC per Car]]</f>
        <v>3646</v>
      </c>
      <c r="AE2398" s="4">
        <f>IF(Table1[[#This Row],[Commodity]]="corn",Table1[[#This Row],[Tariff + FSC per Car]]/(111*2000/56),Table1[[#This Row],[Tariff + FSC per Car]]/(111*2000/60))</f>
        <v>0.98540540540540544</v>
      </c>
      <c r="AF2398" s="4">
        <f>Table1[[#This Row],[Tariff + FSC per Car]]/100.7</f>
        <v>36.206554121151939</v>
      </c>
      <c r="AG2398" s="4">
        <f>(Table1[[#This Row],[Tariff + FSC per Car]]/111)</f>
        <v>32.846846846846844</v>
      </c>
      <c r="AH2398" s="6">
        <f>(Table1[[#This Row],[Tariff + FSC per Car]]/111)/Table1[[#This Row],[Route Mileage]]</f>
        <v>4.2165400316876565E-2</v>
      </c>
    </row>
    <row r="2399" spans="1:34" x14ac:dyDescent="0.25">
      <c r="A2399" s="3">
        <v>46037</v>
      </c>
      <c r="B2399" s="22" t="s">
        <v>94</v>
      </c>
      <c r="C2399" s="22" t="s">
        <v>94</v>
      </c>
      <c r="D2399" s="25">
        <v>4317</v>
      </c>
      <c r="F2399" s="22" t="s">
        <v>72</v>
      </c>
      <c r="G2399" s="22" t="s">
        <v>36</v>
      </c>
      <c r="H2399" s="22" t="s">
        <v>106</v>
      </c>
      <c r="I2399" s="23" t="s">
        <v>57</v>
      </c>
      <c r="J2399" t="str">
        <f>_xlfn.CONCAT(IFERROR(INDEX(Lookup!B:B, MATCH(Table1[[#This Row],[Origin City]], Lookup!A:A, 0)), Table1[[#This Row],[Origin City]]),","," ",Table1[[#This Row],[Origin State]])</f>
        <v>Casey, IL</v>
      </c>
      <c r="K2399" s="23" t="s">
        <v>107</v>
      </c>
      <c r="L2399" s="23" t="s">
        <v>98</v>
      </c>
      <c r="M2399" s="23" t="str">
        <f>_xlfn.CONCAT(IFERROR(INDEX(Lookup!B:B, MATCH(Table1[[#This Row],[Destination City]], Lookup!A:A, 0)), Table1[[#This Row],[Destination City]]),","," ",Table1[[#This Row],[Destination State]])</f>
        <v>Mobile, AL</v>
      </c>
      <c r="N2399" s="44">
        <v>779</v>
      </c>
      <c r="O2399" s="23" t="s">
        <v>86</v>
      </c>
      <c r="P2399" s="23">
        <v>90</v>
      </c>
      <c r="Q2399" s="23">
        <v>90</v>
      </c>
      <c r="R2399" s="23" t="s">
        <v>2</v>
      </c>
      <c r="S2399" s="23" t="s">
        <v>43</v>
      </c>
      <c r="T2399" s="23" t="s">
        <v>43</v>
      </c>
      <c r="U2399" s="31"/>
      <c r="V2399" s="32" t="s">
        <v>87</v>
      </c>
      <c r="W2399" s="4">
        <v>3866</v>
      </c>
      <c r="X2399" s="4">
        <f>IF(Table1[[#This Row],[Commodity]]="corn",Table1[[#This Row],[Tariff per Car]]/(111*2000/56),Table1[[#This Row],[Tariff per Car]]/(111*2000/60))</f>
        <v>1.0448648648648649</v>
      </c>
      <c r="Y2399" s="4">
        <f>Table1[[#This Row],[Tariff per Car]]/100.7</f>
        <v>38.391261171797417</v>
      </c>
      <c r="Z2399" s="4">
        <f>(Table1[[#This Row],[Tariff per Car]]/111)</f>
        <v>34.828828828828826</v>
      </c>
      <c r="AA2399" s="6">
        <f>(Table1[[#This Row],[Tariff per Car]]/111)/Table1[[#This Row],[Route Mileage]]</f>
        <v>4.4709664735338675E-2</v>
      </c>
      <c r="AB2399" s="4">
        <v>0</v>
      </c>
      <c r="AC2399" s="4">
        <f>Table1[[#This Row],[FSC per Mile]]*Table1[[#This Row],[Route Mileage]]</f>
        <v>0</v>
      </c>
      <c r="AD2399" s="4">
        <f>Table1[[#This Row],[Tariff per Car]]+Table1[[#This Row],[FSC per Car]]</f>
        <v>3866</v>
      </c>
      <c r="AE2399" s="4">
        <f>IF(Table1[[#This Row],[Commodity]]="corn",Table1[[#This Row],[Tariff + FSC per Car]]/(111*2000/56),Table1[[#This Row],[Tariff + FSC per Car]]/(111*2000/60))</f>
        <v>1.0448648648648649</v>
      </c>
      <c r="AF2399" s="4">
        <f>Table1[[#This Row],[Tariff + FSC per Car]]/100.7</f>
        <v>38.391261171797417</v>
      </c>
      <c r="AG2399" s="4">
        <f>(Table1[[#This Row],[Tariff + FSC per Car]]/111)</f>
        <v>34.828828828828826</v>
      </c>
      <c r="AH2399" s="6">
        <f>(Table1[[#This Row],[Tariff + FSC per Car]]/111)/Table1[[#This Row],[Route Mileage]]</f>
        <v>4.4709664735338675E-2</v>
      </c>
    </row>
    <row r="2400" spans="1:34" x14ac:dyDescent="0.25">
      <c r="A2400" s="3">
        <v>46037</v>
      </c>
      <c r="B2400" s="22" t="s">
        <v>94</v>
      </c>
      <c r="C2400" s="22" t="s">
        <v>94</v>
      </c>
      <c r="D2400" s="25">
        <v>4317</v>
      </c>
      <c r="F2400" s="22" t="s">
        <v>72</v>
      </c>
      <c r="G2400" s="22" t="s">
        <v>36</v>
      </c>
      <c r="H2400" s="22" t="s">
        <v>109</v>
      </c>
      <c r="I2400" s="23" t="s">
        <v>100</v>
      </c>
      <c r="J2400" t="str">
        <f>_xlfn.CONCAT(IFERROR(INDEX(Lookup!B:B, MATCH(Table1[[#This Row],[Origin City]], Lookup!A:A, 0)), Table1[[#This Row],[Origin City]]),","," ",Table1[[#This Row],[Origin State]])</f>
        <v>Marion, OH</v>
      </c>
      <c r="K2400" s="23" t="s">
        <v>110</v>
      </c>
      <c r="L2400" s="23" t="s">
        <v>111</v>
      </c>
      <c r="M2400" s="23" t="str">
        <f>_xlfn.CONCAT(IFERROR(INDEX(Lookup!B:B, MATCH(Table1[[#This Row],[Destination City]], Lookup!A:A, 0)), Table1[[#This Row],[Destination City]]),","," ",Table1[[#This Row],[Destination State]])</f>
        <v>Chesapeake, VA</v>
      </c>
      <c r="N2400" s="44">
        <v>760</v>
      </c>
      <c r="O2400" s="23" t="s">
        <v>86</v>
      </c>
      <c r="P2400" s="23">
        <v>90</v>
      </c>
      <c r="Q2400" s="23">
        <v>90</v>
      </c>
      <c r="R2400" s="23" t="s">
        <v>108</v>
      </c>
      <c r="S2400" s="23" t="s">
        <v>43</v>
      </c>
      <c r="T2400" s="23" t="s">
        <v>52</v>
      </c>
      <c r="U2400" s="31"/>
      <c r="V2400" s="32" t="s">
        <v>87</v>
      </c>
      <c r="W2400" s="4">
        <v>3214</v>
      </c>
      <c r="X2400" s="4">
        <f>IF(Table1[[#This Row],[Commodity]]="corn",Table1[[#This Row],[Tariff per Car]]/(111*2000/56),Table1[[#This Row],[Tariff per Car]]/(111*2000/60))</f>
        <v>0.86864864864864866</v>
      </c>
      <c r="Y2400" s="4">
        <f>Table1[[#This Row],[Tariff per Car]]/100.7</f>
        <v>31.916583912611717</v>
      </c>
      <c r="Z2400" s="4">
        <f>(Table1[[#This Row],[Tariff per Car]]/111)</f>
        <v>28.954954954954953</v>
      </c>
      <c r="AA2400" s="6">
        <f>(Table1[[#This Row],[Tariff per Car]]/111)/Table1[[#This Row],[Route Mileage]]</f>
        <v>3.80986249407302E-2</v>
      </c>
      <c r="AB2400" s="4">
        <v>0</v>
      </c>
      <c r="AC2400" s="4">
        <f>Table1[[#This Row],[FSC per Mile]]*Table1[[#This Row],[Route Mileage]]</f>
        <v>0</v>
      </c>
      <c r="AD2400" s="4">
        <f>Table1[[#This Row],[Tariff per Car]]+Table1[[#This Row],[FSC per Car]]</f>
        <v>3214</v>
      </c>
      <c r="AE2400" s="4">
        <f>IF(Table1[[#This Row],[Commodity]]="corn",Table1[[#This Row],[Tariff + FSC per Car]]/(111*2000/56),Table1[[#This Row],[Tariff + FSC per Car]]/(111*2000/60))</f>
        <v>0.86864864864864866</v>
      </c>
      <c r="AF2400" s="4">
        <f>Table1[[#This Row],[Tariff + FSC per Car]]/100.7</f>
        <v>31.916583912611717</v>
      </c>
      <c r="AG2400" s="4">
        <f>(Table1[[#This Row],[Tariff + FSC per Car]]/111)</f>
        <v>28.954954954954953</v>
      </c>
      <c r="AH2400" s="6">
        <f>(Table1[[#This Row],[Tariff + FSC per Car]]/111)/Table1[[#This Row],[Route Mileage]]</f>
        <v>3.80986249407302E-2</v>
      </c>
    </row>
    <row r="2401" spans="1:34" x14ac:dyDescent="0.25">
      <c r="A2401" s="3">
        <v>46037</v>
      </c>
      <c r="B2401" s="22" t="s">
        <v>94</v>
      </c>
      <c r="C2401" s="22" t="s">
        <v>94</v>
      </c>
      <c r="D2401" s="25">
        <v>4317</v>
      </c>
      <c r="F2401" s="22" t="s">
        <v>72</v>
      </c>
      <c r="G2401" s="22" t="s">
        <v>36</v>
      </c>
      <c r="H2401" s="22" t="s">
        <v>109</v>
      </c>
      <c r="I2401" s="23" t="s">
        <v>100</v>
      </c>
      <c r="J2401" t="str">
        <f>_xlfn.CONCAT(IFERROR(INDEX(Lookup!B:B, MATCH(Table1[[#This Row],[Origin City]], Lookup!A:A, 0)), Table1[[#This Row],[Origin City]]),","," ",Table1[[#This Row],[Origin State]])</f>
        <v>Marion, OH</v>
      </c>
      <c r="K2401" s="23" t="s">
        <v>110</v>
      </c>
      <c r="L2401" s="23" t="s">
        <v>111</v>
      </c>
      <c r="M2401" s="23" t="str">
        <f>_xlfn.CONCAT(IFERROR(INDEX(Lookup!B:B, MATCH(Table1[[#This Row],[Destination City]], Lookup!A:A, 0)), Table1[[#This Row],[Destination City]]),","," ",Table1[[#This Row],[Destination State]])</f>
        <v>Chesapeake, VA</v>
      </c>
      <c r="N2401" s="44">
        <v>760</v>
      </c>
      <c r="O2401" s="23" t="s">
        <v>86</v>
      </c>
      <c r="P2401" s="23">
        <v>90</v>
      </c>
      <c r="Q2401" s="23">
        <v>90</v>
      </c>
      <c r="R2401" s="23" t="s">
        <v>2</v>
      </c>
      <c r="S2401" s="23" t="s">
        <v>43</v>
      </c>
      <c r="T2401" s="23" t="s">
        <v>43</v>
      </c>
      <c r="U2401" s="31"/>
      <c r="V2401" s="32" t="s">
        <v>87</v>
      </c>
      <c r="W2401" s="4">
        <v>3654</v>
      </c>
      <c r="X2401" s="4">
        <f>IF(Table1[[#This Row],[Commodity]]="corn",Table1[[#This Row],[Tariff per Car]]/(111*2000/56),Table1[[#This Row],[Tariff per Car]]/(111*2000/60))</f>
        <v>0.98756756756756758</v>
      </c>
      <c r="Y2401" s="4">
        <f>Table1[[#This Row],[Tariff per Car]]/100.7</f>
        <v>36.285998013902677</v>
      </c>
      <c r="Z2401" s="4">
        <f>(Table1[[#This Row],[Tariff per Car]]/111)</f>
        <v>32.918918918918919</v>
      </c>
      <c r="AA2401" s="6">
        <f>(Table1[[#This Row],[Tariff per Car]]/111)/Table1[[#This Row],[Route Mileage]]</f>
        <v>4.3314366998577526E-2</v>
      </c>
      <c r="AB2401" s="4">
        <v>0</v>
      </c>
      <c r="AC2401" s="4">
        <f>Table1[[#This Row],[FSC per Mile]]*Table1[[#This Row],[Route Mileage]]</f>
        <v>0</v>
      </c>
      <c r="AD2401" s="4">
        <f>Table1[[#This Row],[Tariff per Car]]+Table1[[#This Row],[FSC per Car]]</f>
        <v>3654</v>
      </c>
      <c r="AE2401" s="4">
        <f>IF(Table1[[#This Row],[Commodity]]="corn",Table1[[#This Row],[Tariff + FSC per Car]]/(111*2000/56),Table1[[#This Row],[Tariff + FSC per Car]]/(111*2000/60))</f>
        <v>0.98756756756756758</v>
      </c>
      <c r="AF2401" s="4">
        <f>Table1[[#This Row],[Tariff + FSC per Car]]/100.7</f>
        <v>36.285998013902677</v>
      </c>
      <c r="AG2401" s="4">
        <f>(Table1[[#This Row],[Tariff + FSC per Car]]/111)</f>
        <v>32.918918918918919</v>
      </c>
      <c r="AH2401" s="6">
        <f>(Table1[[#This Row],[Tariff + FSC per Car]]/111)/Table1[[#This Row],[Route Mileage]]</f>
        <v>4.3314366998577526E-2</v>
      </c>
    </row>
    <row r="2402" spans="1:34" x14ac:dyDescent="0.25">
      <c r="A2402" s="3">
        <v>46037</v>
      </c>
      <c r="B2402" s="22" t="s">
        <v>112</v>
      </c>
      <c r="C2402" s="22" t="s">
        <v>112</v>
      </c>
      <c r="D2402" s="25">
        <v>4051</v>
      </c>
      <c r="E2402" s="24">
        <v>1144</v>
      </c>
      <c r="F2402" s="22" t="s">
        <v>72</v>
      </c>
      <c r="G2402" s="22" t="s">
        <v>36</v>
      </c>
      <c r="H2402" s="22" t="s">
        <v>128</v>
      </c>
      <c r="I2402" s="23" t="s">
        <v>77</v>
      </c>
      <c r="J2402" t="str">
        <f>_xlfn.CONCAT(IFERROR(INDEX(Lookup!B:B, MATCH(Table1[[#This Row],[Origin City]], Lookup!A:A, 0)), Table1[[#This Row],[Origin City]]),","," ",Table1[[#This Row],[Origin State]])</f>
        <v>Canton, KS</v>
      </c>
      <c r="K2402" s="23" t="s">
        <v>65</v>
      </c>
      <c r="L2402" s="23" t="s">
        <v>54</v>
      </c>
      <c r="M2402" s="23" t="str">
        <f>_xlfn.CONCAT(IFERROR(INDEX(Lookup!B:B, MATCH(Table1[[#This Row],[Destination City]], Lookup!A:A, 0)), Table1[[#This Row],[Destination City]]),","," ",Table1[[#This Row],[Destination State]])</f>
        <v>Houston, TX</v>
      </c>
      <c r="N2402" s="44">
        <v>747</v>
      </c>
      <c r="O2402" s="23" t="s">
        <v>51</v>
      </c>
      <c r="P2402" s="23">
        <v>107</v>
      </c>
      <c r="Q2402" s="23"/>
      <c r="R2402" s="23" t="s">
        <v>42</v>
      </c>
      <c r="S2402" s="23" t="s">
        <v>43</v>
      </c>
      <c r="T2402" s="23" t="s">
        <v>52</v>
      </c>
      <c r="U2402" s="37" t="s">
        <v>44</v>
      </c>
      <c r="V2402" s="32"/>
      <c r="W2402" s="4">
        <v>3650</v>
      </c>
      <c r="X2402" s="4">
        <f>IF(Table1[[#This Row],[Commodity]]="corn",Table1[[#This Row],[Tariff per Car]]/(111*2000/56),Table1[[#This Row],[Tariff per Car]]/(111*2000/60))</f>
        <v>0.98648648648648651</v>
      </c>
      <c r="Y2402" s="4">
        <f>Table1[[#This Row],[Tariff per Car]]/100.7</f>
        <v>36.246276067527305</v>
      </c>
      <c r="Z2402" s="4">
        <f>(Table1[[#This Row],[Tariff per Car]]/111)</f>
        <v>32.882882882882882</v>
      </c>
      <c r="AA2402" s="6">
        <f>(Table1[[#This Row],[Tariff per Car]]/111)/Table1[[#This Row],[Route Mileage]]</f>
        <v>4.4019923537995824E-2</v>
      </c>
      <c r="AB2402" s="4">
        <v>0.35</v>
      </c>
      <c r="AC2402" s="4">
        <f>Table1[[#This Row],[FSC per Mile]]*Table1[[#This Row],[Route Mileage]]</f>
        <v>261.45</v>
      </c>
      <c r="AD2402" s="4">
        <f>Table1[[#This Row],[Tariff per Car]]+Table1[[#This Row],[FSC per Car]]</f>
        <v>3911.45</v>
      </c>
      <c r="AE2402" s="4">
        <f>IF(Table1[[#This Row],[Commodity]]="corn",Table1[[#This Row],[Tariff + FSC per Car]]/(111*2000/56),Table1[[#This Row],[Tariff + FSC per Car]]/(111*2000/60))</f>
        <v>1.0571486486486485</v>
      </c>
      <c r="AF2402" s="4">
        <f>Table1[[#This Row],[Tariff + FSC per Car]]/100.7</f>
        <v>38.842601787487581</v>
      </c>
      <c r="AG2402" s="4">
        <f>(Table1[[#This Row],[Tariff + FSC per Car]]/111)</f>
        <v>35.238288288288288</v>
      </c>
      <c r="AH2402" s="6">
        <f>(Table1[[#This Row],[Tariff + FSC per Car]]/111)/Table1[[#This Row],[Route Mileage]]</f>
        <v>4.717307669114898E-2</v>
      </c>
    </row>
    <row r="2403" spans="1:34" x14ac:dyDescent="0.25">
      <c r="A2403" s="3">
        <v>46037</v>
      </c>
      <c r="B2403" s="22" t="s">
        <v>112</v>
      </c>
      <c r="C2403" s="22" t="s">
        <v>112</v>
      </c>
      <c r="D2403" s="25">
        <v>4051</v>
      </c>
      <c r="E2403" s="24">
        <v>1301</v>
      </c>
      <c r="F2403" s="22" t="s">
        <v>72</v>
      </c>
      <c r="G2403" s="22" t="s">
        <v>36</v>
      </c>
      <c r="H2403" s="22" t="s">
        <v>129</v>
      </c>
      <c r="I2403" s="23" t="s">
        <v>38</v>
      </c>
      <c r="J2403" t="str">
        <f>_xlfn.CONCAT(IFERROR(INDEX(Lookup!B:B, MATCH(Table1[[#This Row],[Origin City]], Lookup!A:A, 0)), Table1[[#This Row],[Origin City]]),","," ",Table1[[#This Row],[Origin State]])</f>
        <v>Cozad, NE</v>
      </c>
      <c r="K2403" s="23" t="s">
        <v>90</v>
      </c>
      <c r="L2403" s="23" t="s">
        <v>49</v>
      </c>
      <c r="M2403" s="23" t="str">
        <f>_xlfn.CONCAT(IFERROR(INDEX(Lookup!B:B, MATCH(Table1[[#This Row],[Destination City]], Lookup!A:A, 0)), Table1[[#This Row],[Destination City]]),","," ",Table1[[#This Row],[Destination State]])</f>
        <v>Kalama, WA</v>
      </c>
      <c r="N2403" s="44">
        <v>1562</v>
      </c>
      <c r="O2403" s="23" t="s">
        <v>51</v>
      </c>
      <c r="P2403" s="23">
        <v>107</v>
      </c>
      <c r="Q2403" s="23"/>
      <c r="R2403" s="23" t="s">
        <v>42</v>
      </c>
      <c r="S2403" s="23" t="s">
        <v>43</v>
      </c>
      <c r="T2403" s="23" t="s">
        <v>52</v>
      </c>
      <c r="U2403" s="37" t="s">
        <v>44</v>
      </c>
      <c r="V2403" s="32"/>
      <c r="W2403" s="4">
        <v>5140</v>
      </c>
      <c r="X2403" s="4">
        <f>IF(Table1[[#This Row],[Commodity]]="corn",Table1[[#This Row],[Tariff per Car]]/(111*2000/56),Table1[[#This Row],[Tariff per Car]]/(111*2000/60))</f>
        <v>1.3891891891891892</v>
      </c>
      <c r="Y2403" s="4">
        <f>Table1[[#This Row],[Tariff per Car]]/100.7</f>
        <v>51.042701092353525</v>
      </c>
      <c r="Z2403" s="4">
        <f>(Table1[[#This Row],[Tariff per Car]]/111)</f>
        <v>46.306306306306304</v>
      </c>
      <c r="AA2403" s="6">
        <f>(Table1[[#This Row],[Tariff per Car]]/111)/Table1[[#This Row],[Route Mileage]]</f>
        <v>2.9645522603269081E-2</v>
      </c>
      <c r="AB2403" s="4">
        <v>0.35</v>
      </c>
      <c r="AC2403" s="4">
        <f>Table1[[#This Row],[FSC per Mile]]*Table1[[#This Row],[Route Mileage]]</f>
        <v>546.69999999999993</v>
      </c>
      <c r="AD2403" s="4">
        <f>Table1[[#This Row],[Tariff per Car]]+Table1[[#This Row],[FSC per Car]]</f>
        <v>5686.7</v>
      </c>
      <c r="AE2403" s="4">
        <f>IF(Table1[[#This Row],[Commodity]]="corn",Table1[[#This Row],[Tariff + FSC per Car]]/(111*2000/56),Table1[[#This Row],[Tariff + FSC per Car]]/(111*2000/60))</f>
        <v>1.5369459459459458</v>
      </c>
      <c r="AF2403" s="4">
        <f>Table1[[#This Row],[Tariff + FSC per Car]]/100.7</f>
        <v>56.471698113207545</v>
      </c>
      <c r="AG2403" s="4">
        <f>(Table1[[#This Row],[Tariff + FSC per Car]]/111)</f>
        <v>51.23153153153153</v>
      </c>
      <c r="AH2403" s="6">
        <f>(Table1[[#This Row],[Tariff + FSC per Car]]/111)/Table1[[#This Row],[Route Mileage]]</f>
        <v>3.2798675756422237E-2</v>
      </c>
    </row>
    <row r="2404" spans="1:34" x14ac:dyDescent="0.25">
      <c r="A2404" s="3">
        <v>46037</v>
      </c>
      <c r="B2404" s="22" t="s">
        <v>112</v>
      </c>
      <c r="C2404" s="22" t="s">
        <v>112</v>
      </c>
      <c r="D2404" s="25">
        <v>4051</v>
      </c>
      <c r="E2404" s="24">
        <v>1144</v>
      </c>
      <c r="F2404" s="22" t="s">
        <v>72</v>
      </c>
      <c r="G2404" s="22" t="s">
        <v>36</v>
      </c>
      <c r="H2404" s="22" t="s">
        <v>129</v>
      </c>
      <c r="I2404" s="23" t="s">
        <v>38</v>
      </c>
      <c r="J2404" t="str">
        <f>_xlfn.CONCAT(IFERROR(INDEX(Lookup!B:B, MATCH(Table1[[#This Row],[Origin City]], Lookup!A:A, 0)), Table1[[#This Row],[Origin City]]),","," ",Table1[[#This Row],[Origin State]])</f>
        <v>Cozad, NE</v>
      </c>
      <c r="K2404" s="23" t="s">
        <v>65</v>
      </c>
      <c r="L2404" s="23" t="s">
        <v>54</v>
      </c>
      <c r="M2404" s="23" t="str">
        <f>_xlfn.CONCAT(IFERROR(INDEX(Lookup!B:B, MATCH(Table1[[#This Row],[Destination City]], Lookup!A:A, 0)), Table1[[#This Row],[Destination City]]),","," ",Table1[[#This Row],[Destination State]])</f>
        <v>Houston, TX</v>
      </c>
      <c r="N2404" s="44">
        <v>1078</v>
      </c>
      <c r="O2404" s="23" t="s">
        <v>51</v>
      </c>
      <c r="P2404" s="23">
        <v>107</v>
      </c>
      <c r="Q2404" s="23"/>
      <c r="R2404" s="23" t="s">
        <v>42</v>
      </c>
      <c r="S2404" s="23" t="s">
        <v>43</v>
      </c>
      <c r="T2404" s="23" t="s">
        <v>52</v>
      </c>
      <c r="U2404" s="37" t="s">
        <v>44</v>
      </c>
      <c r="V2404" s="32"/>
      <c r="W2404" s="4">
        <v>4010</v>
      </c>
      <c r="X2404" s="4">
        <f>IF(Table1[[#This Row],[Commodity]]="corn",Table1[[#This Row],[Tariff per Car]]/(111*2000/56),Table1[[#This Row],[Tariff per Car]]/(111*2000/60))</f>
        <v>1.0837837837837838</v>
      </c>
      <c r="Y2404" s="4">
        <f>Table1[[#This Row],[Tariff per Car]]/100.7</f>
        <v>39.821251241310826</v>
      </c>
      <c r="Z2404" s="4">
        <f>(Table1[[#This Row],[Tariff per Car]]/111)</f>
        <v>36.126126126126124</v>
      </c>
      <c r="AA2404" s="6">
        <f>(Table1[[#This Row],[Tariff per Car]]/111)/Table1[[#This Row],[Route Mileage]]</f>
        <v>3.3512176369319226E-2</v>
      </c>
      <c r="AB2404" s="4">
        <v>0.35</v>
      </c>
      <c r="AC2404" s="4">
        <f>Table1[[#This Row],[FSC per Mile]]*Table1[[#This Row],[Route Mileage]]</f>
        <v>377.29999999999995</v>
      </c>
      <c r="AD2404" s="4">
        <f>Table1[[#This Row],[Tariff per Car]]+Table1[[#This Row],[FSC per Car]]</f>
        <v>4387.3</v>
      </c>
      <c r="AE2404" s="4">
        <f>IF(Table1[[#This Row],[Commodity]]="corn",Table1[[#This Row],[Tariff + FSC per Car]]/(111*2000/56),Table1[[#This Row],[Tariff + FSC per Car]]/(111*2000/60))</f>
        <v>1.1857567567567568</v>
      </c>
      <c r="AF2404" s="4">
        <f>Table1[[#This Row],[Tariff + FSC per Car]]/100.7</f>
        <v>43.568023833167828</v>
      </c>
      <c r="AG2404" s="4">
        <f>(Table1[[#This Row],[Tariff + FSC per Car]]/111)</f>
        <v>39.525225225225228</v>
      </c>
      <c r="AH2404" s="6">
        <f>(Table1[[#This Row],[Tariff + FSC per Car]]/111)/Table1[[#This Row],[Route Mileage]]</f>
        <v>3.6665329522472381E-2</v>
      </c>
    </row>
    <row r="2405" spans="1:34" x14ac:dyDescent="0.25">
      <c r="A2405" s="3">
        <v>46037</v>
      </c>
      <c r="B2405" s="22" t="s">
        <v>112</v>
      </c>
      <c r="C2405" s="22" t="s">
        <v>112</v>
      </c>
      <c r="D2405" s="25">
        <v>4051</v>
      </c>
      <c r="E2405" s="24">
        <v>1144</v>
      </c>
      <c r="F2405" s="22" t="s">
        <v>72</v>
      </c>
      <c r="G2405" s="22" t="s">
        <v>36</v>
      </c>
      <c r="H2405" s="22" t="s">
        <v>122</v>
      </c>
      <c r="I2405" s="23" t="s">
        <v>59</v>
      </c>
      <c r="J2405" t="str">
        <f>_xlfn.CONCAT(IFERROR(INDEX(Lookup!B:B, MATCH(Table1[[#This Row],[Origin City]], Lookup!A:A, 0)), Table1[[#This Row],[Origin City]]),","," ",Table1[[#This Row],[Origin State]])</f>
        <v>Sloan, IA</v>
      </c>
      <c r="K2405" s="23" t="s">
        <v>130</v>
      </c>
      <c r="L2405" s="23" t="s">
        <v>83</v>
      </c>
      <c r="M2405" s="23" t="str">
        <f>_xlfn.CONCAT(IFERROR(INDEX(Lookup!B:B, MATCH(Table1[[#This Row],[Destination City]], Lookup!A:A, 0)), Table1[[#This Row],[Destination City]]),","," ",Table1[[#This Row],[Destination State]])</f>
        <v>Ama, LA</v>
      </c>
      <c r="N2405" s="44">
        <v>1231</v>
      </c>
      <c r="O2405" s="23" t="s">
        <v>51</v>
      </c>
      <c r="P2405" s="23">
        <v>107</v>
      </c>
      <c r="Q2405" s="23"/>
      <c r="R2405" s="23" t="s">
        <v>42</v>
      </c>
      <c r="S2405" s="23" t="s">
        <v>43</v>
      </c>
      <c r="T2405" s="23" t="s">
        <v>52</v>
      </c>
      <c r="U2405" s="37" t="s">
        <v>44</v>
      </c>
      <c r="V2405" s="32"/>
      <c r="W2405" s="4">
        <v>4090</v>
      </c>
      <c r="X2405" s="4">
        <f>IF(Table1[[#This Row],[Commodity]]="corn",Table1[[#This Row],[Tariff per Car]]/(111*2000/56),Table1[[#This Row],[Tariff per Car]]/(111*2000/60))</f>
        <v>1.1054054054054054</v>
      </c>
      <c r="Y2405" s="4">
        <f>Table1[[#This Row],[Tariff per Car]]/100.7</f>
        <v>40.615690168818269</v>
      </c>
      <c r="Z2405" s="4">
        <f>(Table1[[#This Row],[Tariff per Car]]/111)</f>
        <v>36.846846846846844</v>
      </c>
      <c r="AA2405" s="6">
        <f>(Table1[[#This Row],[Tariff per Car]]/111)/Table1[[#This Row],[Route Mileage]]</f>
        <v>2.9932450728551458E-2</v>
      </c>
      <c r="AB2405" s="4">
        <v>0.35</v>
      </c>
      <c r="AC2405" s="4">
        <f>Table1[[#This Row],[FSC per Mile]]*Table1[[#This Row],[Route Mileage]]</f>
        <v>430.84999999999997</v>
      </c>
      <c r="AD2405" s="4">
        <f>Table1[[#This Row],[Tariff per Car]]+Table1[[#This Row],[FSC per Car]]</f>
        <v>4520.8500000000004</v>
      </c>
      <c r="AE2405" s="4">
        <f>IF(Table1[[#This Row],[Commodity]]="corn",Table1[[#This Row],[Tariff + FSC per Car]]/(111*2000/56),Table1[[#This Row],[Tariff + FSC per Car]]/(111*2000/60))</f>
        <v>1.2218513513513514</v>
      </c>
      <c r="AF2405" s="4">
        <f>Table1[[#This Row],[Tariff + FSC per Car]]/100.7</f>
        <v>44.894240317775576</v>
      </c>
      <c r="AG2405" s="4">
        <f>(Table1[[#This Row],[Tariff + FSC per Car]]/111)</f>
        <v>40.72837837837838</v>
      </c>
      <c r="AH2405" s="6">
        <f>(Table1[[#This Row],[Tariff + FSC per Car]]/111)/Table1[[#This Row],[Route Mileage]]</f>
        <v>3.3085603881704617E-2</v>
      </c>
    </row>
    <row r="2406" spans="1:34" x14ac:dyDescent="0.25">
      <c r="A2406" s="3">
        <v>46068</v>
      </c>
      <c r="B2406" s="22" t="s">
        <v>34</v>
      </c>
      <c r="C2406" s="22" t="s">
        <v>34</v>
      </c>
      <c r="D2406" s="25">
        <v>4022</v>
      </c>
      <c r="E2406" s="24">
        <v>39011</v>
      </c>
      <c r="F2406" s="22" t="s">
        <v>35</v>
      </c>
      <c r="G2406" s="22" t="s">
        <v>36</v>
      </c>
      <c r="H2406" s="22" t="s">
        <v>37</v>
      </c>
      <c r="I2406" s="23" t="s">
        <v>38</v>
      </c>
      <c r="J2406" t="str">
        <f>_xlfn.CONCAT(IFERROR(INDEX(Lookup!B:B, MATCH(Table1[[#This Row],[Origin City]], Lookup!A:A, 0)), Table1[[#This Row],[Origin City]]),","," ",Table1[[#This Row],[Origin State]])</f>
        <v>Brunswick, NE</v>
      </c>
      <c r="K2406" s="23" t="s">
        <v>39</v>
      </c>
      <c r="L2406" s="23" t="s">
        <v>40</v>
      </c>
      <c r="M2406" s="23" t="str">
        <f>_xlfn.CONCAT(IFERROR(INDEX(Lookup!B:B, MATCH(Table1[[#This Row],[Destination City]], Lookup!A:A, 0)), Table1[[#This Row],[Destination City]]),","," ",Table1[[#This Row],[Destination State]])</f>
        <v>Hanford, CA</v>
      </c>
      <c r="N2406" s="44">
        <v>2122</v>
      </c>
      <c r="O2406" s="23" t="s">
        <v>41</v>
      </c>
      <c r="P2406" s="23">
        <v>110</v>
      </c>
      <c r="Q2406" s="23">
        <v>120</v>
      </c>
      <c r="R2406" s="23" t="s">
        <v>42</v>
      </c>
      <c r="S2406" s="23" t="s">
        <v>43</v>
      </c>
      <c r="T2406" s="23" t="s">
        <v>43</v>
      </c>
      <c r="U2406" s="37" t="s">
        <v>44</v>
      </c>
      <c r="V2406" s="32" t="s">
        <v>45</v>
      </c>
      <c r="W2406" s="4">
        <v>6120</v>
      </c>
      <c r="X2406" s="4">
        <f>IF(Table1[[#This Row],[Commodity]]="corn",Table1[[#This Row],[Tariff per Car]]/(111*2000/56),Table1[[#This Row],[Tariff per Car]]/(111*2000/60))</f>
        <v>1.5437837837837838</v>
      </c>
      <c r="Y2406" s="4">
        <f>Table1[[#This Row],[Tariff per Car]]/100.7</f>
        <v>60.77457795431976</v>
      </c>
      <c r="Z2406" s="4">
        <f>(Table1[[#This Row],[Tariff per Car]]/111)</f>
        <v>55.135135135135137</v>
      </c>
      <c r="AA2406" s="6">
        <f>(Table1[[#This Row],[Tariff per Car]]/111)/Table1[[#This Row],[Route Mileage]]</f>
        <v>2.5982627302137198E-2</v>
      </c>
      <c r="AB2406" s="4">
        <v>0.08</v>
      </c>
      <c r="AC2406" s="4">
        <f>Table1[[#This Row],[FSC per Mile]]*Table1[[#This Row],[Route Mileage]]</f>
        <v>169.76</v>
      </c>
      <c r="AD2406" s="4">
        <f>Table1[[#This Row],[Tariff per Car]]+Table1[[#This Row],[FSC per Car]]</f>
        <v>6289.76</v>
      </c>
      <c r="AE2406" s="4">
        <f>IF(Table1[[#This Row],[Commodity]]="corn",Table1[[#This Row],[Tariff + FSC per Car]]/(111*2000/56),Table1[[#This Row],[Tariff + FSC per Car]]/(111*2000/60))</f>
        <v>1.5866061261261262</v>
      </c>
      <c r="AF2406" s="4">
        <f>Table1[[#This Row],[Tariff + FSC per Car]]/100.7</f>
        <v>62.460377358490568</v>
      </c>
      <c r="AG2406" s="4">
        <f>(Table1[[#This Row],[Tariff + FSC per Car]]/111)</f>
        <v>56.664504504504507</v>
      </c>
      <c r="AH2406" s="6">
        <f>(Table1[[#This Row],[Tariff + FSC per Car]]/111)/Table1[[#This Row],[Route Mileage]]</f>
        <v>2.6703348022857919E-2</v>
      </c>
    </row>
    <row r="2407" spans="1:34" x14ac:dyDescent="0.25">
      <c r="A2407" s="3">
        <v>46068</v>
      </c>
      <c r="B2407" s="22" t="s">
        <v>34</v>
      </c>
      <c r="C2407" s="22" t="s">
        <v>34</v>
      </c>
      <c r="D2407" s="25">
        <v>4022</v>
      </c>
      <c r="E2407" s="24">
        <v>39013</v>
      </c>
      <c r="F2407" s="22" t="s">
        <v>35</v>
      </c>
      <c r="G2407" s="22" t="s">
        <v>36</v>
      </c>
      <c r="H2407" s="22" t="s">
        <v>46</v>
      </c>
      <c r="I2407" s="23" t="s">
        <v>47</v>
      </c>
      <c r="J2407" t="str">
        <f>_xlfn.CONCAT(IFERROR(INDEX(Lookup!B:B, MATCH(Table1[[#This Row],[Origin City]], Lookup!A:A, 0)), Table1[[#This Row],[Origin City]]),","," ",Table1[[#This Row],[Origin State]])</f>
        <v>Clarkfield, MN</v>
      </c>
      <c r="K2407" s="23" t="s">
        <v>48</v>
      </c>
      <c r="L2407" s="23" t="s">
        <v>49</v>
      </c>
      <c r="M2407" s="23" t="s">
        <v>50</v>
      </c>
      <c r="N2407" s="44">
        <v>1684</v>
      </c>
      <c r="O2407" s="23" t="s">
        <v>51</v>
      </c>
      <c r="P2407" s="23">
        <v>110</v>
      </c>
      <c r="Q2407" s="23">
        <v>120</v>
      </c>
      <c r="R2407" s="23" t="s">
        <v>42</v>
      </c>
      <c r="S2407" s="23" t="s">
        <v>43</v>
      </c>
      <c r="T2407" s="23" t="s">
        <v>52</v>
      </c>
      <c r="U2407" s="37" t="s">
        <v>44</v>
      </c>
      <c r="V2407" s="32" t="s">
        <v>45</v>
      </c>
      <c r="W2407" s="4">
        <v>5470</v>
      </c>
      <c r="X2407" s="4">
        <f>IF(Table1[[#This Row],[Commodity]]="corn",Table1[[#This Row],[Tariff per Car]]/(111*2000/56),Table1[[#This Row],[Tariff per Car]]/(111*2000/60))</f>
        <v>1.3798198198198199</v>
      </c>
      <c r="Y2407" s="4">
        <f>Table1[[#This Row],[Tariff per Car]]/100.7</f>
        <v>54.319761668321746</v>
      </c>
      <c r="Z2407" s="4">
        <f>(Table1[[#This Row],[Tariff per Car]]/111)</f>
        <v>49.27927927927928</v>
      </c>
      <c r="AA2407" s="6">
        <f>(Table1[[#This Row],[Tariff per Car]]/111)/Table1[[#This Row],[Route Mileage]]</f>
        <v>2.9263229975819049E-2</v>
      </c>
      <c r="AB2407" s="4">
        <v>0.08</v>
      </c>
      <c r="AC2407" s="4">
        <f>Table1[[#This Row],[FSC per Mile]]*Table1[[#This Row],[Route Mileage]]</f>
        <v>134.72</v>
      </c>
      <c r="AD2407" s="4">
        <f>Table1[[#This Row],[Tariff per Car]]+Table1[[#This Row],[FSC per Car]]</f>
        <v>5604.72</v>
      </c>
      <c r="AE2407" s="4">
        <f>IF(Table1[[#This Row],[Commodity]]="corn",Table1[[#This Row],[Tariff + FSC per Car]]/(111*2000/56),Table1[[#This Row],[Tariff + FSC per Car]]/(111*2000/60))</f>
        <v>1.4138032432432432</v>
      </c>
      <c r="AF2407" s="4">
        <f>Table1[[#This Row],[Tariff + FSC per Car]]/100.7</f>
        <v>55.657596822244294</v>
      </c>
      <c r="AG2407" s="4">
        <f>(Table1[[#This Row],[Tariff + FSC per Car]]/111)</f>
        <v>50.492972972972979</v>
      </c>
      <c r="AH2407" s="6">
        <f>(Table1[[#This Row],[Tariff + FSC per Car]]/111)/Table1[[#This Row],[Route Mileage]]</f>
        <v>2.9983950696539773E-2</v>
      </c>
    </row>
    <row r="2408" spans="1:34" x14ac:dyDescent="0.25">
      <c r="A2408" s="3">
        <v>46068</v>
      </c>
      <c r="B2408" s="22" t="s">
        <v>34</v>
      </c>
      <c r="C2408" s="22" t="s">
        <v>34</v>
      </c>
      <c r="D2408" s="25">
        <v>4022</v>
      </c>
      <c r="E2408" s="24">
        <v>39011</v>
      </c>
      <c r="F2408" s="22" t="s">
        <v>35</v>
      </c>
      <c r="G2408" s="22" t="s">
        <v>36</v>
      </c>
      <c r="H2408" s="22" t="s">
        <v>46</v>
      </c>
      <c r="I2408" s="23" t="s">
        <v>47</v>
      </c>
      <c r="J2408" t="str">
        <f>_xlfn.CONCAT(IFERROR(INDEX(Lookup!B:B, MATCH(Table1[[#This Row],[Origin City]], Lookup!A:A, 0)), Table1[[#This Row],[Origin City]]),","," ",Table1[[#This Row],[Origin State]])</f>
        <v>Clarkfield, MN</v>
      </c>
      <c r="K2408" s="23" t="s">
        <v>53</v>
      </c>
      <c r="L2408" s="23" t="s">
        <v>54</v>
      </c>
      <c r="M2408" s="23" t="str">
        <f>_xlfn.CONCAT(IFERROR(INDEX(Lookup!B:B, MATCH(Table1[[#This Row],[Destination City]], Lookup!A:A, 0)), Table1[[#This Row],[Destination City]]),","," ",Table1[[#This Row],[Destination State]])</f>
        <v>Hereford, TX</v>
      </c>
      <c r="N2408" s="44">
        <v>1066</v>
      </c>
      <c r="O2408" s="23" t="s">
        <v>51</v>
      </c>
      <c r="P2408" s="23">
        <v>110</v>
      </c>
      <c r="Q2408" s="23">
        <v>120</v>
      </c>
      <c r="R2408" s="23" t="s">
        <v>42</v>
      </c>
      <c r="S2408" s="23" t="s">
        <v>43</v>
      </c>
      <c r="T2408" s="23" t="s">
        <v>52</v>
      </c>
      <c r="U2408" s="37" t="s">
        <v>44</v>
      </c>
      <c r="V2408" s="32" t="s">
        <v>45</v>
      </c>
      <c r="W2408" s="4">
        <v>5600</v>
      </c>
      <c r="X2408" s="4">
        <f>IF(Table1[[#This Row],[Commodity]]="corn",Table1[[#This Row],[Tariff per Car]]/(111*2000/56),Table1[[#This Row],[Tariff per Car]]/(111*2000/60))</f>
        <v>1.4126126126126126</v>
      </c>
      <c r="Y2408" s="4">
        <f>Table1[[#This Row],[Tariff per Car]]/100.7</f>
        <v>55.610724925521346</v>
      </c>
      <c r="Z2408" s="4">
        <f>(Table1[[#This Row],[Tariff per Car]]/111)</f>
        <v>50.450450450450454</v>
      </c>
      <c r="AA2408" s="6">
        <f>(Table1[[#This Row],[Tariff per Car]]/111)/Table1[[#This Row],[Route Mileage]]</f>
        <v>4.7326876595169279E-2</v>
      </c>
      <c r="AB2408" s="4">
        <v>0.08</v>
      </c>
      <c r="AC2408" s="4">
        <f>Table1[[#This Row],[FSC per Mile]]*Table1[[#This Row],[Route Mileage]]</f>
        <v>85.28</v>
      </c>
      <c r="AD2408" s="4">
        <f>Table1[[#This Row],[Tariff per Car]]+Table1[[#This Row],[FSC per Car]]</f>
        <v>5685.28</v>
      </c>
      <c r="AE2408" s="4">
        <f>IF(Table1[[#This Row],[Commodity]]="corn",Table1[[#This Row],[Tariff + FSC per Car]]/(111*2000/56),Table1[[#This Row],[Tariff + FSC per Car]]/(111*2000/60))</f>
        <v>1.4341246846846847</v>
      </c>
      <c r="AF2408" s="4">
        <f>Table1[[#This Row],[Tariff + FSC per Car]]/100.7</f>
        <v>56.457596822244284</v>
      </c>
      <c r="AG2408" s="4">
        <f>(Table1[[#This Row],[Tariff + FSC per Car]]/111)</f>
        <v>51.218738738738736</v>
      </c>
      <c r="AH2408" s="6">
        <f>(Table1[[#This Row],[Tariff + FSC per Car]]/111)/Table1[[#This Row],[Route Mileage]]</f>
        <v>4.8047597315889999E-2</v>
      </c>
    </row>
    <row r="2409" spans="1:34" x14ac:dyDescent="0.25">
      <c r="A2409" s="3">
        <v>46068</v>
      </c>
      <c r="B2409" s="22" t="s">
        <v>34</v>
      </c>
      <c r="C2409" s="22" t="s">
        <v>34</v>
      </c>
      <c r="D2409" s="25">
        <v>4022</v>
      </c>
      <c r="E2409" s="24">
        <v>39011</v>
      </c>
      <c r="F2409" s="22" t="s">
        <v>35</v>
      </c>
      <c r="G2409" s="22" t="s">
        <v>36</v>
      </c>
      <c r="H2409" s="22" t="s">
        <v>55</v>
      </c>
      <c r="I2409" s="23" t="s">
        <v>38</v>
      </c>
      <c r="J2409" t="str">
        <f>_xlfn.CONCAT(IFERROR(INDEX(Lookup!B:B, MATCH(Table1[[#This Row],[Origin City]], Lookup!A:A, 0)), Table1[[#This Row],[Origin City]]),","," ",Table1[[#This Row],[Origin State]])</f>
        <v>Edison, NE</v>
      </c>
      <c r="K2409" s="23" t="s">
        <v>53</v>
      </c>
      <c r="L2409" s="23" t="s">
        <v>54</v>
      </c>
      <c r="M2409" s="23" t="str">
        <f>_xlfn.CONCAT(IFERROR(INDEX(Lookup!B:B, MATCH(Table1[[#This Row],[Destination City]], Lookup!A:A, 0)), Table1[[#This Row],[Destination City]]),","," ",Table1[[#This Row],[Destination State]])</f>
        <v>Hereford, TX</v>
      </c>
      <c r="N2409" s="48">
        <v>728</v>
      </c>
      <c r="O2409" s="23" t="s">
        <v>51</v>
      </c>
      <c r="P2409" s="23">
        <v>110</v>
      </c>
      <c r="Q2409" s="23">
        <v>120</v>
      </c>
      <c r="R2409" s="23" t="s">
        <v>42</v>
      </c>
      <c r="S2409" s="23" t="s">
        <v>43</v>
      </c>
      <c r="T2409" s="23" t="s">
        <v>52</v>
      </c>
      <c r="U2409" s="37" t="s">
        <v>44</v>
      </c>
      <c r="V2409" s="32" t="s">
        <v>45</v>
      </c>
      <c r="W2409" s="4">
        <v>4500</v>
      </c>
      <c r="X2409" s="4">
        <f>IF(Table1[[#This Row],[Commodity]]="corn",Table1[[#This Row],[Tariff per Car]]/(111*2000/56),Table1[[#This Row],[Tariff per Car]]/(111*2000/60))</f>
        <v>1.1351351351351351</v>
      </c>
      <c r="Y2409" s="4">
        <f>Table1[[#This Row],[Tariff per Car]]/100.7</f>
        <v>44.68718967229394</v>
      </c>
      <c r="Z2409" s="4">
        <f>(Table1[[#This Row],[Tariff per Car]]/111)</f>
        <v>40.54054054054054</v>
      </c>
      <c r="AA2409" s="6">
        <f>(Table1[[#This Row],[Tariff per Car]]/111)/Table1[[#This Row],[Route Mileage]]</f>
        <v>5.5687555687555686E-2</v>
      </c>
      <c r="AB2409" s="4">
        <v>0.08</v>
      </c>
      <c r="AC2409" s="4">
        <f>Table1[[#This Row],[FSC per Mile]]*Table1[[#This Row],[Route Mileage]]</f>
        <v>58.24</v>
      </c>
      <c r="AD2409" s="4">
        <f>Table1[[#This Row],[Tariff per Car]]+Table1[[#This Row],[FSC per Car]]</f>
        <v>4558.24</v>
      </c>
      <c r="AE2409" s="4">
        <f>IF(Table1[[#This Row],[Commodity]]="corn",Table1[[#This Row],[Tariff + FSC per Car]]/(111*2000/56),Table1[[#This Row],[Tariff + FSC per Car]]/(111*2000/60))</f>
        <v>1.1498263063063063</v>
      </c>
      <c r="AF2409" s="4">
        <f>Table1[[#This Row],[Tariff + FSC per Car]]/100.7</f>
        <v>45.265541211519363</v>
      </c>
      <c r="AG2409" s="4">
        <f>(Table1[[#This Row],[Tariff + FSC per Car]]/111)</f>
        <v>41.065225225225227</v>
      </c>
      <c r="AH2409" s="6">
        <f>(Table1[[#This Row],[Tariff + FSC per Car]]/111)/Table1[[#This Row],[Route Mileage]]</f>
        <v>5.6408276408276413E-2</v>
      </c>
    </row>
    <row r="2410" spans="1:34" x14ac:dyDescent="0.25">
      <c r="A2410" s="3">
        <v>46068</v>
      </c>
      <c r="B2410" s="22" t="s">
        <v>34</v>
      </c>
      <c r="C2410" s="22" t="s">
        <v>34</v>
      </c>
      <c r="D2410" s="25">
        <v>4022</v>
      </c>
      <c r="E2410" s="24">
        <v>39013</v>
      </c>
      <c r="F2410" s="22" t="s">
        <v>35</v>
      </c>
      <c r="G2410" s="22" t="s">
        <v>36</v>
      </c>
      <c r="H2410" s="22" t="s">
        <v>55</v>
      </c>
      <c r="I2410" s="23" t="s">
        <v>38</v>
      </c>
      <c r="J2410" t="str">
        <f>_xlfn.CONCAT(IFERROR(INDEX(Lookup!B:B, MATCH(Table1[[#This Row],[Origin City]], Lookup!A:A, 0)), Table1[[#This Row],[Origin City]]),","," ",Table1[[#This Row],[Origin State]])</f>
        <v>Edison, NE</v>
      </c>
      <c r="K2410" s="23" t="s">
        <v>48</v>
      </c>
      <c r="L2410" s="23" t="s">
        <v>49</v>
      </c>
      <c r="M2410" s="23" t="s">
        <v>50</v>
      </c>
      <c r="N2410" s="44">
        <v>1759</v>
      </c>
      <c r="O2410" s="23" t="s">
        <v>51</v>
      </c>
      <c r="P2410" s="23">
        <v>110</v>
      </c>
      <c r="Q2410" s="23">
        <v>120</v>
      </c>
      <c r="R2410" s="23" t="s">
        <v>42</v>
      </c>
      <c r="S2410" s="23" t="s">
        <v>43</v>
      </c>
      <c r="T2410" s="23" t="s">
        <v>52</v>
      </c>
      <c r="U2410" s="37" t="s">
        <v>44</v>
      </c>
      <c r="V2410" s="32" t="s">
        <v>45</v>
      </c>
      <c r="W2410" s="4">
        <v>5350</v>
      </c>
      <c r="X2410" s="4">
        <f>IF(Table1[[#This Row],[Commodity]]="corn",Table1[[#This Row],[Tariff per Car]]/(111*2000/56),Table1[[#This Row],[Tariff per Car]]/(111*2000/60))</f>
        <v>1.3495495495495495</v>
      </c>
      <c r="Y2410" s="4">
        <f>Table1[[#This Row],[Tariff per Car]]/100.7</f>
        <v>53.128103277060575</v>
      </c>
      <c r="Z2410" s="4">
        <f>(Table1[[#This Row],[Tariff per Car]]/111)</f>
        <v>48.198198198198199</v>
      </c>
      <c r="AA2410" s="6">
        <f>(Table1[[#This Row],[Tariff per Car]]/111)/Table1[[#This Row],[Route Mileage]]</f>
        <v>2.7400908583398637E-2</v>
      </c>
      <c r="AB2410" s="4">
        <v>0.08</v>
      </c>
      <c r="AC2410" s="4">
        <f>Table1[[#This Row],[FSC per Mile]]*Table1[[#This Row],[Route Mileage]]</f>
        <v>140.72</v>
      </c>
      <c r="AD2410" s="4">
        <f>Table1[[#This Row],[Tariff per Car]]+Table1[[#This Row],[FSC per Car]]</f>
        <v>5490.72</v>
      </c>
      <c r="AE2410" s="4">
        <f>IF(Table1[[#This Row],[Commodity]]="corn",Table1[[#This Row],[Tariff + FSC per Car]]/(111*2000/56),Table1[[#This Row],[Tariff + FSC per Car]]/(111*2000/60))</f>
        <v>1.3850464864864866</v>
      </c>
      <c r="AF2410" s="4">
        <f>Table1[[#This Row],[Tariff + FSC per Car]]/100.7</f>
        <v>54.525521350546178</v>
      </c>
      <c r="AG2410" s="4">
        <f>(Table1[[#This Row],[Tariff + FSC per Car]]/111)</f>
        <v>49.465945945945947</v>
      </c>
      <c r="AH2410" s="6">
        <f>(Table1[[#This Row],[Tariff + FSC per Car]]/111)/Table1[[#This Row],[Route Mileage]]</f>
        <v>2.8121629304119357E-2</v>
      </c>
    </row>
    <row r="2411" spans="1:34" x14ac:dyDescent="0.25">
      <c r="A2411" s="3">
        <v>46068</v>
      </c>
      <c r="B2411" s="22" t="s">
        <v>34</v>
      </c>
      <c r="C2411" s="22" t="s">
        <v>34</v>
      </c>
      <c r="D2411" s="25">
        <v>4022</v>
      </c>
      <c r="E2411" s="24">
        <v>39011</v>
      </c>
      <c r="F2411" s="22" t="s">
        <v>35</v>
      </c>
      <c r="G2411" s="22" t="s">
        <v>36</v>
      </c>
      <c r="H2411" s="22" t="s">
        <v>55</v>
      </c>
      <c r="I2411" s="23" t="s">
        <v>38</v>
      </c>
      <c r="J2411" t="str">
        <f>_xlfn.CONCAT(IFERROR(INDEX(Lookup!B:B, MATCH(Table1[[#This Row],[Origin City]], Lookup!A:A, 0)), Table1[[#This Row],[Origin City]]),","," ",Table1[[#This Row],[Origin State]])</f>
        <v>Edison, NE</v>
      </c>
      <c r="K2411" s="23" t="s">
        <v>39</v>
      </c>
      <c r="L2411" s="23" t="s">
        <v>40</v>
      </c>
      <c r="M2411" s="23" t="str">
        <f>_xlfn.CONCAT(IFERROR(INDEX(Lookup!B:B, MATCH(Table1[[#This Row],[Destination City]], Lookup!A:A, 0)), Table1[[#This Row],[Destination City]]),","," ",Table1[[#This Row],[Destination State]])</f>
        <v>Hanford, CA</v>
      </c>
      <c r="N2411" s="44">
        <v>1776</v>
      </c>
      <c r="O2411" s="23" t="s">
        <v>41</v>
      </c>
      <c r="P2411" s="23">
        <v>110</v>
      </c>
      <c r="Q2411" s="23">
        <v>120</v>
      </c>
      <c r="R2411" s="23" t="s">
        <v>42</v>
      </c>
      <c r="S2411" s="23" t="s">
        <v>43</v>
      </c>
      <c r="T2411" s="23" t="s">
        <v>52</v>
      </c>
      <c r="U2411" s="37" t="s">
        <v>44</v>
      </c>
      <c r="V2411" s="32" t="s">
        <v>45</v>
      </c>
      <c r="W2411" s="4">
        <v>5460</v>
      </c>
      <c r="X2411" s="4">
        <f>IF(Table1[[#This Row],[Commodity]]="corn",Table1[[#This Row],[Tariff per Car]]/(111*2000/56),Table1[[#This Row],[Tariff per Car]]/(111*2000/60))</f>
        <v>1.3772972972972972</v>
      </c>
      <c r="Y2411" s="4">
        <f>Table1[[#This Row],[Tariff per Car]]/100.7</f>
        <v>54.220456802383318</v>
      </c>
      <c r="Z2411" s="4">
        <f>(Table1[[#This Row],[Tariff per Car]]/111)</f>
        <v>49.189189189189186</v>
      </c>
      <c r="AA2411" s="6">
        <f>(Table1[[#This Row],[Tariff per Car]]/111)/Table1[[#This Row],[Route Mileage]]</f>
        <v>2.7696615534453371E-2</v>
      </c>
      <c r="AB2411" s="4">
        <v>0.08</v>
      </c>
      <c r="AC2411" s="4">
        <f>Table1[[#This Row],[FSC per Mile]]*Table1[[#This Row],[Route Mileage]]</f>
        <v>142.08000000000001</v>
      </c>
      <c r="AD2411" s="4">
        <f>Table1[[#This Row],[Tariff per Car]]+Table1[[#This Row],[FSC per Car]]</f>
        <v>5602.08</v>
      </c>
      <c r="AE2411" s="4">
        <f>IF(Table1[[#This Row],[Commodity]]="corn",Table1[[#This Row],[Tariff + FSC per Car]]/(111*2000/56),Table1[[#This Row],[Tariff + FSC per Car]]/(111*2000/60))</f>
        <v>1.4131372972972973</v>
      </c>
      <c r="AF2411" s="4">
        <f>Table1[[#This Row],[Tariff + FSC per Car]]/100.7</f>
        <v>55.631380337636543</v>
      </c>
      <c r="AG2411" s="4">
        <f>(Table1[[#This Row],[Tariff + FSC per Car]]/111)</f>
        <v>50.469189189189187</v>
      </c>
      <c r="AH2411" s="6">
        <f>(Table1[[#This Row],[Tariff + FSC per Car]]/111)/Table1[[#This Row],[Route Mileage]]</f>
        <v>2.8417336255174092E-2</v>
      </c>
    </row>
    <row r="2412" spans="1:34" x14ac:dyDescent="0.25">
      <c r="A2412" s="3">
        <v>46068</v>
      </c>
      <c r="B2412" s="22" t="s">
        <v>34</v>
      </c>
      <c r="C2412" s="22" t="s">
        <v>34</v>
      </c>
      <c r="D2412" s="25">
        <v>4022</v>
      </c>
      <c r="E2412" s="24">
        <v>39011</v>
      </c>
      <c r="F2412" s="22" t="s">
        <v>35</v>
      </c>
      <c r="G2412" s="22" t="s">
        <v>36</v>
      </c>
      <c r="H2412" s="22" t="s">
        <v>56</v>
      </c>
      <c r="I2412" s="23" t="s">
        <v>57</v>
      </c>
      <c r="J2412" t="str">
        <f>_xlfn.CONCAT(IFERROR(INDEX(Lookup!B:B, MATCH(Table1[[#This Row],[Origin City]], Lookup!A:A, 0)), Table1[[#This Row],[Origin City]]),","," ",Table1[[#This Row],[Origin State]])</f>
        <v>Greenwood (Mendota), IL</v>
      </c>
      <c r="K2412" s="23" t="s">
        <v>53</v>
      </c>
      <c r="L2412" s="23" t="s">
        <v>54</v>
      </c>
      <c r="M2412" s="23" t="str">
        <f>_xlfn.CONCAT(IFERROR(INDEX(Lookup!B:B, MATCH(Table1[[#This Row],[Destination City]], Lookup!A:A, 0)), Table1[[#This Row],[Destination City]]),","," ",Table1[[#This Row],[Destination State]])</f>
        <v>Hereford, TX</v>
      </c>
      <c r="N2412" s="44">
        <v>935</v>
      </c>
      <c r="O2412" s="23" t="s">
        <v>41</v>
      </c>
      <c r="P2412" s="23">
        <v>110</v>
      </c>
      <c r="Q2412" s="23">
        <v>120</v>
      </c>
      <c r="R2412" s="23" t="s">
        <v>42</v>
      </c>
      <c r="S2412" s="23" t="s">
        <v>43</v>
      </c>
      <c r="T2412" s="23" t="s">
        <v>52</v>
      </c>
      <c r="U2412" s="37" t="s">
        <v>44</v>
      </c>
      <c r="V2412" s="32" t="s">
        <v>45</v>
      </c>
      <c r="W2412" s="4">
        <v>4620</v>
      </c>
      <c r="X2412" s="4">
        <f>IF(Table1[[#This Row],[Commodity]]="corn",Table1[[#This Row],[Tariff per Car]]/(111*2000/56),Table1[[#This Row],[Tariff per Car]]/(111*2000/60))</f>
        <v>1.1654054054054055</v>
      </c>
      <c r="Y2412" s="4">
        <f>Table1[[#This Row],[Tariff per Car]]/100.7</f>
        <v>45.878848063555111</v>
      </c>
      <c r="Z2412" s="4">
        <f>(Table1[[#This Row],[Tariff per Car]]/111)</f>
        <v>41.621621621621621</v>
      </c>
      <c r="AA2412" s="6">
        <f>(Table1[[#This Row],[Tariff per Car]]/111)/Table1[[#This Row],[Route Mileage]]</f>
        <v>4.4515103338632747E-2</v>
      </c>
      <c r="AB2412" s="4">
        <v>0.08</v>
      </c>
      <c r="AC2412" s="4">
        <f>Table1[[#This Row],[FSC per Mile]]*Table1[[#This Row],[Route Mileage]]</f>
        <v>74.8</v>
      </c>
      <c r="AD2412" s="4">
        <f>Table1[[#This Row],[Tariff per Car]]+Table1[[#This Row],[FSC per Car]]</f>
        <v>4694.8</v>
      </c>
      <c r="AE2412" s="4">
        <f>IF(Table1[[#This Row],[Commodity]]="corn",Table1[[#This Row],[Tariff + FSC per Car]]/(111*2000/56),Table1[[#This Row],[Tariff + FSC per Car]]/(111*2000/60))</f>
        <v>1.1842738738738738</v>
      </c>
      <c r="AF2412" s="4">
        <f>Table1[[#This Row],[Tariff + FSC per Car]]/100.7</f>
        <v>46.62164846077458</v>
      </c>
      <c r="AG2412" s="4">
        <f>(Table1[[#This Row],[Tariff + FSC per Car]]/111)</f>
        <v>42.295495495495494</v>
      </c>
      <c r="AH2412" s="6">
        <f>(Table1[[#This Row],[Tariff + FSC per Car]]/111)/Table1[[#This Row],[Route Mileage]]</f>
        <v>4.5235824059353467E-2</v>
      </c>
    </row>
    <row r="2413" spans="1:34" x14ac:dyDescent="0.25">
      <c r="A2413" s="3">
        <v>46068</v>
      </c>
      <c r="B2413" s="22" t="s">
        <v>34</v>
      </c>
      <c r="C2413" s="22" t="s">
        <v>34</v>
      </c>
      <c r="D2413" s="25">
        <v>4022</v>
      </c>
      <c r="E2413" s="24">
        <v>39011</v>
      </c>
      <c r="F2413" s="22" t="s">
        <v>35</v>
      </c>
      <c r="G2413" s="22" t="s">
        <v>36</v>
      </c>
      <c r="H2413" s="22" t="s">
        <v>58</v>
      </c>
      <c r="I2413" s="23" t="s">
        <v>59</v>
      </c>
      <c r="J2413" t="str">
        <f>_xlfn.CONCAT(IFERROR(INDEX(Lookup!B:B, MATCH(Table1[[#This Row],[Origin City]], Lookup!A:A, 0)), Table1[[#This Row],[Origin City]]),","," ",Table1[[#This Row],[Origin State]])</f>
        <v>Hancock, IA</v>
      </c>
      <c r="K2413" s="23" t="s">
        <v>60</v>
      </c>
      <c r="L2413" s="23" t="s">
        <v>54</v>
      </c>
      <c r="M2413" s="23" t="str">
        <f>_xlfn.CONCAT(IFERROR(INDEX(Lookup!B:B, MATCH(Table1[[#This Row],[Destination City]], Lookup!A:A, 0)), Table1[[#This Row],[Destination City]]),","," ",Table1[[#This Row],[Destination State]])</f>
        <v>Plainview, TX</v>
      </c>
      <c r="N2413" s="44">
        <v>832</v>
      </c>
      <c r="O2413" s="23" t="s">
        <v>41</v>
      </c>
      <c r="P2413" s="23">
        <v>110</v>
      </c>
      <c r="Q2413" s="23">
        <v>120</v>
      </c>
      <c r="R2413" s="23" t="s">
        <v>42</v>
      </c>
      <c r="S2413" s="23" t="s">
        <v>43</v>
      </c>
      <c r="T2413" s="23" t="s">
        <v>43</v>
      </c>
      <c r="U2413" s="37" t="s">
        <v>44</v>
      </c>
      <c r="V2413" s="32" t="s">
        <v>45</v>
      </c>
      <c r="W2413" s="4">
        <v>4860</v>
      </c>
      <c r="X2413" s="4">
        <f>IF(Table1[[#This Row],[Commodity]]="corn",Table1[[#This Row],[Tariff per Car]]/(111*2000/56),Table1[[#This Row],[Tariff per Car]]/(111*2000/60))</f>
        <v>1.2259459459459459</v>
      </c>
      <c r="Y2413" s="4">
        <f>Table1[[#This Row],[Tariff per Car]]/100.7</f>
        <v>48.262164846077454</v>
      </c>
      <c r="Z2413" s="4">
        <f>(Table1[[#This Row],[Tariff per Car]]/111)</f>
        <v>43.783783783783782</v>
      </c>
      <c r="AA2413" s="6">
        <f>(Table1[[#This Row],[Tariff per Car]]/111)/Table1[[#This Row],[Route Mileage]]</f>
        <v>5.2624740124740124E-2</v>
      </c>
      <c r="AB2413" s="4">
        <v>0.08</v>
      </c>
      <c r="AC2413" s="4">
        <f>Table1[[#This Row],[FSC per Mile]]*Table1[[#This Row],[Route Mileage]]</f>
        <v>66.56</v>
      </c>
      <c r="AD2413" s="4">
        <f>Table1[[#This Row],[Tariff per Car]]+Table1[[#This Row],[FSC per Car]]</f>
        <v>4926.5600000000004</v>
      </c>
      <c r="AE2413" s="4">
        <f>IF(Table1[[#This Row],[Commodity]]="corn",Table1[[#This Row],[Tariff + FSC per Car]]/(111*2000/56),Table1[[#This Row],[Tariff + FSC per Car]]/(111*2000/60))</f>
        <v>1.2427358558558559</v>
      </c>
      <c r="AF2413" s="4">
        <f>Table1[[#This Row],[Tariff + FSC per Car]]/100.7</f>
        <v>48.923138033763657</v>
      </c>
      <c r="AG2413" s="4">
        <f>(Table1[[#This Row],[Tariff + FSC per Car]]/111)</f>
        <v>44.38342342342343</v>
      </c>
      <c r="AH2413" s="6">
        <f>(Table1[[#This Row],[Tariff + FSC per Car]]/111)/Table1[[#This Row],[Route Mileage]]</f>
        <v>5.3345460845460851E-2</v>
      </c>
    </row>
    <row r="2414" spans="1:34" x14ac:dyDescent="0.25">
      <c r="A2414" s="3">
        <v>46068</v>
      </c>
      <c r="B2414" s="22" t="s">
        <v>34</v>
      </c>
      <c r="C2414" s="22" t="s">
        <v>34</v>
      </c>
      <c r="D2414" s="25">
        <v>4022</v>
      </c>
      <c r="E2414" s="24">
        <v>39011</v>
      </c>
      <c r="F2414" s="22" t="s">
        <v>35</v>
      </c>
      <c r="G2414" s="22" t="s">
        <v>36</v>
      </c>
      <c r="H2414" s="22" t="s">
        <v>61</v>
      </c>
      <c r="I2414" s="23" t="s">
        <v>62</v>
      </c>
      <c r="J2414" t="str">
        <f>_xlfn.CONCAT(IFERROR(INDEX(Lookup!B:B, MATCH(Table1[[#This Row],[Origin City]], Lookup!A:A, 0)), Table1[[#This Row],[Origin City]]),","," ",Table1[[#This Row],[Origin State]])</f>
        <v>Phelps (Rock Port), MO</v>
      </c>
      <c r="K2414" s="23" t="s">
        <v>63</v>
      </c>
      <c r="L2414" s="23" t="s">
        <v>64</v>
      </c>
      <c r="M2414" s="23" t="str">
        <f>_xlfn.CONCAT(IFERROR(INDEX(Lookup!B:B, MATCH(Table1[[#This Row],[Destination City]], Lookup!A:A, 0)), Table1[[#This Row],[Destination City]]),","," ",Table1[[#This Row],[Destination State]])</f>
        <v>Clovis, NM</v>
      </c>
      <c r="N2414" s="44">
        <v>764</v>
      </c>
      <c r="O2414" s="23" t="s">
        <v>41</v>
      </c>
      <c r="P2414" s="23">
        <v>110</v>
      </c>
      <c r="Q2414" s="23">
        <v>120</v>
      </c>
      <c r="R2414" s="23" t="s">
        <v>42</v>
      </c>
      <c r="S2414" s="23" t="s">
        <v>43</v>
      </c>
      <c r="T2414" s="23" t="s">
        <v>52</v>
      </c>
      <c r="U2414" s="37" t="s">
        <v>44</v>
      </c>
      <c r="V2414" s="32" t="s">
        <v>45</v>
      </c>
      <c r="W2414" s="4">
        <v>4260</v>
      </c>
      <c r="X2414" s="4">
        <f>IF(Table1[[#This Row],[Commodity]]="corn",Table1[[#This Row],[Tariff per Car]]/(111*2000/56),Table1[[#This Row],[Tariff per Car]]/(111*2000/60))</f>
        <v>1.0745945945945947</v>
      </c>
      <c r="Y2414" s="4">
        <f>Table1[[#This Row],[Tariff per Car]]/100.7</f>
        <v>42.303872889771597</v>
      </c>
      <c r="Z2414" s="4">
        <f>(Table1[[#This Row],[Tariff per Car]]/111)</f>
        <v>38.378378378378379</v>
      </c>
      <c r="AA2414" s="6">
        <f>(Table1[[#This Row],[Tariff per Car]]/111)/Table1[[#This Row],[Route Mileage]]</f>
        <v>5.0233479552851283E-2</v>
      </c>
      <c r="AB2414" s="4">
        <v>0.08</v>
      </c>
      <c r="AC2414" s="4">
        <f>Table1[[#This Row],[FSC per Mile]]*Table1[[#This Row],[Route Mileage]]</f>
        <v>61.120000000000005</v>
      </c>
      <c r="AD2414" s="4">
        <f>Table1[[#This Row],[Tariff per Car]]+Table1[[#This Row],[FSC per Car]]</f>
        <v>4321.12</v>
      </c>
      <c r="AE2414" s="4">
        <f>IF(Table1[[#This Row],[Commodity]]="corn",Table1[[#This Row],[Tariff + FSC per Car]]/(111*2000/56),Table1[[#This Row],[Tariff + FSC per Car]]/(111*2000/60))</f>
        <v>1.0900122522522522</v>
      </c>
      <c r="AF2414" s="4">
        <f>Table1[[#This Row],[Tariff + FSC per Car]]/100.7</f>
        <v>42.910824230387284</v>
      </c>
      <c r="AG2414" s="4">
        <f>(Table1[[#This Row],[Tariff + FSC per Car]]/111)</f>
        <v>38.929009009009008</v>
      </c>
      <c r="AH2414" s="6">
        <f>(Table1[[#This Row],[Tariff + FSC per Car]]/111)/Table1[[#This Row],[Route Mileage]]</f>
        <v>5.0954200273571996E-2</v>
      </c>
    </row>
    <row r="2415" spans="1:34" x14ac:dyDescent="0.25">
      <c r="A2415" s="3">
        <v>46068</v>
      </c>
      <c r="B2415" s="22" t="s">
        <v>34</v>
      </c>
      <c r="C2415" s="22" t="s">
        <v>34</v>
      </c>
      <c r="D2415" s="25">
        <v>4022</v>
      </c>
      <c r="E2415" s="24">
        <v>39011</v>
      </c>
      <c r="F2415" s="22" t="s">
        <v>35</v>
      </c>
      <c r="G2415" s="22" t="s">
        <v>36</v>
      </c>
      <c r="H2415" s="22" t="s">
        <v>61</v>
      </c>
      <c r="I2415" s="23" t="s">
        <v>62</v>
      </c>
      <c r="J2415" t="str">
        <f>_xlfn.CONCAT(IFERROR(INDEX(Lookup!B:B, MATCH(Table1[[#This Row],[Origin City]], Lookup!A:A, 0)), Table1[[#This Row],[Origin City]]),","," ",Table1[[#This Row],[Origin State]])</f>
        <v>Phelps (Rock Port), MO</v>
      </c>
      <c r="K2415" s="23" t="s">
        <v>65</v>
      </c>
      <c r="L2415" s="23" t="s">
        <v>54</v>
      </c>
      <c r="M2415" s="23" t="s">
        <v>66</v>
      </c>
      <c r="N2415" s="44">
        <v>937</v>
      </c>
      <c r="O2415" s="23" t="s">
        <v>41</v>
      </c>
      <c r="P2415" s="23">
        <v>110</v>
      </c>
      <c r="Q2415" s="23">
        <v>120</v>
      </c>
      <c r="R2415" s="23" t="s">
        <v>42</v>
      </c>
      <c r="S2415" s="23" t="s">
        <v>43</v>
      </c>
      <c r="T2415" s="23" t="s">
        <v>52</v>
      </c>
      <c r="U2415" s="37" t="s">
        <v>44</v>
      </c>
      <c r="V2415" s="32" t="s">
        <v>45</v>
      </c>
      <c r="W2415" s="4">
        <v>4000</v>
      </c>
      <c r="X2415" s="4">
        <f>IF(Table1[[#This Row],[Commodity]]="corn",Table1[[#This Row],[Tariff per Car]]/(111*2000/56),Table1[[#This Row],[Tariff per Car]]/(111*2000/60))</f>
        <v>1.0090090090090089</v>
      </c>
      <c r="Y2415" s="4">
        <f>Table1[[#This Row],[Tariff per Car]]/100.7</f>
        <v>39.72194637537239</v>
      </c>
      <c r="Z2415" s="4">
        <f>(Table1[[#This Row],[Tariff per Car]]/111)</f>
        <v>36.036036036036037</v>
      </c>
      <c r="AA2415" s="6">
        <f>(Table1[[#This Row],[Tariff per Car]]/111)/Table1[[#This Row],[Route Mileage]]</f>
        <v>3.8458949878373574E-2</v>
      </c>
      <c r="AB2415" s="4">
        <v>0.08</v>
      </c>
      <c r="AC2415" s="4">
        <f>Table1[[#This Row],[FSC per Mile]]*Table1[[#This Row],[Route Mileage]]</f>
        <v>74.960000000000008</v>
      </c>
      <c r="AD2415" s="4">
        <f>Table1[[#This Row],[Tariff per Car]]+Table1[[#This Row],[FSC per Car]]</f>
        <v>4074.96</v>
      </c>
      <c r="AE2415" s="4">
        <f>IF(Table1[[#This Row],[Commodity]]="corn",Table1[[#This Row],[Tariff + FSC per Car]]/(111*2000/56),Table1[[#This Row],[Tariff + FSC per Car]]/(111*2000/60))</f>
        <v>1.027917837837838</v>
      </c>
      <c r="AF2415" s="4">
        <f>Table1[[#This Row],[Tariff + FSC per Car]]/100.7</f>
        <v>40.466335650446872</v>
      </c>
      <c r="AG2415" s="4">
        <f>(Table1[[#This Row],[Tariff + FSC per Car]]/111)</f>
        <v>36.711351351351354</v>
      </c>
      <c r="AH2415" s="6">
        <f>(Table1[[#This Row],[Tariff + FSC per Car]]/111)/Table1[[#This Row],[Route Mileage]]</f>
        <v>3.9179670599094295E-2</v>
      </c>
    </row>
    <row r="2416" spans="1:34" x14ac:dyDescent="0.25">
      <c r="A2416" s="3">
        <v>46068</v>
      </c>
      <c r="B2416" s="22" t="s">
        <v>34</v>
      </c>
      <c r="C2416" s="22" t="s">
        <v>34</v>
      </c>
      <c r="D2416" s="25">
        <v>4022</v>
      </c>
      <c r="E2416" s="24">
        <v>39013</v>
      </c>
      <c r="F2416" s="22" t="s">
        <v>35</v>
      </c>
      <c r="G2416" s="22" t="s">
        <v>36</v>
      </c>
      <c r="H2416" s="22" t="s">
        <v>67</v>
      </c>
      <c r="I2416" s="23" t="s">
        <v>68</v>
      </c>
      <c r="J2416" t="str">
        <f>_xlfn.CONCAT(IFERROR(INDEX(Lookup!B:B, MATCH(Table1[[#This Row],[Origin City]], Lookup!A:A, 0)), Table1[[#This Row],[Origin City]]),","," ",Table1[[#This Row],[Origin State]])</f>
        <v>Selby, SD</v>
      </c>
      <c r="K2416" s="23" t="s">
        <v>48</v>
      </c>
      <c r="L2416" s="23" t="s">
        <v>49</v>
      </c>
      <c r="M2416" s="23" t="s">
        <v>50</v>
      </c>
      <c r="N2416" s="44">
        <v>1419</v>
      </c>
      <c r="O2416" s="23" t="s">
        <v>51</v>
      </c>
      <c r="P2416" s="23">
        <v>110</v>
      </c>
      <c r="Q2416" s="23">
        <v>120</v>
      </c>
      <c r="R2416" s="23" t="s">
        <v>42</v>
      </c>
      <c r="S2416" s="23" t="s">
        <v>43</v>
      </c>
      <c r="T2416" s="23" t="s">
        <v>52</v>
      </c>
      <c r="U2416" s="37" t="s">
        <v>44</v>
      </c>
      <c r="V2416" s="32" t="s">
        <v>45</v>
      </c>
      <c r="W2416" s="4">
        <v>5430</v>
      </c>
      <c r="X2416" s="4">
        <f>IF(Table1[[#This Row],[Commodity]]="corn",Table1[[#This Row],[Tariff per Car]]/(111*2000/56),Table1[[#This Row],[Tariff per Car]]/(111*2000/60))</f>
        <v>1.3697297297297297</v>
      </c>
      <c r="Y2416" s="4">
        <f>Table1[[#This Row],[Tariff per Car]]/100.7</f>
        <v>53.922542204568025</v>
      </c>
      <c r="Z2416" s="4">
        <f>(Table1[[#This Row],[Tariff per Car]]/111)</f>
        <v>48.918918918918919</v>
      </c>
      <c r="AA2416" s="6">
        <f>(Table1[[#This Row],[Tariff per Car]]/111)/Table1[[#This Row],[Route Mileage]]</f>
        <v>3.4474220520732152E-2</v>
      </c>
      <c r="AB2416" s="4">
        <v>0.08</v>
      </c>
      <c r="AC2416" s="4">
        <f>Table1[[#This Row],[FSC per Mile]]*Table1[[#This Row],[Route Mileage]]</f>
        <v>113.52</v>
      </c>
      <c r="AD2416" s="4">
        <f>Table1[[#This Row],[Tariff per Car]]+Table1[[#This Row],[FSC per Car]]</f>
        <v>5543.52</v>
      </c>
      <c r="AE2416" s="4">
        <f>IF(Table1[[#This Row],[Commodity]]="corn",Table1[[#This Row],[Tariff + FSC per Car]]/(111*2000/56),Table1[[#This Row],[Tariff + FSC per Car]]/(111*2000/60))</f>
        <v>1.3983654054054055</v>
      </c>
      <c r="AF2416" s="4">
        <f>Table1[[#This Row],[Tariff + FSC per Car]]/100.7</f>
        <v>55.049851042701093</v>
      </c>
      <c r="AG2416" s="4">
        <f>(Table1[[#This Row],[Tariff + FSC per Car]]/111)</f>
        <v>49.941621621621628</v>
      </c>
      <c r="AH2416" s="6">
        <f>(Table1[[#This Row],[Tariff + FSC per Car]]/111)/Table1[[#This Row],[Route Mileage]]</f>
        <v>3.5194941241452872E-2</v>
      </c>
    </row>
    <row r="2417" spans="1:34" x14ac:dyDescent="0.25">
      <c r="A2417" s="3">
        <v>46068</v>
      </c>
      <c r="B2417" s="22" t="s">
        <v>34</v>
      </c>
      <c r="C2417" s="22" t="s">
        <v>34</v>
      </c>
      <c r="D2417" s="25">
        <v>4022</v>
      </c>
      <c r="E2417" s="24">
        <v>39013</v>
      </c>
      <c r="F2417" s="22" t="s">
        <v>35</v>
      </c>
      <c r="G2417" s="22" t="s">
        <v>36</v>
      </c>
      <c r="H2417" s="22" t="s">
        <v>69</v>
      </c>
      <c r="I2417" s="23" t="s">
        <v>47</v>
      </c>
      <c r="J2417" t="str">
        <f>_xlfn.CONCAT(IFERROR(INDEX(Lookup!B:B, MATCH(Table1[[#This Row],[Origin City]], Lookup!A:A, 0)), Table1[[#This Row],[Origin City]]),","," ",Table1[[#This Row],[Origin State]])</f>
        <v>St. Cloud, MN</v>
      </c>
      <c r="K2417" s="23" t="s">
        <v>48</v>
      </c>
      <c r="L2417" s="23" t="s">
        <v>49</v>
      </c>
      <c r="M2417" s="23" t="s">
        <v>50</v>
      </c>
      <c r="N2417" s="44">
        <v>1666</v>
      </c>
      <c r="O2417" s="23" t="s">
        <v>51</v>
      </c>
      <c r="P2417" s="23">
        <v>110</v>
      </c>
      <c r="Q2417" s="23">
        <v>120</v>
      </c>
      <c r="R2417" s="23" t="s">
        <v>42</v>
      </c>
      <c r="S2417" s="23" t="s">
        <v>43</v>
      </c>
      <c r="T2417" s="23" t="s">
        <v>52</v>
      </c>
      <c r="U2417" s="37" t="s">
        <v>44</v>
      </c>
      <c r="V2417" s="32" t="s">
        <v>45</v>
      </c>
      <c r="W2417" s="4">
        <v>5430</v>
      </c>
      <c r="X2417" s="4">
        <f>IF(Table1[[#This Row],[Commodity]]="corn",Table1[[#This Row],[Tariff per Car]]/(111*2000/56),Table1[[#This Row],[Tariff per Car]]/(111*2000/60))</f>
        <v>1.3697297297297297</v>
      </c>
      <c r="Y2417" s="4">
        <f>Table1[[#This Row],[Tariff per Car]]/100.7</f>
        <v>53.922542204568025</v>
      </c>
      <c r="Z2417" s="4">
        <f>(Table1[[#This Row],[Tariff per Car]]/111)</f>
        <v>48.918918918918919</v>
      </c>
      <c r="AA2417" s="6">
        <f>(Table1[[#This Row],[Tariff per Car]]/111)/Table1[[#This Row],[Route Mileage]]</f>
        <v>2.9363096589987345E-2</v>
      </c>
      <c r="AB2417" s="4">
        <v>0.08</v>
      </c>
      <c r="AC2417" s="4">
        <f>Table1[[#This Row],[FSC per Mile]]*Table1[[#This Row],[Route Mileage]]</f>
        <v>133.28</v>
      </c>
      <c r="AD2417" s="4">
        <f>Table1[[#This Row],[Tariff per Car]]+Table1[[#This Row],[FSC per Car]]</f>
        <v>5563.28</v>
      </c>
      <c r="AE2417" s="4">
        <f>IF(Table1[[#This Row],[Commodity]]="corn",Table1[[#This Row],[Tariff + FSC per Car]]/(111*2000/56),Table1[[#This Row],[Tariff + FSC per Car]]/(111*2000/60))</f>
        <v>1.4033499099099098</v>
      </c>
      <c r="AF2417" s="4">
        <f>Table1[[#This Row],[Tariff + FSC per Car]]/100.7</f>
        <v>55.24607745779543</v>
      </c>
      <c r="AG2417" s="4">
        <f>(Table1[[#This Row],[Tariff + FSC per Car]]/111)</f>
        <v>50.119639639639637</v>
      </c>
      <c r="AH2417" s="6">
        <f>(Table1[[#This Row],[Tariff + FSC per Car]]/111)/Table1[[#This Row],[Route Mileage]]</f>
        <v>3.0083817310708066E-2</v>
      </c>
    </row>
    <row r="2418" spans="1:34" x14ac:dyDescent="0.25">
      <c r="A2418" s="3">
        <v>46068</v>
      </c>
      <c r="B2418" s="22" t="s">
        <v>34</v>
      </c>
      <c r="C2418" s="22" t="s">
        <v>34</v>
      </c>
      <c r="D2418" s="25">
        <v>4022</v>
      </c>
      <c r="E2418" s="24">
        <v>39011</v>
      </c>
      <c r="F2418" s="22" t="s">
        <v>35</v>
      </c>
      <c r="G2418" s="22" t="s">
        <v>36</v>
      </c>
      <c r="H2418" s="22" t="s">
        <v>70</v>
      </c>
      <c r="I2418" s="23" t="s">
        <v>57</v>
      </c>
      <c r="J2418" t="str">
        <f>_xlfn.CONCAT(IFERROR(INDEX(Lookup!B:B, MATCH(Table1[[#This Row],[Origin City]], Lookup!A:A, 0)), Table1[[#This Row],[Origin City]]),","," ",Table1[[#This Row],[Origin State]])</f>
        <v>Waverly, IL</v>
      </c>
      <c r="K2418" s="23" t="s">
        <v>71</v>
      </c>
      <c r="L2418" s="23" t="s">
        <v>64</v>
      </c>
      <c r="M2418" s="23" t="str">
        <f>_xlfn.CONCAT(IFERROR(INDEX(Lookup!B:B, MATCH(Table1[[#This Row],[Destination City]], Lookup!A:A, 0)), Table1[[#This Row],[Destination City]]),","," ",Table1[[#This Row],[Destination State]])</f>
        <v>Dexter, NM</v>
      </c>
      <c r="N2418" s="44">
        <v>1058</v>
      </c>
      <c r="O2418" s="23" t="s">
        <v>41</v>
      </c>
      <c r="P2418" s="23">
        <v>110</v>
      </c>
      <c r="Q2418" s="23">
        <v>120</v>
      </c>
      <c r="R2418" s="23" t="s">
        <v>42</v>
      </c>
      <c r="S2418" s="23" t="s">
        <v>43</v>
      </c>
      <c r="T2418" s="23" t="s">
        <v>43</v>
      </c>
      <c r="U2418" s="37" t="s">
        <v>44</v>
      </c>
      <c r="V2418" s="32" t="s">
        <v>45</v>
      </c>
      <c r="W2418" s="4">
        <v>4680</v>
      </c>
      <c r="X2418" s="4">
        <f>IF(Table1[[#This Row],[Commodity]]="corn",Table1[[#This Row],[Tariff per Car]]/(111*2000/56),Table1[[#This Row],[Tariff per Car]]/(111*2000/60))</f>
        <v>1.1805405405405405</v>
      </c>
      <c r="Y2418" s="4">
        <f>Table1[[#This Row],[Tariff per Car]]/100.7</f>
        <v>46.474677259185697</v>
      </c>
      <c r="Z2418" s="4">
        <f>(Table1[[#This Row],[Tariff per Car]]/111)</f>
        <v>42.162162162162161</v>
      </c>
      <c r="AA2418" s="6">
        <f>(Table1[[#This Row],[Tariff per Car]]/111)/Table1[[#This Row],[Route Mileage]]</f>
        <v>3.9850814898073877E-2</v>
      </c>
      <c r="AB2418" s="4">
        <v>0.08</v>
      </c>
      <c r="AC2418" s="4">
        <f>Table1[[#This Row],[FSC per Mile]]*Table1[[#This Row],[Route Mileage]]</f>
        <v>84.64</v>
      </c>
      <c r="AD2418" s="4">
        <f>Table1[[#This Row],[Tariff per Car]]+Table1[[#This Row],[FSC per Car]]</f>
        <v>4764.6400000000003</v>
      </c>
      <c r="AE2418" s="4">
        <f>IF(Table1[[#This Row],[Commodity]]="corn",Table1[[#This Row],[Tariff + FSC per Car]]/(111*2000/56),Table1[[#This Row],[Tariff + FSC per Car]]/(111*2000/60))</f>
        <v>1.2018911711711713</v>
      </c>
      <c r="AF2418" s="4">
        <f>Table1[[#This Row],[Tariff + FSC per Car]]/100.7</f>
        <v>47.315193644488581</v>
      </c>
      <c r="AG2418" s="4">
        <f>(Table1[[#This Row],[Tariff + FSC per Car]]/111)</f>
        <v>42.924684684684685</v>
      </c>
      <c r="AH2418" s="6">
        <f>(Table1[[#This Row],[Tariff + FSC per Car]]/111)/Table1[[#This Row],[Route Mileage]]</f>
        <v>4.0571535618794598E-2</v>
      </c>
    </row>
    <row r="2419" spans="1:34" x14ac:dyDescent="0.25">
      <c r="A2419" s="3">
        <v>46068</v>
      </c>
      <c r="B2419" s="22" t="s">
        <v>131</v>
      </c>
      <c r="C2419" s="22" t="s">
        <v>131</v>
      </c>
      <c r="D2419" s="25">
        <v>4050</v>
      </c>
      <c r="E2419" s="24">
        <v>1001000</v>
      </c>
      <c r="F2419" s="22" t="s">
        <v>35</v>
      </c>
      <c r="G2419" s="22" t="s">
        <v>36</v>
      </c>
      <c r="H2419" s="22" t="s">
        <v>132</v>
      </c>
      <c r="I2419" s="23" t="s">
        <v>57</v>
      </c>
      <c r="J2419" t="str">
        <f>_xlfn.CONCAT(IFERROR(INDEX(Lookup!B:B, MATCH(Table1[[#This Row],[Origin City]], Lookup!A:A, 0)), Table1[[#This Row],[Origin City]]),","," ",Table1[[#This Row],[Origin State]])</f>
        <v>Gibson City, IL</v>
      </c>
      <c r="K2419" s="23" t="s">
        <v>133</v>
      </c>
      <c r="L2419" s="23" t="s">
        <v>83</v>
      </c>
      <c r="M2419" s="23" t="str">
        <f>_xlfn.CONCAT(IFERROR(INDEX(Lookup!B:B, MATCH(Table1[[#This Row],[Destination City]], Lookup!A:A, 0)), Table1[[#This Row],[Destination City]]),","," ",Table1[[#This Row],[Destination State]])</f>
        <v>Reserve, LA</v>
      </c>
      <c r="N2419" s="44">
        <v>870</v>
      </c>
      <c r="O2419" s="23" t="s">
        <v>86</v>
      </c>
      <c r="P2419" s="23">
        <v>105</v>
      </c>
      <c r="Q2419" s="23"/>
      <c r="R2419" s="23" t="s">
        <v>108</v>
      </c>
      <c r="S2419" s="23" t="s">
        <v>43</v>
      </c>
      <c r="T2419" s="23" t="s">
        <v>52</v>
      </c>
      <c r="U2419" s="31"/>
      <c r="V2419" s="32" t="s">
        <v>134</v>
      </c>
      <c r="W2419" s="4">
        <v>2301</v>
      </c>
      <c r="X2419" s="4">
        <f>IF(Table1[[#This Row],[Commodity]]="corn",Table1[[#This Row],[Tariff per Car]]/(111*2000/56),Table1[[#This Row],[Tariff per Car]]/(111*2000/60))</f>
        <v>0.58043243243243248</v>
      </c>
      <c r="Y2419" s="4">
        <f>Table1[[#This Row],[Tariff per Car]]/100.7</f>
        <v>22.850049652432968</v>
      </c>
      <c r="Z2419" s="4">
        <f>(Table1[[#This Row],[Tariff per Car]]/111)</f>
        <v>20.72972972972973</v>
      </c>
      <c r="AA2419" s="6">
        <f>(Table1[[#This Row],[Tariff per Car]]/111)/Table1[[#This Row],[Route Mileage]]</f>
        <v>2.3827275551413483E-2</v>
      </c>
      <c r="AB2419" s="4">
        <v>0.34399999999999997</v>
      </c>
      <c r="AC2419" s="4">
        <f>Table1[[#This Row],[FSC per Mile]]*Table1[[#This Row],[Route Mileage]]</f>
        <v>299.27999999999997</v>
      </c>
      <c r="AD2419" s="4">
        <f>Table1[[#This Row],[Tariff per Car]]+Table1[[#This Row],[FSC per Car]]</f>
        <v>2600.2799999999997</v>
      </c>
      <c r="AE2419" s="4">
        <f>IF(Table1[[#This Row],[Commodity]]="corn",Table1[[#This Row],[Tariff + FSC per Car]]/(111*2000/56),Table1[[#This Row],[Tariff + FSC per Car]]/(111*2000/60))</f>
        <v>0.65592648648648644</v>
      </c>
      <c r="AF2419" s="4">
        <f>Table1[[#This Row],[Tariff + FSC per Car]]/100.7</f>
        <v>25.822045680238329</v>
      </c>
      <c r="AG2419" s="4">
        <f>(Table1[[#This Row],[Tariff + FSC per Car]]/111)</f>
        <v>23.425945945945944</v>
      </c>
      <c r="AH2419" s="6">
        <f>(Table1[[#This Row],[Tariff + FSC per Car]]/111)/Table1[[#This Row],[Route Mileage]]</f>
        <v>2.6926374650512581E-2</v>
      </c>
    </row>
    <row r="2420" spans="1:34" x14ac:dyDescent="0.25">
      <c r="A2420" s="3">
        <v>46068</v>
      </c>
      <c r="B2420" s="22" t="s">
        <v>131</v>
      </c>
      <c r="C2420" s="22" t="s">
        <v>131</v>
      </c>
      <c r="D2420" s="25">
        <v>4050</v>
      </c>
      <c r="E2420" s="24">
        <v>1001000</v>
      </c>
      <c r="F2420" s="22" t="s">
        <v>35</v>
      </c>
      <c r="G2420" s="22" t="s">
        <v>36</v>
      </c>
      <c r="H2420" s="22" t="s">
        <v>132</v>
      </c>
      <c r="I2420" s="23" t="s">
        <v>57</v>
      </c>
      <c r="J2420" t="str">
        <f>_xlfn.CONCAT(IFERROR(INDEX(Lookup!B:B, MATCH(Table1[[#This Row],[Origin City]], Lookup!A:A, 0)), Table1[[#This Row],[Origin City]]),","," ",Table1[[#This Row],[Origin State]])</f>
        <v>Gibson City, IL</v>
      </c>
      <c r="K2420" s="23" t="s">
        <v>133</v>
      </c>
      <c r="L2420" s="23" t="s">
        <v>83</v>
      </c>
      <c r="M2420" s="23" t="str">
        <f>_xlfn.CONCAT(IFERROR(INDEX(Lookup!B:B, MATCH(Table1[[#This Row],[Destination City]], Lookup!A:A, 0)), Table1[[#This Row],[Destination City]]),","," ",Table1[[#This Row],[Destination State]])</f>
        <v>Reserve, LA</v>
      </c>
      <c r="N2420" s="44">
        <v>870</v>
      </c>
      <c r="O2420" s="23" t="s">
        <v>86</v>
      </c>
      <c r="P2420" s="23">
        <v>105</v>
      </c>
      <c r="Q2420" s="23"/>
      <c r="R2420" s="23" t="s">
        <v>2</v>
      </c>
      <c r="S2420" s="23" t="s">
        <v>43</v>
      </c>
      <c r="T2420" s="23" t="s">
        <v>52</v>
      </c>
      <c r="U2420" s="31"/>
      <c r="V2420" s="32" t="s">
        <v>134</v>
      </c>
      <c r="W2420" s="4">
        <v>2681</v>
      </c>
      <c r="X2420" s="4">
        <f>IF(Table1[[#This Row],[Commodity]]="corn",Table1[[#This Row],[Tariff per Car]]/(111*2000/56),Table1[[#This Row],[Tariff per Car]]/(111*2000/60))</f>
        <v>0.67628828828828835</v>
      </c>
      <c r="Y2420" s="4">
        <f>Table1[[#This Row],[Tariff per Car]]/100.7</f>
        <v>26.623634558093347</v>
      </c>
      <c r="Z2420" s="4">
        <f>(Table1[[#This Row],[Tariff per Car]]/111)</f>
        <v>24.153153153153152</v>
      </c>
      <c r="AA2420" s="6">
        <f>(Table1[[#This Row],[Tariff per Car]]/111)/Table1[[#This Row],[Route Mileage]]</f>
        <v>2.7762245003624314E-2</v>
      </c>
      <c r="AB2420" s="4">
        <v>0.34399999999999997</v>
      </c>
      <c r="AC2420" s="4">
        <f>Table1[[#This Row],[FSC per Mile]]*Table1[[#This Row],[Route Mileage]]</f>
        <v>299.27999999999997</v>
      </c>
      <c r="AD2420" s="4">
        <f>Table1[[#This Row],[Tariff per Car]]+Table1[[#This Row],[FSC per Car]]</f>
        <v>2980.2799999999997</v>
      </c>
      <c r="AE2420" s="4">
        <f>IF(Table1[[#This Row],[Commodity]]="corn",Table1[[#This Row],[Tariff + FSC per Car]]/(111*2000/56),Table1[[#This Row],[Tariff + FSC per Car]]/(111*2000/60))</f>
        <v>0.75178234234234231</v>
      </c>
      <c r="AF2420" s="4">
        <f>Table1[[#This Row],[Tariff + FSC per Car]]/100.7</f>
        <v>29.595630585898707</v>
      </c>
      <c r="AG2420" s="4">
        <f>(Table1[[#This Row],[Tariff + FSC per Car]]/111)</f>
        <v>26.849369369369366</v>
      </c>
      <c r="AH2420" s="6">
        <f>(Table1[[#This Row],[Tariff + FSC per Car]]/111)/Table1[[#This Row],[Route Mileage]]</f>
        <v>3.0861344102723409E-2</v>
      </c>
    </row>
    <row r="2421" spans="1:34" x14ac:dyDescent="0.25">
      <c r="A2421" s="3">
        <v>46068</v>
      </c>
      <c r="B2421" s="22" t="s">
        <v>80</v>
      </c>
      <c r="C2421" s="22" t="s">
        <v>81</v>
      </c>
      <c r="D2421" s="25">
        <v>4032</v>
      </c>
      <c r="E2421" s="24">
        <v>11182</v>
      </c>
      <c r="F2421" s="22" t="s">
        <v>35</v>
      </c>
      <c r="G2421" s="22" t="s">
        <v>36</v>
      </c>
      <c r="H2421" s="22" t="s">
        <v>82</v>
      </c>
      <c r="I2421" s="23" t="s">
        <v>83</v>
      </c>
      <c r="J2421" t="str">
        <f>_xlfn.CONCAT(IFERROR(INDEX(Lookup!B:B, MATCH(Table1[[#This Row],[Origin City]], Lookup!A:A, 0)), Table1[[#This Row],[Origin City]]),","," ",Table1[[#This Row],[Origin State]])</f>
        <v>Delhi, LA</v>
      </c>
      <c r="K2421" s="23" t="s">
        <v>84</v>
      </c>
      <c r="L2421" s="23" t="s">
        <v>85</v>
      </c>
      <c r="M2421" s="23" t="str">
        <f>_xlfn.CONCAT(IFERROR(INDEX(Lookup!B:B, MATCH(Table1[[#This Row],[Destination City]], Lookup!A:A, 0)), Table1[[#This Row],[Destination City]]),","," ",Table1[[#This Row],[Destination State]])</f>
        <v>Morton, MS</v>
      </c>
      <c r="N2421" s="44">
        <v>120</v>
      </c>
      <c r="O2421" s="23" t="s">
        <v>86</v>
      </c>
      <c r="P2421" s="23">
        <v>100</v>
      </c>
      <c r="Q2421" s="23"/>
      <c r="R2421" s="23" t="s">
        <v>42</v>
      </c>
      <c r="S2421" s="23" t="s">
        <v>43</v>
      </c>
      <c r="T2421" s="23" t="s">
        <v>52</v>
      </c>
      <c r="U2421" s="31"/>
      <c r="V2421" s="32" t="s">
        <v>87</v>
      </c>
      <c r="W2421" s="4">
        <v>1342</v>
      </c>
      <c r="X2421" s="4">
        <f>IF(Table1[[#This Row],[Commodity]]="corn",Table1[[#This Row],[Tariff per Car]]/(111*2000/56),Table1[[#This Row],[Tariff per Car]]/(111*2000/60))</f>
        <v>0.33852252252252252</v>
      </c>
      <c r="Y2421" s="4">
        <f>Table1[[#This Row],[Tariff per Car]]/100.7</f>
        <v>13.326713008937437</v>
      </c>
      <c r="Z2421" s="4">
        <f>(Table1[[#This Row],[Tariff per Car]]/111)</f>
        <v>12.09009009009009</v>
      </c>
      <c r="AA2421" s="6">
        <f>(Table1[[#This Row],[Tariff per Car]]/111)/Table1[[#This Row],[Route Mileage]]</f>
        <v>0.10075075075075075</v>
      </c>
      <c r="AB2421" s="4">
        <v>0.37</v>
      </c>
      <c r="AC2421" s="4">
        <f>Table1[[#This Row],[FSC per Mile]]*Table1[[#This Row],[Route Mileage]]</f>
        <v>44.4</v>
      </c>
      <c r="AD2421" s="4">
        <f>Table1[[#This Row],[Tariff per Car]]+Table1[[#This Row],[FSC per Car]]</f>
        <v>1386.4</v>
      </c>
      <c r="AE2421" s="4">
        <f>IF(Table1[[#This Row],[Commodity]]="corn",Table1[[#This Row],[Tariff + FSC per Car]]/(111*2000/56),Table1[[#This Row],[Tariff + FSC per Car]]/(111*2000/60))</f>
        <v>0.34972252252252256</v>
      </c>
      <c r="AF2421" s="4">
        <f>Table1[[#This Row],[Tariff + FSC per Car]]/100.7</f>
        <v>13.767626613704072</v>
      </c>
      <c r="AG2421" s="4">
        <f>(Table1[[#This Row],[Tariff + FSC per Car]]/111)</f>
        <v>12.49009009009009</v>
      </c>
      <c r="AH2421" s="6">
        <f>(Table1[[#This Row],[Tariff + FSC per Car]]/111)/Table1[[#This Row],[Route Mileage]]</f>
        <v>0.10408408408408408</v>
      </c>
    </row>
    <row r="2422" spans="1:34" x14ac:dyDescent="0.25">
      <c r="A2422" s="3">
        <v>46068</v>
      </c>
      <c r="B2422" s="22" t="s">
        <v>88</v>
      </c>
      <c r="C2422" s="22" t="s">
        <v>81</v>
      </c>
      <c r="D2422" s="25">
        <v>4444</v>
      </c>
      <c r="E2422" s="24">
        <v>45646</v>
      </c>
      <c r="F2422" s="22" t="s">
        <v>35</v>
      </c>
      <c r="G2422" s="22" t="s">
        <v>36</v>
      </c>
      <c r="H2422" s="22" t="s">
        <v>89</v>
      </c>
      <c r="I2422" s="23" t="s">
        <v>75</v>
      </c>
      <c r="J2422" t="str">
        <f>_xlfn.CONCAT(IFERROR(INDEX(Lookup!B:B, MATCH(Table1[[#This Row],[Origin City]], Lookup!A:A, 0)), Table1[[#This Row],[Origin City]]),","," ",Table1[[#This Row],[Origin State]])</f>
        <v>Enderlin, ND</v>
      </c>
      <c r="K2422" s="23" t="s">
        <v>90</v>
      </c>
      <c r="L2422" s="23" t="s">
        <v>49</v>
      </c>
      <c r="M2422" s="23" t="str">
        <f>_xlfn.CONCAT(IFERROR(INDEX(Lookup!B:B, MATCH(Table1[[#This Row],[Destination City]], Lookup!A:A, 0)), Table1[[#This Row],[Destination City]]),","," ",Table1[[#This Row],[Destination State]])</f>
        <v>Kalama, WA</v>
      </c>
      <c r="N2422" s="44">
        <v>1617</v>
      </c>
      <c r="O2422" s="23" t="s">
        <v>86</v>
      </c>
      <c r="P2422" s="23">
        <v>110</v>
      </c>
      <c r="Q2422" s="23">
        <v>110</v>
      </c>
      <c r="R2422" s="23" t="s">
        <v>42</v>
      </c>
      <c r="S2422" s="23" t="s">
        <v>43</v>
      </c>
      <c r="T2422" s="23" t="s">
        <v>52</v>
      </c>
      <c r="U2422" s="31"/>
      <c r="V2422" s="32" t="s">
        <v>87</v>
      </c>
      <c r="W2422" s="4">
        <v>5047</v>
      </c>
      <c r="X2422" s="4">
        <f>IF(Table1[[#This Row],[Commodity]]="corn",Table1[[#This Row],[Tariff per Car]]/(111*2000/56),Table1[[#This Row],[Tariff per Car]]/(111*2000/60))</f>
        <v>1.2731171171171172</v>
      </c>
      <c r="Y2422" s="4">
        <f>Table1[[#This Row],[Tariff per Car]]/100.7</f>
        <v>50.119165839126119</v>
      </c>
      <c r="Z2422" s="4">
        <f>(Table1[[#This Row],[Tariff per Car]]/111)</f>
        <v>45.468468468468465</v>
      </c>
      <c r="AA2422" s="6">
        <f>(Table1[[#This Row],[Tariff per Car]]/111)/Table1[[#This Row],[Route Mileage]]</f>
        <v>2.8119028119028118E-2</v>
      </c>
      <c r="AB2422" s="4">
        <v>0.26500000000000001</v>
      </c>
      <c r="AC2422" s="4">
        <f>Table1[[#This Row],[FSC per Mile]]*Table1[[#This Row],[Route Mileage]]</f>
        <v>428.505</v>
      </c>
      <c r="AD2422" s="4">
        <f>Table1[[#This Row],[Tariff per Car]]+Table1[[#This Row],[FSC per Car]]</f>
        <v>5475.5050000000001</v>
      </c>
      <c r="AE2422" s="4">
        <f>IF(Table1[[#This Row],[Commodity]]="corn",Table1[[#This Row],[Tariff + FSC per Car]]/(111*2000/56),Table1[[#This Row],[Tariff + FSC per Car]]/(111*2000/60))</f>
        <v>1.3812084684684685</v>
      </c>
      <c r="AF2422" s="4">
        <f>Table1[[#This Row],[Tariff + FSC per Car]]/100.7</f>
        <v>54.374428997020857</v>
      </c>
      <c r="AG2422" s="4">
        <f>(Table1[[#This Row],[Tariff + FSC per Car]]/111)</f>
        <v>49.328873873873874</v>
      </c>
      <c r="AH2422" s="6">
        <f>(Table1[[#This Row],[Tariff + FSC per Car]]/111)/Table1[[#This Row],[Route Mileage]]</f>
        <v>3.0506415506415505E-2</v>
      </c>
    </row>
    <row r="2423" spans="1:34" x14ac:dyDescent="0.25">
      <c r="A2423" s="3">
        <v>46068</v>
      </c>
      <c r="B2423" s="22" t="s">
        <v>88</v>
      </c>
      <c r="C2423" s="22" t="s">
        <v>81</v>
      </c>
      <c r="D2423" s="25">
        <v>4444</v>
      </c>
      <c r="E2423" s="24">
        <v>45558</v>
      </c>
      <c r="F2423" s="22" t="s">
        <v>35</v>
      </c>
      <c r="G2423" s="22" t="s">
        <v>36</v>
      </c>
      <c r="H2423" s="22" t="s">
        <v>91</v>
      </c>
      <c r="I2423" s="23" t="s">
        <v>47</v>
      </c>
      <c r="J2423" t="str">
        <f>_xlfn.CONCAT(IFERROR(INDEX(Lookup!B:B, MATCH(Table1[[#This Row],[Origin City]], Lookup!A:A, 0)), Table1[[#This Row],[Origin City]]),","," ",Table1[[#This Row],[Origin State]])</f>
        <v>Glenwood, MN</v>
      </c>
      <c r="K2423" s="23" t="s">
        <v>92</v>
      </c>
      <c r="L2423" s="23" t="s">
        <v>93</v>
      </c>
      <c r="M2423" s="23" t="str">
        <f>_xlfn.CONCAT(IFERROR(INDEX(Lookup!B:B, MATCH(Table1[[#This Row],[Destination City]], Lookup!A:A, 0)), Table1[[#This Row],[Destination City]]),","," ",Table1[[#This Row],[Destination State]])</f>
        <v>Boardman, OR</v>
      </c>
      <c r="N2423" s="44">
        <v>1556</v>
      </c>
      <c r="O2423" s="23" t="s">
        <v>86</v>
      </c>
      <c r="P2423" s="23">
        <v>110</v>
      </c>
      <c r="Q2423" s="23">
        <v>110</v>
      </c>
      <c r="R2423" s="23" t="s">
        <v>42</v>
      </c>
      <c r="S2423" s="23" t="s">
        <v>43</v>
      </c>
      <c r="T2423" s="23" t="s">
        <v>52</v>
      </c>
      <c r="U2423" s="31"/>
      <c r="V2423" s="32" t="s">
        <v>87</v>
      </c>
      <c r="W2423" s="4">
        <v>5513</v>
      </c>
      <c r="X2423" s="4">
        <f>IF(Table1[[#This Row],[Commodity]]="corn",Table1[[#This Row],[Tariff per Car]]/(111*2000/56),Table1[[#This Row],[Tariff per Car]]/(111*2000/60))</f>
        <v>1.3906666666666667</v>
      </c>
      <c r="Y2423" s="4">
        <f>Table1[[#This Row],[Tariff per Car]]/100.7</f>
        <v>54.746772591857003</v>
      </c>
      <c r="Z2423" s="4">
        <f>(Table1[[#This Row],[Tariff per Car]]/111)</f>
        <v>49.666666666666664</v>
      </c>
      <c r="AA2423" s="6">
        <f>(Table1[[#This Row],[Tariff per Car]]/111)/Table1[[#This Row],[Route Mileage]]</f>
        <v>3.1919451585261355E-2</v>
      </c>
      <c r="AB2423" s="4">
        <v>0.26500000000000001</v>
      </c>
      <c r="AC2423" s="4">
        <f>Table1[[#This Row],[FSC per Mile]]*Table1[[#This Row],[Route Mileage]]</f>
        <v>412.34000000000003</v>
      </c>
      <c r="AD2423" s="4">
        <f>Table1[[#This Row],[Tariff per Car]]+Table1[[#This Row],[FSC per Car]]</f>
        <v>5925.34</v>
      </c>
      <c r="AE2423" s="4">
        <f>IF(Table1[[#This Row],[Commodity]]="corn",Table1[[#This Row],[Tariff + FSC per Car]]/(111*2000/56),Table1[[#This Row],[Tariff + FSC per Car]]/(111*2000/60))</f>
        <v>1.4946803603603604</v>
      </c>
      <c r="AF2423" s="4">
        <f>Table1[[#This Row],[Tariff + FSC per Car]]/100.7</f>
        <v>58.841509433962266</v>
      </c>
      <c r="AG2423" s="4">
        <f>(Table1[[#This Row],[Tariff + FSC per Car]]/111)</f>
        <v>53.381441441441446</v>
      </c>
      <c r="AH2423" s="6">
        <f>(Table1[[#This Row],[Tariff + FSC per Car]]/111)/Table1[[#This Row],[Route Mileage]]</f>
        <v>3.4306838972648745E-2</v>
      </c>
    </row>
    <row r="2424" spans="1:34" x14ac:dyDescent="0.25">
      <c r="A2424" s="3">
        <v>46068</v>
      </c>
      <c r="B2424" s="22" t="s">
        <v>94</v>
      </c>
      <c r="C2424" s="22" t="s">
        <v>94</v>
      </c>
      <c r="D2424" s="25">
        <v>4315</v>
      </c>
      <c r="F2424" s="22" t="s">
        <v>35</v>
      </c>
      <c r="G2424" s="22" t="s">
        <v>36</v>
      </c>
      <c r="H2424" s="22" t="s">
        <v>95</v>
      </c>
      <c r="I2424" s="23" t="s">
        <v>96</v>
      </c>
      <c r="J2424" t="str">
        <f>_xlfn.CONCAT(IFERROR(INDEX(Lookup!B:B, MATCH(Table1[[#This Row],[Origin City]], Lookup!A:A, 0)), Table1[[#This Row],[Origin City]]),","," ",Table1[[#This Row],[Origin State]])</f>
        <v>Haw Creek (Ladoga), IN</v>
      </c>
      <c r="K2424" s="23" t="s">
        <v>97</v>
      </c>
      <c r="L2424" s="23" t="s">
        <v>98</v>
      </c>
      <c r="M2424" s="23" t="str">
        <f>_xlfn.CONCAT(IFERROR(INDEX(Lookup!B:B, MATCH(Table1[[#This Row],[Destination City]], Lookup!A:A, 0)), Table1[[#This Row],[Destination City]]),","," ",Table1[[#This Row],[Destination State]])</f>
        <v>Ozark, AL</v>
      </c>
      <c r="N2424" s="48">
        <v>707</v>
      </c>
      <c r="O2424" s="23" t="s">
        <v>86</v>
      </c>
      <c r="P2424" s="23">
        <v>90</v>
      </c>
      <c r="Q2424" s="23">
        <v>90</v>
      </c>
      <c r="R2424" s="23" t="s">
        <v>42</v>
      </c>
      <c r="S2424" s="23" t="s">
        <v>43</v>
      </c>
      <c r="T2424" s="23" t="s">
        <v>52</v>
      </c>
      <c r="U2424" s="33"/>
      <c r="V2424" s="34" t="s">
        <v>87</v>
      </c>
      <c r="W2424" s="4">
        <v>6241</v>
      </c>
      <c r="X2424" s="4">
        <f>IF(Table1[[#This Row],[Commodity]]="corn",Table1[[#This Row],[Tariff per Car]]/(111*2000/56),Table1[[#This Row],[Tariff per Car]]/(111*2000/60))</f>
        <v>1.5743063063063063</v>
      </c>
      <c r="Y2424" s="4">
        <f>Table1[[#This Row],[Tariff per Car]]/100.7</f>
        <v>61.976166832174776</v>
      </c>
      <c r="Z2424" s="4">
        <f>(Table1[[#This Row],[Tariff per Car]]/111)</f>
        <v>56.225225225225223</v>
      </c>
      <c r="AA2424" s="6">
        <f>(Table1[[#This Row],[Tariff per Car]]/111)/Table1[[#This Row],[Route Mileage]]</f>
        <v>7.9526485467079522E-2</v>
      </c>
      <c r="AB2424" s="4">
        <v>0</v>
      </c>
      <c r="AC2424" s="4">
        <f>Table1[[#This Row],[FSC per Mile]]*Table1[[#This Row],[Route Mileage]]</f>
        <v>0</v>
      </c>
      <c r="AD2424" s="4">
        <f>Table1[[#This Row],[Tariff per Car]]+Table1[[#This Row],[FSC per Car]]</f>
        <v>6241</v>
      </c>
      <c r="AE2424" s="4">
        <f>IF(Table1[[#This Row],[Commodity]]="corn",Table1[[#This Row],[Tariff + FSC per Car]]/(111*2000/56),Table1[[#This Row],[Tariff + FSC per Car]]/(111*2000/60))</f>
        <v>1.5743063063063063</v>
      </c>
      <c r="AF2424" s="4">
        <f>Table1[[#This Row],[Tariff + FSC per Car]]/100.7</f>
        <v>61.976166832174776</v>
      </c>
      <c r="AG2424" s="4">
        <f>(Table1[[#This Row],[Tariff + FSC per Car]]/111)</f>
        <v>56.225225225225223</v>
      </c>
      <c r="AH2424" s="6">
        <f>(Table1[[#This Row],[Tariff + FSC per Car]]/111)/Table1[[#This Row],[Route Mileage]]</f>
        <v>7.9526485467079522E-2</v>
      </c>
    </row>
    <row r="2425" spans="1:34" x14ac:dyDescent="0.25">
      <c r="A2425" s="3">
        <v>46068</v>
      </c>
      <c r="B2425" s="22" t="s">
        <v>94</v>
      </c>
      <c r="C2425" s="22" t="s">
        <v>94</v>
      </c>
      <c r="D2425" s="25">
        <v>4315</v>
      </c>
      <c r="F2425" s="22" t="s">
        <v>35</v>
      </c>
      <c r="G2425" s="22" t="s">
        <v>36</v>
      </c>
      <c r="H2425" s="22" t="s">
        <v>99</v>
      </c>
      <c r="I2425" s="23" t="s">
        <v>100</v>
      </c>
      <c r="J2425" t="str">
        <f>_xlfn.CONCAT(IFERROR(INDEX(Lookup!B:B, MATCH(Table1[[#This Row],[Origin City]], Lookup!A:A, 0)), Table1[[#This Row],[Origin City]]),","," ",Table1[[#This Row],[Origin State]])</f>
        <v>Marysville, OH</v>
      </c>
      <c r="K2425" s="23" t="s">
        <v>101</v>
      </c>
      <c r="L2425" s="23" t="s">
        <v>102</v>
      </c>
      <c r="M2425" s="23" t="str">
        <f>_xlfn.CONCAT(IFERROR(INDEX(Lookup!B:B, MATCH(Table1[[#This Row],[Destination City]], Lookup!A:A, 0)), Table1[[#This Row],[Destination City]]),","," ",Table1[[#This Row],[Destination State]])</f>
        <v>Rose Hill, NC</v>
      </c>
      <c r="N2425" s="48">
        <v>781</v>
      </c>
      <c r="O2425" s="23" t="s">
        <v>86</v>
      </c>
      <c r="P2425" s="23">
        <v>90</v>
      </c>
      <c r="Q2425" s="23">
        <v>90</v>
      </c>
      <c r="R2425" s="23" t="s">
        <v>42</v>
      </c>
      <c r="S2425" s="23" t="s">
        <v>43</v>
      </c>
      <c r="T2425" s="23" t="s">
        <v>52</v>
      </c>
      <c r="U2425" s="33"/>
      <c r="V2425" s="34" t="s">
        <v>87</v>
      </c>
      <c r="W2425" s="4">
        <v>6378</v>
      </c>
      <c r="X2425" s="4">
        <f>IF(Table1[[#This Row],[Commodity]]="corn",Table1[[#This Row],[Tariff per Car]]/(111*2000/56),Table1[[#This Row],[Tariff per Car]]/(111*2000/60))</f>
        <v>1.6088648648648649</v>
      </c>
      <c r="Y2425" s="4">
        <f>Table1[[#This Row],[Tariff per Car]]/100.7</f>
        <v>63.336643495531277</v>
      </c>
      <c r="Z2425" s="4">
        <f>(Table1[[#This Row],[Tariff per Car]]/111)</f>
        <v>57.45945945945946</v>
      </c>
      <c r="AA2425" s="6">
        <f>(Table1[[#This Row],[Tariff per Car]]/111)/Table1[[#This Row],[Route Mileage]]</f>
        <v>7.357165103643977E-2</v>
      </c>
      <c r="AB2425" s="4">
        <v>0</v>
      </c>
      <c r="AC2425" s="4">
        <f>Table1[[#This Row],[FSC per Mile]]*Table1[[#This Row],[Route Mileage]]</f>
        <v>0</v>
      </c>
      <c r="AD2425" s="4">
        <f>Table1[[#This Row],[Tariff per Car]]+Table1[[#This Row],[FSC per Car]]</f>
        <v>6378</v>
      </c>
      <c r="AE2425" s="4">
        <f>IF(Table1[[#This Row],[Commodity]]="corn",Table1[[#This Row],[Tariff + FSC per Car]]/(111*2000/56),Table1[[#This Row],[Tariff + FSC per Car]]/(111*2000/60))</f>
        <v>1.6088648648648649</v>
      </c>
      <c r="AF2425" s="4">
        <f>Table1[[#This Row],[Tariff + FSC per Car]]/100.7</f>
        <v>63.336643495531277</v>
      </c>
      <c r="AG2425" s="4">
        <f>(Table1[[#This Row],[Tariff + FSC per Car]]/111)</f>
        <v>57.45945945945946</v>
      </c>
      <c r="AH2425" s="6">
        <f>(Table1[[#This Row],[Tariff + FSC per Car]]/111)/Table1[[#This Row],[Route Mileage]]</f>
        <v>7.357165103643977E-2</v>
      </c>
    </row>
    <row r="2426" spans="1:34" x14ac:dyDescent="0.25">
      <c r="A2426" s="3">
        <v>46068</v>
      </c>
      <c r="B2426" s="22" t="s">
        <v>94</v>
      </c>
      <c r="C2426" s="22" t="s">
        <v>94</v>
      </c>
      <c r="D2426" s="25">
        <v>4315</v>
      </c>
      <c r="F2426" s="22" t="s">
        <v>35</v>
      </c>
      <c r="G2426" s="22" t="s">
        <v>36</v>
      </c>
      <c r="H2426" s="22" t="s">
        <v>103</v>
      </c>
      <c r="I2426" s="23" t="s">
        <v>57</v>
      </c>
      <c r="J2426" t="str">
        <f>_xlfn.CONCAT(IFERROR(INDEX(Lookup!B:B, MATCH(Table1[[#This Row],[Origin City]], Lookup!A:A, 0)), Table1[[#This Row],[Origin City]]),","," ",Table1[[#This Row],[Origin State]])</f>
        <v>Olney, IL</v>
      </c>
      <c r="K2426" s="23" t="s">
        <v>104</v>
      </c>
      <c r="L2426" s="23" t="s">
        <v>105</v>
      </c>
      <c r="M2426" s="23" t="str">
        <f>_xlfn.CONCAT(IFERROR(INDEX(Lookup!B:B, MATCH(Table1[[#This Row],[Destination City]], Lookup!A:A, 0)), Table1[[#This Row],[Destination City]]),","," ",Table1[[#This Row],[Destination State]])</f>
        <v>Fairmount, GA</v>
      </c>
      <c r="N2426" s="48">
        <v>496</v>
      </c>
      <c r="O2426" s="23" t="s">
        <v>86</v>
      </c>
      <c r="P2426" s="23">
        <v>90</v>
      </c>
      <c r="Q2426" s="23">
        <v>90</v>
      </c>
      <c r="R2426" s="23" t="s">
        <v>42</v>
      </c>
      <c r="S2426" s="23" t="s">
        <v>43</v>
      </c>
      <c r="T2426" s="23" t="s">
        <v>52</v>
      </c>
      <c r="U2426" s="33"/>
      <c r="V2426" s="34" t="s">
        <v>87</v>
      </c>
      <c r="W2426" s="4">
        <v>4891</v>
      </c>
      <c r="X2426" s="4">
        <f>IF(Table1[[#This Row],[Commodity]]="corn",Table1[[#This Row],[Tariff per Car]]/(111*2000/56),Table1[[#This Row],[Tariff per Car]]/(111*2000/60))</f>
        <v>1.2337657657657657</v>
      </c>
      <c r="Y2426" s="4">
        <f>Table1[[#This Row],[Tariff per Car]]/100.7</f>
        <v>48.570009930486592</v>
      </c>
      <c r="Z2426" s="4">
        <f>(Table1[[#This Row],[Tariff per Car]]/111)</f>
        <v>44.063063063063062</v>
      </c>
      <c r="AA2426" s="6">
        <f>(Table1[[#This Row],[Tariff per Car]]/111)/Table1[[#This Row],[Route Mileage]]</f>
        <v>8.8836820691659393E-2</v>
      </c>
      <c r="AB2426" s="4">
        <v>0</v>
      </c>
      <c r="AC2426" s="4">
        <f>Table1[[#This Row],[FSC per Mile]]*Table1[[#This Row],[Route Mileage]]</f>
        <v>0</v>
      </c>
      <c r="AD2426" s="4">
        <f>Table1[[#This Row],[Tariff per Car]]+Table1[[#This Row],[FSC per Car]]</f>
        <v>4891</v>
      </c>
      <c r="AE2426" s="4">
        <f>IF(Table1[[#This Row],[Commodity]]="corn",Table1[[#This Row],[Tariff + FSC per Car]]/(111*2000/56),Table1[[#This Row],[Tariff + FSC per Car]]/(111*2000/60))</f>
        <v>1.2337657657657657</v>
      </c>
      <c r="AF2426" s="4">
        <f>Table1[[#This Row],[Tariff + FSC per Car]]/100.7</f>
        <v>48.570009930486592</v>
      </c>
      <c r="AG2426" s="4">
        <f>(Table1[[#This Row],[Tariff + FSC per Car]]/111)</f>
        <v>44.063063063063062</v>
      </c>
      <c r="AH2426" s="6">
        <f>(Table1[[#This Row],[Tariff + FSC per Car]]/111)/Table1[[#This Row],[Route Mileage]]</f>
        <v>8.8836820691659393E-2</v>
      </c>
    </row>
    <row r="2427" spans="1:34" x14ac:dyDescent="0.25">
      <c r="A2427" s="3">
        <v>46068</v>
      </c>
      <c r="B2427" s="22" t="s">
        <v>112</v>
      </c>
      <c r="C2427" s="22" t="s">
        <v>112</v>
      </c>
      <c r="D2427" s="25">
        <v>4051</v>
      </c>
      <c r="E2427" s="24">
        <v>2215</v>
      </c>
      <c r="F2427" s="22" t="s">
        <v>35</v>
      </c>
      <c r="G2427" s="22" t="s">
        <v>36</v>
      </c>
      <c r="H2427" s="22" t="s">
        <v>115</v>
      </c>
      <c r="I2427" s="23" t="s">
        <v>57</v>
      </c>
      <c r="J2427" t="str">
        <f>_xlfn.CONCAT(IFERROR(INDEX(Lookup!B:B, MATCH(Table1[[#This Row],[Origin City]], Lookup!A:A, 0)), Table1[[#This Row],[Origin City]]),","," ",Table1[[#This Row],[Origin State]])</f>
        <v>Allen Station (San Jose), IL</v>
      </c>
      <c r="K2427" s="23" t="s">
        <v>116</v>
      </c>
      <c r="L2427" s="23" t="s">
        <v>54</v>
      </c>
      <c r="M2427" s="23" t="str">
        <f>_xlfn.CONCAT(IFERROR(INDEX(Lookup!B:B, MATCH(Table1[[#This Row],[Destination City]], Lookup!A:A, 0)), Table1[[#This Row],[Destination City]]),","," ",Table1[[#This Row],[Destination State]])</f>
        <v>Pittsburg, TX</v>
      </c>
      <c r="N2427" s="44">
        <v>691</v>
      </c>
      <c r="O2427" s="23" t="s">
        <v>51</v>
      </c>
      <c r="P2427" s="23">
        <v>107</v>
      </c>
      <c r="Q2427" s="23"/>
      <c r="R2427" s="23" t="s">
        <v>42</v>
      </c>
      <c r="S2427" s="23" t="s">
        <v>43</v>
      </c>
      <c r="T2427" s="23" t="s">
        <v>52</v>
      </c>
      <c r="U2427" s="37" t="s">
        <v>44</v>
      </c>
      <c r="V2427" s="32"/>
      <c r="W2427" s="4">
        <v>3935</v>
      </c>
      <c r="X2427" s="4">
        <f>IF(Table1[[#This Row],[Commodity]]="corn",Table1[[#This Row],[Tariff per Car]]/(111*2000/56),Table1[[#This Row],[Tariff per Car]]/(111*2000/60))</f>
        <v>0.99261261261261258</v>
      </c>
      <c r="Y2427" s="4">
        <f>Table1[[#This Row],[Tariff per Car]]/100.7</f>
        <v>39.076464746772594</v>
      </c>
      <c r="Z2427" s="4">
        <f>(Table1[[#This Row],[Tariff per Car]]/111)</f>
        <v>35.450450450450454</v>
      </c>
      <c r="AA2427" s="6">
        <f>(Table1[[#This Row],[Tariff per Car]]/111)/Table1[[#This Row],[Route Mileage]]</f>
        <v>5.1303112084588209E-2</v>
      </c>
      <c r="AB2427" s="4">
        <v>0.31</v>
      </c>
      <c r="AC2427" s="4">
        <f>Table1[[#This Row],[FSC per Mile]]*Table1[[#This Row],[Route Mileage]]</f>
        <v>214.21</v>
      </c>
      <c r="AD2427" s="4">
        <f>Table1[[#This Row],[Tariff per Car]]+Table1[[#This Row],[FSC per Car]]</f>
        <v>4149.21</v>
      </c>
      <c r="AE2427" s="4">
        <f>IF(Table1[[#This Row],[Commodity]]="corn",Table1[[#This Row],[Tariff + FSC per Car]]/(111*2000/56),Table1[[#This Row],[Tariff + FSC per Car]]/(111*2000/60))</f>
        <v>1.0466475675675675</v>
      </c>
      <c r="AF2427" s="4">
        <f>Table1[[#This Row],[Tariff + FSC per Car]]/100.7</f>
        <v>41.203674280039721</v>
      </c>
      <c r="AG2427" s="4">
        <f>(Table1[[#This Row],[Tariff + FSC per Car]]/111)</f>
        <v>37.380270270270273</v>
      </c>
      <c r="AH2427" s="6">
        <f>(Table1[[#This Row],[Tariff + FSC per Car]]/111)/Table1[[#This Row],[Route Mileage]]</f>
        <v>5.4095904877381001E-2</v>
      </c>
    </row>
    <row r="2428" spans="1:34" x14ac:dyDescent="0.25">
      <c r="A2428" s="3">
        <v>46068</v>
      </c>
      <c r="B2428" s="22" t="s">
        <v>112</v>
      </c>
      <c r="C2428" s="22" t="s">
        <v>112</v>
      </c>
      <c r="D2428" s="25">
        <v>4051</v>
      </c>
      <c r="E2428" s="24">
        <v>2310</v>
      </c>
      <c r="F2428" s="22" t="s">
        <v>35</v>
      </c>
      <c r="G2428" s="22" t="s">
        <v>36</v>
      </c>
      <c r="H2428" s="22" t="s">
        <v>120</v>
      </c>
      <c r="I2428" s="23" t="s">
        <v>77</v>
      </c>
      <c r="J2428" t="str">
        <f>_xlfn.CONCAT(IFERROR(INDEX(Lookup!B:B, MATCH(Table1[[#This Row],[Origin City]], Lookup!A:A, 0)), Table1[[#This Row],[Origin City]]),","," ",Table1[[#This Row],[Origin State]])</f>
        <v>Frankfort, KS</v>
      </c>
      <c r="K2428" s="23" t="s">
        <v>121</v>
      </c>
      <c r="L2428" s="23" t="s">
        <v>40</v>
      </c>
      <c r="M2428" s="23" t="str">
        <f>_xlfn.CONCAT(IFERROR(INDEX(Lookup!B:B, MATCH(Table1[[#This Row],[Destination City]], Lookup!A:A, 0)), Table1[[#This Row],[Destination City]]),","," ",Table1[[#This Row],[Destination State]])</f>
        <v>Calipatria, CA</v>
      </c>
      <c r="N2428" s="44">
        <v>1572</v>
      </c>
      <c r="O2428" s="23" t="s">
        <v>51</v>
      </c>
      <c r="P2428" s="23">
        <v>107</v>
      </c>
      <c r="Q2428" s="23"/>
      <c r="R2428" s="23" t="s">
        <v>42</v>
      </c>
      <c r="S2428" s="23" t="s">
        <v>43</v>
      </c>
      <c r="T2428" s="23" t="s">
        <v>52</v>
      </c>
      <c r="U2428" s="37" t="s">
        <v>44</v>
      </c>
      <c r="V2428" s="32"/>
      <c r="W2428" s="4">
        <v>5855</v>
      </c>
      <c r="X2428" s="4">
        <f>IF(Table1[[#This Row],[Commodity]]="corn",Table1[[#This Row],[Tariff per Car]]/(111*2000/56),Table1[[#This Row],[Tariff per Car]]/(111*2000/60))</f>
        <v>1.476936936936937</v>
      </c>
      <c r="Y2428" s="4">
        <f>Table1[[#This Row],[Tariff per Car]]/100.7</f>
        <v>58.142999006951342</v>
      </c>
      <c r="Z2428" s="4">
        <f>(Table1[[#This Row],[Tariff per Car]]/111)</f>
        <v>52.747747747747745</v>
      </c>
      <c r="AA2428" s="6">
        <f>(Table1[[#This Row],[Tariff per Car]]/111)/Table1[[#This Row],[Route Mileage]]</f>
        <v>3.3554546913325538E-2</v>
      </c>
      <c r="AB2428" s="4">
        <v>0.31</v>
      </c>
      <c r="AC2428" s="4">
        <f>Table1[[#This Row],[FSC per Mile]]*Table1[[#This Row],[Route Mileage]]</f>
        <v>487.32</v>
      </c>
      <c r="AD2428" s="4">
        <f>Table1[[#This Row],[Tariff per Car]]+Table1[[#This Row],[FSC per Car]]</f>
        <v>6342.32</v>
      </c>
      <c r="AE2428" s="4">
        <f>IF(Table1[[#This Row],[Commodity]]="corn",Table1[[#This Row],[Tariff + FSC per Car]]/(111*2000/56),Table1[[#This Row],[Tariff + FSC per Car]]/(111*2000/60))</f>
        <v>1.5998645045045043</v>
      </c>
      <c r="AF2428" s="4">
        <f>Table1[[#This Row],[Tariff + FSC per Car]]/100.7</f>
        <v>62.982323733862955</v>
      </c>
      <c r="AG2428" s="4">
        <f>(Table1[[#This Row],[Tariff + FSC per Car]]/111)</f>
        <v>57.138018018018016</v>
      </c>
      <c r="AH2428" s="6">
        <f>(Table1[[#This Row],[Tariff + FSC per Car]]/111)/Table1[[#This Row],[Route Mileage]]</f>
        <v>3.634733970611833E-2</v>
      </c>
    </row>
    <row r="2429" spans="1:34" x14ac:dyDescent="0.25">
      <c r="A2429" s="3">
        <v>46068</v>
      </c>
      <c r="B2429" s="22" t="s">
        <v>112</v>
      </c>
      <c r="C2429" s="22" t="s">
        <v>112</v>
      </c>
      <c r="D2429" s="25">
        <v>4051</v>
      </c>
      <c r="E2429" s="24">
        <v>2300</v>
      </c>
      <c r="F2429" s="22" t="s">
        <v>35</v>
      </c>
      <c r="G2429" s="22" t="s">
        <v>36</v>
      </c>
      <c r="H2429" s="22" t="s">
        <v>113</v>
      </c>
      <c r="I2429" s="23" t="s">
        <v>38</v>
      </c>
      <c r="J2429" t="str">
        <f>_xlfn.CONCAT(IFERROR(INDEX(Lookup!B:B, MATCH(Table1[[#This Row],[Origin City]], Lookup!A:A, 0)), Table1[[#This Row],[Origin City]]),","," ",Table1[[#This Row],[Origin State]])</f>
        <v>Mead, NE</v>
      </c>
      <c r="K2429" s="23" t="s">
        <v>114</v>
      </c>
      <c r="L2429" s="23" t="s">
        <v>40</v>
      </c>
      <c r="M2429" s="23" t="str">
        <f>_xlfn.CONCAT(IFERROR(INDEX(Lookup!B:B, MATCH(Table1[[#This Row],[Destination City]], Lookup!A:A, 0)), Table1[[#This Row],[Destination City]]),","," ",Table1[[#This Row],[Destination State]])</f>
        <v>Keyes, CA</v>
      </c>
      <c r="N2429" s="44">
        <v>1737</v>
      </c>
      <c r="O2429" s="23" t="s">
        <v>51</v>
      </c>
      <c r="P2429" s="23">
        <v>107</v>
      </c>
      <c r="Q2429" s="23"/>
      <c r="R2429" s="23" t="s">
        <v>42</v>
      </c>
      <c r="S2429" s="23" t="s">
        <v>43</v>
      </c>
      <c r="T2429" s="23" t="s">
        <v>52</v>
      </c>
      <c r="U2429" s="37" t="s">
        <v>44</v>
      </c>
      <c r="V2429" s="32"/>
      <c r="W2429" s="4">
        <v>6015</v>
      </c>
      <c r="X2429" s="4">
        <f>IF(Table1[[#This Row],[Commodity]]="corn",Table1[[#This Row],[Tariff per Car]]/(111*2000/56),Table1[[#This Row],[Tariff per Car]]/(111*2000/60))</f>
        <v>1.5172972972972973</v>
      </c>
      <c r="Y2429" s="4">
        <f>Table1[[#This Row],[Tariff per Car]]/100.7</f>
        <v>59.731876861966235</v>
      </c>
      <c r="Z2429" s="4">
        <f>(Table1[[#This Row],[Tariff per Car]]/111)</f>
        <v>54.189189189189186</v>
      </c>
      <c r="AA2429" s="6">
        <f>(Table1[[#This Row],[Tariff per Car]]/111)/Table1[[#This Row],[Route Mileage]]</f>
        <v>3.1197000108917204E-2</v>
      </c>
      <c r="AB2429" s="4">
        <v>0.31</v>
      </c>
      <c r="AC2429" s="4">
        <f>Table1[[#This Row],[FSC per Mile]]*Table1[[#This Row],[Route Mileage]]</f>
        <v>538.47</v>
      </c>
      <c r="AD2429" s="4">
        <f>Table1[[#This Row],[Tariff per Car]]+Table1[[#This Row],[FSC per Car]]</f>
        <v>6553.47</v>
      </c>
      <c r="AE2429" s="4">
        <f>IF(Table1[[#This Row],[Commodity]]="corn",Table1[[#This Row],[Tariff + FSC per Car]]/(111*2000/56),Table1[[#This Row],[Tariff + FSC per Car]]/(111*2000/60))</f>
        <v>1.6531275675675676</v>
      </c>
      <c r="AF2429" s="4">
        <f>Table1[[#This Row],[Tariff + FSC per Car]]/100.7</f>
        <v>65.079145978152937</v>
      </c>
      <c r="AG2429" s="4">
        <f>(Table1[[#This Row],[Tariff + FSC per Car]]/111)</f>
        <v>59.04027027027027</v>
      </c>
      <c r="AH2429" s="6">
        <f>(Table1[[#This Row],[Tariff + FSC per Car]]/111)/Table1[[#This Row],[Route Mileage]]</f>
        <v>3.3989792901710003E-2</v>
      </c>
    </row>
    <row r="2430" spans="1:34" x14ac:dyDescent="0.25">
      <c r="A2430" s="3">
        <v>46068</v>
      </c>
      <c r="B2430" s="22" t="s">
        <v>112</v>
      </c>
      <c r="C2430" s="22" t="s">
        <v>112</v>
      </c>
      <c r="D2430" s="25">
        <v>4051</v>
      </c>
      <c r="E2430" s="24">
        <v>2215</v>
      </c>
      <c r="F2430" s="22" t="s">
        <v>35</v>
      </c>
      <c r="G2430" s="22" t="s">
        <v>36</v>
      </c>
      <c r="H2430" s="22" t="s">
        <v>117</v>
      </c>
      <c r="I2430" s="23" t="s">
        <v>38</v>
      </c>
      <c r="J2430" t="str">
        <f>_xlfn.CONCAT(IFERROR(INDEX(Lookup!B:B, MATCH(Table1[[#This Row],[Origin City]], Lookup!A:A, 0)), Table1[[#This Row],[Origin City]]),","," ",Table1[[#This Row],[Origin State]])</f>
        <v>Nebraska City, NE</v>
      </c>
      <c r="K2430" s="23" t="s">
        <v>118</v>
      </c>
      <c r="L2430" s="23" t="s">
        <v>54</v>
      </c>
      <c r="M2430" s="23" t="str">
        <f>_xlfn.CONCAT(IFERROR(INDEX(Lookup!B:B, MATCH(Table1[[#This Row],[Destination City]], Lookup!A:A, 0)), Table1[[#This Row],[Destination City]]),","," ",Table1[[#This Row],[Destination State]])</f>
        <v>Amarillo, TX</v>
      </c>
      <c r="N2430" s="44">
        <v>714</v>
      </c>
      <c r="O2430" s="23" t="s">
        <v>51</v>
      </c>
      <c r="P2430" s="23">
        <v>107</v>
      </c>
      <c r="Q2430" s="23"/>
      <c r="R2430" s="23" t="s">
        <v>42</v>
      </c>
      <c r="S2430" s="23" t="s">
        <v>43</v>
      </c>
      <c r="T2430" s="23" t="s">
        <v>52</v>
      </c>
      <c r="U2430" s="37" t="s">
        <v>44</v>
      </c>
      <c r="V2430" s="32"/>
      <c r="W2430" s="4">
        <v>4855</v>
      </c>
      <c r="X2430" s="4">
        <f>IF(Table1[[#This Row],[Commodity]]="corn",Table1[[#This Row],[Tariff per Car]]/(111*2000/56),Table1[[#This Row],[Tariff per Car]]/(111*2000/60))</f>
        <v>1.2246846846846846</v>
      </c>
      <c r="Y2430" s="4">
        <f>Table1[[#This Row],[Tariff per Car]]/100.7</f>
        <v>48.212512413108243</v>
      </c>
      <c r="Z2430" s="4">
        <f>(Table1[[#This Row],[Tariff per Car]]/111)</f>
        <v>43.738738738738739</v>
      </c>
      <c r="AA2430" s="6">
        <f>(Table1[[#This Row],[Tariff per Car]]/111)/Table1[[#This Row],[Route Mileage]]</f>
        <v>6.1258737729325968E-2</v>
      </c>
      <c r="AB2430" s="4">
        <v>0.31</v>
      </c>
      <c r="AC2430" s="4">
        <f>Table1[[#This Row],[FSC per Mile]]*Table1[[#This Row],[Route Mileage]]</f>
        <v>221.34</v>
      </c>
      <c r="AD2430" s="4">
        <f>Table1[[#This Row],[Tariff per Car]]+Table1[[#This Row],[FSC per Car]]</f>
        <v>5076.34</v>
      </c>
      <c r="AE2430" s="4">
        <f>IF(Table1[[#This Row],[Commodity]]="corn",Table1[[#This Row],[Tariff + FSC per Car]]/(111*2000/56),Table1[[#This Row],[Tariff + FSC per Car]]/(111*2000/60))</f>
        <v>1.2805181981981983</v>
      </c>
      <c r="AF2430" s="4">
        <f>Table1[[#This Row],[Tariff + FSC per Car]]/100.7</f>
        <v>50.410526315789475</v>
      </c>
      <c r="AG2430" s="4">
        <f>(Table1[[#This Row],[Tariff + FSC per Car]]/111)</f>
        <v>45.732792792792793</v>
      </c>
      <c r="AH2430" s="6">
        <f>(Table1[[#This Row],[Tariff + FSC per Car]]/111)/Table1[[#This Row],[Route Mileage]]</f>
        <v>6.405153052211876E-2</v>
      </c>
    </row>
    <row r="2431" spans="1:34" x14ac:dyDescent="0.25">
      <c r="A2431" s="3">
        <v>46068</v>
      </c>
      <c r="B2431" s="22" t="s">
        <v>112</v>
      </c>
      <c r="C2431" s="22" t="s">
        <v>112</v>
      </c>
      <c r="D2431" s="25">
        <v>4051</v>
      </c>
      <c r="E2431" s="24">
        <v>2100</v>
      </c>
      <c r="F2431" s="22" t="s">
        <v>35</v>
      </c>
      <c r="G2431" s="22" t="s">
        <v>36</v>
      </c>
      <c r="H2431" s="22" t="s">
        <v>122</v>
      </c>
      <c r="I2431" s="23" t="s">
        <v>59</v>
      </c>
      <c r="J2431" t="str">
        <f>_xlfn.CONCAT(IFERROR(INDEX(Lookup!B:B, MATCH(Table1[[#This Row],[Origin City]], Lookup!A:A, 0)), Table1[[#This Row],[Origin City]]),","," ",Table1[[#This Row],[Origin State]])</f>
        <v>Sloan, IA</v>
      </c>
      <c r="K2431" s="23" t="s">
        <v>123</v>
      </c>
      <c r="L2431" s="23" t="s">
        <v>124</v>
      </c>
      <c r="M2431" s="23" t="str">
        <f>_xlfn.CONCAT(IFERROR(INDEX(Lookup!B:B, MATCH(Table1[[#This Row],[Destination City]], Lookup!A:A, 0)), Table1[[#This Row],[Destination City]]),","," ",Table1[[#This Row],[Destination State]])</f>
        <v>Burley, ID</v>
      </c>
      <c r="N2431" s="44">
        <v>1176</v>
      </c>
      <c r="O2431" s="23" t="s">
        <v>51</v>
      </c>
      <c r="P2431" s="23">
        <v>107</v>
      </c>
      <c r="Q2431" s="23"/>
      <c r="R2431" s="23" t="s">
        <v>42</v>
      </c>
      <c r="S2431" s="23" t="s">
        <v>43</v>
      </c>
      <c r="T2431" s="23" t="s">
        <v>52</v>
      </c>
      <c r="U2431" s="37" t="s">
        <v>44</v>
      </c>
      <c r="V2431" s="32"/>
      <c r="W2431" s="4">
        <v>5535</v>
      </c>
      <c r="X2431" s="4">
        <f>IF(Table1[[#This Row],[Commodity]]="corn",Table1[[#This Row],[Tariff per Car]]/(111*2000/56),Table1[[#This Row],[Tariff per Car]]/(111*2000/60))</f>
        <v>1.3962162162162162</v>
      </c>
      <c r="Y2431" s="4">
        <f>Table1[[#This Row],[Tariff per Car]]/100.7</f>
        <v>54.96524329692155</v>
      </c>
      <c r="Z2431" s="4">
        <f>(Table1[[#This Row],[Tariff per Car]]/111)</f>
        <v>49.864864864864863</v>
      </c>
      <c r="AA2431" s="6">
        <f>(Table1[[#This Row],[Tariff per Car]]/111)/Table1[[#This Row],[Route Mileage]]</f>
        <v>4.2402095973524546E-2</v>
      </c>
      <c r="AB2431" s="4">
        <v>0.31</v>
      </c>
      <c r="AC2431" s="4">
        <f>Table1[[#This Row],[FSC per Mile]]*Table1[[#This Row],[Route Mileage]]</f>
        <v>364.56</v>
      </c>
      <c r="AD2431" s="4">
        <f>Table1[[#This Row],[Tariff per Car]]+Table1[[#This Row],[FSC per Car]]</f>
        <v>5899.56</v>
      </c>
      <c r="AE2431" s="4">
        <f>IF(Table1[[#This Row],[Commodity]]="corn",Table1[[#This Row],[Tariff + FSC per Car]]/(111*2000/56),Table1[[#This Row],[Tariff + FSC per Car]]/(111*2000/60))</f>
        <v>1.4881772972972975</v>
      </c>
      <c r="AF2431" s="4">
        <f>Table1[[#This Row],[Tariff + FSC per Car]]/100.7</f>
        <v>58.585501489572991</v>
      </c>
      <c r="AG2431" s="4">
        <f>(Table1[[#This Row],[Tariff + FSC per Car]]/111)</f>
        <v>53.149189189189194</v>
      </c>
      <c r="AH2431" s="6">
        <f>(Table1[[#This Row],[Tariff + FSC per Car]]/111)/Table1[[#This Row],[Route Mileage]]</f>
        <v>4.5194888766317338E-2</v>
      </c>
    </row>
    <row r="2432" spans="1:34" x14ac:dyDescent="0.25">
      <c r="A2432" s="3">
        <v>46068</v>
      </c>
      <c r="B2432" s="22" t="s">
        <v>112</v>
      </c>
      <c r="C2432" s="22" t="s">
        <v>112</v>
      </c>
      <c r="D2432" s="25">
        <v>4051</v>
      </c>
      <c r="E2432" s="24">
        <v>2210</v>
      </c>
      <c r="F2432" s="22" t="s">
        <v>35</v>
      </c>
      <c r="G2432" s="22" t="s">
        <v>36</v>
      </c>
      <c r="H2432" s="22" t="s">
        <v>125</v>
      </c>
      <c r="I2432" s="23" t="s">
        <v>57</v>
      </c>
      <c r="J2432" t="str">
        <f>_xlfn.CONCAT(IFERROR(INDEX(Lookup!B:B, MATCH(Table1[[#This Row],[Origin City]], Lookup!A:A, 0)), Table1[[#This Row],[Origin City]]),","," ",Table1[[#This Row],[Origin State]])</f>
        <v>Sterling, IL</v>
      </c>
      <c r="K2432" s="23" t="s">
        <v>126</v>
      </c>
      <c r="L2432" s="23" t="s">
        <v>127</v>
      </c>
      <c r="M2432" s="23" t="str">
        <f>_xlfn.CONCAT(IFERROR(INDEX(Lookup!B:B, MATCH(Table1[[#This Row],[Destination City]], Lookup!A:A, 0)), Table1[[#This Row],[Destination City]]),","," ",Table1[[#This Row],[Destination State]])</f>
        <v>Nashville, AR</v>
      </c>
      <c r="N2432" s="44">
        <v>723</v>
      </c>
      <c r="O2432" s="23" t="s">
        <v>51</v>
      </c>
      <c r="P2432" s="23">
        <v>107</v>
      </c>
      <c r="Q2432" s="23"/>
      <c r="R2432" s="23" t="s">
        <v>42</v>
      </c>
      <c r="S2432" s="23" t="s">
        <v>43</v>
      </c>
      <c r="T2432" s="23" t="s">
        <v>52</v>
      </c>
      <c r="U2432" s="37" t="s">
        <v>44</v>
      </c>
      <c r="V2432" s="32"/>
      <c r="W2432" s="4">
        <v>4075</v>
      </c>
      <c r="X2432" s="4">
        <f>IF(Table1[[#This Row],[Commodity]]="corn",Table1[[#This Row],[Tariff per Car]]/(111*2000/56),Table1[[#This Row],[Tariff per Car]]/(111*2000/60))</f>
        <v>1.0279279279279279</v>
      </c>
      <c r="Y2432" s="4">
        <f>Table1[[#This Row],[Tariff per Car]]/100.7</f>
        <v>40.466732869910622</v>
      </c>
      <c r="Z2432" s="4">
        <f>(Table1[[#This Row],[Tariff per Car]]/111)</f>
        <v>36.711711711711715</v>
      </c>
      <c r="AA2432" s="6">
        <f>(Table1[[#This Row],[Tariff per Car]]/111)/Table1[[#This Row],[Route Mileage]]</f>
        <v>5.0776917996835015E-2</v>
      </c>
      <c r="AB2432" s="4">
        <v>0.31</v>
      </c>
      <c r="AC2432" s="4">
        <f>Table1[[#This Row],[FSC per Mile]]*Table1[[#This Row],[Route Mileage]]</f>
        <v>224.13</v>
      </c>
      <c r="AD2432" s="4">
        <f>Table1[[#This Row],[Tariff per Car]]+Table1[[#This Row],[FSC per Car]]</f>
        <v>4299.13</v>
      </c>
      <c r="AE2432" s="4">
        <f>IF(Table1[[#This Row],[Commodity]]="corn",Table1[[#This Row],[Tariff + FSC per Car]]/(111*2000/56),Table1[[#This Row],[Tariff + FSC per Car]]/(111*2000/60))</f>
        <v>1.0844652252252254</v>
      </c>
      <c r="AF2432" s="4">
        <f>Table1[[#This Row],[Tariff + FSC per Car]]/100.7</f>
        <v>42.692452830188678</v>
      </c>
      <c r="AG2432" s="4">
        <f>(Table1[[#This Row],[Tariff + FSC per Car]]/111)</f>
        <v>38.730900900900899</v>
      </c>
      <c r="AH2432" s="6">
        <f>(Table1[[#This Row],[Tariff + FSC per Car]]/111)/Table1[[#This Row],[Route Mileage]]</f>
        <v>5.35697107896278E-2</v>
      </c>
    </row>
    <row r="2433" spans="1:34" x14ac:dyDescent="0.25">
      <c r="A2433" s="3">
        <v>46068</v>
      </c>
      <c r="B2433" s="22" t="s">
        <v>34</v>
      </c>
      <c r="C2433" s="22" t="s">
        <v>34</v>
      </c>
      <c r="D2433" s="25">
        <v>4022</v>
      </c>
      <c r="E2433" s="24">
        <v>69105</v>
      </c>
      <c r="F2433" s="22" t="s">
        <v>72</v>
      </c>
      <c r="G2433" s="22" t="s">
        <v>36</v>
      </c>
      <c r="H2433" s="22" t="s">
        <v>73</v>
      </c>
      <c r="I2433" s="23" t="s">
        <v>47</v>
      </c>
      <c r="J2433" t="str">
        <f>_xlfn.CONCAT(IFERROR(INDEX(Lookup!B:B, MATCH(Table1[[#This Row],[Origin City]], Lookup!A:A, 0)), Table1[[#This Row],[Origin City]]),","," ",Table1[[#This Row],[Origin State]])</f>
        <v>Argyle, MN</v>
      </c>
      <c r="K2433" s="23" t="s">
        <v>48</v>
      </c>
      <c r="L2433" s="23" t="s">
        <v>49</v>
      </c>
      <c r="M2433" s="23" t="s">
        <v>50</v>
      </c>
      <c r="N2433" s="44">
        <v>1528</v>
      </c>
      <c r="O2433" s="23" t="s">
        <v>51</v>
      </c>
      <c r="P2433" s="23">
        <v>110</v>
      </c>
      <c r="Q2433" s="23">
        <v>120</v>
      </c>
      <c r="R2433" s="23" t="s">
        <v>2</v>
      </c>
      <c r="S2433" s="23" t="s">
        <v>43</v>
      </c>
      <c r="T2433" s="23" t="s">
        <v>52</v>
      </c>
      <c r="U2433" s="37" t="s">
        <v>44</v>
      </c>
      <c r="V2433" s="32" t="s">
        <v>45</v>
      </c>
      <c r="W2433" s="4">
        <v>6135</v>
      </c>
      <c r="X2433" s="4">
        <f>IF(Table1[[#This Row],[Commodity]]="corn",Table1[[#This Row],[Tariff per Car]]/(111*2000/56),Table1[[#This Row],[Tariff per Car]]/(111*2000/60))</f>
        <v>1.6581081081081082</v>
      </c>
      <c r="Y2433" s="4">
        <f>Table1[[#This Row],[Tariff per Car]]/100.7</f>
        <v>60.923535253227406</v>
      </c>
      <c r="Z2433" s="4">
        <f>(Table1[[#This Row],[Tariff per Car]]/111)</f>
        <v>55.270270270270274</v>
      </c>
      <c r="AA2433" s="6">
        <f>(Table1[[#This Row],[Tariff per Car]]/111)/Table1[[#This Row],[Route Mileage]]</f>
        <v>3.6171642847035522E-2</v>
      </c>
      <c r="AB2433" s="4">
        <v>0.08</v>
      </c>
      <c r="AC2433" s="4">
        <f>Table1[[#This Row],[FSC per Mile]]*Table1[[#This Row],[Route Mileage]]</f>
        <v>122.24000000000001</v>
      </c>
      <c r="AD2433" s="4">
        <f>Table1[[#This Row],[Tariff per Car]]+Table1[[#This Row],[FSC per Car]]</f>
        <v>6257.24</v>
      </c>
      <c r="AE2433" s="4">
        <f>IF(Table1[[#This Row],[Commodity]]="corn",Table1[[#This Row],[Tariff + FSC per Car]]/(111*2000/56),Table1[[#This Row],[Tariff + FSC per Car]]/(111*2000/60))</f>
        <v>1.6911459459459459</v>
      </c>
      <c r="AF2433" s="4">
        <f>Table1[[#This Row],[Tariff + FSC per Car]]/100.7</f>
        <v>62.137437934458788</v>
      </c>
      <c r="AG2433" s="4">
        <f>(Table1[[#This Row],[Tariff + FSC per Car]]/111)</f>
        <v>56.371531531531531</v>
      </c>
      <c r="AH2433" s="6">
        <f>(Table1[[#This Row],[Tariff + FSC per Car]]/111)/Table1[[#This Row],[Route Mileage]]</f>
        <v>3.6892363567756235E-2</v>
      </c>
    </row>
    <row r="2434" spans="1:34" x14ac:dyDescent="0.25">
      <c r="A2434" s="3">
        <v>46068</v>
      </c>
      <c r="B2434" s="22" t="s">
        <v>34</v>
      </c>
      <c r="C2434" s="22" t="s">
        <v>34</v>
      </c>
      <c r="D2434" s="25">
        <v>4022</v>
      </c>
      <c r="E2434" s="24">
        <v>69105</v>
      </c>
      <c r="F2434" s="22" t="s">
        <v>72</v>
      </c>
      <c r="G2434" s="22" t="s">
        <v>36</v>
      </c>
      <c r="H2434" s="22" t="s">
        <v>73</v>
      </c>
      <c r="I2434" s="23" t="s">
        <v>47</v>
      </c>
      <c r="J2434" t="str">
        <f>_xlfn.CONCAT(IFERROR(INDEX(Lookup!B:B, MATCH(Table1[[#This Row],[Origin City]], Lookup!A:A, 0)), Table1[[#This Row],[Origin City]]),","," ",Table1[[#This Row],[Origin State]])</f>
        <v>Argyle, MN</v>
      </c>
      <c r="K2434" s="23" t="s">
        <v>65</v>
      </c>
      <c r="L2434" s="23" t="s">
        <v>54</v>
      </c>
      <c r="M2434" s="23" t="s">
        <v>66</v>
      </c>
      <c r="N2434" s="44">
        <v>1634</v>
      </c>
      <c r="O2434" s="23" t="s">
        <v>51</v>
      </c>
      <c r="P2434" s="23">
        <v>110</v>
      </c>
      <c r="Q2434" s="23">
        <v>120</v>
      </c>
      <c r="R2434" s="23" t="s">
        <v>2</v>
      </c>
      <c r="S2434" s="23" t="s">
        <v>43</v>
      </c>
      <c r="T2434" s="23" t="s">
        <v>52</v>
      </c>
      <c r="U2434" s="37" t="s">
        <v>44</v>
      </c>
      <c r="V2434" s="32" t="s">
        <v>45</v>
      </c>
      <c r="W2434" s="4">
        <v>5185</v>
      </c>
      <c r="X2434" s="4">
        <f>IF(Table1[[#This Row],[Commodity]]="corn",Table1[[#This Row],[Tariff per Car]]/(111*2000/56),Table1[[#This Row],[Tariff per Car]]/(111*2000/60))</f>
        <v>1.4013513513513514</v>
      </c>
      <c r="Y2434" s="4">
        <f>Table1[[#This Row],[Tariff per Car]]/100.7</f>
        <v>51.489572989076464</v>
      </c>
      <c r="Z2434" s="4">
        <f>(Table1[[#This Row],[Tariff per Car]]/111)</f>
        <v>46.711711711711715</v>
      </c>
      <c r="AA2434" s="6">
        <f>(Table1[[#This Row],[Tariff per Car]]/111)/Table1[[#This Row],[Route Mileage]]</f>
        <v>2.8587338868856619E-2</v>
      </c>
      <c r="AB2434" s="4">
        <v>0.08</v>
      </c>
      <c r="AC2434" s="4">
        <f>Table1[[#This Row],[FSC per Mile]]*Table1[[#This Row],[Route Mileage]]</f>
        <v>130.72</v>
      </c>
      <c r="AD2434" s="4">
        <f>Table1[[#This Row],[Tariff per Car]]+Table1[[#This Row],[FSC per Car]]</f>
        <v>5315.72</v>
      </c>
      <c r="AE2434" s="4">
        <f>IF(Table1[[#This Row],[Commodity]]="corn",Table1[[#This Row],[Tariff + FSC per Car]]/(111*2000/56),Table1[[#This Row],[Tariff + FSC per Car]]/(111*2000/60))</f>
        <v>1.4366810810810811</v>
      </c>
      <c r="AF2434" s="4">
        <f>Table1[[#This Row],[Tariff + FSC per Car]]/100.7</f>
        <v>52.787686196623639</v>
      </c>
      <c r="AG2434" s="4">
        <f>(Table1[[#This Row],[Tariff + FSC per Car]]/111)</f>
        <v>47.889369369369369</v>
      </c>
      <c r="AH2434" s="6">
        <f>(Table1[[#This Row],[Tariff + FSC per Car]]/111)/Table1[[#This Row],[Route Mileage]]</f>
        <v>2.9308059589577336E-2</v>
      </c>
    </row>
    <row r="2435" spans="1:34" x14ac:dyDescent="0.25">
      <c r="A2435" s="3">
        <v>46068</v>
      </c>
      <c r="B2435" s="22" t="s">
        <v>34</v>
      </c>
      <c r="C2435" s="22" t="s">
        <v>34</v>
      </c>
      <c r="D2435" s="25">
        <v>4022</v>
      </c>
      <c r="E2435" s="24">
        <v>69105</v>
      </c>
      <c r="F2435" s="22" t="s">
        <v>72</v>
      </c>
      <c r="G2435" s="22" t="s">
        <v>36</v>
      </c>
      <c r="H2435" s="22" t="s">
        <v>74</v>
      </c>
      <c r="I2435" s="23" t="s">
        <v>75</v>
      </c>
      <c r="J2435" t="str">
        <f>_xlfn.CONCAT(IFERROR(INDEX(Lookup!B:B, MATCH(Table1[[#This Row],[Origin City]], Lookup!A:A, 0)), Table1[[#This Row],[Origin City]]),","," ",Table1[[#This Row],[Origin State]])</f>
        <v>Casselton, ND</v>
      </c>
      <c r="K2435" s="23" t="s">
        <v>48</v>
      </c>
      <c r="L2435" s="23" t="s">
        <v>49</v>
      </c>
      <c r="M2435" s="23" t="s">
        <v>50</v>
      </c>
      <c r="N2435" s="44">
        <v>1469</v>
      </c>
      <c r="O2435" s="23" t="s">
        <v>51</v>
      </c>
      <c r="P2435" s="23">
        <v>110</v>
      </c>
      <c r="Q2435" s="23">
        <v>120</v>
      </c>
      <c r="R2435" s="23" t="s">
        <v>2</v>
      </c>
      <c r="S2435" s="23" t="s">
        <v>43</v>
      </c>
      <c r="T2435" s="23" t="s">
        <v>52</v>
      </c>
      <c r="U2435" s="37" t="s">
        <v>44</v>
      </c>
      <c r="V2435" s="32" t="s">
        <v>45</v>
      </c>
      <c r="W2435" s="4">
        <v>6085</v>
      </c>
      <c r="X2435" s="4">
        <f>IF(Table1[[#This Row],[Commodity]]="corn",Table1[[#This Row],[Tariff per Car]]/(111*2000/56),Table1[[#This Row],[Tariff per Car]]/(111*2000/60))</f>
        <v>1.6445945945945946</v>
      </c>
      <c r="Y2435" s="4">
        <f>Table1[[#This Row],[Tariff per Car]]/100.7</f>
        <v>60.427010923535249</v>
      </c>
      <c r="Z2435" s="4">
        <f>(Table1[[#This Row],[Tariff per Car]]/111)</f>
        <v>54.81981981981982</v>
      </c>
      <c r="AA2435" s="6">
        <f>(Table1[[#This Row],[Tariff per Car]]/111)/Table1[[#This Row],[Route Mileage]]</f>
        <v>3.731778068061254E-2</v>
      </c>
      <c r="AB2435" s="4">
        <v>0.08</v>
      </c>
      <c r="AC2435" s="4">
        <f>Table1[[#This Row],[FSC per Mile]]*Table1[[#This Row],[Route Mileage]]</f>
        <v>117.52</v>
      </c>
      <c r="AD2435" s="4">
        <f>Table1[[#This Row],[Tariff per Car]]+Table1[[#This Row],[FSC per Car]]</f>
        <v>6202.52</v>
      </c>
      <c r="AE2435" s="4">
        <f>IF(Table1[[#This Row],[Commodity]]="corn",Table1[[#This Row],[Tariff + FSC per Car]]/(111*2000/56),Table1[[#This Row],[Tariff + FSC per Car]]/(111*2000/60))</f>
        <v>1.6763567567567568</v>
      </c>
      <c r="AF2435" s="4">
        <f>Table1[[#This Row],[Tariff + FSC per Car]]/100.7</f>
        <v>61.594041708043697</v>
      </c>
      <c r="AG2435" s="4">
        <f>(Table1[[#This Row],[Tariff + FSC per Car]]/111)</f>
        <v>55.878558558558559</v>
      </c>
      <c r="AH2435" s="6">
        <f>(Table1[[#This Row],[Tariff + FSC per Car]]/111)/Table1[[#This Row],[Route Mileage]]</f>
        <v>3.8038501401333261E-2</v>
      </c>
    </row>
    <row r="2436" spans="1:34" x14ac:dyDescent="0.25">
      <c r="A2436" s="3">
        <v>46068</v>
      </c>
      <c r="B2436" s="22" t="s">
        <v>34</v>
      </c>
      <c r="C2436" s="22" t="s">
        <v>34</v>
      </c>
      <c r="D2436" s="25">
        <v>4022</v>
      </c>
      <c r="E2436" s="24">
        <v>69902</v>
      </c>
      <c r="F2436" s="22" t="s">
        <v>72</v>
      </c>
      <c r="G2436" s="22" t="s">
        <v>36</v>
      </c>
      <c r="H2436" s="22" t="s">
        <v>74</v>
      </c>
      <c r="I2436" s="23" t="s">
        <v>75</v>
      </c>
      <c r="J2436" t="str">
        <f>_xlfn.CONCAT(IFERROR(INDEX(Lookup!B:B, MATCH(Table1[[#This Row],[Origin City]], Lookup!A:A, 0)), Table1[[#This Row],[Origin City]]),","," ",Table1[[#This Row],[Origin State]])</f>
        <v>Casselton, ND</v>
      </c>
      <c r="K2436" s="23" t="s">
        <v>79</v>
      </c>
      <c r="L2436" s="23" t="s">
        <v>62</v>
      </c>
      <c r="M2436" s="23" t="str">
        <f>_xlfn.CONCAT(IFERROR(INDEX(Lookup!B:B, MATCH(Table1[[#This Row],[Destination City]], Lookup!A:A, 0)), Table1[[#This Row],[Destination City]]),","," ",Table1[[#This Row],[Destination State]])</f>
        <v>St. Louis, MO</v>
      </c>
      <c r="N2436" s="44">
        <v>855</v>
      </c>
      <c r="O2436" s="23" t="s">
        <v>51</v>
      </c>
      <c r="P2436" s="23">
        <v>110</v>
      </c>
      <c r="Q2436" s="23">
        <v>120</v>
      </c>
      <c r="R2436" s="23" t="s">
        <v>2</v>
      </c>
      <c r="S2436" s="23" t="s">
        <v>43</v>
      </c>
      <c r="T2436" s="23" t="s">
        <v>52</v>
      </c>
      <c r="U2436" s="37" t="s">
        <v>44</v>
      </c>
      <c r="V2436" s="32" t="s">
        <v>45</v>
      </c>
      <c r="W2436" s="4">
        <v>3400</v>
      </c>
      <c r="X2436" s="4">
        <f>IF(Table1[[#This Row],[Commodity]]="corn",Table1[[#This Row],[Tariff per Car]]/(111*2000/56),Table1[[#This Row],[Tariff per Car]]/(111*2000/60))</f>
        <v>0.91891891891891897</v>
      </c>
      <c r="Y2436" s="4">
        <f>Table1[[#This Row],[Tariff per Car]]/100.7</f>
        <v>33.763654419066533</v>
      </c>
      <c r="Z2436" s="4">
        <f>(Table1[[#This Row],[Tariff per Car]]/111)</f>
        <v>30.63063063063063</v>
      </c>
      <c r="AA2436" s="6">
        <f>(Table1[[#This Row],[Tariff per Car]]/111)/Table1[[#This Row],[Route Mileage]]</f>
        <v>3.5825298983193719E-2</v>
      </c>
      <c r="AB2436" s="4">
        <v>0.08</v>
      </c>
      <c r="AC2436" s="4">
        <f>Table1[[#This Row],[FSC per Mile]]*Table1[[#This Row],[Route Mileage]]</f>
        <v>68.400000000000006</v>
      </c>
      <c r="AD2436" s="4">
        <f>Table1[[#This Row],[Tariff per Car]]+Table1[[#This Row],[FSC per Car]]</f>
        <v>3468.4</v>
      </c>
      <c r="AE2436" s="4">
        <f>IF(Table1[[#This Row],[Commodity]]="corn",Table1[[#This Row],[Tariff + FSC per Car]]/(111*2000/56),Table1[[#This Row],[Tariff + FSC per Car]]/(111*2000/60))</f>
        <v>0.9374054054054054</v>
      </c>
      <c r="AF2436" s="4">
        <f>Table1[[#This Row],[Tariff + FSC per Car]]/100.7</f>
        <v>34.442899702085406</v>
      </c>
      <c r="AG2436" s="4">
        <f>(Table1[[#This Row],[Tariff + FSC per Car]]/111)</f>
        <v>31.246846846846847</v>
      </c>
      <c r="AH2436" s="6">
        <f>(Table1[[#This Row],[Tariff + FSC per Car]]/111)/Table1[[#This Row],[Route Mileage]]</f>
        <v>3.654601970391444E-2</v>
      </c>
    </row>
    <row r="2437" spans="1:34" x14ac:dyDescent="0.25">
      <c r="A2437" s="3">
        <v>46068</v>
      </c>
      <c r="B2437" s="22" t="s">
        <v>34</v>
      </c>
      <c r="C2437" s="22" t="s">
        <v>34</v>
      </c>
      <c r="D2437" s="25">
        <v>4022</v>
      </c>
      <c r="E2437" s="24">
        <v>69105</v>
      </c>
      <c r="F2437" s="22" t="s">
        <v>72</v>
      </c>
      <c r="G2437" s="22" t="s">
        <v>36</v>
      </c>
      <c r="H2437" s="22" t="s">
        <v>76</v>
      </c>
      <c r="I2437" s="23" t="s">
        <v>77</v>
      </c>
      <c r="J2437" t="str">
        <f>_xlfn.CONCAT(IFERROR(INDEX(Lookup!B:B, MATCH(Table1[[#This Row],[Origin City]], Lookup!A:A, 0)), Table1[[#This Row],[Origin City]]),","," ",Table1[[#This Row],[Origin State]])</f>
        <v>Concordia, KS</v>
      </c>
      <c r="K2437" s="23" t="s">
        <v>65</v>
      </c>
      <c r="L2437" s="23" t="s">
        <v>54</v>
      </c>
      <c r="M2437" s="23" t="s">
        <v>66</v>
      </c>
      <c r="N2437" s="44">
        <v>742</v>
      </c>
      <c r="O2437" s="23" t="s">
        <v>51</v>
      </c>
      <c r="P2437" s="23">
        <v>110</v>
      </c>
      <c r="Q2437" s="23">
        <v>120</v>
      </c>
      <c r="R2437" s="23" t="s">
        <v>2</v>
      </c>
      <c r="S2437" s="23" t="s">
        <v>43</v>
      </c>
      <c r="T2437" s="23" t="s">
        <v>43</v>
      </c>
      <c r="U2437" s="37" t="s">
        <v>44</v>
      </c>
      <c r="V2437" s="32" t="s">
        <v>45</v>
      </c>
      <c r="W2437" s="4">
        <v>3435</v>
      </c>
      <c r="X2437" s="4">
        <f>IF(Table1[[#This Row],[Commodity]]="corn",Table1[[#This Row],[Tariff per Car]]/(111*2000/56),Table1[[#This Row],[Tariff per Car]]/(111*2000/60))</f>
        <v>0.92837837837837833</v>
      </c>
      <c r="Y2437" s="4">
        <f>Table1[[#This Row],[Tariff per Car]]/100.7</f>
        <v>34.111221449851044</v>
      </c>
      <c r="Z2437" s="4">
        <f>(Table1[[#This Row],[Tariff per Car]]/111)</f>
        <v>30.945945945945947</v>
      </c>
      <c r="AA2437" s="6">
        <f>(Table1[[#This Row],[Tariff per Car]]/111)/Table1[[#This Row],[Route Mileage]]</f>
        <v>4.1706126611786992E-2</v>
      </c>
      <c r="AB2437" s="4">
        <v>0.08</v>
      </c>
      <c r="AC2437" s="4">
        <f>Table1[[#This Row],[FSC per Mile]]*Table1[[#This Row],[Route Mileage]]</f>
        <v>59.36</v>
      </c>
      <c r="AD2437" s="4">
        <f>Table1[[#This Row],[Tariff per Car]]+Table1[[#This Row],[FSC per Car]]</f>
        <v>3494.36</v>
      </c>
      <c r="AE2437" s="4">
        <f>IF(Table1[[#This Row],[Commodity]]="corn",Table1[[#This Row],[Tariff + FSC per Car]]/(111*2000/56),Table1[[#This Row],[Tariff + FSC per Car]]/(111*2000/60))</f>
        <v>0.94442162162162169</v>
      </c>
      <c r="AF2437" s="4">
        <f>Table1[[#This Row],[Tariff + FSC per Car]]/100.7</f>
        <v>34.700695134061569</v>
      </c>
      <c r="AG2437" s="4">
        <f>(Table1[[#This Row],[Tariff + FSC per Car]]/111)</f>
        <v>31.480720720720722</v>
      </c>
      <c r="AH2437" s="6">
        <f>(Table1[[#This Row],[Tariff + FSC per Car]]/111)/Table1[[#This Row],[Route Mileage]]</f>
        <v>4.2426847332507713E-2</v>
      </c>
    </row>
    <row r="2438" spans="1:34" x14ac:dyDescent="0.25">
      <c r="A2438" s="3">
        <v>46068</v>
      </c>
      <c r="B2438" s="22" t="s">
        <v>34</v>
      </c>
      <c r="C2438" s="22" t="s">
        <v>34</v>
      </c>
      <c r="D2438" s="25">
        <v>4022</v>
      </c>
      <c r="E2438" s="24">
        <v>69105</v>
      </c>
      <c r="F2438" s="22" t="s">
        <v>72</v>
      </c>
      <c r="G2438" s="22" t="s">
        <v>36</v>
      </c>
      <c r="H2438" s="22" t="s">
        <v>78</v>
      </c>
      <c r="I2438" s="23" t="s">
        <v>68</v>
      </c>
      <c r="J2438" t="str">
        <f>_xlfn.CONCAT(IFERROR(INDEX(Lookup!B:B, MATCH(Table1[[#This Row],[Origin City]], Lookup!A:A, 0)), Table1[[#This Row],[Origin City]]),","," ",Table1[[#This Row],[Origin State]])</f>
        <v>Mitchell, SD</v>
      </c>
      <c r="K2438" s="23" t="s">
        <v>48</v>
      </c>
      <c r="L2438" s="23" t="s">
        <v>49</v>
      </c>
      <c r="M2438" s="23" t="s">
        <v>50</v>
      </c>
      <c r="N2438" s="44">
        <v>1624</v>
      </c>
      <c r="O2438" s="23" t="s">
        <v>51</v>
      </c>
      <c r="P2438" s="23">
        <v>110</v>
      </c>
      <c r="Q2438" s="23">
        <v>120</v>
      </c>
      <c r="R2438" s="23" t="s">
        <v>2</v>
      </c>
      <c r="S2438" s="23" t="s">
        <v>43</v>
      </c>
      <c r="T2438" t="s">
        <v>52</v>
      </c>
      <c r="U2438" s="37" t="s">
        <v>44</v>
      </c>
      <c r="V2438" s="32" t="s">
        <v>45</v>
      </c>
      <c r="W2438" s="4">
        <v>6185</v>
      </c>
      <c r="X2438" s="4">
        <f>IF(Table1[[#This Row],[Commodity]]="corn",Table1[[#This Row],[Tariff per Car]]/(111*2000/56),Table1[[#This Row],[Tariff per Car]]/(111*2000/60))</f>
        <v>1.6716216216216215</v>
      </c>
      <c r="Y2438" s="4">
        <f>Table1[[#This Row],[Tariff per Car]]/100.7</f>
        <v>61.420059582919563</v>
      </c>
      <c r="Z2438" s="4">
        <f>(Table1[[#This Row],[Tariff per Car]]/111)</f>
        <v>55.72072072072072</v>
      </c>
      <c r="AA2438" s="6">
        <f>(Table1[[#This Row],[Tariff per Car]]/111)/Table1[[#This Row],[Route Mileage]]</f>
        <v>3.4310788621133452E-2</v>
      </c>
      <c r="AB2438" s="4">
        <v>0.08</v>
      </c>
      <c r="AC2438" s="4">
        <f>Table1[[#This Row],[FSC per Mile]]*Table1[[#This Row],[Route Mileage]]</f>
        <v>129.92000000000002</v>
      </c>
      <c r="AD2438" s="4">
        <f>Table1[[#This Row],[Tariff per Car]]+Table1[[#This Row],[FSC per Car]]</f>
        <v>6314.92</v>
      </c>
      <c r="AE2438" s="4">
        <f>IF(Table1[[#This Row],[Commodity]]="corn",Table1[[#This Row],[Tariff + FSC per Car]]/(111*2000/56),Table1[[#This Row],[Tariff + FSC per Car]]/(111*2000/60))</f>
        <v>1.7067351351351352</v>
      </c>
      <c r="AF2438" s="4">
        <f>Table1[[#This Row],[Tariff + FSC per Car]]/100.7</f>
        <v>62.710228401191657</v>
      </c>
      <c r="AG2438" s="4">
        <f>(Table1[[#This Row],[Tariff + FSC per Car]]/111)</f>
        <v>56.891171171171173</v>
      </c>
      <c r="AH2438" s="6">
        <f>(Table1[[#This Row],[Tariff + FSC per Car]]/111)/Table1[[#This Row],[Route Mileage]]</f>
        <v>3.5031509341854172E-2</v>
      </c>
    </row>
    <row r="2439" spans="1:34" x14ac:dyDescent="0.25">
      <c r="A2439" s="3">
        <v>46068</v>
      </c>
      <c r="B2439" s="22" t="s">
        <v>34</v>
      </c>
      <c r="C2439" s="22" t="s">
        <v>34</v>
      </c>
      <c r="D2439" s="25">
        <v>4022</v>
      </c>
      <c r="E2439" s="24">
        <v>69105</v>
      </c>
      <c r="F2439" s="22" t="s">
        <v>72</v>
      </c>
      <c r="G2439" s="22" t="s">
        <v>36</v>
      </c>
      <c r="H2439" s="22" t="s">
        <v>61</v>
      </c>
      <c r="I2439" s="23" t="s">
        <v>62</v>
      </c>
      <c r="J2439" t="str">
        <f>_xlfn.CONCAT(IFERROR(INDEX(Lookup!B:B, MATCH(Table1[[#This Row],[Origin City]], Lookup!A:A, 0)), Table1[[#This Row],[Origin City]]),","," ",Table1[[#This Row],[Origin State]])</f>
        <v>Phelps (Rock Port), MO</v>
      </c>
      <c r="K2439" s="23" t="s">
        <v>48</v>
      </c>
      <c r="L2439" s="23" t="s">
        <v>49</v>
      </c>
      <c r="M2439" s="23" t="s">
        <v>50</v>
      </c>
      <c r="N2439" s="44">
        <v>1881</v>
      </c>
      <c r="O2439" s="23" t="s">
        <v>51</v>
      </c>
      <c r="P2439" s="23">
        <v>110</v>
      </c>
      <c r="Q2439" s="23">
        <v>120</v>
      </c>
      <c r="R2439" s="23" t="s">
        <v>2</v>
      </c>
      <c r="S2439" s="23" t="s">
        <v>43</v>
      </c>
      <c r="T2439" s="23" t="s">
        <v>43</v>
      </c>
      <c r="U2439" s="37" t="s">
        <v>44</v>
      </c>
      <c r="V2439" s="32" t="s">
        <v>45</v>
      </c>
      <c r="W2439" s="4">
        <v>6135</v>
      </c>
      <c r="X2439" s="4">
        <f>IF(Table1[[#This Row],[Commodity]]="corn",Table1[[#This Row],[Tariff per Car]]/(111*2000/56),Table1[[#This Row],[Tariff per Car]]/(111*2000/60))</f>
        <v>1.6581081081081082</v>
      </c>
      <c r="Y2439" s="4">
        <f>Table1[[#This Row],[Tariff per Car]]/100.7</f>
        <v>60.923535253227406</v>
      </c>
      <c r="Z2439" s="4">
        <f>(Table1[[#This Row],[Tariff per Car]]/111)</f>
        <v>55.270270270270274</v>
      </c>
      <c r="AA2439" s="6">
        <f>(Table1[[#This Row],[Tariff per Car]]/111)/Table1[[#This Row],[Route Mileage]]</f>
        <v>2.9383450436082016E-2</v>
      </c>
      <c r="AB2439" s="4">
        <v>0.08</v>
      </c>
      <c r="AC2439" s="4">
        <f>Table1[[#This Row],[FSC per Mile]]*Table1[[#This Row],[Route Mileage]]</f>
        <v>150.47999999999999</v>
      </c>
      <c r="AD2439" s="4">
        <f>Table1[[#This Row],[Tariff per Car]]+Table1[[#This Row],[FSC per Car]]</f>
        <v>6285.48</v>
      </c>
      <c r="AE2439" s="4">
        <f>IF(Table1[[#This Row],[Commodity]]="corn",Table1[[#This Row],[Tariff + FSC per Car]]/(111*2000/56),Table1[[#This Row],[Tariff + FSC per Car]]/(111*2000/60))</f>
        <v>1.6987783783783783</v>
      </c>
      <c r="AF2439" s="4">
        <f>Table1[[#This Row],[Tariff + FSC per Car]]/100.7</f>
        <v>62.417874875868911</v>
      </c>
      <c r="AG2439" s="4">
        <f>(Table1[[#This Row],[Tariff + FSC per Car]]/111)</f>
        <v>56.625945945945944</v>
      </c>
      <c r="AH2439" s="6">
        <f>(Table1[[#This Row],[Tariff + FSC per Car]]/111)/Table1[[#This Row],[Route Mileage]]</f>
        <v>3.0104171156802733E-2</v>
      </c>
    </row>
    <row r="2440" spans="1:34" x14ac:dyDescent="0.25">
      <c r="A2440" s="3">
        <v>46068</v>
      </c>
      <c r="B2440" s="22" t="s">
        <v>34</v>
      </c>
      <c r="C2440" s="22" t="s">
        <v>34</v>
      </c>
      <c r="D2440" s="25">
        <v>4022</v>
      </c>
      <c r="E2440" s="24">
        <v>69105</v>
      </c>
      <c r="F2440" s="22" t="s">
        <v>72</v>
      </c>
      <c r="G2440" s="22" t="s">
        <v>36</v>
      </c>
      <c r="H2440" s="22" t="s">
        <v>69</v>
      </c>
      <c r="I2440" s="23" t="s">
        <v>47</v>
      </c>
      <c r="J2440" t="str">
        <f>_xlfn.CONCAT(IFERROR(INDEX(Lookup!B:B, MATCH(Table1[[#This Row],[Origin City]], Lookup!A:A, 0)), Table1[[#This Row],[Origin City]]),","," ",Table1[[#This Row],[Origin State]])</f>
        <v>St. Cloud, MN</v>
      </c>
      <c r="K2440" s="23" t="s">
        <v>48</v>
      </c>
      <c r="L2440" s="23" t="s">
        <v>49</v>
      </c>
      <c r="M2440" s="23" t="s">
        <v>50</v>
      </c>
      <c r="N2440" s="44">
        <v>1666</v>
      </c>
      <c r="O2440" s="23" t="s">
        <v>51</v>
      </c>
      <c r="P2440" s="23">
        <v>110</v>
      </c>
      <c r="Q2440" s="23">
        <v>120</v>
      </c>
      <c r="R2440" s="23" t="s">
        <v>2</v>
      </c>
      <c r="S2440" s="23" t="s">
        <v>43</v>
      </c>
      <c r="T2440" s="23" t="s">
        <v>43</v>
      </c>
      <c r="U2440" s="37" t="s">
        <v>44</v>
      </c>
      <c r="V2440" s="32" t="s">
        <v>45</v>
      </c>
      <c r="W2440" s="4">
        <v>6235</v>
      </c>
      <c r="X2440" s="4">
        <f>IF(Table1[[#This Row],[Commodity]]="corn",Table1[[#This Row],[Tariff per Car]]/(111*2000/56),Table1[[#This Row],[Tariff per Car]]/(111*2000/60))</f>
        <v>1.6851351351351351</v>
      </c>
      <c r="Y2440" s="4">
        <f>Table1[[#This Row],[Tariff per Car]]/100.7</f>
        <v>61.916583912611713</v>
      </c>
      <c r="Z2440" s="4">
        <f>(Table1[[#This Row],[Tariff per Car]]/111)</f>
        <v>56.171171171171174</v>
      </c>
      <c r="AA2440" s="6">
        <f>(Table1[[#This Row],[Tariff per Car]]/111)/Table1[[#This Row],[Route Mileage]]</f>
        <v>3.3716189178374052E-2</v>
      </c>
      <c r="AB2440" s="4">
        <v>0.08</v>
      </c>
      <c r="AC2440" s="4">
        <f>Table1[[#This Row],[FSC per Mile]]*Table1[[#This Row],[Route Mileage]]</f>
        <v>133.28</v>
      </c>
      <c r="AD2440" s="4">
        <f>Table1[[#This Row],[Tariff per Car]]+Table1[[#This Row],[FSC per Car]]</f>
        <v>6368.28</v>
      </c>
      <c r="AE2440" s="4">
        <f>IF(Table1[[#This Row],[Commodity]]="corn",Table1[[#This Row],[Tariff + FSC per Car]]/(111*2000/56),Table1[[#This Row],[Tariff + FSC per Car]]/(111*2000/60))</f>
        <v>1.7211567567567567</v>
      </c>
      <c r="AF2440" s="4">
        <f>Table1[[#This Row],[Tariff + FSC per Car]]/100.7</f>
        <v>63.240119165839118</v>
      </c>
      <c r="AG2440" s="4">
        <f>(Table1[[#This Row],[Tariff + FSC per Car]]/111)</f>
        <v>57.371891891891892</v>
      </c>
      <c r="AH2440" s="6">
        <f>(Table1[[#This Row],[Tariff + FSC per Car]]/111)/Table1[[#This Row],[Route Mileage]]</f>
        <v>3.4436909899094773E-2</v>
      </c>
    </row>
    <row r="2441" spans="1:34" x14ac:dyDescent="0.25">
      <c r="A2441" s="3">
        <v>46068</v>
      </c>
      <c r="B2441" s="22" t="s">
        <v>131</v>
      </c>
      <c r="C2441" s="22" t="s">
        <v>131</v>
      </c>
      <c r="D2441" s="25">
        <v>4050</v>
      </c>
      <c r="E2441" s="24">
        <v>1001000</v>
      </c>
      <c r="F2441" s="22" t="s">
        <v>72</v>
      </c>
      <c r="G2441" s="22" t="s">
        <v>36</v>
      </c>
      <c r="H2441" s="22" t="s">
        <v>132</v>
      </c>
      <c r="I2441" s="23" t="s">
        <v>57</v>
      </c>
      <c r="J2441" t="str">
        <f>_xlfn.CONCAT(IFERROR(INDEX(Lookup!B:B, MATCH(Table1[[#This Row],[Origin City]], Lookup!A:A, 0)), Table1[[#This Row],[Origin City]]),","," ",Table1[[#This Row],[Origin State]])</f>
        <v>Gibson City, IL</v>
      </c>
      <c r="K2441" s="23" t="s">
        <v>133</v>
      </c>
      <c r="L2441" s="23" t="s">
        <v>83</v>
      </c>
      <c r="M2441" s="23" t="str">
        <f>_xlfn.CONCAT(IFERROR(INDEX(Lookup!B:B, MATCH(Table1[[#This Row],[Destination City]], Lookup!A:A, 0)), Table1[[#This Row],[Destination City]]),","," ",Table1[[#This Row],[Destination State]])</f>
        <v>Reserve, LA</v>
      </c>
      <c r="N2441" s="44">
        <v>870</v>
      </c>
      <c r="O2441" s="23" t="s">
        <v>86</v>
      </c>
      <c r="P2441" s="23">
        <v>105</v>
      </c>
      <c r="Q2441" s="23"/>
      <c r="R2441" s="23" t="s">
        <v>108</v>
      </c>
      <c r="S2441" s="23" t="s">
        <v>43</v>
      </c>
      <c r="T2441" s="23" t="s">
        <v>52</v>
      </c>
      <c r="U2441" s="31"/>
      <c r="V2441" s="32" t="s">
        <v>134</v>
      </c>
      <c r="W2441" s="4">
        <v>2301</v>
      </c>
      <c r="X2441" s="4">
        <f>IF(Table1[[#This Row],[Commodity]]="corn",Table1[[#This Row],[Tariff per Car]]/(111*2000/56),Table1[[#This Row],[Tariff per Car]]/(111*2000/60))</f>
        <v>0.62189189189189187</v>
      </c>
      <c r="Y2441" s="4">
        <f>Table1[[#This Row],[Tariff per Car]]/100.7</f>
        <v>22.850049652432968</v>
      </c>
      <c r="Z2441" s="4">
        <f>(Table1[[#This Row],[Tariff per Car]]/111)</f>
        <v>20.72972972972973</v>
      </c>
      <c r="AA2441" s="6">
        <f>(Table1[[#This Row],[Tariff per Car]]/111)/Table1[[#This Row],[Route Mileage]]</f>
        <v>2.3827275551413483E-2</v>
      </c>
      <c r="AB2441" s="4">
        <v>0.34399999999999997</v>
      </c>
      <c r="AC2441" s="4">
        <f>Table1[[#This Row],[FSC per Mile]]*Table1[[#This Row],[Route Mileage]]</f>
        <v>299.27999999999997</v>
      </c>
      <c r="AD2441" s="4">
        <f>Table1[[#This Row],[Tariff per Car]]+Table1[[#This Row],[FSC per Car]]</f>
        <v>2600.2799999999997</v>
      </c>
      <c r="AE2441" s="4">
        <f>IF(Table1[[#This Row],[Commodity]]="corn",Table1[[#This Row],[Tariff + FSC per Car]]/(111*2000/56),Table1[[#This Row],[Tariff + FSC per Car]]/(111*2000/60))</f>
        <v>0.70277837837837831</v>
      </c>
      <c r="AF2441" s="4">
        <f>Table1[[#This Row],[Tariff + FSC per Car]]/100.7</f>
        <v>25.822045680238329</v>
      </c>
      <c r="AG2441" s="4">
        <f>(Table1[[#This Row],[Tariff + FSC per Car]]/111)</f>
        <v>23.425945945945944</v>
      </c>
      <c r="AH2441" s="6">
        <f>(Table1[[#This Row],[Tariff + FSC per Car]]/111)/Table1[[#This Row],[Route Mileage]]</f>
        <v>2.6926374650512581E-2</v>
      </c>
    </row>
    <row r="2442" spans="1:34" x14ac:dyDescent="0.25">
      <c r="A2442" s="3">
        <v>46068</v>
      </c>
      <c r="B2442" s="22" t="s">
        <v>131</v>
      </c>
      <c r="C2442" s="22" t="s">
        <v>131</v>
      </c>
      <c r="D2442" s="25">
        <v>4050</v>
      </c>
      <c r="E2442" s="24">
        <v>1001000</v>
      </c>
      <c r="F2442" s="22" t="s">
        <v>72</v>
      </c>
      <c r="G2442" s="22" t="s">
        <v>36</v>
      </c>
      <c r="H2442" s="22" t="s">
        <v>132</v>
      </c>
      <c r="I2442" s="23" t="s">
        <v>57</v>
      </c>
      <c r="J2442" t="str">
        <f>_xlfn.CONCAT(IFERROR(INDEX(Lookup!B:B, MATCH(Table1[[#This Row],[Origin City]], Lookup!A:A, 0)), Table1[[#This Row],[Origin City]]),","," ",Table1[[#This Row],[Origin State]])</f>
        <v>Gibson City, IL</v>
      </c>
      <c r="K2442" s="23" t="s">
        <v>133</v>
      </c>
      <c r="L2442" s="23" t="s">
        <v>83</v>
      </c>
      <c r="M2442" s="23" t="str">
        <f>_xlfn.CONCAT(IFERROR(INDEX(Lookup!B:B, MATCH(Table1[[#This Row],[Destination City]], Lookup!A:A, 0)), Table1[[#This Row],[Destination City]]),","," ",Table1[[#This Row],[Destination State]])</f>
        <v>Reserve, LA</v>
      </c>
      <c r="N2442" s="44">
        <v>870</v>
      </c>
      <c r="O2442" s="23" t="s">
        <v>86</v>
      </c>
      <c r="P2442" s="23">
        <v>105</v>
      </c>
      <c r="Q2442" s="23"/>
      <c r="R2442" s="23" t="s">
        <v>2</v>
      </c>
      <c r="S2442" s="23" t="s">
        <v>43</v>
      </c>
      <c r="T2442" s="23" t="s">
        <v>52</v>
      </c>
      <c r="U2442" s="31"/>
      <c r="V2442" s="32" t="s">
        <v>134</v>
      </c>
      <c r="W2442" s="4">
        <v>2681</v>
      </c>
      <c r="X2442" s="4">
        <f>IF(Table1[[#This Row],[Commodity]]="corn",Table1[[#This Row],[Tariff per Car]]/(111*2000/56),Table1[[#This Row],[Tariff per Car]]/(111*2000/60))</f>
        <v>0.72459459459459463</v>
      </c>
      <c r="Y2442" s="4">
        <f>Table1[[#This Row],[Tariff per Car]]/100.7</f>
        <v>26.623634558093347</v>
      </c>
      <c r="Z2442" s="4">
        <f>(Table1[[#This Row],[Tariff per Car]]/111)</f>
        <v>24.153153153153152</v>
      </c>
      <c r="AA2442" s="6">
        <f>(Table1[[#This Row],[Tariff per Car]]/111)/Table1[[#This Row],[Route Mileage]]</f>
        <v>2.7762245003624314E-2</v>
      </c>
      <c r="AB2442" s="4">
        <v>0.34399999999999997</v>
      </c>
      <c r="AC2442" s="4">
        <f>Table1[[#This Row],[FSC per Mile]]*Table1[[#This Row],[Route Mileage]]</f>
        <v>299.27999999999997</v>
      </c>
      <c r="AD2442" s="4">
        <f>Table1[[#This Row],[Tariff per Car]]+Table1[[#This Row],[FSC per Car]]</f>
        <v>2980.2799999999997</v>
      </c>
      <c r="AE2442" s="4">
        <f>IF(Table1[[#This Row],[Commodity]]="corn",Table1[[#This Row],[Tariff + FSC per Car]]/(111*2000/56),Table1[[#This Row],[Tariff + FSC per Car]]/(111*2000/60))</f>
        <v>0.80548108108108096</v>
      </c>
      <c r="AF2442" s="4">
        <f>Table1[[#This Row],[Tariff + FSC per Car]]/100.7</f>
        <v>29.595630585898707</v>
      </c>
      <c r="AG2442" s="4">
        <f>(Table1[[#This Row],[Tariff + FSC per Car]]/111)</f>
        <v>26.849369369369366</v>
      </c>
      <c r="AH2442" s="6">
        <f>(Table1[[#This Row],[Tariff + FSC per Car]]/111)/Table1[[#This Row],[Route Mileage]]</f>
        <v>3.0861344102723409E-2</v>
      </c>
    </row>
    <row r="2443" spans="1:34" x14ac:dyDescent="0.25">
      <c r="A2443" s="3">
        <v>46068</v>
      </c>
      <c r="B2443" s="22" t="s">
        <v>131</v>
      </c>
      <c r="C2443" s="22" t="s">
        <v>131</v>
      </c>
      <c r="D2443" s="25">
        <v>4050</v>
      </c>
      <c r="E2443" s="24">
        <v>1001000</v>
      </c>
      <c r="F2443" s="22" t="s">
        <v>72</v>
      </c>
      <c r="G2443" s="22" t="s">
        <v>36</v>
      </c>
      <c r="H2443" s="22" t="s">
        <v>135</v>
      </c>
      <c r="I2443" s="23" t="s">
        <v>59</v>
      </c>
      <c r="J2443" t="str">
        <f>_xlfn.CONCAT(IFERROR(INDEX(Lookup!B:B, MATCH(Table1[[#This Row],[Origin City]], Lookup!A:A, 0)), Table1[[#This Row],[Origin City]]),","," ",Table1[[#This Row],[Origin State]])</f>
        <v>Ida Grove, IA</v>
      </c>
      <c r="K2443" s="23" t="s">
        <v>136</v>
      </c>
      <c r="L2443" s="23" t="s">
        <v>83</v>
      </c>
      <c r="M2443" s="23" t="str">
        <f>_xlfn.CONCAT(IFERROR(INDEX(Lookup!B:B, MATCH(Table1[[#This Row],[Destination City]], Lookup!A:A, 0)), Table1[[#This Row],[Destination City]]),","," ",Table1[[#This Row],[Destination State]])</f>
        <v>Convent, LA</v>
      </c>
      <c r="N2443" s="44">
        <v>1376</v>
      </c>
      <c r="O2443" s="23" t="s">
        <v>86</v>
      </c>
      <c r="P2443" s="23">
        <v>105</v>
      </c>
      <c r="Q2443" s="23"/>
      <c r="R2443" s="23" t="s">
        <v>108</v>
      </c>
      <c r="S2443" s="23" t="s">
        <v>43</v>
      </c>
      <c r="T2443" s="23" t="s">
        <v>43</v>
      </c>
      <c r="U2443" s="31"/>
      <c r="V2443" s="32" t="s">
        <v>134</v>
      </c>
      <c r="W2443" s="4">
        <v>3434</v>
      </c>
      <c r="X2443" s="4">
        <f>IF(Table1[[#This Row],[Commodity]]="corn",Table1[[#This Row],[Tariff per Car]]/(111*2000/56),Table1[[#This Row],[Tariff per Car]]/(111*2000/60))</f>
        <v>0.92810810810810807</v>
      </c>
      <c r="Y2443" s="4">
        <f>Table1[[#This Row],[Tariff per Car]]/100.7</f>
        <v>34.101290963257199</v>
      </c>
      <c r="Z2443" s="4">
        <f>(Table1[[#This Row],[Tariff per Car]]/111)</f>
        <v>30.936936936936938</v>
      </c>
      <c r="AA2443" s="6">
        <f>(Table1[[#This Row],[Tariff per Car]]/111)/Table1[[#This Row],[Route Mileage]]</f>
        <v>2.2483239053006497E-2</v>
      </c>
      <c r="AB2443" s="4">
        <v>0.34399999999999997</v>
      </c>
      <c r="AC2443" s="4">
        <f>Table1[[#This Row],[FSC per Mile]]*Table1[[#This Row],[Route Mileage]]</f>
        <v>473.34399999999994</v>
      </c>
      <c r="AD2443" s="4">
        <f>Table1[[#This Row],[Tariff per Car]]+Table1[[#This Row],[FSC per Car]]</f>
        <v>3907.3440000000001</v>
      </c>
      <c r="AE2443" s="4">
        <f>IF(Table1[[#This Row],[Commodity]]="corn",Table1[[#This Row],[Tariff + FSC per Car]]/(111*2000/56),Table1[[#This Row],[Tariff + FSC per Car]]/(111*2000/60))</f>
        <v>1.056038918918919</v>
      </c>
      <c r="AF2443" s="4">
        <f>Table1[[#This Row],[Tariff + FSC per Car]]/100.7</f>
        <v>38.801827209533265</v>
      </c>
      <c r="AG2443" s="4">
        <f>(Table1[[#This Row],[Tariff + FSC per Car]]/111)</f>
        <v>35.201297297297295</v>
      </c>
      <c r="AH2443" s="6">
        <f>(Table1[[#This Row],[Tariff + FSC per Car]]/111)/Table1[[#This Row],[Route Mileage]]</f>
        <v>2.5582338152105592E-2</v>
      </c>
    </row>
    <row r="2444" spans="1:34" x14ac:dyDescent="0.25">
      <c r="A2444" s="3">
        <v>46068</v>
      </c>
      <c r="B2444" s="22" t="s">
        <v>131</v>
      </c>
      <c r="C2444" s="22" t="s">
        <v>131</v>
      </c>
      <c r="D2444" s="25">
        <v>4050</v>
      </c>
      <c r="E2444" s="24">
        <v>1001000</v>
      </c>
      <c r="F2444" s="22" t="s">
        <v>72</v>
      </c>
      <c r="G2444" s="22" t="s">
        <v>36</v>
      </c>
      <c r="H2444" s="22" t="s">
        <v>135</v>
      </c>
      <c r="I2444" s="23" t="s">
        <v>59</v>
      </c>
      <c r="J2444" t="str">
        <f>_xlfn.CONCAT(IFERROR(INDEX(Lookup!B:B, MATCH(Table1[[#This Row],[Origin City]], Lookup!A:A, 0)), Table1[[#This Row],[Origin City]]),","," ",Table1[[#This Row],[Origin State]])</f>
        <v>Ida Grove, IA</v>
      </c>
      <c r="K2444" s="23" t="s">
        <v>136</v>
      </c>
      <c r="L2444" s="23" t="s">
        <v>83</v>
      </c>
      <c r="M2444" s="23" t="str">
        <f>_xlfn.CONCAT(IFERROR(INDEX(Lookup!B:B, MATCH(Table1[[#This Row],[Destination City]], Lookup!A:A, 0)), Table1[[#This Row],[Destination City]]),","," ",Table1[[#This Row],[Destination State]])</f>
        <v>Convent, LA</v>
      </c>
      <c r="N2444" s="44">
        <v>1376</v>
      </c>
      <c r="O2444" s="23" t="s">
        <v>86</v>
      </c>
      <c r="P2444" s="23">
        <v>105</v>
      </c>
      <c r="Q2444" s="23"/>
      <c r="R2444" s="23" t="s">
        <v>2</v>
      </c>
      <c r="S2444" s="23" t="s">
        <v>43</v>
      </c>
      <c r="T2444" s="23" t="s">
        <v>43</v>
      </c>
      <c r="U2444" s="31"/>
      <c r="V2444" s="32" t="s">
        <v>134</v>
      </c>
      <c r="W2444" s="4">
        <v>3869</v>
      </c>
      <c r="X2444" s="4">
        <f>IF(Table1[[#This Row],[Commodity]]="corn",Table1[[#This Row],[Tariff per Car]]/(111*2000/56),Table1[[#This Row],[Tariff per Car]]/(111*2000/60))</f>
        <v>1.0456756756756758</v>
      </c>
      <c r="Y2444" s="4">
        <f>Table1[[#This Row],[Tariff per Car]]/100.7</f>
        <v>38.421052631578945</v>
      </c>
      <c r="Z2444" s="4">
        <f>(Table1[[#This Row],[Tariff per Car]]/111)</f>
        <v>34.855855855855857</v>
      </c>
      <c r="AA2444" s="6">
        <f>(Table1[[#This Row],[Tariff per Car]]/111)/Table1[[#This Row],[Route Mileage]]</f>
        <v>2.5331290592918502E-2</v>
      </c>
      <c r="AB2444" s="4">
        <v>0.34399999999999997</v>
      </c>
      <c r="AC2444" s="4">
        <f>Table1[[#This Row],[FSC per Mile]]*Table1[[#This Row],[Route Mileage]]</f>
        <v>473.34399999999994</v>
      </c>
      <c r="AD2444" s="4">
        <f>Table1[[#This Row],[Tariff per Car]]+Table1[[#This Row],[FSC per Car]]</f>
        <v>4342.3440000000001</v>
      </c>
      <c r="AE2444" s="4">
        <f>IF(Table1[[#This Row],[Commodity]]="corn",Table1[[#This Row],[Tariff + FSC per Car]]/(111*2000/56),Table1[[#This Row],[Tariff + FSC per Car]]/(111*2000/60))</f>
        <v>1.1736064864864866</v>
      </c>
      <c r="AF2444" s="4">
        <f>Table1[[#This Row],[Tariff + FSC per Car]]/100.7</f>
        <v>43.121588877855011</v>
      </c>
      <c r="AG2444" s="4">
        <f>(Table1[[#This Row],[Tariff + FSC per Car]]/111)</f>
        <v>39.120216216216214</v>
      </c>
      <c r="AH2444" s="6">
        <f>(Table1[[#This Row],[Tariff + FSC per Car]]/111)/Table1[[#This Row],[Route Mileage]]</f>
        <v>2.8430389692017596E-2</v>
      </c>
    </row>
    <row r="2445" spans="1:34" x14ac:dyDescent="0.25">
      <c r="A2445" s="3">
        <v>46068</v>
      </c>
      <c r="B2445" s="22" t="s">
        <v>88</v>
      </c>
      <c r="C2445" s="22" t="s">
        <v>81</v>
      </c>
      <c r="D2445" s="25">
        <v>4444</v>
      </c>
      <c r="E2445" s="24">
        <v>47004</v>
      </c>
      <c r="F2445" s="22" t="s">
        <v>72</v>
      </c>
      <c r="G2445" s="22" t="s">
        <v>36</v>
      </c>
      <c r="H2445" s="22" t="s">
        <v>89</v>
      </c>
      <c r="I2445" s="23" t="s">
        <v>75</v>
      </c>
      <c r="J2445" t="str">
        <f>_xlfn.CONCAT(IFERROR(INDEX(Lookup!B:B, MATCH(Table1[[#This Row],[Origin City]], Lookup!A:A, 0)), Table1[[#This Row],[Origin City]]),","," ",Table1[[#This Row],[Origin State]])</f>
        <v>Enderlin, ND</v>
      </c>
      <c r="K2445" s="23" t="s">
        <v>119</v>
      </c>
      <c r="L2445" s="23" t="s">
        <v>57</v>
      </c>
      <c r="M2445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445" s="44">
        <v>1235.9000000000001</v>
      </c>
      <c r="O2445" s="23" t="s">
        <v>86</v>
      </c>
      <c r="P2445" s="23">
        <v>110</v>
      </c>
      <c r="Q2445" s="23">
        <v>110</v>
      </c>
      <c r="R2445" s="23" t="s">
        <v>42</v>
      </c>
      <c r="S2445" s="23" t="s">
        <v>43</v>
      </c>
      <c r="T2445" s="23" t="s">
        <v>52</v>
      </c>
      <c r="U2445" s="31"/>
      <c r="V2445" s="32" t="s">
        <v>87</v>
      </c>
      <c r="W2445" s="4">
        <v>3526</v>
      </c>
      <c r="X2445" s="4">
        <f>IF(Table1[[#This Row],[Commodity]]="corn",Table1[[#This Row],[Tariff per Car]]/(111*2000/56),Table1[[#This Row],[Tariff per Car]]/(111*2000/60))</f>
        <v>0.95297297297297301</v>
      </c>
      <c r="Y2445" s="4">
        <f>Table1[[#This Row],[Tariff per Car]]/100.7</f>
        <v>35.01489572989076</v>
      </c>
      <c r="Z2445" s="4">
        <f>(Table1[[#This Row],[Tariff per Car]]/111)</f>
        <v>31.765765765765767</v>
      </c>
      <c r="AA2445" s="6">
        <f>(Table1[[#This Row],[Tariff per Car]]/111)/Table1[[#This Row],[Route Mileage]]</f>
        <v>2.5702537232596297E-2</v>
      </c>
      <c r="AB2445" s="4">
        <v>0.26500000000000001</v>
      </c>
      <c r="AC2445" s="4">
        <f>Table1[[#This Row],[FSC per Mile]]*Table1[[#This Row],[Route Mileage]]</f>
        <v>327.51350000000002</v>
      </c>
      <c r="AD2445" s="4">
        <f>Table1[[#This Row],[Tariff per Car]]+Table1[[#This Row],[FSC per Car]]</f>
        <v>3853.5135</v>
      </c>
      <c r="AE2445" s="4">
        <f>IF(Table1[[#This Row],[Commodity]]="corn",Table1[[#This Row],[Tariff + FSC per Car]]/(111*2000/56),Table1[[#This Row],[Tariff + FSC per Car]]/(111*2000/60))</f>
        <v>1.0414901351351351</v>
      </c>
      <c r="AF2445" s="4">
        <f>Table1[[#This Row],[Tariff + FSC per Car]]/100.7</f>
        <v>38.267264150943397</v>
      </c>
      <c r="AG2445" s="4">
        <f>(Table1[[#This Row],[Tariff + FSC per Car]]/111)</f>
        <v>34.716337837837841</v>
      </c>
      <c r="AH2445" s="6">
        <f>(Table1[[#This Row],[Tariff + FSC per Car]]/111)/Table1[[#This Row],[Route Mileage]]</f>
        <v>2.8089924619983688E-2</v>
      </c>
    </row>
    <row r="2446" spans="1:34" x14ac:dyDescent="0.25">
      <c r="A2446" s="3">
        <v>46068</v>
      </c>
      <c r="B2446" s="22" t="s">
        <v>88</v>
      </c>
      <c r="C2446" s="22" t="s">
        <v>81</v>
      </c>
      <c r="D2446" s="25">
        <v>4444</v>
      </c>
      <c r="E2446" s="24">
        <v>45650</v>
      </c>
      <c r="F2446" s="22" t="s">
        <v>72</v>
      </c>
      <c r="G2446" s="22" t="s">
        <v>36</v>
      </c>
      <c r="H2446" s="22" t="s">
        <v>89</v>
      </c>
      <c r="I2446" s="23" t="s">
        <v>75</v>
      </c>
      <c r="J2446" t="str">
        <f>_xlfn.CONCAT(IFERROR(INDEX(Lookup!B:B, MATCH(Table1[[#This Row],[Origin City]], Lookup!A:A, 0)), Table1[[#This Row],[Origin City]]),","," ",Table1[[#This Row],[Origin State]])</f>
        <v>Enderlin, ND</v>
      </c>
      <c r="K2446" s="23" t="s">
        <v>90</v>
      </c>
      <c r="L2446" s="23" t="s">
        <v>49</v>
      </c>
      <c r="M2446" s="23" t="str">
        <f>_xlfn.CONCAT(IFERROR(INDEX(Lookup!B:B, MATCH(Table1[[#This Row],[Destination City]], Lookup!A:A, 0)), Table1[[#This Row],[Destination City]]),","," ",Table1[[#This Row],[Destination State]])</f>
        <v>Kalama, WA</v>
      </c>
      <c r="N2446" s="44">
        <v>1617</v>
      </c>
      <c r="O2446" s="23" t="s">
        <v>86</v>
      </c>
      <c r="P2446" s="23">
        <v>110</v>
      </c>
      <c r="Q2446" s="23">
        <v>110</v>
      </c>
      <c r="R2446" s="23" t="s">
        <v>42</v>
      </c>
      <c r="S2446" s="23" t="s">
        <v>43</v>
      </c>
      <c r="T2446" s="23" t="s">
        <v>52</v>
      </c>
      <c r="U2446" s="31"/>
      <c r="V2446" s="32" t="s">
        <v>87</v>
      </c>
      <c r="W2446" s="4">
        <v>5785</v>
      </c>
      <c r="X2446" s="4">
        <f>IF(Table1[[#This Row],[Commodity]]="corn",Table1[[#This Row],[Tariff per Car]]/(111*2000/56),Table1[[#This Row],[Tariff per Car]]/(111*2000/60))</f>
        <v>1.5635135135135134</v>
      </c>
      <c r="Y2446" s="4">
        <f>Table1[[#This Row],[Tariff per Car]]/100.7</f>
        <v>57.447864945382321</v>
      </c>
      <c r="Z2446" s="4">
        <f>(Table1[[#This Row],[Tariff per Car]]/111)</f>
        <v>52.117117117117118</v>
      </c>
      <c r="AA2446" s="6">
        <f>(Table1[[#This Row],[Tariff per Car]]/111)/Table1[[#This Row],[Route Mileage]]</f>
        <v>3.2230746516460802E-2</v>
      </c>
      <c r="AB2446" s="4">
        <v>0.26500000000000001</v>
      </c>
      <c r="AC2446" s="4">
        <f>Table1[[#This Row],[FSC per Mile]]*Table1[[#This Row],[Route Mileage]]</f>
        <v>428.505</v>
      </c>
      <c r="AD2446" s="4">
        <f>Table1[[#This Row],[Tariff per Car]]+Table1[[#This Row],[FSC per Car]]</f>
        <v>6213.5050000000001</v>
      </c>
      <c r="AE2446" s="4">
        <f>IF(Table1[[#This Row],[Commodity]]="corn",Table1[[#This Row],[Tariff + FSC per Car]]/(111*2000/56),Table1[[#This Row],[Tariff + FSC per Car]]/(111*2000/60))</f>
        <v>1.6793256756756758</v>
      </c>
      <c r="AF2446" s="4">
        <f>Table1[[#This Row],[Tariff + FSC per Car]]/100.7</f>
        <v>61.703128103277059</v>
      </c>
      <c r="AG2446" s="4">
        <f>(Table1[[#This Row],[Tariff + FSC per Car]]/111)</f>
        <v>55.977522522522527</v>
      </c>
      <c r="AH2446" s="6">
        <f>(Table1[[#This Row],[Tariff + FSC per Car]]/111)/Table1[[#This Row],[Route Mileage]]</f>
        <v>3.4618133903848193E-2</v>
      </c>
    </row>
    <row r="2447" spans="1:34" x14ac:dyDescent="0.25">
      <c r="A2447" s="3">
        <v>46068</v>
      </c>
      <c r="B2447" s="22" t="s">
        <v>94</v>
      </c>
      <c r="C2447" s="22" t="s">
        <v>94</v>
      </c>
      <c r="D2447" s="25">
        <v>4317</v>
      </c>
      <c r="F2447" s="22" t="s">
        <v>72</v>
      </c>
      <c r="G2447" s="22" t="s">
        <v>36</v>
      </c>
      <c r="H2447" s="22" t="s">
        <v>106</v>
      </c>
      <c r="I2447" s="23" t="s">
        <v>57</v>
      </c>
      <c r="J2447" t="str">
        <f>_xlfn.CONCAT(IFERROR(INDEX(Lookup!B:B, MATCH(Table1[[#This Row],[Origin City]], Lookup!A:A, 0)), Table1[[#This Row],[Origin City]]),","," ",Table1[[#This Row],[Origin State]])</f>
        <v>Casey, IL</v>
      </c>
      <c r="K2447" s="23" t="s">
        <v>107</v>
      </c>
      <c r="L2447" s="23" t="s">
        <v>98</v>
      </c>
      <c r="M2447" s="23" t="str">
        <f>_xlfn.CONCAT(IFERROR(INDEX(Lookup!B:B, MATCH(Table1[[#This Row],[Destination City]], Lookup!A:A, 0)), Table1[[#This Row],[Destination City]]),","," ",Table1[[#This Row],[Destination State]])</f>
        <v>Mobile, AL</v>
      </c>
      <c r="N2447" s="44">
        <v>779</v>
      </c>
      <c r="O2447" s="23" t="s">
        <v>86</v>
      </c>
      <c r="P2447" s="23">
        <v>90</v>
      </c>
      <c r="Q2447" s="23">
        <v>90</v>
      </c>
      <c r="R2447" s="23" t="s">
        <v>108</v>
      </c>
      <c r="S2447" s="23" t="s">
        <v>43</v>
      </c>
      <c r="T2447" s="23" t="s">
        <v>52</v>
      </c>
      <c r="U2447" s="31"/>
      <c r="V2447" s="32" t="s">
        <v>87</v>
      </c>
      <c r="W2447" s="4">
        <v>3646</v>
      </c>
      <c r="X2447" s="4">
        <f>IF(Table1[[#This Row],[Commodity]]="corn",Table1[[#This Row],[Tariff per Car]]/(111*2000/56),Table1[[#This Row],[Tariff per Car]]/(111*2000/60))</f>
        <v>0.98540540540540544</v>
      </c>
      <c r="Y2447" s="4">
        <f>Table1[[#This Row],[Tariff per Car]]/100.7</f>
        <v>36.206554121151939</v>
      </c>
      <c r="Z2447" s="4">
        <f>(Table1[[#This Row],[Tariff per Car]]/111)</f>
        <v>32.846846846846844</v>
      </c>
      <c r="AA2447" s="6">
        <f>(Table1[[#This Row],[Tariff per Car]]/111)/Table1[[#This Row],[Route Mileage]]</f>
        <v>4.2165400316876565E-2</v>
      </c>
      <c r="AB2447" s="4">
        <v>0</v>
      </c>
      <c r="AC2447" s="4">
        <f>Table1[[#This Row],[FSC per Mile]]*Table1[[#This Row],[Route Mileage]]</f>
        <v>0</v>
      </c>
      <c r="AD2447" s="4">
        <f>Table1[[#This Row],[Tariff per Car]]+Table1[[#This Row],[FSC per Car]]</f>
        <v>3646</v>
      </c>
      <c r="AE2447" s="4">
        <f>IF(Table1[[#This Row],[Commodity]]="corn",Table1[[#This Row],[Tariff + FSC per Car]]/(111*2000/56),Table1[[#This Row],[Tariff + FSC per Car]]/(111*2000/60))</f>
        <v>0.98540540540540544</v>
      </c>
      <c r="AF2447" s="4">
        <f>Table1[[#This Row],[Tariff + FSC per Car]]/100.7</f>
        <v>36.206554121151939</v>
      </c>
      <c r="AG2447" s="4">
        <f>(Table1[[#This Row],[Tariff + FSC per Car]]/111)</f>
        <v>32.846846846846844</v>
      </c>
      <c r="AH2447" s="6">
        <f>(Table1[[#This Row],[Tariff + FSC per Car]]/111)/Table1[[#This Row],[Route Mileage]]</f>
        <v>4.2165400316876565E-2</v>
      </c>
    </row>
    <row r="2448" spans="1:34" x14ac:dyDescent="0.25">
      <c r="A2448" s="3">
        <v>46068</v>
      </c>
      <c r="B2448" s="22" t="s">
        <v>94</v>
      </c>
      <c r="C2448" s="22" t="s">
        <v>94</v>
      </c>
      <c r="D2448" s="25">
        <v>4317</v>
      </c>
      <c r="F2448" s="22" t="s">
        <v>72</v>
      </c>
      <c r="G2448" s="22" t="s">
        <v>36</v>
      </c>
      <c r="H2448" s="22" t="s">
        <v>106</v>
      </c>
      <c r="I2448" s="23" t="s">
        <v>57</v>
      </c>
      <c r="J2448" t="str">
        <f>_xlfn.CONCAT(IFERROR(INDEX(Lookup!B:B, MATCH(Table1[[#This Row],[Origin City]], Lookup!A:A, 0)), Table1[[#This Row],[Origin City]]),","," ",Table1[[#This Row],[Origin State]])</f>
        <v>Casey, IL</v>
      </c>
      <c r="K2448" s="23" t="s">
        <v>107</v>
      </c>
      <c r="L2448" s="23" t="s">
        <v>98</v>
      </c>
      <c r="M2448" s="23" t="str">
        <f>_xlfn.CONCAT(IFERROR(INDEX(Lookup!B:B, MATCH(Table1[[#This Row],[Destination City]], Lookup!A:A, 0)), Table1[[#This Row],[Destination City]]),","," ",Table1[[#This Row],[Destination State]])</f>
        <v>Mobile, AL</v>
      </c>
      <c r="N2448" s="44">
        <v>779</v>
      </c>
      <c r="O2448" s="23" t="s">
        <v>86</v>
      </c>
      <c r="P2448" s="23">
        <v>90</v>
      </c>
      <c r="Q2448" s="23">
        <v>90</v>
      </c>
      <c r="R2448" s="23" t="s">
        <v>2</v>
      </c>
      <c r="S2448" s="23" t="s">
        <v>43</v>
      </c>
      <c r="T2448" s="23" t="s">
        <v>43</v>
      </c>
      <c r="U2448" s="31"/>
      <c r="V2448" s="32" t="s">
        <v>87</v>
      </c>
      <c r="W2448" s="4">
        <v>3866</v>
      </c>
      <c r="X2448" s="4">
        <f>IF(Table1[[#This Row],[Commodity]]="corn",Table1[[#This Row],[Tariff per Car]]/(111*2000/56),Table1[[#This Row],[Tariff per Car]]/(111*2000/60))</f>
        <v>1.0448648648648649</v>
      </c>
      <c r="Y2448" s="4">
        <f>Table1[[#This Row],[Tariff per Car]]/100.7</f>
        <v>38.391261171797417</v>
      </c>
      <c r="Z2448" s="4">
        <f>(Table1[[#This Row],[Tariff per Car]]/111)</f>
        <v>34.828828828828826</v>
      </c>
      <c r="AA2448" s="6">
        <f>(Table1[[#This Row],[Tariff per Car]]/111)/Table1[[#This Row],[Route Mileage]]</f>
        <v>4.4709664735338675E-2</v>
      </c>
      <c r="AB2448" s="4">
        <v>0</v>
      </c>
      <c r="AC2448" s="4">
        <f>Table1[[#This Row],[FSC per Mile]]*Table1[[#This Row],[Route Mileage]]</f>
        <v>0</v>
      </c>
      <c r="AD2448" s="4">
        <f>Table1[[#This Row],[Tariff per Car]]+Table1[[#This Row],[FSC per Car]]</f>
        <v>3866</v>
      </c>
      <c r="AE2448" s="4">
        <f>IF(Table1[[#This Row],[Commodity]]="corn",Table1[[#This Row],[Tariff + FSC per Car]]/(111*2000/56),Table1[[#This Row],[Tariff + FSC per Car]]/(111*2000/60))</f>
        <v>1.0448648648648649</v>
      </c>
      <c r="AF2448" s="4">
        <f>Table1[[#This Row],[Tariff + FSC per Car]]/100.7</f>
        <v>38.391261171797417</v>
      </c>
      <c r="AG2448" s="4">
        <f>(Table1[[#This Row],[Tariff + FSC per Car]]/111)</f>
        <v>34.828828828828826</v>
      </c>
      <c r="AH2448" s="6">
        <f>(Table1[[#This Row],[Tariff + FSC per Car]]/111)/Table1[[#This Row],[Route Mileage]]</f>
        <v>4.4709664735338675E-2</v>
      </c>
    </row>
    <row r="2449" spans="1:34" x14ac:dyDescent="0.25">
      <c r="A2449" s="3">
        <v>46068</v>
      </c>
      <c r="B2449" s="22" t="s">
        <v>94</v>
      </c>
      <c r="C2449" s="22" t="s">
        <v>94</v>
      </c>
      <c r="D2449" s="25">
        <v>4317</v>
      </c>
      <c r="F2449" s="22" t="s">
        <v>72</v>
      </c>
      <c r="G2449" s="22" t="s">
        <v>36</v>
      </c>
      <c r="H2449" s="22" t="s">
        <v>109</v>
      </c>
      <c r="I2449" s="23" t="s">
        <v>100</v>
      </c>
      <c r="J2449" t="str">
        <f>_xlfn.CONCAT(IFERROR(INDEX(Lookup!B:B, MATCH(Table1[[#This Row],[Origin City]], Lookup!A:A, 0)), Table1[[#This Row],[Origin City]]),","," ",Table1[[#This Row],[Origin State]])</f>
        <v>Marion, OH</v>
      </c>
      <c r="K2449" s="23" t="s">
        <v>110</v>
      </c>
      <c r="L2449" s="23" t="s">
        <v>111</v>
      </c>
      <c r="M2449" s="23" t="str">
        <f>_xlfn.CONCAT(IFERROR(INDEX(Lookup!B:B, MATCH(Table1[[#This Row],[Destination City]], Lookup!A:A, 0)), Table1[[#This Row],[Destination City]]),","," ",Table1[[#This Row],[Destination State]])</f>
        <v>Chesapeake, VA</v>
      </c>
      <c r="N2449" s="44">
        <v>760</v>
      </c>
      <c r="O2449" s="23" t="s">
        <v>86</v>
      </c>
      <c r="P2449" s="23">
        <v>90</v>
      </c>
      <c r="Q2449" s="23">
        <v>90</v>
      </c>
      <c r="R2449" s="23" t="s">
        <v>108</v>
      </c>
      <c r="S2449" s="23" t="s">
        <v>43</v>
      </c>
      <c r="T2449" s="23" t="s">
        <v>52</v>
      </c>
      <c r="U2449" s="31"/>
      <c r="V2449" s="32" t="s">
        <v>87</v>
      </c>
      <c r="W2449" s="4">
        <v>3214</v>
      </c>
      <c r="X2449" s="4">
        <f>IF(Table1[[#This Row],[Commodity]]="corn",Table1[[#This Row],[Tariff per Car]]/(111*2000/56),Table1[[#This Row],[Tariff per Car]]/(111*2000/60))</f>
        <v>0.86864864864864866</v>
      </c>
      <c r="Y2449" s="4">
        <f>Table1[[#This Row],[Tariff per Car]]/100.7</f>
        <v>31.916583912611717</v>
      </c>
      <c r="Z2449" s="4">
        <f>(Table1[[#This Row],[Tariff per Car]]/111)</f>
        <v>28.954954954954953</v>
      </c>
      <c r="AA2449" s="6">
        <f>(Table1[[#This Row],[Tariff per Car]]/111)/Table1[[#This Row],[Route Mileage]]</f>
        <v>3.80986249407302E-2</v>
      </c>
      <c r="AB2449" s="4">
        <v>0</v>
      </c>
      <c r="AC2449" s="4">
        <f>Table1[[#This Row],[FSC per Mile]]*Table1[[#This Row],[Route Mileage]]</f>
        <v>0</v>
      </c>
      <c r="AD2449" s="4">
        <f>Table1[[#This Row],[Tariff per Car]]+Table1[[#This Row],[FSC per Car]]</f>
        <v>3214</v>
      </c>
      <c r="AE2449" s="4">
        <f>IF(Table1[[#This Row],[Commodity]]="corn",Table1[[#This Row],[Tariff + FSC per Car]]/(111*2000/56),Table1[[#This Row],[Tariff + FSC per Car]]/(111*2000/60))</f>
        <v>0.86864864864864866</v>
      </c>
      <c r="AF2449" s="4">
        <f>Table1[[#This Row],[Tariff + FSC per Car]]/100.7</f>
        <v>31.916583912611717</v>
      </c>
      <c r="AG2449" s="4">
        <f>(Table1[[#This Row],[Tariff + FSC per Car]]/111)</f>
        <v>28.954954954954953</v>
      </c>
      <c r="AH2449" s="6">
        <f>(Table1[[#This Row],[Tariff + FSC per Car]]/111)/Table1[[#This Row],[Route Mileage]]</f>
        <v>3.80986249407302E-2</v>
      </c>
    </row>
    <row r="2450" spans="1:34" x14ac:dyDescent="0.25">
      <c r="A2450" s="3">
        <v>46068</v>
      </c>
      <c r="B2450" s="22" t="s">
        <v>94</v>
      </c>
      <c r="C2450" s="22" t="s">
        <v>94</v>
      </c>
      <c r="D2450" s="25">
        <v>4317</v>
      </c>
      <c r="F2450" s="22" t="s">
        <v>72</v>
      </c>
      <c r="G2450" s="22" t="s">
        <v>36</v>
      </c>
      <c r="H2450" s="22" t="s">
        <v>109</v>
      </c>
      <c r="I2450" s="23" t="s">
        <v>100</v>
      </c>
      <c r="J2450" t="str">
        <f>_xlfn.CONCAT(IFERROR(INDEX(Lookup!B:B, MATCH(Table1[[#This Row],[Origin City]], Lookup!A:A, 0)), Table1[[#This Row],[Origin City]]),","," ",Table1[[#This Row],[Origin State]])</f>
        <v>Marion, OH</v>
      </c>
      <c r="K2450" s="23" t="s">
        <v>110</v>
      </c>
      <c r="L2450" s="23" t="s">
        <v>111</v>
      </c>
      <c r="M2450" s="23" t="str">
        <f>_xlfn.CONCAT(IFERROR(INDEX(Lookup!B:B, MATCH(Table1[[#This Row],[Destination City]], Lookup!A:A, 0)), Table1[[#This Row],[Destination City]]),","," ",Table1[[#This Row],[Destination State]])</f>
        <v>Chesapeake, VA</v>
      </c>
      <c r="N2450" s="44">
        <v>760</v>
      </c>
      <c r="O2450" s="23" t="s">
        <v>86</v>
      </c>
      <c r="P2450" s="23">
        <v>90</v>
      </c>
      <c r="Q2450" s="23">
        <v>90</v>
      </c>
      <c r="R2450" s="23" t="s">
        <v>2</v>
      </c>
      <c r="S2450" s="23" t="s">
        <v>43</v>
      </c>
      <c r="T2450" s="23" t="s">
        <v>43</v>
      </c>
      <c r="U2450" s="31"/>
      <c r="V2450" s="32" t="s">
        <v>87</v>
      </c>
      <c r="W2450" s="4">
        <v>3654</v>
      </c>
      <c r="X2450" s="4">
        <f>IF(Table1[[#This Row],[Commodity]]="corn",Table1[[#This Row],[Tariff per Car]]/(111*2000/56),Table1[[#This Row],[Tariff per Car]]/(111*2000/60))</f>
        <v>0.98756756756756758</v>
      </c>
      <c r="Y2450" s="4">
        <f>Table1[[#This Row],[Tariff per Car]]/100.7</f>
        <v>36.285998013902677</v>
      </c>
      <c r="Z2450" s="4">
        <f>(Table1[[#This Row],[Tariff per Car]]/111)</f>
        <v>32.918918918918919</v>
      </c>
      <c r="AA2450" s="6">
        <f>(Table1[[#This Row],[Tariff per Car]]/111)/Table1[[#This Row],[Route Mileage]]</f>
        <v>4.3314366998577526E-2</v>
      </c>
      <c r="AB2450" s="4">
        <v>0</v>
      </c>
      <c r="AC2450" s="4">
        <f>Table1[[#This Row],[FSC per Mile]]*Table1[[#This Row],[Route Mileage]]</f>
        <v>0</v>
      </c>
      <c r="AD2450" s="4">
        <f>Table1[[#This Row],[Tariff per Car]]+Table1[[#This Row],[FSC per Car]]</f>
        <v>3654</v>
      </c>
      <c r="AE2450" s="4">
        <f>IF(Table1[[#This Row],[Commodity]]="corn",Table1[[#This Row],[Tariff + FSC per Car]]/(111*2000/56),Table1[[#This Row],[Tariff + FSC per Car]]/(111*2000/60))</f>
        <v>0.98756756756756758</v>
      </c>
      <c r="AF2450" s="4">
        <f>Table1[[#This Row],[Tariff + FSC per Car]]/100.7</f>
        <v>36.285998013902677</v>
      </c>
      <c r="AG2450" s="4">
        <f>(Table1[[#This Row],[Tariff + FSC per Car]]/111)</f>
        <v>32.918918918918919</v>
      </c>
      <c r="AH2450" s="6">
        <f>(Table1[[#This Row],[Tariff + FSC per Car]]/111)/Table1[[#This Row],[Route Mileage]]</f>
        <v>4.3314366998577526E-2</v>
      </c>
    </row>
    <row r="2451" spans="1:34" x14ac:dyDescent="0.25">
      <c r="A2451" s="3">
        <v>46068</v>
      </c>
      <c r="B2451" s="22" t="s">
        <v>112</v>
      </c>
      <c r="C2451" s="22" t="s">
        <v>112</v>
      </c>
      <c r="D2451" s="25">
        <v>4051</v>
      </c>
      <c r="E2451" s="24">
        <v>1144</v>
      </c>
      <c r="F2451" s="22" t="s">
        <v>72</v>
      </c>
      <c r="G2451" s="22" t="s">
        <v>36</v>
      </c>
      <c r="H2451" s="22" t="s">
        <v>128</v>
      </c>
      <c r="I2451" s="23" t="s">
        <v>77</v>
      </c>
      <c r="J2451" t="str">
        <f>_xlfn.CONCAT(IFERROR(INDEX(Lookup!B:B, MATCH(Table1[[#This Row],[Origin City]], Lookup!A:A, 0)), Table1[[#This Row],[Origin City]]),","," ",Table1[[#This Row],[Origin State]])</f>
        <v>Canton, KS</v>
      </c>
      <c r="K2451" s="23" t="s">
        <v>65</v>
      </c>
      <c r="L2451" s="23" t="s">
        <v>54</v>
      </c>
      <c r="M2451" s="23" t="str">
        <f>_xlfn.CONCAT(IFERROR(INDEX(Lookup!B:B, MATCH(Table1[[#This Row],[Destination City]], Lookup!A:A, 0)), Table1[[#This Row],[Destination City]]),","," ",Table1[[#This Row],[Destination State]])</f>
        <v>Houston, TX</v>
      </c>
      <c r="N2451" s="44">
        <v>747</v>
      </c>
      <c r="O2451" s="23" t="s">
        <v>51</v>
      </c>
      <c r="P2451" s="23">
        <v>107</v>
      </c>
      <c r="Q2451" s="23"/>
      <c r="R2451" s="23" t="s">
        <v>42</v>
      </c>
      <c r="S2451" s="23" t="s">
        <v>43</v>
      </c>
      <c r="T2451" s="23" t="s">
        <v>52</v>
      </c>
      <c r="U2451" s="37" t="s">
        <v>44</v>
      </c>
      <c r="V2451" s="32"/>
      <c r="W2451" s="4">
        <v>3650</v>
      </c>
      <c r="X2451" s="4">
        <f>IF(Table1[[#This Row],[Commodity]]="corn",Table1[[#This Row],[Tariff per Car]]/(111*2000/56),Table1[[#This Row],[Tariff per Car]]/(111*2000/60))</f>
        <v>0.98648648648648651</v>
      </c>
      <c r="Y2451" s="4">
        <f>Table1[[#This Row],[Tariff per Car]]/100.7</f>
        <v>36.246276067527305</v>
      </c>
      <c r="Z2451" s="4">
        <f>(Table1[[#This Row],[Tariff per Car]]/111)</f>
        <v>32.882882882882882</v>
      </c>
      <c r="AA2451" s="6">
        <f>(Table1[[#This Row],[Tariff per Car]]/111)/Table1[[#This Row],[Route Mileage]]</f>
        <v>4.4019923537995824E-2</v>
      </c>
      <c r="AB2451" s="4">
        <v>0.31</v>
      </c>
      <c r="AC2451" s="4">
        <f>Table1[[#This Row],[FSC per Mile]]*Table1[[#This Row],[Route Mileage]]</f>
        <v>231.57</v>
      </c>
      <c r="AD2451" s="4">
        <f>Table1[[#This Row],[Tariff per Car]]+Table1[[#This Row],[FSC per Car]]</f>
        <v>3881.57</v>
      </c>
      <c r="AE2451" s="4">
        <f>IF(Table1[[#This Row],[Commodity]]="corn",Table1[[#This Row],[Tariff + FSC per Car]]/(111*2000/56),Table1[[#This Row],[Tariff + FSC per Car]]/(111*2000/60))</f>
        <v>1.0490729729729731</v>
      </c>
      <c r="AF2451" s="4">
        <f>Table1[[#This Row],[Tariff + FSC per Car]]/100.7</f>
        <v>38.545878848063559</v>
      </c>
      <c r="AG2451" s="4">
        <f>(Table1[[#This Row],[Tariff + FSC per Car]]/111)</f>
        <v>34.969099099099104</v>
      </c>
      <c r="AH2451" s="6">
        <f>(Table1[[#This Row],[Tariff + FSC per Car]]/111)/Table1[[#This Row],[Route Mileage]]</f>
        <v>4.681271633078863E-2</v>
      </c>
    </row>
    <row r="2452" spans="1:34" x14ac:dyDescent="0.25">
      <c r="A2452" s="3">
        <v>46068</v>
      </c>
      <c r="B2452" s="22" t="s">
        <v>112</v>
      </c>
      <c r="C2452" s="22" t="s">
        <v>112</v>
      </c>
      <c r="D2452" s="25">
        <v>4051</v>
      </c>
      <c r="E2452" s="24">
        <v>1301</v>
      </c>
      <c r="F2452" s="22" t="s">
        <v>72</v>
      </c>
      <c r="G2452" s="22" t="s">
        <v>36</v>
      </c>
      <c r="H2452" s="22" t="s">
        <v>129</v>
      </c>
      <c r="I2452" s="23" t="s">
        <v>38</v>
      </c>
      <c r="J2452" t="str">
        <f>_xlfn.CONCAT(IFERROR(INDEX(Lookup!B:B, MATCH(Table1[[#This Row],[Origin City]], Lookup!A:A, 0)), Table1[[#This Row],[Origin City]]),","," ",Table1[[#This Row],[Origin State]])</f>
        <v>Cozad, NE</v>
      </c>
      <c r="K2452" s="23" t="s">
        <v>90</v>
      </c>
      <c r="L2452" s="23" t="s">
        <v>49</v>
      </c>
      <c r="M2452" s="23" t="str">
        <f>_xlfn.CONCAT(IFERROR(INDEX(Lookup!B:B, MATCH(Table1[[#This Row],[Destination City]], Lookup!A:A, 0)), Table1[[#This Row],[Destination City]]),","," ",Table1[[#This Row],[Destination State]])</f>
        <v>Kalama, WA</v>
      </c>
      <c r="N2452" s="44">
        <v>1562</v>
      </c>
      <c r="O2452" s="23" t="s">
        <v>51</v>
      </c>
      <c r="P2452" s="23">
        <v>107</v>
      </c>
      <c r="Q2452" s="23"/>
      <c r="R2452" s="23" t="s">
        <v>42</v>
      </c>
      <c r="S2452" s="23" t="s">
        <v>43</v>
      </c>
      <c r="T2452" s="23" t="s">
        <v>52</v>
      </c>
      <c r="U2452" s="37" t="s">
        <v>44</v>
      </c>
      <c r="V2452" s="32"/>
      <c r="W2452" s="4">
        <v>5140</v>
      </c>
      <c r="X2452" s="4">
        <f>IF(Table1[[#This Row],[Commodity]]="corn",Table1[[#This Row],[Tariff per Car]]/(111*2000/56),Table1[[#This Row],[Tariff per Car]]/(111*2000/60))</f>
        <v>1.3891891891891892</v>
      </c>
      <c r="Y2452" s="4">
        <f>Table1[[#This Row],[Tariff per Car]]/100.7</f>
        <v>51.042701092353525</v>
      </c>
      <c r="Z2452" s="4">
        <f>(Table1[[#This Row],[Tariff per Car]]/111)</f>
        <v>46.306306306306304</v>
      </c>
      <c r="AA2452" s="6">
        <f>(Table1[[#This Row],[Tariff per Car]]/111)/Table1[[#This Row],[Route Mileage]]</f>
        <v>2.9645522603269081E-2</v>
      </c>
      <c r="AB2452" s="4">
        <v>0.31</v>
      </c>
      <c r="AC2452" s="4">
        <f>Table1[[#This Row],[FSC per Mile]]*Table1[[#This Row],[Route Mileage]]</f>
        <v>484.21999999999997</v>
      </c>
      <c r="AD2452" s="4">
        <f>Table1[[#This Row],[Tariff per Car]]+Table1[[#This Row],[FSC per Car]]</f>
        <v>5624.22</v>
      </c>
      <c r="AE2452" s="4">
        <f>IF(Table1[[#This Row],[Commodity]]="corn",Table1[[#This Row],[Tariff + FSC per Car]]/(111*2000/56),Table1[[#This Row],[Tariff + FSC per Car]]/(111*2000/60))</f>
        <v>1.5200594594594596</v>
      </c>
      <c r="AF2452" s="4">
        <f>Table1[[#This Row],[Tariff + FSC per Car]]/100.7</f>
        <v>55.851241310824228</v>
      </c>
      <c r="AG2452" s="4">
        <f>(Table1[[#This Row],[Tariff + FSC per Car]]/111)</f>
        <v>50.668648648648649</v>
      </c>
      <c r="AH2452" s="6">
        <f>(Table1[[#This Row],[Tariff + FSC per Car]]/111)/Table1[[#This Row],[Route Mileage]]</f>
        <v>3.2438315396061873E-2</v>
      </c>
    </row>
    <row r="2453" spans="1:34" x14ac:dyDescent="0.25">
      <c r="A2453" s="3">
        <v>46068</v>
      </c>
      <c r="B2453" s="22" t="s">
        <v>112</v>
      </c>
      <c r="C2453" s="22" t="s">
        <v>112</v>
      </c>
      <c r="D2453" s="25">
        <v>4051</v>
      </c>
      <c r="E2453" s="24">
        <v>1144</v>
      </c>
      <c r="F2453" s="22" t="s">
        <v>72</v>
      </c>
      <c r="G2453" s="22" t="s">
        <v>36</v>
      </c>
      <c r="H2453" s="22" t="s">
        <v>129</v>
      </c>
      <c r="I2453" s="23" t="s">
        <v>38</v>
      </c>
      <c r="J2453" t="str">
        <f>_xlfn.CONCAT(IFERROR(INDEX(Lookup!B:B, MATCH(Table1[[#This Row],[Origin City]], Lookup!A:A, 0)), Table1[[#This Row],[Origin City]]),","," ",Table1[[#This Row],[Origin State]])</f>
        <v>Cozad, NE</v>
      </c>
      <c r="K2453" s="23" t="s">
        <v>65</v>
      </c>
      <c r="L2453" s="23" t="s">
        <v>54</v>
      </c>
      <c r="M2453" s="23" t="str">
        <f>_xlfn.CONCAT(IFERROR(INDEX(Lookup!B:B, MATCH(Table1[[#This Row],[Destination City]], Lookup!A:A, 0)), Table1[[#This Row],[Destination City]]),","," ",Table1[[#This Row],[Destination State]])</f>
        <v>Houston, TX</v>
      </c>
      <c r="N2453" s="44">
        <v>1078</v>
      </c>
      <c r="O2453" s="23" t="s">
        <v>51</v>
      </c>
      <c r="P2453" s="23">
        <v>107</v>
      </c>
      <c r="Q2453" s="23"/>
      <c r="R2453" s="23" t="s">
        <v>42</v>
      </c>
      <c r="S2453" s="23" t="s">
        <v>43</v>
      </c>
      <c r="T2453" s="23" t="s">
        <v>52</v>
      </c>
      <c r="U2453" s="37" t="s">
        <v>44</v>
      </c>
      <c r="V2453" s="32"/>
      <c r="W2453" s="4">
        <v>4010</v>
      </c>
      <c r="X2453" s="4">
        <f>IF(Table1[[#This Row],[Commodity]]="corn",Table1[[#This Row],[Tariff per Car]]/(111*2000/56),Table1[[#This Row],[Tariff per Car]]/(111*2000/60))</f>
        <v>1.0837837837837838</v>
      </c>
      <c r="Y2453" s="4">
        <f>Table1[[#This Row],[Tariff per Car]]/100.7</f>
        <v>39.821251241310826</v>
      </c>
      <c r="Z2453" s="4">
        <f>(Table1[[#This Row],[Tariff per Car]]/111)</f>
        <v>36.126126126126124</v>
      </c>
      <c r="AA2453" s="6">
        <f>(Table1[[#This Row],[Tariff per Car]]/111)/Table1[[#This Row],[Route Mileage]]</f>
        <v>3.3512176369319226E-2</v>
      </c>
      <c r="AB2453" s="4">
        <v>0.31</v>
      </c>
      <c r="AC2453" s="4">
        <f>Table1[[#This Row],[FSC per Mile]]*Table1[[#This Row],[Route Mileage]]</f>
        <v>334.18</v>
      </c>
      <c r="AD2453" s="4">
        <f>Table1[[#This Row],[Tariff per Car]]+Table1[[#This Row],[FSC per Car]]</f>
        <v>4344.18</v>
      </c>
      <c r="AE2453" s="4">
        <f>IF(Table1[[#This Row],[Commodity]]="corn",Table1[[#This Row],[Tariff + FSC per Car]]/(111*2000/56),Table1[[#This Row],[Tariff + FSC per Car]]/(111*2000/60))</f>
        <v>1.1741027027027027</v>
      </c>
      <c r="AF2453" s="4">
        <f>Table1[[#This Row],[Tariff + FSC per Car]]/100.7</f>
        <v>43.139821251241315</v>
      </c>
      <c r="AG2453" s="4">
        <f>(Table1[[#This Row],[Tariff + FSC per Car]]/111)</f>
        <v>39.13675675675676</v>
      </c>
      <c r="AH2453" s="6">
        <f>(Table1[[#This Row],[Tariff + FSC per Car]]/111)/Table1[[#This Row],[Route Mileage]]</f>
        <v>3.6304969162112025E-2</v>
      </c>
    </row>
    <row r="2454" spans="1:34" x14ac:dyDescent="0.25">
      <c r="A2454" s="3">
        <v>46068</v>
      </c>
      <c r="B2454" s="22" t="s">
        <v>112</v>
      </c>
      <c r="C2454" s="22" t="s">
        <v>112</v>
      </c>
      <c r="D2454" s="25">
        <v>4051</v>
      </c>
      <c r="E2454" s="24">
        <v>1144</v>
      </c>
      <c r="F2454" s="22" t="s">
        <v>72</v>
      </c>
      <c r="G2454" s="22" t="s">
        <v>36</v>
      </c>
      <c r="H2454" s="22" t="s">
        <v>122</v>
      </c>
      <c r="I2454" s="23" t="s">
        <v>59</v>
      </c>
      <c r="J2454" t="str">
        <f>_xlfn.CONCAT(IFERROR(INDEX(Lookup!B:B, MATCH(Table1[[#This Row],[Origin City]], Lookup!A:A, 0)), Table1[[#This Row],[Origin City]]),","," ",Table1[[#This Row],[Origin State]])</f>
        <v>Sloan, IA</v>
      </c>
      <c r="K2454" s="23" t="s">
        <v>130</v>
      </c>
      <c r="L2454" s="23" t="s">
        <v>83</v>
      </c>
      <c r="M2454" s="23" t="str">
        <f>_xlfn.CONCAT(IFERROR(INDEX(Lookup!B:B, MATCH(Table1[[#This Row],[Destination City]], Lookup!A:A, 0)), Table1[[#This Row],[Destination City]]),","," ",Table1[[#This Row],[Destination State]])</f>
        <v>Ama, LA</v>
      </c>
      <c r="N2454" s="44">
        <v>1231</v>
      </c>
      <c r="O2454" s="23" t="s">
        <v>51</v>
      </c>
      <c r="P2454" s="23">
        <v>107</v>
      </c>
      <c r="Q2454" s="23"/>
      <c r="R2454" s="23" t="s">
        <v>42</v>
      </c>
      <c r="S2454" s="23" t="s">
        <v>43</v>
      </c>
      <c r="T2454" s="23" t="s">
        <v>52</v>
      </c>
      <c r="U2454" s="37" t="s">
        <v>44</v>
      </c>
      <c r="V2454" s="32"/>
      <c r="W2454" s="4">
        <v>4090</v>
      </c>
      <c r="X2454" s="4">
        <f>IF(Table1[[#This Row],[Commodity]]="corn",Table1[[#This Row],[Tariff per Car]]/(111*2000/56),Table1[[#This Row],[Tariff per Car]]/(111*2000/60))</f>
        <v>1.1054054054054054</v>
      </c>
      <c r="Y2454" s="4">
        <f>Table1[[#This Row],[Tariff per Car]]/100.7</f>
        <v>40.615690168818269</v>
      </c>
      <c r="Z2454" s="4">
        <f>(Table1[[#This Row],[Tariff per Car]]/111)</f>
        <v>36.846846846846844</v>
      </c>
      <c r="AA2454" s="6">
        <f>(Table1[[#This Row],[Tariff per Car]]/111)/Table1[[#This Row],[Route Mileage]]</f>
        <v>2.9932450728551458E-2</v>
      </c>
      <c r="AB2454" s="4">
        <v>0.31</v>
      </c>
      <c r="AC2454" s="4">
        <f>Table1[[#This Row],[FSC per Mile]]*Table1[[#This Row],[Route Mileage]]</f>
        <v>381.61</v>
      </c>
      <c r="AD2454" s="4">
        <f>Table1[[#This Row],[Tariff per Car]]+Table1[[#This Row],[FSC per Car]]</f>
        <v>4471.6099999999997</v>
      </c>
      <c r="AE2454" s="4">
        <f>IF(Table1[[#This Row],[Commodity]]="corn",Table1[[#This Row],[Tariff + FSC per Car]]/(111*2000/56),Table1[[#This Row],[Tariff + FSC per Car]]/(111*2000/60))</f>
        <v>1.2085432432432432</v>
      </c>
      <c r="AF2454" s="4">
        <f>Table1[[#This Row],[Tariff + FSC per Car]]/100.7</f>
        <v>44.40526315789473</v>
      </c>
      <c r="AG2454" s="4">
        <f>(Table1[[#This Row],[Tariff + FSC per Car]]/111)</f>
        <v>40.284774774774775</v>
      </c>
      <c r="AH2454" s="6">
        <f>(Table1[[#This Row],[Tariff + FSC per Car]]/111)/Table1[[#This Row],[Route Mileage]]</f>
        <v>3.2725243521344254E-2</v>
      </c>
    </row>
    <row r="2455" spans="1:34" x14ac:dyDescent="0.25">
      <c r="A2455" s="3">
        <v>46096</v>
      </c>
      <c r="B2455" s="22" t="s">
        <v>34</v>
      </c>
      <c r="C2455" s="22" t="s">
        <v>34</v>
      </c>
      <c r="D2455" s="25">
        <v>4022</v>
      </c>
      <c r="E2455" s="24">
        <v>39011</v>
      </c>
      <c r="F2455" s="22" t="s">
        <v>35</v>
      </c>
      <c r="G2455" s="22" t="s">
        <v>36</v>
      </c>
      <c r="H2455" s="22" t="s">
        <v>37</v>
      </c>
      <c r="I2455" s="23" t="s">
        <v>38</v>
      </c>
      <c r="J2455" t="str">
        <f>_xlfn.CONCAT(IFERROR(INDEX(Lookup!B:B, MATCH(Table1[[#This Row],[Origin City]], Lookup!A:A, 0)), Table1[[#This Row],[Origin City]]),","," ",Table1[[#This Row],[Origin State]])</f>
        <v>Brunswick, NE</v>
      </c>
      <c r="K2455" s="23" t="s">
        <v>39</v>
      </c>
      <c r="L2455" s="23" t="s">
        <v>40</v>
      </c>
      <c r="M2455" s="23" t="str">
        <f>_xlfn.CONCAT(IFERROR(INDEX(Lookup!B:B, MATCH(Table1[[#This Row],[Destination City]], Lookup!A:A, 0)), Table1[[#This Row],[Destination City]]),","," ",Table1[[#This Row],[Destination State]])</f>
        <v>Hanford, CA</v>
      </c>
      <c r="N2455" s="48">
        <v>2230</v>
      </c>
      <c r="O2455" s="23" t="s">
        <v>41</v>
      </c>
      <c r="P2455" s="23">
        <v>110</v>
      </c>
      <c r="Q2455" s="23">
        <v>120</v>
      </c>
      <c r="R2455" s="23" t="s">
        <v>42</v>
      </c>
      <c r="S2455" s="23" t="s">
        <v>43</v>
      </c>
      <c r="T2455" s="23" t="s">
        <v>43</v>
      </c>
      <c r="U2455" s="37" t="s">
        <v>44</v>
      </c>
      <c r="V2455" s="32" t="s">
        <v>45</v>
      </c>
      <c r="W2455" s="4">
        <v>6120</v>
      </c>
      <c r="X2455" s="4">
        <f>IF(Table1[[#This Row],[Commodity]]="corn",Table1[[#This Row],[Tariff per Car]]/(111*2000/56),Table1[[#This Row],[Tariff per Car]]/(111*2000/60))</f>
        <v>1.5437837837837838</v>
      </c>
      <c r="Y2455" s="4">
        <f>Table1[[#This Row],[Tariff per Car]]/100.7</f>
        <v>60.77457795431976</v>
      </c>
      <c r="Z2455" s="4">
        <f>(Table1[[#This Row],[Tariff per Car]]/111)</f>
        <v>55.135135135135137</v>
      </c>
      <c r="AA2455" s="6">
        <f>(Table1[[#This Row],[Tariff per Car]]/111)/Table1[[#This Row],[Route Mileage]]</f>
        <v>2.472427584535208E-2</v>
      </c>
      <c r="AB2455" s="4">
        <v>0.06</v>
      </c>
      <c r="AC2455" s="4">
        <f>Table1[[#This Row],[FSC per Mile]]*Table1[[#This Row],[Route Mileage]]</f>
        <v>133.79999999999998</v>
      </c>
      <c r="AD2455" s="4">
        <f>Table1[[#This Row],[Tariff per Car]]+Table1[[#This Row],[FSC per Car]]</f>
        <v>6253.8</v>
      </c>
      <c r="AE2455" s="4">
        <f>IF(Table1[[#This Row],[Commodity]]="corn",Table1[[#This Row],[Tariff + FSC per Car]]/(111*2000/56),Table1[[#This Row],[Tariff + FSC per Car]]/(111*2000/60))</f>
        <v>1.5775351351351352</v>
      </c>
      <c r="AF2455" s="4">
        <f>Table1[[#This Row],[Tariff + FSC per Car]]/100.7</f>
        <v>62.103277060575969</v>
      </c>
      <c r="AG2455" s="4">
        <f>(Table1[[#This Row],[Tariff + FSC per Car]]/111)</f>
        <v>56.340540540540545</v>
      </c>
      <c r="AH2455" s="6">
        <f>(Table1[[#This Row],[Tariff + FSC per Car]]/111)/Table1[[#This Row],[Route Mileage]]</f>
        <v>2.5264816385892622E-2</v>
      </c>
    </row>
    <row r="2456" spans="1:34" x14ac:dyDescent="0.25">
      <c r="A2456" s="3">
        <v>46096</v>
      </c>
      <c r="B2456" s="22" t="s">
        <v>34</v>
      </c>
      <c r="C2456" s="22" t="s">
        <v>34</v>
      </c>
      <c r="D2456" s="25">
        <v>4022</v>
      </c>
      <c r="E2456" s="24">
        <v>39013</v>
      </c>
      <c r="F2456" s="22" t="s">
        <v>35</v>
      </c>
      <c r="G2456" s="22" t="s">
        <v>36</v>
      </c>
      <c r="H2456" s="22" t="s">
        <v>46</v>
      </c>
      <c r="I2456" s="23" t="s">
        <v>47</v>
      </c>
      <c r="J2456" t="str">
        <f>_xlfn.CONCAT(IFERROR(INDEX(Lookup!B:B, MATCH(Table1[[#This Row],[Origin City]], Lookup!A:A, 0)), Table1[[#This Row],[Origin City]]),","," ",Table1[[#This Row],[Origin State]])</f>
        <v>Clarkfield, MN</v>
      </c>
      <c r="K2456" s="23" t="s">
        <v>48</v>
      </c>
      <c r="L2456" s="23" t="s">
        <v>49</v>
      </c>
      <c r="M2456" s="23" t="s">
        <v>50</v>
      </c>
      <c r="N2456" s="48">
        <v>1914</v>
      </c>
      <c r="O2456" s="23" t="s">
        <v>51</v>
      </c>
      <c r="P2456" s="23">
        <v>110</v>
      </c>
      <c r="Q2456" s="23">
        <v>120</v>
      </c>
      <c r="R2456" s="23" t="s">
        <v>42</v>
      </c>
      <c r="S2456" s="23" t="s">
        <v>43</v>
      </c>
      <c r="T2456" s="23" t="s">
        <v>52</v>
      </c>
      <c r="U2456" s="37" t="s">
        <v>44</v>
      </c>
      <c r="V2456" s="32" t="s">
        <v>45</v>
      </c>
      <c r="W2456" s="4">
        <v>5470</v>
      </c>
      <c r="X2456" s="4">
        <f>IF(Table1[[#This Row],[Commodity]]="corn",Table1[[#This Row],[Tariff per Car]]/(111*2000/56),Table1[[#This Row],[Tariff per Car]]/(111*2000/60))</f>
        <v>1.3798198198198199</v>
      </c>
      <c r="Y2456" s="4">
        <f>Table1[[#This Row],[Tariff per Car]]/100.7</f>
        <v>54.319761668321746</v>
      </c>
      <c r="Z2456" s="4">
        <f>(Table1[[#This Row],[Tariff per Car]]/111)</f>
        <v>49.27927927927928</v>
      </c>
      <c r="AA2456" s="6">
        <f>(Table1[[#This Row],[Tariff per Car]]/111)/Table1[[#This Row],[Route Mileage]]</f>
        <v>2.5746749884680918E-2</v>
      </c>
      <c r="AB2456" s="4">
        <v>0.06</v>
      </c>
      <c r="AC2456" s="4">
        <f>Table1[[#This Row],[FSC per Mile]]*Table1[[#This Row],[Route Mileage]]</f>
        <v>114.83999999999999</v>
      </c>
      <c r="AD2456" s="4">
        <f>Table1[[#This Row],[Tariff per Car]]+Table1[[#This Row],[FSC per Car]]</f>
        <v>5584.84</v>
      </c>
      <c r="AE2456" s="4">
        <f>IF(Table1[[#This Row],[Commodity]]="corn",Table1[[#This Row],[Tariff + FSC per Car]]/(111*2000/56),Table1[[#This Row],[Tariff + FSC per Car]]/(111*2000/60))</f>
        <v>1.4087884684684686</v>
      </c>
      <c r="AF2456" s="4">
        <f>Table1[[#This Row],[Tariff + FSC per Car]]/100.7</f>
        <v>55.460178748758686</v>
      </c>
      <c r="AG2456" s="4">
        <f>(Table1[[#This Row],[Tariff + FSC per Car]]/111)</f>
        <v>50.313873873873874</v>
      </c>
      <c r="AH2456" s="6">
        <f>(Table1[[#This Row],[Tariff + FSC per Car]]/111)/Table1[[#This Row],[Route Mileage]]</f>
        <v>2.628729042522146E-2</v>
      </c>
    </row>
    <row r="2457" spans="1:34" x14ac:dyDescent="0.25">
      <c r="A2457" s="3">
        <v>46096</v>
      </c>
      <c r="B2457" s="22" t="s">
        <v>34</v>
      </c>
      <c r="C2457" s="22" t="s">
        <v>34</v>
      </c>
      <c r="D2457" s="25">
        <v>4022</v>
      </c>
      <c r="E2457" s="24">
        <v>39011</v>
      </c>
      <c r="F2457" s="22" t="s">
        <v>35</v>
      </c>
      <c r="G2457" s="22" t="s">
        <v>36</v>
      </c>
      <c r="H2457" s="22" t="s">
        <v>46</v>
      </c>
      <c r="I2457" s="23" t="s">
        <v>47</v>
      </c>
      <c r="J2457" t="str">
        <f>_xlfn.CONCAT(IFERROR(INDEX(Lookup!B:B, MATCH(Table1[[#This Row],[Origin City]], Lookup!A:A, 0)), Table1[[#This Row],[Origin City]]),","," ",Table1[[#This Row],[Origin State]])</f>
        <v>Clarkfield, MN</v>
      </c>
      <c r="K2457" s="23" t="s">
        <v>53</v>
      </c>
      <c r="L2457" s="23" t="s">
        <v>54</v>
      </c>
      <c r="M2457" s="23" t="str">
        <f>_xlfn.CONCAT(IFERROR(INDEX(Lookup!B:B, MATCH(Table1[[#This Row],[Destination City]], Lookup!A:A, 0)), Table1[[#This Row],[Destination City]]),","," ",Table1[[#This Row],[Destination State]])</f>
        <v>Hereford, TX</v>
      </c>
      <c r="N2457" s="48">
        <v>1113</v>
      </c>
      <c r="O2457" s="23" t="s">
        <v>51</v>
      </c>
      <c r="P2457" s="23">
        <v>110</v>
      </c>
      <c r="Q2457" s="23">
        <v>120</v>
      </c>
      <c r="R2457" s="23" t="s">
        <v>42</v>
      </c>
      <c r="S2457" s="23" t="s">
        <v>43</v>
      </c>
      <c r="T2457" s="23" t="s">
        <v>52</v>
      </c>
      <c r="U2457" s="37" t="s">
        <v>44</v>
      </c>
      <c r="V2457" s="32" t="s">
        <v>45</v>
      </c>
      <c r="W2457" s="4">
        <v>5600</v>
      </c>
      <c r="X2457" s="4">
        <f>IF(Table1[[#This Row],[Commodity]]="corn",Table1[[#This Row],[Tariff per Car]]/(111*2000/56),Table1[[#This Row],[Tariff per Car]]/(111*2000/60))</f>
        <v>1.4126126126126126</v>
      </c>
      <c r="Y2457" s="4">
        <f>Table1[[#This Row],[Tariff per Car]]/100.7</f>
        <v>55.610724925521346</v>
      </c>
      <c r="Z2457" s="4">
        <f>(Table1[[#This Row],[Tariff per Car]]/111)</f>
        <v>50.450450450450454</v>
      </c>
      <c r="AA2457" s="6">
        <f>(Table1[[#This Row],[Tariff per Car]]/111)/Table1[[#This Row],[Route Mileage]]</f>
        <v>4.5328347215139668E-2</v>
      </c>
      <c r="AB2457" s="4">
        <v>0.06</v>
      </c>
      <c r="AC2457" s="4">
        <f>Table1[[#This Row],[FSC per Mile]]*Table1[[#This Row],[Route Mileage]]</f>
        <v>66.78</v>
      </c>
      <c r="AD2457" s="4">
        <f>Table1[[#This Row],[Tariff per Car]]+Table1[[#This Row],[FSC per Car]]</f>
        <v>5666.78</v>
      </c>
      <c r="AE2457" s="4">
        <f>IF(Table1[[#This Row],[Commodity]]="corn",Table1[[#This Row],[Tariff + FSC per Car]]/(111*2000/56),Table1[[#This Row],[Tariff + FSC per Car]]/(111*2000/60))</f>
        <v>1.4294580180180181</v>
      </c>
      <c r="AF2457" s="4">
        <f>Table1[[#This Row],[Tariff + FSC per Car]]/100.7</f>
        <v>56.273882820258187</v>
      </c>
      <c r="AG2457" s="4">
        <f>(Table1[[#This Row],[Tariff + FSC per Car]]/111)</f>
        <v>51.052072072072072</v>
      </c>
      <c r="AH2457" s="6">
        <f>(Table1[[#This Row],[Tariff + FSC per Car]]/111)/Table1[[#This Row],[Route Mileage]]</f>
        <v>4.586888775568021E-2</v>
      </c>
    </row>
    <row r="2458" spans="1:34" x14ac:dyDescent="0.25">
      <c r="A2458" s="3">
        <v>46096</v>
      </c>
      <c r="B2458" s="22" t="s">
        <v>34</v>
      </c>
      <c r="C2458" s="22" t="s">
        <v>34</v>
      </c>
      <c r="D2458" s="25">
        <v>4022</v>
      </c>
      <c r="E2458" s="24">
        <v>39011</v>
      </c>
      <c r="F2458" s="22" t="s">
        <v>35</v>
      </c>
      <c r="G2458" s="22" t="s">
        <v>36</v>
      </c>
      <c r="H2458" s="22" t="s">
        <v>55</v>
      </c>
      <c r="I2458" s="23" t="s">
        <v>38</v>
      </c>
      <c r="J2458" t="str">
        <f>_xlfn.CONCAT(IFERROR(INDEX(Lookup!B:B, MATCH(Table1[[#This Row],[Origin City]], Lookup!A:A, 0)), Table1[[#This Row],[Origin City]]),","," ",Table1[[#This Row],[Origin State]])</f>
        <v>Edison, NE</v>
      </c>
      <c r="K2458" s="23" t="s">
        <v>53</v>
      </c>
      <c r="L2458" s="23" t="s">
        <v>54</v>
      </c>
      <c r="M2458" s="23" t="str">
        <f>_xlfn.CONCAT(IFERROR(INDEX(Lookup!B:B, MATCH(Table1[[#This Row],[Destination City]], Lookup!A:A, 0)), Table1[[#This Row],[Destination City]]),","," ",Table1[[#This Row],[Destination State]])</f>
        <v>Hereford, TX</v>
      </c>
      <c r="N2458" s="48">
        <v>786</v>
      </c>
      <c r="O2458" s="23" t="s">
        <v>51</v>
      </c>
      <c r="P2458" s="23">
        <v>110</v>
      </c>
      <c r="Q2458" s="23">
        <v>120</v>
      </c>
      <c r="R2458" s="23" t="s">
        <v>42</v>
      </c>
      <c r="S2458" s="23" t="s">
        <v>43</v>
      </c>
      <c r="T2458" s="23" t="s">
        <v>52</v>
      </c>
      <c r="U2458" s="37" t="s">
        <v>44</v>
      </c>
      <c r="V2458" s="32" t="s">
        <v>45</v>
      </c>
      <c r="W2458" s="4">
        <v>4500</v>
      </c>
      <c r="X2458" s="4">
        <f>IF(Table1[[#This Row],[Commodity]]="corn",Table1[[#This Row],[Tariff per Car]]/(111*2000/56),Table1[[#This Row],[Tariff per Car]]/(111*2000/60))</f>
        <v>1.1351351351351351</v>
      </c>
      <c r="Y2458" s="4">
        <f>Table1[[#This Row],[Tariff per Car]]/100.7</f>
        <v>44.68718967229394</v>
      </c>
      <c r="Z2458" s="4">
        <f>(Table1[[#This Row],[Tariff per Car]]/111)</f>
        <v>40.54054054054054</v>
      </c>
      <c r="AA2458" s="6">
        <f>(Table1[[#This Row],[Tariff per Car]]/111)/Table1[[#This Row],[Route Mileage]]</f>
        <v>5.1578295853105013E-2</v>
      </c>
      <c r="AB2458" s="4">
        <v>0.06</v>
      </c>
      <c r="AC2458" s="4">
        <f>Table1[[#This Row],[FSC per Mile]]*Table1[[#This Row],[Route Mileage]]</f>
        <v>47.16</v>
      </c>
      <c r="AD2458" s="4">
        <f>Table1[[#This Row],[Tariff per Car]]+Table1[[#This Row],[FSC per Car]]</f>
        <v>4547.16</v>
      </c>
      <c r="AE2458" s="4">
        <f>IF(Table1[[#This Row],[Commodity]]="corn",Table1[[#This Row],[Tariff + FSC per Car]]/(111*2000/56),Table1[[#This Row],[Tariff + FSC per Car]]/(111*2000/60))</f>
        <v>1.1470313513513513</v>
      </c>
      <c r="AF2458" s="4">
        <f>Table1[[#This Row],[Tariff + FSC per Car]]/100.7</f>
        <v>45.155511420059582</v>
      </c>
      <c r="AG2458" s="4">
        <f>(Table1[[#This Row],[Tariff + FSC per Car]]/111)</f>
        <v>40.965405405405406</v>
      </c>
      <c r="AH2458" s="6">
        <f>(Table1[[#This Row],[Tariff + FSC per Car]]/111)/Table1[[#This Row],[Route Mileage]]</f>
        <v>5.2118836393645555E-2</v>
      </c>
    </row>
    <row r="2459" spans="1:34" x14ac:dyDescent="0.25">
      <c r="A2459" s="3">
        <v>46096</v>
      </c>
      <c r="B2459" s="22" t="s">
        <v>34</v>
      </c>
      <c r="C2459" s="22" t="s">
        <v>34</v>
      </c>
      <c r="D2459" s="25">
        <v>4022</v>
      </c>
      <c r="E2459" s="24">
        <v>39013</v>
      </c>
      <c r="F2459" s="22" t="s">
        <v>35</v>
      </c>
      <c r="G2459" s="22" t="s">
        <v>36</v>
      </c>
      <c r="H2459" s="22" t="s">
        <v>55</v>
      </c>
      <c r="I2459" s="23" t="s">
        <v>38</v>
      </c>
      <c r="J2459" t="str">
        <f>_xlfn.CONCAT(IFERROR(INDEX(Lookup!B:B, MATCH(Table1[[#This Row],[Origin City]], Lookup!A:A, 0)), Table1[[#This Row],[Origin City]]),","," ",Table1[[#This Row],[Origin State]])</f>
        <v>Edison, NE</v>
      </c>
      <c r="K2459" s="23" t="s">
        <v>48</v>
      </c>
      <c r="L2459" s="23" t="s">
        <v>49</v>
      </c>
      <c r="M2459" s="23" t="s">
        <v>50</v>
      </c>
      <c r="N2459" s="48">
        <v>2114</v>
      </c>
      <c r="O2459" s="23" t="s">
        <v>51</v>
      </c>
      <c r="P2459" s="23">
        <v>110</v>
      </c>
      <c r="Q2459" s="23">
        <v>120</v>
      </c>
      <c r="R2459" s="23" t="s">
        <v>42</v>
      </c>
      <c r="S2459" s="23" t="s">
        <v>43</v>
      </c>
      <c r="T2459" s="23" t="s">
        <v>52</v>
      </c>
      <c r="U2459" s="37" t="s">
        <v>44</v>
      </c>
      <c r="V2459" s="32" t="s">
        <v>45</v>
      </c>
      <c r="W2459" s="4">
        <v>5350</v>
      </c>
      <c r="X2459" s="4">
        <f>IF(Table1[[#This Row],[Commodity]]="corn",Table1[[#This Row],[Tariff per Car]]/(111*2000/56),Table1[[#This Row],[Tariff per Car]]/(111*2000/60))</f>
        <v>1.3495495495495495</v>
      </c>
      <c r="Y2459" s="4">
        <f>Table1[[#This Row],[Tariff per Car]]/100.7</f>
        <v>53.128103277060575</v>
      </c>
      <c r="Z2459" s="4">
        <f>(Table1[[#This Row],[Tariff per Car]]/111)</f>
        <v>48.198198198198199</v>
      </c>
      <c r="AA2459" s="6">
        <f>(Table1[[#This Row],[Tariff per Car]]/111)/Table1[[#This Row],[Route Mileage]]</f>
        <v>2.2799526110784389E-2</v>
      </c>
      <c r="AB2459" s="4">
        <v>0.06</v>
      </c>
      <c r="AC2459" s="4">
        <f>Table1[[#This Row],[FSC per Mile]]*Table1[[#This Row],[Route Mileage]]</f>
        <v>126.83999999999999</v>
      </c>
      <c r="AD2459" s="4">
        <f>Table1[[#This Row],[Tariff per Car]]+Table1[[#This Row],[FSC per Car]]</f>
        <v>5476.84</v>
      </c>
      <c r="AE2459" s="4">
        <f>IF(Table1[[#This Row],[Commodity]]="corn",Table1[[#This Row],[Tariff + FSC per Car]]/(111*2000/56),Table1[[#This Row],[Tariff + FSC per Car]]/(111*2000/60))</f>
        <v>1.3815452252252254</v>
      </c>
      <c r="AF2459" s="4">
        <f>Table1[[#This Row],[Tariff + FSC per Car]]/100.7</f>
        <v>54.387686196623633</v>
      </c>
      <c r="AG2459" s="4">
        <f>(Table1[[#This Row],[Tariff + FSC per Car]]/111)</f>
        <v>49.340900900900905</v>
      </c>
      <c r="AH2459" s="6">
        <f>(Table1[[#This Row],[Tariff + FSC per Car]]/111)/Table1[[#This Row],[Route Mileage]]</f>
        <v>2.3340066651324931E-2</v>
      </c>
    </row>
    <row r="2460" spans="1:34" x14ac:dyDescent="0.25">
      <c r="A2460" s="3">
        <v>46096</v>
      </c>
      <c r="B2460" s="22" t="s">
        <v>34</v>
      </c>
      <c r="C2460" s="22" t="s">
        <v>34</v>
      </c>
      <c r="D2460" s="25">
        <v>4022</v>
      </c>
      <c r="E2460" s="24">
        <v>39011</v>
      </c>
      <c r="F2460" s="22" t="s">
        <v>35</v>
      </c>
      <c r="G2460" s="22" t="s">
        <v>36</v>
      </c>
      <c r="H2460" s="22" t="s">
        <v>55</v>
      </c>
      <c r="I2460" s="23" t="s">
        <v>38</v>
      </c>
      <c r="J2460" t="str">
        <f>_xlfn.CONCAT(IFERROR(INDEX(Lookup!B:B, MATCH(Table1[[#This Row],[Origin City]], Lookup!A:A, 0)), Table1[[#This Row],[Origin City]]),","," ",Table1[[#This Row],[Origin State]])</f>
        <v>Edison, NE</v>
      </c>
      <c r="K2460" s="23" t="s">
        <v>39</v>
      </c>
      <c r="L2460" s="23" t="s">
        <v>40</v>
      </c>
      <c r="M2460" s="23" t="str">
        <f>_xlfn.CONCAT(IFERROR(INDEX(Lookup!B:B, MATCH(Table1[[#This Row],[Destination City]], Lookup!A:A, 0)), Table1[[#This Row],[Destination City]]),","," ",Table1[[#This Row],[Destination State]])</f>
        <v>Hanford, CA</v>
      </c>
      <c r="N2460" s="48">
        <v>1844</v>
      </c>
      <c r="O2460" s="23" t="s">
        <v>41</v>
      </c>
      <c r="P2460" s="23">
        <v>110</v>
      </c>
      <c r="Q2460" s="23">
        <v>120</v>
      </c>
      <c r="R2460" s="23" t="s">
        <v>42</v>
      </c>
      <c r="S2460" s="23" t="s">
        <v>43</v>
      </c>
      <c r="T2460" s="23" t="s">
        <v>52</v>
      </c>
      <c r="U2460" s="37" t="s">
        <v>44</v>
      </c>
      <c r="V2460" s="32" t="s">
        <v>45</v>
      </c>
      <c r="W2460" s="4">
        <v>5460</v>
      </c>
      <c r="X2460" s="4">
        <f>IF(Table1[[#This Row],[Commodity]]="corn",Table1[[#This Row],[Tariff per Car]]/(111*2000/56),Table1[[#This Row],[Tariff per Car]]/(111*2000/60))</f>
        <v>1.3772972972972972</v>
      </c>
      <c r="Y2460" s="4">
        <f>Table1[[#This Row],[Tariff per Car]]/100.7</f>
        <v>54.220456802383318</v>
      </c>
      <c r="Z2460" s="4">
        <f>(Table1[[#This Row],[Tariff per Car]]/111)</f>
        <v>49.189189189189186</v>
      </c>
      <c r="AA2460" s="6">
        <f>(Table1[[#This Row],[Tariff per Car]]/111)/Table1[[#This Row],[Route Mileage]]</f>
        <v>2.6675265286978951E-2</v>
      </c>
      <c r="AB2460" s="4">
        <v>0.06</v>
      </c>
      <c r="AC2460" s="4">
        <f>Table1[[#This Row],[FSC per Mile]]*Table1[[#This Row],[Route Mileage]]</f>
        <v>110.64</v>
      </c>
      <c r="AD2460" s="4">
        <f>Table1[[#This Row],[Tariff per Car]]+Table1[[#This Row],[FSC per Car]]</f>
        <v>5570.64</v>
      </c>
      <c r="AE2460" s="4">
        <f>IF(Table1[[#This Row],[Commodity]]="corn",Table1[[#This Row],[Tariff + FSC per Car]]/(111*2000/56),Table1[[#This Row],[Tariff + FSC per Car]]/(111*2000/60))</f>
        <v>1.4052064864864866</v>
      </c>
      <c r="AF2460" s="4">
        <f>Table1[[#This Row],[Tariff + FSC per Car]]/100.7</f>
        <v>55.319165839126121</v>
      </c>
      <c r="AG2460" s="4">
        <f>(Table1[[#This Row],[Tariff + FSC per Car]]/111)</f>
        <v>50.185945945945946</v>
      </c>
      <c r="AH2460" s="6">
        <f>(Table1[[#This Row],[Tariff + FSC per Car]]/111)/Table1[[#This Row],[Route Mileage]]</f>
        <v>2.7215805827519493E-2</v>
      </c>
    </row>
    <row r="2461" spans="1:34" x14ac:dyDescent="0.25">
      <c r="A2461" s="3">
        <v>46096</v>
      </c>
      <c r="B2461" s="22" t="s">
        <v>34</v>
      </c>
      <c r="C2461" s="22" t="s">
        <v>34</v>
      </c>
      <c r="D2461" s="25">
        <v>4022</v>
      </c>
      <c r="E2461" s="24">
        <v>39011</v>
      </c>
      <c r="F2461" s="22" t="s">
        <v>35</v>
      </c>
      <c r="G2461" s="22" t="s">
        <v>36</v>
      </c>
      <c r="H2461" s="22" t="s">
        <v>56</v>
      </c>
      <c r="I2461" s="23" t="s">
        <v>57</v>
      </c>
      <c r="J2461" t="str">
        <f>_xlfn.CONCAT(IFERROR(INDEX(Lookup!B:B, MATCH(Table1[[#This Row],[Origin City]], Lookup!A:A, 0)), Table1[[#This Row],[Origin City]]),","," ",Table1[[#This Row],[Origin State]])</f>
        <v>Greenwood (Mendota), IL</v>
      </c>
      <c r="K2461" s="23" t="s">
        <v>53</v>
      </c>
      <c r="L2461" s="23" t="s">
        <v>54</v>
      </c>
      <c r="M2461" s="23" t="str">
        <f>_xlfn.CONCAT(IFERROR(INDEX(Lookup!B:B, MATCH(Table1[[#This Row],[Destination City]], Lookup!A:A, 0)), Table1[[#This Row],[Destination City]]),","," ",Table1[[#This Row],[Destination State]])</f>
        <v>Hereford, TX</v>
      </c>
      <c r="N2461" s="48">
        <v>941</v>
      </c>
      <c r="O2461" s="23" t="s">
        <v>41</v>
      </c>
      <c r="P2461" s="23">
        <v>110</v>
      </c>
      <c r="Q2461" s="23">
        <v>120</v>
      </c>
      <c r="R2461" s="23" t="s">
        <v>42</v>
      </c>
      <c r="S2461" s="23" t="s">
        <v>43</v>
      </c>
      <c r="T2461" s="23" t="s">
        <v>52</v>
      </c>
      <c r="U2461" s="37" t="s">
        <v>44</v>
      </c>
      <c r="V2461" s="32" t="s">
        <v>45</v>
      </c>
      <c r="W2461" s="4">
        <v>4620</v>
      </c>
      <c r="X2461" s="4">
        <f>IF(Table1[[#This Row],[Commodity]]="corn",Table1[[#This Row],[Tariff per Car]]/(111*2000/56),Table1[[#This Row],[Tariff per Car]]/(111*2000/60))</f>
        <v>1.1654054054054055</v>
      </c>
      <c r="Y2461" s="4">
        <f>Table1[[#This Row],[Tariff per Car]]/100.7</f>
        <v>45.878848063555111</v>
      </c>
      <c r="Z2461" s="4">
        <f>(Table1[[#This Row],[Tariff per Car]]/111)</f>
        <v>41.621621621621621</v>
      </c>
      <c r="AA2461" s="6">
        <f>(Table1[[#This Row],[Tariff per Car]]/111)/Table1[[#This Row],[Route Mileage]]</f>
        <v>4.4231266335410864E-2</v>
      </c>
      <c r="AB2461" s="4">
        <v>0.06</v>
      </c>
      <c r="AC2461" s="4">
        <f>Table1[[#This Row],[FSC per Mile]]*Table1[[#This Row],[Route Mileage]]</f>
        <v>56.46</v>
      </c>
      <c r="AD2461" s="4">
        <f>Table1[[#This Row],[Tariff per Car]]+Table1[[#This Row],[FSC per Car]]</f>
        <v>4676.46</v>
      </c>
      <c r="AE2461" s="4">
        <f>IF(Table1[[#This Row],[Commodity]]="corn",Table1[[#This Row],[Tariff + FSC per Car]]/(111*2000/56),Table1[[#This Row],[Tariff + FSC per Car]]/(111*2000/60))</f>
        <v>1.1796475675675675</v>
      </c>
      <c r="AF2461" s="4">
        <f>Table1[[#This Row],[Tariff + FSC per Car]]/100.7</f>
        <v>46.439523336643497</v>
      </c>
      <c r="AG2461" s="4">
        <f>(Table1[[#This Row],[Tariff + FSC per Car]]/111)</f>
        <v>42.130270270270273</v>
      </c>
      <c r="AH2461" s="6">
        <f>(Table1[[#This Row],[Tariff + FSC per Car]]/111)/Table1[[#This Row],[Route Mileage]]</f>
        <v>4.4771806875951406E-2</v>
      </c>
    </row>
    <row r="2462" spans="1:34" x14ac:dyDescent="0.25">
      <c r="A2462" s="3">
        <v>46096</v>
      </c>
      <c r="B2462" s="22" t="s">
        <v>34</v>
      </c>
      <c r="C2462" s="22" t="s">
        <v>34</v>
      </c>
      <c r="D2462" s="25">
        <v>4022</v>
      </c>
      <c r="E2462" s="24">
        <v>39011</v>
      </c>
      <c r="F2462" s="22" t="s">
        <v>35</v>
      </c>
      <c r="G2462" s="22" t="s">
        <v>36</v>
      </c>
      <c r="H2462" s="22" t="s">
        <v>58</v>
      </c>
      <c r="I2462" s="23" t="s">
        <v>59</v>
      </c>
      <c r="J2462" t="str">
        <f>_xlfn.CONCAT(IFERROR(INDEX(Lookup!B:B, MATCH(Table1[[#This Row],[Origin City]], Lookup!A:A, 0)), Table1[[#This Row],[Origin City]]),","," ",Table1[[#This Row],[Origin State]])</f>
        <v>Hancock, IA</v>
      </c>
      <c r="K2462" s="23" t="s">
        <v>60</v>
      </c>
      <c r="L2462" s="23" t="s">
        <v>54</v>
      </c>
      <c r="M2462" s="23" t="str">
        <f>_xlfn.CONCAT(IFERROR(INDEX(Lookup!B:B, MATCH(Table1[[#This Row],[Destination City]], Lookup!A:A, 0)), Table1[[#This Row],[Destination City]]),","," ",Table1[[#This Row],[Destination State]])</f>
        <v>Plainview, TX</v>
      </c>
      <c r="N2462" s="48">
        <v>892</v>
      </c>
      <c r="O2462" s="23" t="s">
        <v>41</v>
      </c>
      <c r="P2462" s="23">
        <v>110</v>
      </c>
      <c r="Q2462" s="23">
        <v>120</v>
      </c>
      <c r="R2462" s="23" t="s">
        <v>42</v>
      </c>
      <c r="S2462" s="23" t="s">
        <v>43</v>
      </c>
      <c r="T2462" s="23" t="s">
        <v>43</v>
      </c>
      <c r="U2462" s="37" t="s">
        <v>44</v>
      </c>
      <c r="V2462" s="32" t="s">
        <v>45</v>
      </c>
      <c r="W2462" s="4">
        <v>4860</v>
      </c>
      <c r="X2462" s="4">
        <f>IF(Table1[[#This Row],[Commodity]]="corn",Table1[[#This Row],[Tariff per Car]]/(111*2000/56),Table1[[#This Row],[Tariff per Car]]/(111*2000/60))</f>
        <v>1.2259459459459459</v>
      </c>
      <c r="Y2462" s="4">
        <f>Table1[[#This Row],[Tariff per Car]]/100.7</f>
        <v>48.262164846077454</v>
      </c>
      <c r="Z2462" s="4">
        <f>(Table1[[#This Row],[Tariff per Car]]/111)</f>
        <v>43.783783783783782</v>
      </c>
      <c r="AA2462" s="6">
        <f>(Table1[[#This Row],[Tariff per Car]]/111)/Table1[[#This Row],[Route Mileage]]</f>
        <v>4.908495939886074E-2</v>
      </c>
      <c r="AB2462" s="4">
        <v>0.06</v>
      </c>
      <c r="AC2462" s="4">
        <f>Table1[[#This Row],[FSC per Mile]]*Table1[[#This Row],[Route Mileage]]</f>
        <v>53.519999999999996</v>
      </c>
      <c r="AD2462" s="4">
        <f>Table1[[#This Row],[Tariff per Car]]+Table1[[#This Row],[FSC per Car]]</f>
        <v>4913.5200000000004</v>
      </c>
      <c r="AE2462" s="4">
        <f>IF(Table1[[#This Row],[Commodity]]="corn",Table1[[#This Row],[Tariff + FSC per Car]]/(111*2000/56),Table1[[#This Row],[Tariff + FSC per Car]]/(111*2000/60))</f>
        <v>1.2394464864864867</v>
      </c>
      <c r="AF2462" s="4">
        <f>Table1[[#This Row],[Tariff + FSC per Car]]/100.7</f>
        <v>48.793644488579943</v>
      </c>
      <c r="AG2462" s="4">
        <f>(Table1[[#This Row],[Tariff + FSC per Car]]/111)</f>
        <v>44.265945945945951</v>
      </c>
      <c r="AH2462" s="6">
        <f>(Table1[[#This Row],[Tariff + FSC per Car]]/111)/Table1[[#This Row],[Route Mileage]]</f>
        <v>4.9625499939401289E-2</v>
      </c>
    </row>
    <row r="2463" spans="1:34" x14ac:dyDescent="0.25">
      <c r="A2463" s="3">
        <v>46096</v>
      </c>
      <c r="B2463" s="22" t="s">
        <v>34</v>
      </c>
      <c r="C2463" s="22" t="s">
        <v>34</v>
      </c>
      <c r="D2463" s="25">
        <v>4022</v>
      </c>
      <c r="E2463" s="24">
        <v>39011</v>
      </c>
      <c r="F2463" s="22" t="s">
        <v>35</v>
      </c>
      <c r="G2463" s="22" t="s">
        <v>36</v>
      </c>
      <c r="H2463" s="22" t="s">
        <v>61</v>
      </c>
      <c r="I2463" s="23" t="s">
        <v>62</v>
      </c>
      <c r="J2463" t="str">
        <f>_xlfn.CONCAT(IFERROR(INDEX(Lookup!B:B, MATCH(Table1[[#This Row],[Origin City]], Lookup!A:A, 0)), Table1[[#This Row],[Origin City]]),","," ",Table1[[#This Row],[Origin State]])</f>
        <v>Phelps (Rock Port), MO</v>
      </c>
      <c r="K2463" s="23" t="s">
        <v>63</v>
      </c>
      <c r="L2463" s="23" t="s">
        <v>64</v>
      </c>
      <c r="M2463" s="23" t="str">
        <f>_xlfn.CONCAT(IFERROR(INDEX(Lookup!B:B, MATCH(Table1[[#This Row],[Destination City]], Lookup!A:A, 0)), Table1[[#This Row],[Destination City]]),","," ",Table1[[#This Row],[Destination State]])</f>
        <v>Clovis, NM</v>
      </c>
      <c r="N2463" s="48">
        <v>768</v>
      </c>
      <c r="O2463" s="23" t="s">
        <v>41</v>
      </c>
      <c r="P2463" s="23">
        <v>110</v>
      </c>
      <c r="Q2463" s="23">
        <v>120</v>
      </c>
      <c r="R2463" s="23" t="s">
        <v>42</v>
      </c>
      <c r="S2463" s="23" t="s">
        <v>43</v>
      </c>
      <c r="T2463" s="23" t="s">
        <v>52</v>
      </c>
      <c r="U2463" s="37" t="s">
        <v>44</v>
      </c>
      <c r="V2463" s="32" t="s">
        <v>45</v>
      </c>
      <c r="W2463" s="4">
        <v>4260</v>
      </c>
      <c r="X2463" s="4">
        <f>IF(Table1[[#This Row],[Commodity]]="corn",Table1[[#This Row],[Tariff per Car]]/(111*2000/56),Table1[[#This Row],[Tariff per Car]]/(111*2000/60))</f>
        <v>1.0745945945945947</v>
      </c>
      <c r="Y2463" s="4">
        <f>Table1[[#This Row],[Tariff per Car]]/100.7</f>
        <v>42.303872889771597</v>
      </c>
      <c r="Z2463" s="4">
        <f>(Table1[[#This Row],[Tariff per Car]]/111)</f>
        <v>38.378378378378379</v>
      </c>
      <c r="AA2463" s="6">
        <f>(Table1[[#This Row],[Tariff per Car]]/111)/Table1[[#This Row],[Route Mileage]]</f>
        <v>4.997184684684685E-2</v>
      </c>
      <c r="AB2463" s="4">
        <v>0.06</v>
      </c>
      <c r="AC2463" s="4">
        <f>Table1[[#This Row],[FSC per Mile]]*Table1[[#This Row],[Route Mileage]]</f>
        <v>46.08</v>
      </c>
      <c r="AD2463" s="4">
        <f>Table1[[#This Row],[Tariff per Car]]+Table1[[#This Row],[FSC per Car]]</f>
        <v>4306.08</v>
      </c>
      <c r="AE2463" s="4">
        <f>IF(Table1[[#This Row],[Commodity]]="corn",Table1[[#This Row],[Tariff + FSC per Car]]/(111*2000/56),Table1[[#This Row],[Tariff + FSC per Car]]/(111*2000/60))</f>
        <v>1.0862183783783783</v>
      </c>
      <c r="AF2463" s="4">
        <f>Table1[[#This Row],[Tariff + FSC per Car]]/100.7</f>
        <v>42.761469712015888</v>
      </c>
      <c r="AG2463" s="4">
        <f>(Table1[[#This Row],[Tariff + FSC per Car]]/111)</f>
        <v>38.79351351351351</v>
      </c>
      <c r="AH2463" s="6">
        <f>(Table1[[#This Row],[Tariff + FSC per Car]]/111)/Table1[[#This Row],[Route Mileage]]</f>
        <v>5.0512387387387385E-2</v>
      </c>
    </row>
    <row r="2464" spans="1:34" x14ac:dyDescent="0.25">
      <c r="A2464" s="3">
        <v>46096</v>
      </c>
      <c r="B2464" s="22" t="s">
        <v>34</v>
      </c>
      <c r="C2464" s="22" t="s">
        <v>34</v>
      </c>
      <c r="D2464" s="25">
        <v>4022</v>
      </c>
      <c r="E2464" s="24">
        <v>39011</v>
      </c>
      <c r="F2464" s="22" t="s">
        <v>35</v>
      </c>
      <c r="G2464" s="22" t="s">
        <v>36</v>
      </c>
      <c r="H2464" s="22" t="s">
        <v>61</v>
      </c>
      <c r="I2464" s="23" t="s">
        <v>62</v>
      </c>
      <c r="J2464" t="str">
        <f>_xlfn.CONCAT(IFERROR(INDEX(Lookup!B:B, MATCH(Table1[[#This Row],[Origin City]], Lookup!A:A, 0)), Table1[[#This Row],[Origin City]]),","," ",Table1[[#This Row],[Origin State]])</f>
        <v>Phelps (Rock Port), MO</v>
      </c>
      <c r="K2464" s="23" t="s">
        <v>65</v>
      </c>
      <c r="L2464" s="23" t="s">
        <v>54</v>
      </c>
      <c r="M2464" s="23" t="s">
        <v>66</v>
      </c>
      <c r="N2464" s="48">
        <v>1182</v>
      </c>
      <c r="O2464" s="23" t="s">
        <v>41</v>
      </c>
      <c r="P2464" s="23">
        <v>110</v>
      </c>
      <c r="Q2464" s="23">
        <v>120</v>
      </c>
      <c r="R2464" s="23" t="s">
        <v>42</v>
      </c>
      <c r="S2464" s="23" t="s">
        <v>43</v>
      </c>
      <c r="T2464" s="23" t="s">
        <v>52</v>
      </c>
      <c r="U2464" s="37" t="s">
        <v>44</v>
      </c>
      <c r="V2464" s="32" t="s">
        <v>45</v>
      </c>
      <c r="W2464" s="4">
        <v>4000</v>
      </c>
      <c r="X2464" s="4">
        <f>IF(Table1[[#This Row],[Commodity]]="corn",Table1[[#This Row],[Tariff per Car]]/(111*2000/56),Table1[[#This Row],[Tariff per Car]]/(111*2000/60))</f>
        <v>1.0090090090090089</v>
      </c>
      <c r="Y2464" s="4">
        <f>Table1[[#This Row],[Tariff per Car]]/100.7</f>
        <v>39.72194637537239</v>
      </c>
      <c r="Z2464" s="4">
        <f>(Table1[[#This Row],[Tariff per Car]]/111)</f>
        <v>36.036036036036037</v>
      </c>
      <c r="AA2464" s="6">
        <f>(Table1[[#This Row],[Tariff per Car]]/111)/Table1[[#This Row],[Route Mileage]]</f>
        <v>3.0487340132010186E-2</v>
      </c>
      <c r="AB2464" s="4">
        <v>0.06</v>
      </c>
      <c r="AC2464" s="4">
        <f>Table1[[#This Row],[FSC per Mile]]*Table1[[#This Row],[Route Mileage]]</f>
        <v>70.92</v>
      </c>
      <c r="AD2464" s="4">
        <f>Table1[[#This Row],[Tariff per Car]]+Table1[[#This Row],[FSC per Car]]</f>
        <v>4070.92</v>
      </c>
      <c r="AE2464" s="4">
        <f>IF(Table1[[#This Row],[Commodity]]="corn",Table1[[#This Row],[Tariff + FSC per Car]]/(111*2000/56),Table1[[#This Row],[Tariff + FSC per Car]]/(111*2000/60))</f>
        <v>1.0268987387387387</v>
      </c>
      <c r="AF2464" s="4">
        <f>Table1[[#This Row],[Tariff + FSC per Car]]/100.7</f>
        <v>40.426216484607743</v>
      </c>
      <c r="AG2464" s="4">
        <f>(Table1[[#This Row],[Tariff + FSC per Car]]/111)</f>
        <v>36.674954954954956</v>
      </c>
      <c r="AH2464" s="6">
        <f>(Table1[[#This Row],[Tariff + FSC per Car]]/111)/Table1[[#This Row],[Route Mileage]]</f>
        <v>3.1027880672550724E-2</v>
      </c>
    </row>
    <row r="2465" spans="1:34" x14ac:dyDescent="0.25">
      <c r="A2465" s="3">
        <v>46096</v>
      </c>
      <c r="B2465" s="22" t="s">
        <v>34</v>
      </c>
      <c r="C2465" s="22" t="s">
        <v>34</v>
      </c>
      <c r="D2465" s="25">
        <v>4022</v>
      </c>
      <c r="E2465" s="24">
        <v>39013</v>
      </c>
      <c r="F2465" s="22" t="s">
        <v>35</v>
      </c>
      <c r="G2465" s="22" t="s">
        <v>36</v>
      </c>
      <c r="H2465" s="22" t="s">
        <v>67</v>
      </c>
      <c r="I2465" s="23" t="s">
        <v>68</v>
      </c>
      <c r="J2465" t="str">
        <f>_xlfn.CONCAT(IFERROR(INDEX(Lookup!B:B, MATCH(Table1[[#This Row],[Origin City]], Lookup!A:A, 0)), Table1[[#This Row],[Origin City]]),","," ",Table1[[#This Row],[Origin State]])</f>
        <v>Selby, SD</v>
      </c>
      <c r="K2465" s="23" t="s">
        <v>48</v>
      </c>
      <c r="L2465" s="23" t="s">
        <v>49</v>
      </c>
      <c r="M2465" s="23" t="s">
        <v>50</v>
      </c>
      <c r="N2465" s="48">
        <v>1665</v>
      </c>
      <c r="O2465" s="23" t="s">
        <v>51</v>
      </c>
      <c r="P2465" s="23">
        <v>110</v>
      </c>
      <c r="Q2465" s="23">
        <v>120</v>
      </c>
      <c r="R2465" s="23" t="s">
        <v>42</v>
      </c>
      <c r="S2465" s="23" t="s">
        <v>43</v>
      </c>
      <c r="T2465" s="23" t="s">
        <v>52</v>
      </c>
      <c r="U2465" s="37" t="s">
        <v>44</v>
      </c>
      <c r="V2465" s="32" t="s">
        <v>45</v>
      </c>
      <c r="W2465" s="4">
        <v>5430</v>
      </c>
      <c r="X2465" s="4">
        <f>IF(Table1[[#This Row],[Commodity]]="corn",Table1[[#This Row],[Tariff per Car]]/(111*2000/56),Table1[[#This Row],[Tariff per Car]]/(111*2000/60))</f>
        <v>1.3697297297297297</v>
      </c>
      <c r="Y2465" s="4">
        <f>Table1[[#This Row],[Tariff per Car]]/100.7</f>
        <v>53.922542204568025</v>
      </c>
      <c r="Z2465" s="4">
        <f>(Table1[[#This Row],[Tariff per Car]]/111)</f>
        <v>48.918918918918919</v>
      </c>
      <c r="AA2465" s="6">
        <f>(Table1[[#This Row],[Tariff per Car]]/111)/Table1[[#This Row],[Route Mileage]]</f>
        <v>2.9380732083434787E-2</v>
      </c>
      <c r="AB2465" s="4">
        <v>0.06</v>
      </c>
      <c r="AC2465" s="4">
        <f>Table1[[#This Row],[FSC per Mile]]*Table1[[#This Row],[Route Mileage]]</f>
        <v>99.899999999999991</v>
      </c>
      <c r="AD2465" s="4">
        <f>Table1[[#This Row],[Tariff per Car]]+Table1[[#This Row],[FSC per Car]]</f>
        <v>5529.9</v>
      </c>
      <c r="AE2465" s="4">
        <f>IF(Table1[[#This Row],[Commodity]]="corn",Table1[[#This Row],[Tariff + FSC per Car]]/(111*2000/56),Table1[[#This Row],[Tariff + FSC per Car]]/(111*2000/60))</f>
        <v>1.3949297297297296</v>
      </c>
      <c r="AF2465" s="4">
        <f>Table1[[#This Row],[Tariff + FSC per Car]]/100.7</f>
        <v>54.914597815292943</v>
      </c>
      <c r="AG2465" s="4">
        <f>(Table1[[#This Row],[Tariff + FSC per Car]]/111)</f>
        <v>49.818918918918918</v>
      </c>
      <c r="AH2465" s="6">
        <f>(Table1[[#This Row],[Tariff + FSC per Car]]/111)/Table1[[#This Row],[Route Mileage]]</f>
        <v>2.9921272623975325E-2</v>
      </c>
    </row>
    <row r="2466" spans="1:34" x14ac:dyDescent="0.25">
      <c r="A2466" s="3">
        <v>46096</v>
      </c>
      <c r="B2466" s="22" t="s">
        <v>34</v>
      </c>
      <c r="C2466" s="22" t="s">
        <v>34</v>
      </c>
      <c r="D2466" s="25">
        <v>4022</v>
      </c>
      <c r="E2466" s="24">
        <v>39013</v>
      </c>
      <c r="F2466" s="22" t="s">
        <v>35</v>
      </c>
      <c r="G2466" s="22" t="s">
        <v>36</v>
      </c>
      <c r="H2466" s="22" t="s">
        <v>69</v>
      </c>
      <c r="I2466" s="23" t="s">
        <v>47</v>
      </c>
      <c r="J2466" t="str">
        <f>_xlfn.CONCAT(IFERROR(INDEX(Lookup!B:B, MATCH(Table1[[#This Row],[Origin City]], Lookup!A:A, 0)), Table1[[#This Row],[Origin City]]),","," ",Table1[[#This Row],[Origin State]])</f>
        <v>St. Cloud, MN</v>
      </c>
      <c r="K2466" s="23" t="s">
        <v>48</v>
      </c>
      <c r="L2466" s="23" t="s">
        <v>49</v>
      </c>
      <c r="M2466" s="23" t="s">
        <v>50</v>
      </c>
      <c r="N2466" s="48">
        <v>1887</v>
      </c>
      <c r="O2466" s="23" t="s">
        <v>51</v>
      </c>
      <c r="P2466" s="23">
        <v>110</v>
      </c>
      <c r="Q2466" s="23">
        <v>120</v>
      </c>
      <c r="R2466" s="23" t="s">
        <v>42</v>
      </c>
      <c r="S2466" s="23" t="s">
        <v>43</v>
      </c>
      <c r="T2466" s="23" t="s">
        <v>52</v>
      </c>
      <c r="U2466" s="37" t="s">
        <v>44</v>
      </c>
      <c r="V2466" s="32" t="s">
        <v>45</v>
      </c>
      <c r="W2466" s="4">
        <v>5430</v>
      </c>
      <c r="X2466" s="4">
        <f>IF(Table1[[#This Row],[Commodity]]="corn",Table1[[#This Row],[Tariff per Car]]/(111*2000/56),Table1[[#This Row],[Tariff per Car]]/(111*2000/60))</f>
        <v>1.3697297297297297</v>
      </c>
      <c r="Y2466" s="4">
        <f>Table1[[#This Row],[Tariff per Car]]/100.7</f>
        <v>53.922542204568025</v>
      </c>
      <c r="Z2466" s="4">
        <f>(Table1[[#This Row],[Tariff per Car]]/111)</f>
        <v>48.918918918918919</v>
      </c>
      <c r="AA2466" s="6">
        <f>(Table1[[#This Row],[Tariff per Car]]/111)/Table1[[#This Row],[Route Mileage]]</f>
        <v>2.5924175367736575E-2</v>
      </c>
      <c r="AB2466" s="4">
        <v>0.06</v>
      </c>
      <c r="AC2466" s="4">
        <f>Table1[[#This Row],[FSC per Mile]]*Table1[[#This Row],[Route Mileage]]</f>
        <v>113.22</v>
      </c>
      <c r="AD2466" s="4">
        <f>Table1[[#This Row],[Tariff per Car]]+Table1[[#This Row],[FSC per Car]]</f>
        <v>5543.22</v>
      </c>
      <c r="AE2466" s="4">
        <f>IF(Table1[[#This Row],[Commodity]]="corn",Table1[[#This Row],[Tariff + FSC per Car]]/(111*2000/56),Table1[[#This Row],[Tariff + FSC per Car]]/(111*2000/60))</f>
        <v>1.3982897297297299</v>
      </c>
      <c r="AF2466" s="4">
        <f>Table1[[#This Row],[Tariff + FSC per Car]]/100.7</f>
        <v>55.046871896722941</v>
      </c>
      <c r="AG2466" s="4">
        <f>(Table1[[#This Row],[Tariff + FSC per Car]]/111)</f>
        <v>49.938918918918922</v>
      </c>
      <c r="AH2466" s="6">
        <f>(Table1[[#This Row],[Tariff + FSC per Car]]/111)/Table1[[#This Row],[Route Mileage]]</f>
        <v>2.646471590827712E-2</v>
      </c>
    </row>
    <row r="2467" spans="1:34" x14ac:dyDescent="0.25">
      <c r="A2467" s="3">
        <v>46096</v>
      </c>
      <c r="B2467" s="22" t="s">
        <v>34</v>
      </c>
      <c r="C2467" s="22" t="s">
        <v>34</v>
      </c>
      <c r="D2467" s="25">
        <v>4022</v>
      </c>
      <c r="E2467" s="24">
        <v>39011</v>
      </c>
      <c r="F2467" s="22" t="s">
        <v>35</v>
      </c>
      <c r="G2467" s="22" t="s">
        <v>36</v>
      </c>
      <c r="H2467" s="22" t="s">
        <v>70</v>
      </c>
      <c r="I2467" s="23" t="s">
        <v>57</v>
      </c>
      <c r="J2467" t="str">
        <f>_xlfn.CONCAT(IFERROR(INDEX(Lookup!B:B, MATCH(Table1[[#This Row],[Origin City]], Lookup!A:A, 0)), Table1[[#This Row],[Origin City]]),","," ",Table1[[#This Row],[Origin State]])</f>
        <v>Waverly, IL</v>
      </c>
      <c r="K2467" s="23" t="s">
        <v>71</v>
      </c>
      <c r="L2467" s="23" t="s">
        <v>64</v>
      </c>
      <c r="M2467" s="23" t="str">
        <f>_xlfn.CONCAT(IFERROR(INDEX(Lookup!B:B, MATCH(Table1[[#This Row],[Destination City]], Lookup!A:A, 0)), Table1[[#This Row],[Destination City]]),","," ",Table1[[#This Row],[Destination State]])</f>
        <v>Dexter, NM</v>
      </c>
      <c r="N2467" s="48">
        <v>1149</v>
      </c>
      <c r="O2467" s="23" t="s">
        <v>41</v>
      </c>
      <c r="P2467" s="23">
        <v>110</v>
      </c>
      <c r="Q2467" s="23">
        <v>120</v>
      </c>
      <c r="R2467" s="23" t="s">
        <v>42</v>
      </c>
      <c r="S2467" s="23" t="s">
        <v>43</v>
      </c>
      <c r="T2467" s="23" t="s">
        <v>43</v>
      </c>
      <c r="U2467" s="37" t="s">
        <v>44</v>
      </c>
      <c r="V2467" s="32" t="s">
        <v>45</v>
      </c>
      <c r="W2467" s="4">
        <v>4680</v>
      </c>
      <c r="X2467" s="4">
        <f>IF(Table1[[#This Row],[Commodity]]="corn",Table1[[#This Row],[Tariff per Car]]/(111*2000/56),Table1[[#This Row],[Tariff per Car]]/(111*2000/60))</f>
        <v>1.1805405405405405</v>
      </c>
      <c r="Y2467" s="4">
        <f>Table1[[#This Row],[Tariff per Car]]/100.7</f>
        <v>46.474677259185697</v>
      </c>
      <c r="Z2467" s="4">
        <f>(Table1[[#This Row],[Tariff per Car]]/111)</f>
        <v>42.162162162162161</v>
      </c>
      <c r="AA2467" s="6">
        <f>(Table1[[#This Row],[Tariff per Car]]/111)/Table1[[#This Row],[Route Mileage]]</f>
        <v>3.6694658104579773E-2</v>
      </c>
      <c r="AB2467" s="4">
        <v>0.06</v>
      </c>
      <c r="AC2467" s="4">
        <f>Table1[[#This Row],[FSC per Mile]]*Table1[[#This Row],[Route Mileage]]</f>
        <v>68.94</v>
      </c>
      <c r="AD2467" s="4">
        <f>Table1[[#This Row],[Tariff per Car]]+Table1[[#This Row],[FSC per Car]]</f>
        <v>4748.9399999999996</v>
      </c>
      <c r="AE2467" s="4">
        <f>IF(Table1[[#This Row],[Commodity]]="corn",Table1[[#This Row],[Tariff + FSC per Car]]/(111*2000/56),Table1[[#This Row],[Tariff + FSC per Car]]/(111*2000/60))</f>
        <v>1.1979308108108107</v>
      </c>
      <c r="AF2467" s="4">
        <f>Table1[[#This Row],[Tariff + FSC per Car]]/100.7</f>
        <v>47.159285004965241</v>
      </c>
      <c r="AG2467" s="4">
        <f>(Table1[[#This Row],[Tariff + FSC per Car]]/111)</f>
        <v>42.783243243243241</v>
      </c>
      <c r="AH2467" s="6">
        <f>(Table1[[#This Row],[Tariff + FSC per Car]]/111)/Table1[[#This Row],[Route Mileage]]</f>
        <v>3.7235198645120315E-2</v>
      </c>
    </row>
    <row r="2468" spans="1:34" x14ac:dyDescent="0.25">
      <c r="A2468" s="3">
        <v>46096</v>
      </c>
      <c r="B2468" s="22" t="s">
        <v>131</v>
      </c>
      <c r="C2468" s="22" t="s">
        <v>131</v>
      </c>
      <c r="D2468" s="25">
        <v>4050</v>
      </c>
      <c r="E2468" s="24">
        <v>1001000</v>
      </c>
      <c r="F2468" s="22" t="s">
        <v>35</v>
      </c>
      <c r="G2468" s="22" t="s">
        <v>36</v>
      </c>
      <c r="H2468" s="22" t="s">
        <v>132</v>
      </c>
      <c r="I2468" s="23" t="s">
        <v>57</v>
      </c>
      <c r="J2468" t="str">
        <f>_xlfn.CONCAT(IFERROR(INDEX(Lookup!B:B, MATCH(Table1[[#This Row],[Origin City]], Lookup!A:A, 0)), Table1[[#This Row],[Origin City]]),","," ",Table1[[#This Row],[Origin State]])</f>
        <v>Gibson City, IL</v>
      </c>
      <c r="K2468" s="23" t="s">
        <v>133</v>
      </c>
      <c r="L2468" s="23" t="s">
        <v>83</v>
      </c>
      <c r="M2468" s="23" t="str">
        <f>_xlfn.CONCAT(IFERROR(INDEX(Lookup!B:B, MATCH(Table1[[#This Row],[Destination City]], Lookup!A:A, 0)), Table1[[#This Row],[Destination City]]),","," ",Table1[[#This Row],[Destination State]])</f>
        <v>Reserve, LA</v>
      </c>
      <c r="N2468" s="44">
        <v>870</v>
      </c>
      <c r="O2468" s="23" t="s">
        <v>86</v>
      </c>
      <c r="P2468" s="23">
        <v>105</v>
      </c>
      <c r="Q2468" s="23"/>
      <c r="R2468" s="23" t="s">
        <v>108</v>
      </c>
      <c r="S2468" s="23" t="s">
        <v>43</v>
      </c>
      <c r="T2468" s="23" t="s">
        <v>52</v>
      </c>
      <c r="U2468" s="31"/>
      <c r="V2468" s="32" t="s">
        <v>134</v>
      </c>
      <c r="W2468" s="4">
        <v>2301</v>
      </c>
      <c r="X2468" s="4">
        <f>IF(Table1[[#This Row],[Commodity]]="corn",Table1[[#This Row],[Tariff per Car]]/(111*2000/56),Table1[[#This Row],[Tariff per Car]]/(111*2000/60))</f>
        <v>0.58043243243243248</v>
      </c>
      <c r="Y2468" s="4">
        <f>Table1[[#This Row],[Tariff per Car]]/100.7</f>
        <v>22.850049652432968</v>
      </c>
      <c r="Z2468" s="4">
        <f>(Table1[[#This Row],[Tariff per Car]]/111)</f>
        <v>20.72972972972973</v>
      </c>
      <c r="AA2468" s="6">
        <f>(Table1[[#This Row],[Tariff per Car]]/111)/Table1[[#This Row],[Route Mileage]]</f>
        <v>2.3827275551413483E-2</v>
      </c>
      <c r="AB2468" s="4">
        <v>0.318</v>
      </c>
      <c r="AC2468" s="4">
        <f>Table1[[#This Row],[FSC per Mile]]*Table1[[#This Row],[Route Mileage]]</f>
        <v>276.66000000000003</v>
      </c>
      <c r="AD2468" s="4">
        <f>Table1[[#This Row],[Tariff per Car]]+Table1[[#This Row],[FSC per Car]]</f>
        <v>2577.66</v>
      </c>
      <c r="AE2468" s="4">
        <f>IF(Table1[[#This Row],[Commodity]]="corn",Table1[[#This Row],[Tariff + FSC per Car]]/(111*2000/56),Table1[[#This Row],[Tariff + FSC per Car]]/(111*2000/60))</f>
        <v>0.65022054054054046</v>
      </c>
      <c r="AF2468" s="4">
        <f>Table1[[#This Row],[Tariff + FSC per Car]]/100.7</f>
        <v>25.597418073485599</v>
      </c>
      <c r="AG2468" s="4">
        <f>(Table1[[#This Row],[Tariff + FSC per Car]]/111)</f>
        <v>23.22216216216216</v>
      </c>
      <c r="AH2468" s="6">
        <f>(Table1[[#This Row],[Tariff + FSC per Car]]/111)/Table1[[#This Row],[Route Mileage]]</f>
        <v>2.6692140416278345E-2</v>
      </c>
    </row>
    <row r="2469" spans="1:34" x14ac:dyDescent="0.25">
      <c r="A2469" s="3">
        <v>46096</v>
      </c>
      <c r="B2469" s="22" t="s">
        <v>131</v>
      </c>
      <c r="C2469" s="22" t="s">
        <v>131</v>
      </c>
      <c r="D2469" s="25">
        <v>4050</v>
      </c>
      <c r="E2469" s="24">
        <v>1001000</v>
      </c>
      <c r="F2469" s="22" t="s">
        <v>35</v>
      </c>
      <c r="G2469" s="22" t="s">
        <v>36</v>
      </c>
      <c r="H2469" s="22" t="s">
        <v>132</v>
      </c>
      <c r="I2469" s="23" t="s">
        <v>57</v>
      </c>
      <c r="J2469" t="str">
        <f>_xlfn.CONCAT(IFERROR(INDEX(Lookup!B:B, MATCH(Table1[[#This Row],[Origin City]], Lookup!A:A, 0)), Table1[[#This Row],[Origin City]]),","," ",Table1[[#This Row],[Origin State]])</f>
        <v>Gibson City, IL</v>
      </c>
      <c r="K2469" s="23" t="s">
        <v>133</v>
      </c>
      <c r="L2469" s="23" t="s">
        <v>83</v>
      </c>
      <c r="M2469" s="23" t="str">
        <f>_xlfn.CONCAT(IFERROR(INDEX(Lookup!B:B, MATCH(Table1[[#This Row],[Destination City]], Lookup!A:A, 0)), Table1[[#This Row],[Destination City]]),","," ",Table1[[#This Row],[Destination State]])</f>
        <v>Reserve, LA</v>
      </c>
      <c r="N2469" s="44">
        <v>870</v>
      </c>
      <c r="O2469" s="23" t="s">
        <v>86</v>
      </c>
      <c r="P2469" s="23">
        <v>105</v>
      </c>
      <c r="Q2469" s="23"/>
      <c r="R2469" s="23" t="s">
        <v>2</v>
      </c>
      <c r="S2469" s="23" t="s">
        <v>43</v>
      </c>
      <c r="T2469" s="23" t="s">
        <v>52</v>
      </c>
      <c r="U2469" s="31"/>
      <c r="V2469" s="32" t="s">
        <v>134</v>
      </c>
      <c r="W2469" s="4">
        <v>2681</v>
      </c>
      <c r="X2469" s="4">
        <f>IF(Table1[[#This Row],[Commodity]]="corn",Table1[[#This Row],[Tariff per Car]]/(111*2000/56),Table1[[#This Row],[Tariff per Car]]/(111*2000/60))</f>
        <v>0.67628828828828835</v>
      </c>
      <c r="Y2469" s="4">
        <f>Table1[[#This Row],[Tariff per Car]]/100.7</f>
        <v>26.623634558093347</v>
      </c>
      <c r="Z2469" s="4">
        <f>(Table1[[#This Row],[Tariff per Car]]/111)</f>
        <v>24.153153153153152</v>
      </c>
      <c r="AA2469" s="6">
        <f>(Table1[[#This Row],[Tariff per Car]]/111)/Table1[[#This Row],[Route Mileage]]</f>
        <v>2.7762245003624314E-2</v>
      </c>
      <c r="AB2469" s="4">
        <v>0.318</v>
      </c>
      <c r="AC2469" s="4">
        <f>Table1[[#This Row],[FSC per Mile]]*Table1[[#This Row],[Route Mileage]]</f>
        <v>276.66000000000003</v>
      </c>
      <c r="AD2469" s="4">
        <f>Table1[[#This Row],[Tariff per Car]]+Table1[[#This Row],[FSC per Car]]</f>
        <v>2957.66</v>
      </c>
      <c r="AE2469" s="4">
        <f>IF(Table1[[#This Row],[Commodity]]="corn",Table1[[#This Row],[Tariff + FSC per Car]]/(111*2000/56),Table1[[#This Row],[Tariff + FSC per Car]]/(111*2000/60))</f>
        <v>0.74607639639639634</v>
      </c>
      <c r="AF2469" s="4">
        <f>Table1[[#This Row],[Tariff + FSC per Car]]/100.7</f>
        <v>29.371002979145977</v>
      </c>
      <c r="AG2469" s="4">
        <f>(Table1[[#This Row],[Tariff + FSC per Car]]/111)</f>
        <v>26.645585585585586</v>
      </c>
      <c r="AH2469" s="6">
        <f>(Table1[[#This Row],[Tariff + FSC per Car]]/111)/Table1[[#This Row],[Route Mileage]]</f>
        <v>3.0627109868489179E-2</v>
      </c>
    </row>
    <row r="2470" spans="1:34" x14ac:dyDescent="0.25">
      <c r="A2470" s="3">
        <v>46096</v>
      </c>
      <c r="B2470" s="22" t="s">
        <v>80</v>
      </c>
      <c r="C2470" s="22" t="s">
        <v>81</v>
      </c>
      <c r="D2470" s="25">
        <v>4032</v>
      </c>
      <c r="E2470" s="24">
        <v>11182</v>
      </c>
      <c r="F2470" s="22" t="s">
        <v>35</v>
      </c>
      <c r="G2470" s="22" t="s">
        <v>36</v>
      </c>
      <c r="H2470" s="22" t="s">
        <v>82</v>
      </c>
      <c r="I2470" s="23" t="s">
        <v>83</v>
      </c>
      <c r="J2470" t="str">
        <f>_xlfn.CONCAT(IFERROR(INDEX(Lookup!B:B, MATCH(Table1[[#This Row],[Origin City]], Lookup!A:A, 0)), Table1[[#This Row],[Origin City]]),","," ",Table1[[#This Row],[Origin State]])</f>
        <v>Delhi, LA</v>
      </c>
      <c r="K2470" s="23" t="s">
        <v>84</v>
      </c>
      <c r="L2470" s="23" t="s">
        <v>85</v>
      </c>
      <c r="M2470" s="23" t="str">
        <f>_xlfn.CONCAT(IFERROR(INDEX(Lookup!B:B, MATCH(Table1[[#This Row],[Destination City]], Lookup!A:A, 0)), Table1[[#This Row],[Destination City]]),","," ",Table1[[#This Row],[Destination State]])</f>
        <v>Morton, MS</v>
      </c>
      <c r="N2470" s="44">
        <v>119</v>
      </c>
      <c r="O2470" s="23" t="s">
        <v>86</v>
      </c>
      <c r="P2470" s="23">
        <v>100</v>
      </c>
      <c r="Q2470" s="23"/>
      <c r="R2470" s="23" t="s">
        <v>42</v>
      </c>
      <c r="S2470" s="23" t="s">
        <v>43</v>
      </c>
      <c r="T2470" s="23" t="s">
        <v>52</v>
      </c>
      <c r="U2470" s="31"/>
      <c r="V2470" s="32" t="s">
        <v>87</v>
      </c>
      <c r="W2470" s="4">
        <v>1342</v>
      </c>
      <c r="X2470" s="4">
        <f>IF(Table1[[#This Row],[Commodity]]="corn",Table1[[#This Row],[Tariff per Car]]/(111*2000/56),Table1[[#This Row],[Tariff per Car]]/(111*2000/60))</f>
        <v>0.33852252252252252</v>
      </c>
      <c r="Y2470" s="4">
        <f>Table1[[#This Row],[Tariff per Car]]/100.7</f>
        <v>13.326713008937437</v>
      </c>
      <c r="Z2470" s="4">
        <f>(Table1[[#This Row],[Tariff per Car]]/111)</f>
        <v>12.09009009009009</v>
      </c>
      <c r="AA2470" s="6">
        <f>(Table1[[#This Row],[Tariff per Car]]/111)/Table1[[#This Row],[Route Mileage]]</f>
        <v>0.10159739571504277</v>
      </c>
      <c r="AB2470" s="4">
        <v>0.35</v>
      </c>
      <c r="AC2470" s="4">
        <f>Table1[[#This Row],[FSC per Mile]]*Table1[[#This Row],[Route Mileage]]</f>
        <v>41.65</v>
      </c>
      <c r="AD2470" s="4">
        <f>Table1[[#This Row],[Tariff per Car]]+Table1[[#This Row],[FSC per Car]]</f>
        <v>1383.65</v>
      </c>
      <c r="AE2470" s="4">
        <f>IF(Table1[[#This Row],[Commodity]]="corn",Table1[[#This Row],[Tariff + FSC per Car]]/(111*2000/56),Table1[[#This Row],[Tariff + FSC per Car]]/(111*2000/60))</f>
        <v>0.34902882882882885</v>
      </c>
      <c r="AF2470" s="4">
        <f>Table1[[#This Row],[Tariff + FSC per Car]]/100.7</f>
        <v>13.740317775571004</v>
      </c>
      <c r="AG2470" s="4">
        <f>(Table1[[#This Row],[Tariff + FSC per Car]]/111)</f>
        <v>12.465315315315316</v>
      </c>
      <c r="AH2470" s="6">
        <f>(Table1[[#This Row],[Tariff + FSC per Car]]/111)/Table1[[#This Row],[Route Mileage]]</f>
        <v>0.10475054886819593</v>
      </c>
    </row>
    <row r="2471" spans="1:34" x14ac:dyDescent="0.25">
      <c r="A2471" s="3">
        <v>46096</v>
      </c>
      <c r="B2471" s="22" t="s">
        <v>88</v>
      </c>
      <c r="C2471" s="22" t="s">
        <v>81</v>
      </c>
      <c r="D2471" s="25">
        <v>4444</v>
      </c>
      <c r="E2471" s="24">
        <v>45646</v>
      </c>
      <c r="F2471" s="22" t="s">
        <v>35</v>
      </c>
      <c r="G2471" s="22" t="s">
        <v>36</v>
      </c>
      <c r="H2471" s="22" t="s">
        <v>89</v>
      </c>
      <c r="I2471" s="23" t="s">
        <v>75</v>
      </c>
      <c r="J2471" t="str">
        <f>_xlfn.CONCAT(IFERROR(INDEX(Lookup!B:B, MATCH(Table1[[#This Row],[Origin City]], Lookup!A:A, 0)), Table1[[#This Row],[Origin City]]),","," ",Table1[[#This Row],[Origin State]])</f>
        <v>Enderlin, ND</v>
      </c>
      <c r="K2471" s="23" t="s">
        <v>90</v>
      </c>
      <c r="L2471" s="23" t="s">
        <v>49</v>
      </c>
      <c r="M2471" s="23" t="str">
        <f>_xlfn.CONCAT(IFERROR(INDEX(Lookup!B:B, MATCH(Table1[[#This Row],[Destination City]], Lookup!A:A, 0)), Table1[[#This Row],[Destination City]]),","," ",Table1[[#This Row],[Destination State]])</f>
        <v>Kalama, WA</v>
      </c>
      <c r="N2471" s="44">
        <v>1617</v>
      </c>
      <c r="O2471" s="23" t="s">
        <v>86</v>
      </c>
      <c r="P2471" s="23">
        <v>110</v>
      </c>
      <c r="Q2471" s="23">
        <v>110</v>
      </c>
      <c r="R2471" s="23" t="s">
        <v>42</v>
      </c>
      <c r="S2471" s="23" t="s">
        <v>43</v>
      </c>
      <c r="T2471" s="23" t="s">
        <v>52</v>
      </c>
      <c r="U2471" s="31"/>
      <c r="V2471" s="32" t="s">
        <v>87</v>
      </c>
      <c r="W2471" s="4">
        <v>5047</v>
      </c>
      <c r="X2471" s="4">
        <f>IF(Table1[[#This Row],[Commodity]]="corn",Table1[[#This Row],[Tariff per Car]]/(111*2000/56),Table1[[#This Row],[Tariff per Car]]/(111*2000/60))</f>
        <v>1.2731171171171172</v>
      </c>
      <c r="Y2471" s="4">
        <f>Table1[[#This Row],[Tariff per Car]]/100.7</f>
        <v>50.119165839126119</v>
      </c>
      <c r="Z2471" s="4">
        <f>(Table1[[#This Row],[Tariff per Car]]/111)</f>
        <v>45.468468468468465</v>
      </c>
      <c r="AA2471" s="6">
        <f>(Table1[[#This Row],[Tariff per Car]]/111)/Table1[[#This Row],[Route Mileage]]</f>
        <v>2.8119028119028118E-2</v>
      </c>
      <c r="AB2471" s="4">
        <v>0.30249999999999999</v>
      </c>
      <c r="AC2471" s="4">
        <f>Table1[[#This Row],[FSC per Mile]]*Table1[[#This Row],[Route Mileage]]</f>
        <v>489.14249999999998</v>
      </c>
      <c r="AD2471" s="4">
        <f>Table1[[#This Row],[Tariff per Car]]+Table1[[#This Row],[FSC per Car]]</f>
        <v>5536.1424999999999</v>
      </c>
      <c r="AE2471" s="4">
        <f>IF(Table1[[#This Row],[Commodity]]="corn",Table1[[#This Row],[Tariff + FSC per Car]]/(111*2000/56),Table1[[#This Row],[Tariff + FSC per Car]]/(111*2000/60))</f>
        <v>1.3965044144144145</v>
      </c>
      <c r="AF2471" s="4">
        <f>Table1[[#This Row],[Tariff + FSC per Car]]/100.7</f>
        <v>54.976588877855015</v>
      </c>
      <c r="AG2471" s="4">
        <f>(Table1[[#This Row],[Tariff + FSC per Car]]/111)</f>
        <v>49.87515765765766</v>
      </c>
      <c r="AH2471" s="6">
        <f>(Table1[[#This Row],[Tariff + FSC per Car]]/111)/Table1[[#This Row],[Route Mileage]]</f>
        <v>3.0844253344253347E-2</v>
      </c>
    </row>
    <row r="2472" spans="1:34" x14ac:dyDescent="0.25">
      <c r="A2472" s="3">
        <v>46096</v>
      </c>
      <c r="B2472" s="22" t="s">
        <v>88</v>
      </c>
      <c r="C2472" s="22" t="s">
        <v>81</v>
      </c>
      <c r="D2472" s="25">
        <v>4444</v>
      </c>
      <c r="E2472" s="24">
        <v>45558</v>
      </c>
      <c r="F2472" s="22" t="s">
        <v>35</v>
      </c>
      <c r="G2472" s="22" t="s">
        <v>36</v>
      </c>
      <c r="H2472" s="22" t="s">
        <v>91</v>
      </c>
      <c r="I2472" s="23" t="s">
        <v>47</v>
      </c>
      <c r="J2472" t="str">
        <f>_xlfn.CONCAT(IFERROR(INDEX(Lookup!B:B, MATCH(Table1[[#This Row],[Origin City]], Lookup!A:A, 0)), Table1[[#This Row],[Origin City]]),","," ",Table1[[#This Row],[Origin State]])</f>
        <v>Glenwood, MN</v>
      </c>
      <c r="K2472" s="23" t="s">
        <v>92</v>
      </c>
      <c r="L2472" s="23" t="s">
        <v>93</v>
      </c>
      <c r="M2472" s="23" t="str">
        <f>_xlfn.CONCAT(IFERROR(INDEX(Lookup!B:B, MATCH(Table1[[#This Row],[Destination City]], Lookup!A:A, 0)), Table1[[#This Row],[Destination City]]),","," ",Table1[[#This Row],[Destination State]])</f>
        <v>Boardman, OR</v>
      </c>
      <c r="N2472" s="44">
        <v>1556</v>
      </c>
      <c r="O2472" s="23" t="s">
        <v>86</v>
      </c>
      <c r="P2472" s="23">
        <v>110</v>
      </c>
      <c r="Q2472" s="23">
        <v>110</v>
      </c>
      <c r="R2472" s="23" t="s">
        <v>42</v>
      </c>
      <c r="S2472" s="23" t="s">
        <v>43</v>
      </c>
      <c r="T2472" s="23" t="s">
        <v>52</v>
      </c>
      <c r="U2472" s="31"/>
      <c r="V2472" s="32" t="s">
        <v>87</v>
      </c>
      <c r="W2472" s="4">
        <v>5513</v>
      </c>
      <c r="X2472" s="4">
        <f>IF(Table1[[#This Row],[Commodity]]="corn",Table1[[#This Row],[Tariff per Car]]/(111*2000/56),Table1[[#This Row],[Tariff per Car]]/(111*2000/60))</f>
        <v>1.3906666666666667</v>
      </c>
      <c r="Y2472" s="4">
        <f>Table1[[#This Row],[Tariff per Car]]/100.7</f>
        <v>54.746772591857003</v>
      </c>
      <c r="Z2472" s="4">
        <f>(Table1[[#This Row],[Tariff per Car]]/111)</f>
        <v>49.666666666666664</v>
      </c>
      <c r="AA2472" s="6">
        <f>(Table1[[#This Row],[Tariff per Car]]/111)/Table1[[#This Row],[Route Mileage]]</f>
        <v>3.1919451585261355E-2</v>
      </c>
      <c r="AB2472" s="4">
        <v>0.30249999999999999</v>
      </c>
      <c r="AC2472" s="4">
        <f>Table1[[#This Row],[FSC per Mile]]*Table1[[#This Row],[Route Mileage]]</f>
        <v>470.69</v>
      </c>
      <c r="AD2472" s="4">
        <f>Table1[[#This Row],[Tariff per Car]]+Table1[[#This Row],[FSC per Car]]</f>
        <v>5983.69</v>
      </c>
      <c r="AE2472" s="4">
        <f>IF(Table1[[#This Row],[Commodity]]="corn",Table1[[#This Row],[Tariff + FSC per Car]]/(111*2000/56),Table1[[#This Row],[Tariff + FSC per Car]]/(111*2000/60))</f>
        <v>1.5093992792792792</v>
      </c>
      <c r="AF2472" s="4">
        <f>Table1[[#This Row],[Tariff + FSC per Car]]/100.7</f>
        <v>59.420953326713004</v>
      </c>
      <c r="AG2472" s="4">
        <f>(Table1[[#This Row],[Tariff + FSC per Car]]/111)</f>
        <v>53.90711711711711</v>
      </c>
      <c r="AH2472" s="6">
        <f>(Table1[[#This Row],[Tariff + FSC per Car]]/111)/Table1[[#This Row],[Route Mileage]]</f>
        <v>3.4644676810486573E-2</v>
      </c>
    </row>
    <row r="2473" spans="1:34" x14ac:dyDescent="0.25">
      <c r="A2473" s="3">
        <v>46096</v>
      </c>
      <c r="B2473" s="22" t="s">
        <v>94</v>
      </c>
      <c r="C2473" s="22" t="s">
        <v>94</v>
      </c>
      <c r="D2473" s="25">
        <v>4315</v>
      </c>
      <c r="F2473" s="22" t="s">
        <v>35</v>
      </c>
      <c r="G2473" s="22" t="s">
        <v>36</v>
      </c>
      <c r="H2473" s="22" t="s">
        <v>95</v>
      </c>
      <c r="I2473" s="23" t="s">
        <v>96</v>
      </c>
      <c r="J2473" t="str">
        <f>_xlfn.CONCAT(IFERROR(INDEX(Lookup!B:B, MATCH(Table1[[#This Row],[Origin City]], Lookup!A:A, 0)), Table1[[#This Row],[Origin City]]),","," ",Table1[[#This Row],[Origin State]])</f>
        <v>Haw Creek (Ladoga), IN</v>
      </c>
      <c r="K2473" s="23" t="s">
        <v>97</v>
      </c>
      <c r="L2473" s="23" t="s">
        <v>98</v>
      </c>
      <c r="M2473" s="23" t="str">
        <f>_xlfn.CONCAT(IFERROR(INDEX(Lookup!B:B, MATCH(Table1[[#This Row],[Destination City]], Lookup!A:A, 0)), Table1[[#This Row],[Destination City]]),","," ",Table1[[#This Row],[Destination State]])</f>
        <v>Ozark, AL</v>
      </c>
      <c r="N2473" s="48">
        <v>708</v>
      </c>
      <c r="O2473" s="23" t="s">
        <v>86</v>
      </c>
      <c r="P2473" s="23">
        <v>90</v>
      </c>
      <c r="Q2473" s="23">
        <v>90</v>
      </c>
      <c r="R2473" s="23" t="s">
        <v>42</v>
      </c>
      <c r="S2473" s="23" t="s">
        <v>43</v>
      </c>
      <c r="T2473" s="23" t="s">
        <v>52</v>
      </c>
      <c r="U2473" s="33"/>
      <c r="V2473" s="34" t="s">
        <v>87</v>
      </c>
      <c r="W2473" s="4">
        <v>6241</v>
      </c>
      <c r="X2473" s="4">
        <f>IF(Table1[[#This Row],[Commodity]]="corn",Table1[[#This Row],[Tariff per Car]]/(111*2000/56),Table1[[#This Row],[Tariff per Car]]/(111*2000/60))</f>
        <v>1.5743063063063063</v>
      </c>
      <c r="Y2473" s="4">
        <f>Table1[[#This Row],[Tariff per Car]]/100.7</f>
        <v>61.976166832174776</v>
      </c>
      <c r="Z2473" s="4">
        <f>(Table1[[#This Row],[Tariff per Car]]/111)</f>
        <v>56.225225225225223</v>
      </c>
      <c r="AA2473" s="6">
        <f>(Table1[[#This Row],[Tariff per Car]]/111)/Table1[[#This Row],[Route Mileage]]</f>
        <v>7.9414159922634495E-2</v>
      </c>
      <c r="AB2473" s="4">
        <v>0</v>
      </c>
      <c r="AC2473" s="4">
        <f>Table1[[#This Row],[FSC per Mile]]*Table1[[#This Row],[Route Mileage]]</f>
        <v>0</v>
      </c>
      <c r="AD2473" s="4">
        <f>Table1[[#This Row],[Tariff per Car]]+Table1[[#This Row],[FSC per Car]]</f>
        <v>6241</v>
      </c>
      <c r="AE2473" s="4">
        <f>IF(Table1[[#This Row],[Commodity]]="corn",Table1[[#This Row],[Tariff + FSC per Car]]/(111*2000/56),Table1[[#This Row],[Tariff + FSC per Car]]/(111*2000/60))</f>
        <v>1.5743063063063063</v>
      </c>
      <c r="AF2473" s="4">
        <f>Table1[[#This Row],[Tariff + FSC per Car]]/100.7</f>
        <v>61.976166832174776</v>
      </c>
      <c r="AG2473" s="4">
        <f>(Table1[[#This Row],[Tariff + FSC per Car]]/111)</f>
        <v>56.225225225225223</v>
      </c>
      <c r="AH2473" s="6">
        <f>(Table1[[#This Row],[Tariff + FSC per Car]]/111)/Table1[[#This Row],[Route Mileage]]</f>
        <v>7.9414159922634495E-2</v>
      </c>
    </row>
    <row r="2474" spans="1:34" x14ac:dyDescent="0.25">
      <c r="A2474" s="3">
        <v>46096</v>
      </c>
      <c r="B2474" s="22" t="s">
        <v>94</v>
      </c>
      <c r="C2474" s="22" t="s">
        <v>94</v>
      </c>
      <c r="D2474" s="25">
        <v>4315</v>
      </c>
      <c r="F2474" s="22" t="s">
        <v>35</v>
      </c>
      <c r="G2474" s="22" t="s">
        <v>36</v>
      </c>
      <c r="H2474" s="22" t="s">
        <v>99</v>
      </c>
      <c r="I2474" s="23" t="s">
        <v>100</v>
      </c>
      <c r="J2474" t="str">
        <f>_xlfn.CONCAT(IFERROR(INDEX(Lookup!B:B, MATCH(Table1[[#This Row],[Origin City]], Lookup!A:A, 0)), Table1[[#This Row],[Origin City]]),","," ",Table1[[#This Row],[Origin State]])</f>
        <v>Marysville, OH</v>
      </c>
      <c r="K2474" s="23" t="s">
        <v>101</v>
      </c>
      <c r="L2474" s="23" t="s">
        <v>102</v>
      </c>
      <c r="M2474" s="23" t="str">
        <f>_xlfn.CONCAT(IFERROR(INDEX(Lookup!B:B, MATCH(Table1[[#This Row],[Destination City]], Lookup!A:A, 0)), Table1[[#This Row],[Destination City]]),","," ",Table1[[#This Row],[Destination State]])</f>
        <v>Rose Hill, NC</v>
      </c>
      <c r="N2474" s="48">
        <v>781</v>
      </c>
      <c r="O2474" s="23" t="s">
        <v>86</v>
      </c>
      <c r="P2474" s="23">
        <v>90</v>
      </c>
      <c r="Q2474" s="23">
        <v>90</v>
      </c>
      <c r="R2474" s="23" t="s">
        <v>42</v>
      </c>
      <c r="S2474" s="23" t="s">
        <v>43</v>
      </c>
      <c r="T2474" s="23" t="s">
        <v>52</v>
      </c>
      <c r="U2474" s="33"/>
      <c r="V2474" s="34" t="s">
        <v>87</v>
      </c>
      <c r="W2474" s="4">
        <v>6378</v>
      </c>
      <c r="X2474" s="4">
        <f>IF(Table1[[#This Row],[Commodity]]="corn",Table1[[#This Row],[Tariff per Car]]/(111*2000/56),Table1[[#This Row],[Tariff per Car]]/(111*2000/60))</f>
        <v>1.6088648648648649</v>
      </c>
      <c r="Y2474" s="4">
        <f>Table1[[#This Row],[Tariff per Car]]/100.7</f>
        <v>63.336643495531277</v>
      </c>
      <c r="Z2474" s="4">
        <f>(Table1[[#This Row],[Tariff per Car]]/111)</f>
        <v>57.45945945945946</v>
      </c>
      <c r="AA2474" s="6">
        <f>(Table1[[#This Row],[Tariff per Car]]/111)/Table1[[#This Row],[Route Mileage]]</f>
        <v>7.357165103643977E-2</v>
      </c>
      <c r="AB2474" s="4">
        <v>0</v>
      </c>
      <c r="AC2474" s="4">
        <f>Table1[[#This Row],[FSC per Mile]]*Table1[[#This Row],[Route Mileage]]</f>
        <v>0</v>
      </c>
      <c r="AD2474" s="4">
        <f>Table1[[#This Row],[Tariff per Car]]+Table1[[#This Row],[FSC per Car]]</f>
        <v>6378</v>
      </c>
      <c r="AE2474" s="4">
        <f>IF(Table1[[#This Row],[Commodity]]="corn",Table1[[#This Row],[Tariff + FSC per Car]]/(111*2000/56),Table1[[#This Row],[Tariff + FSC per Car]]/(111*2000/60))</f>
        <v>1.6088648648648649</v>
      </c>
      <c r="AF2474" s="4">
        <f>Table1[[#This Row],[Tariff + FSC per Car]]/100.7</f>
        <v>63.336643495531277</v>
      </c>
      <c r="AG2474" s="4">
        <f>(Table1[[#This Row],[Tariff + FSC per Car]]/111)</f>
        <v>57.45945945945946</v>
      </c>
      <c r="AH2474" s="6">
        <f>(Table1[[#This Row],[Tariff + FSC per Car]]/111)/Table1[[#This Row],[Route Mileage]]</f>
        <v>7.357165103643977E-2</v>
      </c>
    </row>
    <row r="2475" spans="1:34" x14ac:dyDescent="0.25">
      <c r="A2475" s="3">
        <v>46096</v>
      </c>
      <c r="B2475" s="22" t="s">
        <v>94</v>
      </c>
      <c r="C2475" s="22" t="s">
        <v>94</v>
      </c>
      <c r="D2475" s="25">
        <v>4315</v>
      </c>
      <c r="F2475" s="22" t="s">
        <v>35</v>
      </c>
      <c r="G2475" s="22" t="s">
        <v>36</v>
      </c>
      <c r="H2475" s="22" t="s">
        <v>103</v>
      </c>
      <c r="I2475" s="23" t="s">
        <v>57</v>
      </c>
      <c r="J2475" t="str">
        <f>_xlfn.CONCAT(IFERROR(INDEX(Lookup!B:B, MATCH(Table1[[#This Row],[Origin City]], Lookup!A:A, 0)), Table1[[#This Row],[Origin City]]),","," ",Table1[[#This Row],[Origin State]])</f>
        <v>Olney, IL</v>
      </c>
      <c r="K2475" s="23" t="s">
        <v>104</v>
      </c>
      <c r="L2475" s="23" t="s">
        <v>105</v>
      </c>
      <c r="M2475" s="23" t="str">
        <f>_xlfn.CONCAT(IFERROR(INDEX(Lookup!B:B, MATCH(Table1[[#This Row],[Destination City]], Lookup!A:A, 0)), Table1[[#This Row],[Destination City]]),","," ",Table1[[#This Row],[Destination State]])</f>
        <v>Fairmount, GA</v>
      </c>
      <c r="N2475" s="48">
        <v>500</v>
      </c>
      <c r="O2475" s="23" t="s">
        <v>86</v>
      </c>
      <c r="P2475" s="23">
        <v>90</v>
      </c>
      <c r="Q2475" s="23">
        <v>90</v>
      </c>
      <c r="R2475" s="23" t="s">
        <v>42</v>
      </c>
      <c r="S2475" s="23" t="s">
        <v>43</v>
      </c>
      <c r="T2475" s="23" t="s">
        <v>52</v>
      </c>
      <c r="U2475" s="33"/>
      <c r="V2475" s="34" t="s">
        <v>87</v>
      </c>
      <c r="W2475" s="4">
        <v>4891</v>
      </c>
      <c r="X2475" s="4">
        <f>IF(Table1[[#This Row],[Commodity]]="corn",Table1[[#This Row],[Tariff per Car]]/(111*2000/56),Table1[[#This Row],[Tariff per Car]]/(111*2000/60))</f>
        <v>1.2337657657657657</v>
      </c>
      <c r="Y2475" s="4">
        <f>Table1[[#This Row],[Tariff per Car]]/100.7</f>
        <v>48.570009930486592</v>
      </c>
      <c r="Z2475" s="4">
        <f>(Table1[[#This Row],[Tariff per Car]]/111)</f>
        <v>44.063063063063062</v>
      </c>
      <c r="AA2475" s="6">
        <f>(Table1[[#This Row],[Tariff per Car]]/111)/Table1[[#This Row],[Route Mileage]]</f>
        <v>8.8126126126126123E-2</v>
      </c>
      <c r="AB2475" s="4">
        <v>0</v>
      </c>
      <c r="AC2475" s="4">
        <f>Table1[[#This Row],[FSC per Mile]]*Table1[[#This Row],[Route Mileage]]</f>
        <v>0</v>
      </c>
      <c r="AD2475" s="4">
        <f>Table1[[#This Row],[Tariff per Car]]+Table1[[#This Row],[FSC per Car]]</f>
        <v>4891</v>
      </c>
      <c r="AE2475" s="4">
        <f>IF(Table1[[#This Row],[Commodity]]="corn",Table1[[#This Row],[Tariff + FSC per Car]]/(111*2000/56),Table1[[#This Row],[Tariff + FSC per Car]]/(111*2000/60))</f>
        <v>1.2337657657657657</v>
      </c>
      <c r="AF2475" s="4">
        <f>Table1[[#This Row],[Tariff + FSC per Car]]/100.7</f>
        <v>48.570009930486592</v>
      </c>
      <c r="AG2475" s="4">
        <f>(Table1[[#This Row],[Tariff + FSC per Car]]/111)</f>
        <v>44.063063063063062</v>
      </c>
      <c r="AH2475" s="6">
        <f>(Table1[[#This Row],[Tariff + FSC per Car]]/111)/Table1[[#This Row],[Route Mileage]]</f>
        <v>8.8126126126126123E-2</v>
      </c>
    </row>
    <row r="2476" spans="1:34" x14ac:dyDescent="0.25">
      <c r="A2476" s="3">
        <v>46096</v>
      </c>
      <c r="B2476" s="22" t="s">
        <v>112</v>
      </c>
      <c r="C2476" s="22" t="s">
        <v>112</v>
      </c>
      <c r="D2476" s="25">
        <v>4051</v>
      </c>
      <c r="E2476" s="24">
        <v>2215</v>
      </c>
      <c r="F2476" s="22" t="s">
        <v>35</v>
      </c>
      <c r="G2476" s="22" t="s">
        <v>36</v>
      </c>
      <c r="H2476" s="22" t="s">
        <v>115</v>
      </c>
      <c r="I2476" s="23" t="s">
        <v>57</v>
      </c>
      <c r="J2476" t="str">
        <f>_xlfn.CONCAT(IFERROR(INDEX(Lookup!B:B, MATCH(Table1[[#This Row],[Origin City]], Lookup!A:A, 0)), Table1[[#This Row],[Origin City]]),","," ",Table1[[#This Row],[Origin State]])</f>
        <v>Allen Station (San Jose), IL</v>
      </c>
      <c r="K2476" s="23" t="s">
        <v>116</v>
      </c>
      <c r="L2476" s="23" t="s">
        <v>54</v>
      </c>
      <c r="M2476" s="23" t="str">
        <f>_xlfn.CONCAT(IFERROR(INDEX(Lookup!B:B, MATCH(Table1[[#This Row],[Destination City]], Lookup!A:A, 0)), Table1[[#This Row],[Destination City]]),","," ",Table1[[#This Row],[Destination State]])</f>
        <v>Pittsburg, TX</v>
      </c>
      <c r="N2476" s="44">
        <v>691</v>
      </c>
      <c r="O2476" s="23" t="s">
        <v>51</v>
      </c>
      <c r="P2476" s="23">
        <v>107</v>
      </c>
      <c r="Q2476" s="23"/>
      <c r="R2476" s="23" t="s">
        <v>42</v>
      </c>
      <c r="S2476" s="23" t="s">
        <v>43</v>
      </c>
      <c r="T2476" s="23" t="s">
        <v>52</v>
      </c>
      <c r="U2476" s="37" t="s">
        <v>44</v>
      </c>
      <c r="V2476" s="32"/>
      <c r="W2476" s="4">
        <v>3935</v>
      </c>
      <c r="X2476" s="4">
        <f>IF(Table1[[#This Row],[Commodity]]="corn",Table1[[#This Row],[Tariff per Car]]/(111*2000/56),Table1[[#This Row],[Tariff per Car]]/(111*2000/60))</f>
        <v>0.99261261261261258</v>
      </c>
      <c r="Y2476" s="4">
        <f>Table1[[#This Row],[Tariff per Car]]/100.7</f>
        <v>39.076464746772594</v>
      </c>
      <c r="Z2476" s="4">
        <f>(Table1[[#This Row],[Tariff per Car]]/111)</f>
        <v>35.450450450450454</v>
      </c>
      <c r="AA2476" s="6">
        <f>(Table1[[#This Row],[Tariff per Car]]/111)/Table1[[#This Row],[Route Mileage]]</f>
        <v>5.1303112084588209E-2</v>
      </c>
      <c r="AB2476" s="4">
        <v>0.28999999999999998</v>
      </c>
      <c r="AC2476" s="4">
        <f>Table1[[#This Row],[FSC per Mile]]*Table1[[#This Row],[Route Mileage]]</f>
        <v>200.39</v>
      </c>
      <c r="AD2476" s="4">
        <f>Table1[[#This Row],[Tariff per Car]]+Table1[[#This Row],[FSC per Car]]</f>
        <v>4135.3900000000003</v>
      </c>
      <c r="AE2476" s="4">
        <f>IF(Table1[[#This Row],[Commodity]]="corn",Table1[[#This Row],[Tariff + FSC per Car]]/(111*2000/56),Table1[[#This Row],[Tariff + FSC per Car]]/(111*2000/60))</f>
        <v>1.0431614414414416</v>
      </c>
      <c r="AF2476" s="4">
        <f>Table1[[#This Row],[Tariff + FSC per Car]]/100.7</f>
        <v>41.066434955312815</v>
      </c>
      <c r="AG2476" s="4">
        <f>(Table1[[#This Row],[Tariff + FSC per Car]]/111)</f>
        <v>37.255765765765766</v>
      </c>
      <c r="AH2476" s="6">
        <f>(Table1[[#This Row],[Tariff + FSC per Car]]/111)/Table1[[#This Row],[Route Mileage]]</f>
        <v>5.3915724697200816E-2</v>
      </c>
    </row>
    <row r="2477" spans="1:34" x14ac:dyDescent="0.25">
      <c r="A2477" s="3">
        <v>46096</v>
      </c>
      <c r="B2477" s="22" t="s">
        <v>112</v>
      </c>
      <c r="C2477" s="22" t="s">
        <v>112</v>
      </c>
      <c r="D2477" s="25">
        <v>4051</v>
      </c>
      <c r="E2477" s="24">
        <v>2310</v>
      </c>
      <c r="F2477" s="22" t="s">
        <v>35</v>
      </c>
      <c r="G2477" s="22" t="s">
        <v>36</v>
      </c>
      <c r="H2477" s="22" t="s">
        <v>120</v>
      </c>
      <c r="I2477" s="23" t="s">
        <v>77</v>
      </c>
      <c r="J2477" t="str">
        <f>_xlfn.CONCAT(IFERROR(INDEX(Lookup!B:B, MATCH(Table1[[#This Row],[Origin City]], Lookup!A:A, 0)), Table1[[#This Row],[Origin City]]),","," ",Table1[[#This Row],[Origin State]])</f>
        <v>Frankfort, KS</v>
      </c>
      <c r="K2477" s="23" t="s">
        <v>121</v>
      </c>
      <c r="L2477" s="23" t="s">
        <v>40</v>
      </c>
      <c r="M2477" s="23" t="str">
        <f>_xlfn.CONCAT(IFERROR(INDEX(Lookup!B:B, MATCH(Table1[[#This Row],[Destination City]], Lookup!A:A, 0)), Table1[[#This Row],[Destination City]]),","," ",Table1[[#This Row],[Destination State]])</f>
        <v>Calipatria, CA</v>
      </c>
      <c r="N2477" s="44">
        <v>1572</v>
      </c>
      <c r="O2477" s="23" t="s">
        <v>51</v>
      </c>
      <c r="P2477" s="23">
        <v>107</v>
      </c>
      <c r="Q2477" s="23"/>
      <c r="R2477" s="23" t="s">
        <v>42</v>
      </c>
      <c r="S2477" s="23" t="s">
        <v>43</v>
      </c>
      <c r="T2477" s="23" t="s">
        <v>52</v>
      </c>
      <c r="U2477" s="37" t="s">
        <v>44</v>
      </c>
      <c r="V2477" s="32"/>
      <c r="W2477" s="4">
        <v>5855</v>
      </c>
      <c r="X2477" s="4">
        <f>IF(Table1[[#This Row],[Commodity]]="corn",Table1[[#This Row],[Tariff per Car]]/(111*2000/56),Table1[[#This Row],[Tariff per Car]]/(111*2000/60))</f>
        <v>1.476936936936937</v>
      </c>
      <c r="Y2477" s="4">
        <f>Table1[[#This Row],[Tariff per Car]]/100.7</f>
        <v>58.142999006951342</v>
      </c>
      <c r="Z2477" s="4">
        <f>(Table1[[#This Row],[Tariff per Car]]/111)</f>
        <v>52.747747747747745</v>
      </c>
      <c r="AA2477" s="6">
        <f>(Table1[[#This Row],[Tariff per Car]]/111)/Table1[[#This Row],[Route Mileage]]</f>
        <v>3.3554546913325538E-2</v>
      </c>
      <c r="AB2477" s="4">
        <v>0.28999999999999998</v>
      </c>
      <c r="AC2477" s="4">
        <f>Table1[[#This Row],[FSC per Mile]]*Table1[[#This Row],[Route Mileage]]</f>
        <v>455.88</v>
      </c>
      <c r="AD2477" s="4">
        <f>Table1[[#This Row],[Tariff per Car]]+Table1[[#This Row],[FSC per Car]]</f>
        <v>6310.88</v>
      </c>
      <c r="AE2477" s="4">
        <f>IF(Table1[[#This Row],[Commodity]]="corn",Table1[[#This Row],[Tariff + FSC per Car]]/(111*2000/56),Table1[[#This Row],[Tariff + FSC per Car]]/(111*2000/60))</f>
        <v>1.5919336936936936</v>
      </c>
      <c r="AF2477" s="4">
        <f>Table1[[#This Row],[Tariff + FSC per Car]]/100.7</f>
        <v>62.670109235352534</v>
      </c>
      <c r="AG2477" s="4">
        <f>(Table1[[#This Row],[Tariff + FSC per Car]]/111)</f>
        <v>56.854774774774775</v>
      </c>
      <c r="AH2477" s="6">
        <f>(Table1[[#This Row],[Tariff + FSC per Car]]/111)/Table1[[#This Row],[Route Mileage]]</f>
        <v>3.6167159525938151E-2</v>
      </c>
    </row>
    <row r="2478" spans="1:34" x14ac:dyDescent="0.25">
      <c r="A2478" s="3">
        <v>46096</v>
      </c>
      <c r="B2478" s="22" t="s">
        <v>112</v>
      </c>
      <c r="C2478" s="22" t="s">
        <v>112</v>
      </c>
      <c r="D2478" s="25">
        <v>4051</v>
      </c>
      <c r="E2478" s="24">
        <v>2300</v>
      </c>
      <c r="F2478" s="22" t="s">
        <v>35</v>
      </c>
      <c r="G2478" s="22" t="s">
        <v>36</v>
      </c>
      <c r="H2478" s="22" t="s">
        <v>113</v>
      </c>
      <c r="I2478" s="23" t="s">
        <v>38</v>
      </c>
      <c r="J2478" t="str">
        <f>_xlfn.CONCAT(IFERROR(INDEX(Lookup!B:B, MATCH(Table1[[#This Row],[Origin City]], Lookup!A:A, 0)), Table1[[#This Row],[Origin City]]),","," ",Table1[[#This Row],[Origin State]])</f>
        <v>Mead, NE</v>
      </c>
      <c r="K2478" s="23" t="s">
        <v>114</v>
      </c>
      <c r="L2478" s="23" t="s">
        <v>40</v>
      </c>
      <c r="M2478" s="23" t="str">
        <f>_xlfn.CONCAT(IFERROR(INDEX(Lookup!B:B, MATCH(Table1[[#This Row],[Destination City]], Lookup!A:A, 0)), Table1[[#This Row],[Destination City]]),","," ",Table1[[#This Row],[Destination State]])</f>
        <v>Keyes, CA</v>
      </c>
      <c r="N2478" s="44">
        <v>1737</v>
      </c>
      <c r="O2478" s="23" t="s">
        <v>51</v>
      </c>
      <c r="P2478" s="23">
        <v>107</v>
      </c>
      <c r="Q2478" s="23"/>
      <c r="R2478" s="23" t="s">
        <v>42</v>
      </c>
      <c r="S2478" s="23" t="s">
        <v>43</v>
      </c>
      <c r="T2478" s="23" t="s">
        <v>52</v>
      </c>
      <c r="U2478" s="37" t="s">
        <v>44</v>
      </c>
      <c r="V2478" s="32"/>
      <c r="W2478" s="4">
        <v>6015</v>
      </c>
      <c r="X2478" s="4">
        <f>IF(Table1[[#This Row],[Commodity]]="corn",Table1[[#This Row],[Tariff per Car]]/(111*2000/56),Table1[[#This Row],[Tariff per Car]]/(111*2000/60))</f>
        <v>1.5172972972972973</v>
      </c>
      <c r="Y2478" s="4">
        <f>Table1[[#This Row],[Tariff per Car]]/100.7</f>
        <v>59.731876861966235</v>
      </c>
      <c r="Z2478" s="4">
        <f>(Table1[[#This Row],[Tariff per Car]]/111)</f>
        <v>54.189189189189186</v>
      </c>
      <c r="AA2478" s="6">
        <f>(Table1[[#This Row],[Tariff per Car]]/111)/Table1[[#This Row],[Route Mileage]]</f>
        <v>3.1197000108917204E-2</v>
      </c>
      <c r="AB2478" s="4">
        <v>0.28999999999999998</v>
      </c>
      <c r="AC2478" s="4">
        <f>Table1[[#This Row],[FSC per Mile]]*Table1[[#This Row],[Route Mileage]]</f>
        <v>503.72999999999996</v>
      </c>
      <c r="AD2478" s="4">
        <f>Table1[[#This Row],[Tariff per Car]]+Table1[[#This Row],[FSC per Car]]</f>
        <v>6518.73</v>
      </c>
      <c r="AE2478" s="4">
        <f>IF(Table1[[#This Row],[Commodity]]="corn",Table1[[#This Row],[Tariff + FSC per Car]]/(111*2000/56),Table1[[#This Row],[Tariff + FSC per Car]]/(111*2000/60))</f>
        <v>1.6443643243243242</v>
      </c>
      <c r="AF2478" s="4">
        <f>Table1[[#This Row],[Tariff + FSC per Car]]/100.7</f>
        <v>64.734160873882814</v>
      </c>
      <c r="AG2478" s="4">
        <f>(Table1[[#This Row],[Tariff + FSC per Car]]/111)</f>
        <v>58.727297297297291</v>
      </c>
      <c r="AH2478" s="6">
        <f>(Table1[[#This Row],[Tariff + FSC per Car]]/111)/Table1[[#This Row],[Route Mileage]]</f>
        <v>3.3809612721529818E-2</v>
      </c>
    </row>
    <row r="2479" spans="1:34" x14ac:dyDescent="0.25">
      <c r="A2479" s="3">
        <v>46096</v>
      </c>
      <c r="B2479" s="22" t="s">
        <v>112</v>
      </c>
      <c r="C2479" s="22" t="s">
        <v>112</v>
      </c>
      <c r="D2479" s="25">
        <v>4051</v>
      </c>
      <c r="E2479" s="24">
        <v>2215</v>
      </c>
      <c r="F2479" s="22" t="s">
        <v>35</v>
      </c>
      <c r="G2479" s="22" t="s">
        <v>36</v>
      </c>
      <c r="H2479" s="22" t="s">
        <v>117</v>
      </c>
      <c r="I2479" s="23" t="s">
        <v>38</v>
      </c>
      <c r="J2479" t="str">
        <f>_xlfn.CONCAT(IFERROR(INDEX(Lookup!B:B, MATCH(Table1[[#This Row],[Origin City]], Lookup!A:A, 0)), Table1[[#This Row],[Origin City]]),","," ",Table1[[#This Row],[Origin State]])</f>
        <v>Nebraska City, NE</v>
      </c>
      <c r="K2479" s="23" t="s">
        <v>118</v>
      </c>
      <c r="L2479" s="23" t="s">
        <v>54</v>
      </c>
      <c r="M2479" s="23" t="str">
        <f>_xlfn.CONCAT(IFERROR(INDEX(Lookup!B:B, MATCH(Table1[[#This Row],[Destination City]], Lookup!A:A, 0)), Table1[[#This Row],[Destination City]]),","," ",Table1[[#This Row],[Destination State]])</f>
        <v>Amarillo, TX</v>
      </c>
      <c r="N2479" s="44">
        <v>714</v>
      </c>
      <c r="O2479" s="23" t="s">
        <v>51</v>
      </c>
      <c r="P2479" s="23">
        <v>107</v>
      </c>
      <c r="Q2479" s="23"/>
      <c r="R2479" s="23" t="s">
        <v>42</v>
      </c>
      <c r="S2479" s="23" t="s">
        <v>43</v>
      </c>
      <c r="T2479" s="23" t="s">
        <v>52</v>
      </c>
      <c r="U2479" s="37" t="s">
        <v>44</v>
      </c>
      <c r="V2479" s="32"/>
      <c r="W2479" s="4">
        <v>4855</v>
      </c>
      <c r="X2479" s="4">
        <f>IF(Table1[[#This Row],[Commodity]]="corn",Table1[[#This Row],[Tariff per Car]]/(111*2000/56),Table1[[#This Row],[Tariff per Car]]/(111*2000/60))</f>
        <v>1.2246846846846846</v>
      </c>
      <c r="Y2479" s="4">
        <f>Table1[[#This Row],[Tariff per Car]]/100.7</f>
        <v>48.212512413108243</v>
      </c>
      <c r="Z2479" s="4">
        <f>(Table1[[#This Row],[Tariff per Car]]/111)</f>
        <v>43.738738738738739</v>
      </c>
      <c r="AA2479" s="6">
        <f>(Table1[[#This Row],[Tariff per Car]]/111)/Table1[[#This Row],[Route Mileage]]</f>
        <v>6.1258737729325968E-2</v>
      </c>
      <c r="AB2479" s="4">
        <v>0.28999999999999998</v>
      </c>
      <c r="AC2479" s="4">
        <f>Table1[[#This Row],[FSC per Mile]]*Table1[[#This Row],[Route Mileage]]</f>
        <v>207.05999999999997</v>
      </c>
      <c r="AD2479" s="4">
        <f>Table1[[#This Row],[Tariff per Car]]+Table1[[#This Row],[FSC per Car]]</f>
        <v>5062.0600000000004</v>
      </c>
      <c r="AE2479" s="4">
        <f>IF(Table1[[#This Row],[Commodity]]="corn",Table1[[#This Row],[Tariff + FSC per Car]]/(111*2000/56),Table1[[#This Row],[Tariff + FSC per Car]]/(111*2000/60))</f>
        <v>1.2769160360360361</v>
      </c>
      <c r="AF2479" s="4">
        <f>Table1[[#This Row],[Tariff + FSC per Car]]/100.7</f>
        <v>50.268718967229397</v>
      </c>
      <c r="AG2479" s="4">
        <f>(Table1[[#This Row],[Tariff + FSC per Car]]/111)</f>
        <v>45.604144144144151</v>
      </c>
      <c r="AH2479" s="6">
        <f>(Table1[[#This Row],[Tariff + FSC per Car]]/111)/Table1[[#This Row],[Route Mileage]]</f>
        <v>6.3871350341938582E-2</v>
      </c>
    </row>
    <row r="2480" spans="1:34" x14ac:dyDescent="0.25">
      <c r="A2480" s="3">
        <v>46096</v>
      </c>
      <c r="B2480" s="22" t="s">
        <v>112</v>
      </c>
      <c r="C2480" s="22" t="s">
        <v>112</v>
      </c>
      <c r="D2480" s="25">
        <v>4051</v>
      </c>
      <c r="E2480" s="24">
        <v>2100</v>
      </c>
      <c r="F2480" s="22" t="s">
        <v>35</v>
      </c>
      <c r="G2480" s="22" t="s">
        <v>36</v>
      </c>
      <c r="H2480" s="22" t="s">
        <v>122</v>
      </c>
      <c r="I2480" s="23" t="s">
        <v>59</v>
      </c>
      <c r="J2480" t="str">
        <f>_xlfn.CONCAT(IFERROR(INDEX(Lookup!B:B, MATCH(Table1[[#This Row],[Origin City]], Lookup!A:A, 0)), Table1[[#This Row],[Origin City]]),","," ",Table1[[#This Row],[Origin State]])</f>
        <v>Sloan, IA</v>
      </c>
      <c r="K2480" s="23" t="s">
        <v>123</v>
      </c>
      <c r="L2480" s="23" t="s">
        <v>124</v>
      </c>
      <c r="M2480" s="23" t="str">
        <f>_xlfn.CONCAT(IFERROR(INDEX(Lookup!B:B, MATCH(Table1[[#This Row],[Destination City]], Lookup!A:A, 0)), Table1[[#This Row],[Destination City]]),","," ",Table1[[#This Row],[Destination State]])</f>
        <v>Burley, ID</v>
      </c>
      <c r="N2480" s="44">
        <v>1176</v>
      </c>
      <c r="O2480" s="23" t="s">
        <v>51</v>
      </c>
      <c r="P2480" s="23">
        <v>107</v>
      </c>
      <c r="Q2480" s="23"/>
      <c r="R2480" s="23" t="s">
        <v>42</v>
      </c>
      <c r="S2480" s="23" t="s">
        <v>43</v>
      </c>
      <c r="T2480" s="23" t="s">
        <v>52</v>
      </c>
      <c r="U2480" s="37" t="s">
        <v>44</v>
      </c>
      <c r="V2480" s="32"/>
      <c r="W2480" s="4">
        <v>5535</v>
      </c>
      <c r="X2480" s="4">
        <f>IF(Table1[[#This Row],[Commodity]]="corn",Table1[[#This Row],[Tariff per Car]]/(111*2000/56),Table1[[#This Row],[Tariff per Car]]/(111*2000/60))</f>
        <v>1.3962162162162162</v>
      </c>
      <c r="Y2480" s="4">
        <f>Table1[[#This Row],[Tariff per Car]]/100.7</f>
        <v>54.96524329692155</v>
      </c>
      <c r="Z2480" s="4">
        <f>(Table1[[#This Row],[Tariff per Car]]/111)</f>
        <v>49.864864864864863</v>
      </c>
      <c r="AA2480" s="6">
        <f>(Table1[[#This Row],[Tariff per Car]]/111)/Table1[[#This Row],[Route Mileage]]</f>
        <v>4.2402095973524546E-2</v>
      </c>
      <c r="AB2480" s="4">
        <v>0.28999999999999998</v>
      </c>
      <c r="AC2480" s="4">
        <f>Table1[[#This Row],[FSC per Mile]]*Table1[[#This Row],[Route Mileage]]</f>
        <v>341.03999999999996</v>
      </c>
      <c r="AD2480" s="4">
        <f>Table1[[#This Row],[Tariff per Car]]+Table1[[#This Row],[FSC per Car]]</f>
        <v>5876.04</v>
      </c>
      <c r="AE2480" s="4">
        <f>IF(Table1[[#This Row],[Commodity]]="corn",Table1[[#This Row],[Tariff + FSC per Car]]/(111*2000/56),Table1[[#This Row],[Tariff + FSC per Car]]/(111*2000/60))</f>
        <v>1.4822443243243244</v>
      </c>
      <c r="AF2480" s="4">
        <f>Table1[[#This Row],[Tariff + FSC per Car]]/100.7</f>
        <v>58.351936444885794</v>
      </c>
      <c r="AG2480" s="4">
        <f>(Table1[[#This Row],[Tariff + FSC per Car]]/111)</f>
        <v>52.937297297297299</v>
      </c>
      <c r="AH2480" s="6">
        <f>(Table1[[#This Row],[Tariff + FSC per Car]]/111)/Table1[[#This Row],[Route Mileage]]</f>
        <v>4.501470858613716E-2</v>
      </c>
    </row>
    <row r="2481" spans="1:34" x14ac:dyDescent="0.25">
      <c r="A2481" s="3">
        <v>46096</v>
      </c>
      <c r="B2481" s="22" t="s">
        <v>112</v>
      </c>
      <c r="C2481" s="22" t="s">
        <v>112</v>
      </c>
      <c r="D2481" s="25">
        <v>4051</v>
      </c>
      <c r="E2481" s="24">
        <v>2210</v>
      </c>
      <c r="F2481" s="22" t="s">
        <v>35</v>
      </c>
      <c r="G2481" s="22" t="s">
        <v>36</v>
      </c>
      <c r="H2481" s="22" t="s">
        <v>125</v>
      </c>
      <c r="I2481" s="23" t="s">
        <v>57</v>
      </c>
      <c r="J2481" t="str">
        <f>_xlfn.CONCAT(IFERROR(INDEX(Lookup!B:B, MATCH(Table1[[#This Row],[Origin City]], Lookup!A:A, 0)), Table1[[#This Row],[Origin City]]),","," ",Table1[[#This Row],[Origin State]])</f>
        <v>Sterling, IL</v>
      </c>
      <c r="K2481" s="23" t="s">
        <v>126</v>
      </c>
      <c r="L2481" s="23" t="s">
        <v>127</v>
      </c>
      <c r="M2481" s="23" t="str">
        <f>_xlfn.CONCAT(IFERROR(INDEX(Lookup!B:B, MATCH(Table1[[#This Row],[Destination City]], Lookup!A:A, 0)), Table1[[#This Row],[Destination City]]),","," ",Table1[[#This Row],[Destination State]])</f>
        <v>Nashville, AR</v>
      </c>
      <c r="N2481" s="44">
        <v>723</v>
      </c>
      <c r="O2481" s="23" t="s">
        <v>51</v>
      </c>
      <c r="P2481" s="23">
        <v>107</v>
      </c>
      <c r="Q2481" s="23"/>
      <c r="R2481" s="23" t="s">
        <v>42</v>
      </c>
      <c r="S2481" s="23" t="s">
        <v>43</v>
      </c>
      <c r="T2481" s="23" t="s">
        <v>52</v>
      </c>
      <c r="U2481" s="37" t="s">
        <v>44</v>
      </c>
      <c r="V2481" s="32"/>
      <c r="W2481" s="4">
        <v>4075</v>
      </c>
      <c r="X2481" s="4">
        <f>IF(Table1[[#This Row],[Commodity]]="corn",Table1[[#This Row],[Tariff per Car]]/(111*2000/56),Table1[[#This Row],[Tariff per Car]]/(111*2000/60))</f>
        <v>1.0279279279279279</v>
      </c>
      <c r="Y2481" s="4">
        <f>Table1[[#This Row],[Tariff per Car]]/100.7</f>
        <v>40.466732869910622</v>
      </c>
      <c r="Z2481" s="4">
        <f>(Table1[[#This Row],[Tariff per Car]]/111)</f>
        <v>36.711711711711715</v>
      </c>
      <c r="AA2481" s="6">
        <f>(Table1[[#This Row],[Tariff per Car]]/111)/Table1[[#This Row],[Route Mileage]]</f>
        <v>5.0776917996835015E-2</v>
      </c>
      <c r="AB2481" s="4">
        <v>0.28999999999999998</v>
      </c>
      <c r="AC2481" s="4">
        <f>Table1[[#This Row],[FSC per Mile]]*Table1[[#This Row],[Route Mileage]]</f>
        <v>209.67</v>
      </c>
      <c r="AD2481" s="4">
        <f>Table1[[#This Row],[Tariff per Car]]+Table1[[#This Row],[FSC per Car]]</f>
        <v>4284.67</v>
      </c>
      <c r="AE2481" s="4">
        <f>IF(Table1[[#This Row],[Commodity]]="corn",Table1[[#This Row],[Tariff + FSC per Car]]/(111*2000/56),Table1[[#This Row],[Tariff + FSC per Car]]/(111*2000/60))</f>
        <v>1.0808176576576578</v>
      </c>
      <c r="AF2481" s="4">
        <f>Table1[[#This Row],[Tariff + FSC per Car]]/100.7</f>
        <v>42.548857994041711</v>
      </c>
      <c r="AG2481" s="4">
        <f>(Table1[[#This Row],[Tariff + FSC per Car]]/111)</f>
        <v>38.600630630630633</v>
      </c>
      <c r="AH2481" s="6">
        <f>(Table1[[#This Row],[Tariff + FSC per Car]]/111)/Table1[[#This Row],[Route Mileage]]</f>
        <v>5.3389530609447622E-2</v>
      </c>
    </row>
    <row r="2482" spans="1:34" x14ac:dyDescent="0.25">
      <c r="A2482" s="3">
        <v>46096</v>
      </c>
      <c r="B2482" s="22" t="s">
        <v>34</v>
      </c>
      <c r="C2482" s="22" t="s">
        <v>34</v>
      </c>
      <c r="D2482" s="25">
        <v>4022</v>
      </c>
      <c r="E2482" s="24">
        <v>69105</v>
      </c>
      <c r="F2482" s="22" t="s">
        <v>72</v>
      </c>
      <c r="G2482" s="22" t="s">
        <v>36</v>
      </c>
      <c r="H2482" s="22" t="s">
        <v>73</v>
      </c>
      <c r="I2482" s="23" t="s">
        <v>47</v>
      </c>
      <c r="J2482" t="str">
        <f>_xlfn.CONCAT(IFERROR(INDEX(Lookup!B:B, MATCH(Table1[[#This Row],[Origin City]], Lookup!A:A, 0)), Table1[[#This Row],[Origin City]]),","," ",Table1[[#This Row],[Origin State]])</f>
        <v>Argyle, MN</v>
      </c>
      <c r="K2482" s="23" t="s">
        <v>48</v>
      </c>
      <c r="L2482" s="23" t="s">
        <v>49</v>
      </c>
      <c r="M2482" s="23" t="s">
        <v>50</v>
      </c>
      <c r="N2482" s="44">
        <v>1746</v>
      </c>
      <c r="O2482" s="23" t="s">
        <v>51</v>
      </c>
      <c r="P2482" s="23">
        <v>110</v>
      </c>
      <c r="Q2482" s="23">
        <v>120</v>
      </c>
      <c r="R2482" s="23" t="s">
        <v>2</v>
      </c>
      <c r="S2482" s="23" t="s">
        <v>43</v>
      </c>
      <c r="T2482" s="23" t="s">
        <v>52</v>
      </c>
      <c r="U2482" s="37" t="s">
        <v>44</v>
      </c>
      <c r="V2482" s="32" t="s">
        <v>45</v>
      </c>
      <c r="W2482" s="4">
        <v>6135</v>
      </c>
      <c r="X2482" s="4">
        <f>IF(Table1[[#This Row],[Commodity]]="corn",Table1[[#This Row],[Tariff per Car]]/(111*2000/56),Table1[[#This Row],[Tariff per Car]]/(111*2000/60))</f>
        <v>1.6581081081081082</v>
      </c>
      <c r="Y2482" s="4">
        <f>Table1[[#This Row],[Tariff per Car]]/100.7</f>
        <v>60.923535253227406</v>
      </c>
      <c r="Z2482" s="4">
        <f>(Table1[[#This Row],[Tariff per Car]]/111)</f>
        <v>55.270270270270274</v>
      </c>
      <c r="AA2482" s="6">
        <f>(Table1[[#This Row],[Tariff per Car]]/111)/Table1[[#This Row],[Route Mileage]]</f>
        <v>3.1655366706913102E-2</v>
      </c>
      <c r="AB2482" s="4">
        <v>0.06</v>
      </c>
      <c r="AC2482" s="4">
        <f>Table1[[#This Row],[FSC per Mile]]*Table1[[#This Row],[Route Mileage]]</f>
        <v>104.75999999999999</v>
      </c>
      <c r="AD2482" s="4">
        <f>Table1[[#This Row],[Tariff per Car]]+Table1[[#This Row],[FSC per Car]]</f>
        <v>6239.76</v>
      </c>
      <c r="AE2482" s="4">
        <f>IF(Table1[[#This Row],[Commodity]]="corn",Table1[[#This Row],[Tariff + FSC per Car]]/(111*2000/56),Table1[[#This Row],[Tariff + FSC per Car]]/(111*2000/60))</f>
        <v>1.6864216216216217</v>
      </c>
      <c r="AF2482" s="4">
        <f>Table1[[#This Row],[Tariff + FSC per Car]]/100.7</f>
        <v>61.963853028798411</v>
      </c>
      <c r="AG2482" s="4">
        <f>(Table1[[#This Row],[Tariff + FSC per Car]]/111)</f>
        <v>56.214054054054053</v>
      </c>
      <c r="AH2482" s="6">
        <f>(Table1[[#This Row],[Tariff + FSC per Car]]/111)/Table1[[#This Row],[Route Mileage]]</f>
        <v>3.2195907247453637E-2</v>
      </c>
    </row>
    <row r="2483" spans="1:34" x14ac:dyDescent="0.25">
      <c r="A2483" s="3">
        <v>46096</v>
      </c>
      <c r="B2483" s="22" t="s">
        <v>34</v>
      </c>
      <c r="C2483" s="22" t="s">
        <v>34</v>
      </c>
      <c r="D2483" s="25">
        <v>4022</v>
      </c>
      <c r="E2483" s="24">
        <v>69105</v>
      </c>
      <c r="F2483" s="22" t="s">
        <v>72</v>
      </c>
      <c r="G2483" s="22" t="s">
        <v>36</v>
      </c>
      <c r="H2483" s="22" t="s">
        <v>73</v>
      </c>
      <c r="I2483" s="23" t="s">
        <v>47</v>
      </c>
      <c r="J2483" t="str">
        <f>_xlfn.CONCAT(IFERROR(INDEX(Lookup!B:B, MATCH(Table1[[#This Row],[Origin City]], Lookup!A:A, 0)), Table1[[#This Row],[Origin City]]),","," ",Table1[[#This Row],[Origin State]])</f>
        <v>Argyle, MN</v>
      </c>
      <c r="K2483" s="23" t="s">
        <v>65</v>
      </c>
      <c r="L2483" s="23" t="s">
        <v>54</v>
      </c>
      <c r="M2483" s="23" t="s">
        <v>66</v>
      </c>
      <c r="N2483" s="44">
        <v>1661</v>
      </c>
      <c r="O2483" s="23" t="s">
        <v>51</v>
      </c>
      <c r="P2483" s="23">
        <v>110</v>
      </c>
      <c r="Q2483" s="23">
        <v>120</v>
      </c>
      <c r="R2483" s="23" t="s">
        <v>2</v>
      </c>
      <c r="S2483" s="23" t="s">
        <v>43</v>
      </c>
      <c r="T2483" s="23" t="s">
        <v>52</v>
      </c>
      <c r="U2483" s="37" t="s">
        <v>44</v>
      </c>
      <c r="V2483" s="32" t="s">
        <v>45</v>
      </c>
      <c r="W2483" s="4">
        <v>5185</v>
      </c>
      <c r="X2483" s="4">
        <f>IF(Table1[[#This Row],[Commodity]]="corn",Table1[[#This Row],[Tariff per Car]]/(111*2000/56),Table1[[#This Row],[Tariff per Car]]/(111*2000/60))</f>
        <v>1.4013513513513514</v>
      </c>
      <c r="Y2483" s="4">
        <f>Table1[[#This Row],[Tariff per Car]]/100.7</f>
        <v>51.489572989076464</v>
      </c>
      <c r="Z2483" s="4">
        <f>(Table1[[#This Row],[Tariff per Car]]/111)</f>
        <v>46.711711711711715</v>
      </c>
      <c r="AA2483" s="6">
        <f>(Table1[[#This Row],[Tariff per Car]]/111)/Table1[[#This Row],[Route Mileage]]</f>
        <v>2.8122644016683754E-2</v>
      </c>
      <c r="AB2483" s="4">
        <v>0.06</v>
      </c>
      <c r="AC2483" s="4">
        <f>Table1[[#This Row],[FSC per Mile]]*Table1[[#This Row],[Route Mileage]]</f>
        <v>99.66</v>
      </c>
      <c r="AD2483" s="4">
        <f>Table1[[#This Row],[Tariff per Car]]+Table1[[#This Row],[FSC per Car]]</f>
        <v>5284.66</v>
      </c>
      <c r="AE2483" s="4">
        <f>IF(Table1[[#This Row],[Commodity]]="corn",Table1[[#This Row],[Tariff + FSC per Car]]/(111*2000/56),Table1[[#This Row],[Tariff + FSC per Car]]/(111*2000/60))</f>
        <v>1.4282864864864864</v>
      </c>
      <c r="AF2483" s="4">
        <f>Table1[[#This Row],[Tariff + FSC per Car]]/100.7</f>
        <v>52.479245283018862</v>
      </c>
      <c r="AG2483" s="4">
        <f>(Table1[[#This Row],[Tariff + FSC per Car]]/111)</f>
        <v>47.609549549549548</v>
      </c>
      <c r="AH2483" s="6">
        <f>(Table1[[#This Row],[Tariff + FSC per Car]]/111)/Table1[[#This Row],[Route Mileage]]</f>
        <v>2.8663184557224292E-2</v>
      </c>
    </row>
    <row r="2484" spans="1:34" x14ac:dyDescent="0.25">
      <c r="A2484" s="3">
        <v>46096</v>
      </c>
      <c r="B2484" s="22" t="s">
        <v>34</v>
      </c>
      <c r="C2484" s="22" t="s">
        <v>34</v>
      </c>
      <c r="D2484" s="25">
        <v>4022</v>
      </c>
      <c r="E2484" s="24">
        <v>69105</v>
      </c>
      <c r="F2484" s="22" t="s">
        <v>72</v>
      </c>
      <c r="G2484" s="22" t="s">
        <v>36</v>
      </c>
      <c r="H2484" s="22" t="s">
        <v>74</v>
      </c>
      <c r="I2484" s="23" t="s">
        <v>75</v>
      </c>
      <c r="J2484" t="str">
        <f>_xlfn.CONCAT(IFERROR(INDEX(Lookup!B:B, MATCH(Table1[[#This Row],[Origin City]], Lookup!A:A, 0)), Table1[[#This Row],[Origin City]]),","," ",Table1[[#This Row],[Origin State]])</f>
        <v>Casselton, ND</v>
      </c>
      <c r="K2484" s="23" t="s">
        <v>48</v>
      </c>
      <c r="L2484" s="23" t="s">
        <v>49</v>
      </c>
      <c r="M2484" s="23" t="s">
        <v>50</v>
      </c>
      <c r="N2484" s="44">
        <v>1691</v>
      </c>
      <c r="O2484" s="23" t="s">
        <v>51</v>
      </c>
      <c r="P2484" s="23">
        <v>110</v>
      </c>
      <c r="Q2484" s="23">
        <v>120</v>
      </c>
      <c r="R2484" s="23" t="s">
        <v>2</v>
      </c>
      <c r="S2484" s="23" t="s">
        <v>43</v>
      </c>
      <c r="T2484" s="23" t="s">
        <v>52</v>
      </c>
      <c r="U2484" s="37" t="s">
        <v>44</v>
      </c>
      <c r="V2484" s="32" t="s">
        <v>45</v>
      </c>
      <c r="W2484" s="4">
        <v>6085</v>
      </c>
      <c r="X2484" s="4">
        <f>IF(Table1[[#This Row],[Commodity]]="corn",Table1[[#This Row],[Tariff per Car]]/(111*2000/56),Table1[[#This Row],[Tariff per Car]]/(111*2000/60))</f>
        <v>1.6445945945945946</v>
      </c>
      <c r="Y2484" s="4">
        <f>Table1[[#This Row],[Tariff per Car]]/100.7</f>
        <v>60.427010923535249</v>
      </c>
      <c r="Z2484" s="4">
        <f>(Table1[[#This Row],[Tariff per Car]]/111)</f>
        <v>54.81981981981982</v>
      </c>
      <c r="AA2484" s="6">
        <f>(Table1[[#This Row],[Tariff per Car]]/111)/Table1[[#This Row],[Route Mileage]]</f>
        <v>3.2418580614914143E-2</v>
      </c>
      <c r="AB2484" s="4">
        <v>0.06</v>
      </c>
      <c r="AC2484" s="4">
        <f>Table1[[#This Row],[FSC per Mile]]*Table1[[#This Row],[Route Mileage]]</f>
        <v>101.46</v>
      </c>
      <c r="AD2484" s="4">
        <f>Table1[[#This Row],[Tariff per Car]]+Table1[[#This Row],[FSC per Car]]</f>
        <v>6186.46</v>
      </c>
      <c r="AE2484" s="4">
        <f>IF(Table1[[#This Row],[Commodity]]="corn",Table1[[#This Row],[Tariff + FSC per Car]]/(111*2000/56),Table1[[#This Row],[Tariff + FSC per Car]]/(111*2000/60))</f>
        <v>1.6720162162162162</v>
      </c>
      <c r="AF2484" s="4">
        <f>Table1[[#This Row],[Tariff + FSC per Car]]/100.7</f>
        <v>61.434558093346574</v>
      </c>
      <c r="AG2484" s="4">
        <f>(Table1[[#This Row],[Tariff + FSC per Car]]/111)</f>
        <v>55.733873873873875</v>
      </c>
      <c r="AH2484" s="6">
        <f>(Table1[[#This Row],[Tariff + FSC per Car]]/111)/Table1[[#This Row],[Route Mileage]]</f>
        <v>3.2959121155454685E-2</v>
      </c>
    </row>
    <row r="2485" spans="1:34" x14ac:dyDescent="0.25">
      <c r="A2485" s="3">
        <v>46096</v>
      </c>
      <c r="B2485" s="22" t="s">
        <v>34</v>
      </c>
      <c r="C2485" s="22" t="s">
        <v>34</v>
      </c>
      <c r="D2485" s="25">
        <v>4022</v>
      </c>
      <c r="E2485" s="24">
        <v>69902</v>
      </c>
      <c r="F2485" s="22" t="s">
        <v>72</v>
      </c>
      <c r="G2485" s="22" t="s">
        <v>36</v>
      </c>
      <c r="H2485" s="22" t="s">
        <v>74</v>
      </c>
      <c r="I2485" s="23" t="s">
        <v>75</v>
      </c>
      <c r="J2485" t="str">
        <f>_xlfn.CONCAT(IFERROR(INDEX(Lookup!B:B, MATCH(Table1[[#This Row],[Origin City]], Lookup!A:A, 0)), Table1[[#This Row],[Origin City]]),","," ",Table1[[#This Row],[Origin State]])</f>
        <v>Casselton, ND</v>
      </c>
      <c r="K2485" s="23" t="s">
        <v>79</v>
      </c>
      <c r="L2485" s="23" t="s">
        <v>62</v>
      </c>
      <c r="M2485" s="23" t="str">
        <f>_xlfn.CONCAT(IFERROR(INDEX(Lookup!B:B, MATCH(Table1[[#This Row],[Destination City]], Lookup!A:A, 0)), Table1[[#This Row],[Destination City]]),","," ",Table1[[#This Row],[Destination State]])</f>
        <v>St. Louis, MO</v>
      </c>
      <c r="N2485" s="44">
        <v>888</v>
      </c>
      <c r="O2485" s="23" t="s">
        <v>51</v>
      </c>
      <c r="P2485" s="23">
        <v>110</v>
      </c>
      <c r="Q2485" s="23">
        <v>120</v>
      </c>
      <c r="R2485" s="23" t="s">
        <v>2</v>
      </c>
      <c r="S2485" s="23" t="s">
        <v>43</v>
      </c>
      <c r="T2485" s="23" t="s">
        <v>52</v>
      </c>
      <c r="U2485" s="37" t="s">
        <v>44</v>
      </c>
      <c r="V2485" s="32" t="s">
        <v>45</v>
      </c>
      <c r="W2485" s="4">
        <v>3400</v>
      </c>
      <c r="X2485" s="4">
        <f>IF(Table1[[#This Row],[Commodity]]="corn",Table1[[#This Row],[Tariff per Car]]/(111*2000/56),Table1[[#This Row],[Tariff per Car]]/(111*2000/60))</f>
        <v>0.91891891891891897</v>
      </c>
      <c r="Y2485" s="4">
        <f>Table1[[#This Row],[Tariff per Car]]/100.7</f>
        <v>33.763654419066533</v>
      </c>
      <c r="Z2485" s="4">
        <f>(Table1[[#This Row],[Tariff per Car]]/111)</f>
        <v>30.63063063063063</v>
      </c>
      <c r="AA2485" s="6">
        <f>(Table1[[#This Row],[Tariff per Car]]/111)/Table1[[#This Row],[Route Mileage]]</f>
        <v>3.4493953412872334E-2</v>
      </c>
      <c r="AB2485" s="4">
        <v>0.06</v>
      </c>
      <c r="AC2485" s="4">
        <f>Table1[[#This Row],[FSC per Mile]]*Table1[[#This Row],[Route Mileage]]</f>
        <v>53.28</v>
      </c>
      <c r="AD2485" s="4">
        <f>Table1[[#This Row],[Tariff per Car]]+Table1[[#This Row],[FSC per Car]]</f>
        <v>3453.28</v>
      </c>
      <c r="AE2485" s="4">
        <f>IF(Table1[[#This Row],[Commodity]]="corn",Table1[[#This Row],[Tariff + FSC per Car]]/(111*2000/56),Table1[[#This Row],[Tariff + FSC per Car]]/(111*2000/60))</f>
        <v>0.93331891891891894</v>
      </c>
      <c r="AF2485" s="4">
        <f>Table1[[#This Row],[Tariff + FSC per Car]]/100.7</f>
        <v>34.292750744786495</v>
      </c>
      <c r="AG2485" s="4">
        <f>(Table1[[#This Row],[Tariff + FSC per Car]]/111)</f>
        <v>31.110630630630631</v>
      </c>
      <c r="AH2485" s="6">
        <f>(Table1[[#This Row],[Tariff + FSC per Car]]/111)/Table1[[#This Row],[Route Mileage]]</f>
        <v>3.5034493953412869E-2</v>
      </c>
    </row>
    <row r="2486" spans="1:34" x14ac:dyDescent="0.25">
      <c r="A2486" s="3">
        <v>46096</v>
      </c>
      <c r="B2486" s="22" t="s">
        <v>34</v>
      </c>
      <c r="C2486" s="22" t="s">
        <v>34</v>
      </c>
      <c r="D2486" s="25">
        <v>4022</v>
      </c>
      <c r="E2486" s="24">
        <v>69105</v>
      </c>
      <c r="F2486" s="22" t="s">
        <v>72</v>
      </c>
      <c r="G2486" s="22" t="s">
        <v>36</v>
      </c>
      <c r="H2486" s="22" t="s">
        <v>76</v>
      </c>
      <c r="I2486" s="23" t="s">
        <v>77</v>
      </c>
      <c r="J2486" t="str">
        <f>_xlfn.CONCAT(IFERROR(INDEX(Lookup!B:B, MATCH(Table1[[#This Row],[Origin City]], Lookup!A:A, 0)), Table1[[#This Row],[Origin City]]),","," ",Table1[[#This Row],[Origin State]])</f>
        <v>Concordia, KS</v>
      </c>
      <c r="K2486" s="23" t="s">
        <v>65</v>
      </c>
      <c r="L2486" s="23" t="s">
        <v>54</v>
      </c>
      <c r="M2486" s="23" t="s">
        <v>66</v>
      </c>
      <c r="N2486" s="44">
        <v>851</v>
      </c>
      <c r="O2486" s="23" t="s">
        <v>51</v>
      </c>
      <c r="P2486" s="23">
        <v>110</v>
      </c>
      <c r="Q2486" s="23">
        <v>120</v>
      </c>
      <c r="R2486" s="23" t="s">
        <v>2</v>
      </c>
      <c r="S2486" s="23" t="s">
        <v>43</v>
      </c>
      <c r="T2486" s="23" t="s">
        <v>43</v>
      </c>
      <c r="U2486" s="37" t="s">
        <v>44</v>
      </c>
      <c r="V2486" s="32" t="s">
        <v>45</v>
      </c>
      <c r="W2486" s="4">
        <v>3435</v>
      </c>
      <c r="X2486" s="4">
        <f>IF(Table1[[#This Row],[Commodity]]="corn",Table1[[#This Row],[Tariff per Car]]/(111*2000/56),Table1[[#This Row],[Tariff per Car]]/(111*2000/60))</f>
        <v>0.92837837837837833</v>
      </c>
      <c r="Y2486" s="4">
        <f>Table1[[#This Row],[Tariff per Car]]/100.7</f>
        <v>34.111221449851044</v>
      </c>
      <c r="Z2486" s="4">
        <f>(Table1[[#This Row],[Tariff per Car]]/111)</f>
        <v>30.945945945945947</v>
      </c>
      <c r="AA2486" s="6">
        <f>(Table1[[#This Row],[Tariff per Car]]/111)/Table1[[#This Row],[Route Mileage]]</f>
        <v>3.636421380252168E-2</v>
      </c>
      <c r="AB2486" s="4">
        <v>0.06</v>
      </c>
      <c r="AC2486" s="4">
        <f>Table1[[#This Row],[FSC per Mile]]*Table1[[#This Row],[Route Mileage]]</f>
        <v>51.059999999999995</v>
      </c>
      <c r="AD2486" s="4">
        <f>Table1[[#This Row],[Tariff per Car]]+Table1[[#This Row],[FSC per Car]]</f>
        <v>3486.06</v>
      </c>
      <c r="AE2486" s="4">
        <f>IF(Table1[[#This Row],[Commodity]]="corn",Table1[[#This Row],[Tariff + FSC per Car]]/(111*2000/56),Table1[[#This Row],[Tariff + FSC per Car]]/(111*2000/60))</f>
        <v>0.94217837837837837</v>
      </c>
      <c r="AF2486" s="4">
        <f>Table1[[#This Row],[Tariff + FSC per Car]]/100.7</f>
        <v>34.618272095332671</v>
      </c>
      <c r="AG2486" s="4">
        <f>(Table1[[#This Row],[Tariff + FSC per Car]]/111)</f>
        <v>31.405945945945945</v>
      </c>
      <c r="AH2486" s="6">
        <f>(Table1[[#This Row],[Tariff + FSC per Car]]/111)/Table1[[#This Row],[Route Mileage]]</f>
        <v>3.6904754343062215E-2</v>
      </c>
    </row>
    <row r="2487" spans="1:34" x14ac:dyDescent="0.25">
      <c r="A2487" s="3">
        <v>46096</v>
      </c>
      <c r="B2487" s="22" t="s">
        <v>34</v>
      </c>
      <c r="C2487" s="22" t="s">
        <v>34</v>
      </c>
      <c r="D2487" s="25">
        <v>4022</v>
      </c>
      <c r="E2487" s="24">
        <v>69105</v>
      </c>
      <c r="F2487" s="22" t="s">
        <v>72</v>
      </c>
      <c r="G2487" s="22" t="s">
        <v>36</v>
      </c>
      <c r="H2487" s="22" t="s">
        <v>78</v>
      </c>
      <c r="I2487" s="23" t="s">
        <v>68</v>
      </c>
      <c r="J2487" t="str">
        <f>_xlfn.CONCAT(IFERROR(INDEX(Lookup!B:B, MATCH(Table1[[#This Row],[Origin City]], Lookup!A:A, 0)), Table1[[#This Row],[Origin City]]),","," ",Table1[[#This Row],[Origin State]])</f>
        <v>Mitchell, SD</v>
      </c>
      <c r="K2487" s="23" t="s">
        <v>48</v>
      </c>
      <c r="L2487" s="23" t="s">
        <v>49</v>
      </c>
      <c r="M2487" s="23" t="s">
        <v>50</v>
      </c>
      <c r="N2487" s="44">
        <v>2104</v>
      </c>
      <c r="O2487" s="23" t="s">
        <v>51</v>
      </c>
      <c r="P2487" s="23">
        <v>110</v>
      </c>
      <c r="Q2487" s="23">
        <v>120</v>
      </c>
      <c r="R2487" s="23" t="s">
        <v>2</v>
      </c>
      <c r="S2487" s="23" t="s">
        <v>43</v>
      </c>
      <c r="T2487" t="s">
        <v>52</v>
      </c>
      <c r="U2487" s="37" t="s">
        <v>44</v>
      </c>
      <c r="V2487" s="32" t="s">
        <v>45</v>
      </c>
      <c r="W2487" s="4">
        <v>6185</v>
      </c>
      <c r="X2487" s="4">
        <f>IF(Table1[[#This Row],[Commodity]]="corn",Table1[[#This Row],[Tariff per Car]]/(111*2000/56),Table1[[#This Row],[Tariff per Car]]/(111*2000/60))</f>
        <v>1.6716216216216215</v>
      </c>
      <c r="Y2487" s="4">
        <f>Table1[[#This Row],[Tariff per Car]]/100.7</f>
        <v>61.420059582919563</v>
      </c>
      <c r="Z2487" s="4">
        <f>(Table1[[#This Row],[Tariff per Car]]/111)</f>
        <v>55.72072072072072</v>
      </c>
      <c r="AA2487" s="6">
        <f>(Table1[[#This Row],[Tariff per Car]]/111)/Table1[[#This Row],[Route Mileage]]</f>
        <v>2.6483232281711368E-2</v>
      </c>
      <c r="AB2487" s="4">
        <v>0.06</v>
      </c>
      <c r="AC2487" s="4">
        <f>Table1[[#This Row],[FSC per Mile]]*Table1[[#This Row],[Route Mileage]]</f>
        <v>126.24</v>
      </c>
      <c r="AD2487" s="4">
        <f>Table1[[#This Row],[Tariff per Car]]+Table1[[#This Row],[FSC per Car]]</f>
        <v>6311.24</v>
      </c>
      <c r="AE2487" s="4">
        <f>IF(Table1[[#This Row],[Commodity]]="corn",Table1[[#This Row],[Tariff + FSC per Car]]/(111*2000/56),Table1[[#This Row],[Tariff + FSC per Car]]/(111*2000/60))</f>
        <v>1.7057405405405406</v>
      </c>
      <c r="AF2487" s="4">
        <f>Table1[[#This Row],[Tariff + FSC per Car]]/100.7</f>
        <v>62.673684210526311</v>
      </c>
      <c r="AG2487" s="4">
        <f>(Table1[[#This Row],[Tariff + FSC per Car]]/111)</f>
        <v>56.858018018018015</v>
      </c>
      <c r="AH2487" s="6">
        <f>(Table1[[#This Row],[Tariff + FSC per Car]]/111)/Table1[[#This Row],[Route Mileage]]</f>
        <v>2.7023772822251907E-2</v>
      </c>
    </row>
    <row r="2488" spans="1:34" x14ac:dyDescent="0.25">
      <c r="A2488" s="3">
        <v>46096</v>
      </c>
      <c r="B2488" s="22" t="s">
        <v>34</v>
      </c>
      <c r="C2488" s="22" t="s">
        <v>34</v>
      </c>
      <c r="D2488" s="25">
        <v>4022</v>
      </c>
      <c r="E2488" s="24">
        <v>69105</v>
      </c>
      <c r="F2488" s="22" t="s">
        <v>72</v>
      </c>
      <c r="G2488" s="22" t="s">
        <v>36</v>
      </c>
      <c r="H2488" s="22" t="s">
        <v>61</v>
      </c>
      <c r="I2488" s="23" t="s">
        <v>62</v>
      </c>
      <c r="J2488" t="str">
        <f>_xlfn.CONCAT(IFERROR(INDEX(Lookup!B:B, MATCH(Table1[[#This Row],[Origin City]], Lookup!A:A, 0)), Table1[[#This Row],[Origin City]]),","," ",Table1[[#This Row],[Origin State]])</f>
        <v>Phelps (Rock Port), MO</v>
      </c>
      <c r="K2488" s="23" t="s">
        <v>48</v>
      </c>
      <c r="L2488" s="23" t="s">
        <v>49</v>
      </c>
      <c r="M2488" s="23" t="s">
        <v>50</v>
      </c>
      <c r="N2488" s="44">
        <v>2184</v>
      </c>
      <c r="O2488" s="23" t="s">
        <v>51</v>
      </c>
      <c r="P2488" s="23">
        <v>110</v>
      </c>
      <c r="Q2488" s="23">
        <v>120</v>
      </c>
      <c r="R2488" s="23" t="s">
        <v>2</v>
      </c>
      <c r="S2488" s="23" t="s">
        <v>43</v>
      </c>
      <c r="T2488" s="23" t="s">
        <v>43</v>
      </c>
      <c r="U2488" s="37" t="s">
        <v>44</v>
      </c>
      <c r="V2488" s="32" t="s">
        <v>45</v>
      </c>
      <c r="W2488" s="4">
        <v>6135</v>
      </c>
      <c r="X2488" s="4">
        <f>IF(Table1[[#This Row],[Commodity]]="corn",Table1[[#This Row],[Tariff per Car]]/(111*2000/56),Table1[[#This Row],[Tariff per Car]]/(111*2000/60))</f>
        <v>1.6581081081081082</v>
      </c>
      <c r="Y2488" s="4">
        <f>Table1[[#This Row],[Tariff per Car]]/100.7</f>
        <v>60.923535253227406</v>
      </c>
      <c r="Z2488" s="4">
        <f>(Table1[[#This Row],[Tariff per Car]]/111)</f>
        <v>55.270270270270274</v>
      </c>
      <c r="AA2488" s="6">
        <f>(Table1[[#This Row],[Tariff per Car]]/111)/Table1[[#This Row],[Route Mileage]]</f>
        <v>2.5306900306900307E-2</v>
      </c>
      <c r="AB2488" s="4">
        <v>0.06</v>
      </c>
      <c r="AC2488" s="4">
        <f>Table1[[#This Row],[FSC per Mile]]*Table1[[#This Row],[Route Mileage]]</f>
        <v>131.04</v>
      </c>
      <c r="AD2488" s="4">
        <f>Table1[[#This Row],[Tariff per Car]]+Table1[[#This Row],[FSC per Car]]</f>
        <v>6266.04</v>
      </c>
      <c r="AE2488" s="4">
        <f>IF(Table1[[#This Row],[Commodity]]="corn",Table1[[#This Row],[Tariff + FSC per Car]]/(111*2000/56),Table1[[#This Row],[Tariff + FSC per Car]]/(111*2000/60))</f>
        <v>1.6935243243243243</v>
      </c>
      <c r="AF2488" s="4">
        <f>Table1[[#This Row],[Tariff + FSC per Car]]/100.7</f>
        <v>62.224826216484608</v>
      </c>
      <c r="AG2488" s="4">
        <f>(Table1[[#This Row],[Tariff + FSC per Car]]/111)</f>
        <v>56.450810810810808</v>
      </c>
      <c r="AH2488" s="6">
        <f>(Table1[[#This Row],[Tariff + FSC per Car]]/111)/Table1[[#This Row],[Route Mileage]]</f>
        <v>2.5847440847440846E-2</v>
      </c>
    </row>
    <row r="2489" spans="1:34" x14ac:dyDescent="0.25">
      <c r="A2489" s="3">
        <v>46096</v>
      </c>
      <c r="B2489" s="22" t="s">
        <v>34</v>
      </c>
      <c r="C2489" s="22" t="s">
        <v>34</v>
      </c>
      <c r="D2489" s="25">
        <v>4022</v>
      </c>
      <c r="E2489" s="24">
        <v>69105</v>
      </c>
      <c r="F2489" s="22" t="s">
        <v>72</v>
      </c>
      <c r="G2489" s="22" t="s">
        <v>36</v>
      </c>
      <c r="H2489" s="22" t="s">
        <v>69</v>
      </c>
      <c r="I2489" s="23" t="s">
        <v>47</v>
      </c>
      <c r="J2489" t="str">
        <f>_xlfn.CONCAT(IFERROR(INDEX(Lookup!B:B, MATCH(Table1[[#This Row],[Origin City]], Lookup!A:A, 0)), Table1[[#This Row],[Origin City]]),","," ",Table1[[#This Row],[Origin State]])</f>
        <v>St. Cloud, MN</v>
      </c>
      <c r="K2489" s="23" t="s">
        <v>48</v>
      </c>
      <c r="L2489" s="23" t="s">
        <v>49</v>
      </c>
      <c r="M2489" s="23" t="s">
        <v>50</v>
      </c>
      <c r="N2489" s="44">
        <v>1887</v>
      </c>
      <c r="O2489" s="23" t="s">
        <v>51</v>
      </c>
      <c r="P2489" s="23">
        <v>110</v>
      </c>
      <c r="Q2489" s="23">
        <v>120</v>
      </c>
      <c r="R2489" s="23" t="s">
        <v>2</v>
      </c>
      <c r="S2489" s="23" t="s">
        <v>43</v>
      </c>
      <c r="T2489" s="23" t="s">
        <v>43</v>
      </c>
      <c r="U2489" s="37" t="s">
        <v>44</v>
      </c>
      <c r="V2489" s="32" t="s">
        <v>45</v>
      </c>
      <c r="W2489" s="4">
        <v>6235</v>
      </c>
      <c r="X2489" s="4">
        <f>IF(Table1[[#This Row],[Commodity]]="corn",Table1[[#This Row],[Tariff per Car]]/(111*2000/56),Table1[[#This Row],[Tariff per Car]]/(111*2000/60))</f>
        <v>1.6851351351351351</v>
      </c>
      <c r="Y2489" s="4">
        <f>Table1[[#This Row],[Tariff per Car]]/100.7</f>
        <v>61.916583912611713</v>
      </c>
      <c r="Z2489" s="4">
        <f>(Table1[[#This Row],[Tariff per Car]]/111)</f>
        <v>56.171171171171174</v>
      </c>
      <c r="AA2489" s="6">
        <f>(Table1[[#This Row],[Tariff per Car]]/111)/Table1[[#This Row],[Route Mileage]]</f>
        <v>2.9767446301627542E-2</v>
      </c>
      <c r="AB2489" s="4">
        <v>0.06</v>
      </c>
      <c r="AC2489" s="4">
        <f>Table1[[#This Row],[FSC per Mile]]*Table1[[#This Row],[Route Mileage]]</f>
        <v>113.22</v>
      </c>
      <c r="AD2489" s="4">
        <f>Table1[[#This Row],[Tariff per Car]]+Table1[[#This Row],[FSC per Car]]</f>
        <v>6348.22</v>
      </c>
      <c r="AE2489" s="4">
        <f>IF(Table1[[#This Row],[Commodity]]="corn",Table1[[#This Row],[Tariff + FSC per Car]]/(111*2000/56),Table1[[#This Row],[Tariff + FSC per Car]]/(111*2000/60))</f>
        <v>1.7157351351351353</v>
      </c>
      <c r="AF2489" s="4">
        <f>Table1[[#This Row],[Tariff + FSC per Car]]/100.7</f>
        <v>63.040913604766637</v>
      </c>
      <c r="AG2489" s="4">
        <f>(Table1[[#This Row],[Tariff + FSC per Car]]/111)</f>
        <v>57.19117117117117</v>
      </c>
      <c r="AH2489" s="6">
        <f>(Table1[[#This Row],[Tariff + FSC per Car]]/111)/Table1[[#This Row],[Route Mileage]]</f>
        <v>3.030798684216808E-2</v>
      </c>
    </row>
    <row r="2490" spans="1:34" x14ac:dyDescent="0.25">
      <c r="A2490" s="3">
        <v>46096</v>
      </c>
      <c r="B2490" s="22" t="s">
        <v>131</v>
      </c>
      <c r="C2490" s="22" t="s">
        <v>131</v>
      </c>
      <c r="D2490" s="25">
        <v>4050</v>
      </c>
      <c r="E2490" s="24">
        <v>1001000</v>
      </c>
      <c r="F2490" s="22" t="s">
        <v>72</v>
      </c>
      <c r="G2490" s="22" t="s">
        <v>36</v>
      </c>
      <c r="H2490" s="22" t="s">
        <v>132</v>
      </c>
      <c r="I2490" s="23" t="s">
        <v>57</v>
      </c>
      <c r="J2490" t="str">
        <f>_xlfn.CONCAT(IFERROR(INDEX(Lookup!B:B, MATCH(Table1[[#This Row],[Origin City]], Lookup!A:A, 0)), Table1[[#This Row],[Origin City]]),","," ",Table1[[#This Row],[Origin State]])</f>
        <v>Gibson City, IL</v>
      </c>
      <c r="K2490" s="23" t="s">
        <v>133</v>
      </c>
      <c r="L2490" s="23" t="s">
        <v>83</v>
      </c>
      <c r="M2490" s="23" t="str">
        <f>_xlfn.CONCAT(IFERROR(INDEX(Lookup!B:B, MATCH(Table1[[#This Row],[Destination City]], Lookup!A:A, 0)), Table1[[#This Row],[Destination City]]),","," ",Table1[[#This Row],[Destination State]])</f>
        <v>Reserve, LA</v>
      </c>
      <c r="N2490" s="44">
        <v>870</v>
      </c>
      <c r="O2490" s="23" t="s">
        <v>86</v>
      </c>
      <c r="P2490" s="23">
        <v>105</v>
      </c>
      <c r="Q2490" s="23"/>
      <c r="R2490" s="23" t="s">
        <v>108</v>
      </c>
      <c r="S2490" s="23" t="s">
        <v>43</v>
      </c>
      <c r="T2490" s="23" t="s">
        <v>52</v>
      </c>
      <c r="U2490" s="31"/>
      <c r="V2490" s="32" t="s">
        <v>134</v>
      </c>
      <c r="W2490" s="4">
        <v>2301</v>
      </c>
      <c r="X2490" s="4">
        <f>IF(Table1[[#This Row],[Commodity]]="corn",Table1[[#This Row],[Tariff per Car]]/(111*2000/56),Table1[[#This Row],[Tariff per Car]]/(111*2000/60))</f>
        <v>0.62189189189189187</v>
      </c>
      <c r="Y2490" s="4">
        <f>Table1[[#This Row],[Tariff per Car]]/100.7</f>
        <v>22.850049652432968</v>
      </c>
      <c r="Z2490" s="4">
        <f>(Table1[[#This Row],[Tariff per Car]]/111)</f>
        <v>20.72972972972973</v>
      </c>
      <c r="AA2490" s="6">
        <f>(Table1[[#This Row],[Tariff per Car]]/111)/Table1[[#This Row],[Route Mileage]]</f>
        <v>2.3827275551413483E-2</v>
      </c>
      <c r="AB2490" s="4">
        <v>0.318</v>
      </c>
      <c r="AC2490" s="4">
        <f>Table1[[#This Row],[FSC per Mile]]*Table1[[#This Row],[Route Mileage]]</f>
        <v>276.66000000000003</v>
      </c>
      <c r="AD2490" s="4">
        <f>Table1[[#This Row],[Tariff per Car]]+Table1[[#This Row],[FSC per Car]]</f>
        <v>2577.66</v>
      </c>
      <c r="AE2490" s="4">
        <f>IF(Table1[[#This Row],[Commodity]]="corn",Table1[[#This Row],[Tariff + FSC per Car]]/(111*2000/56),Table1[[#This Row],[Tariff + FSC per Car]]/(111*2000/60))</f>
        <v>0.69666486486486479</v>
      </c>
      <c r="AF2490" s="4">
        <f>Table1[[#This Row],[Tariff + FSC per Car]]/100.7</f>
        <v>25.597418073485599</v>
      </c>
      <c r="AG2490" s="4">
        <f>(Table1[[#This Row],[Tariff + FSC per Car]]/111)</f>
        <v>23.22216216216216</v>
      </c>
      <c r="AH2490" s="6">
        <f>(Table1[[#This Row],[Tariff + FSC per Car]]/111)/Table1[[#This Row],[Route Mileage]]</f>
        <v>2.6692140416278345E-2</v>
      </c>
    </row>
    <row r="2491" spans="1:34" x14ac:dyDescent="0.25">
      <c r="A2491" s="3">
        <v>46096</v>
      </c>
      <c r="B2491" s="22" t="s">
        <v>131</v>
      </c>
      <c r="C2491" s="22" t="s">
        <v>131</v>
      </c>
      <c r="D2491" s="25">
        <v>4050</v>
      </c>
      <c r="E2491" s="24">
        <v>1001000</v>
      </c>
      <c r="F2491" s="22" t="s">
        <v>72</v>
      </c>
      <c r="G2491" s="22" t="s">
        <v>36</v>
      </c>
      <c r="H2491" s="22" t="s">
        <v>132</v>
      </c>
      <c r="I2491" s="23" t="s">
        <v>57</v>
      </c>
      <c r="J2491" t="str">
        <f>_xlfn.CONCAT(IFERROR(INDEX(Lookup!B:B, MATCH(Table1[[#This Row],[Origin City]], Lookup!A:A, 0)), Table1[[#This Row],[Origin City]]),","," ",Table1[[#This Row],[Origin State]])</f>
        <v>Gibson City, IL</v>
      </c>
      <c r="K2491" s="23" t="s">
        <v>133</v>
      </c>
      <c r="L2491" s="23" t="s">
        <v>83</v>
      </c>
      <c r="M2491" s="23" t="str">
        <f>_xlfn.CONCAT(IFERROR(INDEX(Lookup!B:B, MATCH(Table1[[#This Row],[Destination City]], Lookup!A:A, 0)), Table1[[#This Row],[Destination City]]),","," ",Table1[[#This Row],[Destination State]])</f>
        <v>Reserve, LA</v>
      </c>
      <c r="N2491" s="44">
        <v>870</v>
      </c>
      <c r="O2491" s="23" t="s">
        <v>86</v>
      </c>
      <c r="P2491" s="23">
        <v>105</v>
      </c>
      <c r="Q2491" s="23"/>
      <c r="R2491" s="23" t="s">
        <v>2</v>
      </c>
      <c r="S2491" s="23" t="s">
        <v>43</v>
      </c>
      <c r="T2491" s="23" t="s">
        <v>52</v>
      </c>
      <c r="U2491" s="31"/>
      <c r="V2491" s="32" t="s">
        <v>134</v>
      </c>
      <c r="W2491" s="4">
        <v>2681</v>
      </c>
      <c r="X2491" s="4">
        <f>IF(Table1[[#This Row],[Commodity]]="corn",Table1[[#This Row],[Tariff per Car]]/(111*2000/56),Table1[[#This Row],[Tariff per Car]]/(111*2000/60))</f>
        <v>0.72459459459459463</v>
      </c>
      <c r="Y2491" s="4">
        <f>Table1[[#This Row],[Tariff per Car]]/100.7</f>
        <v>26.623634558093347</v>
      </c>
      <c r="Z2491" s="4">
        <f>(Table1[[#This Row],[Tariff per Car]]/111)</f>
        <v>24.153153153153152</v>
      </c>
      <c r="AA2491" s="6">
        <f>(Table1[[#This Row],[Tariff per Car]]/111)/Table1[[#This Row],[Route Mileage]]</f>
        <v>2.7762245003624314E-2</v>
      </c>
      <c r="AB2491" s="4">
        <v>0.318</v>
      </c>
      <c r="AC2491" s="4">
        <f>Table1[[#This Row],[FSC per Mile]]*Table1[[#This Row],[Route Mileage]]</f>
        <v>276.66000000000003</v>
      </c>
      <c r="AD2491" s="4">
        <f>Table1[[#This Row],[Tariff per Car]]+Table1[[#This Row],[FSC per Car]]</f>
        <v>2957.66</v>
      </c>
      <c r="AE2491" s="4">
        <f>IF(Table1[[#This Row],[Commodity]]="corn",Table1[[#This Row],[Tariff + FSC per Car]]/(111*2000/56),Table1[[#This Row],[Tariff + FSC per Car]]/(111*2000/60))</f>
        <v>0.79936756756756755</v>
      </c>
      <c r="AF2491" s="4">
        <f>Table1[[#This Row],[Tariff + FSC per Car]]/100.7</f>
        <v>29.371002979145977</v>
      </c>
      <c r="AG2491" s="4">
        <f>(Table1[[#This Row],[Tariff + FSC per Car]]/111)</f>
        <v>26.645585585585586</v>
      </c>
      <c r="AH2491" s="6">
        <f>(Table1[[#This Row],[Tariff + FSC per Car]]/111)/Table1[[#This Row],[Route Mileage]]</f>
        <v>3.0627109868489179E-2</v>
      </c>
    </row>
    <row r="2492" spans="1:34" x14ac:dyDescent="0.25">
      <c r="A2492" s="3">
        <v>46096</v>
      </c>
      <c r="B2492" s="22" t="s">
        <v>131</v>
      </c>
      <c r="C2492" s="22" t="s">
        <v>131</v>
      </c>
      <c r="D2492" s="25">
        <v>4050</v>
      </c>
      <c r="E2492" s="24">
        <v>1001000</v>
      </c>
      <c r="F2492" s="22" t="s">
        <v>72</v>
      </c>
      <c r="G2492" s="22" t="s">
        <v>36</v>
      </c>
      <c r="H2492" s="22" t="s">
        <v>135</v>
      </c>
      <c r="I2492" s="23" t="s">
        <v>59</v>
      </c>
      <c r="J2492" t="str">
        <f>_xlfn.CONCAT(IFERROR(INDEX(Lookup!B:B, MATCH(Table1[[#This Row],[Origin City]], Lookup!A:A, 0)), Table1[[#This Row],[Origin City]]),","," ",Table1[[#This Row],[Origin State]])</f>
        <v>Ida Grove, IA</v>
      </c>
      <c r="K2492" s="23" t="s">
        <v>136</v>
      </c>
      <c r="L2492" s="23" t="s">
        <v>83</v>
      </c>
      <c r="M2492" s="23" t="str">
        <f>_xlfn.CONCAT(IFERROR(INDEX(Lookup!B:B, MATCH(Table1[[#This Row],[Destination City]], Lookup!A:A, 0)), Table1[[#This Row],[Destination City]]),","," ",Table1[[#This Row],[Destination State]])</f>
        <v>Convent, LA</v>
      </c>
      <c r="N2492" s="44">
        <v>1376</v>
      </c>
      <c r="O2492" s="23" t="s">
        <v>86</v>
      </c>
      <c r="P2492" s="23">
        <v>105</v>
      </c>
      <c r="Q2492" s="23"/>
      <c r="R2492" s="23" t="s">
        <v>108</v>
      </c>
      <c r="S2492" s="23" t="s">
        <v>43</v>
      </c>
      <c r="T2492" s="23" t="s">
        <v>43</v>
      </c>
      <c r="U2492" s="31"/>
      <c r="V2492" s="32" t="s">
        <v>134</v>
      </c>
      <c r="W2492" s="4">
        <v>3434</v>
      </c>
      <c r="X2492" s="4">
        <f>IF(Table1[[#This Row],[Commodity]]="corn",Table1[[#This Row],[Tariff per Car]]/(111*2000/56),Table1[[#This Row],[Tariff per Car]]/(111*2000/60))</f>
        <v>0.92810810810810807</v>
      </c>
      <c r="Y2492" s="4">
        <f>Table1[[#This Row],[Tariff per Car]]/100.7</f>
        <v>34.101290963257199</v>
      </c>
      <c r="Z2492" s="4">
        <f>(Table1[[#This Row],[Tariff per Car]]/111)</f>
        <v>30.936936936936938</v>
      </c>
      <c r="AA2492" s="6">
        <f>(Table1[[#This Row],[Tariff per Car]]/111)/Table1[[#This Row],[Route Mileage]]</f>
        <v>2.2483239053006497E-2</v>
      </c>
      <c r="AB2492" s="4">
        <v>0.318</v>
      </c>
      <c r="AC2492" s="4">
        <f>Table1[[#This Row],[FSC per Mile]]*Table1[[#This Row],[Route Mileage]]</f>
        <v>437.56799999999998</v>
      </c>
      <c r="AD2492" s="4">
        <f>Table1[[#This Row],[Tariff per Car]]+Table1[[#This Row],[FSC per Car]]</f>
        <v>3871.5680000000002</v>
      </c>
      <c r="AE2492" s="4">
        <f>IF(Table1[[#This Row],[Commodity]]="corn",Table1[[#This Row],[Tariff + FSC per Car]]/(111*2000/56),Table1[[#This Row],[Tariff + FSC per Car]]/(111*2000/60))</f>
        <v>1.0463697297297299</v>
      </c>
      <c r="AF2492" s="4">
        <f>Table1[[#This Row],[Tariff + FSC per Car]]/100.7</f>
        <v>38.446554121151941</v>
      </c>
      <c r="AG2492" s="4">
        <f>(Table1[[#This Row],[Tariff + FSC per Car]]/111)</f>
        <v>34.878990990990992</v>
      </c>
      <c r="AH2492" s="6">
        <f>(Table1[[#This Row],[Tariff + FSC per Car]]/111)/Table1[[#This Row],[Route Mileage]]</f>
        <v>2.5348103917871359E-2</v>
      </c>
    </row>
    <row r="2493" spans="1:34" x14ac:dyDescent="0.25">
      <c r="A2493" s="3">
        <v>46096</v>
      </c>
      <c r="B2493" s="22" t="s">
        <v>131</v>
      </c>
      <c r="C2493" s="22" t="s">
        <v>131</v>
      </c>
      <c r="D2493" s="25">
        <v>4050</v>
      </c>
      <c r="E2493" s="24">
        <v>1001000</v>
      </c>
      <c r="F2493" s="22" t="s">
        <v>72</v>
      </c>
      <c r="G2493" s="22" t="s">
        <v>36</v>
      </c>
      <c r="H2493" s="22" t="s">
        <v>135</v>
      </c>
      <c r="I2493" s="23" t="s">
        <v>59</v>
      </c>
      <c r="J2493" t="str">
        <f>_xlfn.CONCAT(IFERROR(INDEX(Lookup!B:B, MATCH(Table1[[#This Row],[Origin City]], Lookup!A:A, 0)), Table1[[#This Row],[Origin City]]),","," ",Table1[[#This Row],[Origin State]])</f>
        <v>Ida Grove, IA</v>
      </c>
      <c r="K2493" s="23" t="s">
        <v>136</v>
      </c>
      <c r="L2493" s="23" t="s">
        <v>83</v>
      </c>
      <c r="M2493" s="23" t="str">
        <f>_xlfn.CONCAT(IFERROR(INDEX(Lookup!B:B, MATCH(Table1[[#This Row],[Destination City]], Lookup!A:A, 0)), Table1[[#This Row],[Destination City]]),","," ",Table1[[#This Row],[Destination State]])</f>
        <v>Convent, LA</v>
      </c>
      <c r="N2493" s="44">
        <v>1376</v>
      </c>
      <c r="O2493" s="23" t="s">
        <v>86</v>
      </c>
      <c r="P2493" s="23">
        <v>105</v>
      </c>
      <c r="Q2493" s="23"/>
      <c r="R2493" s="23" t="s">
        <v>2</v>
      </c>
      <c r="S2493" s="23" t="s">
        <v>43</v>
      </c>
      <c r="T2493" s="23" t="s">
        <v>43</v>
      </c>
      <c r="U2493" s="31"/>
      <c r="V2493" s="32" t="s">
        <v>134</v>
      </c>
      <c r="W2493" s="4">
        <v>3869</v>
      </c>
      <c r="X2493" s="4">
        <f>IF(Table1[[#This Row],[Commodity]]="corn",Table1[[#This Row],[Tariff per Car]]/(111*2000/56),Table1[[#This Row],[Tariff per Car]]/(111*2000/60))</f>
        <v>1.0456756756756758</v>
      </c>
      <c r="Y2493" s="4">
        <f>Table1[[#This Row],[Tariff per Car]]/100.7</f>
        <v>38.421052631578945</v>
      </c>
      <c r="Z2493" s="4">
        <f>(Table1[[#This Row],[Tariff per Car]]/111)</f>
        <v>34.855855855855857</v>
      </c>
      <c r="AA2493" s="6">
        <f>(Table1[[#This Row],[Tariff per Car]]/111)/Table1[[#This Row],[Route Mileage]]</f>
        <v>2.5331290592918502E-2</v>
      </c>
      <c r="AB2493" s="4">
        <v>0.318</v>
      </c>
      <c r="AC2493" s="4">
        <f>Table1[[#This Row],[FSC per Mile]]*Table1[[#This Row],[Route Mileage]]</f>
        <v>437.56799999999998</v>
      </c>
      <c r="AD2493" s="4">
        <f>Table1[[#This Row],[Tariff per Car]]+Table1[[#This Row],[FSC per Car]]</f>
        <v>4306.5680000000002</v>
      </c>
      <c r="AE2493" s="4">
        <f>IF(Table1[[#This Row],[Commodity]]="corn",Table1[[#This Row],[Tariff + FSC per Car]]/(111*2000/56),Table1[[#This Row],[Tariff + FSC per Car]]/(111*2000/60))</f>
        <v>1.1639372972972974</v>
      </c>
      <c r="AF2493" s="4">
        <f>Table1[[#This Row],[Tariff + FSC per Car]]/100.7</f>
        <v>42.766315789473687</v>
      </c>
      <c r="AG2493" s="4">
        <f>(Table1[[#This Row],[Tariff + FSC per Car]]/111)</f>
        <v>38.797909909909912</v>
      </c>
      <c r="AH2493" s="6">
        <f>(Table1[[#This Row],[Tariff + FSC per Car]]/111)/Table1[[#This Row],[Route Mileage]]</f>
        <v>2.8196155457783367E-2</v>
      </c>
    </row>
    <row r="2494" spans="1:34" x14ac:dyDescent="0.25">
      <c r="A2494" s="3">
        <v>46096</v>
      </c>
      <c r="B2494" s="22" t="s">
        <v>88</v>
      </c>
      <c r="C2494" s="22" t="s">
        <v>81</v>
      </c>
      <c r="D2494" s="25">
        <v>4444</v>
      </c>
      <c r="E2494" s="24">
        <v>47004</v>
      </c>
      <c r="F2494" s="22" t="s">
        <v>72</v>
      </c>
      <c r="G2494" s="22" t="s">
        <v>36</v>
      </c>
      <c r="H2494" s="22" t="s">
        <v>89</v>
      </c>
      <c r="I2494" s="23" t="s">
        <v>75</v>
      </c>
      <c r="J2494" t="str">
        <f>_xlfn.CONCAT(IFERROR(INDEX(Lookup!B:B, MATCH(Table1[[#This Row],[Origin City]], Lookup!A:A, 0)), Table1[[#This Row],[Origin City]]),","," ",Table1[[#This Row],[Origin State]])</f>
        <v>Enderlin, ND</v>
      </c>
      <c r="K2494" s="23" t="s">
        <v>119</v>
      </c>
      <c r="L2494" s="23" t="s">
        <v>57</v>
      </c>
      <c r="M2494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494" s="44">
        <v>1222</v>
      </c>
      <c r="O2494" s="23" t="s">
        <v>86</v>
      </c>
      <c r="P2494" s="23">
        <v>110</v>
      </c>
      <c r="Q2494" s="23">
        <v>110</v>
      </c>
      <c r="R2494" s="23" t="s">
        <v>42</v>
      </c>
      <c r="S2494" s="23" t="s">
        <v>43</v>
      </c>
      <c r="T2494" s="23" t="s">
        <v>52</v>
      </c>
      <c r="U2494" s="31"/>
      <c r="V2494" s="32" t="s">
        <v>87</v>
      </c>
      <c r="W2494" s="4">
        <v>3526</v>
      </c>
      <c r="X2494" s="4">
        <f>IF(Table1[[#This Row],[Commodity]]="corn",Table1[[#This Row],[Tariff per Car]]/(111*2000/56),Table1[[#This Row],[Tariff per Car]]/(111*2000/60))</f>
        <v>0.95297297297297301</v>
      </c>
      <c r="Y2494" s="4">
        <f>Table1[[#This Row],[Tariff per Car]]/100.7</f>
        <v>35.01489572989076</v>
      </c>
      <c r="Z2494" s="4">
        <f>(Table1[[#This Row],[Tariff per Car]]/111)</f>
        <v>31.765765765765767</v>
      </c>
      <c r="AA2494" s="6">
        <f>(Table1[[#This Row],[Tariff per Car]]/111)/Table1[[#This Row],[Route Mileage]]</f>
        <v>2.5994898335323868E-2</v>
      </c>
      <c r="AB2494" s="4">
        <v>0.30249999999999999</v>
      </c>
      <c r="AC2494" s="4">
        <f>Table1[[#This Row],[FSC per Mile]]*Table1[[#This Row],[Route Mileage]]</f>
        <v>369.65499999999997</v>
      </c>
      <c r="AD2494" s="4">
        <f>Table1[[#This Row],[Tariff per Car]]+Table1[[#This Row],[FSC per Car]]</f>
        <v>3895.6549999999997</v>
      </c>
      <c r="AE2494" s="4">
        <f>IF(Table1[[#This Row],[Commodity]]="corn",Table1[[#This Row],[Tariff + FSC per Car]]/(111*2000/56),Table1[[#This Row],[Tariff + FSC per Car]]/(111*2000/60))</f>
        <v>1.0528797297297297</v>
      </c>
      <c r="AF2494" s="4">
        <f>Table1[[#This Row],[Tariff + FSC per Car]]/100.7</f>
        <v>38.685749751737831</v>
      </c>
      <c r="AG2494" s="4">
        <f>(Table1[[#This Row],[Tariff + FSC per Car]]/111)</f>
        <v>35.095990990990991</v>
      </c>
      <c r="AH2494" s="6">
        <f>(Table1[[#This Row],[Tariff + FSC per Car]]/111)/Table1[[#This Row],[Route Mileage]]</f>
        <v>2.8720123560549093E-2</v>
      </c>
    </row>
    <row r="2495" spans="1:34" x14ac:dyDescent="0.25">
      <c r="A2495" s="3">
        <v>46096</v>
      </c>
      <c r="B2495" s="22" t="s">
        <v>88</v>
      </c>
      <c r="C2495" s="22" t="s">
        <v>81</v>
      </c>
      <c r="D2495" s="25">
        <v>4444</v>
      </c>
      <c r="E2495" s="24">
        <v>45650</v>
      </c>
      <c r="F2495" s="22" t="s">
        <v>72</v>
      </c>
      <c r="G2495" s="22" t="s">
        <v>36</v>
      </c>
      <c r="H2495" s="22" t="s">
        <v>89</v>
      </c>
      <c r="I2495" s="23" t="s">
        <v>75</v>
      </c>
      <c r="J2495" t="str">
        <f>_xlfn.CONCAT(IFERROR(INDEX(Lookup!B:B, MATCH(Table1[[#This Row],[Origin City]], Lookup!A:A, 0)), Table1[[#This Row],[Origin City]]),","," ",Table1[[#This Row],[Origin State]])</f>
        <v>Enderlin, ND</v>
      </c>
      <c r="K2495" s="23" t="s">
        <v>90</v>
      </c>
      <c r="L2495" s="23" t="s">
        <v>49</v>
      </c>
      <c r="M2495" s="23" t="str">
        <f>_xlfn.CONCAT(IFERROR(INDEX(Lookup!B:B, MATCH(Table1[[#This Row],[Destination City]], Lookup!A:A, 0)), Table1[[#This Row],[Destination City]]),","," ",Table1[[#This Row],[Destination State]])</f>
        <v>Kalama, WA</v>
      </c>
      <c r="N2495" s="44">
        <v>1617</v>
      </c>
      <c r="O2495" s="23" t="s">
        <v>86</v>
      </c>
      <c r="P2495" s="23">
        <v>110</v>
      </c>
      <c r="Q2495" s="23">
        <v>110</v>
      </c>
      <c r="R2495" s="23" t="s">
        <v>42</v>
      </c>
      <c r="S2495" s="23" t="s">
        <v>43</v>
      </c>
      <c r="T2495" s="23" t="s">
        <v>52</v>
      </c>
      <c r="U2495" s="31"/>
      <c r="V2495" s="32" t="s">
        <v>87</v>
      </c>
      <c r="W2495" s="4">
        <v>5785</v>
      </c>
      <c r="X2495" s="4">
        <f>IF(Table1[[#This Row],[Commodity]]="corn",Table1[[#This Row],[Tariff per Car]]/(111*2000/56),Table1[[#This Row],[Tariff per Car]]/(111*2000/60))</f>
        <v>1.5635135135135134</v>
      </c>
      <c r="Y2495" s="4">
        <f>Table1[[#This Row],[Tariff per Car]]/100.7</f>
        <v>57.447864945382321</v>
      </c>
      <c r="Z2495" s="4">
        <f>(Table1[[#This Row],[Tariff per Car]]/111)</f>
        <v>52.117117117117118</v>
      </c>
      <c r="AA2495" s="6">
        <f>(Table1[[#This Row],[Tariff per Car]]/111)/Table1[[#This Row],[Route Mileage]]</f>
        <v>3.2230746516460802E-2</v>
      </c>
      <c r="AB2495" s="4">
        <v>0.30249999999999999</v>
      </c>
      <c r="AC2495" s="4">
        <f>Table1[[#This Row],[FSC per Mile]]*Table1[[#This Row],[Route Mileage]]</f>
        <v>489.14249999999998</v>
      </c>
      <c r="AD2495" s="4">
        <f>Table1[[#This Row],[Tariff per Car]]+Table1[[#This Row],[FSC per Car]]</f>
        <v>6274.1424999999999</v>
      </c>
      <c r="AE2495" s="4">
        <f>IF(Table1[[#This Row],[Commodity]]="corn",Table1[[#This Row],[Tariff + FSC per Car]]/(111*2000/56),Table1[[#This Row],[Tariff + FSC per Car]]/(111*2000/60))</f>
        <v>1.6957141891891891</v>
      </c>
      <c r="AF2495" s="4">
        <f>Table1[[#This Row],[Tariff + FSC per Car]]/100.7</f>
        <v>62.305287984111217</v>
      </c>
      <c r="AG2495" s="4">
        <f>(Table1[[#This Row],[Tariff + FSC per Car]]/111)</f>
        <v>56.523806306306305</v>
      </c>
      <c r="AH2495" s="6">
        <f>(Table1[[#This Row],[Tariff + FSC per Car]]/111)/Table1[[#This Row],[Route Mileage]]</f>
        <v>3.4955971741686027E-2</v>
      </c>
    </row>
    <row r="2496" spans="1:34" x14ac:dyDescent="0.25">
      <c r="A2496" s="3">
        <v>46096</v>
      </c>
      <c r="B2496" s="22" t="s">
        <v>94</v>
      </c>
      <c r="C2496" s="22" t="s">
        <v>94</v>
      </c>
      <c r="D2496" s="25">
        <v>4317</v>
      </c>
      <c r="F2496" s="22" t="s">
        <v>72</v>
      </c>
      <c r="G2496" s="22" t="s">
        <v>36</v>
      </c>
      <c r="H2496" s="22" t="s">
        <v>106</v>
      </c>
      <c r="I2496" s="23" t="s">
        <v>57</v>
      </c>
      <c r="J2496" t="str">
        <f>_xlfn.CONCAT(IFERROR(INDEX(Lookup!B:B, MATCH(Table1[[#This Row],[Origin City]], Lookup!A:A, 0)), Table1[[#This Row],[Origin City]]),","," ",Table1[[#This Row],[Origin State]])</f>
        <v>Casey, IL</v>
      </c>
      <c r="K2496" s="23" t="s">
        <v>107</v>
      </c>
      <c r="L2496" s="23" t="s">
        <v>98</v>
      </c>
      <c r="M2496" s="23" t="str">
        <f>_xlfn.CONCAT(IFERROR(INDEX(Lookup!B:B, MATCH(Table1[[#This Row],[Destination City]], Lookup!A:A, 0)), Table1[[#This Row],[Destination City]]),","," ",Table1[[#This Row],[Destination State]])</f>
        <v>Mobile, AL</v>
      </c>
      <c r="N2496" s="44">
        <v>779</v>
      </c>
      <c r="O2496" s="23" t="s">
        <v>86</v>
      </c>
      <c r="P2496" s="23">
        <v>90</v>
      </c>
      <c r="Q2496" s="23">
        <v>90</v>
      </c>
      <c r="R2496" s="23" t="s">
        <v>108</v>
      </c>
      <c r="S2496" s="23" t="s">
        <v>43</v>
      </c>
      <c r="T2496" s="23" t="s">
        <v>52</v>
      </c>
      <c r="U2496" s="31"/>
      <c r="V2496" s="32" t="s">
        <v>87</v>
      </c>
      <c r="W2496" s="4">
        <v>3646</v>
      </c>
      <c r="X2496" s="4">
        <f>IF(Table1[[#This Row],[Commodity]]="corn",Table1[[#This Row],[Tariff per Car]]/(111*2000/56),Table1[[#This Row],[Tariff per Car]]/(111*2000/60))</f>
        <v>0.98540540540540544</v>
      </c>
      <c r="Y2496" s="4">
        <f>Table1[[#This Row],[Tariff per Car]]/100.7</f>
        <v>36.206554121151939</v>
      </c>
      <c r="Z2496" s="4">
        <f>(Table1[[#This Row],[Tariff per Car]]/111)</f>
        <v>32.846846846846844</v>
      </c>
      <c r="AA2496" s="6">
        <f>(Table1[[#This Row],[Tariff per Car]]/111)/Table1[[#This Row],[Route Mileage]]</f>
        <v>4.2165400316876565E-2</v>
      </c>
      <c r="AB2496" s="4">
        <v>0</v>
      </c>
      <c r="AC2496" s="4">
        <f>Table1[[#This Row],[FSC per Mile]]*Table1[[#This Row],[Route Mileage]]</f>
        <v>0</v>
      </c>
      <c r="AD2496" s="4">
        <f>Table1[[#This Row],[Tariff per Car]]+Table1[[#This Row],[FSC per Car]]</f>
        <v>3646</v>
      </c>
      <c r="AE2496" s="4">
        <f>IF(Table1[[#This Row],[Commodity]]="corn",Table1[[#This Row],[Tariff + FSC per Car]]/(111*2000/56),Table1[[#This Row],[Tariff + FSC per Car]]/(111*2000/60))</f>
        <v>0.98540540540540544</v>
      </c>
      <c r="AF2496" s="4">
        <f>Table1[[#This Row],[Tariff + FSC per Car]]/100.7</f>
        <v>36.206554121151939</v>
      </c>
      <c r="AG2496" s="4">
        <f>(Table1[[#This Row],[Tariff + FSC per Car]]/111)</f>
        <v>32.846846846846844</v>
      </c>
      <c r="AH2496" s="6">
        <f>(Table1[[#This Row],[Tariff + FSC per Car]]/111)/Table1[[#This Row],[Route Mileage]]</f>
        <v>4.2165400316876565E-2</v>
      </c>
    </row>
    <row r="2497" spans="1:34" x14ac:dyDescent="0.25">
      <c r="A2497" s="3">
        <v>46096</v>
      </c>
      <c r="B2497" s="22" t="s">
        <v>94</v>
      </c>
      <c r="C2497" s="22" t="s">
        <v>94</v>
      </c>
      <c r="D2497" s="25">
        <v>4317</v>
      </c>
      <c r="F2497" s="22" t="s">
        <v>72</v>
      </c>
      <c r="G2497" s="22" t="s">
        <v>36</v>
      </c>
      <c r="H2497" s="22" t="s">
        <v>106</v>
      </c>
      <c r="I2497" s="23" t="s">
        <v>57</v>
      </c>
      <c r="J2497" t="str">
        <f>_xlfn.CONCAT(IFERROR(INDEX(Lookup!B:B, MATCH(Table1[[#This Row],[Origin City]], Lookup!A:A, 0)), Table1[[#This Row],[Origin City]]),","," ",Table1[[#This Row],[Origin State]])</f>
        <v>Casey, IL</v>
      </c>
      <c r="K2497" s="23" t="s">
        <v>107</v>
      </c>
      <c r="L2497" s="23" t="s">
        <v>98</v>
      </c>
      <c r="M2497" s="23" t="str">
        <f>_xlfn.CONCAT(IFERROR(INDEX(Lookup!B:B, MATCH(Table1[[#This Row],[Destination City]], Lookup!A:A, 0)), Table1[[#This Row],[Destination City]]),","," ",Table1[[#This Row],[Destination State]])</f>
        <v>Mobile, AL</v>
      </c>
      <c r="N2497" s="44">
        <v>779</v>
      </c>
      <c r="O2497" s="23" t="s">
        <v>86</v>
      </c>
      <c r="P2497" s="23">
        <v>90</v>
      </c>
      <c r="Q2497" s="23">
        <v>90</v>
      </c>
      <c r="R2497" s="23" t="s">
        <v>2</v>
      </c>
      <c r="S2497" s="23" t="s">
        <v>43</v>
      </c>
      <c r="T2497" s="23" t="s">
        <v>43</v>
      </c>
      <c r="U2497" s="31"/>
      <c r="V2497" s="32" t="s">
        <v>87</v>
      </c>
      <c r="W2497" s="4">
        <v>3866</v>
      </c>
      <c r="X2497" s="4">
        <f>IF(Table1[[#This Row],[Commodity]]="corn",Table1[[#This Row],[Tariff per Car]]/(111*2000/56),Table1[[#This Row],[Tariff per Car]]/(111*2000/60))</f>
        <v>1.0448648648648649</v>
      </c>
      <c r="Y2497" s="4">
        <f>Table1[[#This Row],[Tariff per Car]]/100.7</f>
        <v>38.391261171797417</v>
      </c>
      <c r="Z2497" s="4">
        <f>(Table1[[#This Row],[Tariff per Car]]/111)</f>
        <v>34.828828828828826</v>
      </c>
      <c r="AA2497" s="6">
        <f>(Table1[[#This Row],[Tariff per Car]]/111)/Table1[[#This Row],[Route Mileage]]</f>
        <v>4.4709664735338675E-2</v>
      </c>
      <c r="AB2497" s="4">
        <v>0</v>
      </c>
      <c r="AC2497" s="4">
        <f>Table1[[#This Row],[FSC per Mile]]*Table1[[#This Row],[Route Mileage]]</f>
        <v>0</v>
      </c>
      <c r="AD2497" s="4">
        <f>Table1[[#This Row],[Tariff per Car]]+Table1[[#This Row],[FSC per Car]]</f>
        <v>3866</v>
      </c>
      <c r="AE2497" s="4">
        <f>IF(Table1[[#This Row],[Commodity]]="corn",Table1[[#This Row],[Tariff + FSC per Car]]/(111*2000/56),Table1[[#This Row],[Tariff + FSC per Car]]/(111*2000/60))</f>
        <v>1.0448648648648649</v>
      </c>
      <c r="AF2497" s="4">
        <f>Table1[[#This Row],[Tariff + FSC per Car]]/100.7</f>
        <v>38.391261171797417</v>
      </c>
      <c r="AG2497" s="4">
        <f>(Table1[[#This Row],[Tariff + FSC per Car]]/111)</f>
        <v>34.828828828828826</v>
      </c>
      <c r="AH2497" s="6">
        <f>(Table1[[#This Row],[Tariff + FSC per Car]]/111)/Table1[[#This Row],[Route Mileage]]</f>
        <v>4.4709664735338675E-2</v>
      </c>
    </row>
    <row r="2498" spans="1:34" x14ac:dyDescent="0.25">
      <c r="A2498" s="3">
        <v>46096</v>
      </c>
      <c r="B2498" s="22" t="s">
        <v>94</v>
      </c>
      <c r="C2498" s="22" t="s">
        <v>94</v>
      </c>
      <c r="D2498" s="25">
        <v>4317</v>
      </c>
      <c r="F2498" s="22" t="s">
        <v>72</v>
      </c>
      <c r="G2498" s="22" t="s">
        <v>36</v>
      </c>
      <c r="H2498" s="22" t="s">
        <v>109</v>
      </c>
      <c r="I2498" s="23" t="s">
        <v>100</v>
      </c>
      <c r="J2498" t="str">
        <f>_xlfn.CONCAT(IFERROR(INDEX(Lookup!B:B, MATCH(Table1[[#This Row],[Origin City]], Lookup!A:A, 0)), Table1[[#This Row],[Origin City]]),","," ",Table1[[#This Row],[Origin State]])</f>
        <v>Marion, OH</v>
      </c>
      <c r="K2498" s="23" t="s">
        <v>110</v>
      </c>
      <c r="L2498" s="23" t="s">
        <v>111</v>
      </c>
      <c r="M2498" s="23" t="str">
        <f>_xlfn.CONCAT(IFERROR(INDEX(Lookup!B:B, MATCH(Table1[[#This Row],[Destination City]], Lookup!A:A, 0)), Table1[[#This Row],[Destination City]]),","," ",Table1[[#This Row],[Destination State]])</f>
        <v>Chesapeake, VA</v>
      </c>
      <c r="N2498" s="44">
        <v>760</v>
      </c>
      <c r="O2498" s="23" t="s">
        <v>86</v>
      </c>
      <c r="P2498" s="23">
        <v>90</v>
      </c>
      <c r="Q2498" s="23">
        <v>90</v>
      </c>
      <c r="R2498" s="23" t="s">
        <v>108</v>
      </c>
      <c r="S2498" s="23" t="s">
        <v>43</v>
      </c>
      <c r="T2498" s="23" t="s">
        <v>52</v>
      </c>
      <c r="U2498" s="31"/>
      <c r="V2498" s="32" t="s">
        <v>87</v>
      </c>
      <c r="W2498" s="4">
        <v>3214</v>
      </c>
      <c r="X2498" s="4">
        <f>IF(Table1[[#This Row],[Commodity]]="corn",Table1[[#This Row],[Tariff per Car]]/(111*2000/56),Table1[[#This Row],[Tariff per Car]]/(111*2000/60))</f>
        <v>0.86864864864864866</v>
      </c>
      <c r="Y2498" s="4">
        <f>Table1[[#This Row],[Tariff per Car]]/100.7</f>
        <v>31.916583912611717</v>
      </c>
      <c r="Z2498" s="4">
        <f>(Table1[[#This Row],[Tariff per Car]]/111)</f>
        <v>28.954954954954953</v>
      </c>
      <c r="AA2498" s="6">
        <f>(Table1[[#This Row],[Tariff per Car]]/111)/Table1[[#This Row],[Route Mileage]]</f>
        <v>3.80986249407302E-2</v>
      </c>
      <c r="AB2498" s="4">
        <v>0</v>
      </c>
      <c r="AC2498" s="4">
        <f>Table1[[#This Row],[FSC per Mile]]*Table1[[#This Row],[Route Mileage]]</f>
        <v>0</v>
      </c>
      <c r="AD2498" s="4">
        <f>Table1[[#This Row],[Tariff per Car]]+Table1[[#This Row],[FSC per Car]]</f>
        <v>3214</v>
      </c>
      <c r="AE2498" s="4">
        <f>IF(Table1[[#This Row],[Commodity]]="corn",Table1[[#This Row],[Tariff + FSC per Car]]/(111*2000/56),Table1[[#This Row],[Tariff + FSC per Car]]/(111*2000/60))</f>
        <v>0.86864864864864866</v>
      </c>
      <c r="AF2498" s="4">
        <f>Table1[[#This Row],[Tariff + FSC per Car]]/100.7</f>
        <v>31.916583912611717</v>
      </c>
      <c r="AG2498" s="4">
        <f>(Table1[[#This Row],[Tariff + FSC per Car]]/111)</f>
        <v>28.954954954954953</v>
      </c>
      <c r="AH2498" s="6">
        <f>(Table1[[#This Row],[Tariff + FSC per Car]]/111)/Table1[[#This Row],[Route Mileage]]</f>
        <v>3.80986249407302E-2</v>
      </c>
    </row>
    <row r="2499" spans="1:34" x14ac:dyDescent="0.25">
      <c r="A2499" s="3">
        <v>46096</v>
      </c>
      <c r="B2499" s="22" t="s">
        <v>94</v>
      </c>
      <c r="C2499" s="22" t="s">
        <v>94</v>
      </c>
      <c r="D2499" s="25">
        <v>4317</v>
      </c>
      <c r="F2499" s="22" t="s">
        <v>72</v>
      </c>
      <c r="G2499" s="22" t="s">
        <v>36</v>
      </c>
      <c r="H2499" s="22" t="s">
        <v>109</v>
      </c>
      <c r="I2499" s="23" t="s">
        <v>100</v>
      </c>
      <c r="J2499" t="str">
        <f>_xlfn.CONCAT(IFERROR(INDEX(Lookup!B:B, MATCH(Table1[[#This Row],[Origin City]], Lookup!A:A, 0)), Table1[[#This Row],[Origin City]]),","," ",Table1[[#This Row],[Origin State]])</f>
        <v>Marion, OH</v>
      </c>
      <c r="K2499" s="23" t="s">
        <v>110</v>
      </c>
      <c r="L2499" s="23" t="s">
        <v>111</v>
      </c>
      <c r="M2499" s="23" t="str">
        <f>_xlfn.CONCAT(IFERROR(INDEX(Lookup!B:B, MATCH(Table1[[#This Row],[Destination City]], Lookup!A:A, 0)), Table1[[#This Row],[Destination City]]),","," ",Table1[[#This Row],[Destination State]])</f>
        <v>Chesapeake, VA</v>
      </c>
      <c r="N2499" s="44">
        <v>760</v>
      </c>
      <c r="O2499" s="23" t="s">
        <v>86</v>
      </c>
      <c r="P2499" s="23">
        <v>90</v>
      </c>
      <c r="Q2499" s="23">
        <v>90</v>
      </c>
      <c r="R2499" s="23" t="s">
        <v>2</v>
      </c>
      <c r="S2499" s="23" t="s">
        <v>43</v>
      </c>
      <c r="T2499" s="23" t="s">
        <v>43</v>
      </c>
      <c r="U2499" s="31"/>
      <c r="V2499" s="32" t="s">
        <v>87</v>
      </c>
      <c r="W2499" s="4">
        <v>3654</v>
      </c>
      <c r="X2499" s="4">
        <f>IF(Table1[[#This Row],[Commodity]]="corn",Table1[[#This Row],[Tariff per Car]]/(111*2000/56),Table1[[#This Row],[Tariff per Car]]/(111*2000/60))</f>
        <v>0.98756756756756758</v>
      </c>
      <c r="Y2499" s="4">
        <f>Table1[[#This Row],[Tariff per Car]]/100.7</f>
        <v>36.285998013902677</v>
      </c>
      <c r="Z2499" s="4">
        <f>(Table1[[#This Row],[Tariff per Car]]/111)</f>
        <v>32.918918918918919</v>
      </c>
      <c r="AA2499" s="6">
        <f>(Table1[[#This Row],[Tariff per Car]]/111)/Table1[[#This Row],[Route Mileage]]</f>
        <v>4.3314366998577526E-2</v>
      </c>
      <c r="AB2499" s="4">
        <v>0</v>
      </c>
      <c r="AC2499" s="4">
        <f>Table1[[#This Row],[FSC per Mile]]*Table1[[#This Row],[Route Mileage]]</f>
        <v>0</v>
      </c>
      <c r="AD2499" s="4">
        <f>Table1[[#This Row],[Tariff per Car]]+Table1[[#This Row],[FSC per Car]]</f>
        <v>3654</v>
      </c>
      <c r="AE2499" s="4">
        <f>IF(Table1[[#This Row],[Commodity]]="corn",Table1[[#This Row],[Tariff + FSC per Car]]/(111*2000/56),Table1[[#This Row],[Tariff + FSC per Car]]/(111*2000/60))</f>
        <v>0.98756756756756758</v>
      </c>
      <c r="AF2499" s="4">
        <f>Table1[[#This Row],[Tariff + FSC per Car]]/100.7</f>
        <v>36.285998013902677</v>
      </c>
      <c r="AG2499" s="4">
        <f>(Table1[[#This Row],[Tariff + FSC per Car]]/111)</f>
        <v>32.918918918918919</v>
      </c>
      <c r="AH2499" s="6">
        <f>(Table1[[#This Row],[Tariff + FSC per Car]]/111)/Table1[[#This Row],[Route Mileage]]</f>
        <v>4.3314366998577526E-2</v>
      </c>
    </row>
    <row r="2500" spans="1:34" x14ac:dyDescent="0.25">
      <c r="A2500" s="3">
        <v>46096</v>
      </c>
      <c r="B2500" s="22" t="s">
        <v>112</v>
      </c>
      <c r="C2500" s="22" t="s">
        <v>112</v>
      </c>
      <c r="D2500" s="25">
        <v>4051</v>
      </c>
      <c r="E2500" s="24">
        <v>1144</v>
      </c>
      <c r="F2500" s="22" t="s">
        <v>72</v>
      </c>
      <c r="G2500" s="22" t="s">
        <v>36</v>
      </c>
      <c r="H2500" s="22" t="s">
        <v>128</v>
      </c>
      <c r="I2500" s="23" t="s">
        <v>77</v>
      </c>
      <c r="J2500" t="str">
        <f>_xlfn.CONCAT(IFERROR(INDEX(Lookup!B:B, MATCH(Table1[[#This Row],[Origin City]], Lookup!A:A, 0)), Table1[[#This Row],[Origin City]]),","," ",Table1[[#This Row],[Origin State]])</f>
        <v>Canton, KS</v>
      </c>
      <c r="K2500" s="23" t="s">
        <v>65</v>
      </c>
      <c r="L2500" s="23" t="s">
        <v>54</v>
      </c>
      <c r="M2500" s="23" t="str">
        <f>_xlfn.CONCAT(IFERROR(INDEX(Lookup!B:B, MATCH(Table1[[#This Row],[Destination City]], Lookup!A:A, 0)), Table1[[#This Row],[Destination City]]),","," ",Table1[[#This Row],[Destination State]])</f>
        <v>Houston, TX</v>
      </c>
      <c r="N2500" s="44">
        <v>747</v>
      </c>
      <c r="O2500" s="23" t="s">
        <v>51</v>
      </c>
      <c r="P2500" s="23">
        <v>107</v>
      </c>
      <c r="Q2500" s="23"/>
      <c r="R2500" s="23" t="s">
        <v>42</v>
      </c>
      <c r="S2500" s="23" t="s">
        <v>43</v>
      </c>
      <c r="T2500" s="23" t="s">
        <v>52</v>
      </c>
      <c r="U2500" s="37" t="s">
        <v>44</v>
      </c>
      <c r="V2500" s="32"/>
      <c r="W2500" s="4">
        <v>3650</v>
      </c>
      <c r="X2500" s="4">
        <f>IF(Table1[[#This Row],[Commodity]]="corn",Table1[[#This Row],[Tariff per Car]]/(111*2000/56),Table1[[#This Row],[Tariff per Car]]/(111*2000/60))</f>
        <v>0.98648648648648651</v>
      </c>
      <c r="Y2500" s="4">
        <f>Table1[[#This Row],[Tariff per Car]]/100.7</f>
        <v>36.246276067527305</v>
      </c>
      <c r="Z2500" s="4">
        <f>(Table1[[#This Row],[Tariff per Car]]/111)</f>
        <v>32.882882882882882</v>
      </c>
      <c r="AA2500" s="6">
        <f>(Table1[[#This Row],[Tariff per Car]]/111)/Table1[[#This Row],[Route Mileage]]</f>
        <v>4.4019923537995824E-2</v>
      </c>
      <c r="AB2500" s="4">
        <v>0.28999999999999998</v>
      </c>
      <c r="AC2500" s="4">
        <f>Table1[[#This Row],[FSC per Mile]]*Table1[[#This Row],[Route Mileage]]</f>
        <v>216.63</v>
      </c>
      <c r="AD2500" s="4">
        <f>Table1[[#This Row],[Tariff per Car]]+Table1[[#This Row],[FSC per Car]]</f>
        <v>3866.63</v>
      </c>
      <c r="AE2500" s="4">
        <f>IF(Table1[[#This Row],[Commodity]]="corn",Table1[[#This Row],[Tariff + FSC per Car]]/(111*2000/56),Table1[[#This Row],[Tariff + FSC per Car]]/(111*2000/60))</f>
        <v>1.0450351351351352</v>
      </c>
      <c r="AF2500" s="4">
        <f>Table1[[#This Row],[Tariff + FSC per Car]]/100.7</f>
        <v>38.397517378351537</v>
      </c>
      <c r="AG2500" s="4">
        <f>(Table1[[#This Row],[Tariff + FSC per Car]]/111)</f>
        <v>34.834504504504508</v>
      </c>
      <c r="AH2500" s="6">
        <f>(Table1[[#This Row],[Tariff + FSC per Car]]/111)/Table1[[#This Row],[Route Mileage]]</f>
        <v>4.6632536150608445E-2</v>
      </c>
    </row>
    <row r="2501" spans="1:34" x14ac:dyDescent="0.25">
      <c r="A2501" s="3">
        <v>46096</v>
      </c>
      <c r="B2501" s="22" t="s">
        <v>112</v>
      </c>
      <c r="C2501" s="22" t="s">
        <v>112</v>
      </c>
      <c r="D2501" s="25">
        <v>4051</v>
      </c>
      <c r="E2501" s="24">
        <v>1301</v>
      </c>
      <c r="F2501" s="22" t="s">
        <v>72</v>
      </c>
      <c r="G2501" s="22" t="s">
        <v>36</v>
      </c>
      <c r="H2501" s="22" t="s">
        <v>129</v>
      </c>
      <c r="I2501" s="23" t="s">
        <v>38</v>
      </c>
      <c r="J2501" t="str">
        <f>_xlfn.CONCAT(IFERROR(INDEX(Lookup!B:B, MATCH(Table1[[#This Row],[Origin City]], Lookup!A:A, 0)), Table1[[#This Row],[Origin City]]),","," ",Table1[[#This Row],[Origin State]])</f>
        <v>Cozad, NE</v>
      </c>
      <c r="K2501" s="23" t="s">
        <v>90</v>
      </c>
      <c r="L2501" s="23" t="s">
        <v>49</v>
      </c>
      <c r="M2501" s="23" t="str">
        <f>_xlfn.CONCAT(IFERROR(INDEX(Lookup!B:B, MATCH(Table1[[#This Row],[Destination City]], Lookup!A:A, 0)), Table1[[#This Row],[Destination City]]),","," ",Table1[[#This Row],[Destination State]])</f>
        <v>Kalama, WA</v>
      </c>
      <c r="N2501" s="44">
        <v>1562</v>
      </c>
      <c r="O2501" s="23" t="s">
        <v>51</v>
      </c>
      <c r="P2501" s="23">
        <v>107</v>
      </c>
      <c r="Q2501" s="23"/>
      <c r="R2501" s="23" t="s">
        <v>42</v>
      </c>
      <c r="S2501" s="23" t="s">
        <v>43</v>
      </c>
      <c r="T2501" s="23" t="s">
        <v>52</v>
      </c>
      <c r="U2501" s="37" t="s">
        <v>44</v>
      </c>
      <c r="V2501" s="32"/>
      <c r="W2501" s="4">
        <v>5140</v>
      </c>
      <c r="X2501" s="4">
        <f>IF(Table1[[#This Row],[Commodity]]="corn",Table1[[#This Row],[Tariff per Car]]/(111*2000/56),Table1[[#This Row],[Tariff per Car]]/(111*2000/60))</f>
        <v>1.3891891891891892</v>
      </c>
      <c r="Y2501" s="4">
        <f>Table1[[#This Row],[Tariff per Car]]/100.7</f>
        <v>51.042701092353525</v>
      </c>
      <c r="Z2501" s="4">
        <f>(Table1[[#This Row],[Tariff per Car]]/111)</f>
        <v>46.306306306306304</v>
      </c>
      <c r="AA2501" s="6">
        <f>(Table1[[#This Row],[Tariff per Car]]/111)/Table1[[#This Row],[Route Mileage]]</f>
        <v>2.9645522603269081E-2</v>
      </c>
      <c r="AB2501" s="4">
        <v>0.28999999999999998</v>
      </c>
      <c r="AC2501" s="4">
        <f>Table1[[#This Row],[FSC per Mile]]*Table1[[#This Row],[Route Mileage]]</f>
        <v>452.97999999999996</v>
      </c>
      <c r="AD2501" s="4">
        <f>Table1[[#This Row],[Tariff per Car]]+Table1[[#This Row],[FSC per Car]]</f>
        <v>5592.98</v>
      </c>
      <c r="AE2501" s="4">
        <f>IF(Table1[[#This Row],[Commodity]]="corn",Table1[[#This Row],[Tariff + FSC per Car]]/(111*2000/56),Table1[[#This Row],[Tariff + FSC per Car]]/(111*2000/60))</f>
        <v>1.5116162162162161</v>
      </c>
      <c r="AF2501" s="4">
        <f>Table1[[#This Row],[Tariff + FSC per Car]]/100.7</f>
        <v>55.541012909632563</v>
      </c>
      <c r="AG2501" s="4">
        <f>(Table1[[#This Row],[Tariff + FSC per Car]]/111)</f>
        <v>50.387207207207204</v>
      </c>
      <c r="AH2501" s="6">
        <f>(Table1[[#This Row],[Tariff + FSC per Car]]/111)/Table1[[#This Row],[Route Mileage]]</f>
        <v>3.2258135215881695E-2</v>
      </c>
    </row>
    <row r="2502" spans="1:34" x14ac:dyDescent="0.25">
      <c r="A2502" s="3">
        <v>46096</v>
      </c>
      <c r="B2502" s="22" t="s">
        <v>112</v>
      </c>
      <c r="C2502" s="22" t="s">
        <v>112</v>
      </c>
      <c r="D2502" s="25">
        <v>4051</v>
      </c>
      <c r="E2502" s="24">
        <v>1144</v>
      </c>
      <c r="F2502" s="22" t="s">
        <v>72</v>
      </c>
      <c r="G2502" s="22" t="s">
        <v>36</v>
      </c>
      <c r="H2502" s="22" t="s">
        <v>129</v>
      </c>
      <c r="I2502" s="23" t="s">
        <v>38</v>
      </c>
      <c r="J2502" t="str">
        <f>_xlfn.CONCAT(IFERROR(INDEX(Lookup!B:B, MATCH(Table1[[#This Row],[Origin City]], Lookup!A:A, 0)), Table1[[#This Row],[Origin City]]),","," ",Table1[[#This Row],[Origin State]])</f>
        <v>Cozad, NE</v>
      </c>
      <c r="K2502" s="23" t="s">
        <v>65</v>
      </c>
      <c r="L2502" s="23" t="s">
        <v>54</v>
      </c>
      <c r="M2502" s="23" t="str">
        <f>_xlfn.CONCAT(IFERROR(INDEX(Lookup!B:B, MATCH(Table1[[#This Row],[Destination City]], Lookup!A:A, 0)), Table1[[#This Row],[Destination City]]),","," ",Table1[[#This Row],[Destination State]])</f>
        <v>Houston, TX</v>
      </c>
      <c r="N2502" s="44">
        <v>1078</v>
      </c>
      <c r="O2502" s="23" t="s">
        <v>51</v>
      </c>
      <c r="P2502" s="23">
        <v>107</v>
      </c>
      <c r="Q2502" s="23"/>
      <c r="R2502" s="23" t="s">
        <v>42</v>
      </c>
      <c r="S2502" s="23" t="s">
        <v>43</v>
      </c>
      <c r="T2502" s="23" t="s">
        <v>52</v>
      </c>
      <c r="U2502" s="37" t="s">
        <v>44</v>
      </c>
      <c r="V2502" s="32"/>
      <c r="W2502" s="4">
        <v>4010</v>
      </c>
      <c r="X2502" s="4">
        <f>IF(Table1[[#This Row],[Commodity]]="corn",Table1[[#This Row],[Tariff per Car]]/(111*2000/56),Table1[[#This Row],[Tariff per Car]]/(111*2000/60))</f>
        <v>1.0837837837837838</v>
      </c>
      <c r="Y2502" s="4">
        <f>Table1[[#This Row],[Tariff per Car]]/100.7</f>
        <v>39.821251241310826</v>
      </c>
      <c r="Z2502" s="4">
        <f>(Table1[[#This Row],[Tariff per Car]]/111)</f>
        <v>36.126126126126124</v>
      </c>
      <c r="AA2502" s="6">
        <f>(Table1[[#This Row],[Tariff per Car]]/111)/Table1[[#This Row],[Route Mileage]]</f>
        <v>3.3512176369319226E-2</v>
      </c>
      <c r="AB2502" s="4">
        <v>0.28999999999999998</v>
      </c>
      <c r="AC2502" s="4">
        <f>Table1[[#This Row],[FSC per Mile]]*Table1[[#This Row],[Route Mileage]]</f>
        <v>312.62</v>
      </c>
      <c r="AD2502" s="4">
        <f>Table1[[#This Row],[Tariff per Car]]+Table1[[#This Row],[FSC per Car]]</f>
        <v>4322.62</v>
      </c>
      <c r="AE2502" s="4">
        <f>IF(Table1[[#This Row],[Commodity]]="corn",Table1[[#This Row],[Tariff + FSC per Car]]/(111*2000/56),Table1[[#This Row],[Tariff + FSC per Car]]/(111*2000/60))</f>
        <v>1.1682756756756756</v>
      </c>
      <c r="AF2502" s="4">
        <f>Table1[[#This Row],[Tariff + FSC per Car]]/100.7</f>
        <v>42.925719960278052</v>
      </c>
      <c r="AG2502" s="4">
        <f>(Table1[[#This Row],[Tariff + FSC per Car]]/111)</f>
        <v>38.942522522522523</v>
      </c>
      <c r="AH2502" s="6">
        <f>(Table1[[#This Row],[Tariff + FSC per Car]]/111)/Table1[[#This Row],[Route Mileage]]</f>
        <v>3.6124788981931839E-2</v>
      </c>
    </row>
    <row r="2503" spans="1:34" x14ac:dyDescent="0.25">
      <c r="A2503" s="3">
        <v>46096</v>
      </c>
      <c r="B2503" s="22" t="s">
        <v>112</v>
      </c>
      <c r="C2503" s="22" t="s">
        <v>112</v>
      </c>
      <c r="D2503" s="25">
        <v>4051</v>
      </c>
      <c r="E2503" s="24">
        <v>1144</v>
      </c>
      <c r="F2503" s="22" t="s">
        <v>72</v>
      </c>
      <c r="G2503" s="22" t="s">
        <v>36</v>
      </c>
      <c r="H2503" s="22" t="s">
        <v>122</v>
      </c>
      <c r="I2503" s="23" t="s">
        <v>59</v>
      </c>
      <c r="J2503" t="str">
        <f>_xlfn.CONCAT(IFERROR(INDEX(Lookup!B:B, MATCH(Table1[[#This Row],[Origin City]], Lookup!A:A, 0)), Table1[[#This Row],[Origin City]]),","," ",Table1[[#This Row],[Origin State]])</f>
        <v>Sloan, IA</v>
      </c>
      <c r="K2503" s="23" t="s">
        <v>130</v>
      </c>
      <c r="L2503" s="23" t="s">
        <v>83</v>
      </c>
      <c r="M2503" s="23" t="str">
        <f>_xlfn.CONCAT(IFERROR(INDEX(Lookup!B:B, MATCH(Table1[[#This Row],[Destination City]], Lookup!A:A, 0)), Table1[[#This Row],[Destination City]]),","," ",Table1[[#This Row],[Destination State]])</f>
        <v>Ama, LA</v>
      </c>
      <c r="N2503" s="44">
        <v>1231</v>
      </c>
      <c r="O2503" s="23" t="s">
        <v>51</v>
      </c>
      <c r="P2503" s="23">
        <v>107</v>
      </c>
      <c r="Q2503" s="23"/>
      <c r="R2503" s="23" t="s">
        <v>42</v>
      </c>
      <c r="S2503" s="23" t="s">
        <v>43</v>
      </c>
      <c r="T2503" s="23" t="s">
        <v>52</v>
      </c>
      <c r="U2503" s="37" t="s">
        <v>44</v>
      </c>
      <c r="V2503" s="32"/>
      <c r="W2503" s="4">
        <v>4090</v>
      </c>
      <c r="X2503" s="4">
        <f>IF(Table1[[#This Row],[Commodity]]="corn",Table1[[#This Row],[Tariff per Car]]/(111*2000/56),Table1[[#This Row],[Tariff per Car]]/(111*2000/60))</f>
        <v>1.1054054054054054</v>
      </c>
      <c r="Y2503" s="4">
        <f>Table1[[#This Row],[Tariff per Car]]/100.7</f>
        <v>40.615690168818269</v>
      </c>
      <c r="Z2503" s="4">
        <f>(Table1[[#This Row],[Tariff per Car]]/111)</f>
        <v>36.846846846846844</v>
      </c>
      <c r="AA2503" s="6">
        <f>(Table1[[#This Row],[Tariff per Car]]/111)/Table1[[#This Row],[Route Mileage]]</f>
        <v>2.9932450728551458E-2</v>
      </c>
      <c r="AB2503" s="4">
        <v>0.28999999999999998</v>
      </c>
      <c r="AC2503" s="4">
        <f>Table1[[#This Row],[FSC per Mile]]*Table1[[#This Row],[Route Mileage]]</f>
        <v>356.98999999999995</v>
      </c>
      <c r="AD2503" s="4">
        <f>Table1[[#This Row],[Tariff per Car]]+Table1[[#This Row],[FSC per Car]]</f>
        <v>4446.99</v>
      </c>
      <c r="AE2503" s="4">
        <f>IF(Table1[[#This Row],[Commodity]]="corn",Table1[[#This Row],[Tariff + FSC per Car]]/(111*2000/56),Table1[[#This Row],[Tariff + FSC per Car]]/(111*2000/60))</f>
        <v>1.2018891891891892</v>
      </c>
      <c r="AF2503" s="4">
        <f>Table1[[#This Row],[Tariff + FSC per Car]]/100.7</f>
        <v>44.160774577954314</v>
      </c>
      <c r="AG2503" s="4">
        <f>(Table1[[#This Row],[Tariff + FSC per Car]]/111)</f>
        <v>40.062972972972972</v>
      </c>
      <c r="AH2503" s="6">
        <f>(Table1[[#This Row],[Tariff + FSC per Car]]/111)/Table1[[#This Row],[Route Mileage]]</f>
        <v>3.2545063341164068E-2</v>
      </c>
    </row>
    <row r="2504" spans="1:34" x14ac:dyDescent="0.25">
      <c r="A2504" s="3">
        <v>46127</v>
      </c>
      <c r="B2504" s="22" t="s">
        <v>34</v>
      </c>
      <c r="C2504" s="22" t="s">
        <v>34</v>
      </c>
      <c r="D2504" s="25">
        <v>4022</v>
      </c>
      <c r="E2504" s="24">
        <v>39011</v>
      </c>
      <c r="F2504" s="22" t="s">
        <v>35</v>
      </c>
      <c r="G2504" s="22" t="s">
        <v>36</v>
      </c>
      <c r="H2504" s="22" t="s">
        <v>37</v>
      </c>
      <c r="I2504" s="23" t="s">
        <v>38</v>
      </c>
      <c r="J2504" t="str">
        <f>_xlfn.CONCAT(IFERROR(INDEX(Lookup!B:B, MATCH(Table1[[#This Row],[Origin City]], Lookup!A:A, 0)), Table1[[#This Row],[Origin City]]),","," ",Table1[[#This Row],[Origin State]])</f>
        <v>Brunswick, NE</v>
      </c>
      <c r="K2504" s="23" t="s">
        <v>39</v>
      </c>
      <c r="L2504" s="23" t="s">
        <v>40</v>
      </c>
      <c r="M2504" s="23" t="str">
        <f>_xlfn.CONCAT(IFERROR(INDEX(Lookup!B:B, MATCH(Table1[[#This Row],[Destination City]], Lookup!A:A, 0)), Table1[[#This Row],[Destination City]]),","," ",Table1[[#This Row],[Destination State]])</f>
        <v>Hanford, CA</v>
      </c>
      <c r="N2504" s="48">
        <v>2230</v>
      </c>
      <c r="O2504" s="23" t="s">
        <v>41</v>
      </c>
      <c r="P2504" s="23">
        <v>110</v>
      </c>
      <c r="Q2504" s="23">
        <v>120</v>
      </c>
      <c r="R2504" s="23" t="s">
        <v>42</v>
      </c>
      <c r="S2504" s="23" t="s">
        <v>43</v>
      </c>
      <c r="T2504" s="23" t="s">
        <v>43</v>
      </c>
      <c r="U2504" s="37" t="s">
        <v>44</v>
      </c>
      <c r="V2504" s="32" t="s">
        <v>45</v>
      </c>
      <c r="W2504" s="4">
        <v>6120</v>
      </c>
      <c r="X2504" s="4">
        <f>IF(Table1[[#This Row],[Commodity]]="corn",Table1[[#This Row],[Tariff per Car]]/(111*2000/56),Table1[[#This Row],[Tariff per Car]]/(111*2000/60))</f>
        <v>1.5437837837837838</v>
      </c>
      <c r="Y2504" s="4">
        <f>Table1[[#This Row],[Tariff per Car]]/100.7</f>
        <v>60.77457795431976</v>
      </c>
      <c r="Z2504" s="4">
        <f>(Table1[[#This Row],[Tariff per Car]]/111)</f>
        <v>55.135135135135137</v>
      </c>
      <c r="AA2504" s="6">
        <f>(Table1[[#This Row],[Tariff per Car]]/111)/Table1[[#This Row],[Route Mileage]]</f>
        <v>2.472427584535208E-2</v>
      </c>
      <c r="AB2504" s="4">
        <v>0.1</v>
      </c>
      <c r="AC2504" s="4">
        <f>Table1[[#This Row],[FSC per Mile]]*Table1[[#This Row],[Route Mileage]]</f>
        <v>223</v>
      </c>
      <c r="AD2504" s="4">
        <f>Table1[[#This Row],[Tariff per Car]]+Table1[[#This Row],[FSC per Car]]</f>
        <v>6343</v>
      </c>
      <c r="AE2504" s="4">
        <f>IF(Table1[[#This Row],[Commodity]]="corn",Table1[[#This Row],[Tariff + FSC per Car]]/(111*2000/56),Table1[[#This Row],[Tariff + FSC per Car]]/(111*2000/60))</f>
        <v>1.6000360360360362</v>
      </c>
      <c r="AF2504" s="4">
        <f>Table1[[#This Row],[Tariff + FSC per Car]]/100.7</f>
        <v>62.989076464746773</v>
      </c>
      <c r="AG2504" s="4">
        <f>(Table1[[#This Row],[Tariff + FSC per Car]]/111)</f>
        <v>57.144144144144143</v>
      </c>
      <c r="AH2504" s="6">
        <f>(Table1[[#This Row],[Tariff + FSC per Car]]/111)/Table1[[#This Row],[Route Mileage]]</f>
        <v>2.5625176746252979E-2</v>
      </c>
    </row>
    <row r="2505" spans="1:34" x14ac:dyDescent="0.25">
      <c r="A2505" s="3">
        <v>46127</v>
      </c>
      <c r="B2505" s="22" t="s">
        <v>34</v>
      </c>
      <c r="C2505" s="22" t="s">
        <v>34</v>
      </c>
      <c r="D2505" s="25">
        <v>4022</v>
      </c>
      <c r="E2505" s="24">
        <v>39013</v>
      </c>
      <c r="F2505" s="22" t="s">
        <v>35</v>
      </c>
      <c r="G2505" s="22" t="s">
        <v>36</v>
      </c>
      <c r="H2505" s="22" t="s">
        <v>46</v>
      </c>
      <c r="I2505" s="23" t="s">
        <v>47</v>
      </c>
      <c r="J2505" t="str">
        <f>_xlfn.CONCAT(IFERROR(INDEX(Lookup!B:B, MATCH(Table1[[#This Row],[Origin City]], Lookup!A:A, 0)), Table1[[#This Row],[Origin City]]),","," ",Table1[[#This Row],[Origin State]])</f>
        <v>Clarkfield, MN</v>
      </c>
      <c r="K2505" s="23" t="s">
        <v>48</v>
      </c>
      <c r="L2505" s="23" t="s">
        <v>49</v>
      </c>
      <c r="M2505" s="23" t="s">
        <v>50</v>
      </c>
      <c r="N2505" s="48">
        <v>1914</v>
      </c>
      <c r="O2505" s="23" t="s">
        <v>51</v>
      </c>
      <c r="P2505" s="23">
        <v>110</v>
      </c>
      <c r="Q2505" s="23">
        <v>120</v>
      </c>
      <c r="R2505" s="23" t="s">
        <v>42</v>
      </c>
      <c r="S2505" s="23" t="s">
        <v>43</v>
      </c>
      <c r="T2505" s="23" t="s">
        <v>52</v>
      </c>
      <c r="U2505" s="37" t="s">
        <v>44</v>
      </c>
      <c r="V2505" s="32" t="s">
        <v>45</v>
      </c>
      <c r="W2505" s="4">
        <v>5470</v>
      </c>
      <c r="X2505" s="4">
        <f>IF(Table1[[#This Row],[Commodity]]="corn",Table1[[#This Row],[Tariff per Car]]/(111*2000/56),Table1[[#This Row],[Tariff per Car]]/(111*2000/60))</f>
        <v>1.3798198198198199</v>
      </c>
      <c r="Y2505" s="4">
        <f>Table1[[#This Row],[Tariff per Car]]/100.7</f>
        <v>54.319761668321746</v>
      </c>
      <c r="Z2505" s="4">
        <f>(Table1[[#This Row],[Tariff per Car]]/111)</f>
        <v>49.27927927927928</v>
      </c>
      <c r="AA2505" s="6">
        <f>(Table1[[#This Row],[Tariff per Car]]/111)/Table1[[#This Row],[Route Mileage]]</f>
        <v>2.5746749884680918E-2</v>
      </c>
      <c r="AB2505" s="4">
        <v>0.1</v>
      </c>
      <c r="AC2505" s="4">
        <f>Table1[[#This Row],[FSC per Mile]]*Table1[[#This Row],[Route Mileage]]</f>
        <v>191.4</v>
      </c>
      <c r="AD2505" s="4">
        <f>Table1[[#This Row],[Tariff per Car]]+Table1[[#This Row],[FSC per Car]]</f>
        <v>5661.4</v>
      </c>
      <c r="AE2505" s="4">
        <f>IF(Table1[[#This Row],[Commodity]]="corn",Table1[[#This Row],[Tariff + FSC per Car]]/(111*2000/56),Table1[[#This Row],[Tariff + FSC per Car]]/(111*2000/60))</f>
        <v>1.4281009009009009</v>
      </c>
      <c r="AF2505" s="4">
        <f>Table1[[#This Row],[Tariff + FSC per Car]]/100.7</f>
        <v>56.22045680238331</v>
      </c>
      <c r="AG2505" s="4">
        <f>(Table1[[#This Row],[Tariff + FSC per Car]]/111)</f>
        <v>51.003603603603601</v>
      </c>
      <c r="AH2505" s="6">
        <f>(Table1[[#This Row],[Tariff + FSC per Car]]/111)/Table1[[#This Row],[Route Mileage]]</f>
        <v>2.664765078558182E-2</v>
      </c>
    </row>
    <row r="2506" spans="1:34" x14ac:dyDescent="0.25">
      <c r="A2506" s="3">
        <v>46127</v>
      </c>
      <c r="B2506" s="22" t="s">
        <v>34</v>
      </c>
      <c r="C2506" s="22" t="s">
        <v>34</v>
      </c>
      <c r="D2506" s="25">
        <v>4022</v>
      </c>
      <c r="E2506" s="24">
        <v>39011</v>
      </c>
      <c r="F2506" s="22" t="s">
        <v>35</v>
      </c>
      <c r="G2506" s="22" t="s">
        <v>36</v>
      </c>
      <c r="H2506" s="22" t="s">
        <v>46</v>
      </c>
      <c r="I2506" s="23" t="s">
        <v>47</v>
      </c>
      <c r="J2506" t="str">
        <f>_xlfn.CONCAT(IFERROR(INDEX(Lookup!B:B, MATCH(Table1[[#This Row],[Origin City]], Lookup!A:A, 0)), Table1[[#This Row],[Origin City]]),","," ",Table1[[#This Row],[Origin State]])</f>
        <v>Clarkfield, MN</v>
      </c>
      <c r="K2506" s="23" t="s">
        <v>53</v>
      </c>
      <c r="L2506" s="23" t="s">
        <v>54</v>
      </c>
      <c r="M2506" s="23" t="str">
        <f>_xlfn.CONCAT(IFERROR(INDEX(Lookup!B:B, MATCH(Table1[[#This Row],[Destination City]], Lookup!A:A, 0)), Table1[[#This Row],[Destination City]]),","," ",Table1[[#This Row],[Destination State]])</f>
        <v>Hereford, TX</v>
      </c>
      <c r="N2506" s="48">
        <v>1113</v>
      </c>
      <c r="O2506" s="23" t="s">
        <v>51</v>
      </c>
      <c r="P2506" s="23">
        <v>110</v>
      </c>
      <c r="Q2506" s="23">
        <v>120</v>
      </c>
      <c r="R2506" s="23" t="s">
        <v>42</v>
      </c>
      <c r="S2506" s="23" t="s">
        <v>43</v>
      </c>
      <c r="T2506" s="23" t="s">
        <v>52</v>
      </c>
      <c r="U2506" s="37" t="s">
        <v>44</v>
      </c>
      <c r="V2506" s="32" t="s">
        <v>45</v>
      </c>
      <c r="W2506" s="4">
        <v>5600</v>
      </c>
      <c r="X2506" s="4">
        <f>IF(Table1[[#This Row],[Commodity]]="corn",Table1[[#This Row],[Tariff per Car]]/(111*2000/56),Table1[[#This Row],[Tariff per Car]]/(111*2000/60))</f>
        <v>1.4126126126126126</v>
      </c>
      <c r="Y2506" s="4">
        <f>Table1[[#This Row],[Tariff per Car]]/100.7</f>
        <v>55.610724925521346</v>
      </c>
      <c r="Z2506" s="4">
        <f>(Table1[[#This Row],[Tariff per Car]]/111)</f>
        <v>50.450450450450454</v>
      </c>
      <c r="AA2506" s="6">
        <f>(Table1[[#This Row],[Tariff per Car]]/111)/Table1[[#This Row],[Route Mileage]]</f>
        <v>4.5328347215139668E-2</v>
      </c>
      <c r="AB2506" s="4">
        <v>0.1</v>
      </c>
      <c r="AC2506" s="4">
        <f>Table1[[#This Row],[FSC per Mile]]*Table1[[#This Row],[Route Mileage]]</f>
        <v>111.30000000000001</v>
      </c>
      <c r="AD2506" s="4">
        <f>Table1[[#This Row],[Tariff per Car]]+Table1[[#This Row],[FSC per Car]]</f>
        <v>5711.3</v>
      </c>
      <c r="AE2506" s="4">
        <f>IF(Table1[[#This Row],[Commodity]]="corn",Table1[[#This Row],[Tariff + FSC per Car]]/(111*2000/56),Table1[[#This Row],[Tariff + FSC per Car]]/(111*2000/60))</f>
        <v>1.4406882882882883</v>
      </c>
      <c r="AF2506" s="4">
        <f>Table1[[#This Row],[Tariff + FSC per Car]]/100.7</f>
        <v>56.715988083416086</v>
      </c>
      <c r="AG2506" s="4">
        <f>(Table1[[#This Row],[Tariff + FSC per Car]]/111)</f>
        <v>51.453153153153153</v>
      </c>
      <c r="AH2506" s="6">
        <f>(Table1[[#This Row],[Tariff + FSC per Car]]/111)/Table1[[#This Row],[Route Mileage]]</f>
        <v>4.6229248116040567E-2</v>
      </c>
    </row>
    <row r="2507" spans="1:34" x14ac:dyDescent="0.25">
      <c r="A2507" s="3">
        <v>46127</v>
      </c>
      <c r="B2507" s="22" t="s">
        <v>34</v>
      </c>
      <c r="C2507" s="22" t="s">
        <v>34</v>
      </c>
      <c r="D2507" s="25">
        <v>4022</v>
      </c>
      <c r="E2507" s="24">
        <v>39011</v>
      </c>
      <c r="F2507" s="22" t="s">
        <v>35</v>
      </c>
      <c r="G2507" s="22" t="s">
        <v>36</v>
      </c>
      <c r="H2507" s="22" t="s">
        <v>55</v>
      </c>
      <c r="I2507" s="23" t="s">
        <v>38</v>
      </c>
      <c r="J2507" t="str">
        <f>_xlfn.CONCAT(IFERROR(INDEX(Lookup!B:B, MATCH(Table1[[#This Row],[Origin City]], Lookup!A:A, 0)), Table1[[#This Row],[Origin City]]),","," ",Table1[[#This Row],[Origin State]])</f>
        <v>Edison, NE</v>
      </c>
      <c r="K2507" s="23" t="s">
        <v>53</v>
      </c>
      <c r="L2507" s="23" t="s">
        <v>54</v>
      </c>
      <c r="M2507" s="23" t="str">
        <f>_xlfn.CONCAT(IFERROR(INDEX(Lookup!B:B, MATCH(Table1[[#This Row],[Destination City]], Lookup!A:A, 0)), Table1[[#This Row],[Destination City]]),","," ",Table1[[#This Row],[Destination State]])</f>
        <v>Hereford, TX</v>
      </c>
      <c r="N2507" s="48">
        <v>786</v>
      </c>
      <c r="O2507" s="23" t="s">
        <v>51</v>
      </c>
      <c r="P2507" s="23">
        <v>110</v>
      </c>
      <c r="Q2507" s="23">
        <v>120</v>
      </c>
      <c r="R2507" s="23" t="s">
        <v>42</v>
      </c>
      <c r="S2507" s="23" t="s">
        <v>43</v>
      </c>
      <c r="T2507" s="23" t="s">
        <v>52</v>
      </c>
      <c r="U2507" s="37" t="s">
        <v>44</v>
      </c>
      <c r="V2507" s="32" t="s">
        <v>45</v>
      </c>
      <c r="W2507" s="4">
        <v>4500</v>
      </c>
      <c r="X2507" s="4">
        <f>IF(Table1[[#This Row],[Commodity]]="corn",Table1[[#This Row],[Tariff per Car]]/(111*2000/56),Table1[[#This Row],[Tariff per Car]]/(111*2000/60))</f>
        <v>1.1351351351351351</v>
      </c>
      <c r="Y2507" s="4">
        <f>Table1[[#This Row],[Tariff per Car]]/100.7</f>
        <v>44.68718967229394</v>
      </c>
      <c r="Z2507" s="4">
        <f>(Table1[[#This Row],[Tariff per Car]]/111)</f>
        <v>40.54054054054054</v>
      </c>
      <c r="AA2507" s="6">
        <f>(Table1[[#This Row],[Tariff per Car]]/111)/Table1[[#This Row],[Route Mileage]]</f>
        <v>5.1578295853105013E-2</v>
      </c>
      <c r="AB2507" s="4">
        <v>0.1</v>
      </c>
      <c r="AC2507" s="4">
        <f>Table1[[#This Row],[FSC per Mile]]*Table1[[#This Row],[Route Mileage]]</f>
        <v>78.600000000000009</v>
      </c>
      <c r="AD2507" s="4">
        <f>Table1[[#This Row],[Tariff per Car]]+Table1[[#This Row],[FSC per Car]]</f>
        <v>4578.6000000000004</v>
      </c>
      <c r="AE2507" s="4">
        <f>IF(Table1[[#This Row],[Commodity]]="corn",Table1[[#This Row],[Tariff + FSC per Car]]/(111*2000/56),Table1[[#This Row],[Tariff + FSC per Car]]/(111*2000/60))</f>
        <v>1.1549621621621622</v>
      </c>
      <c r="AF2507" s="4">
        <f>Table1[[#This Row],[Tariff + FSC per Car]]/100.7</f>
        <v>45.467725918570011</v>
      </c>
      <c r="AG2507" s="4">
        <f>(Table1[[#This Row],[Tariff + FSC per Car]]/111)</f>
        <v>41.248648648648654</v>
      </c>
      <c r="AH2507" s="6">
        <f>(Table1[[#This Row],[Tariff + FSC per Car]]/111)/Table1[[#This Row],[Route Mileage]]</f>
        <v>5.2479196754005919E-2</v>
      </c>
    </row>
    <row r="2508" spans="1:34" x14ac:dyDescent="0.25">
      <c r="A2508" s="3">
        <v>46127</v>
      </c>
      <c r="B2508" s="22" t="s">
        <v>34</v>
      </c>
      <c r="C2508" s="22" t="s">
        <v>34</v>
      </c>
      <c r="D2508" s="25">
        <v>4022</v>
      </c>
      <c r="E2508" s="24">
        <v>39013</v>
      </c>
      <c r="F2508" s="22" t="s">
        <v>35</v>
      </c>
      <c r="G2508" s="22" t="s">
        <v>36</v>
      </c>
      <c r="H2508" s="22" t="s">
        <v>55</v>
      </c>
      <c r="I2508" s="23" t="s">
        <v>38</v>
      </c>
      <c r="J2508" t="str">
        <f>_xlfn.CONCAT(IFERROR(INDEX(Lookup!B:B, MATCH(Table1[[#This Row],[Origin City]], Lookup!A:A, 0)), Table1[[#This Row],[Origin City]]),","," ",Table1[[#This Row],[Origin State]])</f>
        <v>Edison, NE</v>
      </c>
      <c r="K2508" s="23" t="s">
        <v>48</v>
      </c>
      <c r="L2508" s="23" t="s">
        <v>49</v>
      </c>
      <c r="M2508" s="23" t="s">
        <v>50</v>
      </c>
      <c r="N2508" s="48">
        <v>2114</v>
      </c>
      <c r="O2508" s="23" t="s">
        <v>51</v>
      </c>
      <c r="P2508" s="23">
        <v>110</v>
      </c>
      <c r="Q2508" s="23">
        <v>120</v>
      </c>
      <c r="R2508" s="23" t="s">
        <v>42</v>
      </c>
      <c r="S2508" s="23" t="s">
        <v>43</v>
      </c>
      <c r="T2508" s="23" t="s">
        <v>52</v>
      </c>
      <c r="U2508" s="37" t="s">
        <v>44</v>
      </c>
      <c r="V2508" s="32" t="s">
        <v>45</v>
      </c>
      <c r="W2508" s="4">
        <v>5350</v>
      </c>
      <c r="X2508" s="4">
        <f>IF(Table1[[#This Row],[Commodity]]="corn",Table1[[#This Row],[Tariff per Car]]/(111*2000/56),Table1[[#This Row],[Tariff per Car]]/(111*2000/60))</f>
        <v>1.3495495495495495</v>
      </c>
      <c r="Y2508" s="4">
        <f>Table1[[#This Row],[Tariff per Car]]/100.7</f>
        <v>53.128103277060575</v>
      </c>
      <c r="Z2508" s="4">
        <f>(Table1[[#This Row],[Tariff per Car]]/111)</f>
        <v>48.198198198198199</v>
      </c>
      <c r="AA2508" s="6">
        <f>(Table1[[#This Row],[Tariff per Car]]/111)/Table1[[#This Row],[Route Mileage]]</f>
        <v>2.2799526110784389E-2</v>
      </c>
      <c r="AB2508" s="4">
        <v>0.1</v>
      </c>
      <c r="AC2508" s="4">
        <f>Table1[[#This Row],[FSC per Mile]]*Table1[[#This Row],[Route Mileage]]</f>
        <v>211.4</v>
      </c>
      <c r="AD2508" s="4">
        <f>Table1[[#This Row],[Tariff per Car]]+Table1[[#This Row],[FSC per Car]]</f>
        <v>5561.4</v>
      </c>
      <c r="AE2508" s="4">
        <f>IF(Table1[[#This Row],[Commodity]]="corn",Table1[[#This Row],[Tariff + FSC per Car]]/(111*2000/56),Table1[[#This Row],[Tariff + FSC per Car]]/(111*2000/60))</f>
        <v>1.4028756756756755</v>
      </c>
      <c r="AF2508" s="4">
        <f>Table1[[#This Row],[Tariff + FSC per Car]]/100.7</f>
        <v>55.227408142999003</v>
      </c>
      <c r="AG2508" s="4">
        <f>(Table1[[#This Row],[Tariff + FSC per Car]]/111)</f>
        <v>50.1027027027027</v>
      </c>
      <c r="AH2508" s="6">
        <f>(Table1[[#This Row],[Tariff + FSC per Car]]/111)/Table1[[#This Row],[Route Mileage]]</f>
        <v>2.3700427011685288E-2</v>
      </c>
    </row>
    <row r="2509" spans="1:34" x14ac:dyDescent="0.25">
      <c r="A2509" s="3">
        <v>46127</v>
      </c>
      <c r="B2509" s="22" t="s">
        <v>34</v>
      </c>
      <c r="C2509" s="22" t="s">
        <v>34</v>
      </c>
      <c r="D2509" s="25">
        <v>4022</v>
      </c>
      <c r="E2509" s="24">
        <v>39011</v>
      </c>
      <c r="F2509" s="22" t="s">
        <v>35</v>
      </c>
      <c r="G2509" s="22" t="s">
        <v>36</v>
      </c>
      <c r="H2509" s="22" t="s">
        <v>55</v>
      </c>
      <c r="I2509" s="23" t="s">
        <v>38</v>
      </c>
      <c r="J2509" t="str">
        <f>_xlfn.CONCAT(IFERROR(INDEX(Lookup!B:B, MATCH(Table1[[#This Row],[Origin City]], Lookup!A:A, 0)), Table1[[#This Row],[Origin City]]),","," ",Table1[[#This Row],[Origin State]])</f>
        <v>Edison, NE</v>
      </c>
      <c r="K2509" s="23" t="s">
        <v>39</v>
      </c>
      <c r="L2509" s="23" t="s">
        <v>40</v>
      </c>
      <c r="M2509" s="23" t="str">
        <f>_xlfn.CONCAT(IFERROR(INDEX(Lookup!B:B, MATCH(Table1[[#This Row],[Destination City]], Lookup!A:A, 0)), Table1[[#This Row],[Destination City]]),","," ",Table1[[#This Row],[Destination State]])</f>
        <v>Hanford, CA</v>
      </c>
      <c r="N2509" s="48">
        <v>1844</v>
      </c>
      <c r="O2509" s="23" t="s">
        <v>41</v>
      </c>
      <c r="P2509" s="23">
        <v>110</v>
      </c>
      <c r="Q2509" s="23">
        <v>120</v>
      </c>
      <c r="R2509" s="23" t="s">
        <v>42</v>
      </c>
      <c r="S2509" s="23" t="s">
        <v>43</v>
      </c>
      <c r="T2509" s="23" t="s">
        <v>52</v>
      </c>
      <c r="U2509" s="37" t="s">
        <v>44</v>
      </c>
      <c r="V2509" s="32" t="s">
        <v>45</v>
      </c>
      <c r="W2509" s="4">
        <v>5460</v>
      </c>
      <c r="X2509" s="4">
        <f>IF(Table1[[#This Row],[Commodity]]="corn",Table1[[#This Row],[Tariff per Car]]/(111*2000/56),Table1[[#This Row],[Tariff per Car]]/(111*2000/60))</f>
        <v>1.3772972972972972</v>
      </c>
      <c r="Y2509" s="4">
        <f>Table1[[#This Row],[Tariff per Car]]/100.7</f>
        <v>54.220456802383318</v>
      </c>
      <c r="Z2509" s="4">
        <f>(Table1[[#This Row],[Tariff per Car]]/111)</f>
        <v>49.189189189189186</v>
      </c>
      <c r="AA2509" s="6">
        <f>(Table1[[#This Row],[Tariff per Car]]/111)/Table1[[#This Row],[Route Mileage]]</f>
        <v>2.6675265286978951E-2</v>
      </c>
      <c r="AB2509" s="4">
        <v>0.1</v>
      </c>
      <c r="AC2509" s="4">
        <f>Table1[[#This Row],[FSC per Mile]]*Table1[[#This Row],[Route Mileage]]</f>
        <v>184.4</v>
      </c>
      <c r="AD2509" s="4">
        <f>Table1[[#This Row],[Tariff per Car]]+Table1[[#This Row],[FSC per Car]]</f>
        <v>5644.4</v>
      </c>
      <c r="AE2509" s="4">
        <f>IF(Table1[[#This Row],[Commodity]]="corn",Table1[[#This Row],[Tariff + FSC per Car]]/(111*2000/56),Table1[[#This Row],[Tariff + FSC per Car]]/(111*2000/60))</f>
        <v>1.4238126126126125</v>
      </c>
      <c r="AF2509" s="4">
        <f>Table1[[#This Row],[Tariff + FSC per Car]]/100.7</f>
        <v>56.051638530287981</v>
      </c>
      <c r="AG2509" s="4">
        <f>(Table1[[#This Row],[Tariff + FSC per Car]]/111)</f>
        <v>50.850450450450445</v>
      </c>
      <c r="AH2509" s="6">
        <f>(Table1[[#This Row],[Tariff + FSC per Car]]/111)/Table1[[#This Row],[Route Mileage]]</f>
        <v>2.757616618787985E-2</v>
      </c>
    </row>
    <row r="2510" spans="1:34" x14ac:dyDescent="0.25">
      <c r="A2510" s="3">
        <v>46127</v>
      </c>
      <c r="B2510" s="22" t="s">
        <v>34</v>
      </c>
      <c r="C2510" s="22" t="s">
        <v>34</v>
      </c>
      <c r="D2510" s="25">
        <v>4022</v>
      </c>
      <c r="E2510" s="24">
        <v>39011</v>
      </c>
      <c r="F2510" s="22" t="s">
        <v>35</v>
      </c>
      <c r="G2510" s="22" t="s">
        <v>36</v>
      </c>
      <c r="H2510" s="22" t="s">
        <v>56</v>
      </c>
      <c r="I2510" s="23" t="s">
        <v>57</v>
      </c>
      <c r="J2510" t="str">
        <f>_xlfn.CONCAT(IFERROR(INDEX(Lookup!B:B, MATCH(Table1[[#This Row],[Origin City]], Lookup!A:A, 0)), Table1[[#This Row],[Origin City]]),","," ",Table1[[#This Row],[Origin State]])</f>
        <v>Greenwood (Mendota), IL</v>
      </c>
      <c r="K2510" s="23" t="s">
        <v>53</v>
      </c>
      <c r="L2510" s="23" t="s">
        <v>54</v>
      </c>
      <c r="M2510" s="23" t="str">
        <f>_xlfn.CONCAT(IFERROR(INDEX(Lookup!B:B, MATCH(Table1[[#This Row],[Destination City]], Lookup!A:A, 0)), Table1[[#This Row],[Destination City]]),","," ",Table1[[#This Row],[Destination State]])</f>
        <v>Hereford, TX</v>
      </c>
      <c r="N2510" s="48">
        <v>941</v>
      </c>
      <c r="O2510" s="23" t="s">
        <v>41</v>
      </c>
      <c r="P2510" s="23">
        <v>110</v>
      </c>
      <c r="Q2510" s="23">
        <v>120</v>
      </c>
      <c r="R2510" s="23" t="s">
        <v>42</v>
      </c>
      <c r="S2510" s="23" t="s">
        <v>43</v>
      </c>
      <c r="T2510" s="23" t="s">
        <v>52</v>
      </c>
      <c r="U2510" s="37" t="s">
        <v>44</v>
      </c>
      <c r="V2510" s="32" t="s">
        <v>45</v>
      </c>
      <c r="W2510" s="4">
        <v>4620</v>
      </c>
      <c r="X2510" s="4">
        <f>IF(Table1[[#This Row],[Commodity]]="corn",Table1[[#This Row],[Tariff per Car]]/(111*2000/56),Table1[[#This Row],[Tariff per Car]]/(111*2000/60))</f>
        <v>1.1654054054054055</v>
      </c>
      <c r="Y2510" s="4">
        <f>Table1[[#This Row],[Tariff per Car]]/100.7</f>
        <v>45.878848063555111</v>
      </c>
      <c r="Z2510" s="4">
        <f>(Table1[[#This Row],[Tariff per Car]]/111)</f>
        <v>41.621621621621621</v>
      </c>
      <c r="AA2510" s="6">
        <f>(Table1[[#This Row],[Tariff per Car]]/111)/Table1[[#This Row],[Route Mileage]]</f>
        <v>4.4231266335410864E-2</v>
      </c>
      <c r="AB2510" s="4">
        <v>0.1</v>
      </c>
      <c r="AC2510" s="4">
        <f>Table1[[#This Row],[FSC per Mile]]*Table1[[#This Row],[Route Mileage]]</f>
        <v>94.100000000000009</v>
      </c>
      <c r="AD2510" s="4">
        <f>Table1[[#This Row],[Tariff per Car]]+Table1[[#This Row],[FSC per Car]]</f>
        <v>4714.1000000000004</v>
      </c>
      <c r="AE2510" s="4">
        <f>IF(Table1[[#This Row],[Commodity]]="corn",Table1[[#This Row],[Tariff + FSC per Car]]/(111*2000/56),Table1[[#This Row],[Tariff + FSC per Car]]/(111*2000/60))</f>
        <v>1.1891423423423424</v>
      </c>
      <c r="AF2510" s="4">
        <f>Table1[[#This Row],[Tariff + FSC per Car]]/100.7</f>
        <v>46.813306852035751</v>
      </c>
      <c r="AG2510" s="4">
        <f>(Table1[[#This Row],[Tariff + FSC per Car]]/111)</f>
        <v>42.469369369369375</v>
      </c>
      <c r="AH2510" s="6">
        <f>(Table1[[#This Row],[Tariff + FSC per Car]]/111)/Table1[[#This Row],[Route Mileage]]</f>
        <v>4.513216723631177E-2</v>
      </c>
    </row>
    <row r="2511" spans="1:34" x14ac:dyDescent="0.25">
      <c r="A2511" s="3">
        <v>46127</v>
      </c>
      <c r="B2511" s="22" t="s">
        <v>34</v>
      </c>
      <c r="C2511" s="22" t="s">
        <v>34</v>
      </c>
      <c r="D2511" s="25">
        <v>4022</v>
      </c>
      <c r="E2511" s="24">
        <v>39011</v>
      </c>
      <c r="F2511" s="22" t="s">
        <v>35</v>
      </c>
      <c r="G2511" s="22" t="s">
        <v>36</v>
      </c>
      <c r="H2511" s="22" t="s">
        <v>58</v>
      </c>
      <c r="I2511" s="23" t="s">
        <v>59</v>
      </c>
      <c r="J2511" t="str">
        <f>_xlfn.CONCAT(IFERROR(INDEX(Lookup!B:B, MATCH(Table1[[#This Row],[Origin City]], Lookup!A:A, 0)), Table1[[#This Row],[Origin City]]),","," ",Table1[[#This Row],[Origin State]])</f>
        <v>Hancock, IA</v>
      </c>
      <c r="K2511" s="23" t="s">
        <v>60</v>
      </c>
      <c r="L2511" s="23" t="s">
        <v>54</v>
      </c>
      <c r="M2511" s="23" t="str">
        <f>_xlfn.CONCAT(IFERROR(INDEX(Lookup!B:B, MATCH(Table1[[#This Row],[Destination City]], Lookup!A:A, 0)), Table1[[#This Row],[Destination City]]),","," ",Table1[[#This Row],[Destination State]])</f>
        <v>Plainview, TX</v>
      </c>
      <c r="N2511" s="48">
        <v>892</v>
      </c>
      <c r="O2511" s="23" t="s">
        <v>41</v>
      </c>
      <c r="P2511" s="23">
        <v>110</v>
      </c>
      <c r="Q2511" s="23">
        <v>120</v>
      </c>
      <c r="R2511" s="23" t="s">
        <v>42</v>
      </c>
      <c r="S2511" s="23" t="s">
        <v>43</v>
      </c>
      <c r="T2511" s="23" t="s">
        <v>43</v>
      </c>
      <c r="U2511" s="37" t="s">
        <v>44</v>
      </c>
      <c r="V2511" s="32" t="s">
        <v>45</v>
      </c>
      <c r="W2511" s="4">
        <v>4860</v>
      </c>
      <c r="X2511" s="4">
        <f>IF(Table1[[#This Row],[Commodity]]="corn",Table1[[#This Row],[Tariff per Car]]/(111*2000/56),Table1[[#This Row],[Tariff per Car]]/(111*2000/60))</f>
        <v>1.2259459459459459</v>
      </c>
      <c r="Y2511" s="4">
        <f>Table1[[#This Row],[Tariff per Car]]/100.7</f>
        <v>48.262164846077454</v>
      </c>
      <c r="Z2511" s="4">
        <f>(Table1[[#This Row],[Tariff per Car]]/111)</f>
        <v>43.783783783783782</v>
      </c>
      <c r="AA2511" s="6">
        <f>(Table1[[#This Row],[Tariff per Car]]/111)/Table1[[#This Row],[Route Mileage]]</f>
        <v>4.908495939886074E-2</v>
      </c>
      <c r="AB2511" s="4">
        <v>0.1</v>
      </c>
      <c r="AC2511" s="4">
        <f>Table1[[#This Row],[FSC per Mile]]*Table1[[#This Row],[Route Mileage]]</f>
        <v>89.2</v>
      </c>
      <c r="AD2511" s="4">
        <f>Table1[[#This Row],[Tariff per Car]]+Table1[[#This Row],[FSC per Car]]</f>
        <v>4949.2</v>
      </c>
      <c r="AE2511" s="4">
        <f>IF(Table1[[#This Row],[Commodity]]="corn",Table1[[#This Row],[Tariff + FSC per Car]]/(111*2000/56),Table1[[#This Row],[Tariff + FSC per Car]]/(111*2000/60))</f>
        <v>1.2484468468468468</v>
      </c>
      <c r="AF2511" s="4">
        <f>Table1[[#This Row],[Tariff + FSC per Car]]/100.7</f>
        <v>49.147964250248258</v>
      </c>
      <c r="AG2511" s="4">
        <f>(Table1[[#This Row],[Tariff + FSC per Car]]/111)</f>
        <v>44.587387387387388</v>
      </c>
      <c r="AH2511" s="6">
        <f>(Table1[[#This Row],[Tariff + FSC per Car]]/111)/Table1[[#This Row],[Route Mileage]]</f>
        <v>4.9985860299761646E-2</v>
      </c>
    </row>
    <row r="2512" spans="1:34" x14ac:dyDescent="0.25">
      <c r="A2512" s="3">
        <v>46127</v>
      </c>
      <c r="B2512" s="22" t="s">
        <v>34</v>
      </c>
      <c r="C2512" s="22" t="s">
        <v>34</v>
      </c>
      <c r="D2512" s="25">
        <v>4022</v>
      </c>
      <c r="E2512" s="24">
        <v>39011</v>
      </c>
      <c r="F2512" s="22" t="s">
        <v>35</v>
      </c>
      <c r="G2512" s="22" t="s">
        <v>36</v>
      </c>
      <c r="H2512" s="22" t="s">
        <v>61</v>
      </c>
      <c r="I2512" s="23" t="s">
        <v>62</v>
      </c>
      <c r="J2512" t="str">
        <f>_xlfn.CONCAT(IFERROR(INDEX(Lookup!B:B, MATCH(Table1[[#This Row],[Origin City]], Lookup!A:A, 0)), Table1[[#This Row],[Origin City]]),","," ",Table1[[#This Row],[Origin State]])</f>
        <v>Phelps (Rock Port), MO</v>
      </c>
      <c r="K2512" s="23" t="s">
        <v>63</v>
      </c>
      <c r="L2512" s="23" t="s">
        <v>64</v>
      </c>
      <c r="M2512" s="23" t="str">
        <f>_xlfn.CONCAT(IFERROR(INDEX(Lookup!B:B, MATCH(Table1[[#This Row],[Destination City]], Lookup!A:A, 0)), Table1[[#This Row],[Destination City]]),","," ",Table1[[#This Row],[Destination State]])</f>
        <v>Clovis, NM</v>
      </c>
      <c r="N2512" s="48">
        <v>768</v>
      </c>
      <c r="O2512" s="23" t="s">
        <v>41</v>
      </c>
      <c r="P2512" s="23">
        <v>110</v>
      </c>
      <c r="Q2512" s="23">
        <v>120</v>
      </c>
      <c r="R2512" s="23" t="s">
        <v>42</v>
      </c>
      <c r="S2512" s="23" t="s">
        <v>43</v>
      </c>
      <c r="T2512" s="23" t="s">
        <v>52</v>
      </c>
      <c r="U2512" s="37" t="s">
        <v>44</v>
      </c>
      <c r="V2512" s="32" t="s">
        <v>45</v>
      </c>
      <c r="W2512" s="4">
        <v>4260</v>
      </c>
      <c r="X2512" s="4">
        <f>IF(Table1[[#This Row],[Commodity]]="corn",Table1[[#This Row],[Tariff per Car]]/(111*2000/56),Table1[[#This Row],[Tariff per Car]]/(111*2000/60))</f>
        <v>1.0745945945945947</v>
      </c>
      <c r="Y2512" s="4">
        <f>Table1[[#This Row],[Tariff per Car]]/100.7</f>
        <v>42.303872889771597</v>
      </c>
      <c r="Z2512" s="4">
        <f>(Table1[[#This Row],[Tariff per Car]]/111)</f>
        <v>38.378378378378379</v>
      </c>
      <c r="AA2512" s="6">
        <f>(Table1[[#This Row],[Tariff per Car]]/111)/Table1[[#This Row],[Route Mileage]]</f>
        <v>4.997184684684685E-2</v>
      </c>
      <c r="AB2512" s="4">
        <v>0.1</v>
      </c>
      <c r="AC2512" s="4">
        <f>Table1[[#This Row],[FSC per Mile]]*Table1[[#This Row],[Route Mileage]]</f>
        <v>76.800000000000011</v>
      </c>
      <c r="AD2512" s="4">
        <f>Table1[[#This Row],[Tariff per Car]]+Table1[[#This Row],[FSC per Car]]</f>
        <v>4336.8</v>
      </c>
      <c r="AE2512" s="4">
        <f>IF(Table1[[#This Row],[Commodity]]="corn",Table1[[#This Row],[Tariff + FSC per Car]]/(111*2000/56),Table1[[#This Row],[Tariff + FSC per Car]]/(111*2000/60))</f>
        <v>1.0939675675675675</v>
      </c>
      <c r="AF2512" s="4">
        <f>Table1[[#This Row],[Tariff + FSC per Car]]/100.7</f>
        <v>43.066534260178749</v>
      </c>
      <c r="AG2512" s="4">
        <f>(Table1[[#This Row],[Tariff + FSC per Car]]/111)</f>
        <v>39.070270270270271</v>
      </c>
      <c r="AH2512" s="6">
        <f>(Table1[[#This Row],[Tariff + FSC per Car]]/111)/Table1[[#This Row],[Route Mileage]]</f>
        <v>5.0872747747747749E-2</v>
      </c>
    </row>
    <row r="2513" spans="1:34" x14ac:dyDescent="0.25">
      <c r="A2513" s="3">
        <v>46127</v>
      </c>
      <c r="B2513" s="22" t="s">
        <v>34</v>
      </c>
      <c r="C2513" s="22" t="s">
        <v>34</v>
      </c>
      <c r="D2513" s="25">
        <v>4022</v>
      </c>
      <c r="E2513" s="24">
        <v>39011</v>
      </c>
      <c r="F2513" s="22" t="s">
        <v>35</v>
      </c>
      <c r="G2513" s="22" t="s">
        <v>36</v>
      </c>
      <c r="H2513" s="22" t="s">
        <v>61</v>
      </c>
      <c r="I2513" s="23" t="s">
        <v>62</v>
      </c>
      <c r="J2513" t="str">
        <f>_xlfn.CONCAT(IFERROR(INDEX(Lookup!B:B, MATCH(Table1[[#This Row],[Origin City]], Lookup!A:A, 0)), Table1[[#This Row],[Origin City]]),","," ",Table1[[#This Row],[Origin State]])</f>
        <v>Phelps (Rock Port), MO</v>
      </c>
      <c r="K2513" s="23" t="s">
        <v>65</v>
      </c>
      <c r="L2513" s="23" t="s">
        <v>54</v>
      </c>
      <c r="M2513" s="23" t="s">
        <v>66</v>
      </c>
      <c r="N2513" s="48">
        <v>1182</v>
      </c>
      <c r="O2513" s="23" t="s">
        <v>41</v>
      </c>
      <c r="P2513" s="23">
        <v>110</v>
      </c>
      <c r="Q2513" s="23">
        <v>120</v>
      </c>
      <c r="R2513" s="23" t="s">
        <v>42</v>
      </c>
      <c r="S2513" s="23" t="s">
        <v>43</v>
      </c>
      <c r="T2513" s="23" t="s">
        <v>52</v>
      </c>
      <c r="U2513" s="37" t="s">
        <v>44</v>
      </c>
      <c r="V2513" s="32" t="s">
        <v>45</v>
      </c>
      <c r="W2513" s="4">
        <v>4000</v>
      </c>
      <c r="X2513" s="4">
        <f>IF(Table1[[#This Row],[Commodity]]="corn",Table1[[#This Row],[Tariff per Car]]/(111*2000/56),Table1[[#This Row],[Tariff per Car]]/(111*2000/60))</f>
        <v>1.0090090090090089</v>
      </c>
      <c r="Y2513" s="4">
        <f>Table1[[#This Row],[Tariff per Car]]/100.7</f>
        <v>39.72194637537239</v>
      </c>
      <c r="Z2513" s="4">
        <f>(Table1[[#This Row],[Tariff per Car]]/111)</f>
        <v>36.036036036036037</v>
      </c>
      <c r="AA2513" s="6">
        <f>(Table1[[#This Row],[Tariff per Car]]/111)/Table1[[#This Row],[Route Mileage]]</f>
        <v>3.0487340132010186E-2</v>
      </c>
      <c r="AB2513" s="4">
        <v>0.1</v>
      </c>
      <c r="AC2513" s="4">
        <f>Table1[[#This Row],[FSC per Mile]]*Table1[[#This Row],[Route Mileage]]</f>
        <v>118.2</v>
      </c>
      <c r="AD2513" s="4">
        <f>Table1[[#This Row],[Tariff per Car]]+Table1[[#This Row],[FSC per Car]]</f>
        <v>4118.2</v>
      </c>
      <c r="AE2513" s="4">
        <f>IF(Table1[[#This Row],[Commodity]]="corn",Table1[[#This Row],[Tariff + FSC per Car]]/(111*2000/56),Table1[[#This Row],[Tariff + FSC per Car]]/(111*2000/60))</f>
        <v>1.0388252252252252</v>
      </c>
      <c r="AF2513" s="4">
        <f>Table1[[#This Row],[Tariff + FSC per Car]]/100.7</f>
        <v>40.895729890764642</v>
      </c>
      <c r="AG2513" s="4">
        <f>(Table1[[#This Row],[Tariff + FSC per Car]]/111)</f>
        <v>37.100900900900896</v>
      </c>
      <c r="AH2513" s="6">
        <f>(Table1[[#This Row],[Tariff + FSC per Car]]/111)/Table1[[#This Row],[Route Mileage]]</f>
        <v>3.1388241032911081E-2</v>
      </c>
    </row>
    <row r="2514" spans="1:34" x14ac:dyDescent="0.25">
      <c r="A2514" s="3">
        <v>46127</v>
      </c>
      <c r="B2514" s="22" t="s">
        <v>34</v>
      </c>
      <c r="C2514" s="22" t="s">
        <v>34</v>
      </c>
      <c r="D2514" s="25">
        <v>4022</v>
      </c>
      <c r="E2514" s="24">
        <v>39013</v>
      </c>
      <c r="F2514" s="22" t="s">
        <v>35</v>
      </c>
      <c r="G2514" s="22" t="s">
        <v>36</v>
      </c>
      <c r="H2514" s="22" t="s">
        <v>67</v>
      </c>
      <c r="I2514" s="23" t="s">
        <v>68</v>
      </c>
      <c r="J2514" t="str">
        <f>_xlfn.CONCAT(IFERROR(INDEX(Lookup!B:B, MATCH(Table1[[#This Row],[Origin City]], Lookup!A:A, 0)), Table1[[#This Row],[Origin City]]),","," ",Table1[[#This Row],[Origin State]])</f>
        <v>Selby, SD</v>
      </c>
      <c r="K2514" s="23" t="s">
        <v>48</v>
      </c>
      <c r="L2514" s="23" t="s">
        <v>49</v>
      </c>
      <c r="M2514" s="23" t="s">
        <v>50</v>
      </c>
      <c r="N2514" s="48">
        <v>1665</v>
      </c>
      <c r="O2514" s="23" t="s">
        <v>51</v>
      </c>
      <c r="P2514" s="23">
        <v>110</v>
      </c>
      <c r="Q2514" s="23">
        <v>120</v>
      </c>
      <c r="R2514" s="23" t="s">
        <v>42</v>
      </c>
      <c r="S2514" s="23" t="s">
        <v>43</v>
      </c>
      <c r="T2514" s="23" t="s">
        <v>52</v>
      </c>
      <c r="U2514" s="37" t="s">
        <v>44</v>
      </c>
      <c r="V2514" s="32" t="s">
        <v>45</v>
      </c>
      <c r="W2514" s="4">
        <v>5430</v>
      </c>
      <c r="X2514" s="4">
        <f>IF(Table1[[#This Row],[Commodity]]="corn",Table1[[#This Row],[Tariff per Car]]/(111*2000/56),Table1[[#This Row],[Tariff per Car]]/(111*2000/60))</f>
        <v>1.3697297297297297</v>
      </c>
      <c r="Y2514" s="4">
        <f>Table1[[#This Row],[Tariff per Car]]/100.7</f>
        <v>53.922542204568025</v>
      </c>
      <c r="Z2514" s="4">
        <f>(Table1[[#This Row],[Tariff per Car]]/111)</f>
        <v>48.918918918918919</v>
      </c>
      <c r="AA2514" s="6">
        <f>(Table1[[#This Row],[Tariff per Car]]/111)/Table1[[#This Row],[Route Mileage]]</f>
        <v>2.9380732083434787E-2</v>
      </c>
      <c r="AB2514" s="4">
        <v>0.1</v>
      </c>
      <c r="AC2514" s="4">
        <f>Table1[[#This Row],[FSC per Mile]]*Table1[[#This Row],[Route Mileage]]</f>
        <v>166.5</v>
      </c>
      <c r="AD2514" s="4">
        <f>Table1[[#This Row],[Tariff per Car]]+Table1[[#This Row],[FSC per Car]]</f>
        <v>5596.5</v>
      </c>
      <c r="AE2514" s="4">
        <f>IF(Table1[[#This Row],[Commodity]]="corn",Table1[[#This Row],[Tariff + FSC per Car]]/(111*2000/56),Table1[[#This Row],[Tariff + FSC per Car]]/(111*2000/60))</f>
        <v>1.4117297297297298</v>
      </c>
      <c r="AF2514" s="4">
        <f>Table1[[#This Row],[Tariff + FSC per Car]]/100.7</f>
        <v>55.575968222442896</v>
      </c>
      <c r="AG2514" s="4">
        <f>(Table1[[#This Row],[Tariff + FSC per Car]]/111)</f>
        <v>50.418918918918919</v>
      </c>
      <c r="AH2514" s="6">
        <f>(Table1[[#This Row],[Tariff + FSC per Car]]/111)/Table1[[#This Row],[Route Mileage]]</f>
        <v>3.0281632984335689E-2</v>
      </c>
    </row>
    <row r="2515" spans="1:34" x14ac:dyDescent="0.25">
      <c r="A2515" s="3">
        <v>46127</v>
      </c>
      <c r="B2515" s="22" t="s">
        <v>34</v>
      </c>
      <c r="C2515" s="22" t="s">
        <v>34</v>
      </c>
      <c r="D2515" s="25">
        <v>4022</v>
      </c>
      <c r="E2515" s="24">
        <v>39013</v>
      </c>
      <c r="F2515" s="22" t="s">
        <v>35</v>
      </c>
      <c r="G2515" s="22" t="s">
        <v>36</v>
      </c>
      <c r="H2515" s="22" t="s">
        <v>69</v>
      </c>
      <c r="I2515" s="23" t="s">
        <v>47</v>
      </c>
      <c r="J2515" t="str">
        <f>_xlfn.CONCAT(IFERROR(INDEX(Lookup!B:B, MATCH(Table1[[#This Row],[Origin City]], Lookup!A:A, 0)), Table1[[#This Row],[Origin City]]),","," ",Table1[[#This Row],[Origin State]])</f>
        <v>St. Cloud, MN</v>
      </c>
      <c r="K2515" s="23" t="s">
        <v>48</v>
      </c>
      <c r="L2515" s="23" t="s">
        <v>49</v>
      </c>
      <c r="M2515" s="23" t="s">
        <v>50</v>
      </c>
      <c r="N2515" s="48">
        <v>1887</v>
      </c>
      <c r="O2515" s="23" t="s">
        <v>51</v>
      </c>
      <c r="P2515" s="23">
        <v>110</v>
      </c>
      <c r="Q2515" s="23">
        <v>120</v>
      </c>
      <c r="R2515" s="23" t="s">
        <v>42</v>
      </c>
      <c r="S2515" s="23" t="s">
        <v>43</v>
      </c>
      <c r="T2515" s="23" t="s">
        <v>52</v>
      </c>
      <c r="U2515" s="37" t="s">
        <v>44</v>
      </c>
      <c r="V2515" s="32" t="s">
        <v>45</v>
      </c>
      <c r="W2515" s="4">
        <v>5430</v>
      </c>
      <c r="X2515" s="4">
        <f>IF(Table1[[#This Row],[Commodity]]="corn",Table1[[#This Row],[Tariff per Car]]/(111*2000/56),Table1[[#This Row],[Tariff per Car]]/(111*2000/60))</f>
        <v>1.3697297297297297</v>
      </c>
      <c r="Y2515" s="4">
        <f>Table1[[#This Row],[Tariff per Car]]/100.7</f>
        <v>53.922542204568025</v>
      </c>
      <c r="Z2515" s="4">
        <f>(Table1[[#This Row],[Tariff per Car]]/111)</f>
        <v>48.918918918918919</v>
      </c>
      <c r="AA2515" s="6">
        <f>(Table1[[#This Row],[Tariff per Car]]/111)/Table1[[#This Row],[Route Mileage]]</f>
        <v>2.5924175367736575E-2</v>
      </c>
      <c r="AB2515" s="4">
        <v>0.1</v>
      </c>
      <c r="AC2515" s="4">
        <f>Table1[[#This Row],[FSC per Mile]]*Table1[[#This Row],[Route Mileage]]</f>
        <v>188.70000000000002</v>
      </c>
      <c r="AD2515" s="4">
        <f>Table1[[#This Row],[Tariff per Car]]+Table1[[#This Row],[FSC per Car]]</f>
        <v>5618.7</v>
      </c>
      <c r="AE2515" s="4">
        <f>IF(Table1[[#This Row],[Commodity]]="corn",Table1[[#This Row],[Tariff + FSC per Car]]/(111*2000/56),Table1[[#This Row],[Tariff + FSC per Car]]/(111*2000/60))</f>
        <v>1.4173297297297298</v>
      </c>
      <c r="AF2515" s="4">
        <f>Table1[[#This Row],[Tariff + FSC per Car]]/100.7</f>
        <v>55.796425024826213</v>
      </c>
      <c r="AG2515" s="4">
        <f>(Table1[[#This Row],[Tariff + FSC per Car]]/111)</f>
        <v>50.618918918918915</v>
      </c>
      <c r="AH2515" s="6">
        <f>(Table1[[#This Row],[Tariff + FSC per Car]]/111)/Table1[[#This Row],[Route Mileage]]</f>
        <v>2.6825076268637473E-2</v>
      </c>
    </row>
    <row r="2516" spans="1:34" x14ac:dyDescent="0.25">
      <c r="A2516" s="3">
        <v>46127</v>
      </c>
      <c r="B2516" s="22" t="s">
        <v>34</v>
      </c>
      <c r="C2516" s="22" t="s">
        <v>34</v>
      </c>
      <c r="D2516" s="25">
        <v>4022</v>
      </c>
      <c r="E2516" s="24">
        <v>39011</v>
      </c>
      <c r="F2516" s="22" t="s">
        <v>35</v>
      </c>
      <c r="G2516" s="22" t="s">
        <v>36</v>
      </c>
      <c r="H2516" s="22" t="s">
        <v>70</v>
      </c>
      <c r="I2516" s="23" t="s">
        <v>57</v>
      </c>
      <c r="J2516" t="str">
        <f>_xlfn.CONCAT(IFERROR(INDEX(Lookup!B:B, MATCH(Table1[[#This Row],[Origin City]], Lookup!A:A, 0)), Table1[[#This Row],[Origin City]]),","," ",Table1[[#This Row],[Origin State]])</f>
        <v>Waverly, IL</v>
      </c>
      <c r="K2516" s="23" t="s">
        <v>71</v>
      </c>
      <c r="L2516" s="23" t="s">
        <v>64</v>
      </c>
      <c r="M2516" s="23" t="str">
        <f>_xlfn.CONCAT(IFERROR(INDEX(Lookup!B:B, MATCH(Table1[[#This Row],[Destination City]], Lookup!A:A, 0)), Table1[[#This Row],[Destination City]]),","," ",Table1[[#This Row],[Destination State]])</f>
        <v>Dexter, NM</v>
      </c>
      <c r="N2516" s="48">
        <v>1149</v>
      </c>
      <c r="O2516" s="23" t="s">
        <v>41</v>
      </c>
      <c r="P2516" s="23">
        <v>110</v>
      </c>
      <c r="Q2516" s="23">
        <v>120</v>
      </c>
      <c r="R2516" s="23" t="s">
        <v>42</v>
      </c>
      <c r="S2516" s="23" t="s">
        <v>43</v>
      </c>
      <c r="T2516" s="23" t="s">
        <v>43</v>
      </c>
      <c r="U2516" s="37" t="s">
        <v>44</v>
      </c>
      <c r="V2516" s="32" t="s">
        <v>45</v>
      </c>
      <c r="W2516" s="4">
        <v>4680</v>
      </c>
      <c r="X2516" s="4">
        <f>IF(Table1[[#This Row],[Commodity]]="corn",Table1[[#This Row],[Tariff per Car]]/(111*2000/56),Table1[[#This Row],[Tariff per Car]]/(111*2000/60))</f>
        <v>1.1805405405405405</v>
      </c>
      <c r="Y2516" s="4">
        <f>Table1[[#This Row],[Tariff per Car]]/100.7</f>
        <v>46.474677259185697</v>
      </c>
      <c r="Z2516" s="4">
        <f>(Table1[[#This Row],[Tariff per Car]]/111)</f>
        <v>42.162162162162161</v>
      </c>
      <c r="AA2516" s="6">
        <f>(Table1[[#This Row],[Tariff per Car]]/111)/Table1[[#This Row],[Route Mileage]]</f>
        <v>3.6694658104579773E-2</v>
      </c>
      <c r="AB2516" s="4">
        <v>0.1</v>
      </c>
      <c r="AC2516" s="4">
        <f>Table1[[#This Row],[FSC per Mile]]*Table1[[#This Row],[Route Mileage]]</f>
        <v>114.9</v>
      </c>
      <c r="AD2516" s="4">
        <f>Table1[[#This Row],[Tariff per Car]]+Table1[[#This Row],[FSC per Car]]</f>
        <v>4794.8999999999996</v>
      </c>
      <c r="AE2516" s="4">
        <f>IF(Table1[[#This Row],[Commodity]]="corn",Table1[[#This Row],[Tariff + FSC per Car]]/(111*2000/56),Table1[[#This Row],[Tariff + FSC per Car]]/(111*2000/60))</f>
        <v>1.2095243243243243</v>
      </c>
      <c r="AF2516" s="4">
        <f>Table1[[#This Row],[Tariff + FSC per Car]]/100.7</f>
        <v>47.615690168818269</v>
      </c>
      <c r="AG2516" s="4">
        <f>(Table1[[#This Row],[Tariff + FSC per Car]]/111)</f>
        <v>43.197297297297297</v>
      </c>
      <c r="AH2516" s="6">
        <f>(Table1[[#This Row],[Tariff + FSC per Car]]/111)/Table1[[#This Row],[Route Mileage]]</f>
        <v>3.7595559005480679E-2</v>
      </c>
    </row>
    <row r="2517" spans="1:34" x14ac:dyDescent="0.25">
      <c r="A2517" s="3">
        <v>46127</v>
      </c>
      <c r="B2517" s="22" t="s">
        <v>131</v>
      </c>
      <c r="C2517" s="22" t="s">
        <v>131</v>
      </c>
      <c r="D2517" s="25">
        <v>4050</v>
      </c>
      <c r="E2517" s="24">
        <v>1001000</v>
      </c>
      <c r="F2517" s="22" t="s">
        <v>35</v>
      </c>
      <c r="G2517" s="22" t="s">
        <v>36</v>
      </c>
      <c r="H2517" s="22" t="s">
        <v>132</v>
      </c>
      <c r="I2517" s="23" t="s">
        <v>57</v>
      </c>
      <c r="J2517" t="str">
        <f>_xlfn.CONCAT(IFERROR(INDEX(Lookup!B:B, MATCH(Table1[[#This Row],[Origin City]], Lookup!A:A, 0)), Table1[[#This Row],[Origin City]]),","," ",Table1[[#This Row],[Origin State]])</f>
        <v>Gibson City, IL</v>
      </c>
      <c r="K2517" s="23" t="s">
        <v>133</v>
      </c>
      <c r="L2517" s="23" t="s">
        <v>83</v>
      </c>
      <c r="M2517" s="23" t="str">
        <f>_xlfn.CONCAT(IFERROR(INDEX(Lookup!B:B, MATCH(Table1[[#This Row],[Destination City]], Lookup!A:A, 0)), Table1[[#This Row],[Destination City]]),","," ",Table1[[#This Row],[Destination State]])</f>
        <v>Reserve, LA</v>
      </c>
      <c r="N2517" s="44">
        <v>870</v>
      </c>
      <c r="O2517" s="23" t="s">
        <v>86</v>
      </c>
      <c r="P2517" s="23">
        <v>105</v>
      </c>
      <c r="Q2517" s="23"/>
      <c r="R2517" s="23" t="s">
        <v>108</v>
      </c>
      <c r="S2517" s="23" t="s">
        <v>43</v>
      </c>
      <c r="T2517" s="23" t="s">
        <v>52</v>
      </c>
      <c r="U2517" s="31"/>
      <c r="V2517" s="32" t="s">
        <v>134</v>
      </c>
      <c r="W2517" s="4">
        <v>2301</v>
      </c>
      <c r="X2517" s="4">
        <f>IF(Table1[[#This Row],[Commodity]]="corn",Table1[[#This Row],[Tariff per Car]]/(111*2000/56),Table1[[#This Row],[Tariff per Car]]/(111*2000/60))</f>
        <v>0.58043243243243248</v>
      </c>
      <c r="Y2517" s="4">
        <f>Table1[[#This Row],[Tariff per Car]]/100.7</f>
        <v>22.850049652432968</v>
      </c>
      <c r="Z2517" s="4">
        <f>(Table1[[#This Row],[Tariff per Car]]/111)</f>
        <v>20.72972972972973</v>
      </c>
      <c r="AA2517" s="6">
        <f>(Table1[[#This Row],[Tariff per Car]]/111)/Table1[[#This Row],[Route Mileage]]</f>
        <v>2.3827275551413483E-2</v>
      </c>
      <c r="AB2517" s="4">
        <v>0.37</v>
      </c>
      <c r="AC2517" s="4">
        <f>Table1[[#This Row],[FSC per Mile]]*Table1[[#This Row],[Route Mileage]]</f>
        <v>321.89999999999998</v>
      </c>
      <c r="AD2517" s="4">
        <f>Table1[[#This Row],[Tariff per Car]]+Table1[[#This Row],[FSC per Car]]</f>
        <v>2622.9</v>
      </c>
      <c r="AE2517" s="4">
        <f>IF(Table1[[#This Row],[Commodity]]="corn",Table1[[#This Row],[Tariff + FSC per Car]]/(111*2000/56),Table1[[#This Row],[Tariff + FSC per Car]]/(111*2000/60))</f>
        <v>0.66163243243243242</v>
      </c>
      <c r="AF2517" s="4">
        <f>Table1[[#This Row],[Tariff + FSC per Car]]/100.7</f>
        <v>26.046673286991062</v>
      </c>
      <c r="AG2517" s="4">
        <f>(Table1[[#This Row],[Tariff + FSC per Car]]/111)</f>
        <v>23.629729729729732</v>
      </c>
      <c r="AH2517" s="6">
        <f>(Table1[[#This Row],[Tariff + FSC per Car]]/111)/Table1[[#This Row],[Route Mileage]]</f>
        <v>2.7160608884746817E-2</v>
      </c>
    </row>
    <row r="2518" spans="1:34" x14ac:dyDescent="0.25">
      <c r="A2518" s="3">
        <v>46127</v>
      </c>
      <c r="B2518" s="22" t="s">
        <v>131</v>
      </c>
      <c r="C2518" s="22" t="s">
        <v>131</v>
      </c>
      <c r="D2518" s="25">
        <v>4050</v>
      </c>
      <c r="E2518" s="24">
        <v>1001000</v>
      </c>
      <c r="F2518" s="22" t="s">
        <v>35</v>
      </c>
      <c r="G2518" s="22" t="s">
        <v>36</v>
      </c>
      <c r="H2518" s="22" t="s">
        <v>132</v>
      </c>
      <c r="I2518" s="23" t="s">
        <v>57</v>
      </c>
      <c r="J2518" t="str">
        <f>_xlfn.CONCAT(IFERROR(INDEX(Lookup!B:B, MATCH(Table1[[#This Row],[Origin City]], Lookup!A:A, 0)), Table1[[#This Row],[Origin City]]),","," ",Table1[[#This Row],[Origin State]])</f>
        <v>Gibson City, IL</v>
      </c>
      <c r="K2518" s="23" t="s">
        <v>133</v>
      </c>
      <c r="L2518" s="23" t="s">
        <v>83</v>
      </c>
      <c r="M2518" s="23" t="str">
        <f>_xlfn.CONCAT(IFERROR(INDEX(Lookup!B:B, MATCH(Table1[[#This Row],[Destination City]], Lookup!A:A, 0)), Table1[[#This Row],[Destination City]]),","," ",Table1[[#This Row],[Destination State]])</f>
        <v>Reserve, LA</v>
      </c>
      <c r="N2518" s="44">
        <v>870</v>
      </c>
      <c r="O2518" s="23" t="s">
        <v>86</v>
      </c>
      <c r="P2518" s="23">
        <v>105</v>
      </c>
      <c r="Q2518" s="23"/>
      <c r="R2518" s="23" t="s">
        <v>2</v>
      </c>
      <c r="S2518" s="23" t="s">
        <v>43</v>
      </c>
      <c r="T2518" s="23" t="s">
        <v>52</v>
      </c>
      <c r="U2518" s="31"/>
      <c r="V2518" s="32" t="s">
        <v>134</v>
      </c>
      <c r="W2518" s="4">
        <v>2681</v>
      </c>
      <c r="X2518" s="4">
        <f>IF(Table1[[#This Row],[Commodity]]="corn",Table1[[#This Row],[Tariff per Car]]/(111*2000/56),Table1[[#This Row],[Tariff per Car]]/(111*2000/60))</f>
        <v>0.67628828828828835</v>
      </c>
      <c r="Y2518" s="4">
        <f>Table1[[#This Row],[Tariff per Car]]/100.7</f>
        <v>26.623634558093347</v>
      </c>
      <c r="Z2518" s="4">
        <f>(Table1[[#This Row],[Tariff per Car]]/111)</f>
        <v>24.153153153153152</v>
      </c>
      <c r="AA2518" s="6">
        <f>(Table1[[#This Row],[Tariff per Car]]/111)/Table1[[#This Row],[Route Mileage]]</f>
        <v>2.7762245003624314E-2</v>
      </c>
      <c r="AB2518" s="4">
        <v>0.37</v>
      </c>
      <c r="AC2518" s="4">
        <f>Table1[[#This Row],[FSC per Mile]]*Table1[[#This Row],[Route Mileage]]</f>
        <v>321.89999999999998</v>
      </c>
      <c r="AD2518" s="4">
        <f>Table1[[#This Row],[Tariff per Car]]+Table1[[#This Row],[FSC per Car]]</f>
        <v>3002.9</v>
      </c>
      <c r="AE2518" s="4">
        <f>IF(Table1[[#This Row],[Commodity]]="corn",Table1[[#This Row],[Tariff + FSC per Car]]/(111*2000/56),Table1[[#This Row],[Tariff + FSC per Car]]/(111*2000/60))</f>
        <v>0.75748828828828829</v>
      </c>
      <c r="AF2518" s="4">
        <f>Table1[[#This Row],[Tariff + FSC per Car]]/100.7</f>
        <v>29.820258192651441</v>
      </c>
      <c r="AG2518" s="4">
        <f>(Table1[[#This Row],[Tariff + FSC per Car]]/111)</f>
        <v>27.053153153153154</v>
      </c>
      <c r="AH2518" s="6">
        <f>(Table1[[#This Row],[Tariff + FSC per Car]]/111)/Table1[[#This Row],[Route Mileage]]</f>
        <v>3.1095578336957648E-2</v>
      </c>
    </row>
    <row r="2519" spans="1:34" x14ac:dyDescent="0.25">
      <c r="A2519" s="3">
        <v>46127</v>
      </c>
      <c r="B2519" s="22" t="s">
        <v>80</v>
      </c>
      <c r="C2519" s="22" t="s">
        <v>81</v>
      </c>
      <c r="D2519" s="25">
        <v>4032</v>
      </c>
      <c r="E2519" s="24">
        <v>11182</v>
      </c>
      <c r="F2519" s="22" t="s">
        <v>35</v>
      </c>
      <c r="G2519" s="22" t="s">
        <v>36</v>
      </c>
      <c r="H2519" s="22" t="s">
        <v>82</v>
      </c>
      <c r="I2519" s="23" t="s">
        <v>83</v>
      </c>
      <c r="J2519" t="str">
        <f>_xlfn.CONCAT(IFERROR(INDEX(Lookup!B:B, MATCH(Table1[[#This Row],[Origin City]], Lookup!A:A, 0)), Table1[[#This Row],[Origin City]]),","," ",Table1[[#This Row],[Origin State]])</f>
        <v>Delhi, LA</v>
      </c>
      <c r="K2519" s="23" t="s">
        <v>84</v>
      </c>
      <c r="L2519" s="23" t="s">
        <v>85</v>
      </c>
      <c r="M2519" s="23" t="str">
        <f>_xlfn.CONCAT(IFERROR(INDEX(Lookup!B:B, MATCH(Table1[[#This Row],[Destination City]], Lookup!A:A, 0)), Table1[[#This Row],[Destination City]]),","," ",Table1[[#This Row],[Destination State]])</f>
        <v>Morton, MS</v>
      </c>
      <c r="N2519" s="44">
        <v>119</v>
      </c>
      <c r="O2519" s="23" t="s">
        <v>86</v>
      </c>
      <c r="P2519" s="23">
        <v>100</v>
      </c>
      <c r="Q2519" s="23"/>
      <c r="R2519" s="23" t="s">
        <v>42</v>
      </c>
      <c r="S2519" s="23" t="s">
        <v>43</v>
      </c>
      <c r="T2519" s="23" t="s">
        <v>52</v>
      </c>
      <c r="U2519" s="31"/>
      <c r="V2519" s="32" t="s">
        <v>87</v>
      </c>
      <c r="W2519" s="4">
        <v>1342</v>
      </c>
      <c r="X2519" s="4">
        <f>IF(Table1[[#This Row],[Commodity]]="corn",Table1[[#This Row],[Tariff per Car]]/(111*2000/56),Table1[[#This Row],[Tariff per Car]]/(111*2000/60))</f>
        <v>0.33852252252252252</v>
      </c>
      <c r="Y2519" s="4">
        <f>Table1[[#This Row],[Tariff per Car]]/100.7</f>
        <v>13.326713008937437</v>
      </c>
      <c r="Z2519" s="4">
        <f>(Table1[[#This Row],[Tariff per Car]]/111)</f>
        <v>12.09009009009009</v>
      </c>
      <c r="AA2519" s="6">
        <f>(Table1[[#This Row],[Tariff per Car]]/111)/Table1[[#This Row],[Route Mileage]]</f>
        <v>0.10159739571504277</v>
      </c>
      <c r="AB2519" s="4">
        <v>0.4</v>
      </c>
      <c r="AC2519" s="4">
        <f>Table1[[#This Row],[FSC per Mile]]*Table1[[#This Row],[Route Mileage]]</f>
        <v>47.6</v>
      </c>
      <c r="AD2519" s="4">
        <f>Table1[[#This Row],[Tariff per Car]]+Table1[[#This Row],[FSC per Car]]</f>
        <v>1389.6</v>
      </c>
      <c r="AE2519" s="4">
        <f>IF(Table1[[#This Row],[Commodity]]="corn",Table1[[#This Row],[Tariff + FSC per Car]]/(111*2000/56),Table1[[#This Row],[Tariff + FSC per Car]]/(111*2000/60))</f>
        <v>0.35052972972972973</v>
      </c>
      <c r="AF2519" s="4">
        <f>Table1[[#This Row],[Tariff + FSC per Car]]/100.7</f>
        <v>13.799404170804369</v>
      </c>
      <c r="AG2519" s="4">
        <f>(Table1[[#This Row],[Tariff + FSC per Car]]/111)</f>
        <v>12.518918918918919</v>
      </c>
      <c r="AH2519" s="6">
        <f>(Table1[[#This Row],[Tariff + FSC per Car]]/111)/Table1[[#This Row],[Route Mileage]]</f>
        <v>0.10520099931864638</v>
      </c>
    </row>
    <row r="2520" spans="1:34" x14ac:dyDescent="0.25">
      <c r="A2520" s="3">
        <v>46127</v>
      </c>
      <c r="B2520" s="22" t="s">
        <v>88</v>
      </c>
      <c r="C2520" s="22" t="s">
        <v>81</v>
      </c>
      <c r="D2520" s="25">
        <v>4444</v>
      </c>
      <c r="E2520" s="24">
        <v>45646</v>
      </c>
      <c r="F2520" s="22" t="s">
        <v>35</v>
      </c>
      <c r="G2520" s="22" t="s">
        <v>36</v>
      </c>
      <c r="H2520" s="22" t="s">
        <v>89</v>
      </c>
      <c r="I2520" s="23" t="s">
        <v>75</v>
      </c>
      <c r="J2520" t="str">
        <f>_xlfn.CONCAT(IFERROR(INDEX(Lookup!B:B, MATCH(Table1[[#This Row],[Origin City]], Lookup!A:A, 0)), Table1[[#This Row],[Origin City]]),","," ",Table1[[#This Row],[Origin State]])</f>
        <v>Enderlin, ND</v>
      </c>
      <c r="K2520" s="23" t="s">
        <v>90</v>
      </c>
      <c r="L2520" s="23" t="s">
        <v>49</v>
      </c>
      <c r="M2520" s="23" t="str">
        <f>_xlfn.CONCAT(IFERROR(INDEX(Lookup!B:B, MATCH(Table1[[#This Row],[Destination City]], Lookup!A:A, 0)), Table1[[#This Row],[Destination City]]),","," ",Table1[[#This Row],[Destination State]])</f>
        <v>Kalama, WA</v>
      </c>
      <c r="N2520" s="44">
        <v>1617</v>
      </c>
      <c r="O2520" s="23" t="s">
        <v>86</v>
      </c>
      <c r="P2520" s="23">
        <v>110</v>
      </c>
      <c r="Q2520" s="23">
        <v>110</v>
      </c>
      <c r="R2520" s="23" t="s">
        <v>42</v>
      </c>
      <c r="S2520" s="23" t="s">
        <v>43</v>
      </c>
      <c r="T2520" s="23" t="s">
        <v>52</v>
      </c>
      <c r="U2520" s="31"/>
      <c r="V2520" s="32" t="s">
        <v>87</v>
      </c>
      <c r="W2520" s="4">
        <v>5047</v>
      </c>
      <c r="X2520" s="4">
        <f>IF(Table1[[#This Row],[Commodity]]="corn",Table1[[#This Row],[Tariff per Car]]/(111*2000/56),Table1[[#This Row],[Tariff per Car]]/(111*2000/60))</f>
        <v>1.2731171171171172</v>
      </c>
      <c r="Y2520" s="4">
        <f>Table1[[#This Row],[Tariff per Car]]/100.7</f>
        <v>50.119165839126119</v>
      </c>
      <c r="Z2520" s="4">
        <f>(Table1[[#This Row],[Tariff per Car]]/111)</f>
        <v>45.468468468468465</v>
      </c>
      <c r="AA2520" s="6">
        <f>(Table1[[#This Row],[Tariff per Car]]/111)/Table1[[#This Row],[Route Mileage]]</f>
        <v>2.8119028119028118E-2</v>
      </c>
      <c r="AB2520" s="4">
        <v>0.53249999999999997</v>
      </c>
      <c r="AC2520" s="4">
        <f>Table1[[#This Row],[FSC per Mile]]*Table1[[#This Row],[Route Mileage]]</f>
        <v>861.05250000000001</v>
      </c>
      <c r="AD2520" s="4">
        <f>Table1[[#This Row],[Tariff per Car]]+Table1[[#This Row],[FSC per Car]]</f>
        <v>5908.0524999999998</v>
      </c>
      <c r="AE2520" s="4">
        <f>IF(Table1[[#This Row],[Commodity]]="corn",Table1[[#This Row],[Tariff + FSC per Car]]/(111*2000/56),Table1[[#This Row],[Tariff + FSC per Car]]/(111*2000/60))</f>
        <v>1.4903195495495496</v>
      </c>
      <c r="AF2520" s="4">
        <f>Table1[[#This Row],[Tariff + FSC per Car]]/100.7</f>
        <v>58.6698361469712</v>
      </c>
      <c r="AG2520" s="4">
        <f>(Table1[[#This Row],[Tariff + FSC per Car]]/111)</f>
        <v>53.225698198198195</v>
      </c>
      <c r="AH2520" s="6">
        <f>(Table1[[#This Row],[Tariff + FSC per Car]]/111)/Table1[[#This Row],[Route Mileage]]</f>
        <v>3.2916325416325415E-2</v>
      </c>
    </row>
    <row r="2521" spans="1:34" x14ac:dyDescent="0.25">
      <c r="A2521" s="3">
        <v>46127</v>
      </c>
      <c r="B2521" s="22" t="s">
        <v>88</v>
      </c>
      <c r="C2521" s="22" t="s">
        <v>81</v>
      </c>
      <c r="D2521" s="25">
        <v>4444</v>
      </c>
      <c r="E2521" s="24">
        <v>45558</v>
      </c>
      <c r="F2521" s="22" t="s">
        <v>35</v>
      </c>
      <c r="G2521" s="22" t="s">
        <v>36</v>
      </c>
      <c r="H2521" s="22" t="s">
        <v>91</v>
      </c>
      <c r="I2521" s="23" t="s">
        <v>47</v>
      </c>
      <c r="J2521" t="str">
        <f>_xlfn.CONCAT(IFERROR(INDEX(Lookup!B:B, MATCH(Table1[[#This Row],[Origin City]], Lookup!A:A, 0)), Table1[[#This Row],[Origin City]]),","," ",Table1[[#This Row],[Origin State]])</f>
        <v>Glenwood, MN</v>
      </c>
      <c r="K2521" s="23" t="s">
        <v>92</v>
      </c>
      <c r="L2521" s="23" t="s">
        <v>93</v>
      </c>
      <c r="M2521" s="23" t="str">
        <f>_xlfn.CONCAT(IFERROR(INDEX(Lookup!B:B, MATCH(Table1[[#This Row],[Destination City]], Lookup!A:A, 0)), Table1[[#This Row],[Destination City]]),","," ",Table1[[#This Row],[Destination State]])</f>
        <v>Boardman, OR</v>
      </c>
      <c r="N2521" s="44">
        <v>1556</v>
      </c>
      <c r="O2521" s="23" t="s">
        <v>86</v>
      </c>
      <c r="P2521" s="23">
        <v>110</v>
      </c>
      <c r="Q2521" s="23">
        <v>110</v>
      </c>
      <c r="R2521" s="23" t="s">
        <v>42</v>
      </c>
      <c r="S2521" s="23" t="s">
        <v>43</v>
      </c>
      <c r="T2521" s="23" t="s">
        <v>52</v>
      </c>
      <c r="U2521" s="31"/>
      <c r="V2521" s="32" t="s">
        <v>87</v>
      </c>
      <c r="W2521" s="4">
        <v>5513</v>
      </c>
      <c r="X2521" s="4">
        <f>IF(Table1[[#This Row],[Commodity]]="corn",Table1[[#This Row],[Tariff per Car]]/(111*2000/56),Table1[[#This Row],[Tariff per Car]]/(111*2000/60))</f>
        <v>1.3906666666666667</v>
      </c>
      <c r="Y2521" s="4">
        <f>Table1[[#This Row],[Tariff per Car]]/100.7</f>
        <v>54.746772591857003</v>
      </c>
      <c r="Z2521" s="4">
        <f>(Table1[[#This Row],[Tariff per Car]]/111)</f>
        <v>49.666666666666664</v>
      </c>
      <c r="AA2521" s="6">
        <f>(Table1[[#This Row],[Tariff per Car]]/111)/Table1[[#This Row],[Route Mileage]]</f>
        <v>3.1919451585261355E-2</v>
      </c>
      <c r="AB2521" s="4">
        <v>0.53249999999999997</v>
      </c>
      <c r="AC2521" s="4">
        <f>Table1[[#This Row],[FSC per Mile]]*Table1[[#This Row],[Route Mileage]]</f>
        <v>828.56999999999994</v>
      </c>
      <c r="AD2521" s="4">
        <f>Table1[[#This Row],[Tariff per Car]]+Table1[[#This Row],[FSC per Car]]</f>
        <v>6341.57</v>
      </c>
      <c r="AE2521" s="4">
        <f>IF(Table1[[#This Row],[Commodity]]="corn",Table1[[#This Row],[Tariff + FSC per Car]]/(111*2000/56),Table1[[#This Row],[Tariff + FSC per Car]]/(111*2000/60))</f>
        <v>1.5996753153153154</v>
      </c>
      <c r="AF2521" s="4">
        <f>Table1[[#This Row],[Tariff + FSC per Car]]/100.7</f>
        <v>62.974875868917572</v>
      </c>
      <c r="AG2521" s="4">
        <f>(Table1[[#This Row],[Tariff + FSC per Car]]/111)</f>
        <v>57.131261261261258</v>
      </c>
      <c r="AH2521" s="6">
        <f>(Table1[[#This Row],[Tariff + FSC per Car]]/111)/Table1[[#This Row],[Route Mileage]]</f>
        <v>3.6716748882558652E-2</v>
      </c>
    </row>
    <row r="2522" spans="1:34" x14ac:dyDescent="0.25">
      <c r="A2522" s="3">
        <v>46127</v>
      </c>
      <c r="B2522" s="22" t="s">
        <v>94</v>
      </c>
      <c r="C2522" s="22" t="s">
        <v>94</v>
      </c>
      <c r="D2522" s="25">
        <v>4315</v>
      </c>
      <c r="F2522" s="22" t="s">
        <v>35</v>
      </c>
      <c r="G2522" s="22" t="s">
        <v>36</v>
      </c>
      <c r="H2522" s="22" t="s">
        <v>95</v>
      </c>
      <c r="I2522" s="23" t="s">
        <v>96</v>
      </c>
      <c r="J2522" t="str">
        <f>_xlfn.CONCAT(IFERROR(INDEX(Lookup!B:B, MATCH(Table1[[#This Row],[Origin City]], Lookup!A:A, 0)), Table1[[#This Row],[Origin City]]),","," ",Table1[[#This Row],[Origin State]])</f>
        <v>Haw Creek (Ladoga), IN</v>
      </c>
      <c r="K2522" s="23" t="s">
        <v>97</v>
      </c>
      <c r="L2522" s="23" t="s">
        <v>98</v>
      </c>
      <c r="M2522" s="23" t="str">
        <f>_xlfn.CONCAT(IFERROR(INDEX(Lookup!B:B, MATCH(Table1[[#This Row],[Destination City]], Lookup!A:A, 0)), Table1[[#This Row],[Destination City]]),","," ",Table1[[#This Row],[Destination State]])</f>
        <v>Ozark, AL</v>
      </c>
      <c r="N2522" s="48">
        <v>708</v>
      </c>
      <c r="O2522" s="23" t="s">
        <v>86</v>
      </c>
      <c r="P2522" s="23">
        <v>90</v>
      </c>
      <c r="Q2522" s="23">
        <v>90</v>
      </c>
      <c r="R2522" s="23" t="s">
        <v>42</v>
      </c>
      <c r="S2522" s="23" t="s">
        <v>43</v>
      </c>
      <c r="T2522" s="23" t="s">
        <v>52</v>
      </c>
      <c r="U2522" s="33"/>
      <c r="V2522" s="34" t="s">
        <v>87</v>
      </c>
      <c r="W2522" s="4">
        <v>6241</v>
      </c>
      <c r="X2522" s="4">
        <f>IF(Table1[[#This Row],[Commodity]]="corn",Table1[[#This Row],[Tariff per Car]]/(111*2000/56),Table1[[#This Row],[Tariff per Car]]/(111*2000/60))</f>
        <v>1.5743063063063063</v>
      </c>
      <c r="Y2522" s="4">
        <f>Table1[[#This Row],[Tariff per Car]]/100.7</f>
        <v>61.976166832174776</v>
      </c>
      <c r="Z2522" s="4">
        <f>(Table1[[#This Row],[Tariff per Car]]/111)</f>
        <v>56.225225225225223</v>
      </c>
      <c r="AA2522" s="6">
        <f>(Table1[[#This Row],[Tariff per Car]]/111)/Table1[[#This Row],[Route Mileage]]</f>
        <v>7.9414159922634495E-2</v>
      </c>
      <c r="AB2522" s="4">
        <v>0</v>
      </c>
      <c r="AC2522" s="4">
        <f>Table1[[#This Row],[FSC per Mile]]*Table1[[#This Row],[Route Mileage]]</f>
        <v>0</v>
      </c>
      <c r="AD2522" s="4">
        <f>Table1[[#This Row],[Tariff per Car]]+Table1[[#This Row],[FSC per Car]]</f>
        <v>6241</v>
      </c>
      <c r="AE2522" s="4">
        <f>IF(Table1[[#This Row],[Commodity]]="corn",Table1[[#This Row],[Tariff + FSC per Car]]/(111*2000/56),Table1[[#This Row],[Tariff + FSC per Car]]/(111*2000/60))</f>
        <v>1.5743063063063063</v>
      </c>
      <c r="AF2522" s="4">
        <f>Table1[[#This Row],[Tariff + FSC per Car]]/100.7</f>
        <v>61.976166832174776</v>
      </c>
      <c r="AG2522" s="4">
        <f>(Table1[[#This Row],[Tariff + FSC per Car]]/111)</f>
        <v>56.225225225225223</v>
      </c>
      <c r="AH2522" s="6">
        <f>(Table1[[#This Row],[Tariff + FSC per Car]]/111)/Table1[[#This Row],[Route Mileage]]</f>
        <v>7.9414159922634495E-2</v>
      </c>
    </row>
    <row r="2523" spans="1:34" x14ac:dyDescent="0.25">
      <c r="A2523" s="3">
        <v>46127</v>
      </c>
      <c r="B2523" s="22" t="s">
        <v>94</v>
      </c>
      <c r="C2523" s="22" t="s">
        <v>94</v>
      </c>
      <c r="D2523" s="25">
        <v>4315</v>
      </c>
      <c r="F2523" s="22" t="s">
        <v>35</v>
      </c>
      <c r="G2523" s="22" t="s">
        <v>36</v>
      </c>
      <c r="H2523" s="22" t="s">
        <v>99</v>
      </c>
      <c r="I2523" s="23" t="s">
        <v>100</v>
      </c>
      <c r="J2523" t="str">
        <f>_xlfn.CONCAT(IFERROR(INDEX(Lookup!B:B, MATCH(Table1[[#This Row],[Origin City]], Lookup!A:A, 0)), Table1[[#This Row],[Origin City]]),","," ",Table1[[#This Row],[Origin State]])</f>
        <v>Marysville, OH</v>
      </c>
      <c r="K2523" s="23" t="s">
        <v>101</v>
      </c>
      <c r="L2523" s="23" t="s">
        <v>102</v>
      </c>
      <c r="M2523" s="23" t="str">
        <f>_xlfn.CONCAT(IFERROR(INDEX(Lookup!B:B, MATCH(Table1[[#This Row],[Destination City]], Lookup!A:A, 0)), Table1[[#This Row],[Destination City]]),","," ",Table1[[#This Row],[Destination State]])</f>
        <v>Rose Hill, NC</v>
      </c>
      <c r="N2523" s="48">
        <v>781</v>
      </c>
      <c r="O2523" s="23" t="s">
        <v>86</v>
      </c>
      <c r="P2523" s="23">
        <v>90</v>
      </c>
      <c r="Q2523" s="23">
        <v>90</v>
      </c>
      <c r="R2523" s="23" t="s">
        <v>42</v>
      </c>
      <c r="S2523" s="23" t="s">
        <v>43</v>
      </c>
      <c r="T2523" s="23" t="s">
        <v>52</v>
      </c>
      <c r="U2523" s="33"/>
      <c r="V2523" s="34" t="s">
        <v>87</v>
      </c>
      <c r="W2523" s="4">
        <v>6378</v>
      </c>
      <c r="X2523" s="4">
        <f>IF(Table1[[#This Row],[Commodity]]="corn",Table1[[#This Row],[Tariff per Car]]/(111*2000/56),Table1[[#This Row],[Tariff per Car]]/(111*2000/60))</f>
        <v>1.6088648648648649</v>
      </c>
      <c r="Y2523" s="4">
        <f>Table1[[#This Row],[Tariff per Car]]/100.7</f>
        <v>63.336643495531277</v>
      </c>
      <c r="Z2523" s="4">
        <f>(Table1[[#This Row],[Tariff per Car]]/111)</f>
        <v>57.45945945945946</v>
      </c>
      <c r="AA2523" s="6">
        <f>(Table1[[#This Row],[Tariff per Car]]/111)/Table1[[#This Row],[Route Mileage]]</f>
        <v>7.357165103643977E-2</v>
      </c>
      <c r="AB2523" s="4">
        <v>0</v>
      </c>
      <c r="AC2523" s="4">
        <f>Table1[[#This Row],[FSC per Mile]]*Table1[[#This Row],[Route Mileage]]</f>
        <v>0</v>
      </c>
      <c r="AD2523" s="4">
        <f>Table1[[#This Row],[Tariff per Car]]+Table1[[#This Row],[FSC per Car]]</f>
        <v>6378</v>
      </c>
      <c r="AE2523" s="4">
        <f>IF(Table1[[#This Row],[Commodity]]="corn",Table1[[#This Row],[Tariff + FSC per Car]]/(111*2000/56),Table1[[#This Row],[Tariff + FSC per Car]]/(111*2000/60))</f>
        <v>1.6088648648648649</v>
      </c>
      <c r="AF2523" s="4">
        <f>Table1[[#This Row],[Tariff + FSC per Car]]/100.7</f>
        <v>63.336643495531277</v>
      </c>
      <c r="AG2523" s="4">
        <f>(Table1[[#This Row],[Tariff + FSC per Car]]/111)</f>
        <v>57.45945945945946</v>
      </c>
      <c r="AH2523" s="6">
        <f>(Table1[[#This Row],[Tariff + FSC per Car]]/111)/Table1[[#This Row],[Route Mileage]]</f>
        <v>7.357165103643977E-2</v>
      </c>
    </row>
    <row r="2524" spans="1:34" x14ac:dyDescent="0.25">
      <c r="A2524" s="3">
        <v>46127</v>
      </c>
      <c r="B2524" s="22" t="s">
        <v>94</v>
      </c>
      <c r="C2524" s="22" t="s">
        <v>94</v>
      </c>
      <c r="D2524" s="25">
        <v>4315</v>
      </c>
      <c r="F2524" s="22" t="s">
        <v>35</v>
      </c>
      <c r="G2524" s="22" t="s">
        <v>36</v>
      </c>
      <c r="H2524" s="22" t="s">
        <v>103</v>
      </c>
      <c r="I2524" s="23" t="s">
        <v>57</v>
      </c>
      <c r="J2524" t="str">
        <f>_xlfn.CONCAT(IFERROR(INDEX(Lookup!B:B, MATCH(Table1[[#This Row],[Origin City]], Lookup!A:A, 0)), Table1[[#This Row],[Origin City]]),","," ",Table1[[#This Row],[Origin State]])</f>
        <v>Olney, IL</v>
      </c>
      <c r="K2524" s="23" t="s">
        <v>104</v>
      </c>
      <c r="L2524" s="23" t="s">
        <v>105</v>
      </c>
      <c r="M2524" s="23" t="str">
        <f>_xlfn.CONCAT(IFERROR(INDEX(Lookup!B:B, MATCH(Table1[[#This Row],[Destination City]], Lookup!A:A, 0)), Table1[[#This Row],[Destination City]]),","," ",Table1[[#This Row],[Destination State]])</f>
        <v>Fairmount, GA</v>
      </c>
      <c r="N2524" s="48">
        <v>500</v>
      </c>
      <c r="O2524" s="23" t="s">
        <v>86</v>
      </c>
      <c r="P2524" s="23">
        <v>90</v>
      </c>
      <c r="Q2524" s="23">
        <v>90</v>
      </c>
      <c r="R2524" s="23" t="s">
        <v>42</v>
      </c>
      <c r="S2524" s="23" t="s">
        <v>43</v>
      </c>
      <c r="T2524" s="23" t="s">
        <v>52</v>
      </c>
      <c r="U2524" s="33"/>
      <c r="V2524" s="34" t="s">
        <v>87</v>
      </c>
      <c r="W2524" s="4">
        <v>4891</v>
      </c>
      <c r="X2524" s="4">
        <f>IF(Table1[[#This Row],[Commodity]]="corn",Table1[[#This Row],[Tariff per Car]]/(111*2000/56),Table1[[#This Row],[Tariff per Car]]/(111*2000/60))</f>
        <v>1.2337657657657657</v>
      </c>
      <c r="Y2524" s="4">
        <f>Table1[[#This Row],[Tariff per Car]]/100.7</f>
        <v>48.570009930486592</v>
      </c>
      <c r="Z2524" s="4">
        <f>(Table1[[#This Row],[Tariff per Car]]/111)</f>
        <v>44.063063063063062</v>
      </c>
      <c r="AA2524" s="6">
        <f>(Table1[[#This Row],[Tariff per Car]]/111)/Table1[[#This Row],[Route Mileage]]</f>
        <v>8.8126126126126123E-2</v>
      </c>
      <c r="AB2524" s="4">
        <v>0</v>
      </c>
      <c r="AC2524" s="4">
        <f>Table1[[#This Row],[FSC per Mile]]*Table1[[#This Row],[Route Mileage]]</f>
        <v>0</v>
      </c>
      <c r="AD2524" s="4">
        <f>Table1[[#This Row],[Tariff per Car]]+Table1[[#This Row],[FSC per Car]]</f>
        <v>4891</v>
      </c>
      <c r="AE2524" s="4">
        <f>IF(Table1[[#This Row],[Commodity]]="corn",Table1[[#This Row],[Tariff + FSC per Car]]/(111*2000/56),Table1[[#This Row],[Tariff + FSC per Car]]/(111*2000/60))</f>
        <v>1.2337657657657657</v>
      </c>
      <c r="AF2524" s="4">
        <f>Table1[[#This Row],[Tariff + FSC per Car]]/100.7</f>
        <v>48.570009930486592</v>
      </c>
      <c r="AG2524" s="4">
        <f>(Table1[[#This Row],[Tariff + FSC per Car]]/111)</f>
        <v>44.063063063063062</v>
      </c>
      <c r="AH2524" s="6">
        <f>(Table1[[#This Row],[Tariff + FSC per Car]]/111)/Table1[[#This Row],[Route Mileage]]</f>
        <v>8.8126126126126123E-2</v>
      </c>
    </row>
    <row r="2525" spans="1:34" x14ac:dyDescent="0.25">
      <c r="A2525" s="3">
        <v>46127</v>
      </c>
      <c r="B2525" s="22" t="s">
        <v>112</v>
      </c>
      <c r="C2525" s="22" t="s">
        <v>112</v>
      </c>
      <c r="D2525" s="25">
        <v>4051</v>
      </c>
      <c r="E2525" s="24">
        <v>2215</v>
      </c>
      <c r="F2525" s="22" t="s">
        <v>35</v>
      </c>
      <c r="G2525" s="22" t="s">
        <v>36</v>
      </c>
      <c r="H2525" s="22" t="s">
        <v>115</v>
      </c>
      <c r="I2525" s="23" t="s">
        <v>57</v>
      </c>
      <c r="J2525" t="str">
        <f>_xlfn.CONCAT(IFERROR(INDEX(Lookup!B:B, MATCH(Table1[[#This Row],[Origin City]], Lookup!A:A, 0)), Table1[[#This Row],[Origin City]]),","," ",Table1[[#This Row],[Origin State]])</f>
        <v>Allen Station (San Jose), IL</v>
      </c>
      <c r="K2525" s="23" t="s">
        <v>116</v>
      </c>
      <c r="L2525" s="23" t="s">
        <v>54</v>
      </c>
      <c r="M2525" s="23" t="str">
        <f>_xlfn.CONCAT(IFERROR(INDEX(Lookup!B:B, MATCH(Table1[[#This Row],[Destination City]], Lookup!A:A, 0)), Table1[[#This Row],[Destination City]]),","," ",Table1[[#This Row],[Destination State]])</f>
        <v>Pittsburg, TX</v>
      </c>
      <c r="N2525" s="44">
        <v>691</v>
      </c>
      <c r="O2525" s="23" t="s">
        <v>51</v>
      </c>
      <c r="P2525" s="23">
        <v>107</v>
      </c>
      <c r="Q2525" s="23"/>
      <c r="R2525" s="23" t="s">
        <v>42</v>
      </c>
      <c r="S2525" s="23" t="s">
        <v>43</v>
      </c>
      <c r="T2525" s="23" t="s">
        <v>52</v>
      </c>
      <c r="U2525" s="37" t="s">
        <v>44</v>
      </c>
      <c r="V2525" s="32"/>
      <c r="W2525" s="4">
        <v>3935</v>
      </c>
      <c r="X2525" s="4">
        <f>IF(Table1[[#This Row],[Commodity]]="corn",Table1[[#This Row],[Tariff per Car]]/(111*2000/56),Table1[[#This Row],[Tariff per Car]]/(111*2000/60))</f>
        <v>0.99261261261261258</v>
      </c>
      <c r="Y2525" s="4">
        <f>Table1[[#This Row],[Tariff per Car]]/100.7</f>
        <v>39.076464746772594</v>
      </c>
      <c r="Z2525" s="4">
        <f>(Table1[[#This Row],[Tariff per Car]]/111)</f>
        <v>35.450450450450454</v>
      </c>
      <c r="AA2525" s="6">
        <f>(Table1[[#This Row],[Tariff per Car]]/111)/Table1[[#This Row],[Route Mileage]]</f>
        <v>5.1303112084588209E-2</v>
      </c>
      <c r="AB2525" s="4">
        <v>0.33</v>
      </c>
      <c r="AC2525" s="4">
        <f>Table1[[#This Row],[FSC per Mile]]*Table1[[#This Row],[Route Mileage]]</f>
        <v>228.03</v>
      </c>
      <c r="AD2525" s="4">
        <f>Table1[[#This Row],[Tariff per Car]]+Table1[[#This Row],[FSC per Car]]</f>
        <v>4163.03</v>
      </c>
      <c r="AE2525" s="4">
        <f>IF(Table1[[#This Row],[Commodity]]="corn",Table1[[#This Row],[Tariff + FSC per Car]]/(111*2000/56),Table1[[#This Row],[Tariff + FSC per Car]]/(111*2000/60))</f>
        <v>1.0501336936936936</v>
      </c>
      <c r="AF2525" s="4">
        <f>Table1[[#This Row],[Tariff + FSC per Car]]/100.7</f>
        <v>41.340913604766627</v>
      </c>
      <c r="AG2525" s="4">
        <f>(Table1[[#This Row],[Tariff + FSC per Car]]/111)</f>
        <v>37.504774774774774</v>
      </c>
      <c r="AH2525" s="6">
        <f>(Table1[[#This Row],[Tariff + FSC per Car]]/111)/Table1[[#This Row],[Route Mileage]]</f>
        <v>5.427608505756118E-2</v>
      </c>
    </row>
    <row r="2526" spans="1:34" x14ac:dyDescent="0.25">
      <c r="A2526" s="3">
        <v>46127</v>
      </c>
      <c r="B2526" s="22" t="s">
        <v>112</v>
      </c>
      <c r="C2526" s="22" t="s">
        <v>112</v>
      </c>
      <c r="D2526" s="25">
        <v>4051</v>
      </c>
      <c r="E2526" s="24">
        <v>2310</v>
      </c>
      <c r="F2526" s="22" t="s">
        <v>35</v>
      </c>
      <c r="G2526" s="22" t="s">
        <v>36</v>
      </c>
      <c r="H2526" s="22" t="s">
        <v>120</v>
      </c>
      <c r="I2526" s="23" t="s">
        <v>77</v>
      </c>
      <c r="J2526" t="str">
        <f>_xlfn.CONCAT(IFERROR(INDEX(Lookup!B:B, MATCH(Table1[[#This Row],[Origin City]], Lookup!A:A, 0)), Table1[[#This Row],[Origin City]]),","," ",Table1[[#This Row],[Origin State]])</f>
        <v>Frankfort, KS</v>
      </c>
      <c r="K2526" s="23" t="s">
        <v>121</v>
      </c>
      <c r="L2526" s="23" t="s">
        <v>40</v>
      </c>
      <c r="M2526" s="23" t="str">
        <f>_xlfn.CONCAT(IFERROR(INDEX(Lookup!B:B, MATCH(Table1[[#This Row],[Destination City]], Lookup!A:A, 0)), Table1[[#This Row],[Destination City]]),","," ",Table1[[#This Row],[Destination State]])</f>
        <v>Calipatria, CA</v>
      </c>
      <c r="N2526" s="44">
        <v>1572</v>
      </c>
      <c r="O2526" s="23" t="s">
        <v>51</v>
      </c>
      <c r="P2526" s="23">
        <v>107</v>
      </c>
      <c r="Q2526" s="23"/>
      <c r="R2526" s="23" t="s">
        <v>42</v>
      </c>
      <c r="S2526" s="23" t="s">
        <v>43</v>
      </c>
      <c r="T2526" s="23" t="s">
        <v>52</v>
      </c>
      <c r="U2526" s="37" t="s">
        <v>44</v>
      </c>
      <c r="V2526" s="32"/>
      <c r="W2526" s="4">
        <v>5855</v>
      </c>
      <c r="X2526" s="4">
        <f>IF(Table1[[#This Row],[Commodity]]="corn",Table1[[#This Row],[Tariff per Car]]/(111*2000/56),Table1[[#This Row],[Tariff per Car]]/(111*2000/60))</f>
        <v>1.476936936936937</v>
      </c>
      <c r="Y2526" s="4">
        <f>Table1[[#This Row],[Tariff per Car]]/100.7</f>
        <v>58.142999006951342</v>
      </c>
      <c r="Z2526" s="4">
        <f>(Table1[[#This Row],[Tariff per Car]]/111)</f>
        <v>52.747747747747745</v>
      </c>
      <c r="AA2526" s="6">
        <f>(Table1[[#This Row],[Tariff per Car]]/111)/Table1[[#This Row],[Route Mileage]]</f>
        <v>3.3554546913325538E-2</v>
      </c>
      <c r="AB2526" s="4">
        <v>0.33</v>
      </c>
      <c r="AC2526" s="4">
        <f>Table1[[#This Row],[FSC per Mile]]*Table1[[#This Row],[Route Mileage]]</f>
        <v>518.76</v>
      </c>
      <c r="AD2526" s="4">
        <f>Table1[[#This Row],[Tariff per Car]]+Table1[[#This Row],[FSC per Car]]</f>
        <v>6373.76</v>
      </c>
      <c r="AE2526" s="4">
        <f>IF(Table1[[#This Row],[Commodity]]="corn",Table1[[#This Row],[Tariff + FSC per Car]]/(111*2000/56),Table1[[#This Row],[Tariff + FSC per Car]]/(111*2000/60))</f>
        <v>1.6077953153153155</v>
      </c>
      <c r="AF2526" s="4">
        <f>Table1[[#This Row],[Tariff + FSC per Car]]/100.7</f>
        <v>63.294538232373384</v>
      </c>
      <c r="AG2526" s="4">
        <f>(Table1[[#This Row],[Tariff + FSC per Car]]/111)</f>
        <v>57.421261261261265</v>
      </c>
      <c r="AH2526" s="6">
        <f>(Table1[[#This Row],[Tariff + FSC per Car]]/111)/Table1[[#This Row],[Route Mileage]]</f>
        <v>3.6527519886298515E-2</v>
      </c>
    </row>
    <row r="2527" spans="1:34" x14ac:dyDescent="0.25">
      <c r="A2527" s="3">
        <v>46127</v>
      </c>
      <c r="B2527" s="22" t="s">
        <v>112</v>
      </c>
      <c r="C2527" s="22" t="s">
        <v>112</v>
      </c>
      <c r="D2527" s="25">
        <v>4051</v>
      </c>
      <c r="E2527" s="24">
        <v>2300</v>
      </c>
      <c r="F2527" s="22" t="s">
        <v>35</v>
      </c>
      <c r="G2527" s="22" t="s">
        <v>36</v>
      </c>
      <c r="H2527" s="22" t="s">
        <v>113</v>
      </c>
      <c r="I2527" s="23" t="s">
        <v>38</v>
      </c>
      <c r="J2527" t="str">
        <f>_xlfn.CONCAT(IFERROR(INDEX(Lookup!B:B, MATCH(Table1[[#This Row],[Origin City]], Lookup!A:A, 0)), Table1[[#This Row],[Origin City]]),","," ",Table1[[#This Row],[Origin State]])</f>
        <v>Mead, NE</v>
      </c>
      <c r="K2527" s="23" t="s">
        <v>114</v>
      </c>
      <c r="L2527" s="23" t="s">
        <v>40</v>
      </c>
      <c r="M2527" s="23" t="str">
        <f>_xlfn.CONCAT(IFERROR(INDEX(Lookup!B:B, MATCH(Table1[[#This Row],[Destination City]], Lookup!A:A, 0)), Table1[[#This Row],[Destination City]]),","," ",Table1[[#This Row],[Destination State]])</f>
        <v>Keyes, CA</v>
      </c>
      <c r="N2527" s="44">
        <v>1737</v>
      </c>
      <c r="O2527" s="23" t="s">
        <v>51</v>
      </c>
      <c r="P2527" s="23">
        <v>107</v>
      </c>
      <c r="Q2527" s="23"/>
      <c r="R2527" s="23" t="s">
        <v>42</v>
      </c>
      <c r="S2527" s="23" t="s">
        <v>43</v>
      </c>
      <c r="T2527" s="23" t="s">
        <v>52</v>
      </c>
      <c r="U2527" s="37" t="s">
        <v>44</v>
      </c>
      <c r="V2527" s="32"/>
      <c r="W2527" s="4">
        <v>6015</v>
      </c>
      <c r="X2527" s="4">
        <f>IF(Table1[[#This Row],[Commodity]]="corn",Table1[[#This Row],[Tariff per Car]]/(111*2000/56),Table1[[#This Row],[Tariff per Car]]/(111*2000/60))</f>
        <v>1.5172972972972973</v>
      </c>
      <c r="Y2527" s="4">
        <f>Table1[[#This Row],[Tariff per Car]]/100.7</f>
        <v>59.731876861966235</v>
      </c>
      <c r="Z2527" s="4">
        <f>(Table1[[#This Row],[Tariff per Car]]/111)</f>
        <v>54.189189189189186</v>
      </c>
      <c r="AA2527" s="6">
        <f>(Table1[[#This Row],[Tariff per Car]]/111)/Table1[[#This Row],[Route Mileage]]</f>
        <v>3.1197000108917204E-2</v>
      </c>
      <c r="AB2527" s="4">
        <v>0.33</v>
      </c>
      <c r="AC2527" s="4">
        <f>Table1[[#This Row],[FSC per Mile]]*Table1[[#This Row],[Route Mileage]]</f>
        <v>573.21</v>
      </c>
      <c r="AD2527" s="4">
        <f>Table1[[#This Row],[Tariff per Car]]+Table1[[#This Row],[FSC per Car]]</f>
        <v>6588.21</v>
      </c>
      <c r="AE2527" s="4">
        <f>IF(Table1[[#This Row],[Commodity]]="corn",Table1[[#This Row],[Tariff + FSC per Car]]/(111*2000/56),Table1[[#This Row],[Tariff + FSC per Car]]/(111*2000/60))</f>
        <v>1.6618908108108108</v>
      </c>
      <c r="AF2527" s="4">
        <f>Table1[[#This Row],[Tariff + FSC per Car]]/100.7</f>
        <v>65.424131082423031</v>
      </c>
      <c r="AG2527" s="4">
        <f>(Table1[[#This Row],[Tariff + FSC per Car]]/111)</f>
        <v>59.353243243243242</v>
      </c>
      <c r="AH2527" s="6">
        <f>(Table1[[#This Row],[Tariff + FSC per Car]]/111)/Table1[[#This Row],[Route Mileage]]</f>
        <v>3.4169973081890181E-2</v>
      </c>
    </row>
    <row r="2528" spans="1:34" x14ac:dyDescent="0.25">
      <c r="A2528" s="3">
        <v>46127</v>
      </c>
      <c r="B2528" s="22" t="s">
        <v>112</v>
      </c>
      <c r="C2528" s="22" t="s">
        <v>112</v>
      </c>
      <c r="D2528" s="25">
        <v>4051</v>
      </c>
      <c r="E2528" s="24">
        <v>2215</v>
      </c>
      <c r="F2528" s="22" t="s">
        <v>35</v>
      </c>
      <c r="G2528" s="22" t="s">
        <v>36</v>
      </c>
      <c r="H2528" s="22" t="s">
        <v>117</v>
      </c>
      <c r="I2528" s="23" t="s">
        <v>38</v>
      </c>
      <c r="J2528" t="str">
        <f>_xlfn.CONCAT(IFERROR(INDEX(Lookup!B:B, MATCH(Table1[[#This Row],[Origin City]], Lookup!A:A, 0)), Table1[[#This Row],[Origin City]]),","," ",Table1[[#This Row],[Origin State]])</f>
        <v>Nebraska City, NE</v>
      </c>
      <c r="K2528" s="23" t="s">
        <v>118</v>
      </c>
      <c r="L2528" s="23" t="s">
        <v>54</v>
      </c>
      <c r="M2528" s="23" t="str">
        <f>_xlfn.CONCAT(IFERROR(INDEX(Lookup!B:B, MATCH(Table1[[#This Row],[Destination City]], Lookup!A:A, 0)), Table1[[#This Row],[Destination City]]),","," ",Table1[[#This Row],[Destination State]])</f>
        <v>Amarillo, TX</v>
      </c>
      <c r="N2528" s="44">
        <v>714</v>
      </c>
      <c r="O2528" s="23" t="s">
        <v>51</v>
      </c>
      <c r="P2528" s="23">
        <v>107</v>
      </c>
      <c r="Q2528" s="23"/>
      <c r="R2528" s="23" t="s">
        <v>42</v>
      </c>
      <c r="S2528" s="23" t="s">
        <v>43</v>
      </c>
      <c r="T2528" s="23" t="s">
        <v>52</v>
      </c>
      <c r="U2528" s="37" t="s">
        <v>44</v>
      </c>
      <c r="V2528" s="32"/>
      <c r="W2528" s="4">
        <v>4855</v>
      </c>
      <c r="X2528" s="4">
        <f>IF(Table1[[#This Row],[Commodity]]="corn",Table1[[#This Row],[Tariff per Car]]/(111*2000/56),Table1[[#This Row],[Tariff per Car]]/(111*2000/60))</f>
        <v>1.2246846846846846</v>
      </c>
      <c r="Y2528" s="4">
        <f>Table1[[#This Row],[Tariff per Car]]/100.7</f>
        <v>48.212512413108243</v>
      </c>
      <c r="Z2528" s="4">
        <f>(Table1[[#This Row],[Tariff per Car]]/111)</f>
        <v>43.738738738738739</v>
      </c>
      <c r="AA2528" s="6">
        <f>(Table1[[#This Row],[Tariff per Car]]/111)/Table1[[#This Row],[Route Mileage]]</f>
        <v>6.1258737729325968E-2</v>
      </c>
      <c r="AB2528" s="4">
        <v>0.33</v>
      </c>
      <c r="AC2528" s="4">
        <f>Table1[[#This Row],[FSC per Mile]]*Table1[[#This Row],[Route Mileage]]</f>
        <v>235.62</v>
      </c>
      <c r="AD2528" s="4">
        <f>Table1[[#This Row],[Tariff per Car]]+Table1[[#This Row],[FSC per Car]]</f>
        <v>5090.62</v>
      </c>
      <c r="AE2528" s="4">
        <f>IF(Table1[[#This Row],[Commodity]]="corn",Table1[[#This Row],[Tariff + FSC per Car]]/(111*2000/56),Table1[[#This Row],[Tariff + FSC per Car]]/(111*2000/60))</f>
        <v>1.2841203603603604</v>
      </c>
      <c r="AF2528" s="4">
        <f>Table1[[#This Row],[Tariff + FSC per Car]]/100.7</f>
        <v>50.552333664349554</v>
      </c>
      <c r="AG2528" s="4">
        <f>(Table1[[#This Row],[Tariff + FSC per Car]]/111)</f>
        <v>45.861441441441443</v>
      </c>
      <c r="AH2528" s="6">
        <f>(Table1[[#This Row],[Tariff + FSC per Car]]/111)/Table1[[#This Row],[Route Mileage]]</f>
        <v>6.4231710702298939E-2</v>
      </c>
    </row>
    <row r="2529" spans="1:34" x14ac:dyDescent="0.25">
      <c r="A2529" s="3">
        <v>46127</v>
      </c>
      <c r="B2529" s="22" t="s">
        <v>112</v>
      </c>
      <c r="C2529" s="22" t="s">
        <v>112</v>
      </c>
      <c r="D2529" s="25">
        <v>4051</v>
      </c>
      <c r="E2529" s="24">
        <v>2100</v>
      </c>
      <c r="F2529" s="22" t="s">
        <v>35</v>
      </c>
      <c r="G2529" s="22" t="s">
        <v>36</v>
      </c>
      <c r="H2529" s="22" t="s">
        <v>122</v>
      </c>
      <c r="I2529" s="23" t="s">
        <v>59</v>
      </c>
      <c r="J2529" t="str">
        <f>_xlfn.CONCAT(IFERROR(INDEX(Lookup!B:B, MATCH(Table1[[#This Row],[Origin City]], Lookup!A:A, 0)), Table1[[#This Row],[Origin City]]),","," ",Table1[[#This Row],[Origin State]])</f>
        <v>Sloan, IA</v>
      </c>
      <c r="K2529" s="23" t="s">
        <v>123</v>
      </c>
      <c r="L2529" s="23" t="s">
        <v>124</v>
      </c>
      <c r="M2529" s="23" t="str">
        <f>_xlfn.CONCAT(IFERROR(INDEX(Lookup!B:B, MATCH(Table1[[#This Row],[Destination City]], Lookup!A:A, 0)), Table1[[#This Row],[Destination City]]),","," ",Table1[[#This Row],[Destination State]])</f>
        <v>Burley, ID</v>
      </c>
      <c r="N2529" s="44">
        <v>1176</v>
      </c>
      <c r="O2529" s="23" t="s">
        <v>51</v>
      </c>
      <c r="P2529" s="23">
        <v>107</v>
      </c>
      <c r="Q2529" s="23"/>
      <c r="R2529" s="23" t="s">
        <v>42</v>
      </c>
      <c r="S2529" s="23" t="s">
        <v>43</v>
      </c>
      <c r="T2529" s="23" t="s">
        <v>52</v>
      </c>
      <c r="U2529" s="37" t="s">
        <v>44</v>
      </c>
      <c r="V2529" s="32"/>
      <c r="W2529" s="4">
        <v>5535</v>
      </c>
      <c r="X2529" s="4">
        <f>IF(Table1[[#This Row],[Commodity]]="corn",Table1[[#This Row],[Tariff per Car]]/(111*2000/56),Table1[[#This Row],[Tariff per Car]]/(111*2000/60))</f>
        <v>1.3962162162162162</v>
      </c>
      <c r="Y2529" s="4">
        <f>Table1[[#This Row],[Tariff per Car]]/100.7</f>
        <v>54.96524329692155</v>
      </c>
      <c r="Z2529" s="4">
        <f>(Table1[[#This Row],[Tariff per Car]]/111)</f>
        <v>49.864864864864863</v>
      </c>
      <c r="AA2529" s="6">
        <f>(Table1[[#This Row],[Tariff per Car]]/111)/Table1[[#This Row],[Route Mileage]]</f>
        <v>4.2402095973524546E-2</v>
      </c>
      <c r="AB2529" s="4">
        <v>0.33</v>
      </c>
      <c r="AC2529" s="4">
        <f>Table1[[#This Row],[FSC per Mile]]*Table1[[#This Row],[Route Mileage]]</f>
        <v>388.08000000000004</v>
      </c>
      <c r="AD2529" s="4">
        <f>Table1[[#This Row],[Tariff per Car]]+Table1[[#This Row],[FSC per Car]]</f>
        <v>5923.08</v>
      </c>
      <c r="AE2529" s="4">
        <f>IF(Table1[[#This Row],[Commodity]]="corn",Table1[[#This Row],[Tariff + FSC per Car]]/(111*2000/56),Table1[[#This Row],[Tariff + FSC per Car]]/(111*2000/60))</f>
        <v>1.4941102702702702</v>
      </c>
      <c r="AF2529" s="4">
        <f>Table1[[#This Row],[Tariff + FSC per Car]]/100.7</f>
        <v>58.819066534260173</v>
      </c>
      <c r="AG2529" s="4">
        <f>(Table1[[#This Row],[Tariff + FSC per Car]]/111)</f>
        <v>53.361081081081082</v>
      </c>
      <c r="AH2529" s="6">
        <f>(Table1[[#This Row],[Tariff + FSC per Car]]/111)/Table1[[#This Row],[Route Mileage]]</f>
        <v>4.5375068946497517E-2</v>
      </c>
    </row>
    <row r="2530" spans="1:34" x14ac:dyDescent="0.25">
      <c r="A2530" s="3">
        <v>46127</v>
      </c>
      <c r="B2530" s="22" t="s">
        <v>112</v>
      </c>
      <c r="C2530" s="22" t="s">
        <v>112</v>
      </c>
      <c r="D2530" s="25">
        <v>4051</v>
      </c>
      <c r="E2530" s="24">
        <v>2210</v>
      </c>
      <c r="F2530" s="22" t="s">
        <v>35</v>
      </c>
      <c r="G2530" s="22" t="s">
        <v>36</v>
      </c>
      <c r="H2530" s="22" t="s">
        <v>125</v>
      </c>
      <c r="I2530" s="23" t="s">
        <v>57</v>
      </c>
      <c r="J2530" t="str">
        <f>_xlfn.CONCAT(IFERROR(INDEX(Lookup!B:B, MATCH(Table1[[#This Row],[Origin City]], Lookup!A:A, 0)), Table1[[#This Row],[Origin City]]),","," ",Table1[[#This Row],[Origin State]])</f>
        <v>Sterling, IL</v>
      </c>
      <c r="K2530" s="23" t="s">
        <v>126</v>
      </c>
      <c r="L2530" s="23" t="s">
        <v>127</v>
      </c>
      <c r="M2530" s="23" t="str">
        <f>_xlfn.CONCAT(IFERROR(INDEX(Lookup!B:B, MATCH(Table1[[#This Row],[Destination City]], Lookup!A:A, 0)), Table1[[#This Row],[Destination City]]),","," ",Table1[[#This Row],[Destination State]])</f>
        <v>Nashville, AR</v>
      </c>
      <c r="N2530" s="44">
        <v>723</v>
      </c>
      <c r="O2530" s="23" t="s">
        <v>51</v>
      </c>
      <c r="P2530" s="23">
        <v>107</v>
      </c>
      <c r="Q2530" s="23"/>
      <c r="R2530" s="23" t="s">
        <v>42</v>
      </c>
      <c r="S2530" s="23" t="s">
        <v>43</v>
      </c>
      <c r="T2530" s="23" t="s">
        <v>52</v>
      </c>
      <c r="U2530" s="37" t="s">
        <v>44</v>
      </c>
      <c r="V2530" s="32"/>
      <c r="W2530" s="4">
        <v>4075</v>
      </c>
      <c r="X2530" s="4">
        <f>IF(Table1[[#This Row],[Commodity]]="corn",Table1[[#This Row],[Tariff per Car]]/(111*2000/56),Table1[[#This Row],[Tariff per Car]]/(111*2000/60))</f>
        <v>1.0279279279279279</v>
      </c>
      <c r="Y2530" s="4">
        <f>Table1[[#This Row],[Tariff per Car]]/100.7</f>
        <v>40.466732869910622</v>
      </c>
      <c r="Z2530" s="4">
        <f>(Table1[[#This Row],[Tariff per Car]]/111)</f>
        <v>36.711711711711715</v>
      </c>
      <c r="AA2530" s="6">
        <f>(Table1[[#This Row],[Tariff per Car]]/111)/Table1[[#This Row],[Route Mileage]]</f>
        <v>5.0776917996835015E-2</v>
      </c>
      <c r="AB2530" s="4">
        <v>0.33</v>
      </c>
      <c r="AC2530" s="4">
        <f>Table1[[#This Row],[FSC per Mile]]*Table1[[#This Row],[Route Mileage]]</f>
        <v>238.59</v>
      </c>
      <c r="AD2530" s="4">
        <f>Table1[[#This Row],[Tariff per Car]]+Table1[[#This Row],[FSC per Car]]</f>
        <v>4313.59</v>
      </c>
      <c r="AE2530" s="4">
        <f>IF(Table1[[#This Row],[Commodity]]="corn",Table1[[#This Row],[Tariff + FSC per Car]]/(111*2000/56),Table1[[#This Row],[Tariff + FSC per Car]]/(111*2000/60))</f>
        <v>1.0881127927927929</v>
      </c>
      <c r="AF2530" s="4">
        <f>Table1[[#This Row],[Tariff + FSC per Car]]/100.7</f>
        <v>42.836047666335652</v>
      </c>
      <c r="AG2530" s="4">
        <f>(Table1[[#This Row],[Tariff + FSC per Car]]/111)</f>
        <v>38.861171171171172</v>
      </c>
      <c r="AH2530" s="6">
        <f>(Table1[[#This Row],[Tariff + FSC per Car]]/111)/Table1[[#This Row],[Route Mileage]]</f>
        <v>5.3749890969807985E-2</v>
      </c>
    </row>
    <row r="2531" spans="1:34" x14ac:dyDescent="0.25">
      <c r="A2531" s="3">
        <v>46127</v>
      </c>
      <c r="B2531" s="22" t="s">
        <v>34</v>
      </c>
      <c r="C2531" s="22" t="s">
        <v>34</v>
      </c>
      <c r="D2531" s="25">
        <v>4022</v>
      </c>
      <c r="E2531" s="24">
        <v>69105</v>
      </c>
      <c r="F2531" s="22" t="s">
        <v>72</v>
      </c>
      <c r="G2531" s="22" t="s">
        <v>36</v>
      </c>
      <c r="H2531" s="22" t="s">
        <v>73</v>
      </c>
      <c r="I2531" s="23" t="s">
        <v>47</v>
      </c>
      <c r="J2531" t="str">
        <f>_xlfn.CONCAT(IFERROR(INDEX(Lookup!B:B, MATCH(Table1[[#This Row],[Origin City]], Lookup!A:A, 0)), Table1[[#This Row],[Origin City]]),","," ",Table1[[#This Row],[Origin State]])</f>
        <v>Argyle, MN</v>
      </c>
      <c r="K2531" s="23" t="s">
        <v>48</v>
      </c>
      <c r="L2531" s="23" t="s">
        <v>49</v>
      </c>
      <c r="M2531" s="23" t="s">
        <v>50</v>
      </c>
      <c r="N2531" s="44">
        <v>1746</v>
      </c>
      <c r="O2531" s="23" t="s">
        <v>51</v>
      </c>
      <c r="P2531" s="23">
        <v>110</v>
      </c>
      <c r="Q2531" s="23">
        <v>120</v>
      </c>
      <c r="R2531" s="23" t="s">
        <v>2</v>
      </c>
      <c r="S2531" s="23" t="s">
        <v>43</v>
      </c>
      <c r="T2531" s="23" t="s">
        <v>52</v>
      </c>
      <c r="U2531" s="37" t="s">
        <v>44</v>
      </c>
      <c r="V2531" s="32" t="s">
        <v>45</v>
      </c>
      <c r="W2531" s="4">
        <v>6135</v>
      </c>
      <c r="X2531" s="4">
        <f>IF(Table1[[#This Row],[Commodity]]="corn",Table1[[#This Row],[Tariff per Car]]/(111*2000/56),Table1[[#This Row],[Tariff per Car]]/(111*2000/60))</f>
        <v>1.6581081081081082</v>
      </c>
      <c r="Y2531" s="4">
        <f>Table1[[#This Row],[Tariff per Car]]/100.7</f>
        <v>60.923535253227406</v>
      </c>
      <c r="Z2531" s="4">
        <f>(Table1[[#This Row],[Tariff per Car]]/111)</f>
        <v>55.270270270270274</v>
      </c>
      <c r="AA2531" s="6">
        <f>(Table1[[#This Row],[Tariff per Car]]/111)/Table1[[#This Row],[Route Mileage]]</f>
        <v>3.1655366706913102E-2</v>
      </c>
      <c r="AB2531" s="4">
        <v>0.1</v>
      </c>
      <c r="AC2531" s="4">
        <f>Table1[[#This Row],[FSC per Mile]]*Table1[[#This Row],[Route Mileage]]</f>
        <v>174.60000000000002</v>
      </c>
      <c r="AD2531" s="4">
        <f>Table1[[#This Row],[Tariff per Car]]+Table1[[#This Row],[FSC per Car]]</f>
        <v>6309.6</v>
      </c>
      <c r="AE2531" s="4">
        <f>IF(Table1[[#This Row],[Commodity]]="corn",Table1[[#This Row],[Tariff + FSC per Car]]/(111*2000/56),Table1[[#This Row],[Tariff + FSC per Car]]/(111*2000/60))</f>
        <v>1.7052972972972973</v>
      </c>
      <c r="AF2531" s="4">
        <f>Table1[[#This Row],[Tariff + FSC per Car]]/100.7</f>
        <v>62.657398212512412</v>
      </c>
      <c r="AG2531" s="4">
        <f>(Table1[[#This Row],[Tariff + FSC per Car]]/111)</f>
        <v>56.843243243243244</v>
      </c>
      <c r="AH2531" s="6">
        <f>(Table1[[#This Row],[Tariff + FSC per Car]]/111)/Table1[[#This Row],[Route Mileage]]</f>
        <v>3.2556267607814E-2</v>
      </c>
    </row>
    <row r="2532" spans="1:34" x14ac:dyDescent="0.25">
      <c r="A2532" s="3">
        <v>46127</v>
      </c>
      <c r="B2532" s="22" t="s">
        <v>34</v>
      </c>
      <c r="C2532" s="22" t="s">
        <v>34</v>
      </c>
      <c r="D2532" s="25">
        <v>4022</v>
      </c>
      <c r="E2532" s="24">
        <v>69105</v>
      </c>
      <c r="F2532" s="22" t="s">
        <v>72</v>
      </c>
      <c r="G2532" s="22" t="s">
        <v>36</v>
      </c>
      <c r="H2532" s="22" t="s">
        <v>73</v>
      </c>
      <c r="I2532" s="23" t="s">
        <v>47</v>
      </c>
      <c r="J2532" t="str">
        <f>_xlfn.CONCAT(IFERROR(INDEX(Lookup!B:B, MATCH(Table1[[#This Row],[Origin City]], Lookup!A:A, 0)), Table1[[#This Row],[Origin City]]),","," ",Table1[[#This Row],[Origin State]])</f>
        <v>Argyle, MN</v>
      </c>
      <c r="K2532" s="23" t="s">
        <v>65</v>
      </c>
      <c r="L2532" s="23" t="s">
        <v>54</v>
      </c>
      <c r="M2532" s="23" t="s">
        <v>66</v>
      </c>
      <c r="N2532" s="44">
        <v>1661</v>
      </c>
      <c r="O2532" s="23" t="s">
        <v>51</v>
      </c>
      <c r="P2532" s="23">
        <v>110</v>
      </c>
      <c r="Q2532" s="23">
        <v>120</v>
      </c>
      <c r="R2532" s="23" t="s">
        <v>2</v>
      </c>
      <c r="S2532" s="23" t="s">
        <v>43</v>
      </c>
      <c r="T2532" s="23" t="s">
        <v>52</v>
      </c>
      <c r="U2532" s="37" t="s">
        <v>44</v>
      </c>
      <c r="V2532" s="32" t="s">
        <v>45</v>
      </c>
      <c r="W2532" s="4">
        <v>5185</v>
      </c>
      <c r="X2532" s="4">
        <f>IF(Table1[[#This Row],[Commodity]]="corn",Table1[[#This Row],[Tariff per Car]]/(111*2000/56),Table1[[#This Row],[Tariff per Car]]/(111*2000/60))</f>
        <v>1.4013513513513514</v>
      </c>
      <c r="Y2532" s="4">
        <f>Table1[[#This Row],[Tariff per Car]]/100.7</f>
        <v>51.489572989076464</v>
      </c>
      <c r="Z2532" s="4">
        <f>(Table1[[#This Row],[Tariff per Car]]/111)</f>
        <v>46.711711711711715</v>
      </c>
      <c r="AA2532" s="6">
        <f>(Table1[[#This Row],[Tariff per Car]]/111)/Table1[[#This Row],[Route Mileage]]</f>
        <v>2.8122644016683754E-2</v>
      </c>
      <c r="AB2532" s="4">
        <v>0.1</v>
      </c>
      <c r="AC2532" s="4">
        <f>Table1[[#This Row],[FSC per Mile]]*Table1[[#This Row],[Route Mileage]]</f>
        <v>166.10000000000002</v>
      </c>
      <c r="AD2532" s="4">
        <f>Table1[[#This Row],[Tariff per Car]]+Table1[[#This Row],[FSC per Car]]</f>
        <v>5351.1</v>
      </c>
      <c r="AE2532" s="4">
        <f>IF(Table1[[#This Row],[Commodity]]="corn",Table1[[#This Row],[Tariff + FSC per Car]]/(111*2000/56),Table1[[#This Row],[Tariff + FSC per Car]]/(111*2000/60))</f>
        <v>1.4462432432432433</v>
      </c>
      <c r="AF2532" s="4">
        <f>Table1[[#This Row],[Tariff + FSC per Car]]/100.7</f>
        <v>53.139026812313809</v>
      </c>
      <c r="AG2532" s="4">
        <f>(Table1[[#This Row],[Tariff + FSC per Car]]/111)</f>
        <v>48.208108108108114</v>
      </c>
      <c r="AH2532" s="6">
        <f>(Table1[[#This Row],[Tariff + FSC per Car]]/111)/Table1[[#This Row],[Route Mileage]]</f>
        <v>2.9023544917584656E-2</v>
      </c>
    </row>
    <row r="2533" spans="1:34" x14ac:dyDescent="0.25">
      <c r="A2533" s="3">
        <v>46127</v>
      </c>
      <c r="B2533" s="22" t="s">
        <v>34</v>
      </c>
      <c r="C2533" s="22" t="s">
        <v>34</v>
      </c>
      <c r="D2533" s="25">
        <v>4022</v>
      </c>
      <c r="E2533" s="24">
        <v>69105</v>
      </c>
      <c r="F2533" s="22" t="s">
        <v>72</v>
      </c>
      <c r="G2533" s="22" t="s">
        <v>36</v>
      </c>
      <c r="H2533" s="22" t="s">
        <v>74</v>
      </c>
      <c r="I2533" s="23" t="s">
        <v>75</v>
      </c>
      <c r="J2533" t="str">
        <f>_xlfn.CONCAT(IFERROR(INDEX(Lookup!B:B, MATCH(Table1[[#This Row],[Origin City]], Lookup!A:A, 0)), Table1[[#This Row],[Origin City]]),","," ",Table1[[#This Row],[Origin State]])</f>
        <v>Casselton, ND</v>
      </c>
      <c r="K2533" s="23" t="s">
        <v>48</v>
      </c>
      <c r="L2533" s="23" t="s">
        <v>49</v>
      </c>
      <c r="M2533" s="23" t="s">
        <v>50</v>
      </c>
      <c r="N2533" s="44">
        <v>1691</v>
      </c>
      <c r="O2533" s="23" t="s">
        <v>51</v>
      </c>
      <c r="P2533" s="23">
        <v>110</v>
      </c>
      <c r="Q2533" s="23">
        <v>120</v>
      </c>
      <c r="R2533" s="23" t="s">
        <v>2</v>
      </c>
      <c r="S2533" s="23" t="s">
        <v>43</v>
      </c>
      <c r="T2533" s="23" t="s">
        <v>52</v>
      </c>
      <c r="U2533" s="37" t="s">
        <v>44</v>
      </c>
      <c r="V2533" s="32" t="s">
        <v>45</v>
      </c>
      <c r="W2533" s="4">
        <v>6085</v>
      </c>
      <c r="X2533" s="4">
        <f>IF(Table1[[#This Row],[Commodity]]="corn",Table1[[#This Row],[Tariff per Car]]/(111*2000/56),Table1[[#This Row],[Tariff per Car]]/(111*2000/60))</f>
        <v>1.6445945945945946</v>
      </c>
      <c r="Y2533" s="4">
        <f>Table1[[#This Row],[Tariff per Car]]/100.7</f>
        <v>60.427010923535249</v>
      </c>
      <c r="Z2533" s="4">
        <f>(Table1[[#This Row],[Tariff per Car]]/111)</f>
        <v>54.81981981981982</v>
      </c>
      <c r="AA2533" s="6">
        <f>(Table1[[#This Row],[Tariff per Car]]/111)/Table1[[#This Row],[Route Mileage]]</f>
        <v>3.2418580614914143E-2</v>
      </c>
      <c r="AB2533" s="4">
        <v>0.1</v>
      </c>
      <c r="AC2533" s="4">
        <f>Table1[[#This Row],[FSC per Mile]]*Table1[[#This Row],[Route Mileage]]</f>
        <v>169.10000000000002</v>
      </c>
      <c r="AD2533" s="4">
        <f>Table1[[#This Row],[Tariff per Car]]+Table1[[#This Row],[FSC per Car]]</f>
        <v>6254.1</v>
      </c>
      <c r="AE2533" s="4">
        <f>IF(Table1[[#This Row],[Commodity]]="corn",Table1[[#This Row],[Tariff + FSC per Car]]/(111*2000/56),Table1[[#This Row],[Tariff + FSC per Car]]/(111*2000/60))</f>
        <v>1.6902972972972974</v>
      </c>
      <c r="AF2533" s="4">
        <f>Table1[[#This Row],[Tariff + FSC per Car]]/100.7</f>
        <v>62.106256206554121</v>
      </c>
      <c r="AG2533" s="4">
        <f>(Table1[[#This Row],[Tariff + FSC per Car]]/111)</f>
        <v>56.343243243243244</v>
      </c>
      <c r="AH2533" s="6">
        <f>(Table1[[#This Row],[Tariff + FSC per Car]]/111)/Table1[[#This Row],[Route Mileage]]</f>
        <v>3.3319481515815048E-2</v>
      </c>
    </row>
    <row r="2534" spans="1:34" x14ac:dyDescent="0.25">
      <c r="A2534" s="3">
        <v>46127</v>
      </c>
      <c r="B2534" s="22" t="s">
        <v>34</v>
      </c>
      <c r="C2534" s="22" t="s">
        <v>34</v>
      </c>
      <c r="D2534" s="25">
        <v>4022</v>
      </c>
      <c r="E2534" s="24">
        <v>69902</v>
      </c>
      <c r="F2534" s="22" t="s">
        <v>72</v>
      </c>
      <c r="G2534" s="22" t="s">
        <v>36</v>
      </c>
      <c r="H2534" s="22" t="s">
        <v>74</v>
      </c>
      <c r="I2534" s="23" t="s">
        <v>75</v>
      </c>
      <c r="J2534" t="str">
        <f>_xlfn.CONCAT(IFERROR(INDEX(Lookup!B:B, MATCH(Table1[[#This Row],[Origin City]], Lookup!A:A, 0)), Table1[[#This Row],[Origin City]]),","," ",Table1[[#This Row],[Origin State]])</f>
        <v>Casselton, ND</v>
      </c>
      <c r="K2534" s="23" t="s">
        <v>79</v>
      </c>
      <c r="L2534" s="23" t="s">
        <v>62</v>
      </c>
      <c r="M2534" s="23" t="str">
        <f>_xlfn.CONCAT(IFERROR(INDEX(Lookup!B:B, MATCH(Table1[[#This Row],[Destination City]], Lookup!A:A, 0)), Table1[[#This Row],[Destination City]]),","," ",Table1[[#This Row],[Destination State]])</f>
        <v>St. Louis, MO</v>
      </c>
      <c r="N2534" s="44">
        <v>888</v>
      </c>
      <c r="O2534" s="23" t="s">
        <v>51</v>
      </c>
      <c r="P2534" s="23">
        <v>110</v>
      </c>
      <c r="Q2534" s="23">
        <v>120</v>
      </c>
      <c r="R2534" s="23" t="s">
        <v>2</v>
      </c>
      <c r="S2534" s="23" t="s">
        <v>43</v>
      </c>
      <c r="T2534" s="23" t="s">
        <v>52</v>
      </c>
      <c r="U2534" s="37" t="s">
        <v>44</v>
      </c>
      <c r="V2534" s="32" t="s">
        <v>45</v>
      </c>
      <c r="W2534" s="4">
        <v>3400</v>
      </c>
      <c r="X2534" s="4">
        <f>IF(Table1[[#This Row],[Commodity]]="corn",Table1[[#This Row],[Tariff per Car]]/(111*2000/56),Table1[[#This Row],[Tariff per Car]]/(111*2000/60))</f>
        <v>0.91891891891891897</v>
      </c>
      <c r="Y2534" s="4">
        <f>Table1[[#This Row],[Tariff per Car]]/100.7</f>
        <v>33.763654419066533</v>
      </c>
      <c r="Z2534" s="4">
        <f>(Table1[[#This Row],[Tariff per Car]]/111)</f>
        <v>30.63063063063063</v>
      </c>
      <c r="AA2534" s="6">
        <f>(Table1[[#This Row],[Tariff per Car]]/111)/Table1[[#This Row],[Route Mileage]]</f>
        <v>3.4493953412872334E-2</v>
      </c>
      <c r="AB2534" s="4">
        <v>0.1</v>
      </c>
      <c r="AC2534" s="4">
        <f>Table1[[#This Row],[FSC per Mile]]*Table1[[#This Row],[Route Mileage]]</f>
        <v>88.800000000000011</v>
      </c>
      <c r="AD2534" s="4">
        <f>Table1[[#This Row],[Tariff per Car]]+Table1[[#This Row],[FSC per Car]]</f>
        <v>3488.8</v>
      </c>
      <c r="AE2534" s="4">
        <f>IF(Table1[[#This Row],[Commodity]]="corn",Table1[[#This Row],[Tariff + FSC per Car]]/(111*2000/56),Table1[[#This Row],[Tariff + FSC per Car]]/(111*2000/60))</f>
        <v>0.94291891891891899</v>
      </c>
      <c r="AF2534" s="4">
        <f>Table1[[#This Row],[Tariff + FSC per Car]]/100.7</f>
        <v>34.645481628599804</v>
      </c>
      <c r="AG2534" s="4">
        <f>(Table1[[#This Row],[Tariff + FSC per Car]]/111)</f>
        <v>31.430630630630631</v>
      </c>
      <c r="AH2534" s="6">
        <f>(Table1[[#This Row],[Tariff + FSC per Car]]/111)/Table1[[#This Row],[Route Mileage]]</f>
        <v>3.5394854313773233E-2</v>
      </c>
    </row>
    <row r="2535" spans="1:34" x14ac:dyDescent="0.25">
      <c r="A2535" s="3">
        <v>46127</v>
      </c>
      <c r="B2535" s="22" t="s">
        <v>34</v>
      </c>
      <c r="C2535" s="22" t="s">
        <v>34</v>
      </c>
      <c r="D2535" s="25">
        <v>4022</v>
      </c>
      <c r="E2535" s="24">
        <v>69105</v>
      </c>
      <c r="F2535" s="22" t="s">
        <v>72</v>
      </c>
      <c r="G2535" s="22" t="s">
        <v>36</v>
      </c>
      <c r="H2535" s="22" t="s">
        <v>76</v>
      </c>
      <c r="I2535" s="23" t="s">
        <v>77</v>
      </c>
      <c r="J2535" t="str">
        <f>_xlfn.CONCAT(IFERROR(INDEX(Lookup!B:B, MATCH(Table1[[#This Row],[Origin City]], Lookup!A:A, 0)), Table1[[#This Row],[Origin City]]),","," ",Table1[[#This Row],[Origin State]])</f>
        <v>Concordia, KS</v>
      </c>
      <c r="K2535" s="23" t="s">
        <v>65</v>
      </c>
      <c r="L2535" s="23" t="s">
        <v>54</v>
      </c>
      <c r="M2535" s="23" t="s">
        <v>66</v>
      </c>
      <c r="N2535" s="44">
        <v>851</v>
      </c>
      <c r="O2535" s="23" t="s">
        <v>51</v>
      </c>
      <c r="P2535" s="23">
        <v>110</v>
      </c>
      <c r="Q2535" s="23">
        <v>120</v>
      </c>
      <c r="R2535" s="23" t="s">
        <v>2</v>
      </c>
      <c r="S2535" s="23" t="s">
        <v>43</v>
      </c>
      <c r="T2535" s="23" t="s">
        <v>43</v>
      </c>
      <c r="U2535" s="37" t="s">
        <v>44</v>
      </c>
      <c r="V2535" s="32" t="s">
        <v>45</v>
      </c>
      <c r="W2535" s="4">
        <v>3435</v>
      </c>
      <c r="X2535" s="4">
        <f>IF(Table1[[#This Row],[Commodity]]="corn",Table1[[#This Row],[Tariff per Car]]/(111*2000/56),Table1[[#This Row],[Tariff per Car]]/(111*2000/60))</f>
        <v>0.92837837837837833</v>
      </c>
      <c r="Y2535" s="4">
        <f>Table1[[#This Row],[Tariff per Car]]/100.7</f>
        <v>34.111221449851044</v>
      </c>
      <c r="Z2535" s="4">
        <f>(Table1[[#This Row],[Tariff per Car]]/111)</f>
        <v>30.945945945945947</v>
      </c>
      <c r="AA2535" s="6">
        <f>(Table1[[#This Row],[Tariff per Car]]/111)/Table1[[#This Row],[Route Mileage]]</f>
        <v>3.636421380252168E-2</v>
      </c>
      <c r="AB2535" s="4">
        <v>0.1</v>
      </c>
      <c r="AC2535" s="4">
        <f>Table1[[#This Row],[FSC per Mile]]*Table1[[#This Row],[Route Mileage]]</f>
        <v>85.100000000000009</v>
      </c>
      <c r="AD2535" s="4">
        <f>Table1[[#This Row],[Tariff per Car]]+Table1[[#This Row],[FSC per Car]]</f>
        <v>3520.1</v>
      </c>
      <c r="AE2535" s="4">
        <f>IF(Table1[[#This Row],[Commodity]]="corn",Table1[[#This Row],[Tariff + FSC per Car]]/(111*2000/56),Table1[[#This Row],[Tariff + FSC per Car]]/(111*2000/60))</f>
        <v>0.95137837837837835</v>
      </c>
      <c r="AF2535" s="4">
        <f>Table1[[#This Row],[Tariff + FSC per Car]]/100.7</f>
        <v>34.956305858987086</v>
      </c>
      <c r="AG2535" s="4">
        <f>(Table1[[#This Row],[Tariff + FSC per Car]]/111)</f>
        <v>31.712612612612613</v>
      </c>
      <c r="AH2535" s="6">
        <f>(Table1[[#This Row],[Tariff + FSC per Car]]/111)/Table1[[#This Row],[Route Mileage]]</f>
        <v>3.7265114703422579E-2</v>
      </c>
    </row>
    <row r="2536" spans="1:34" x14ac:dyDescent="0.25">
      <c r="A2536" s="3">
        <v>46127</v>
      </c>
      <c r="B2536" s="22" t="s">
        <v>34</v>
      </c>
      <c r="C2536" s="22" t="s">
        <v>34</v>
      </c>
      <c r="D2536" s="25">
        <v>4022</v>
      </c>
      <c r="E2536" s="24">
        <v>69105</v>
      </c>
      <c r="F2536" s="22" t="s">
        <v>72</v>
      </c>
      <c r="G2536" s="22" t="s">
        <v>36</v>
      </c>
      <c r="H2536" s="22" t="s">
        <v>78</v>
      </c>
      <c r="I2536" s="23" t="s">
        <v>68</v>
      </c>
      <c r="J2536" t="str">
        <f>_xlfn.CONCAT(IFERROR(INDEX(Lookup!B:B, MATCH(Table1[[#This Row],[Origin City]], Lookup!A:A, 0)), Table1[[#This Row],[Origin City]]),","," ",Table1[[#This Row],[Origin State]])</f>
        <v>Mitchell, SD</v>
      </c>
      <c r="K2536" s="23" t="s">
        <v>48</v>
      </c>
      <c r="L2536" s="23" t="s">
        <v>49</v>
      </c>
      <c r="M2536" s="23" t="s">
        <v>50</v>
      </c>
      <c r="N2536" s="44">
        <v>2104</v>
      </c>
      <c r="O2536" s="23" t="s">
        <v>51</v>
      </c>
      <c r="P2536" s="23">
        <v>110</v>
      </c>
      <c r="Q2536" s="23">
        <v>120</v>
      </c>
      <c r="R2536" s="23" t="s">
        <v>2</v>
      </c>
      <c r="S2536" s="23" t="s">
        <v>43</v>
      </c>
      <c r="T2536" t="s">
        <v>52</v>
      </c>
      <c r="U2536" s="37" t="s">
        <v>44</v>
      </c>
      <c r="V2536" s="32" t="s">
        <v>45</v>
      </c>
      <c r="W2536" s="4">
        <v>6185</v>
      </c>
      <c r="X2536" s="4">
        <f>IF(Table1[[#This Row],[Commodity]]="corn",Table1[[#This Row],[Tariff per Car]]/(111*2000/56),Table1[[#This Row],[Tariff per Car]]/(111*2000/60))</f>
        <v>1.6716216216216215</v>
      </c>
      <c r="Y2536" s="4">
        <f>Table1[[#This Row],[Tariff per Car]]/100.7</f>
        <v>61.420059582919563</v>
      </c>
      <c r="Z2536" s="4">
        <f>(Table1[[#This Row],[Tariff per Car]]/111)</f>
        <v>55.72072072072072</v>
      </c>
      <c r="AA2536" s="6">
        <f>(Table1[[#This Row],[Tariff per Car]]/111)/Table1[[#This Row],[Route Mileage]]</f>
        <v>2.6483232281711368E-2</v>
      </c>
      <c r="AB2536" s="4">
        <v>0.1</v>
      </c>
      <c r="AC2536" s="4">
        <f>Table1[[#This Row],[FSC per Mile]]*Table1[[#This Row],[Route Mileage]]</f>
        <v>210.4</v>
      </c>
      <c r="AD2536" s="4">
        <f>Table1[[#This Row],[Tariff per Car]]+Table1[[#This Row],[FSC per Car]]</f>
        <v>6395.4</v>
      </c>
      <c r="AE2536" s="4">
        <f>IF(Table1[[#This Row],[Commodity]]="corn",Table1[[#This Row],[Tariff + FSC per Car]]/(111*2000/56),Table1[[#This Row],[Tariff + FSC per Car]]/(111*2000/60))</f>
        <v>1.7284864864864864</v>
      </c>
      <c r="AF2536" s="4">
        <f>Table1[[#This Row],[Tariff + FSC per Car]]/100.7</f>
        <v>63.509433962264147</v>
      </c>
      <c r="AG2536" s="4">
        <f>(Table1[[#This Row],[Tariff + FSC per Car]]/111)</f>
        <v>57.616216216216216</v>
      </c>
      <c r="AH2536" s="6">
        <f>(Table1[[#This Row],[Tariff + FSC per Car]]/111)/Table1[[#This Row],[Route Mileage]]</f>
        <v>2.7384133182612271E-2</v>
      </c>
    </row>
    <row r="2537" spans="1:34" x14ac:dyDescent="0.25">
      <c r="A2537" s="3">
        <v>46127</v>
      </c>
      <c r="B2537" s="22" t="s">
        <v>34</v>
      </c>
      <c r="C2537" s="22" t="s">
        <v>34</v>
      </c>
      <c r="D2537" s="25">
        <v>4022</v>
      </c>
      <c r="E2537" s="24">
        <v>69105</v>
      </c>
      <c r="F2537" s="22" t="s">
        <v>72</v>
      </c>
      <c r="G2537" s="22" t="s">
        <v>36</v>
      </c>
      <c r="H2537" s="22" t="s">
        <v>61</v>
      </c>
      <c r="I2537" s="23" t="s">
        <v>62</v>
      </c>
      <c r="J2537" t="str">
        <f>_xlfn.CONCAT(IFERROR(INDEX(Lookup!B:B, MATCH(Table1[[#This Row],[Origin City]], Lookup!A:A, 0)), Table1[[#This Row],[Origin City]]),","," ",Table1[[#This Row],[Origin State]])</f>
        <v>Phelps (Rock Port), MO</v>
      </c>
      <c r="K2537" s="23" t="s">
        <v>48</v>
      </c>
      <c r="L2537" s="23" t="s">
        <v>49</v>
      </c>
      <c r="M2537" s="23" t="s">
        <v>50</v>
      </c>
      <c r="N2537" s="44">
        <v>2184</v>
      </c>
      <c r="O2537" s="23" t="s">
        <v>51</v>
      </c>
      <c r="P2537" s="23">
        <v>110</v>
      </c>
      <c r="Q2537" s="23">
        <v>120</v>
      </c>
      <c r="R2537" s="23" t="s">
        <v>2</v>
      </c>
      <c r="S2537" s="23" t="s">
        <v>43</v>
      </c>
      <c r="T2537" s="23" t="s">
        <v>43</v>
      </c>
      <c r="U2537" s="37" t="s">
        <v>44</v>
      </c>
      <c r="V2537" s="32" t="s">
        <v>45</v>
      </c>
      <c r="W2537" s="4">
        <v>6135</v>
      </c>
      <c r="X2537" s="4">
        <f>IF(Table1[[#This Row],[Commodity]]="corn",Table1[[#This Row],[Tariff per Car]]/(111*2000/56),Table1[[#This Row],[Tariff per Car]]/(111*2000/60))</f>
        <v>1.6581081081081082</v>
      </c>
      <c r="Y2537" s="4">
        <f>Table1[[#This Row],[Tariff per Car]]/100.7</f>
        <v>60.923535253227406</v>
      </c>
      <c r="Z2537" s="4">
        <f>(Table1[[#This Row],[Tariff per Car]]/111)</f>
        <v>55.270270270270274</v>
      </c>
      <c r="AA2537" s="6">
        <f>(Table1[[#This Row],[Tariff per Car]]/111)/Table1[[#This Row],[Route Mileage]]</f>
        <v>2.5306900306900307E-2</v>
      </c>
      <c r="AB2537" s="4">
        <v>0.1</v>
      </c>
      <c r="AC2537" s="4">
        <f>Table1[[#This Row],[FSC per Mile]]*Table1[[#This Row],[Route Mileage]]</f>
        <v>218.4</v>
      </c>
      <c r="AD2537" s="4">
        <f>Table1[[#This Row],[Tariff per Car]]+Table1[[#This Row],[FSC per Car]]</f>
        <v>6353.4</v>
      </c>
      <c r="AE2537" s="4">
        <f>IF(Table1[[#This Row],[Commodity]]="corn",Table1[[#This Row],[Tariff + FSC per Car]]/(111*2000/56),Table1[[#This Row],[Tariff + FSC per Car]]/(111*2000/60))</f>
        <v>1.7171351351351349</v>
      </c>
      <c r="AF2537" s="4">
        <f>Table1[[#This Row],[Tariff + FSC per Car]]/100.7</f>
        <v>63.092353525322736</v>
      </c>
      <c r="AG2537" s="4">
        <f>(Table1[[#This Row],[Tariff + FSC per Car]]/111)</f>
        <v>57.237837837837837</v>
      </c>
      <c r="AH2537" s="6">
        <f>(Table1[[#This Row],[Tariff + FSC per Car]]/111)/Table1[[#This Row],[Route Mileage]]</f>
        <v>2.6207801207801206E-2</v>
      </c>
    </row>
    <row r="2538" spans="1:34" x14ac:dyDescent="0.25">
      <c r="A2538" s="3">
        <v>46127</v>
      </c>
      <c r="B2538" s="22" t="s">
        <v>34</v>
      </c>
      <c r="C2538" s="22" t="s">
        <v>34</v>
      </c>
      <c r="D2538" s="25">
        <v>4022</v>
      </c>
      <c r="E2538" s="24">
        <v>69105</v>
      </c>
      <c r="F2538" s="22" t="s">
        <v>72</v>
      </c>
      <c r="G2538" s="22" t="s">
        <v>36</v>
      </c>
      <c r="H2538" s="22" t="s">
        <v>69</v>
      </c>
      <c r="I2538" s="23" t="s">
        <v>47</v>
      </c>
      <c r="J2538" t="str">
        <f>_xlfn.CONCAT(IFERROR(INDEX(Lookup!B:B, MATCH(Table1[[#This Row],[Origin City]], Lookup!A:A, 0)), Table1[[#This Row],[Origin City]]),","," ",Table1[[#This Row],[Origin State]])</f>
        <v>St. Cloud, MN</v>
      </c>
      <c r="K2538" s="23" t="s">
        <v>48</v>
      </c>
      <c r="L2538" s="23" t="s">
        <v>49</v>
      </c>
      <c r="M2538" s="23" t="s">
        <v>50</v>
      </c>
      <c r="N2538" s="44">
        <v>1887</v>
      </c>
      <c r="O2538" s="23" t="s">
        <v>51</v>
      </c>
      <c r="P2538" s="23">
        <v>110</v>
      </c>
      <c r="Q2538" s="23">
        <v>120</v>
      </c>
      <c r="R2538" s="23" t="s">
        <v>2</v>
      </c>
      <c r="S2538" s="23" t="s">
        <v>43</v>
      </c>
      <c r="T2538" s="23" t="s">
        <v>43</v>
      </c>
      <c r="U2538" s="37" t="s">
        <v>44</v>
      </c>
      <c r="V2538" s="32" t="s">
        <v>45</v>
      </c>
      <c r="W2538" s="4">
        <v>6235</v>
      </c>
      <c r="X2538" s="4">
        <f>IF(Table1[[#This Row],[Commodity]]="corn",Table1[[#This Row],[Tariff per Car]]/(111*2000/56),Table1[[#This Row],[Tariff per Car]]/(111*2000/60))</f>
        <v>1.6851351351351351</v>
      </c>
      <c r="Y2538" s="4">
        <f>Table1[[#This Row],[Tariff per Car]]/100.7</f>
        <v>61.916583912611713</v>
      </c>
      <c r="Z2538" s="4">
        <f>(Table1[[#This Row],[Tariff per Car]]/111)</f>
        <v>56.171171171171174</v>
      </c>
      <c r="AA2538" s="6">
        <f>(Table1[[#This Row],[Tariff per Car]]/111)/Table1[[#This Row],[Route Mileage]]</f>
        <v>2.9767446301627542E-2</v>
      </c>
      <c r="AB2538" s="4">
        <v>0.1</v>
      </c>
      <c r="AC2538" s="4">
        <f>Table1[[#This Row],[FSC per Mile]]*Table1[[#This Row],[Route Mileage]]</f>
        <v>188.70000000000002</v>
      </c>
      <c r="AD2538" s="4">
        <f>Table1[[#This Row],[Tariff per Car]]+Table1[[#This Row],[FSC per Car]]</f>
        <v>6423.7</v>
      </c>
      <c r="AE2538" s="4">
        <f>IF(Table1[[#This Row],[Commodity]]="corn",Table1[[#This Row],[Tariff + FSC per Car]]/(111*2000/56),Table1[[#This Row],[Tariff + FSC per Car]]/(111*2000/60))</f>
        <v>1.7361351351351351</v>
      </c>
      <c r="AF2538" s="4">
        <f>Table1[[#This Row],[Tariff + FSC per Car]]/100.7</f>
        <v>63.790466732869909</v>
      </c>
      <c r="AG2538" s="4">
        <f>(Table1[[#This Row],[Tariff + FSC per Car]]/111)</f>
        <v>57.87117117117117</v>
      </c>
      <c r="AH2538" s="6">
        <f>(Table1[[#This Row],[Tariff + FSC per Car]]/111)/Table1[[#This Row],[Route Mileage]]</f>
        <v>3.0668347202528441E-2</v>
      </c>
    </row>
    <row r="2539" spans="1:34" x14ac:dyDescent="0.25">
      <c r="A2539" s="3">
        <v>46127</v>
      </c>
      <c r="B2539" s="22" t="s">
        <v>131</v>
      </c>
      <c r="C2539" s="22" t="s">
        <v>131</v>
      </c>
      <c r="D2539" s="25">
        <v>4050</v>
      </c>
      <c r="E2539" s="24">
        <v>1001000</v>
      </c>
      <c r="F2539" s="22" t="s">
        <v>72</v>
      </c>
      <c r="G2539" s="22" t="s">
        <v>36</v>
      </c>
      <c r="H2539" s="22" t="s">
        <v>132</v>
      </c>
      <c r="I2539" s="23" t="s">
        <v>57</v>
      </c>
      <c r="J2539" t="str">
        <f>_xlfn.CONCAT(IFERROR(INDEX(Lookup!B:B, MATCH(Table1[[#This Row],[Origin City]], Lookup!A:A, 0)), Table1[[#This Row],[Origin City]]),","," ",Table1[[#This Row],[Origin State]])</f>
        <v>Gibson City, IL</v>
      </c>
      <c r="K2539" s="23" t="s">
        <v>133</v>
      </c>
      <c r="L2539" s="23" t="s">
        <v>83</v>
      </c>
      <c r="M2539" s="23" t="str">
        <f>_xlfn.CONCAT(IFERROR(INDEX(Lookup!B:B, MATCH(Table1[[#This Row],[Destination City]], Lookup!A:A, 0)), Table1[[#This Row],[Destination City]]),","," ",Table1[[#This Row],[Destination State]])</f>
        <v>Reserve, LA</v>
      </c>
      <c r="N2539" s="44">
        <v>870</v>
      </c>
      <c r="O2539" s="23" t="s">
        <v>86</v>
      </c>
      <c r="P2539" s="23">
        <v>105</v>
      </c>
      <c r="Q2539" s="23"/>
      <c r="R2539" s="23" t="s">
        <v>108</v>
      </c>
      <c r="S2539" s="23" t="s">
        <v>43</v>
      </c>
      <c r="T2539" s="23" t="s">
        <v>52</v>
      </c>
      <c r="U2539" s="31"/>
      <c r="V2539" s="32" t="s">
        <v>134</v>
      </c>
      <c r="W2539" s="4">
        <v>2301</v>
      </c>
      <c r="X2539" s="4">
        <f>IF(Table1[[#This Row],[Commodity]]="corn",Table1[[#This Row],[Tariff per Car]]/(111*2000/56),Table1[[#This Row],[Tariff per Car]]/(111*2000/60))</f>
        <v>0.62189189189189187</v>
      </c>
      <c r="Y2539" s="4">
        <f>Table1[[#This Row],[Tariff per Car]]/100.7</f>
        <v>22.850049652432968</v>
      </c>
      <c r="Z2539" s="4">
        <f>(Table1[[#This Row],[Tariff per Car]]/111)</f>
        <v>20.72972972972973</v>
      </c>
      <c r="AA2539" s="6">
        <f>(Table1[[#This Row],[Tariff per Car]]/111)/Table1[[#This Row],[Route Mileage]]</f>
        <v>2.3827275551413483E-2</v>
      </c>
      <c r="AB2539" s="4">
        <v>0.37</v>
      </c>
      <c r="AC2539" s="4">
        <f>Table1[[#This Row],[FSC per Mile]]*Table1[[#This Row],[Route Mileage]]</f>
        <v>321.89999999999998</v>
      </c>
      <c r="AD2539" s="4">
        <f>Table1[[#This Row],[Tariff per Car]]+Table1[[#This Row],[FSC per Car]]</f>
        <v>2622.9</v>
      </c>
      <c r="AE2539" s="4">
        <f>IF(Table1[[#This Row],[Commodity]]="corn",Table1[[#This Row],[Tariff + FSC per Car]]/(111*2000/56),Table1[[#This Row],[Tariff + FSC per Car]]/(111*2000/60))</f>
        <v>0.70889189189189195</v>
      </c>
      <c r="AF2539" s="4">
        <f>Table1[[#This Row],[Tariff + FSC per Car]]/100.7</f>
        <v>26.046673286991062</v>
      </c>
      <c r="AG2539" s="4">
        <f>(Table1[[#This Row],[Tariff + FSC per Car]]/111)</f>
        <v>23.629729729729732</v>
      </c>
      <c r="AH2539" s="6">
        <f>(Table1[[#This Row],[Tariff + FSC per Car]]/111)/Table1[[#This Row],[Route Mileage]]</f>
        <v>2.7160608884746817E-2</v>
      </c>
    </row>
    <row r="2540" spans="1:34" x14ac:dyDescent="0.25">
      <c r="A2540" s="3">
        <v>46127</v>
      </c>
      <c r="B2540" s="22" t="s">
        <v>131</v>
      </c>
      <c r="C2540" s="22" t="s">
        <v>131</v>
      </c>
      <c r="D2540" s="25">
        <v>4050</v>
      </c>
      <c r="E2540" s="24">
        <v>1001000</v>
      </c>
      <c r="F2540" s="22" t="s">
        <v>72</v>
      </c>
      <c r="G2540" s="22" t="s">
        <v>36</v>
      </c>
      <c r="H2540" s="22" t="s">
        <v>132</v>
      </c>
      <c r="I2540" s="23" t="s">
        <v>57</v>
      </c>
      <c r="J2540" t="str">
        <f>_xlfn.CONCAT(IFERROR(INDEX(Lookup!B:B, MATCH(Table1[[#This Row],[Origin City]], Lookup!A:A, 0)), Table1[[#This Row],[Origin City]]),","," ",Table1[[#This Row],[Origin State]])</f>
        <v>Gibson City, IL</v>
      </c>
      <c r="K2540" s="23" t="s">
        <v>133</v>
      </c>
      <c r="L2540" s="23" t="s">
        <v>83</v>
      </c>
      <c r="M2540" s="23" t="str">
        <f>_xlfn.CONCAT(IFERROR(INDEX(Lookup!B:B, MATCH(Table1[[#This Row],[Destination City]], Lookup!A:A, 0)), Table1[[#This Row],[Destination City]]),","," ",Table1[[#This Row],[Destination State]])</f>
        <v>Reserve, LA</v>
      </c>
      <c r="N2540" s="44">
        <v>870</v>
      </c>
      <c r="O2540" s="23" t="s">
        <v>86</v>
      </c>
      <c r="P2540" s="23">
        <v>105</v>
      </c>
      <c r="Q2540" s="23"/>
      <c r="R2540" s="23" t="s">
        <v>2</v>
      </c>
      <c r="S2540" s="23" t="s">
        <v>43</v>
      </c>
      <c r="T2540" s="23" t="s">
        <v>52</v>
      </c>
      <c r="U2540" s="31"/>
      <c r="V2540" s="32" t="s">
        <v>134</v>
      </c>
      <c r="W2540" s="4">
        <v>2681</v>
      </c>
      <c r="X2540" s="4">
        <f>IF(Table1[[#This Row],[Commodity]]="corn",Table1[[#This Row],[Tariff per Car]]/(111*2000/56),Table1[[#This Row],[Tariff per Car]]/(111*2000/60))</f>
        <v>0.72459459459459463</v>
      </c>
      <c r="Y2540" s="4">
        <f>Table1[[#This Row],[Tariff per Car]]/100.7</f>
        <v>26.623634558093347</v>
      </c>
      <c r="Z2540" s="4">
        <f>(Table1[[#This Row],[Tariff per Car]]/111)</f>
        <v>24.153153153153152</v>
      </c>
      <c r="AA2540" s="6">
        <f>(Table1[[#This Row],[Tariff per Car]]/111)/Table1[[#This Row],[Route Mileage]]</f>
        <v>2.7762245003624314E-2</v>
      </c>
      <c r="AB2540" s="4">
        <v>0.37</v>
      </c>
      <c r="AC2540" s="4">
        <f>Table1[[#This Row],[FSC per Mile]]*Table1[[#This Row],[Route Mileage]]</f>
        <v>321.89999999999998</v>
      </c>
      <c r="AD2540" s="4">
        <f>Table1[[#This Row],[Tariff per Car]]+Table1[[#This Row],[FSC per Car]]</f>
        <v>3002.9</v>
      </c>
      <c r="AE2540" s="4">
        <f>IF(Table1[[#This Row],[Commodity]]="corn",Table1[[#This Row],[Tariff + FSC per Car]]/(111*2000/56),Table1[[#This Row],[Tariff + FSC per Car]]/(111*2000/60))</f>
        <v>0.8115945945945946</v>
      </c>
      <c r="AF2540" s="4">
        <f>Table1[[#This Row],[Tariff + FSC per Car]]/100.7</f>
        <v>29.820258192651441</v>
      </c>
      <c r="AG2540" s="4">
        <f>(Table1[[#This Row],[Tariff + FSC per Car]]/111)</f>
        <v>27.053153153153154</v>
      </c>
      <c r="AH2540" s="6">
        <f>(Table1[[#This Row],[Tariff + FSC per Car]]/111)/Table1[[#This Row],[Route Mileage]]</f>
        <v>3.1095578336957648E-2</v>
      </c>
    </row>
    <row r="2541" spans="1:34" x14ac:dyDescent="0.25">
      <c r="A2541" s="3">
        <v>46127</v>
      </c>
      <c r="B2541" s="22" t="s">
        <v>131</v>
      </c>
      <c r="C2541" s="22" t="s">
        <v>131</v>
      </c>
      <c r="D2541" s="25">
        <v>4050</v>
      </c>
      <c r="E2541" s="24">
        <v>1001000</v>
      </c>
      <c r="F2541" s="22" t="s">
        <v>72</v>
      </c>
      <c r="G2541" s="22" t="s">
        <v>36</v>
      </c>
      <c r="H2541" s="22" t="s">
        <v>135</v>
      </c>
      <c r="I2541" s="23" t="s">
        <v>59</v>
      </c>
      <c r="J2541" t="str">
        <f>_xlfn.CONCAT(IFERROR(INDEX(Lookup!B:B, MATCH(Table1[[#This Row],[Origin City]], Lookup!A:A, 0)), Table1[[#This Row],[Origin City]]),","," ",Table1[[#This Row],[Origin State]])</f>
        <v>Ida Grove, IA</v>
      </c>
      <c r="K2541" s="23" t="s">
        <v>136</v>
      </c>
      <c r="L2541" s="23" t="s">
        <v>83</v>
      </c>
      <c r="M2541" s="23" t="str">
        <f>_xlfn.CONCAT(IFERROR(INDEX(Lookup!B:B, MATCH(Table1[[#This Row],[Destination City]], Lookup!A:A, 0)), Table1[[#This Row],[Destination City]]),","," ",Table1[[#This Row],[Destination State]])</f>
        <v>Convent, LA</v>
      </c>
      <c r="N2541" s="44">
        <v>1376</v>
      </c>
      <c r="O2541" s="23" t="s">
        <v>86</v>
      </c>
      <c r="P2541" s="23">
        <v>105</v>
      </c>
      <c r="Q2541" s="23"/>
      <c r="R2541" s="23" t="s">
        <v>108</v>
      </c>
      <c r="S2541" s="23" t="s">
        <v>43</v>
      </c>
      <c r="T2541" s="23" t="s">
        <v>43</v>
      </c>
      <c r="U2541" s="31"/>
      <c r="V2541" s="32" t="s">
        <v>134</v>
      </c>
      <c r="W2541" s="4">
        <v>3434</v>
      </c>
      <c r="X2541" s="4">
        <f>IF(Table1[[#This Row],[Commodity]]="corn",Table1[[#This Row],[Tariff per Car]]/(111*2000/56),Table1[[#This Row],[Tariff per Car]]/(111*2000/60))</f>
        <v>0.92810810810810807</v>
      </c>
      <c r="Y2541" s="4">
        <f>Table1[[#This Row],[Tariff per Car]]/100.7</f>
        <v>34.101290963257199</v>
      </c>
      <c r="Z2541" s="4">
        <f>(Table1[[#This Row],[Tariff per Car]]/111)</f>
        <v>30.936936936936938</v>
      </c>
      <c r="AA2541" s="6">
        <f>(Table1[[#This Row],[Tariff per Car]]/111)/Table1[[#This Row],[Route Mileage]]</f>
        <v>2.2483239053006497E-2</v>
      </c>
      <c r="AB2541" s="4">
        <v>0.37</v>
      </c>
      <c r="AC2541" s="4">
        <f>Table1[[#This Row],[FSC per Mile]]*Table1[[#This Row],[Route Mileage]]</f>
        <v>509.12</v>
      </c>
      <c r="AD2541" s="4">
        <f>Table1[[#This Row],[Tariff per Car]]+Table1[[#This Row],[FSC per Car]]</f>
        <v>3943.12</v>
      </c>
      <c r="AE2541" s="4">
        <f>IF(Table1[[#This Row],[Commodity]]="corn",Table1[[#This Row],[Tariff + FSC per Car]]/(111*2000/56),Table1[[#This Row],[Tariff + FSC per Car]]/(111*2000/60))</f>
        <v>1.0657081081081081</v>
      </c>
      <c r="AF2541" s="4">
        <f>Table1[[#This Row],[Tariff + FSC per Car]]/100.7</f>
        <v>39.157100297914596</v>
      </c>
      <c r="AG2541" s="4">
        <f>(Table1[[#This Row],[Tariff + FSC per Car]]/111)</f>
        <v>35.523603603603604</v>
      </c>
      <c r="AH2541" s="6">
        <f>(Table1[[#This Row],[Tariff + FSC per Car]]/111)/Table1[[#This Row],[Route Mileage]]</f>
        <v>2.5816572386339828E-2</v>
      </c>
    </row>
    <row r="2542" spans="1:34" x14ac:dyDescent="0.25">
      <c r="A2542" s="3">
        <v>46127</v>
      </c>
      <c r="B2542" s="22" t="s">
        <v>131</v>
      </c>
      <c r="C2542" s="22" t="s">
        <v>131</v>
      </c>
      <c r="D2542" s="25">
        <v>4050</v>
      </c>
      <c r="E2542" s="24">
        <v>1001000</v>
      </c>
      <c r="F2542" s="22" t="s">
        <v>72</v>
      </c>
      <c r="G2542" s="22" t="s">
        <v>36</v>
      </c>
      <c r="H2542" s="22" t="s">
        <v>135</v>
      </c>
      <c r="I2542" s="23" t="s">
        <v>59</v>
      </c>
      <c r="J2542" t="str">
        <f>_xlfn.CONCAT(IFERROR(INDEX(Lookup!B:B, MATCH(Table1[[#This Row],[Origin City]], Lookup!A:A, 0)), Table1[[#This Row],[Origin City]]),","," ",Table1[[#This Row],[Origin State]])</f>
        <v>Ida Grove, IA</v>
      </c>
      <c r="K2542" s="23" t="s">
        <v>136</v>
      </c>
      <c r="L2542" s="23" t="s">
        <v>83</v>
      </c>
      <c r="M2542" s="23" t="str">
        <f>_xlfn.CONCAT(IFERROR(INDEX(Lookup!B:B, MATCH(Table1[[#This Row],[Destination City]], Lookup!A:A, 0)), Table1[[#This Row],[Destination City]]),","," ",Table1[[#This Row],[Destination State]])</f>
        <v>Convent, LA</v>
      </c>
      <c r="N2542" s="44">
        <v>1376</v>
      </c>
      <c r="O2542" s="23" t="s">
        <v>86</v>
      </c>
      <c r="P2542" s="23">
        <v>105</v>
      </c>
      <c r="Q2542" s="23"/>
      <c r="R2542" s="23" t="s">
        <v>2</v>
      </c>
      <c r="S2542" s="23" t="s">
        <v>43</v>
      </c>
      <c r="T2542" s="23" t="s">
        <v>43</v>
      </c>
      <c r="U2542" s="31"/>
      <c r="V2542" s="32" t="s">
        <v>134</v>
      </c>
      <c r="W2542" s="4">
        <v>3869</v>
      </c>
      <c r="X2542" s="4">
        <f>IF(Table1[[#This Row],[Commodity]]="corn",Table1[[#This Row],[Tariff per Car]]/(111*2000/56),Table1[[#This Row],[Tariff per Car]]/(111*2000/60))</f>
        <v>1.0456756756756758</v>
      </c>
      <c r="Y2542" s="4">
        <f>Table1[[#This Row],[Tariff per Car]]/100.7</f>
        <v>38.421052631578945</v>
      </c>
      <c r="Z2542" s="4">
        <f>(Table1[[#This Row],[Tariff per Car]]/111)</f>
        <v>34.855855855855857</v>
      </c>
      <c r="AA2542" s="6">
        <f>(Table1[[#This Row],[Tariff per Car]]/111)/Table1[[#This Row],[Route Mileage]]</f>
        <v>2.5331290592918502E-2</v>
      </c>
      <c r="AB2542" s="4">
        <v>0.37</v>
      </c>
      <c r="AC2542" s="4">
        <f>Table1[[#This Row],[FSC per Mile]]*Table1[[#This Row],[Route Mileage]]</f>
        <v>509.12</v>
      </c>
      <c r="AD2542" s="4">
        <f>Table1[[#This Row],[Tariff per Car]]+Table1[[#This Row],[FSC per Car]]</f>
        <v>4378.12</v>
      </c>
      <c r="AE2542" s="4">
        <f>IF(Table1[[#This Row],[Commodity]]="corn",Table1[[#This Row],[Tariff + FSC per Car]]/(111*2000/56),Table1[[#This Row],[Tariff + FSC per Car]]/(111*2000/60))</f>
        <v>1.1832756756756757</v>
      </c>
      <c r="AF2542" s="4">
        <f>Table1[[#This Row],[Tariff + FSC per Car]]/100.7</f>
        <v>43.476861966236342</v>
      </c>
      <c r="AG2542" s="4">
        <f>(Table1[[#This Row],[Tariff + FSC per Car]]/111)</f>
        <v>39.442522522522523</v>
      </c>
      <c r="AH2542" s="6">
        <f>(Table1[[#This Row],[Tariff + FSC per Car]]/111)/Table1[[#This Row],[Route Mileage]]</f>
        <v>2.8664623926251832E-2</v>
      </c>
    </row>
    <row r="2543" spans="1:34" x14ac:dyDescent="0.25">
      <c r="A2543" s="3">
        <v>46127</v>
      </c>
      <c r="B2543" s="22" t="s">
        <v>88</v>
      </c>
      <c r="C2543" s="22" t="s">
        <v>81</v>
      </c>
      <c r="D2543" s="25">
        <v>4444</v>
      </c>
      <c r="E2543" s="24">
        <v>47004</v>
      </c>
      <c r="F2543" s="22" t="s">
        <v>72</v>
      </c>
      <c r="G2543" s="22" t="s">
        <v>36</v>
      </c>
      <c r="H2543" s="22" t="s">
        <v>89</v>
      </c>
      <c r="I2543" s="23" t="s">
        <v>75</v>
      </c>
      <c r="J2543" t="str">
        <f>_xlfn.CONCAT(IFERROR(INDEX(Lookup!B:B, MATCH(Table1[[#This Row],[Origin City]], Lookup!A:A, 0)), Table1[[#This Row],[Origin City]]),","," ",Table1[[#This Row],[Origin State]])</f>
        <v>Enderlin, ND</v>
      </c>
      <c r="K2543" s="23" t="s">
        <v>119</v>
      </c>
      <c r="L2543" s="23" t="s">
        <v>57</v>
      </c>
      <c r="M2543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543" s="44">
        <v>1222</v>
      </c>
      <c r="O2543" s="23" t="s">
        <v>86</v>
      </c>
      <c r="P2543" s="23">
        <v>110</v>
      </c>
      <c r="Q2543" s="23">
        <v>110</v>
      </c>
      <c r="R2543" s="23" t="s">
        <v>42</v>
      </c>
      <c r="S2543" s="23" t="s">
        <v>43</v>
      </c>
      <c r="T2543" s="23" t="s">
        <v>52</v>
      </c>
      <c r="U2543" s="31"/>
      <c r="V2543" s="32" t="s">
        <v>87</v>
      </c>
      <c r="W2543" s="4">
        <v>3526</v>
      </c>
      <c r="X2543" s="4">
        <f>IF(Table1[[#This Row],[Commodity]]="corn",Table1[[#This Row],[Tariff per Car]]/(111*2000/56),Table1[[#This Row],[Tariff per Car]]/(111*2000/60))</f>
        <v>0.95297297297297301</v>
      </c>
      <c r="Y2543" s="4">
        <f>Table1[[#This Row],[Tariff per Car]]/100.7</f>
        <v>35.01489572989076</v>
      </c>
      <c r="Z2543" s="4">
        <f>(Table1[[#This Row],[Tariff per Car]]/111)</f>
        <v>31.765765765765767</v>
      </c>
      <c r="AA2543" s="6">
        <f>(Table1[[#This Row],[Tariff per Car]]/111)/Table1[[#This Row],[Route Mileage]]</f>
        <v>2.5994898335323868E-2</v>
      </c>
      <c r="AB2543" s="4">
        <v>0.53249999999999997</v>
      </c>
      <c r="AC2543" s="4">
        <f>Table1[[#This Row],[FSC per Mile]]*Table1[[#This Row],[Route Mileage]]</f>
        <v>650.71499999999992</v>
      </c>
      <c r="AD2543" s="4">
        <f>Table1[[#This Row],[Tariff per Car]]+Table1[[#This Row],[FSC per Car]]</f>
        <v>4176.7150000000001</v>
      </c>
      <c r="AE2543" s="4">
        <f>IF(Table1[[#This Row],[Commodity]]="corn",Table1[[#This Row],[Tariff + FSC per Car]]/(111*2000/56),Table1[[#This Row],[Tariff + FSC per Car]]/(111*2000/60))</f>
        <v>1.1288418918918919</v>
      </c>
      <c r="AF2543" s="4">
        <f>Table1[[#This Row],[Tariff + FSC per Car]]/100.7</f>
        <v>41.476812313803379</v>
      </c>
      <c r="AG2543" s="4">
        <f>(Table1[[#This Row],[Tariff + FSC per Car]]/111)</f>
        <v>37.628063063063067</v>
      </c>
      <c r="AH2543" s="6">
        <f>(Table1[[#This Row],[Tariff + FSC per Car]]/111)/Table1[[#This Row],[Route Mileage]]</f>
        <v>3.0792195632621169E-2</v>
      </c>
    </row>
    <row r="2544" spans="1:34" x14ac:dyDescent="0.25">
      <c r="A2544" s="3">
        <v>46127</v>
      </c>
      <c r="B2544" s="22" t="s">
        <v>88</v>
      </c>
      <c r="C2544" s="22" t="s">
        <v>81</v>
      </c>
      <c r="D2544" s="25">
        <v>4444</v>
      </c>
      <c r="E2544" s="24">
        <v>45650</v>
      </c>
      <c r="F2544" s="22" t="s">
        <v>72</v>
      </c>
      <c r="G2544" s="22" t="s">
        <v>36</v>
      </c>
      <c r="H2544" s="22" t="s">
        <v>89</v>
      </c>
      <c r="I2544" s="23" t="s">
        <v>75</v>
      </c>
      <c r="J2544" t="str">
        <f>_xlfn.CONCAT(IFERROR(INDEX(Lookup!B:B, MATCH(Table1[[#This Row],[Origin City]], Lookup!A:A, 0)), Table1[[#This Row],[Origin City]]),","," ",Table1[[#This Row],[Origin State]])</f>
        <v>Enderlin, ND</v>
      </c>
      <c r="K2544" s="23" t="s">
        <v>90</v>
      </c>
      <c r="L2544" s="23" t="s">
        <v>49</v>
      </c>
      <c r="M2544" s="23" t="str">
        <f>_xlfn.CONCAT(IFERROR(INDEX(Lookup!B:B, MATCH(Table1[[#This Row],[Destination City]], Lookup!A:A, 0)), Table1[[#This Row],[Destination City]]),","," ",Table1[[#This Row],[Destination State]])</f>
        <v>Kalama, WA</v>
      </c>
      <c r="N2544" s="44">
        <v>1617</v>
      </c>
      <c r="O2544" s="23" t="s">
        <v>86</v>
      </c>
      <c r="P2544" s="23">
        <v>110</v>
      </c>
      <c r="Q2544" s="23">
        <v>110</v>
      </c>
      <c r="R2544" s="23" t="s">
        <v>42</v>
      </c>
      <c r="S2544" s="23" t="s">
        <v>43</v>
      </c>
      <c r="T2544" s="23" t="s">
        <v>52</v>
      </c>
      <c r="U2544" s="31"/>
      <c r="V2544" s="32" t="s">
        <v>87</v>
      </c>
      <c r="W2544" s="4">
        <v>5785</v>
      </c>
      <c r="X2544" s="4">
        <f>IF(Table1[[#This Row],[Commodity]]="corn",Table1[[#This Row],[Tariff per Car]]/(111*2000/56),Table1[[#This Row],[Tariff per Car]]/(111*2000/60))</f>
        <v>1.5635135135135134</v>
      </c>
      <c r="Y2544" s="4">
        <f>Table1[[#This Row],[Tariff per Car]]/100.7</f>
        <v>57.447864945382321</v>
      </c>
      <c r="Z2544" s="4">
        <f>(Table1[[#This Row],[Tariff per Car]]/111)</f>
        <v>52.117117117117118</v>
      </c>
      <c r="AA2544" s="6">
        <f>(Table1[[#This Row],[Tariff per Car]]/111)/Table1[[#This Row],[Route Mileage]]</f>
        <v>3.2230746516460802E-2</v>
      </c>
      <c r="AB2544" s="4">
        <v>0.53249999999999997</v>
      </c>
      <c r="AC2544" s="4">
        <f>Table1[[#This Row],[FSC per Mile]]*Table1[[#This Row],[Route Mileage]]</f>
        <v>861.05250000000001</v>
      </c>
      <c r="AD2544" s="4">
        <f>Table1[[#This Row],[Tariff per Car]]+Table1[[#This Row],[FSC per Car]]</f>
        <v>6646.0524999999998</v>
      </c>
      <c r="AE2544" s="4">
        <f>IF(Table1[[#This Row],[Commodity]]="corn",Table1[[#This Row],[Tariff + FSC per Car]]/(111*2000/56),Table1[[#This Row],[Tariff + FSC per Car]]/(111*2000/60))</f>
        <v>1.7962304054054052</v>
      </c>
      <c r="AF2544" s="4">
        <f>Table1[[#This Row],[Tariff + FSC per Car]]/100.7</f>
        <v>65.998535253227402</v>
      </c>
      <c r="AG2544" s="4">
        <f>(Table1[[#This Row],[Tariff + FSC per Car]]/111)</f>
        <v>59.874346846846848</v>
      </c>
      <c r="AH2544" s="6">
        <f>(Table1[[#This Row],[Tariff + FSC per Car]]/111)/Table1[[#This Row],[Route Mileage]]</f>
        <v>3.7028043813758099E-2</v>
      </c>
    </row>
    <row r="2545" spans="1:34" x14ac:dyDescent="0.25">
      <c r="A2545" s="3">
        <v>46127</v>
      </c>
      <c r="B2545" s="22" t="s">
        <v>94</v>
      </c>
      <c r="C2545" s="22" t="s">
        <v>94</v>
      </c>
      <c r="D2545" s="25">
        <v>4317</v>
      </c>
      <c r="F2545" s="22" t="s">
        <v>72</v>
      </c>
      <c r="G2545" s="22" t="s">
        <v>36</v>
      </c>
      <c r="H2545" s="22" t="s">
        <v>106</v>
      </c>
      <c r="I2545" s="23" t="s">
        <v>57</v>
      </c>
      <c r="J2545" t="str">
        <f>_xlfn.CONCAT(IFERROR(INDEX(Lookup!B:B, MATCH(Table1[[#This Row],[Origin City]], Lookup!A:A, 0)), Table1[[#This Row],[Origin City]]),","," ",Table1[[#This Row],[Origin State]])</f>
        <v>Casey, IL</v>
      </c>
      <c r="K2545" s="23" t="s">
        <v>107</v>
      </c>
      <c r="L2545" s="23" t="s">
        <v>98</v>
      </c>
      <c r="M2545" s="23" t="str">
        <f>_xlfn.CONCAT(IFERROR(INDEX(Lookup!B:B, MATCH(Table1[[#This Row],[Destination City]], Lookup!A:A, 0)), Table1[[#This Row],[Destination City]]),","," ",Table1[[#This Row],[Destination State]])</f>
        <v>Mobile, AL</v>
      </c>
      <c r="N2545" s="44">
        <v>779</v>
      </c>
      <c r="O2545" s="23" t="s">
        <v>86</v>
      </c>
      <c r="P2545" s="23">
        <v>90</v>
      </c>
      <c r="Q2545" s="23">
        <v>90</v>
      </c>
      <c r="R2545" s="23" t="s">
        <v>108</v>
      </c>
      <c r="S2545" s="23" t="s">
        <v>43</v>
      </c>
      <c r="T2545" s="23" t="s">
        <v>52</v>
      </c>
      <c r="U2545" s="31"/>
      <c r="V2545" s="32" t="s">
        <v>87</v>
      </c>
      <c r="W2545" s="4">
        <v>3646</v>
      </c>
      <c r="X2545" s="4">
        <f>IF(Table1[[#This Row],[Commodity]]="corn",Table1[[#This Row],[Tariff per Car]]/(111*2000/56),Table1[[#This Row],[Tariff per Car]]/(111*2000/60))</f>
        <v>0.98540540540540544</v>
      </c>
      <c r="Y2545" s="4">
        <f>Table1[[#This Row],[Tariff per Car]]/100.7</f>
        <v>36.206554121151939</v>
      </c>
      <c r="Z2545" s="4">
        <f>(Table1[[#This Row],[Tariff per Car]]/111)</f>
        <v>32.846846846846844</v>
      </c>
      <c r="AA2545" s="6">
        <f>(Table1[[#This Row],[Tariff per Car]]/111)/Table1[[#This Row],[Route Mileage]]</f>
        <v>4.2165400316876565E-2</v>
      </c>
      <c r="AB2545" s="4">
        <v>0</v>
      </c>
      <c r="AC2545" s="4">
        <f>Table1[[#This Row],[FSC per Mile]]*Table1[[#This Row],[Route Mileage]]</f>
        <v>0</v>
      </c>
      <c r="AD2545" s="4">
        <f>Table1[[#This Row],[Tariff per Car]]+Table1[[#This Row],[FSC per Car]]</f>
        <v>3646</v>
      </c>
      <c r="AE2545" s="4">
        <f>IF(Table1[[#This Row],[Commodity]]="corn",Table1[[#This Row],[Tariff + FSC per Car]]/(111*2000/56),Table1[[#This Row],[Tariff + FSC per Car]]/(111*2000/60))</f>
        <v>0.98540540540540544</v>
      </c>
      <c r="AF2545" s="4">
        <f>Table1[[#This Row],[Tariff + FSC per Car]]/100.7</f>
        <v>36.206554121151939</v>
      </c>
      <c r="AG2545" s="4">
        <f>(Table1[[#This Row],[Tariff + FSC per Car]]/111)</f>
        <v>32.846846846846844</v>
      </c>
      <c r="AH2545" s="6">
        <f>(Table1[[#This Row],[Tariff + FSC per Car]]/111)/Table1[[#This Row],[Route Mileage]]</f>
        <v>4.2165400316876565E-2</v>
      </c>
    </row>
    <row r="2546" spans="1:34" x14ac:dyDescent="0.25">
      <c r="A2546" s="3">
        <v>46127</v>
      </c>
      <c r="B2546" s="22" t="s">
        <v>94</v>
      </c>
      <c r="C2546" s="22" t="s">
        <v>94</v>
      </c>
      <c r="D2546" s="25">
        <v>4317</v>
      </c>
      <c r="F2546" s="22" t="s">
        <v>72</v>
      </c>
      <c r="G2546" s="22" t="s">
        <v>36</v>
      </c>
      <c r="H2546" s="22" t="s">
        <v>106</v>
      </c>
      <c r="I2546" s="23" t="s">
        <v>57</v>
      </c>
      <c r="J2546" t="str">
        <f>_xlfn.CONCAT(IFERROR(INDEX(Lookup!B:B, MATCH(Table1[[#This Row],[Origin City]], Lookup!A:A, 0)), Table1[[#This Row],[Origin City]]),","," ",Table1[[#This Row],[Origin State]])</f>
        <v>Casey, IL</v>
      </c>
      <c r="K2546" s="23" t="s">
        <v>107</v>
      </c>
      <c r="L2546" s="23" t="s">
        <v>98</v>
      </c>
      <c r="M2546" s="23" t="str">
        <f>_xlfn.CONCAT(IFERROR(INDEX(Lookup!B:B, MATCH(Table1[[#This Row],[Destination City]], Lookup!A:A, 0)), Table1[[#This Row],[Destination City]]),","," ",Table1[[#This Row],[Destination State]])</f>
        <v>Mobile, AL</v>
      </c>
      <c r="N2546" s="44">
        <v>779</v>
      </c>
      <c r="O2546" s="23" t="s">
        <v>86</v>
      </c>
      <c r="P2546" s="23">
        <v>90</v>
      </c>
      <c r="Q2546" s="23">
        <v>90</v>
      </c>
      <c r="R2546" s="23" t="s">
        <v>2</v>
      </c>
      <c r="S2546" s="23" t="s">
        <v>43</v>
      </c>
      <c r="T2546" s="23" t="s">
        <v>43</v>
      </c>
      <c r="U2546" s="31"/>
      <c r="V2546" s="32" t="s">
        <v>87</v>
      </c>
      <c r="W2546" s="4">
        <v>3866</v>
      </c>
      <c r="X2546" s="4">
        <f>IF(Table1[[#This Row],[Commodity]]="corn",Table1[[#This Row],[Tariff per Car]]/(111*2000/56),Table1[[#This Row],[Tariff per Car]]/(111*2000/60))</f>
        <v>1.0448648648648649</v>
      </c>
      <c r="Y2546" s="4">
        <f>Table1[[#This Row],[Tariff per Car]]/100.7</f>
        <v>38.391261171797417</v>
      </c>
      <c r="Z2546" s="4">
        <f>(Table1[[#This Row],[Tariff per Car]]/111)</f>
        <v>34.828828828828826</v>
      </c>
      <c r="AA2546" s="6">
        <f>(Table1[[#This Row],[Tariff per Car]]/111)/Table1[[#This Row],[Route Mileage]]</f>
        <v>4.4709664735338675E-2</v>
      </c>
      <c r="AB2546" s="4">
        <v>0</v>
      </c>
      <c r="AC2546" s="4">
        <f>Table1[[#This Row],[FSC per Mile]]*Table1[[#This Row],[Route Mileage]]</f>
        <v>0</v>
      </c>
      <c r="AD2546" s="4">
        <f>Table1[[#This Row],[Tariff per Car]]+Table1[[#This Row],[FSC per Car]]</f>
        <v>3866</v>
      </c>
      <c r="AE2546" s="4">
        <f>IF(Table1[[#This Row],[Commodity]]="corn",Table1[[#This Row],[Tariff + FSC per Car]]/(111*2000/56),Table1[[#This Row],[Tariff + FSC per Car]]/(111*2000/60))</f>
        <v>1.0448648648648649</v>
      </c>
      <c r="AF2546" s="4">
        <f>Table1[[#This Row],[Tariff + FSC per Car]]/100.7</f>
        <v>38.391261171797417</v>
      </c>
      <c r="AG2546" s="4">
        <f>(Table1[[#This Row],[Tariff + FSC per Car]]/111)</f>
        <v>34.828828828828826</v>
      </c>
      <c r="AH2546" s="6">
        <f>(Table1[[#This Row],[Tariff + FSC per Car]]/111)/Table1[[#This Row],[Route Mileage]]</f>
        <v>4.4709664735338675E-2</v>
      </c>
    </row>
    <row r="2547" spans="1:34" x14ac:dyDescent="0.25">
      <c r="A2547" s="3">
        <v>46127</v>
      </c>
      <c r="B2547" s="22" t="s">
        <v>94</v>
      </c>
      <c r="C2547" s="22" t="s">
        <v>94</v>
      </c>
      <c r="D2547" s="25">
        <v>4317</v>
      </c>
      <c r="F2547" s="22" t="s">
        <v>72</v>
      </c>
      <c r="G2547" s="22" t="s">
        <v>36</v>
      </c>
      <c r="H2547" s="22" t="s">
        <v>109</v>
      </c>
      <c r="I2547" s="23" t="s">
        <v>100</v>
      </c>
      <c r="J2547" t="str">
        <f>_xlfn.CONCAT(IFERROR(INDEX(Lookup!B:B, MATCH(Table1[[#This Row],[Origin City]], Lookup!A:A, 0)), Table1[[#This Row],[Origin City]]),","," ",Table1[[#This Row],[Origin State]])</f>
        <v>Marion, OH</v>
      </c>
      <c r="K2547" s="23" t="s">
        <v>110</v>
      </c>
      <c r="L2547" s="23" t="s">
        <v>111</v>
      </c>
      <c r="M2547" s="23" t="str">
        <f>_xlfn.CONCAT(IFERROR(INDEX(Lookup!B:B, MATCH(Table1[[#This Row],[Destination City]], Lookup!A:A, 0)), Table1[[#This Row],[Destination City]]),","," ",Table1[[#This Row],[Destination State]])</f>
        <v>Chesapeake, VA</v>
      </c>
      <c r="N2547" s="44">
        <v>760</v>
      </c>
      <c r="O2547" s="23" t="s">
        <v>86</v>
      </c>
      <c r="P2547" s="23">
        <v>90</v>
      </c>
      <c r="Q2547" s="23">
        <v>90</v>
      </c>
      <c r="R2547" s="23" t="s">
        <v>108</v>
      </c>
      <c r="S2547" s="23" t="s">
        <v>43</v>
      </c>
      <c r="T2547" s="23" t="s">
        <v>52</v>
      </c>
      <c r="U2547" s="31"/>
      <c r="V2547" s="32" t="s">
        <v>87</v>
      </c>
      <c r="W2547" s="4">
        <v>3214</v>
      </c>
      <c r="X2547" s="4">
        <f>IF(Table1[[#This Row],[Commodity]]="corn",Table1[[#This Row],[Tariff per Car]]/(111*2000/56),Table1[[#This Row],[Tariff per Car]]/(111*2000/60))</f>
        <v>0.86864864864864866</v>
      </c>
      <c r="Y2547" s="4">
        <f>Table1[[#This Row],[Tariff per Car]]/100.7</f>
        <v>31.916583912611717</v>
      </c>
      <c r="Z2547" s="4">
        <f>(Table1[[#This Row],[Tariff per Car]]/111)</f>
        <v>28.954954954954953</v>
      </c>
      <c r="AA2547" s="6">
        <f>(Table1[[#This Row],[Tariff per Car]]/111)/Table1[[#This Row],[Route Mileage]]</f>
        <v>3.80986249407302E-2</v>
      </c>
      <c r="AB2547" s="4">
        <v>0</v>
      </c>
      <c r="AC2547" s="4">
        <f>Table1[[#This Row],[FSC per Mile]]*Table1[[#This Row],[Route Mileage]]</f>
        <v>0</v>
      </c>
      <c r="AD2547" s="4">
        <f>Table1[[#This Row],[Tariff per Car]]+Table1[[#This Row],[FSC per Car]]</f>
        <v>3214</v>
      </c>
      <c r="AE2547" s="4">
        <f>IF(Table1[[#This Row],[Commodity]]="corn",Table1[[#This Row],[Tariff + FSC per Car]]/(111*2000/56),Table1[[#This Row],[Tariff + FSC per Car]]/(111*2000/60))</f>
        <v>0.86864864864864866</v>
      </c>
      <c r="AF2547" s="4">
        <f>Table1[[#This Row],[Tariff + FSC per Car]]/100.7</f>
        <v>31.916583912611717</v>
      </c>
      <c r="AG2547" s="4">
        <f>(Table1[[#This Row],[Tariff + FSC per Car]]/111)</f>
        <v>28.954954954954953</v>
      </c>
      <c r="AH2547" s="6">
        <f>(Table1[[#This Row],[Tariff + FSC per Car]]/111)/Table1[[#This Row],[Route Mileage]]</f>
        <v>3.80986249407302E-2</v>
      </c>
    </row>
    <row r="2548" spans="1:34" x14ac:dyDescent="0.25">
      <c r="A2548" s="3">
        <v>46127</v>
      </c>
      <c r="B2548" s="22" t="s">
        <v>94</v>
      </c>
      <c r="C2548" s="22" t="s">
        <v>94</v>
      </c>
      <c r="D2548" s="25">
        <v>4317</v>
      </c>
      <c r="F2548" s="22" t="s">
        <v>72</v>
      </c>
      <c r="G2548" s="22" t="s">
        <v>36</v>
      </c>
      <c r="H2548" s="22" t="s">
        <v>109</v>
      </c>
      <c r="I2548" s="23" t="s">
        <v>100</v>
      </c>
      <c r="J2548" t="str">
        <f>_xlfn.CONCAT(IFERROR(INDEX(Lookup!B:B, MATCH(Table1[[#This Row],[Origin City]], Lookup!A:A, 0)), Table1[[#This Row],[Origin City]]),","," ",Table1[[#This Row],[Origin State]])</f>
        <v>Marion, OH</v>
      </c>
      <c r="K2548" s="23" t="s">
        <v>110</v>
      </c>
      <c r="L2548" s="23" t="s">
        <v>111</v>
      </c>
      <c r="M2548" s="23" t="str">
        <f>_xlfn.CONCAT(IFERROR(INDEX(Lookup!B:B, MATCH(Table1[[#This Row],[Destination City]], Lookup!A:A, 0)), Table1[[#This Row],[Destination City]]),","," ",Table1[[#This Row],[Destination State]])</f>
        <v>Chesapeake, VA</v>
      </c>
      <c r="N2548" s="44">
        <v>760</v>
      </c>
      <c r="O2548" s="23" t="s">
        <v>86</v>
      </c>
      <c r="P2548" s="23">
        <v>90</v>
      </c>
      <c r="Q2548" s="23">
        <v>90</v>
      </c>
      <c r="R2548" s="23" t="s">
        <v>2</v>
      </c>
      <c r="S2548" s="23" t="s">
        <v>43</v>
      </c>
      <c r="T2548" s="23" t="s">
        <v>43</v>
      </c>
      <c r="U2548" s="31"/>
      <c r="V2548" s="32" t="s">
        <v>87</v>
      </c>
      <c r="W2548" s="4">
        <v>3654</v>
      </c>
      <c r="X2548" s="4">
        <f>IF(Table1[[#This Row],[Commodity]]="corn",Table1[[#This Row],[Tariff per Car]]/(111*2000/56),Table1[[#This Row],[Tariff per Car]]/(111*2000/60))</f>
        <v>0.98756756756756758</v>
      </c>
      <c r="Y2548" s="4">
        <f>Table1[[#This Row],[Tariff per Car]]/100.7</f>
        <v>36.285998013902677</v>
      </c>
      <c r="Z2548" s="4">
        <f>(Table1[[#This Row],[Tariff per Car]]/111)</f>
        <v>32.918918918918919</v>
      </c>
      <c r="AA2548" s="6">
        <f>(Table1[[#This Row],[Tariff per Car]]/111)/Table1[[#This Row],[Route Mileage]]</f>
        <v>4.3314366998577526E-2</v>
      </c>
      <c r="AB2548" s="4">
        <v>0</v>
      </c>
      <c r="AC2548" s="4">
        <f>Table1[[#This Row],[FSC per Mile]]*Table1[[#This Row],[Route Mileage]]</f>
        <v>0</v>
      </c>
      <c r="AD2548" s="4">
        <f>Table1[[#This Row],[Tariff per Car]]+Table1[[#This Row],[FSC per Car]]</f>
        <v>3654</v>
      </c>
      <c r="AE2548" s="4">
        <f>IF(Table1[[#This Row],[Commodity]]="corn",Table1[[#This Row],[Tariff + FSC per Car]]/(111*2000/56),Table1[[#This Row],[Tariff + FSC per Car]]/(111*2000/60))</f>
        <v>0.98756756756756758</v>
      </c>
      <c r="AF2548" s="4">
        <f>Table1[[#This Row],[Tariff + FSC per Car]]/100.7</f>
        <v>36.285998013902677</v>
      </c>
      <c r="AG2548" s="4">
        <f>(Table1[[#This Row],[Tariff + FSC per Car]]/111)</f>
        <v>32.918918918918919</v>
      </c>
      <c r="AH2548" s="6">
        <f>(Table1[[#This Row],[Tariff + FSC per Car]]/111)/Table1[[#This Row],[Route Mileage]]</f>
        <v>4.3314366998577526E-2</v>
      </c>
    </row>
    <row r="2549" spans="1:34" x14ac:dyDescent="0.25">
      <c r="A2549" s="3">
        <v>46127</v>
      </c>
      <c r="B2549" s="22" t="s">
        <v>112</v>
      </c>
      <c r="C2549" s="22" t="s">
        <v>112</v>
      </c>
      <c r="D2549" s="25">
        <v>4051</v>
      </c>
      <c r="E2549" s="24">
        <v>1144</v>
      </c>
      <c r="F2549" s="22" t="s">
        <v>72</v>
      </c>
      <c r="G2549" s="22" t="s">
        <v>36</v>
      </c>
      <c r="H2549" s="22" t="s">
        <v>128</v>
      </c>
      <c r="I2549" s="23" t="s">
        <v>77</v>
      </c>
      <c r="J2549" t="str">
        <f>_xlfn.CONCAT(IFERROR(INDEX(Lookup!B:B, MATCH(Table1[[#This Row],[Origin City]], Lookup!A:A, 0)), Table1[[#This Row],[Origin City]]),","," ",Table1[[#This Row],[Origin State]])</f>
        <v>Canton, KS</v>
      </c>
      <c r="K2549" s="23" t="s">
        <v>65</v>
      </c>
      <c r="L2549" s="23" t="s">
        <v>54</v>
      </c>
      <c r="M2549" s="23" t="str">
        <f>_xlfn.CONCAT(IFERROR(INDEX(Lookup!B:B, MATCH(Table1[[#This Row],[Destination City]], Lookup!A:A, 0)), Table1[[#This Row],[Destination City]]),","," ",Table1[[#This Row],[Destination State]])</f>
        <v>Houston, TX</v>
      </c>
      <c r="N2549" s="44">
        <v>747</v>
      </c>
      <c r="O2549" s="23" t="s">
        <v>51</v>
      </c>
      <c r="P2549" s="23">
        <v>107</v>
      </c>
      <c r="Q2549" s="23"/>
      <c r="R2549" s="23" t="s">
        <v>42</v>
      </c>
      <c r="S2549" s="23" t="s">
        <v>43</v>
      </c>
      <c r="T2549" s="23" t="s">
        <v>52</v>
      </c>
      <c r="U2549" s="37" t="s">
        <v>44</v>
      </c>
      <c r="V2549" s="32"/>
      <c r="W2549" s="4">
        <v>3650</v>
      </c>
      <c r="X2549" s="4">
        <f>IF(Table1[[#This Row],[Commodity]]="corn",Table1[[#This Row],[Tariff per Car]]/(111*2000/56),Table1[[#This Row],[Tariff per Car]]/(111*2000/60))</f>
        <v>0.98648648648648651</v>
      </c>
      <c r="Y2549" s="4">
        <f>Table1[[#This Row],[Tariff per Car]]/100.7</f>
        <v>36.246276067527305</v>
      </c>
      <c r="Z2549" s="4">
        <f>(Table1[[#This Row],[Tariff per Car]]/111)</f>
        <v>32.882882882882882</v>
      </c>
      <c r="AA2549" s="6">
        <f>(Table1[[#This Row],[Tariff per Car]]/111)/Table1[[#This Row],[Route Mileage]]</f>
        <v>4.4019923537995824E-2</v>
      </c>
      <c r="AB2549" s="4">
        <v>0.33</v>
      </c>
      <c r="AC2549" s="4">
        <f>Table1[[#This Row],[FSC per Mile]]*Table1[[#This Row],[Route Mileage]]</f>
        <v>246.51000000000002</v>
      </c>
      <c r="AD2549" s="4">
        <f>Table1[[#This Row],[Tariff per Car]]+Table1[[#This Row],[FSC per Car]]</f>
        <v>3896.51</v>
      </c>
      <c r="AE2549" s="4">
        <f>IF(Table1[[#This Row],[Commodity]]="corn",Table1[[#This Row],[Tariff + FSC per Car]]/(111*2000/56),Table1[[#This Row],[Tariff + FSC per Car]]/(111*2000/60))</f>
        <v>1.0531108108108109</v>
      </c>
      <c r="AF2549" s="4">
        <f>Table1[[#This Row],[Tariff + FSC per Car]]/100.7</f>
        <v>38.694240317775574</v>
      </c>
      <c r="AG2549" s="4">
        <f>(Table1[[#This Row],[Tariff + FSC per Car]]/111)</f>
        <v>35.103693693693693</v>
      </c>
      <c r="AH2549" s="6">
        <f>(Table1[[#This Row],[Tariff + FSC per Car]]/111)/Table1[[#This Row],[Route Mileage]]</f>
        <v>4.6992896510968801E-2</v>
      </c>
    </row>
    <row r="2550" spans="1:34" x14ac:dyDescent="0.25">
      <c r="A2550" s="3">
        <v>46127</v>
      </c>
      <c r="B2550" s="22" t="s">
        <v>112</v>
      </c>
      <c r="C2550" s="22" t="s">
        <v>112</v>
      </c>
      <c r="D2550" s="25">
        <v>4051</v>
      </c>
      <c r="E2550" s="24">
        <v>1301</v>
      </c>
      <c r="F2550" s="22" t="s">
        <v>72</v>
      </c>
      <c r="G2550" s="22" t="s">
        <v>36</v>
      </c>
      <c r="H2550" s="22" t="s">
        <v>129</v>
      </c>
      <c r="I2550" s="23" t="s">
        <v>38</v>
      </c>
      <c r="J2550" t="str">
        <f>_xlfn.CONCAT(IFERROR(INDEX(Lookup!B:B, MATCH(Table1[[#This Row],[Origin City]], Lookup!A:A, 0)), Table1[[#This Row],[Origin City]]),","," ",Table1[[#This Row],[Origin State]])</f>
        <v>Cozad, NE</v>
      </c>
      <c r="K2550" s="23" t="s">
        <v>90</v>
      </c>
      <c r="L2550" s="23" t="s">
        <v>49</v>
      </c>
      <c r="M2550" s="23" t="str">
        <f>_xlfn.CONCAT(IFERROR(INDEX(Lookup!B:B, MATCH(Table1[[#This Row],[Destination City]], Lookup!A:A, 0)), Table1[[#This Row],[Destination City]]),","," ",Table1[[#This Row],[Destination State]])</f>
        <v>Kalama, WA</v>
      </c>
      <c r="N2550" s="44">
        <v>1562</v>
      </c>
      <c r="O2550" s="23" t="s">
        <v>51</v>
      </c>
      <c r="P2550" s="23">
        <v>107</v>
      </c>
      <c r="Q2550" s="23"/>
      <c r="R2550" s="23" t="s">
        <v>42</v>
      </c>
      <c r="S2550" s="23" t="s">
        <v>43</v>
      </c>
      <c r="T2550" s="23" t="s">
        <v>52</v>
      </c>
      <c r="U2550" s="37" t="s">
        <v>44</v>
      </c>
      <c r="V2550" s="32"/>
      <c r="W2550" s="4">
        <v>5140</v>
      </c>
      <c r="X2550" s="4">
        <f>IF(Table1[[#This Row],[Commodity]]="corn",Table1[[#This Row],[Tariff per Car]]/(111*2000/56),Table1[[#This Row],[Tariff per Car]]/(111*2000/60))</f>
        <v>1.3891891891891892</v>
      </c>
      <c r="Y2550" s="4">
        <f>Table1[[#This Row],[Tariff per Car]]/100.7</f>
        <v>51.042701092353525</v>
      </c>
      <c r="Z2550" s="4">
        <f>(Table1[[#This Row],[Tariff per Car]]/111)</f>
        <v>46.306306306306304</v>
      </c>
      <c r="AA2550" s="6">
        <f>(Table1[[#This Row],[Tariff per Car]]/111)/Table1[[#This Row],[Route Mileage]]</f>
        <v>2.9645522603269081E-2</v>
      </c>
      <c r="AB2550" s="4">
        <v>0.33</v>
      </c>
      <c r="AC2550" s="4">
        <f>Table1[[#This Row],[FSC per Mile]]*Table1[[#This Row],[Route Mileage]]</f>
        <v>515.46</v>
      </c>
      <c r="AD2550" s="4">
        <f>Table1[[#This Row],[Tariff per Car]]+Table1[[#This Row],[FSC per Car]]</f>
        <v>5655.46</v>
      </c>
      <c r="AE2550" s="4">
        <f>IF(Table1[[#This Row],[Commodity]]="corn",Table1[[#This Row],[Tariff + FSC per Car]]/(111*2000/56),Table1[[#This Row],[Tariff + FSC per Car]]/(111*2000/60))</f>
        <v>1.5285027027027027</v>
      </c>
      <c r="AF2550" s="4">
        <f>Table1[[#This Row],[Tariff + FSC per Car]]/100.7</f>
        <v>56.161469712015887</v>
      </c>
      <c r="AG2550" s="4">
        <f>(Table1[[#This Row],[Tariff + FSC per Car]]/111)</f>
        <v>50.950090090090093</v>
      </c>
      <c r="AH2550" s="6">
        <f>(Table1[[#This Row],[Tariff + FSC per Car]]/111)/Table1[[#This Row],[Route Mileage]]</f>
        <v>3.2618495576242058E-2</v>
      </c>
    </row>
    <row r="2551" spans="1:34" x14ac:dyDescent="0.25">
      <c r="A2551" s="3">
        <v>46127</v>
      </c>
      <c r="B2551" s="22" t="s">
        <v>112</v>
      </c>
      <c r="C2551" s="22" t="s">
        <v>112</v>
      </c>
      <c r="D2551" s="25">
        <v>4051</v>
      </c>
      <c r="E2551" s="24">
        <v>1144</v>
      </c>
      <c r="F2551" s="22" t="s">
        <v>72</v>
      </c>
      <c r="G2551" s="22" t="s">
        <v>36</v>
      </c>
      <c r="H2551" s="22" t="s">
        <v>129</v>
      </c>
      <c r="I2551" s="23" t="s">
        <v>38</v>
      </c>
      <c r="J2551" t="str">
        <f>_xlfn.CONCAT(IFERROR(INDEX(Lookup!B:B, MATCH(Table1[[#This Row],[Origin City]], Lookup!A:A, 0)), Table1[[#This Row],[Origin City]]),","," ",Table1[[#This Row],[Origin State]])</f>
        <v>Cozad, NE</v>
      </c>
      <c r="K2551" s="23" t="s">
        <v>65</v>
      </c>
      <c r="L2551" s="23" t="s">
        <v>54</v>
      </c>
      <c r="M2551" s="23" t="str">
        <f>_xlfn.CONCAT(IFERROR(INDEX(Lookup!B:B, MATCH(Table1[[#This Row],[Destination City]], Lookup!A:A, 0)), Table1[[#This Row],[Destination City]]),","," ",Table1[[#This Row],[Destination State]])</f>
        <v>Houston, TX</v>
      </c>
      <c r="N2551" s="44">
        <v>1078</v>
      </c>
      <c r="O2551" s="23" t="s">
        <v>51</v>
      </c>
      <c r="P2551" s="23">
        <v>107</v>
      </c>
      <c r="Q2551" s="23"/>
      <c r="R2551" s="23" t="s">
        <v>42</v>
      </c>
      <c r="S2551" s="23" t="s">
        <v>43</v>
      </c>
      <c r="T2551" s="23" t="s">
        <v>52</v>
      </c>
      <c r="U2551" s="37" t="s">
        <v>44</v>
      </c>
      <c r="V2551" s="32"/>
      <c r="W2551" s="4">
        <v>4010</v>
      </c>
      <c r="X2551" s="4">
        <f>IF(Table1[[#This Row],[Commodity]]="corn",Table1[[#This Row],[Tariff per Car]]/(111*2000/56),Table1[[#This Row],[Tariff per Car]]/(111*2000/60))</f>
        <v>1.0837837837837838</v>
      </c>
      <c r="Y2551" s="4">
        <f>Table1[[#This Row],[Tariff per Car]]/100.7</f>
        <v>39.821251241310826</v>
      </c>
      <c r="Z2551" s="4">
        <f>(Table1[[#This Row],[Tariff per Car]]/111)</f>
        <v>36.126126126126124</v>
      </c>
      <c r="AA2551" s="6">
        <f>(Table1[[#This Row],[Tariff per Car]]/111)/Table1[[#This Row],[Route Mileage]]</f>
        <v>3.3512176369319226E-2</v>
      </c>
      <c r="AB2551" s="4">
        <v>0.33</v>
      </c>
      <c r="AC2551" s="4">
        <f>Table1[[#This Row],[FSC per Mile]]*Table1[[#This Row],[Route Mileage]]</f>
        <v>355.74</v>
      </c>
      <c r="AD2551" s="4">
        <f>Table1[[#This Row],[Tariff per Car]]+Table1[[#This Row],[FSC per Car]]</f>
        <v>4365.74</v>
      </c>
      <c r="AE2551" s="4">
        <f>IF(Table1[[#This Row],[Commodity]]="corn",Table1[[#This Row],[Tariff + FSC per Car]]/(111*2000/56),Table1[[#This Row],[Tariff + FSC per Car]]/(111*2000/60))</f>
        <v>1.1799297297297298</v>
      </c>
      <c r="AF2551" s="4">
        <f>Table1[[#This Row],[Tariff + FSC per Car]]/100.7</f>
        <v>43.353922542204565</v>
      </c>
      <c r="AG2551" s="4">
        <f>(Table1[[#This Row],[Tariff + FSC per Car]]/111)</f>
        <v>39.33099099099099</v>
      </c>
      <c r="AH2551" s="6">
        <f>(Table1[[#This Row],[Tariff + FSC per Car]]/111)/Table1[[#This Row],[Route Mileage]]</f>
        <v>3.6485149342292196E-2</v>
      </c>
    </row>
    <row r="2552" spans="1:34" x14ac:dyDescent="0.25">
      <c r="A2552" s="3">
        <v>46127</v>
      </c>
      <c r="B2552" s="22" t="s">
        <v>112</v>
      </c>
      <c r="C2552" s="22" t="s">
        <v>112</v>
      </c>
      <c r="D2552" s="25">
        <v>4051</v>
      </c>
      <c r="E2552" s="24">
        <v>1144</v>
      </c>
      <c r="F2552" s="22" t="s">
        <v>72</v>
      </c>
      <c r="G2552" s="22" t="s">
        <v>36</v>
      </c>
      <c r="H2552" s="22" t="s">
        <v>122</v>
      </c>
      <c r="I2552" s="23" t="s">
        <v>59</v>
      </c>
      <c r="J2552" t="str">
        <f>_xlfn.CONCAT(IFERROR(INDEX(Lookup!B:B, MATCH(Table1[[#This Row],[Origin City]], Lookup!A:A, 0)), Table1[[#This Row],[Origin City]]),","," ",Table1[[#This Row],[Origin State]])</f>
        <v>Sloan, IA</v>
      </c>
      <c r="K2552" s="23" t="s">
        <v>130</v>
      </c>
      <c r="L2552" s="23" t="s">
        <v>83</v>
      </c>
      <c r="M2552" s="23" t="str">
        <f>_xlfn.CONCAT(IFERROR(INDEX(Lookup!B:B, MATCH(Table1[[#This Row],[Destination City]], Lookup!A:A, 0)), Table1[[#This Row],[Destination City]]),","," ",Table1[[#This Row],[Destination State]])</f>
        <v>Ama, LA</v>
      </c>
      <c r="N2552" s="44">
        <v>1231</v>
      </c>
      <c r="O2552" s="23" t="s">
        <v>51</v>
      </c>
      <c r="P2552" s="23">
        <v>107</v>
      </c>
      <c r="Q2552" s="23"/>
      <c r="R2552" s="23" t="s">
        <v>42</v>
      </c>
      <c r="S2552" s="23" t="s">
        <v>43</v>
      </c>
      <c r="T2552" s="23" t="s">
        <v>52</v>
      </c>
      <c r="U2552" s="37" t="s">
        <v>44</v>
      </c>
      <c r="V2552" s="32"/>
      <c r="W2552" s="4">
        <v>4090</v>
      </c>
      <c r="X2552" s="4">
        <f>IF(Table1[[#This Row],[Commodity]]="corn",Table1[[#This Row],[Tariff per Car]]/(111*2000/56),Table1[[#This Row],[Tariff per Car]]/(111*2000/60))</f>
        <v>1.1054054054054054</v>
      </c>
      <c r="Y2552" s="4">
        <f>Table1[[#This Row],[Tariff per Car]]/100.7</f>
        <v>40.615690168818269</v>
      </c>
      <c r="Z2552" s="4">
        <f>(Table1[[#This Row],[Tariff per Car]]/111)</f>
        <v>36.846846846846844</v>
      </c>
      <c r="AA2552" s="6">
        <f>(Table1[[#This Row],[Tariff per Car]]/111)/Table1[[#This Row],[Route Mileage]]</f>
        <v>2.9932450728551458E-2</v>
      </c>
      <c r="AB2552" s="4">
        <v>0.33</v>
      </c>
      <c r="AC2552" s="4">
        <f>Table1[[#This Row],[FSC per Mile]]*Table1[[#This Row],[Route Mileage]]</f>
        <v>406.23</v>
      </c>
      <c r="AD2552" s="4">
        <f>Table1[[#This Row],[Tariff per Car]]+Table1[[#This Row],[FSC per Car]]</f>
        <v>4496.2299999999996</v>
      </c>
      <c r="AE2552" s="4">
        <f>IF(Table1[[#This Row],[Commodity]]="corn",Table1[[#This Row],[Tariff + FSC per Car]]/(111*2000/56),Table1[[#This Row],[Tariff + FSC per Car]]/(111*2000/60))</f>
        <v>1.2151972972972971</v>
      </c>
      <c r="AF2552" s="4">
        <f>Table1[[#This Row],[Tariff + FSC per Car]]/100.7</f>
        <v>44.649751737835146</v>
      </c>
      <c r="AG2552" s="4">
        <f>(Table1[[#This Row],[Tariff + FSC per Car]]/111)</f>
        <v>40.50657657657657</v>
      </c>
      <c r="AH2552" s="6">
        <f>(Table1[[#This Row],[Tariff + FSC per Car]]/111)/Table1[[#This Row],[Route Mileage]]</f>
        <v>3.2905423701524425E-2</v>
      </c>
    </row>
    <row r="2553" spans="1:34" x14ac:dyDescent="0.25">
      <c r="A2553" s="3">
        <v>46157</v>
      </c>
      <c r="B2553" s="22" t="s">
        <v>34</v>
      </c>
      <c r="C2553" s="22" t="s">
        <v>34</v>
      </c>
      <c r="D2553" s="25">
        <v>4022</v>
      </c>
      <c r="E2553" s="24">
        <v>39011</v>
      </c>
      <c r="F2553" s="22" t="s">
        <v>35</v>
      </c>
      <c r="G2553" s="22" t="s">
        <v>36</v>
      </c>
      <c r="H2553" s="22" t="s">
        <v>37</v>
      </c>
      <c r="I2553" s="23" t="s">
        <v>38</v>
      </c>
      <c r="J2553" t="str">
        <f>_xlfn.CONCAT(IFERROR(INDEX(Lookup!B:B, MATCH(Table1[[#This Row],[Origin City]], Lookup!A:A, 0)), Table1[[#This Row],[Origin City]]),","," ",Table1[[#This Row],[Origin State]])</f>
        <v>Brunswick, NE</v>
      </c>
      <c r="K2553" s="23" t="s">
        <v>39</v>
      </c>
      <c r="L2553" s="23" t="s">
        <v>40</v>
      </c>
      <c r="M2553" s="23" t="str">
        <f>_xlfn.CONCAT(IFERROR(INDEX(Lookup!B:B, MATCH(Table1[[#This Row],[Destination City]], Lookup!A:A, 0)), Table1[[#This Row],[Destination City]]),","," ",Table1[[#This Row],[Destination State]])</f>
        <v>Hanford, CA</v>
      </c>
      <c r="N2553" s="48">
        <v>2230</v>
      </c>
      <c r="O2553" s="23" t="s">
        <v>41</v>
      </c>
      <c r="P2553" s="23">
        <v>110</v>
      </c>
      <c r="Q2553" s="23">
        <v>120</v>
      </c>
      <c r="R2553" s="23" t="s">
        <v>42</v>
      </c>
      <c r="S2553" s="23" t="s">
        <v>43</v>
      </c>
      <c r="T2553" s="23" t="s">
        <v>43</v>
      </c>
      <c r="U2553" s="37" t="s">
        <v>44</v>
      </c>
      <c r="V2553" s="32" t="s">
        <v>45</v>
      </c>
      <c r="W2553" s="4">
        <v>6120</v>
      </c>
      <c r="X2553" s="4">
        <f>IF(Table1[[#This Row],[Commodity]]="corn",Table1[[#This Row],[Tariff per Car]]/(111*2000/56),Table1[[#This Row],[Tariff per Car]]/(111*2000/60))</f>
        <v>1.5437837837837838</v>
      </c>
      <c r="Y2553" s="4">
        <f>Table1[[#This Row],[Tariff per Car]]/100.7</f>
        <v>60.77457795431976</v>
      </c>
      <c r="Z2553" s="4">
        <f>(Table1[[#This Row],[Tariff per Car]]/111)</f>
        <v>55.135135135135137</v>
      </c>
      <c r="AA2553" s="6">
        <f>(Table1[[#This Row],[Tariff per Car]]/111)/Table1[[#This Row],[Route Mileage]]</f>
        <v>2.472427584535208E-2</v>
      </c>
      <c r="AB2553" s="4">
        <v>0.34</v>
      </c>
      <c r="AC2553" s="4">
        <f>Table1[[#This Row],[FSC per Mile]]*Table1[[#This Row],[Route Mileage]]</f>
        <v>758.2</v>
      </c>
      <c r="AD2553" s="4">
        <f>Table1[[#This Row],[Tariff per Car]]+Table1[[#This Row],[FSC per Car]]</f>
        <v>6878.2</v>
      </c>
      <c r="AE2553" s="4">
        <f>IF(Table1[[#This Row],[Commodity]]="corn",Table1[[#This Row],[Tariff + FSC per Car]]/(111*2000/56),Table1[[#This Row],[Tariff + FSC per Car]]/(111*2000/60))</f>
        <v>1.7350414414414415</v>
      </c>
      <c r="AF2553" s="4">
        <f>Table1[[#This Row],[Tariff + FSC per Car]]/100.7</f>
        <v>68.303872889771597</v>
      </c>
      <c r="AG2553" s="4">
        <f>(Table1[[#This Row],[Tariff + FSC per Car]]/111)</f>
        <v>61.965765765765767</v>
      </c>
      <c r="AH2553" s="6">
        <f>(Table1[[#This Row],[Tariff + FSC per Car]]/111)/Table1[[#This Row],[Route Mileage]]</f>
        <v>2.7787338908415143E-2</v>
      </c>
    </row>
    <row r="2554" spans="1:34" x14ac:dyDescent="0.25">
      <c r="A2554" s="3">
        <v>46157</v>
      </c>
      <c r="B2554" s="22" t="s">
        <v>34</v>
      </c>
      <c r="C2554" s="22" t="s">
        <v>34</v>
      </c>
      <c r="D2554" s="25">
        <v>4022</v>
      </c>
      <c r="E2554" s="24">
        <v>39013</v>
      </c>
      <c r="F2554" s="22" t="s">
        <v>35</v>
      </c>
      <c r="G2554" s="22" t="s">
        <v>36</v>
      </c>
      <c r="H2554" s="22" t="s">
        <v>46</v>
      </c>
      <c r="I2554" s="23" t="s">
        <v>47</v>
      </c>
      <c r="J2554" t="str">
        <f>_xlfn.CONCAT(IFERROR(INDEX(Lookup!B:B, MATCH(Table1[[#This Row],[Origin City]], Lookup!A:A, 0)), Table1[[#This Row],[Origin City]]),","," ",Table1[[#This Row],[Origin State]])</f>
        <v>Clarkfield, MN</v>
      </c>
      <c r="K2554" s="23" t="s">
        <v>48</v>
      </c>
      <c r="L2554" s="23" t="s">
        <v>49</v>
      </c>
      <c r="M2554" s="23" t="s">
        <v>50</v>
      </c>
      <c r="N2554" s="48">
        <v>1914</v>
      </c>
      <c r="O2554" s="23" t="s">
        <v>51</v>
      </c>
      <c r="P2554" s="23">
        <v>110</v>
      </c>
      <c r="Q2554" s="23">
        <v>120</v>
      </c>
      <c r="R2554" s="23" t="s">
        <v>42</v>
      </c>
      <c r="S2554" s="23" t="s">
        <v>43</v>
      </c>
      <c r="T2554" s="23" t="s">
        <v>52</v>
      </c>
      <c r="U2554" s="37" t="s">
        <v>44</v>
      </c>
      <c r="V2554" s="32" t="s">
        <v>45</v>
      </c>
      <c r="W2554" s="4">
        <v>5470</v>
      </c>
      <c r="X2554" s="4">
        <f>IF(Table1[[#This Row],[Commodity]]="corn",Table1[[#This Row],[Tariff per Car]]/(111*2000/56),Table1[[#This Row],[Tariff per Car]]/(111*2000/60))</f>
        <v>1.3798198198198199</v>
      </c>
      <c r="Y2554" s="4">
        <f>Table1[[#This Row],[Tariff per Car]]/100.7</f>
        <v>54.319761668321746</v>
      </c>
      <c r="Z2554" s="4">
        <f>(Table1[[#This Row],[Tariff per Car]]/111)</f>
        <v>49.27927927927928</v>
      </c>
      <c r="AA2554" s="6">
        <f>(Table1[[#This Row],[Tariff per Car]]/111)/Table1[[#This Row],[Route Mileage]]</f>
        <v>2.5746749884680918E-2</v>
      </c>
      <c r="AB2554" s="4">
        <v>0.34</v>
      </c>
      <c r="AC2554" s="4">
        <f>Table1[[#This Row],[FSC per Mile]]*Table1[[#This Row],[Route Mileage]]</f>
        <v>650.76</v>
      </c>
      <c r="AD2554" s="4">
        <f>Table1[[#This Row],[Tariff per Car]]+Table1[[#This Row],[FSC per Car]]</f>
        <v>6120.76</v>
      </c>
      <c r="AE2554" s="4">
        <f>IF(Table1[[#This Row],[Commodity]]="corn",Table1[[#This Row],[Tariff + FSC per Car]]/(111*2000/56),Table1[[#This Row],[Tariff + FSC per Car]]/(111*2000/60))</f>
        <v>1.5439754954954956</v>
      </c>
      <c r="AF2554" s="4">
        <f>Table1[[#This Row],[Tariff + FSC per Car]]/100.7</f>
        <v>60.782125124131085</v>
      </c>
      <c r="AG2554" s="4">
        <f>(Table1[[#This Row],[Tariff + FSC per Car]]/111)</f>
        <v>55.141981981981985</v>
      </c>
      <c r="AH2554" s="6">
        <f>(Table1[[#This Row],[Tariff + FSC per Car]]/111)/Table1[[#This Row],[Route Mileage]]</f>
        <v>2.8809812947743985E-2</v>
      </c>
    </row>
    <row r="2555" spans="1:34" x14ac:dyDescent="0.25">
      <c r="A2555" s="3">
        <v>46157</v>
      </c>
      <c r="B2555" s="22" t="s">
        <v>34</v>
      </c>
      <c r="C2555" s="22" t="s">
        <v>34</v>
      </c>
      <c r="D2555" s="25">
        <v>4022</v>
      </c>
      <c r="E2555" s="24">
        <v>39011</v>
      </c>
      <c r="F2555" s="22" t="s">
        <v>35</v>
      </c>
      <c r="G2555" s="22" t="s">
        <v>36</v>
      </c>
      <c r="H2555" s="22" t="s">
        <v>46</v>
      </c>
      <c r="I2555" s="23" t="s">
        <v>47</v>
      </c>
      <c r="J2555" t="str">
        <f>_xlfn.CONCAT(IFERROR(INDEX(Lookup!B:B, MATCH(Table1[[#This Row],[Origin City]], Lookup!A:A, 0)), Table1[[#This Row],[Origin City]]),","," ",Table1[[#This Row],[Origin State]])</f>
        <v>Clarkfield, MN</v>
      </c>
      <c r="K2555" s="23" t="s">
        <v>53</v>
      </c>
      <c r="L2555" s="23" t="s">
        <v>54</v>
      </c>
      <c r="M2555" s="23" t="str">
        <f>_xlfn.CONCAT(IFERROR(INDEX(Lookup!B:B, MATCH(Table1[[#This Row],[Destination City]], Lookup!A:A, 0)), Table1[[#This Row],[Destination City]]),","," ",Table1[[#This Row],[Destination State]])</f>
        <v>Hereford, TX</v>
      </c>
      <c r="N2555" s="48">
        <v>1113</v>
      </c>
      <c r="O2555" s="23" t="s">
        <v>51</v>
      </c>
      <c r="P2555" s="23">
        <v>110</v>
      </c>
      <c r="Q2555" s="23">
        <v>120</v>
      </c>
      <c r="R2555" s="23" t="s">
        <v>42</v>
      </c>
      <c r="S2555" s="23" t="s">
        <v>43</v>
      </c>
      <c r="T2555" s="23" t="s">
        <v>52</v>
      </c>
      <c r="U2555" s="37" t="s">
        <v>44</v>
      </c>
      <c r="V2555" s="32" t="s">
        <v>45</v>
      </c>
      <c r="W2555" s="4">
        <v>5600</v>
      </c>
      <c r="X2555" s="4">
        <f>IF(Table1[[#This Row],[Commodity]]="corn",Table1[[#This Row],[Tariff per Car]]/(111*2000/56),Table1[[#This Row],[Tariff per Car]]/(111*2000/60))</f>
        <v>1.4126126126126126</v>
      </c>
      <c r="Y2555" s="4">
        <f>Table1[[#This Row],[Tariff per Car]]/100.7</f>
        <v>55.610724925521346</v>
      </c>
      <c r="Z2555" s="4">
        <f>(Table1[[#This Row],[Tariff per Car]]/111)</f>
        <v>50.450450450450454</v>
      </c>
      <c r="AA2555" s="6">
        <f>(Table1[[#This Row],[Tariff per Car]]/111)/Table1[[#This Row],[Route Mileage]]</f>
        <v>4.5328347215139668E-2</v>
      </c>
      <c r="AB2555" s="4">
        <v>0.34</v>
      </c>
      <c r="AC2555" s="4">
        <f>Table1[[#This Row],[FSC per Mile]]*Table1[[#This Row],[Route Mileage]]</f>
        <v>378.42</v>
      </c>
      <c r="AD2555" s="4">
        <f>Table1[[#This Row],[Tariff per Car]]+Table1[[#This Row],[FSC per Car]]</f>
        <v>5978.42</v>
      </c>
      <c r="AE2555" s="4">
        <f>IF(Table1[[#This Row],[Commodity]]="corn",Table1[[#This Row],[Tariff + FSC per Car]]/(111*2000/56),Table1[[#This Row],[Tariff + FSC per Car]]/(111*2000/60))</f>
        <v>1.50806990990991</v>
      </c>
      <c r="AF2555" s="4">
        <f>Table1[[#This Row],[Tariff + FSC per Car]]/100.7</f>
        <v>59.368619662363457</v>
      </c>
      <c r="AG2555" s="4">
        <f>(Table1[[#This Row],[Tariff + FSC per Car]]/111)</f>
        <v>53.859639639639639</v>
      </c>
      <c r="AH2555" s="6">
        <f>(Table1[[#This Row],[Tariff + FSC per Car]]/111)/Table1[[#This Row],[Route Mileage]]</f>
        <v>4.8391410278202728E-2</v>
      </c>
    </row>
    <row r="2556" spans="1:34" x14ac:dyDescent="0.25">
      <c r="A2556" s="3">
        <v>46157</v>
      </c>
      <c r="B2556" s="22" t="s">
        <v>34</v>
      </c>
      <c r="C2556" s="22" t="s">
        <v>34</v>
      </c>
      <c r="D2556" s="25">
        <v>4022</v>
      </c>
      <c r="E2556" s="24">
        <v>39011</v>
      </c>
      <c r="F2556" s="22" t="s">
        <v>35</v>
      </c>
      <c r="G2556" s="22" t="s">
        <v>36</v>
      </c>
      <c r="H2556" s="22" t="s">
        <v>55</v>
      </c>
      <c r="I2556" s="23" t="s">
        <v>38</v>
      </c>
      <c r="J2556" t="str">
        <f>_xlfn.CONCAT(IFERROR(INDEX(Lookup!B:B, MATCH(Table1[[#This Row],[Origin City]], Lookup!A:A, 0)), Table1[[#This Row],[Origin City]]),","," ",Table1[[#This Row],[Origin State]])</f>
        <v>Edison, NE</v>
      </c>
      <c r="K2556" s="23" t="s">
        <v>53</v>
      </c>
      <c r="L2556" s="23" t="s">
        <v>54</v>
      </c>
      <c r="M2556" s="23" t="str">
        <f>_xlfn.CONCAT(IFERROR(INDEX(Lookup!B:B, MATCH(Table1[[#This Row],[Destination City]], Lookup!A:A, 0)), Table1[[#This Row],[Destination City]]),","," ",Table1[[#This Row],[Destination State]])</f>
        <v>Hereford, TX</v>
      </c>
      <c r="N2556" s="48">
        <v>786</v>
      </c>
      <c r="O2556" s="23" t="s">
        <v>51</v>
      </c>
      <c r="P2556" s="23">
        <v>110</v>
      </c>
      <c r="Q2556" s="23">
        <v>120</v>
      </c>
      <c r="R2556" s="23" t="s">
        <v>42</v>
      </c>
      <c r="S2556" s="23" t="s">
        <v>43</v>
      </c>
      <c r="T2556" s="23" t="s">
        <v>52</v>
      </c>
      <c r="U2556" s="37" t="s">
        <v>44</v>
      </c>
      <c r="V2556" s="32" t="s">
        <v>45</v>
      </c>
      <c r="W2556" s="4">
        <v>4500</v>
      </c>
      <c r="X2556" s="4">
        <f>IF(Table1[[#This Row],[Commodity]]="corn",Table1[[#This Row],[Tariff per Car]]/(111*2000/56),Table1[[#This Row],[Tariff per Car]]/(111*2000/60))</f>
        <v>1.1351351351351351</v>
      </c>
      <c r="Y2556" s="4">
        <f>Table1[[#This Row],[Tariff per Car]]/100.7</f>
        <v>44.68718967229394</v>
      </c>
      <c r="Z2556" s="4">
        <f>(Table1[[#This Row],[Tariff per Car]]/111)</f>
        <v>40.54054054054054</v>
      </c>
      <c r="AA2556" s="6">
        <f>(Table1[[#This Row],[Tariff per Car]]/111)/Table1[[#This Row],[Route Mileage]]</f>
        <v>5.1578295853105013E-2</v>
      </c>
      <c r="AB2556" s="4">
        <v>0.34</v>
      </c>
      <c r="AC2556" s="4">
        <f>Table1[[#This Row],[FSC per Mile]]*Table1[[#This Row],[Route Mileage]]</f>
        <v>267.24</v>
      </c>
      <c r="AD2556" s="4">
        <f>Table1[[#This Row],[Tariff per Car]]+Table1[[#This Row],[FSC per Car]]</f>
        <v>4767.24</v>
      </c>
      <c r="AE2556" s="4">
        <f>IF(Table1[[#This Row],[Commodity]]="corn",Table1[[#This Row],[Tariff + FSC per Car]]/(111*2000/56),Table1[[#This Row],[Tariff + FSC per Car]]/(111*2000/60))</f>
        <v>1.2025470270270271</v>
      </c>
      <c r="AF2556" s="4">
        <f>Table1[[#This Row],[Tariff + FSC per Car]]/100.7</f>
        <v>47.341012909632568</v>
      </c>
      <c r="AG2556" s="4">
        <f>(Table1[[#This Row],[Tariff + FSC per Car]]/111)</f>
        <v>42.948108108108109</v>
      </c>
      <c r="AH2556" s="6">
        <f>(Table1[[#This Row],[Tariff + FSC per Car]]/111)/Table1[[#This Row],[Route Mileage]]</f>
        <v>5.464135891616808E-2</v>
      </c>
    </row>
    <row r="2557" spans="1:34" x14ac:dyDescent="0.25">
      <c r="A2557" s="3">
        <v>46157</v>
      </c>
      <c r="B2557" s="22" t="s">
        <v>34</v>
      </c>
      <c r="C2557" s="22" t="s">
        <v>34</v>
      </c>
      <c r="D2557" s="25">
        <v>4022</v>
      </c>
      <c r="E2557" s="24">
        <v>39013</v>
      </c>
      <c r="F2557" s="22" t="s">
        <v>35</v>
      </c>
      <c r="G2557" s="22" t="s">
        <v>36</v>
      </c>
      <c r="H2557" s="22" t="s">
        <v>55</v>
      </c>
      <c r="I2557" s="23" t="s">
        <v>38</v>
      </c>
      <c r="J2557" t="str">
        <f>_xlfn.CONCAT(IFERROR(INDEX(Lookup!B:B, MATCH(Table1[[#This Row],[Origin City]], Lookup!A:A, 0)), Table1[[#This Row],[Origin City]]),","," ",Table1[[#This Row],[Origin State]])</f>
        <v>Edison, NE</v>
      </c>
      <c r="K2557" s="23" t="s">
        <v>48</v>
      </c>
      <c r="L2557" s="23" t="s">
        <v>49</v>
      </c>
      <c r="M2557" s="23" t="s">
        <v>50</v>
      </c>
      <c r="N2557" s="48">
        <v>2114</v>
      </c>
      <c r="O2557" s="23" t="s">
        <v>51</v>
      </c>
      <c r="P2557" s="23">
        <v>110</v>
      </c>
      <c r="Q2557" s="23">
        <v>120</v>
      </c>
      <c r="R2557" s="23" t="s">
        <v>42</v>
      </c>
      <c r="S2557" s="23" t="s">
        <v>43</v>
      </c>
      <c r="T2557" s="23" t="s">
        <v>52</v>
      </c>
      <c r="U2557" s="37" t="s">
        <v>44</v>
      </c>
      <c r="V2557" s="32" t="s">
        <v>45</v>
      </c>
      <c r="W2557" s="4">
        <v>5350</v>
      </c>
      <c r="X2557" s="4">
        <f>IF(Table1[[#This Row],[Commodity]]="corn",Table1[[#This Row],[Tariff per Car]]/(111*2000/56),Table1[[#This Row],[Tariff per Car]]/(111*2000/60))</f>
        <v>1.3495495495495495</v>
      </c>
      <c r="Y2557" s="4">
        <f>Table1[[#This Row],[Tariff per Car]]/100.7</f>
        <v>53.128103277060575</v>
      </c>
      <c r="Z2557" s="4">
        <f>(Table1[[#This Row],[Tariff per Car]]/111)</f>
        <v>48.198198198198199</v>
      </c>
      <c r="AA2557" s="6">
        <f>(Table1[[#This Row],[Tariff per Car]]/111)/Table1[[#This Row],[Route Mileage]]</f>
        <v>2.2799526110784389E-2</v>
      </c>
      <c r="AB2557" s="4">
        <v>0.34</v>
      </c>
      <c r="AC2557" s="4">
        <f>Table1[[#This Row],[FSC per Mile]]*Table1[[#This Row],[Route Mileage]]</f>
        <v>718.7600000000001</v>
      </c>
      <c r="AD2557" s="4">
        <f>Table1[[#This Row],[Tariff per Car]]+Table1[[#This Row],[FSC per Car]]</f>
        <v>6068.76</v>
      </c>
      <c r="AE2557" s="4">
        <f>IF(Table1[[#This Row],[Commodity]]="corn",Table1[[#This Row],[Tariff + FSC per Car]]/(111*2000/56),Table1[[#This Row],[Tariff + FSC per Car]]/(111*2000/60))</f>
        <v>1.5308583783783785</v>
      </c>
      <c r="AF2557" s="4">
        <f>Table1[[#This Row],[Tariff + FSC per Car]]/100.7</f>
        <v>60.265739821251245</v>
      </c>
      <c r="AG2557" s="4">
        <f>(Table1[[#This Row],[Tariff + FSC per Car]]/111)</f>
        <v>54.673513513513512</v>
      </c>
      <c r="AH2557" s="6">
        <f>(Table1[[#This Row],[Tariff + FSC per Car]]/111)/Table1[[#This Row],[Route Mileage]]</f>
        <v>2.5862589173847452E-2</v>
      </c>
    </row>
    <row r="2558" spans="1:34" x14ac:dyDescent="0.25">
      <c r="A2558" s="3">
        <v>46157</v>
      </c>
      <c r="B2558" s="22" t="s">
        <v>34</v>
      </c>
      <c r="C2558" s="22" t="s">
        <v>34</v>
      </c>
      <c r="D2558" s="25">
        <v>4022</v>
      </c>
      <c r="E2558" s="24">
        <v>39011</v>
      </c>
      <c r="F2558" s="22" t="s">
        <v>35</v>
      </c>
      <c r="G2558" s="22" t="s">
        <v>36</v>
      </c>
      <c r="H2558" s="22" t="s">
        <v>55</v>
      </c>
      <c r="I2558" s="23" t="s">
        <v>38</v>
      </c>
      <c r="J2558" t="str">
        <f>_xlfn.CONCAT(IFERROR(INDEX(Lookup!B:B, MATCH(Table1[[#This Row],[Origin City]], Lookup!A:A, 0)), Table1[[#This Row],[Origin City]]),","," ",Table1[[#This Row],[Origin State]])</f>
        <v>Edison, NE</v>
      </c>
      <c r="K2558" s="23" t="s">
        <v>39</v>
      </c>
      <c r="L2558" s="23" t="s">
        <v>40</v>
      </c>
      <c r="M2558" s="23" t="str">
        <f>_xlfn.CONCAT(IFERROR(INDEX(Lookup!B:B, MATCH(Table1[[#This Row],[Destination City]], Lookup!A:A, 0)), Table1[[#This Row],[Destination City]]),","," ",Table1[[#This Row],[Destination State]])</f>
        <v>Hanford, CA</v>
      </c>
      <c r="N2558" s="48">
        <v>1844</v>
      </c>
      <c r="O2558" s="23" t="s">
        <v>41</v>
      </c>
      <c r="P2558" s="23">
        <v>110</v>
      </c>
      <c r="Q2558" s="23">
        <v>120</v>
      </c>
      <c r="R2558" s="23" t="s">
        <v>42</v>
      </c>
      <c r="S2558" s="23" t="s">
        <v>43</v>
      </c>
      <c r="T2558" s="23" t="s">
        <v>52</v>
      </c>
      <c r="U2558" s="37" t="s">
        <v>44</v>
      </c>
      <c r="V2558" s="32" t="s">
        <v>45</v>
      </c>
      <c r="W2558" s="4">
        <v>5460</v>
      </c>
      <c r="X2558" s="4">
        <f>IF(Table1[[#This Row],[Commodity]]="corn",Table1[[#This Row],[Tariff per Car]]/(111*2000/56),Table1[[#This Row],[Tariff per Car]]/(111*2000/60))</f>
        <v>1.3772972972972972</v>
      </c>
      <c r="Y2558" s="4">
        <f>Table1[[#This Row],[Tariff per Car]]/100.7</f>
        <v>54.220456802383318</v>
      </c>
      <c r="Z2558" s="4">
        <f>(Table1[[#This Row],[Tariff per Car]]/111)</f>
        <v>49.189189189189186</v>
      </c>
      <c r="AA2558" s="6">
        <f>(Table1[[#This Row],[Tariff per Car]]/111)/Table1[[#This Row],[Route Mileage]]</f>
        <v>2.6675265286978951E-2</v>
      </c>
      <c r="AB2558" s="4">
        <v>0.34</v>
      </c>
      <c r="AC2558" s="4">
        <f>Table1[[#This Row],[FSC per Mile]]*Table1[[#This Row],[Route Mileage]]</f>
        <v>626.96</v>
      </c>
      <c r="AD2558" s="4">
        <f>Table1[[#This Row],[Tariff per Car]]+Table1[[#This Row],[FSC per Car]]</f>
        <v>6086.96</v>
      </c>
      <c r="AE2558" s="4">
        <f>IF(Table1[[#This Row],[Commodity]]="corn",Table1[[#This Row],[Tariff + FSC per Car]]/(111*2000/56),Table1[[#This Row],[Tariff + FSC per Car]]/(111*2000/60))</f>
        <v>1.5354493693693694</v>
      </c>
      <c r="AF2558" s="4">
        <f>Table1[[#This Row],[Tariff + FSC per Car]]/100.7</f>
        <v>60.446474677259182</v>
      </c>
      <c r="AG2558" s="4">
        <f>(Table1[[#This Row],[Tariff + FSC per Car]]/111)</f>
        <v>54.837477477477478</v>
      </c>
      <c r="AH2558" s="6">
        <f>(Table1[[#This Row],[Tariff + FSC per Car]]/111)/Table1[[#This Row],[Route Mileage]]</f>
        <v>2.9738328350042018E-2</v>
      </c>
    </row>
    <row r="2559" spans="1:34" x14ac:dyDescent="0.25">
      <c r="A2559" s="3">
        <v>46157</v>
      </c>
      <c r="B2559" s="22" t="s">
        <v>34</v>
      </c>
      <c r="C2559" s="22" t="s">
        <v>34</v>
      </c>
      <c r="D2559" s="25">
        <v>4022</v>
      </c>
      <c r="E2559" s="24">
        <v>39011</v>
      </c>
      <c r="F2559" s="22" t="s">
        <v>35</v>
      </c>
      <c r="G2559" s="22" t="s">
        <v>36</v>
      </c>
      <c r="H2559" s="22" t="s">
        <v>56</v>
      </c>
      <c r="I2559" s="23" t="s">
        <v>57</v>
      </c>
      <c r="J2559" t="str">
        <f>_xlfn.CONCAT(IFERROR(INDEX(Lookup!B:B, MATCH(Table1[[#This Row],[Origin City]], Lookup!A:A, 0)), Table1[[#This Row],[Origin City]]),","," ",Table1[[#This Row],[Origin State]])</f>
        <v>Greenwood (Mendota), IL</v>
      </c>
      <c r="K2559" s="23" t="s">
        <v>53</v>
      </c>
      <c r="L2559" s="23" t="s">
        <v>54</v>
      </c>
      <c r="M2559" s="23" t="str">
        <f>_xlfn.CONCAT(IFERROR(INDEX(Lookup!B:B, MATCH(Table1[[#This Row],[Destination City]], Lookup!A:A, 0)), Table1[[#This Row],[Destination City]]),","," ",Table1[[#This Row],[Destination State]])</f>
        <v>Hereford, TX</v>
      </c>
      <c r="N2559" s="48">
        <v>941</v>
      </c>
      <c r="O2559" s="23" t="s">
        <v>41</v>
      </c>
      <c r="P2559" s="23">
        <v>110</v>
      </c>
      <c r="Q2559" s="23">
        <v>120</v>
      </c>
      <c r="R2559" s="23" t="s">
        <v>42</v>
      </c>
      <c r="S2559" s="23" t="s">
        <v>43</v>
      </c>
      <c r="T2559" s="23" t="s">
        <v>52</v>
      </c>
      <c r="U2559" s="37" t="s">
        <v>44</v>
      </c>
      <c r="V2559" s="32" t="s">
        <v>45</v>
      </c>
      <c r="W2559" s="4">
        <v>4620</v>
      </c>
      <c r="X2559" s="4">
        <f>IF(Table1[[#This Row],[Commodity]]="corn",Table1[[#This Row],[Tariff per Car]]/(111*2000/56),Table1[[#This Row],[Tariff per Car]]/(111*2000/60))</f>
        <v>1.1654054054054055</v>
      </c>
      <c r="Y2559" s="4">
        <f>Table1[[#This Row],[Tariff per Car]]/100.7</f>
        <v>45.878848063555111</v>
      </c>
      <c r="Z2559" s="4">
        <f>(Table1[[#This Row],[Tariff per Car]]/111)</f>
        <v>41.621621621621621</v>
      </c>
      <c r="AA2559" s="6">
        <f>(Table1[[#This Row],[Tariff per Car]]/111)/Table1[[#This Row],[Route Mileage]]</f>
        <v>4.4231266335410864E-2</v>
      </c>
      <c r="AB2559" s="4">
        <v>0.34</v>
      </c>
      <c r="AC2559" s="4">
        <f>Table1[[#This Row],[FSC per Mile]]*Table1[[#This Row],[Route Mileage]]</f>
        <v>319.94</v>
      </c>
      <c r="AD2559" s="4">
        <f>Table1[[#This Row],[Tariff per Car]]+Table1[[#This Row],[FSC per Car]]</f>
        <v>4939.9399999999996</v>
      </c>
      <c r="AE2559" s="4">
        <f>IF(Table1[[#This Row],[Commodity]]="corn",Table1[[#This Row],[Tariff + FSC per Car]]/(111*2000/56),Table1[[#This Row],[Tariff + FSC per Car]]/(111*2000/60))</f>
        <v>1.2461109909909909</v>
      </c>
      <c r="AF2559" s="4">
        <f>Table1[[#This Row],[Tariff + FSC per Car]]/100.7</f>
        <v>49.056007944389272</v>
      </c>
      <c r="AG2559" s="4">
        <f>(Table1[[#This Row],[Tariff + FSC per Car]]/111)</f>
        <v>44.503963963963962</v>
      </c>
      <c r="AH2559" s="6">
        <f>(Table1[[#This Row],[Tariff + FSC per Car]]/111)/Table1[[#This Row],[Route Mileage]]</f>
        <v>4.7294329398473924E-2</v>
      </c>
    </row>
    <row r="2560" spans="1:34" x14ac:dyDescent="0.25">
      <c r="A2560" s="3">
        <v>46157</v>
      </c>
      <c r="B2560" s="22" t="s">
        <v>34</v>
      </c>
      <c r="C2560" s="22" t="s">
        <v>34</v>
      </c>
      <c r="D2560" s="25">
        <v>4022</v>
      </c>
      <c r="E2560" s="24">
        <v>39011</v>
      </c>
      <c r="F2560" s="22" t="s">
        <v>35</v>
      </c>
      <c r="G2560" s="22" t="s">
        <v>36</v>
      </c>
      <c r="H2560" s="22" t="s">
        <v>58</v>
      </c>
      <c r="I2560" s="23" t="s">
        <v>59</v>
      </c>
      <c r="J2560" t="str">
        <f>_xlfn.CONCAT(IFERROR(INDEX(Lookup!B:B, MATCH(Table1[[#This Row],[Origin City]], Lookup!A:A, 0)), Table1[[#This Row],[Origin City]]),","," ",Table1[[#This Row],[Origin State]])</f>
        <v>Hancock, IA</v>
      </c>
      <c r="K2560" s="23" t="s">
        <v>60</v>
      </c>
      <c r="L2560" s="23" t="s">
        <v>54</v>
      </c>
      <c r="M2560" s="23" t="str">
        <f>_xlfn.CONCAT(IFERROR(INDEX(Lookup!B:B, MATCH(Table1[[#This Row],[Destination City]], Lookup!A:A, 0)), Table1[[#This Row],[Destination City]]),","," ",Table1[[#This Row],[Destination State]])</f>
        <v>Plainview, TX</v>
      </c>
      <c r="N2560" s="48">
        <v>892</v>
      </c>
      <c r="O2560" s="23" t="s">
        <v>41</v>
      </c>
      <c r="P2560" s="23">
        <v>110</v>
      </c>
      <c r="Q2560" s="23">
        <v>120</v>
      </c>
      <c r="R2560" s="23" t="s">
        <v>42</v>
      </c>
      <c r="S2560" s="23" t="s">
        <v>43</v>
      </c>
      <c r="T2560" s="23" t="s">
        <v>43</v>
      </c>
      <c r="U2560" s="37" t="s">
        <v>44</v>
      </c>
      <c r="V2560" s="32" t="s">
        <v>45</v>
      </c>
      <c r="W2560" s="4">
        <v>4860</v>
      </c>
      <c r="X2560" s="4">
        <f>IF(Table1[[#This Row],[Commodity]]="corn",Table1[[#This Row],[Tariff per Car]]/(111*2000/56),Table1[[#This Row],[Tariff per Car]]/(111*2000/60))</f>
        <v>1.2259459459459459</v>
      </c>
      <c r="Y2560" s="4">
        <f>Table1[[#This Row],[Tariff per Car]]/100.7</f>
        <v>48.262164846077454</v>
      </c>
      <c r="Z2560" s="4">
        <f>(Table1[[#This Row],[Tariff per Car]]/111)</f>
        <v>43.783783783783782</v>
      </c>
      <c r="AA2560" s="6">
        <f>(Table1[[#This Row],[Tariff per Car]]/111)/Table1[[#This Row],[Route Mileage]]</f>
        <v>4.908495939886074E-2</v>
      </c>
      <c r="AB2560" s="4">
        <v>0.34</v>
      </c>
      <c r="AC2560" s="4">
        <f>Table1[[#This Row],[FSC per Mile]]*Table1[[#This Row],[Route Mileage]]</f>
        <v>303.28000000000003</v>
      </c>
      <c r="AD2560" s="4">
        <f>Table1[[#This Row],[Tariff per Car]]+Table1[[#This Row],[FSC per Car]]</f>
        <v>5163.28</v>
      </c>
      <c r="AE2560" s="4">
        <f>IF(Table1[[#This Row],[Commodity]]="corn",Table1[[#This Row],[Tariff + FSC per Car]]/(111*2000/56),Table1[[#This Row],[Tariff + FSC per Car]]/(111*2000/60))</f>
        <v>1.3024490090090091</v>
      </c>
      <c r="AF2560" s="4">
        <f>Table1[[#This Row],[Tariff + FSC per Car]]/100.7</f>
        <v>51.273882820258187</v>
      </c>
      <c r="AG2560" s="4">
        <f>(Table1[[#This Row],[Tariff + FSC per Car]]/111)</f>
        <v>46.516036036036034</v>
      </c>
      <c r="AH2560" s="6">
        <f>(Table1[[#This Row],[Tariff + FSC per Car]]/111)/Table1[[#This Row],[Route Mileage]]</f>
        <v>5.2148022461923807E-2</v>
      </c>
    </row>
    <row r="2561" spans="1:34" x14ac:dyDescent="0.25">
      <c r="A2561" s="3">
        <v>46157</v>
      </c>
      <c r="B2561" s="22" t="s">
        <v>34</v>
      </c>
      <c r="C2561" s="22" t="s">
        <v>34</v>
      </c>
      <c r="D2561" s="25">
        <v>4022</v>
      </c>
      <c r="E2561" s="24">
        <v>39011</v>
      </c>
      <c r="F2561" s="22" t="s">
        <v>35</v>
      </c>
      <c r="G2561" s="22" t="s">
        <v>36</v>
      </c>
      <c r="H2561" s="22" t="s">
        <v>61</v>
      </c>
      <c r="I2561" s="23" t="s">
        <v>62</v>
      </c>
      <c r="J2561" t="str">
        <f>_xlfn.CONCAT(IFERROR(INDEX(Lookup!B:B, MATCH(Table1[[#This Row],[Origin City]], Lookup!A:A, 0)), Table1[[#This Row],[Origin City]]),","," ",Table1[[#This Row],[Origin State]])</f>
        <v>Phelps (Rock Port), MO</v>
      </c>
      <c r="K2561" s="23" t="s">
        <v>63</v>
      </c>
      <c r="L2561" s="23" t="s">
        <v>64</v>
      </c>
      <c r="M2561" s="23" t="str">
        <f>_xlfn.CONCAT(IFERROR(INDEX(Lookup!B:B, MATCH(Table1[[#This Row],[Destination City]], Lookup!A:A, 0)), Table1[[#This Row],[Destination City]]),","," ",Table1[[#This Row],[Destination State]])</f>
        <v>Clovis, NM</v>
      </c>
      <c r="N2561" s="48">
        <v>768</v>
      </c>
      <c r="O2561" s="23" t="s">
        <v>41</v>
      </c>
      <c r="P2561" s="23">
        <v>110</v>
      </c>
      <c r="Q2561" s="23">
        <v>120</v>
      </c>
      <c r="R2561" s="23" t="s">
        <v>42</v>
      </c>
      <c r="S2561" s="23" t="s">
        <v>43</v>
      </c>
      <c r="T2561" s="23" t="s">
        <v>52</v>
      </c>
      <c r="U2561" s="37" t="s">
        <v>44</v>
      </c>
      <c r="V2561" s="32" t="s">
        <v>45</v>
      </c>
      <c r="W2561" s="4">
        <v>4260</v>
      </c>
      <c r="X2561" s="4">
        <f>IF(Table1[[#This Row],[Commodity]]="corn",Table1[[#This Row],[Tariff per Car]]/(111*2000/56),Table1[[#This Row],[Tariff per Car]]/(111*2000/60))</f>
        <v>1.0745945945945947</v>
      </c>
      <c r="Y2561" s="4">
        <f>Table1[[#This Row],[Tariff per Car]]/100.7</f>
        <v>42.303872889771597</v>
      </c>
      <c r="Z2561" s="4">
        <f>(Table1[[#This Row],[Tariff per Car]]/111)</f>
        <v>38.378378378378379</v>
      </c>
      <c r="AA2561" s="6">
        <f>(Table1[[#This Row],[Tariff per Car]]/111)/Table1[[#This Row],[Route Mileage]]</f>
        <v>4.997184684684685E-2</v>
      </c>
      <c r="AB2561" s="4">
        <v>0.34</v>
      </c>
      <c r="AC2561" s="4">
        <f>Table1[[#This Row],[FSC per Mile]]*Table1[[#This Row],[Route Mileage]]</f>
        <v>261.12</v>
      </c>
      <c r="AD2561" s="4">
        <f>Table1[[#This Row],[Tariff per Car]]+Table1[[#This Row],[FSC per Car]]</f>
        <v>4521.12</v>
      </c>
      <c r="AE2561" s="4">
        <f>IF(Table1[[#This Row],[Commodity]]="corn",Table1[[#This Row],[Tariff + FSC per Car]]/(111*2000/56),Table1[[#This Row],[Tariff + FSC per Car]]/(111*2000/60))</f>
        <v>1.1404627027027028</v>
      </c>
      <c r="AF2561" s="4">
        <f>Table1[[#This Row],[Tariff + FSC per Car]]/100.7</f>
        <v>44.896921549155905</v>
      </c>
      <c r="AG2561" s="4">
        <f>(Table1[[#This Row],[Tariff + FSC per Car]]/111)</f>
        <v>40.730810810810809</v>
      </c>
      <c r="AH2561" s="6">
        <f>(Table1[[#This Row],[Tariff + FSC per Car]]/111)/Table1[[#This Row],[Route Mileage]]</f>
        <v>5.3034909909909909E-2</v>
      </c>
    </row>
    <row r="2562" spans="1:34" x14ac:dyDescent="0.25">
      <c r="A2562" s="3">
        <v>46157</v>
      </c>
      <c r="B2562" s="22" t="s">
        <v>34</v>
      </c>
      <c r="C2562" s="22" t="s">
        <v>34</v>
      </c>
      <c r="D2562" s="25">
        <v>4022</v>
      </c>
      <c r="E2562" s="24">
        <v>39011</v>
      </c>
      <c r="F2562" s="22" t="s">
        <v>35</v>
      </c>
      <c r="G2562" s="22" t="s">
        <v>36</v>
      </c>
      <c r="H2562" s="22" t="s">
        <v>61</v>
      </c>
      <c r="I2562" s="23" t="s">
        <v>62</v>
      </c>
      <c r="J2562" t="str">
        <f>_xlfn.CONCAT(IFERROR(INDEX(Lookup!B:B, MATCH(Table1[[#This Row],[Origin City]], Lookup!A:A, 0)), Table1[[#This Row],[Origin City]]),","," ",Table1[[#This Row],[Origin State]])</f>
        <v>Phelps (Rock Port), MO</v>
      </c>
      <c r="K2562" s="23" t="s">
        <v>65</v>
      </c>
      <c r="L2562" s="23" t="s">
        <v>54</v>
      </c>
      <c r="M2562" s="23" t="s">
        <v>66</v>
      </c>
      <c r="N2562" s="48">
        <v>1182</v>
      </c>
      <c r="O2562" s="23" t="s">
        <v>41</v>
      </c>
      <c r="P2562" s="23">
        <v>110</v>
      </c>
      <c r="Q2562" s="23">
        <v>120</v>
      </c>
      <c r="R2562" s="23" t="s">
        <v>42</v>
      </c>
      <c r="S2562" s="23" t="s">
        <v>43</v>
      </c>
      <c r="T2562" s="23" t="s">
        <v>52</v>
      </c>
      <c r="U2562" s="37" t="s">
        <v>44</v>
      </c>
      <c r="V2562" s="32" t="s">
        <v>45</v>
      </c>
      <c r="W2562" s="4">
        <v>4000</v>
      </c>
      <c r="X2562" s="4">
        <f>IF(Table1[[#This Row],[Commodity]]="corn",Table1[[#This Row],[Tariff per Car]]/(111*2000/56),Table1[[#This Row],[Tariff per Car]]/(111*2000/60))</f>
        <v>1.0090090090090089</v>
      </c>
      <c r="Y2562" s="4">
        <f>Table1[[#This Row],[Tariff per Car]]/100.7</f>
        <v>39.72194637537239</v>
      </c>
      <c r="Z2562" s="4">
        <f>(Table1[[#This Row],[Tariff per Car]]/111)</f>
        <v>36.036036036036037</v>
      </c>
      <c r="AA2562" s="6">
        <f>(Table1[[#This Row],[Tariff per Car]]/111)/Table1[[#This Row],[Route Mileage]]</f>
        <v>3.0487340132010186E-2</v>
      </c>
      <c r="AB2562" s="4">
        <v>0.34</v>
      </c>
      <c r="AC2562" s="4">
        <f>Table1[[#This Row],[FSC per Mile]]*Table1[[#This Row],[Route Mileage]]</f>
        <v>401.88000000000005</v>
      </c>
      <c r="AD2562" s="4">
        <f>Table1[[#This Row],[Tariff per Car]]+Table1[[#This Row],[FSC per Car]]</f>
        <v>4401.88</v>
      </c>
      <c r="AE2562" s="4">
        <f>IF(Table1[[#This Row],[Commodity]]="corn",Table1[[#This Row],[Tariff + FSC per Car]]/(111*2000/56),Table1[[#This Row],[Tariff + FSC per Car]]/(111*2000/60))</f>
        <v>1.1103841441441442</v>
      </c>
      <c r="AF2562" s="4">
        <f>Table1[[#This Row],[Tariff + FSC per Car]]/100.7</f>
        <v>43.712810327706059</v>
      </c>
      <c r="AG2562" s="4">
        <f>(Table1[[#This Row],[Tariff + FSC per Car]]/111)</f>
        <v>39.656576576576576</v>
      </c>
      <c r="AH2562" s="6">
        <f>(Table1[[#This Row],[Tariff + FSC per Car]]/111)/Table1[[#This Row],[Route Mileage]]</f>
        <v>3.3550403195073249E-2</v>
      </c>
    </row>
    <row r="2563" spans="1:34" x14ac:dyDescent="0.25">
      <c r="A2563" s="3">
        <v>46157</v>
      </c>
      <c r="B2563" s="22" t="s">
        <v>34</v>
      </c>
      <c r="C2563" s="22" t="s">
        <v>34</v>
      </c>
      <c r="D2563" s="25">
        <v>4022</v>
      </c>
      <c r="E2563" s="24">
        <v>39013</v>
      </c>
      <c r="F2563" s="22" t="s">
        <v>35</v>
      </c>
      <c r="G2563" s="22" t="s">
        <v>36</v>
      </c>
      <c r="H2563" s="22" t="s">
        <v>67</v>
      </c>
      <c r="I2563" s="23" t="s">
        <v>68</v>
      </c>
      <c r="J2563" t="str">
        <f>_xlfn.CONCAT(IFERROR(INDEX(Lookup!B:B, MATCH(Table1[[#This Row],[Origin City]], Lookup!A:A, 0)), Table1[[#This Row],[Origin City]]),","," ",Table1[[#This Row],[Origin State]])</f>
        <v>Selby, SD</v>
      </c>
      <c r="K2563" s="23" t="s">
        <v>48</v>
      </c>
      <c r="L2563" s="23" t="s">
        <v>49</v>
      </c>
      <c r="M2563" s="23" t="s">
        <v>50</v>
      </c>
      <c r="N2563" s="48">
        <v>1665</v>
      </c>
      <c r="O2563" s="23" t="s">
        <v>51</v>
      </c>
      <c r="P2563" s="23">
        <v>110</v>
      </c>
      <c r="Q2563" s="23">
        <v>120</v>
      </c>
      <c r="R2563" s="23" t="s">
        <v>42</v>
      </c>
      <c r="S2563" s="23" t="s">
        <v>43</v>
      </c>
      <c r="T2563" s="23" t="s">
        <v>52</v>
      </c>
      <c r="U2563" s="37" t="s">
        <v>44</v>
      </c>
      <c r="V2563" s="32" t="s">
        <v>45</v>
      </c>
      <c r="W2563" s="4">
        <v>5430</v>
      </c>
      <c r="X2563" s="4">
        <f>IF(Table1[[#This Row],[Commodity]]="corn",Table1[[#This Row],[Tariff per Car]]/(111*2000/56),Table1[[#This Row],[Tariff per Car]]/(111*2000/60))</f>
        <v>1.3697297297297297</v>
      </c>
      <c r="Y2563" s="4">
        <f>Table1[[#This Row],[Tariff per Car]]/100.7</f>
        <v>53.922542204568025</v>
      </c>
      <c r="Z2563" s="4">
        <f>(Table1[[#This Row],[Tariff per Car]]/111)</f>
        <v>48.918918918918919</v>
      </c>
      <c r="AA2563" s="6">
        <f>(Table1[[#This Row],[Tariff per Car]]/111)/Table1[[#This Row],[Route Mileage]]</f>
        <v>2.9380732083434787E-2</v>
      </c>
      <c r="AB2563" s="4">
        <v>0.34</v>
      </c>
      <c r="AC2563" s="4">
        <f>Table1[[#This Row],[FSC per Mile]]*Table1[[#This Row],[Route Mileage]]</f>
        <v>566.1</v>
      </c>
      <c r="AD2563" s="4">
        <f>Table1[[#This Row],[Tariff per Car]]+Table1[[#This Row],[FSC per Car]]</f>
        <v>5996.1</v>
      </c>
      <c r="AE2563" s="4">
        <f>IF(Table1[[#This Row],[Commodity]]="corn",Table1[[#This Row],[Tariff + FSC per Car]]/(111*2000/56),Table1[[#This Row],[Tariff + FSC per Car]]/(111*2000/60))</f>
        <v>1.5125297297297298</v>
      </c>
      <c r="AF2563" s="4">
        <f>Table1[[#This Row],[Tariff + FSC per Car]]/100.7</f>
        <v>59.544190665342605</v>
      </c>
      <c r="AG2563" s="4">
        <f>(Table1[[#This Row],[Tariff + FSC per Car]]/111)</f>
        <v>54.018918918918921</v>
      </c>
      <c r="AH2563" s="6">
        <f>(Table1[[#This Row],[Tariff + FSC per Car]]/111)/Table1[[#This Row],[Route Mileage]]</f>
        <v>3.2443795146497853E-2</v>
      </c>
    </row>
    <row r="2564" spans="1:34" x14ac:dyDescent="0.25">
      <c r="A2564" s="3">
        <v>46157</v>
      </c>
      <c r="B2564" s="22" t="s">
        <v>34</v>
      </c>
      <c r="C2564" s="22" t="s">
        <v>34</v>
      </c>
      <c r="D2564" s="25">
        <v>4022</v>
      </c>
      <c r="E2564" s="24">
        <v>39013</v>
      </c>
      <c r="F2564" s="22" t="s">
        <v>35</v>
      </c>
      <c r="G2564" s="22" t="s">
        <v>36</v>
      </c>
      <c r="H2564" s="22" t="s">
        <v>69</v>
      </c>
      <c r="I2564" s="23" t="s">
        <v>47</v>
      </c>
      <c r="J2564" t="str">
        <f>_xlfn.CONCAT(IFERROR(INDEX(Lookup!B:B, MATCH(Table1[[#This Row],[Origin City]], Lookup!A:A, 0)), Table1[[#This Row],[Origin City]]),","," ",Table1[[#This Row],[Origin State]])</f>
        <v>St. Cloud, MN</v>
      </c>
      <c r="K2564" s="23" t="s">
        <v>48</v>
      </c>
      <c r="L2564" s="23" t="s">
        <v>49</v>
      </c>
      <c r="M2564" s="23" t="s">
        <v>50</v>
      </c>
      <c r="N2564" s="48">
        <v>1887</v>
      </c>
      <c r="O2564" s="23" t="s">
        <v>51</v>
      </c>
      <c r="P2564" s="23">
        <v>110</v>
      </c>
      <c r="Q2564" s="23">
        <v>120</v>
      </c>
      <c r="R2564" s="23" t="s">
        <v>42</v>
      </c>
      <c r="S2564" s="23" t="s">
        <v>43</v>
      </c>
      <c r="T2564" s="23" t="s">
        <v>52</v>
      </c>
      <c r="U2564" s="37" t="s">
        <v>44</v>
      </c>
      <c r="V2564" s="32" t="s">
        <v>45</v>
      </c>
      <c r="W2564" s="4">
        <v>5430</v>
      </c>
      <c r="X2564" s="4">
        <f>IF(Table1[[#This Row],[Commodity]]="corn",Table1[[#This Row],[Tariff per Car]]/(111*2000/56),Table1[[#This Row],[Tariff per Car]]/(111*2000/60))</f>
        <v>1.3697297297297297</v>
      </c>
      <c r="Y2564" s="4">
        <f>Table1[[#This Row],[Tariff per Car]]/100.7</f>
        <v>53.922542204568025</v>
      </c>
      <c r="Z2564" s="4">
        <f>(Table1[[#This Row],[Tariff per Car]]/111)</f>
        <v>48.918918918918919</v>
      </c>
      <c r="AA2564" s="6">
        <f>(Table1[[#This Row],[Tariff per Car]]/111)/Table1[[#This Row],[Route Mileage]]</f>
        <v>2.5924175367736575E-2</v>
      </c>
      <c r="AB2564" s="4">
        <v>0.34</v>
      </c>
      <c r="AC2564" s="4">
        <f>Table1[[#This Row],[FSC per Mile]]*Table1[[#This Row],[Route Mileage]]</f>
        <v>641.58000000000004</v>
      </c>
      <c r="AD2564" s="4">
        <f>Table1[[#This Row],[Tariff per Car]]+Table1[[#This Row],[FSC per Car]]</f>
        <v>6071.58</v>
      </c>
      <c r="AE2564" s="4">
        <f>IF(Table1[[#This Row],[Commodity]]="corn",Table1[[#This Row],[Tariff + FSC per Car]]/(111*2000/56),Table1[[#This Row],[Tariff + FSC per Car]]/(111*2000/60))</f>
        <v>1.5315697297297297</v>
      </c>
      <c r="AF2564" s="4">
        <f>Table1[[#This Row],[Tariff + FSC per Car]]/100.7</f>
        <v>60.293743793445877</v>
      </c>
      <c r="AG2564" s="4">
        <f>(Table1[[#This Row],[Tariff + FSC per Car]]/111)</f>
        <v>54.69891891891892</v>
      </c>
      <c r="AH2564" s="6">
        <f>(Table1[[#This Row],[Tariff + FSC per Car]]/111)/Table1[[#This Row],[Route Mileage]]</f>
        <v>2.8987238430799641E-2</v>
      </c>
    </row>
    <row r="2565" spans="1:34" x14ac:dyDescent="0.25">
      <c r="A2565" s="3">
        <v>46157</v>
      </c>
      <c r="B2565" s="22" t="s">
        <v>34</v>
      </c>
      <c r="C2565" s="22" t="s">
        <v>34</v>
      </c>
      <c r="D2565" s="25">
        <v>4022</v>
      </c>
      <c r="E2565" s="24">
        <v>39011</v>
      </c>
      <c r="F2565" s="22" t="s">
        <v>35</v>
      </c>
      <c r="G2565" s="22" t="s">
        <v>36</v>
      </c>
      <c r="H2565" s="22" t="s">
        <v>70</v>
      </c>
      <c r="I2565" s="23" t="s">
        <v>57</v>
      </c>
      <c r="J2565" t="str">
        <f>_xlfn.CONCAT(IFERROR(INDEX(Lookup!B:B, MATCH(Table1[[#This Row],[Origin City]], Lookup!A:A, 0)), Table1[[#This Row],[Origin City]]),","," ",Table1[[#This Row],[Origin State]])</f>
        <v>Waverly, IL</v>
      </c>
      <c r="K2565" s="23" t="s">
        <v>71</v>
      </c>
      <c r="L2565" s="23" t="s">
        <v>64</v>
      </c>
      <c r="M2565" s="23" t="str">
        <f>_xlfn.CONCAT(IFERROR(INDEX(Lookup!B:B, MATCH(Table1[[#This Row],[Destination City]], Lookup!A:A, 0)), Table1[[#This Row],[Destination City]]),","," ",Table1[[#This Row],[Destination State]])</f>
        <v>Dexter, NM</v>
      </c>
      <c r="N2565" s="48">
        <v>1149</v>
      </c>
      <c r="O2565" s="23" t="s">
        <v>41</v>
      </c>
      <c r="P2565" s="23">
        <v>110</v>
      </c>
      <c r="Q2565" s="23">
        <v>120</v>
      </c>
      <c r="R2565" s="23" t="s">
        <v>42</v>
      </c>
      <c r="S2565" s="23" t="s">
        <v>43</v>
      </c>
      <c r="T2565" s="23" t="s">
        <v>43</v>
      </c>
      <c r="U2565" s="37" t="s">
        <v>44</v>
      </c>
      <c r="V2565" s="32" t="s">
        <v>45</v>
      </c>
      <c r="W2565" s="4">
        <v>4680</v>
      </c>
      <c r="X2565" s="4">
        <f>IF(Table1[[#This Row],[Commodity]]="corn",Table1[[#This Row],[Tariff per Car]]/(111*2000/56),Table1[[#This Row],[Tariff per Car]]/(111*2000/60))</f>
        <v>1.1805405405405405</v>
      </c>
      <c r="Y2565" s="4">
        <f>Table1[[#This Row],[Tariff per Car]]/100.7</f>
        <v>46.474677259185697</v>
      </c>
      <c r="Z2565" s="4">
        <f>(Table1[[#This Row],[Tariff per Car]]/111)</f>
        <v>42.162162162162161</v>
      </c>
      <c r="AA2565" s="6">
        <f>(Table1[[#This Row],[Tariff per Car]]/111)/Table1[[#This Row],[Route Mileage]]</f>
        <v>3.6694658104579773E-2</v>
      </c>
      <c r="AB2565" s="4">
        <v>0.34</v>
      </c>
      <c r="AC2565" s="4">
        <f>Table1[[#This Row],[FSC per Mile]]*Table1[[#This Row],[Route Mileage]]</f>
        <v>390.66</v>
      </c>
      <c r="AD2565" s="4">
        <f>Table1[[#This Row],[Tariff per Car]]+Table1[[#This Row],[FSC per Car]]</f>
        <v>5070.66</v>
      </c>
      <c r="AE2565" s="4">
        <f>IF(Table1[[#This Row],[Commodity]]="corn",Table1[[#This Row],[Tariff + FSC per Car]]/(111*2000/56),Table1[[#This Row],[Tariff + FSC per Car]]/(111*2000/60))</f>
        <v>1.2790854054054055</v>
      </c>
      <c r="AF2565" s="4">
        <f>Table1[[#This Row],[Tariff + FSC per Car]]/100.7</f>
        <v>50.35412115193644</v>
      </c>
      <c r="AG2565" s="4">
        <f>(Table1[[#This Row],[Tariff + FSC per Car]]/111)</f>
        <v>45.681621621621623</v>
      </c>
      <c r="AH2565" s="6">
        <f>(Table1[[#This Row],[Tariff + FSC per Car]]/111)/Table1[[#This Row],[Route Mileage]]</f>
        <v>3.975772116764284E-2</v>
      </c>
    </row>
    <row r="2566" spans="1:34" x14ac:dyDescent="0.25">
      <c r="A2566" s="3">
        <v>46157</v>
      </c>
      <c r="B2566" s="22" t="s">
        <v>131</v>
      </c>
      <c r="C2566" s="22" t="s">
        <v>131</v>
      </c>
      <c r="D2566" s="25">
        <v>4050</v>
      </c>
      <c r="E2566" s="24">
        <v>1001000</v>
      </c>
      <c r="F2566" s="22" t="s">
        <v>35</v>
      </c>
      <c r="G2566" s="22" t="s">
        <v>36</v>
      </c>
      <c r="H2566" s="22" t="s">
        <v>132</v>
      </c>
      <c r="I2566" s="23" t="s">
        <v>57</v>
      </c>
      <c r="J2566" t="str">
        <f>_xlfn.CONCAT(IFERROR(INDEX(Lookup!B:B, MATCH(Table1[[#This Row],[Origin City]], Lookup!A:A, 0)), Table1[[#This Row],[Origin City]]),","," ",Table1[[#This Row],[Origin State]])</f>
        <v>Gibson City, IL</v>
      </c>
      <c r="K2566" s="23" t="s">
        <v>133</v>
      </c>
      <c r="L2566" s="23" t="s">
        <v>83</v>
      </c>
      <c r="M2566" s="23" t="str">
        <f>_xlfn.CONCAT(IFERROR(INDEX(Lookup!B:B, MATCH(Table1[[#This Row],[Destination City]], Lookup!A:A, 0)), Table1[[#This Row],[Destination City]]),","," ",Table1[[#This Row],[Destination State]])</f>
        <v>Reserve, LA</v>
      </c>
      <c r="N2566" s="44">
        <v>870</v>
      </c>
      <c r="O2566" s="23" t="s">
        <v>86</v>
      </c>
      <c r="P2566" s="23">
        <v>105</v>
      </c>
      <c r="Q2566" s="23"/>
      <c r="R2566" s="23" t="s">
        <v>108</v>
      </c>
      <c r="S2566" s="23" t="s">
        <v>43</v>
      </c>
      <c r="T2566" s="23" t="s">
        <v>52</v>
      </c>
      <c r="U2566" s="31"/>
      <c r="V2566" s="32" t="s">
        <v>134</v>
      </c>
      <c r="W2566" s="4">
        <v>2301</v>
      </c>
      <c r="X2566" s="4">
        <f>IF(Table1[[#This Row],[Commodity]]="corn",Table1[[#This Row],[Tariff per Car]]/(111*2000/56),Table1[[#This Row],[Tariff per Car]]/(111*2000/60))</f>
        <v>0.58043243243243248</v>
      </c>
      <c r="Y2566" s="4">
        <f>Table1[[#This Row],[Tariff per Car]]/100.7</f>
        <v>22.850049652432968</v>
      </c>
      <c r="Z2566" s="4">
        <f>(Table1[[#This Row],[Tariff per Car]]/111)</f>
        <v>20.72972972972973</v>
      </c>
      <c r="AA2566" s="6">
        <f>(Table1[[#This Row],[Tariff per Car]]/111)/Table1[[#This Row],[Route Mileage]]</f>
        <v>2.3827275551413483E-2</v>
      </c>
      <c r="AB2566" s="4">
        <v>0.68200000000000005</v>
      </c>
      <c r="AC2566" s="4">
        <f>Table1[[#This Row],[FSC per Mile]]*Table1[[#This Row],[Route Mileage]]</f>
        <v>593.34</v>
      </c>
      <c r="AD2566" s="4">
        <f>Table1[[#This Row],[Tariff per Car]]+Table1[[#This Row],[FSC per Car]]</f>
        <v>2894.34</v>
      </c>
      <c r="AE2566" s="4">
        <f>IF(Table1[[#This Row],[Commodity]]="corn",Table1[[#This Row],[Tariff + FSC per Car]]/(111*2000/56),Table1[[#This Row],[Tariff + FSC per Car]]/(111*2000/60))</f>
        <v>0.73010378378378382</v>
      </c>
      <c r="AF2566" s="4">
        <f>Table1[[#This Row],[Tariff + FSC per Car]]/100.7</f>
        <v>28.742204568023833</v>
      </c>
      <c r="AG2566" s="4">
        <f>(Table1[[#This Row],[Tariff + FSC per Car]]/111)</f>
        <v>26.075135135135138</v>
      </c>
      <c r="AH2566" s="6">
        <f>(Table1[[#This Row],[Tariff + FSC per Car]]/111)/Table1[[#This Row],[Route Mileage]]</f>
        <v>2.9971419695557631E-2</v>
      </c>
    </row>
    <row r="2567" spans="1:34" x14ac:dyDescent="0.25">
      <c r="A2567" s="3">
        <v>46157</v>
      </c>
      <c r="B2567" s="22" t="s">
        <v>131</v>
      </c>
      <c r="C2567" s="22" t="s">
        <v>131</v>
      </c>
      <c r="D2567" s="25">
        <v>4050</v>
      </c>
      <c r="E2567" s="24">
        <v>1001000</v>
      </c>
      <c r="F2567" s="22" t="s">
        <v>35</v>
      </c>
      <c r="G2567" s="22" t="s">
        <v>36</v>
      </c>
      <c r="H2567" s="22" t="s">
        <v>132</v>
      </c>
      <c r="I2567" s="23" t="s">
        <v>57</v>
      </c>
      <c r="J2567" t="str">
        <f>_xlfn.CONCAT(IFERROR(INDEX(Lookup!B:B, MATCH(Table1[[#This Row],[Origin City]], Lookup!A:A, 0)), Table1[[#This Row],[Origin City]]),","," ",Table1[[#This Row],[Origin State]])</f>
        <v>Gibson City, IL</v>
      </c>
      <c r="K2567" s="23" t="s">
        <v>133</v>
      </c>
      <c r="L2567" s="23" t="s">
        <v>83</v>
      </c>
      <c r="M2567" s="23" t="str">
        <f>_xlfn.CONCAT(IFERROR(INDEX(Lookup!B:B, MATCH(Table1[[#This Row],[Destination City]], Lookup!A:A, 0)), Table1[[#This Row],[Destination City]]),","," ",Table1[[#This Row],[Destination State]])</f>
        <v>Reserve, LA</v>
      </c>
      <c r="N2567" s="44">
        <v>870</v>
      </c>
      <c r="O2567" s="23" t="s">
        <v>86</v>
      </c>
      <c r="P2567" s="23">
        <v>105</v>
      </c>
      <c r="Q2567" s="23"/>
      <c r="R2567" s="23" t="s">
        <v>2</v>
      </c>
      <c r="S2567" s="23" t="s">
        <v>43</v>
      </c>
      <c r="T2567" s="23" t="s">
        <v>52</v>
      </c>
      <c r="U2567" s="31"/>
      <c r="V2567" s="32" t="s">
        <v>134</v>
      </c>
      <c r="W2567" s="4">
        <v>2681</v>
      </c>
      <c r="X2567" s="4">
        <f>IF(Table1[[#This Row],[Commodity]]="corn",Table1[[#This Row],[Tariff per Car]]/(111*2000/56),Table1[[#This Row],[Tariff per Car]]/(111*2000/60))</f>
        <v>0.67628828828828835</v>
      </c>
      <c r="Y2567" s="4">
        <f>Table1[[#This Row],[Tariff per Car]]/100.7</f>
        <v>26.623634558093347</v>
      </c>
      <c r="Z2567" s="4">
        <f>(Table1[[#This Row],[Tariff per Car]]/111)</f>
        <v>24.153153153153152</v>
      </c>
      <c r="AA2567" s="6">
        <f>(Table1[[#This Row],[Tariff per Car]]/111)/Table1[[#This Row],[Route Mileage]]</f>
        <v>2.7762245003624314E-2</v>
      </c>
      <c r="AB2567" s="4">
        <v>0.68200000000000005</v>
      </c>
      <c r="AC2567" s="4">
        <f>Table1[[#This Row],[FSC per Mile]]*Table1[[#This Row],[Route Mileage]]</f>
        <v>593.34</v>
      </c>
      <c r="AD2567" s="4">
        <f>Table1[[#This Row],[Tariff per Car]]+Table1[[#This Row],[FSC per Car]]</f>
        <v>3274.34</v>
      </c>
      <c r="AE2567" s="4">
        <f>IF(Table1[[#This Row],[Commodity]]="corn",Table1[[#This Row],[Tariff + FSC per Car]]/(111*2000/56),Table1[[#This Row],[Tariff + FSC per Car]]/(111*2000/60))</f>
        <v>0.8259596396396397</v>
      </c>
      <c r="AF2567" s="4">
        <f>Table1[[#This Row],[Tariff + FSC per Car]]/100.7</f>
        <v>32.515789473684208</v>
      </c>
      <c r="AG2567" s="4">
        <f>(Table1[[#This Row],[Tariff + FSC per Car]]/111)</f>
        <v>29.49855855855856</v>
      </c>
      <c r="AH2567" s="6">
        <f>(Table1[[#This Row],[Tariff + FSC per Car]]/111)/Table1[[#This Row],[Route Mileage]]</f>
        <v>3.3906389147768459E-2</v>
      </c>
    </row>
    <row r="2568" spans="1:34" x14ac:dyDescent="0.25">
      <c r="A2568" s="3">
        <v>46157</v>
      </c>
      <c r="B2568" s="22" t="s">
        <v>80</v>
      </c>
      <c r="C2568" s="22" t="s">
        <v>81</v>
      </c>
      <c r="D2568" s="25">
        <v>4032</v>
      </c>
      <c r="E2568" s="24">
        <v>11182</v>
      </c>
      <c r="F2568" s="22" t="s">
        <v>35</v>
      </c>
      <c r="G2568" s="22" t="s">
        <v>36</v>
      </c>
      <c r="H2568" s="22" t="s">
        <v>82</v>
      </c>
      <c r="I2568" s="23" t="s">
        <v>83</v>
      </c>
      <c r="J2568" t="str">
        <f>_xlfn.CONCAT(IFERROR(INDEX(Lookup!B:B, MATCH(Table1[[#This Row],[Origin City]], Lookup!A:A, 0)), Table1[[#This Row],[Origin City]]),","," ",Table1[[#This Row],[Origin State]])</f>
        <v>Delhi, LA</v>
      </c>
      <c r="K2568" s="23" t="s">
        <v>84</v>
      </c>
      <c r="L2568" s="23" t="s">
        <v>85</v>
      </c>
      <c r="M2568" s="23" t="str">
        <f>_xlfn.CONCAT(IFERROR(INDEX(Lookup!B:B, MATCH(Table1[[#This Row],[Destination City]], Lookup!A:A, 0)), Table1[[#This Row],[Destination City]]),","," ",Table1[[#This Row],[Destination State]])</f>
        <v>Morton, MS</v>
      </c>
      <c r="N2568" s="44">
        <v>119</v>
      </c>
      <c r="O2568" s="23" t="s">
        <v>86</v>
      </c>
      <c r="P2568" s="23">
        <v>100</v>
      </c>
      <c r="Q2568" s="23"/>
      <c r="R2568" s="23" t="s">
        <v>42</v>
      </c>
      <c r="S2568" s="23" t="s">
        <v>43</v>
      </c>
      <c r="T2568" s="23" t="s">
        <v>52</v>
      </c>
      <c r="U2568" s="31"/>
      <c r="V2568" s="32" t="s">
        <v>87</v>
      </c>
      <c r="W2568" s="4">
        <v>1342</v>
      </c>
      <c r="X2568" s="4">
        <f>IF(Table1[[#This Row],[Commodity]]="corn",Table1[[#This Row],[Tariff per Car]]/(111*2000/56),Table1[[#This Row],[Tariff per Car]]/(111*2000/60))</f>
        <v>0.33852252252252252</v>
      </c>
      <c r="Y2568" s="4">
        <f>Table1[[#This Row],[Tariff per Car]]/100.7</f>
        <v>13.326713008937437</v>
      </c>
      <c r="Z2568" s="4">
        <f>(Table1[[#This Row],[Tariff per Car]]/111)</f>
        <v>12.09009009009009</v>
      </c>
      <c r="AA2568" s="6">
        <f>(Table1[[#This Row],[Tariff per Car]]/111)/Table1[[#This Row],[Route Mileage]]</f>
        <v>0.10159739571504277</v>
      </c>
      <c r="AB2568" s="4">
        <v>0.7</v>
      </c>
      <c r="AC2568" s="4">
        <f>Table1[[#This Row],[FSC per Mile]]*Table1[[#This Row],[Route Mileage]]</f>
        <v>83.3</v>
      </c>
      <c r="AD2568" s="4">
        <f>Table1[[#This Row],[Tariff per Car]]+Table1[[#This Row],[FSC per Car]]</f>
        <v>1425.3</v>
      </c>
      <c r="AE2568" s="4">
        <f>IF(Table1[[#This Row],[Commodity]]="corn",Table1[[#This Row],[Tariff + FSC per Car]]/(111*2000/56),Table1[[#This Row],[Tariff + FSC per Car]]/(111*2000/60))</f>
        <v>0.35953513513513513</v>
      </c>
      <c r="AF2568" s="4">
        <f>Table1[[#This Row],[Tariff + FSC per Car]]/100.7</f>
        <v>14.153922542204567</v>
      </c>
      <c r="AG2568" s="4">
        <f>(Table1[[#This Row],[Tariff + FSC per Car]]/111)</f>
        <v>12.840540540540539</v>
      </c>
      <c r="AH2568" s="6">
        <f>(Table1[[#This Row],[Tariff + FSC per Car]]/111)/Table1[[#This Row],[Route Mileage]]</f>
        <v>0.10790370202134907</v>
      </c>
    </row>
    <row r="2569" spans="1:34" x14ac:dyDescent="0.25">
      <c r="A2569" s="3">
        <v>46157</v>
      </c>
      <c r="B2569" s="22" t="s">
        <v>88</v>
      </c>
      <c r="C2569" s="22" t="s">
        <v>81</v>
      </c>
      <c r="D2569" s="25">
        <v>4444</v>
      </c>
      <c r="E2569" s="24">
        <v>45646</v>
      </c>
      <c r="F2569" s="22" t="s">
        <v>35</v>
      </c>
      <c r="G2569" s="22" t="s">
        <v>36</v>
      </c>
      <c r="H2569" s="22" t="s">
        <v>89</v>
      </c>
      <c r="I2569" s="23" t="s">
        <v>75</v>
      </c>
      <c r="J2569" t="str">
        <f>_xlfn.CONCAT(IFERROR(INDEX(Lookup!B:B, MATCH(Table1[[#This Row],[Origin City]], Lookup!A:A, 0)), Table1[[#This Row],[Origin City]]),","," ",Table1[[#This Row],[Origin State]])</f>
        <v>Enderlin, ND</v>
      </c>
      <c r="K2569" s="23" t="s">
        <v>90</v>
      </c>
      <c r="L2569" s="23" t="s">
        <v>49</v>
      </c>
      <c r="M2569" s="23" t="str">
        <f>_xlfn.CONCAT(IFERROR(INDEX(Lookup!B:B, MATCH(Table1[[#This Row],[Destination City]], Lookup!A:A, 0)), Table1[[#This Row],[Destination City]]),","," ",Table1[[#This Row],[Destination State]])</f>
        <v>Kalama, WA</v>
      </c>
      <c r="N2569" s="44">
        <v>1617</v>
      </c>
      <c r="O2569" s="23" t="s">
        <v>86</v>
      </c>
      <c r="P2569" s="23">
        <v>110</v>
      </c>
      <c r="Q2569" s="23">
        <v>110</v>
      </c>
      <c r="R2569" s="23" t="s">
        <v>42</v>
      </c>
      <c r="S2569" s="23" t="s">
        <v>43</v>
      </c>
      <c r="T2569" s="23" t="s">
        <v>52</v>
      </c>
      <c r="U2569" s="31"/>
      <c r="V2569" s="32" t="s">
        <v>87</v>
      </c>
      <c r="W2569" s="4">
        <v>5047</v>
      </c>
      <c r="X2569" s="4">
        <f>IF(Table1[[#This Row],[Commodity]]="corn",Table1[[#This Row],[Tariff per Car]]/(111*2000/56),Table1[[#This Row],[Tariff per Car]]/(111*2000/60))</f>
        <v>1.2731171171171172</v>
      </c>
      <c r="Y2569" s="4">
        <f>Table1[[#This Row],[Tariff per Car]]/100.7</f>
        <v>50.119165839126119</v>
      </c>
      <c r="Z2569" s="4">
        <f>(Table1[[#This Row],[Tariff per Car]]/111)</f>
        <v>45.468468468468465</v>
      </c>
      <c r="AA2569" s="6">
        <f>(Table1[[#This Row],[Tariff per Car]]/111)/Table1[[#This Row],[Route Mileage]]</f>
        <v>2.8119028119028118E-2</v>
      </c>
      <c r="AB2569" s="4">
        <v>0.68250000000000011</v>
      </c>
      <c r="AC2569" s="4">
        <f>Table1[[#This Row],[FSC per Mile]]*Table1[[#This Row],[Route Mileage]]</f>
        <v>1103.6025000000002</v>
      </c>
      <c r="AD2569" s="4">
        <f>Table1[[#This Row],[Tariff per Car]]+Table1[[#This Row],[FSC per Car]]</f>
        <v>6150.6025</v>
      </c>
      <c r="AE2569" s="4">
        <f>IF(Table1[[#This Row],[Commodity]]="corn",Table1[[#This Row],[Tariff + FSC per Car]]/(111*2000/56),Table1[[#This Row],[Tariff + FSC per Car]]/(111*2000/60))</f>
        <v>1.5515033333333335</v>
      </c>
      <c r="AF2569" s="4">
        <f>Table1[[#This Row],[Tariff + FSC per Car]]/100.7</f>
        <v>61.078475670307846</v>
      </c>
      <c r="AG2569" s="4">
        <f>(Table1[[#This Row],[Tariff + FSC per Car]]/111)</f>
        <v>55.410833333333336</v>
      </c>
      <c r="AH2569" s="6">
        <f>(Table1[[#This Row],[Tariff + FSC per Car]]/111)/Table1[[#This Row],[Route Mileage]]</f>
        <v>3.4267676767676766E-2</v>
      </c>
    </row>
    <row r="2570" spans="1:34" x14ac:dyDescent="0.25">
      <c r="A2570" s="3">
        <v>46157</v>
      </c>
      <c r="B2570" s="22" t="s">
        <v>88</v>
      </c>
      <c r="C2570" s="22" t="s">
        <v>81</v>
      </c>
      <c r="D2570" s="25">
        <v>4444</v>
      </c>
      <c r="E2570" s="24">
        <v>45558</v>
      </c>
      <c r="F2570" s="22" t="s">
        <v>35</v>
      </c>
      <c r="G2570" s="22" t="s">
        <v>36</v>
      </c>
      <c r="H2570" s="22" t="s">
        <v>91</v>
      </c>
      <c r="I2570" s="23" t="s">
        <v>47</v>
      </c>
      <c r="J2570" t="str">
        <f>_xlfn.CONCAT(IFERROR(INDEX(Lookup!B:B, MATCH(Table1[[#This Row],[Origin City]], Lookup!A:A, 0)), Table1[[#This Row],[Origin City]]),","," ",Table1[[#This Row],[Origin State]])</f>
        <v>Glenwood, MN</v>
      </c>
      <c r="K2570" s="23" t="s">
        <v>92</v>
      </c>
      <c r="L2570" s="23" t="s">
        <v>93</v>
      </c>
      <c r="M2570" s="23" t="str">
        <f>_xlfn.CONCAT(IFERROR(INDEX(Lookup!B:B, MATCH(Table1[[#This Row],[Destination City]], Lookup!A:A, 0)), Table1[[#This Row],[Destination City]]),","," ",Table1[[#This Row],[Destination State]])</f>
        <v>Boardman, OR</v>
      </c>
      <c r="N2570" s="44">
        <v>1556</v>
      </c>
      <c r="O2570" s="23" t="s">
        <v>86</v>
      </c>
      <c r="P2570" s="23">
        <v>110</v>
      </c>
      <c r="Q2570" s="23">
        <v>110</v>
      </c>
      <c r="R2570" s="23" t="s">
        <v>42</v>
      </c>
      <c r="S2570" s="23" t="s">
        <v>43</v>
      </c>
      <c r="T2570" s="23" t="s">
        <v>52</v>
      </c>
      <c r="U2570" s="31"/>
      <c r="V2570" s="32" t="s">
        <v>87</v>
      </c>
      <c r="W2570" s="4">
        <v>5513</v>
      </c>
      <c r="X2570" s="4">
        <f>IF(Table1[[#This Row],[Commodity]]="corn",Table1[[#This Row],[Tariff per Car]]/(111*2000/56),Table1[[#This Row],[Tariff per Car]]/(111*2000/60))</f>
        <v>1.3906666666666667</v>
      </c>
      <c r="Y2570" s="4">
        <f>Table1[[#This Row],[Tariff per Car]]/100.7</f>
        <v>54.746772591857003</v>
      </c>
      <c r="Z2570" s="4">
        <f>(Table1[[#This Row],[Tariff per Car]]/111)</f>
        <v>49.666666666666664</v>
      </c>
      <c r="AA2570" s="6">
        <f>(Table1[[#This Row],[Tariff per Car]]/111)/Table1[[#This Row],[Route Mileage]]</f>
        <v>3.1919451585261355E-2</v>
      </c>
      <c r="AB2570" s="4">
        <v>0.68250000000000011</v>
      </c>
      <c r="AC2570" s="4">
        <f>Table1[[#This Row],[FSC per Mile]]*Table1[[#This Row],[Route Mileage]]</f>
        <v>1061.9700000000003</v>
      </c>
      <c r="AD2570" s="4">
        <f>Table1[[#This Row],[Tariff per Car]]+Table1[[#This Row],[FSC per Car]]</f>
        <v>6574.97</v>
      </c>
      <c r="AE2570" s="4">
        <f>IF(Table1[[#This Row],[Commodity]]="corn",Table1[[#This Row],[Tariff + FSC per Car]]/(111*2000/56),Table1[[#This Row],[Tariff + FSC per Car]]/(111*2000/60))</f>
        <v>1.658550990990991</v>
      </c>
      <c r="AF2570" s="4">
        <f>Table1[[#This Row],[Tariff + FSC per Car]]/100.7</f>
        <v>65.292651439920562</v>
      </c>
      <c r="AG2570" s="4">
        <f>(Table1[[#This Row],[Tariff + FSC per Car]]/111)</f>
        <v>59.233963963963966</v>
      </c>
      <c r="AH2570" s="6">
        <f>(Table1[[#This Row],[Tariff + FSC per Car]]/111)/Table1[[#This Row],[Route Mileage]]</f>
        <v>3.8068100233910003E-2</v>
      </c>
    </row>
    <row r="2571" spans="1:34" x14ac:dyDescent="0.25">
      <c r="A2571" s="3">
        <v>46157</v>
      </c>
      <c r="B2571" s="22" t="s">
        <v>94</v>
      </c>
      <c r="C2571" s="22" t="s">
        <v>94</v>
      </c>
      <c r="D2571" s="25">
        <v>4315</v>
      </c>
      <c r="F2571" s="22" t="s">
        <v>35</v>
      </c>
      <c r="G2571" s="22" t="s">
        <v>36</v>
      </c>
      <c r="H2571" s="22" t="s">
        <v>95</v>
      </c>
      <c r="I2571" s="23" t="s">
        <v>96</v>
      </c>
      <c r="J2571" t="str">
        <f>_xlfn.CONCAT(IFERROR(INDEX(Lookup!B:B, MATCH(Table1[[#This Row],[Origin City]], Lookup!A:A, 0)), Table1[[#This Row],[Origin City]]),","," ",Table1[[#This Row],[Origin State]])</f>
        <v>Haw Creek (Ladoga), IN</v>
      </c>
      <c r="K2571" s="23" t="s">
        <v>97</v>
      </c>
      <c r="L2571" s="23" t="s">
        <v>98</v>
      </c>
      <c r="M2571" s="23" t="str">
        <f>_xlfn.CONCAT(IFERROR(INDEX(Lookup!B:B, MATCH(Table1[[#This Row],[Destination City]], Lookup!A:A, 0)), Table1[[#This Row],[Destination City]]),","," ",Table1[[#This Row],[Destination State]])</f>
        <v>Ozark, AL</v>
      </c>
      <c r="N2571" s="48">
        <v>708</v>
      </c>
      <c r="O2571" s="23" t="s">
        <v>86</v>
      </c>
      <c r="P2571" s="23">
        <v>90</v>
      </c>
      <c r="Q2571" s="23">
        <v>90</v>
      </c>
      <c r="R2571" s="23" t="s">
        <v>42</v>
      </c>
      <c r="S2571" s="23" t="s">
        <v>43</v>
      </c>
      <c r="T2571" s="23" t="s">
        <v>52</v>
      </c>
      <c r="U2571" s="33"/>
      <c r="V2571" s="34" t="s">
        <v>87</v>
      </c>
      <c r="W2571" s="4">
        <v>6241</v>
      </c>
      <c r="X2571" s="4">
        <f>IF(Table1[[#This Row],[Commodity]]="corn",Table1[[#This Row],[Tariff per Car]]/(111*2000/56),Table1[[#This Row],[Tariff per Car]]/(111*2000/60))</f>
        <v>1.5743063063063063</v>
      </c>
      <c r="Y2571" s="4">
        <f>Table1[[#This Row],[Tariff per Car]]/100.7</f>
        <v>61.976166832174776</v>
      </c>
      <c r="Z2571" s="4">
        <f>(Table1[[#This Row],[Tariff per Car]]/111)</f>
        <v>56.225225225225223</v>
      </c>
      <c r="AA2571" s="6">
        <f>(Table1[[#This Row],[Tariff per Car]]/111)/Table1[[#This Row],[Route Mileage]]</f>
        <v>7.9414159922634495E-2</v>
      </c>
      <c r="AB2571" s="4">
        <v>0</v>
      </c>
      <c r="AC2571" s="4">
        <f>Table1[[#This Row],[FSC per Mile]]*Table1[[#This Row],[Route Mileage]]</f>
        <v>0</v>
      </c>
      <c r="AD2571" s="4">
        <f>Table1[[#This Row],[Tariff per Car]]+Table1[[#This Row],[FSC per Car]]</f>
        <v>6241</v>
      </c>
      <c r="AE2571" s="4">
        <f>IF(Table1[[#This Row],[Commodity]]="corn",Table1[[#This Row],[Tariff + FSC per Car]]/(111*2000/56),Table1[[#This Row],[Tariff + FSC per Car]]/(111*2000/60))</f>
        <v>1.5743063063063063</v>
      </c>
      <c r="AF2571" s="4">
        <f>Table1[[#This Row],[Tariff + FSC per Car]]/100.7</f>
        <v>61.976166832174776</v>
      </c>
      <c r="AG2571" s="4">
        <f>(Table1[[#This Row],[Tariff + FSC per Car]]/111)</f>
        <v>56.225225225225223</v>
      </c>
      <c r="AH2571" s="6">
        <f>(Table1[[#This Row],[Tariff + FSC per Car]]/111)/Table1[[#This Row],[Route Mileage]]</f>
        <v>7.9414159922634495E-2</v>
      </c>
    </row>
    <row r="2572" spans="1:34" x14ac:dyDescent="0.25">
      <c r="A2572" s="3">
        <v>46157</v>
      </c>
      <c r="B2572" s="22" t="s">
        <v>94</v>
      </c>
      <c r="C2572" s="22" t="s">
        <v>94</v>
      </c>
      <c r="D2572" s="25">
        <v>4315</v>
      </c>
      <c r="F2572" s="22" t="s">
        <v>35</v>
      </c>
      <c r="G2572" s="22" t="s">
        <v>36</v>
      </c>
      <c r="H2572" s="22" t="s">
        <v>99</v>
      </c>
      <c r="I2572" s="23" t="s">
        <v>100</v>
      </c>
      <c r="J2572" t="str">
        <f>_xlfn.CONCAT(IFERROR(INDEX(Lookup!B:B, MATCH(Table1[[#This Row],[Origin City]], Lookup!A:A, 0)), Table1[[#This Row],[Origin City]]),","," ",Table1[[#This Row],[Origin State]])</f>
        <v>Marysville, OH</v>
      </c>
      <c r="K2572" s="23" t="s">
        <v>101</v>
      </c>
      <c r="L2572" s="23" t="s">
        <v>102</v>
      </c>
      <c r="M2572" s="23" t="str">
        <f>_xlfn.CONCAT(IFERROR(INDEX(Lookup!B:B, MATCH(Table1[[#This Row],[Destination City]], Lookup!A:A, 0)), Table1[[#This Row],[Destination City]]),","," ",Table1[[#This Row],[Destination State]])</f>
        <v>Rose Hill, NC</v>
      </c>
      <c r="N2572" s="48">
        <v>781</v>
      </c>
      <c r="O2572" s="23" t="s">
        <v>86</v>
      </c>
      <c r="P2572" s="23">
        <v>90</v>
      </c>
      <c r="Q2572" s="23">
        <v>90</v>
      </c>
      <c r="R2572" s="23" t="s">
        <v>42</v>
      </c>
      <c r="S2572" s="23" t="s">
        <v>43</v>
      </c>
      <c r="T2572" s="23" t="s">
        <v>52</v>
      </c>
      <c r="U2572" s="33"/>
      <c r="V2572" s="34" t="s">
        <v>87</v>
      </c>
      <c r="W2572" s="4">
        <v>6378</v>
      </c>
      <c r="X2572" s="4">
        <f>IF(Table1[[#This Row],[Commodity]]="corn",Table1[[#This Row],[Tariff per Car]]/(111*2000/56),Table1[[#This Row],[Tariff per Car]]/(111*2000/60))</f>
        <v>1.6088648648648649</v>
      </c>
      <c r="Y2572" s="4">
        <f>Table1[[#This Row],[Tariff per Car]]/100.7</f>
        <v>63.336643495531277</v>
      </c>
      <c r="Z2572" s="4">
        <f>(Table1[[#This Row],[Tariff per Car]]/111)</f>
        <v>57.45945945945946</v>
      </c>
      <c r="AA2572" s="6">
        <f>(Table1[[#This Row],[Tariff per Car]]/111)/Table1[[#This Row],[Route Mileage]]</f>
        <v>7.357165103643977E-2</v>
      </c>
      <c r="AB2572" s="4">
        <v>0</v>
      </c>
      <c r="AC2572" s="4">
        <f>Table1[[#This Row],[FSC per Mile]]*Table1[[#This Row],[Route Mileage]]</f>
        <v>0</v>
      </c>
      <c r="AD2572" s="4">
        <f>Table1[[#This Row],[Tariff per Car]]+Table1[[#This Row],[FSC per Car]]</f>
        <v>6378</v>
      </c>
      <c r="AE2572" s="4">
        <f>IF(Table1[[#This Row],[Commodity]]="corn",Table1[[#This Row],[Tariff + FSC per Car]]/(111*2000/56),Table1[[#This Row],[Tariff + FSC per Car]]/(111*2000/60))</f>
        <v>1.6088648648648649</v>
      </c>
      <c r="AF2572" s="4">
        <f>Table1[[#This Row],[Tariff + FSC per Car]]/100.7</f>
        <v>63.336643495531277</v>
      </c>
      <c r="AG2572" s="4">
        <f>(Table1[[#This Row],[Tariff + FSC per Car]]/111)</f>
        <v>57.45945945945946</v>
      </c>
      <c r="AH2572" s="6">
        <f>(Table1[[#This Row],[Tariff + FSC per Car]]/111)/Table1[[#This Row],[Route Mileage]]</f>
        <v>7.357165103643977E-2</v>
      </c>
    </row>
    <row r="2573" spans="1:34" x14ac:dyDescent="0.25">
      <c r="A2573" s="3">
        <v>46157</v>
      </c>
      <c r="B2573" s="22" t="s">
        <v>94</v>
      </c>
      <c r="C2573" s="22" t="s">
        <v>94</v>
      </c>
      <c r="D2573" s="25">
        <v>4315</v>
      </c>
      <c r="F2573" s="22" t="s">
        <v>35</v>
      </c>
      <c r="G2573" s="22" t="s">
        <v>36</v>
      </c>
      <c r="H2573" s="22" t="s">
        <v>103</v>
      </c>
      <c r="I2573" s="23" t="s">
        <v>57</v>
      </c>
      <c r="J2573" t="str">
        <f>_xlfn.CONCAT(IFERROR(INDEX(Lookup!B:B, MATCH(Table1[[#This Row],[Origin City]], Lookup!A:A, 0)), Table1[[#This Row],[Origin City]]),","," ",Table1[[#This Row],[Origin State]])</f>
        <v>Olney, IL</v>
      </c>
      <c r="K2573" s="23" t="s">
        <v>104</v>
      </c>
      <c r="L2573" s="23" t="s">
        <v>105</v>
      </c>
      <c r="M2573" s="23" t="str">
        <f>_xlfn.CONCAT(IFERROR(INDEX(Lookup!B:B, MATCH(Table1[[#This Row],[Destination City]], Lookup!A:A, 0)), Table1[[#This Row],[Destination City]]),","," ",Table1[[#This Row],[Destination State]])</f>
        <v>Fairmount, GA</v>
      </c>
      <c r="N2573" s="48">
        <v>500</v>
      </c>
      <c r="O2573" s="23" t="s">
        <v>86</v>
      </c>
      <c r="P2573" s="23">
        <v>90</v>
      </c>
      <c r="Q2573" s="23">
        <v>90</v>
      </c>
      <c r="R2573" s="23" t="s">
        <v>42</v>
      </c>
      <c r="S2573" s="23" t="s">
        <v>43</v>
      </c>
      <c r="T2573" s="23" t="s">
        <v>52</v>
      </c>
      <c r="U2573" s="33"/>
      <c r="V2573" s="34" t="s">
        <v>87</v>
      </c>
      <c r="W2573" s="4">
        <v>4891</v>
      </c>
      <c r="X2573" s="4">
        <f>IF(Table1[[#This Row],[Commodity]]="corn",Table1[[#This Row],[Tariff per Car]]/(111*2000/56),Table1[[#This Row],[Tariff per Car]]/(111*2000/60))</f>
        <v>1.2337657657657657</v>
      </c>
      <c r="Y2573" s="4">
        <f>Table1[[#This Row],[Tariff per Car]]/100.7</f>
        <v>48.570009930486592</v>
      </c>
      <c r="Z2573" s="4">
        <f>(Table1[[#This Row],[Tariff per Car]]/111)</f>
        <v>44.063063063063062</v>
      </c>
      <c r="AA2573" s="6">
        <f>(Table1[[#This Row],[Tariff per Car]]/111)/Table1[[#This Row],[Route Mileage]]</f>
        <v>8.8126126126126123E-2</v>
      </c>
      <c r="AB2573" s="4">
        <v>0</v>
      </c>
      <c r="AC2573" s="4">
        <f>Table1[[#This Row],[FSC per Mile]]*Table1[[#This Row],[Route Mileage]]</f>
        <v>0</v>
      </c>
      <c r="AD2573" s="4">
        <f>Table1[[#This Row],[Tariff per Car]]+Table1[[#This Row],[FSC per Car]]</f>
        <v>4891</v>
      </c>
      <c r="AE2573" s="4">
        <f>IF(Table1[[#This Row],[Commodity]]="corn",Table1[[#This Row],[Tariff + FSC per Car]]/(111*2000/56),Table1[[#This Row],[Tariff + FSC per Car]]/(111*2000/60))</f>
        <v>1.2337657657657657</v>
      </c>
      <c r="AF2573" s="4">
        <f>Table1[[#This Row],[Tariff + FSC per Car]]/100.7</f>
        <v>48.570009930486592</v>
      </c>
      <c r="AG2573" s="4">
        <f>(Table1[[#This Row],[Tariff + FSC per Car]]/111)</f>
        <v>44.063063063063062</v>
      </c>
      <c r="AH2573" s="6">
        <f>(Table1[[#This Row],[Tariff + FSC per Car]]/111)/Table1[[#This Row],[Route Mileage]]</f>
        <v>8.8126126126126123E-2</v>
      </c>
    </row>
    <row r="2574" spans="1:34" x14ac:dyDescent="0.25">
      <c r="A2574" s="3">
        <v>46157</v>
      </c>
      <c r="B2574" s="22" t="s">
        <v>112</v>
      </c>
      <c r="C2574" s="22" t="s">
        <v>112</v>
      </c>
      <c r="D2574" s="25">
        <v>4051</v>
      </c>
      <c r="E2574" s="24">
        <v>2215</v>
      </c>
      <c r="F2574" s="22" t="s">
        <v>35</v>
      </c>
      <c r="G2574" s="22" t="s">
        <v>36</v>
      </c>
      <c r="H2574" s="22" t="s">
        <v>115</v>
      </c>
      <c r="I2574" s="23" t="s">
        <v>57</v>
      </c>
      <c r="J2574" t="str">
        <f>_xlfn.CONCAT(IFERROR(INDEX(Lookup!B:B, MATCH(Table1[[#This Row],[Origin City]], Lookup!A:A, 0)), Table1[[#This Row],[Origin City]]),","," ",Table1[[#This Row],[Origin State]])</f>
        <v>Allen Station (San Jose), IL</v>
      </c>
      <c r="K2574" s="23" t="s">
        <v>116</v>
      </c>
      <c r="L2574" s="23" t="s">
        <v>54</v>
      </c>
      <c r="M2574" s="23" t="str">
        <f>_xlfn.CONCAT(IFERROR(INDEX(Lookup!B:B, MATCH(Table1[[#This Row],[Destination City]], Lookup!A:A, 0)), Table1[[#This Row],[Destination City]]),","," ",Table1[[#This Row],[Destination State]])</f>
        <v>Pittsburg, TX</v>
      </c>
      <c r="N2574" s="44">
        <v>691</v>
      </c>
      <c r="O2574" s="23" t="s">
        <v>51</v>
      </c>
      <c r="P2574" s="23">
        <v>107</v>
      </c>
      <c r="Q2574" s="23"/>
      <c r="R2574" s="23" t="s">
        <v>42</v>
      </c>
      <c r="S2574" s="23" t="s">
        <v>43</v>
      </c>
      <c r="T2574" s="23" t="s">
        <v>52</v>
      </c>
      <c r="U2574" s="37" t="s">
        <v>44</v>
      </c>
      <c r="V2574" s="32"/>
      <c r="W2574" s="4">
        <v>3935</v>
      </c>
      <c r="X2574" s="4">
        <f>IF(Table1[[#This Row],[Commodity]]="corn",Table1[[#This Row],[Tariff per Car]]/(111*2000/56),Table1[[#This Row],[Tariff per Car]]/(111*2000/60))</f>
        <v>0.99261261261261258</v>
      </c>
      <c r="Y2574" s="4">
        <f>Table1[[#This Row],[Tariff per Car]]/100.7</f>
        <v>39.076464746772594</v>
      </c>
      <c r="Z2574" s="4">
        <f>(Table1[[#This Row],[Tariff per Car]]/111)</f>
        <v>35.450450450450454</v>
      </c>
      <c r="AA2574" s="6">
        <f>(Table1[[#This Row],[Tariff per Car]]/111)/Table1[[#This Row],[Route Mileage]]</f>
        <v>5.1303112084588209E-2</v>
      </c>
      <c r="AB2574" s="4">
        <v>0.56999999999999995</v>
      </c>
      <c r="AC2574" s="4">
        <f>Table1[[#This Row],[FSC per Mile]]*Table1[[#This Row],[Route Mileage]]</f>
        <v>393.86999999999995</v>
      </c>
      <c r="AD2574" s="4">
        <f>Table1[[#This Row],[Tariff per Car]]+Table1[[#This Row],[FSC per Car]]</f>
        <v>4328.87</v>
      </c>
      <c r="AE2574" s="4">
        <f>IF(Table1[[#This Row],[Commodity]]="corn",Table1[[#This Row],[Tariff + FSC per Car]]/(111*2000/56),Table1[[#This Row],[Tariff + FSC per Car]]/(111*2000/60))</f>
        <v>1.0919672072072073</v>
      </c>
      <c r="AF2574" s="4">
        <f>Table1[[#This Row],[Tariff + FSC per Car]]/100.7</f>
        <v>42.987785501489569</v>
      </c>
      <c r="AG2574" s="4">
        <f>(Table1[[#This Row],[Tariff + FSC per Car]]/111)</f>
        <v>38.998828828828827</v>
      </c>
      <c r="AH2574" s="6">
        <f>(Table1[[#This Row],[Tariff + FSC per Car]]/111)/Table1[[#This Row],[Route Mileage]]</f>
        <v>5.6438247219723341E-2</v>
      </c>
    </row>
    <row r="2575" spans="1:34" x14ac:dyDescent="0.25">
      <c r="A2575" s="3">
        <v>46157</v>
      </c>
      <c r="B2575" s="22" t="s">
        <v>112</v>
      </c>
      <c r="C2575" s="22" t="s">
        <v>112</v>
      </c>
      <c r="D2575" s="25">
        <v>4051</v>
      </c>
      <c r="E2575" s="24">
        <v>2310</v>
      </c>
      <c r="F2575" s="22" t="s">
        <v>35</v>
      </c>
      <c r="G2575" s="22" t="s">
        <v>36</v>
      </c>
      <c r="H2575" s="22" t="s">
        <v>120</v>
      </c>
      <c r="I2575" s="23" t="s">
        <v>77</v>
      </c>
      <c r="J2575" t="str">
        <f>_xlfn.CONCAT(IFERROR(INDEX(Lookup!B:B, MATCH(Table1[[#This Row],[Origin City]], Lookup!A:A, 0)), Table1[[#This Row],[Origin City]]),","," ",Table1[[#This Row],[Origin State]])</f>
        <v>Frankfort, KS</v>
      </c>
      <c r="K2575" s="23" t="s">
        <v>121</v>
      </c>
      <c r="L2575" s="23" t="s">
        <v>40</v>
      </c>
      <c r="M2575" s="23" t="str">
        <f>_xlfn.CONCAT(IFERROR(INDEX(Lookup!B:B, MATCH(Table1[[#This Row],[Destination City]], Lookup!A:A, 0)), Table1[[#This Row],[Destination City]]),","," ",Table1[[#This Row],[Destination State]])</f>
        <v>Calipatria, CA</v>
      </c>
      <c r="N2575" s="44">
        <v>1572</v>
      </c>
      <c r="O2575" s="23" t="s">
        <v>51</v>
      </c>
      <c r="P2575" s="23">
        <v>107</v>
      </c>
      <c r="Q2575" s="23"/>
      <c r="R2575" s="23" t="s">
        <v>42</v>
      </c>
      <c r="S2575" s="23" t="s">
        <v>43</v>
      </c>
      <c r="T2575" s="23" t="s">
        <v>52</v>
      </c>
      <c r="U2575" s="37" t="s">
        <v>44</v>
      </c>
      <c r="V2575" s="32"/>
      <c r="W2575" s="4">
        <v>5855</v>
      </c>
      <c r="X2575" s="4">
        <f>IF(Table1[[#This Row],[Commodity]]="corn",Table1[[#This Row],[Tariff per Car]]/(111*2000/56),Table1[[#This Row],[Tariff per Car]]/(111*2000/60))</f>
        <v>1.476936936936937</v>
      </c>
      <c r="Y2575" s="4">
        <f>Table1[[#This Row],[Tariff per Car]]/100.7</f>
        <v>58.142999006951342</v>
      </c>
      <c r="Z2575" s="4">
        <f>(Table1[[#This Row],[Tariff per Car]]/111)</f>
        <v>52.747747747747745</v>
      </c>
      <c r="AA2575" s="6">
        <f>(Table1[[#This Row],[Tariff per Car]]/111)/Table1[[#This Row],[Route Mileage]]</f>
        <v>3.3554546913325538E-2</v>
      </c>
      <c r="AB2575" s="4">
        <v>0.56999999999999995</v>
      </c>
      <c r="AC2575" s="4">
        <f>Table1[[#This Row],[FSC per Mile]]*Table1[[#This Row],[Route Mileage]]</f>
        <v>896.04</v>
      </c>
      <c r="AD2575" s="4">
        <f>Table1[[#This Row],[Tariff per Car]]+Table1[[#This Row],[FSC per Car]]</f>
        <v>6751.04</v>
      </c>
      <c r="AE2575" s="4">
        <f>IF(Table1[[#This Row],[Commodity]]="corn",Table1[[#This Row],[Tariff + FSC per Car]]/(111*2000/56),Table1[[#This Row],[Tariff + FSC per Car]]/(111*2000/60))</f>
        <v>1.7029650450450451</v>
      </c>
      <c r="AF2575" s="4">
        <f>Table1[[#This Row],[Tariff + FSC per Car]]/100.7</f>
        <v>67.041112214498511</v>
      </c>
      <c r="AG2575" s="4">
        <f>(Table1[[#This Row],[Tariff + FSC per Car]]/111)</f>
        <v>60.820180180180181</v>
      </c>
      <c r="AH2575" s="6">
        <f>(Table1[[#This Row],[Tariff + FSC per Car]]/111)/Table1[[#This Row],[Route Mileage]]</f>
        <v>3.8689682048460676E-2</v>
      </c>
    </row>
    <row r="2576" spans="1:34" x14ac:dyDescent="0.25">
      <c r="A2576" s="3">
        <v>46157</v>
      </c>
      <c r="B2576" s="22" t="s">
        <v>112</v>
      </c>
      <c r="C2576" s="22" t="s">
        <v>112</v>
      </c>
      <c r="D2576" s="25">
        <v>4051</v>
      </c>
      <c r="E2576" s="24">
        <v>2300</v>
      </c>
      <c r="F2576" s="22" t="s">
        <v>35</v>
      </c>
      <c r="G2576" s="22" t="s">
        <v>36</v>
      </c>
      <c r="H2576" s="22" t="s">
        <v>113</v>
      </c>
      <c r="I2576" s="23" t="s">
        <v>38</v>
      </c>
      <c r="J2576" t="str">
        <f>_xlfn.CONCAT(IFERROR(INDEX(Lookup!B:B, MATCH(Table1[[#This Row],[Origin City]], Lookup!A:A, 0)), Table1[[#This Row],[Origin City]]),","," ",Table1[[#This Row],[Origin State]])</f>
        <v>Mead, NE</v>
      </c>
      <c r="K2576" s="23" t="s">
        <v>114</v>
      </c>
      <c r="L2576" s="23" t="s">
        <v>40</v>
      </c>
      <c r="M2576" s="23" t="str">
        <f>_xlfn.CONCAT(IFERROR(INDEX(Lookup!B:B, MATCH(Table1[[#This Row],[Destination City]], Lookup!A:A, 0)), Table1[[#This Row],[Destination City]]),","," ",Table1[[#This Row],[Destination State]])</f>
        <v>Keyes, CA</v>
      </c>
      <c r="N2576" s="44">
        <v>1737</v>
      </c>
      <c r="O2576" s="23" t="s">
        <v>51</v>
      </c>
      <c r="P2576" s="23">
        <v>107</v>
      </c>
      <c r="Q2576" s="23"/>
      <c r="R2576" s="23" t="s">
        <v>42</v>
      </c>
      <c r="S2576" s="23" t="s">
        <v>43</v>
      </c>
      <c r="T2576" s="23" t="s">
        <v>52</v>
      </c>
      <c r="U2576" s="37" t="s">
        <v>44</v>
      </c>
      <c r="V2576" s="32"/>
      <c r="W2576" s="4">
        <v>6015</v>
      </c>
      <c r="X2576" s="4">
        <f>IF(Table1[[#This Row],[Commodity]]="corn",Table1[[#This Row],[Tariff per Car]]/(111*2000/56),Table1[[#This Row],[Tariff per Car]]/(111*2000/60))</f>
        <v>1.5172972972972973</v>
      </c>
      <c r="Y2576" s="4">
        <f>Table1[[#This Row],[Tariff per Car]]/100.7</f>
        <v>59.731876861966235</v>
      </c>
      <c r="Z2576" s="4">
        <f>(Table1[[#This Row],[Tariff per Car]]/111)</f>
        <v>54.189189189189186</v>
      </c>
      <c r="AA2576" s="6">
        <f>(Table1[[#This Row],[Tariff per Car]]/111)/Table1[[#This Row],[Route Mileage]]</f>
        <v>3.1197000108917204E-2</v>
      </c>
      <c r="AB2576" s="4">
        <v>0.56999999999999995</v>
      </c>
      <c r="AC2576" s="4">
        <f>Table1[[#This Row],[FSC per Mile]]*Table1[[#This Row],[Route Mileage]]</f>
        <v>990.08999999999992</v>
      </c>
      <c r="AD2576" s="4">
        <f>Table1[[#This Row],[Tariff per Car]]+Table1[[#This Row],[FSC per Car]]</f>
        <v>7005.09</v>
      </c>
      <c r="AE2576" s="4">
        <f>IF(Table1[[#This Row],[Commodity]]="corn",Table1[[#This Row],[Tariff + FSC per Car]]/(111*2000/56),Table1[[#This Row],[Tariff + FSC per Car]]/(111*2000/60))</f>
        <v>1.7670497297297298</v>
      </c>
      <c r="AF2576" s="4">
        <f>Table1[[#This Row],[Tariff + FSC per Car]]/100.7</f>
        <v>69.563952333664346</v>
      </c>
      <c r="AG2576" s="4">
        <f>(Table1[[#This Row],[Tariff + FSC per Car]]/111)</f>
        <v>63.108918918918917</v>
      </c>
      <c r="AH2576" s="6">
        <f>(Table1[[#This Row],[Tariff + FSC per Car]]/111)/Table1[[#This Row],[Route Mileage]]</f>
        <v>3.6332135244052342E-2</v>
      </c>
    </row>
    <row r="2577" spans="1:34" x14ac:dyDescent="0.25">
      <c r="A2577" s="3">
        <v>46157</v>
      </c>
      <c r="B2577" s="22" t="s">
        <v>112</v>
      </c>
      <c r="C2577" s="22" t="s">
        <v>112</v>
      </c>
      <c r="D2577" s="25">
        <v>4051</v>
      </c>
      <c r="E2577" s="24">
        <v>2215</v>
      </c>
      <c r="F2577" s="22" t="s">
        <v>35</v>
      </c>
      <c r="G2577" s="22" t="s">
        <v>36</v>
      </c>
      <c r="H2577" s="22" t="s">
        <v>117</v>
      </c>
      <c r="I2577" s="23" t="s">
        <v>38</v>
      </c>
      <c r="J2577" t="str">
        <f>_xlfn.CONCAT(IFERROR(INDEX(Lookup!B:B, MATCH(Table1[[#This Row],[Origin City]], Lookup!A:A, 0)), Table1[[#This Row],[Origin City]]),","," ",Table1[[#This Row],[Origin State]])</f>
        <v>Nebraska City, NE</v>
      </c>
      <c r="K2577" s="23" t="s">
        <v>118</v>
      </c>
      <c r="L2577" s="23" t="s">
        <v>54</v>
      </c>
      <c r="M2577" s="23" t="str">
        <f>_xlfn.CONCAT(IFERROR(INDEX(Lookup!B:B, MATCH(Table1[[#This Row],[Destination City]], Lookup!A:A, 0)), Table1[[#This Row],[Destination City]]),","," ",Table1[[#This Row],[Destination State]])</f>
        <v>Amarillo, TX</v>
      </c>
      <c r="N2577" s="44">
        <v>714</v>
      </c>
      <c r="O2577" s="23" t="s">
        <v>51</v>
      </c>
      <c r="P2577" s="23">
        <v>107</v>
      </c>
      <c r="Q2577" s="23"/>
      <c r="R2577" s="23" t="s">
        <v>42</v>
      </c>
      <c r="S2577" s="23" t="s">
        <v>43</v>
      </c>
      <c r="T2577" s="23" t="s">
        <v>52</v>
      </c>
      <c r="U2577" s="37" t="s">
        <v>44</v>
      </c>
      <c r="V2577" s="32"/>
      <c r="W2577" s="4">
        <v>4855</v>
      </c>
      <c r="X2577" s="4">
        <f>IF(Table1[[#This Row],[Commodity]]="corn",Table1[[#This Row],[Tariff per Car]]/(111*2000/56),Table1[[#This Row],[Tariff per Car]]/(111*2000/60))</f>
        <v>1.2246846846846846</v>
      </c>
      <c r="Y2577" s="4">
        <f>Table1[[#This Row],[Tariff per Car]]/100.7</f>
        <v>48.212512413108243</v>
      </c>
      <c r="Z2577" s="4">
        <f>(Table1[[#This Row],[Tariff per Car]]/111)</f>
        <v>43.738738738738739</v>
      </c>
      <c r="AA2577" s="6">
        <f>(Table1[[#This Row],[Tariff per Car]]/111)/Table1[[#This Row],[Route Mileage]]</f>
        <v>6.1258737729325968E-2</v>
      </c>
      <c r="AB2577" s="4">
        <v>0.56999999999999995</v>
      </c>
      <c r="AC2577" s="4">
        <f>Table1[[#This Row],[FSC per Mile]]*Table1[[#This Row],[Route Mileage]]</f>
        <v>406.97999999999996</v>
      </c>
      <c r="AD2577" s="4">
        <f>Table1[[#This Row],[Tariff per Car]]+Table1[[#This Row],[FSC per Car]]</f>
        <v>5261.98</v>
      </c>
      <c r="AE2577" s="4">
        <f>IF(Table1[[#This Row],[Commodity]]="corn",Table1[[#This Row],[Tariff + FSC per Car]]/(111*2000/56),Table1[[#This Row],[Tariff + FSC per Car]]/(111*2000/60))</f>
        <v>1.3273463063063062</v>
      </c>
      <c r="AF2577" s="4">
        <f>Table1[[#This Row],[Tariff + FSC per Car]]/100.7</f>
        <v>52.254021847070497</v>
      </c>
      <c r="AG2577" s="4">
        <f>(Table1[[#This Row],[Tariff + FSC per Car]]/111)</f>
        <v>47.405225225225223</v>
      </c>
      <c r="AH2577" s="6">
        <f>(Table1[[#This Row],[Tariff + FSC per Car]]/111)/Table1[[#This Row],[Route Mileage]]</f>
        <v>6.6393872864461093E-2</v>
      </c>
    </row>
    <row r="2578" spans="1:34" x14ac:dyDescent="0.25">
      <c r="A2578" s="3">
        <v>46157</v>
      </c>
      <c r="B2578" s="22" t="s">
        <v>112</v>
      </c>
      <c r="C2578" s="22" t="s">
        <v>112</v>
      </c>
      <c r="D2578" s="25">
        <v>4051</v>
      </c>
      <c r="E2578" s="24">
        <v>2100</v>
      </c>
      <c r="F2578" s="22" t="s">
        <v>35</v>
      </c>
      <c r="G2578" s="22" t="s">
        <v>36</v>
      </c>
      <c r="H2578" s="22" t="s">
        <v>122</v>
      </c>
      <c r="I2578" s="23" t="s">
        <v>59</v>
      </c>
      <c r="J2578" t="str">
        <f>_xlfn.CONCAT(IFERROR(INDEX(Lookup!B:B, MATCH(Table1[[#This Row],[Origin City]], Lookup!A:A, 0)), Table1[[#This Row],[Origin City]]),","," ",Table1[[#This Row],[Origin State]])</f>
        <v>Sloan, IA</v>
      </c>
      <c r="K2578" s="23" t="s">
        <v>123</v>
      </c>
      <c r="L2578" s="23" t="s">
        <v>124</v>
      </c>
      <c r="M2578" s="23" t="str">
        <f>_xlfn.CONCAT(IFERROR(INDEX(Lookup!B:B, MATCH(Table1[[#This Row],[Destination City]], Lookup!A:A, 0)), Table1[[#This Row],[Destination City]]),","," ",Table1[[#This Row],[Destination State]])</f>
        <v>Burley, ID</v>
      </c>
      <c r="N2578" s="44">
        <v>1176</v>
      </c>
      <c r="O2578" s="23" t="s">
        <v>51</v>
      </c>
      <c r="P2578" s="23">
        <v>107</v>
      </c>
      <c r="Q2578" s="23"/>
      <c r="R2578" s="23" t="s">
        <v>42</v>
      </c>
      <c r="S2578" s="23" t="s">
        <v>43</v>
      </c>
      <c r="T2578" s="23" t="s">
        <v>52</v>
      </c>
      <c r="U2578" s="37" t="s">
        <v>44</v>
      </c>
      <c r="V2578" s="32"/>
      <c r="W2578" s="4">
        <v>5535</v>
      </c>
      <c r="X2578" s="4">
        <f>IF(Table1[[#This Row],[Commodity]]="corn",Table1[[#This Row],[Tariff per Car]]/(111*2000/56),Table1[[#This Row],[Tariff per Car]]/(111*2000/60))</f>
        <v>1.3962162162162162</v>
      </c>
      <c r="Y2578" s="4">
        <f>Table1[[#This Row],[Tariff per Car]]/100.7</f>
        <v>54.96524329692155</v>
      </c>
      <c r="Z2578" s="4">
        <f>(Table1[[#This Row],[Tariff per Car]]/111)</f>
        <v>49.864864864864863</v>
      </c>
      <c r="AA2578" s="6">
        <f>(Table1[[#This Row],[Tariff per Car]]/111)/Table1[[#This Row],[Route Mileage]]</f>
        <v>4.2402095973524546E-2</v>
      </c>
      <c r="AB2578" s="4">
        <v>0.56999999999999995</v>
      </c>
      <c r="AC2578" s="4">
        <f>Table1[[#This Row],[FSC per Mile]]*Table1[[#This Row],[Route Mileage]]</f>
        <v>670.31999999999994</v>
      </c>
      <c r="AD2578" s="4">
        <f>Table1[[#This Row],[Tariff per Car]]+Table1[[#This Row],[FSC per Car]]</f>
        <v>6205.32</v>
      </c>
      <c r="AE2578" s="4">
        <f>IF(Table1[[#This Row],[Commodity]]="corn",Table1[[#This Row],[Tariff + FSC per Car]]/(111*2000/56),Table1[[#This Row],[Tariff + FSC per Car]]/(111*2000/60))</f>
        <v>1.565305945945946</v>
      </c>
      <c r="AF2578" s="4">
        <f>Table1[[#This Row],[Tariff + FSC per Car]]/100.7</f>
        <v>61.621847070506448</v>
      </c>
      <c r="AG2578" s="4">
        <f>(Table1[[#This Row],[Tariff + FSC per Car]]/111)</f>
        <v>55.90378378378378</v>
      </c>
      <c r="AH2578" s="6">
        <f>(Table1[[#This Row],[Tariff + FSC per Car]]/111)/Table1[[#This Row],[Route Mileage]]</f>
        <v>4.7537231108659678E-2</v>
      </c>
    </row>
    <row r="2579" spans="1:34" x14ac:dyDescent="0.25">
      <c r="A2579" s="3">
        <v>46157</v>
      </c>
      <c r="B2579" s="22" t="s">
        <v>112</v>
      </c>
      <c r="C2579" s="22" t="s">
        <v>112</v>
      </c>
      <c r="D2579" s="25">
        <v>4051</v>
      </c>
      <c r="E2579" s="24">
        <v>2210</v>
      </c>
      <c r="F2579" s="22" t="s">
        <v>35</v>
      </c>
      <c r="G2579" s="22" t="s">
        <v>36</v>
      </c>
      <c r="H2579" s="22" t="s">
        <v>125</v>
      </c>
      <c r="I2579" s="23" t="s">
        <v>57</v>
      </c>
      <c r="J2579" t="str">
        <f>_xlfn.CONCAT(IFERROR(INDEX(Lookup!B:B, MATCH(Table1[[#This Row],[Origin City]], Lookup!A:A, 0)), Table1[[#This Row],[Origin City]]),","," ",Table1[[#This Row],[Origin State]])</f>
        <v>Sterling, IL</v>
      </c>
      <c r="K2579" s="23" t="s">
        <v>126</v>
      </c>
      <c r="L2579" s="23" t="s">
        <v>127</v>
      </c>
      <c r="M2579" s="23" t="str">
        <f>_xlfn.CONCAT(IFERROR(INDEX(Lookup!B:B, MATCH(Table1[[#This Row],[Destination City]], Lookup!A:A, 0)), Table1[[#This Row],[Destination City]]),","," ",Table1[[#This Row],[Destination State]])</f>
        <v>Nashville, AR</v>
      </c>
      <c r="N2579" s="44">
        <v>723</v>
      </c>
      <c r="O2579" s="23" t="s">
        <v>51</v>
      </c>
      <c r="P2579" s="23">
        <v>107</v>
      </c>
      <c r="Q2579" s="23"/>
      <c r="R2579" s="23" t="s">
        <v>42</v>
      </c>
      <c r="S2579" s="23" t="s">
        <v>43</v>
      </c>
      <c r="T2579" s="23" t="s">
        <v>52</v>
      </c>
      <c r="U2579" s="37" t="s">
        <v>44</v>
      </c>
      <c r="V2579" s="32"/>
      <c r="W2579" s="4">
        <v>4075</v>
      </c>
      <c r="X2579" s="4">
        <f>IF(Table1[[#This Row],[Commodity]]="corn",Table1[[#This Row],[Tariff per Car]]/(111*2000/56),Table1[[#This Row],[Tariff per Car]]/(111*2000/60))</f>
        <v>1.0279279279279279</v>
      </c>
      <c r="Y2579" s="4">
        <f>Table1[[#This Row],[Tariff per Car]]/100.7</f>
        <v>40.466732869910622</v>
      </c>
      <c r="Z2579" s="4">
        <f>(Table1[[#This Row],[Tariff per Car]]/111)</f>
        <v>36.711711711711715</v>
      </c>
      <c r="AA2579" s="6">
        <f>(Table1[[#This Row],[Tariff per Car]]/111)/Table1[[#This Row],[Route Mileage]]</f>
        <v>5.0776917996835015E-2</v>
      </c>
      <c r="AB2579" s="4">
        <v>0.56999999999999995</v>
      </c>
      <c r="AC2579" s="4">
        <f>Table1[[#This Row],[FSC per Mile]]*Table1[[#This Row],[Route Mileage]]</f>
        <v>412.10999999999996</v>
      </c>
      <c r="AD2579" s="4">
        <f>Table1[[#This Row],[Tariff per Car]]+Table1[[#This Row],[FSC per Car]]</f>
        <v>4487.1099999999997</v>
      </c>
      <c r="AE2579" s="4">
        <f>IF(Table1[[#This Row],[Commodity]]="corn",Table1[[#This Row],[Tariff + FSC per Car]]/(111*2000/56),Table1[[#This Row],[Tariff + FSC per Car]]/(111*2000/60))</f>
        <v>1.1318836036036035</v>
      </c>
      <c r="AF2579" s="4">
        <f>Table1[[#This Row],[Tariff + FSC per Car]]/100.7</f>
        <v>44.559185700099299</v>
      </c>
      <c r="AG2579" s="4">
        <f>(Table1[[#This Row],[Tariff + FSC per Car]]/111)</f>
        <v>40.424414414414414</v>
      </c>
      <c r="AH2579" s="6">
        <f>(Table1[[#This Row],[Tariff + FSC per Car]]/111)/Table1[[#This Row],[Route Mileage]]</f>
        <v>5.5912053131970146E-2</v>
      </c>
    </row>
    <row r="2580" spans="1:34" x14ac:dyDescent="0.25">
      <c r="A2580" s="3">
        <v>46157</v>
      </c>
      <c r="B2580" s="22" t="s">
        <v>34</v>
      </c>
      <c r="C2580" s="22" t="s">
        <v>34</v>
      </c>
      <c r="D2580" s="25">
        <v>4022</v>
      </c>
      <c r="E2580" s="24">
        <v>69105</v>
      </c>
      <c r="F2580" s="22" t="s">
        <v>72</v>
      </c>
      <c r="G2580" s="22" t="s">
        <v>36</v>
      </c>
      <c r="H2580" s="22" t="s">
        <v>73</v>
      </c>
      <c r="I2580" s="23" t="s">
        <v>47</v>
      </c>
      <c r="J2580" t="str">
        <f>_xlfn.CONCAT(IFERROR(INDEX(Lookup!B:B, MATCH(Table1[[#This Row],[Origin City]], Lookup!A:A, 0)), Table1[[#This Row],[Origin City]]),","," ",Table1[[#This Row],[Origin State]])</f>
        <v>Argyle, MN</v>
      </c>
      <c r="K2580" s="23" t="s">
        <v>48</v>
      </c>
      <c r="L2580" s="23" t="s">
        <v>49</v>
      </c>
      <c r="M2580" s="23" t="s">
        <v>50</v>
      </c>
      <c r="N2580" s="44">
        <v>1746</v>
      </c>
      <c r="O2580" s="23" t="s">
        <v>51</v>
      </c>
      <c r="P2580" s="23">
        <v>110</v>
      </c>
      <c r="Q2580" s="23">
        <v>120</v>
      </c>
      <c r="R2580" s="23" t="s">
        <v>2</v>
      </c>
      <c r="S2580" s="23" t="s">
        <v>43</v>
      </c>
      <c r="T2580" s="23" t="s">
        <v>52</v>
      </c>
      <c r="U2580" s="37" t="s">
        <v>44</v>
      </c>
      <c r="V2580" s="32" t="s">
        <v>45</v>
      </c>
      <c r="W2580" s="4">
        <v>6135</v>
      </c>
      <c r="X2580" s="4">
        <f>IF(Table1[[#This Row],[Commodity]]="corn",Table1[[#This Row],[Tariff per Car]]/(111*2000/56),Table1[[#This Row],[Tariff per Car]]/(111*2000/60))</f>
        <v>1.6581081081081082</v>
      </c>
      <c r="Y2580" s="4">
        <f>Table1[[#This Row],[Tariff per Car]]/100.7</f>
        <v>60.923535253227406</v>
      </c>
      <c r="Z2580" s="4">
        <f>(Table1[[#This Row],[Tariff per Car]]/111)</f>
        <v>55.270270270270274</v>
      </c>
      <c r="AA2580" s="6">
        <f>(Table1[[#This Row],[Tariff per Car]]/111)/Table1[[#This Row],[Route Mileage]]</f>
        <v>3.1655366706913102E-2</v>
      </c>
      <c r="AB2580" s="4">
        <v>0.34</v>
      </c>
      <c r="AC2580" s="4">
        <f>Table1[[#This Row],[FSC per Mile]]*Table1[[#This Row],[Route Mileage]]</f>
        <v>593.64</v>
      </c>
      <c r="AD2580" s="4">
        <f>Table1[[#This Row],[Tariff per Car]]+Table1[[#This Row],[FSC per Car]]</f>
        <v>6728.64</v>
      </c>
      <c r="AE2580" s="4">
        <f>IF(Table1[[#This Row],[Commodity]]="corn",Table1[[#This Row],[Tariff + FSC per Car]]/(111*2000/56),Table1[[#This Row],[Tariff + FSC per Car]]/(111*2000/60))</f>
        <v>1.8185513513513514</v>
      </c>
      <c r="AF2580" s="4">
        <f>Table1[[#This Row],[Tariff + FSC per Car]]/100.7</f>
        <v>66.818669314796423</v>
      </c>
      <c r="AG2580" s="4">
        <f>(Table1[[#This Row],[Tariff + FSC per Car]]/111)</f>
        <v>60.618378378378381</v>
      </c>
      <c r="AH2580" s="6">
        <f>(Table1[[#This Row],[Tariff + FSC per Car]]/111)/Table1[[#This Row],[Route Mileage]]</f>
        <v>3.4718429769976161E-2</v>
      </c>
    </row>
    <row r="2581" spans="1:34" x14ac:dyDescent="0.25">
      <c r="A2581" s="3">
        <v>46157</v>
      </c>
      <c r="B2581" s="22" t="s">
        <v>34</v>
      </c>
      <c r="C2581" s="22" t="s">
        <v>34</v>
      </c>
      <c r="D2581" s="25">
        <v>4022</v>
      </c>
      <c r="E2581" s="24">
        <v>69105</v>
      </c>
      <c r="F2581" s="22" t="s">
        <v>72</v>
      </c>
      <c r="G2581" s="22" t="s">
        <v>36</v>
      </c>
      <c r="H2581" s="22" t="s">
        <v>73</v>
      </c>
      <c r="I2581" s="23" t="s">
        <v>47</v>
      </c>
      <c r="J2581" t="str">
        <f>_xlfn.CONCAT(IFERROR(INDEX(Lookup!B:B, MATCH(Table1[[#This Row],[Origin City]], Lookup!A:A, 0)), Table1[[#This Row],[Origin City]]),","," ",Table1[[#This Row],[Origin State]])</f>
        <v>Argyle, MN</v>
      </c>
      <c r="K2581" s="23" t="s">
        <v>65</v>
      </c>
      <c r="L2581" s="23" t="s">
        <v>54</v>
      </c>
      <c r="M2581" s="23" t="s">
        <v>66</v>
      </c>
      <c r="N2581" s="44">
        <v>1661</v>
      </c>
      <c r="O2581" s="23" t="s">
        <v>51</v>
      </c>
      <c r="P2581" s="23">
        <v>110</v>
      </c>
      <c r="Q2581" s="23">
        <v>120</v>
      </c>
      <c r="R2581" s="23" t="s">
        <v>2</v>
      </c>
      <c r="S2581" s="23" t="s">
        <v>43</v>
      </c>
      <c r="T2581" s="23" t="s">
        <v>52</v>
      </c>
      <c r="U2581" s="37" t="s">
        <v>44</v>
      </c>
      <c r="V2581" s="32" t="s">
        <v>45</v>
      </c>
      <c r="W2581" s="4">
        <v>5185</v>
      </c>
      <c r="X2581" s="4">
        <f>IF(Table1[[#This Row],[Commodity]]="corn",Table1[[#This Row],[Tariff per Car]]/(111*2000/56),Table1[[#This Row],[Tariff per Car]]/(111*2000/60))</f>
        <v>1.4013513513513514</v>
      </c>
      <c r="Y2581" s="4">
        <f>Table1[[#This Row],[Tariff per Car]]/100.7</f>
        <v>51.489572989076464</v>
      </c>
      <c r="Z2581" s="4">
        <f>(Table1[[#This Row],[Tariff per Car]]/111)</f>
        <v>46.711711711711715</v>
      </c>
      <c r="AA2581" s="6">
        <f>(Table1[[#This Row],[Tariff per Car]]/111)/Table1[[#This Row],[Route Mileage]]</f>
        <v>2.8122644016683754E-2</v>
      </c>
      <c r="AB2581" s="4">
        <v>0.34</v>
      </c>
      <c r="AC2581" s="4">
        <f>Table1[[#This Row],[FSC per Mile]]*Table1[[#This Row],[Route Mileage]]</f>
        <v>564.74</v>
      </c>
      <c r="AD2581" s="4">
        <f>Table1[[#This Row],[Tariff per Car]]+Table1[[#This Row],[FSC per Car]]</f>
        <v>5749.74</v>
      </c>
      <c r="AE2581" s="4">
        <f>IF(Table1[[#This Row],[Commodity]]="corn",Table1[[#This Row],[Tariff + FSC per Car]]/(111*2000/56),Table1[[#This Row],[Tariff + FSC per Car]]/(111*2000/60))</f>
        <v>1.5539837837837838</v>
      </c>
      <c r="AF2581" s="4">
        <f>Table1[[#This Row],[Tariff + FSC per Car]]/100.7</f>
        <v>57.097715988083415</v>
      </c>
      <c r="AG2581" s="4">
        <f>(Table1[[#This Row],[Tariff + FSC per Car]]/111)</f>
        <v>51.799459459459456</v>
      </c>
      <c r="AH2581" s="6">
        <f>(Table1[[#This Row],[Tariff + FSC per Car]]/111)/Table1[[#This Row],[Route Mileage]]</f>
        <v>3.1185707079746813E-2</v>
      </c>
    </row>
    <row r="2582" spans="1:34" x14ac:dyDescent="0.25">
      <c r="A2582" s="3">
        <v>46157</v>
      </c>
      <c r="B2582" s="22" t="s">
        <v>34</v>
      </c>
      <c r="C2582" s="22" t="s">
        <v>34</v>
      </c>
      <c r="D2582" s="25">
        <v>4022</v>
      </c>
      <c r="E2582" s="24">
        <v>69105</v>
      </c>
      <c r="F2582" s="22" t="s">
        <v>72</v>
      </c>
      <c r="G2582" s="22" t="s">
        <v>36</v>
      </c>
      <c r="H2582" s="22" t="s">
        <v>74</v>
      </c>
      <c r="I2582" s="23" t="s">
        <v>75</v>
      </c>
      <c r="J2582" t="str">
        <f>_xlfn.CONCAT(IFERROR(INDEX(Lookup!B:B, MATCH(Table1[[#This Row],[Origin City]], Lookup!A:A, 0)), Table1[[#This Row],[Origin City]]),","," ",Table1[[#This Row],[Origin State]])</f>
        <v>Casselton, ND</v>
      </c>
      <c r="K2582" s="23" t="s">
        <v>48</v>
      </c>
      <c r="L2582" s="23" t="s">
        <v>49</v>
      </c>
      <c r="M2582" s="23" t="s">
        <v>50</v>
      </c>
      <c r="N2582" s="44">
        <v>1691</v>
      </c>
      <c r="O2582" s="23" t="s">
        <v>51</v>
      </c>
      <c r="P2582" s="23">
        <v>110</v>
      </c>
      <c r="Q2582" s="23">
        <v>120</v>
      </c>
      <c r="R2582" s="23" t="s">
        <v>2</v>
      </c>
      <c r="S2582" s="23" t="s">
        <v>43</v>
      </c>
      <c r="T2582" s="23" t="s">
        <v>52</v>
      </c>
      <c r="U2582" s="37" t="s">
        <v>44</v>
      </c>
      <c r="V2582" s="32" t="s">
        <v>45</v>
      </c>
      <c r="W2582" s="4">
        <v>6085</v>
      </c>
      <c r="X2582" s="4">
        <f>IF(Table1[[#This Row],[Commodity]]="corn",Table1[[#This Row],[Tariff per Car]]/(111*2000/56),Table1[[#This Row],[Tariff per Car]]/(111*2000/60))</f>
        <v>1.6445945945945946</v>
      </c>
      <c r="Y2582" s="4">
        <f>Table1[[#This Row],[Tariff per Car]]/100.7</f>
        <v>60.427010923535249</v>
      </c>
      <c r="Z2582" s="4">
        <f>(Table1[[#This Row],[Tariff per Car]]/111)</f>
        <v>54.81981981981982</v>
      </c>
      <c r="AA2582" s="6">
        <f>(Table1[[#This Row],[Tariff per Car]]/111)/Table1[[#This Row],[Route Mileage]]</f>
        <v>3.2418580614914143E-2</v>
      </c>
      <c r="AB2582" s="4">
        <v>0.34</v>
      </c>
      <c r="AC2582" s="4">
        <f>Table1[[#This Row],[FSC per Mile]]*Table1[[#This Row],[Route Mileage]]</f>
        <v>574.94000000000005</v>
      </c>
      <c r="AD2582" s="4">
        <f>Table1[[#This Row],[Tariff per Car]]+Table1[[#This Row],[FSC per Car]]</f>
        <v>6659.9400000000005</v>
      </c>
      <c r="AE2582" s="4">
        <f>IF(Table1[[#This Row],[Commodity]]="corn",Table1[[#This Row],[Tariff + FSC per Car]]/(111*2000/56),Table1[[#This Row],[Tariff + FSC per Car]]/(111*2000/60))</f>
        <v>1.799983783783784</v>
      </c>
      <c r="AF2582" s="4">
        <f>Table1[[#This Row],[Tariff + FSC per Car]]/100.7</f>
        <v>66.136444885799406</v>
      </c>
      <c r="AG2582" s="4">
        <f>(Table1[[#This Row],[Tariff + FSC per Car]]/111)</f>
        <v>59.999459459459466</v>
      </c>
      <c r="AH2582" s="6">
        <f>(Table1[[#This Row],[Tariff + FSC per Car]]/111)/Table1[[#This Row],[Route Mileage]]</f>
        <v>3.5481643677977209E-2</v>
      </c>
    </row>
    <row r="2583" spans="1:34" x14ac:dyDescent="0.25">
      <c r="A2583" s="3">
        <v>46157</v>
      </c>
      <c r="B2583" s="22" t="s">
        <v>34</v>
      </c>
      <c r="C2583" s="22" t="s">
        <v>34</v>
      </c>
      <c r="D2583" s="25">
        <v>4022</v>
      </c>
      <c r="E2583" s="24">
        <v>69902</v>
      </c>
      <c r="F2583" s="22" t="s">
        <v>72</v>
      </c>
      <c r="G2583" s="22" t="s">
        <v>36</v>
      </c>
      <c r="H2583" s="22" t="s">
        <v>74</v>
      </c>
      <c r="I2583" s="23" t="s">
        <v>75</v>
      </c>
      <c r="J2583" t="str">
        <f>_xlfn.CONCAT(IFERROR(INDEX(Lookup!B:B, MATCH(Table1[[#This Row],[Origin City]], Lookup!A:A, 0)), Table1[[#This Row],[Origin City]]),","," ",Table1[[#This Row],[Origin State]])</f>
        <v>Casselton, ND</v>
      </c>
      <c r="K2583" s="23" t="s">
        <v>79</v>
      </c>
      <c r="L2583" s="23" t="s">
        <v>62</v>
      </c>
      <c r="M2583" s="23" t="str">
        <f>_xlfn.CONCAT(IFERROR(INDEX(Lookup!B:B, MATCH(Table1[[#This Row],[Destination City]], Lookup!A:A, 0)), Table1[[#This Row],[Destination City]]),","," ",Table1[[#This Row],[Destination State]])</f>
        <v>St. Louis, MO</v>
      </c>
      <c r="N2583" s="44">
        <v>888</v>
      </c>
      <c r="O2583" s="23" t="s">
        <v>51</v>
      </c>
      <c r="P2583" s="23">
        <v>110</v>
      </c>
      <c r="Q2583" s="23">
        <v>120</v>
      </c>
      <c r="R2583" s="23" t="s">
        <v>2</v>
      </c>
      <c r="S2583" s="23" t="s">
        <v>43</v>
      </c>
      <c r="T2583" s="23" t="s">
        <v>52</v>
      </c>
      <c r="U2583" s="37" t="s">
        <v>44</v>
      </c>
      <c r="V2583" s="32" t="s">
        <v>45</v>
      </c>
      <c r="W2583" s="4">
        <v>3400</v>
      </c>
      <c r="X2583" s="4">
        <f>IF(Table1[[#This Row],[Commodity]]="corn",Table1[[#This Row],[Tariff per Car]]/(111*2000/56),Table1[[#This Row],[Tariff per Car]]/(111*2000/60))</f>
        <v>0.91891891891891897</v>
      </c>
      <c r="Y2583" s="4">
        <f>Table1[[#This Row],[Tariff per Car]]/100.7</f>
        <v>33.763654419066533</v>
      </c>
      <c r="Z2583" s="4">
        <f>(Table1[[#This Row],[Tariff per Car]]/111)</f>
        <v>30.63063063063063</v>
      </c>
      <c r="AA2583" s="6">
        <f>(Table1[[#This Row],[Tariff per Car]]/111)/Table1[[#This Row],[Route Mileage]]</f>
        <v>3.4493953412872334E-2</v>
      </c>
      <c r="AB2583" s="4">
        <v>0.34</v>
      </c>
      <c r="AC2583" s="4">
        <f>Table1[[#This Row],[FSC per Mile]]*Table1[[#This Row],[Route Mileage]]</f>
        <v>301.92</v>
      </c>
      <c r="AD2583" s="4">
        <f>Table1[[#This Row],[Tariff per Car]]+Table1[[#This Row],[FSC per Car]]</f>
        <v>3701.92</v>
      </c>
      <c r="AE2583" s="4">
        <f>IF(Table1[[#This Row],[Commodity]]="corn",Table1[[#This Row],[Tariff + FSC per Car]]/(111*2000/56),Table1[[#This Row],[Tariff + FSC per Car]]/(111*2000/60))</f>
        <v>1.000518918918919</v>
      </c>
      <c r="AF2583" s="4">
        <f>Table1[[#This Row],[Tariff + FSC per Car]]/100.7</f>
        <v>36.761866931479645</v>
      </c>
      <c r="AG2583" s="4">
        <f>(Table1[[#This Row],[Tariff + FSC per Car]]/111)</f>
        <v>33.350630630630633</v>
      </c>
      <c r="AH2583" s="6">
        <f>(Table1[[#This Row],[Tariff + FSC per Car]]/111)/Table1[[#This Row],[Route Mileage]]</f>
        <v>3.7557016475935394E-2</v>
      </c>
    </row>
    <row r="2584" spans="1:34" x14ac:dyDescent="0.25">
      <c r="A2584" s="3">
        <v>46157</v>
      </c>
      <c r="B2584" s="22" t="s">
        <v>34</v>
      </c>
      <c r="C2584" s="22" t="s">
        <v>34</v>
      </c>
      <c r="D2584" s="25">
        <v>4022</v>
      </c>
      <c r="E2584" s="24">
        <v>69105</v>
      </c>
      <c r="F2584" s="22" t="s">
        <v>72</v>
      </c>
      <c r="G2584" s="22" t="s">
        <v>36</v>
      </c>
      <c r="H2584" s="22" t="s">
        <v>76</v>
      </c>
      <c r="I2584" s="23" t="s">
        <v>77</v>
      </c>
      <c r="J2584" t="str">
        <f>_xlfn.CONCAT(IFERROR(INDEX(Lookup!B:B, MATCH(Table1[[#This Row],[Origin City]], Lookup!A:A, 0)), Table1[[#This Row],[Origin City]]),","," ",Table1[[#This Row],[Origin State]])</f>
        <v>Concordia, KS</v>
      </c>
      <c r="K2584" s="23" t="s">
        <v>65</v>
      </c>
      <c r="L2584" s="23" t="s">
        <v>54</v>
      </c>
      <c r="M2584" s="23" t="s">
        <v>66</v>
      </c>
      <c r="N2584" s="44">
        <v>851</v>
      </c>
      <c r="O2584" s="23" t="s">
        <v>51</v>
      </c>
      <c r="P2584" s="23">
        <v>110</v>
      </c>
      <c r="Q2584" s="23">
        <v>120</v>
      </c>
      <c r="R2584" s="23" t="s">
        <v>2</v>
      </c>
      <c r="S2584" s="23" t="s">
        <v>43</v>
      </c>
      <c r="T2584" s="23" t="s">
        <v>43</v>
      </c>
      <c r="U2584" s="37" t="s">
        <v>44</v>
      </c>
      <c r="V2584" s="32" t="s">
        <v>45</v>
      </c>
      <c r="W2584" s="4">
        <v>3435</v>
      </c>
      <c r="X2584" s="4">
        <f>IF(Table1[[#This Row],[Commodity]]="corn",Table1[[#This Row],[Tariff per Car]]/(111*2000/56),Table1[[#This Row],[Tariff per Car]]/(111*2000/60))</f>
        <v>0.92837837837837833</v>
      </c>
      <c r="Y2584" s="4">
        <f>Table1[[#This Row],[Tariff per Car]]/100.7</f>
        <v>34.111221449851044</v>
      </c>
      <c r="Z2584" s="4">
        <f>(Table1[[#This Row],[Tariff per Car]]/111)</f>
        <v>30.945945945945947</v>
      </c>
      <c r="AA2584" s="6">
        <f>(Table1[[#This Row],[Tariff per Car]]/111)/Table1[[#This Row],[Route Mileage]]</f>
        <v>3.636421380252168E-2</v>
      </c>
      <c r="AB2584" s="4">
        <v>0.34</v>
      </c>
      <c r="AC2584" s="4">
        <f>Table1[[#This Row],[FSC per Mile]]*Table1[[#This Row],[Route Mileage]]</f>
        <v>289.34000000000003</v>
      </c>
      <c r="AD2584" s="4">
        <f>Table1[[#This Row],[Tariff per Car]]+Table1[[#This Row],[FSC per Car]]</f>
        <v>3724.34</v>
      </c>
      <c r="AE2584" s="4">
        <f>IF(Table1[[#This Row],[Commodity]]="corn",Table1[[#This Row],[Tariff + FSC per Car]]/(111*2000/56),Table1[[#This Row],[Tariff + FSC per Car]]/(111*2000/60))</f>
        <v>1.0065783783783784</v>
      </c>
      <c r="AF2584" s="4">
        <f>Table1[[#This Row],[Tariff + FSC per Car]]/100.7</f>
        <v>36.984508440913608</v>
      </c>
      <c r="AG2584" s="4">
        <f>(Table1[[#This Row],[Tariff + FSC per Car]]/111)</f>
        <v>33.552612612612613</v>
      </c>
      <c r="AH2584" s="6">
        <f>(Table1[[#This Row],[Tariff + FSC per Car]]/111)/Table1[[#This Row],[Route Mileage]]</f>
        <v>3.942727686558474E-2</v>
      </c>
    </row>
    <row r="2585" spans="1:34" x14ac:dyDescent="0.25">
      <c r="A2585" s="3">
        <v>46157</v>
      </c>
      <c r="B2585" s="22" t="s">
        <v>34</v>
      </c>
      <c r="C2585" s="22" t="s">
        <v>34</v>
      </c>
      <c r="D2585" s="25">
        <v>4022</v>
      </c>
      <c r="E2585" s="24">
        <v>69105</v>
      </c>
      <c r="F2585" s="22" t="s">
        <v>72</v>
      </c>
      <c r="G2585" s="22" t="s">
        <v>36</v>
      </c>
      <c r="H2585" s="22" t="s">
        <v>78</v>
      </c>
      <c r="I2585" s="23" t="s">
        <v>68</v>
      </c>
      <c r="J2585" t="str">
        <f>_xlfn.CONCAT(IFERROR(INDEX(Lookup!B:B, MATCH(Table1[[#This Row],[Origin City]], Lookup!A:A, 0)), Table1[[#This Row],[Origin City]]),","," ",Table1[[#This Row],[Origin State]])</f>
        <v>Mitchell, SD</v>
      </c>
      <c r="K2585" s="23" t="s">
        <v>48</v>
      </c>
      <c r="L2585" s="23" t="s">
        <v>49</v>
      </c>
      <c r="M2585" s="23" t="s">
        <v>50</v>
      </c>
      <c r="N2585" s="44">
        <v>2104</v>
      </c>
      <c r="O2585" s="23" t="s">
        <v>51</v>
      </c>
      <c r="P2585" s="23">
        <v>110</v>
      </c>
      <c r="Q2585" s="23">
        <v>120</v>
      </c>
      <c r="R2585" s="23" t="s">
        <v>2</v>
      </c>
      <c r="S2585" s="23" t="s">
        <v>43</v>
      </c>
      <c r="T2585" t="s">
        <v>52</v>
      </c>
      <c r="U2585" s="37" t="s">
        <v>44</v>
      </c>
      <c r="V2585" s="32" t="s">
        <v>45</v>
      </c>
      <c r="W2585" s="4">
        <v>6185</v>
      </c>
      <c r="X2585" s="4">
        <f>IF(Table1[[#This Row],[Commodity]]="corn",Table1[[#This Row],[Tariff per Car]]/(111*2000/56),Table1[[#This Row],[Tariff per Car]]/(111*2000/60))</f>
        <v>1.6716216216216215</v>
      </c>
      <c r="Y2585" s="4">
        <f>Table1[[#This Row],[Tariff per Car]]/100.7</f>
        <v>61.420059582919563</v>
      </c>
      <c r="Z2585" s="4">
        <f>(Table1[[#This Row],[Tariff per Car]]/111)</f>
        <v>55.72072072072072</v>
      </c>
      <c r="AA2585" s="6">
        <f>(Table1[[#This Row],[Tariff per Car]]/111)/Table1[[#This Row],[Route Mileage]]</f>
        <v>2.6483232281711368E-2</v>
      </c>
      <c r="AB2585" s="4">
        <v>0.34</v>
      </c>
      <c r="AC2585" s="4">
        <f>Table1[[#This Row],[FSC per Mile]]*Table1[[#This Row],[Route Mileage]]</f>
        <v>715.36</v>
      </c>
      <c r="AD2585" s="4">
        <f>Table1[[#This Row],[Tariff per Car]]+Table1[[#This Row],[FSC per Car]]</f>
        <v>6900.36</v>
      </c>
      <c r="AE2585" s="4">
        <f>IF(Table1[[#This Row],[Commodity]]="corn",Table1[[#This Row],[Tariff + FSC per Car]]/(111*2000/56),Table1[[#This Row],[Tariff + FSC per Car]]/(111*2000/60))</f>
        <v>1.8649621621621622</v>
      </c>
      <c r="AF2585" s="4">
        <f>Table1[[#This Row],[Tariff + FSC per Car]]/100.7</f>
        <v>68.523932472691158</v>
      </c>
      <c r="AG2585" s="4">
        <f>(Table1[[#This Row],[Tariff + FSC per Car]]/111)</f>
        <v>62.165405405405401</v>
      </c>
      <c r="AH2585" s="6">
        <f>(Table1[[#This Row],[Tariff + FSC per Car]]/111)/Table1[[#This Row],[Route Mileage]]</f>
        <v>2.9546295344774431E-2</v>
      </c>
    </row>
    <row r="2586" spans="1:34" x14ac:dyDescent="0.25">
      <c r="A2586" s="3">
        <v>46157</v>
      </c>
      <c r="B2586" s="22" t="s">
        <v>34</v>
      </c>
      <c r="C2586" s="22" t="s">
        <v>34</v>
      </c>
      <c r="D2586" s="25">
        <v>4022</v>
      </c>
      <c r="E2586" s="24">
        <v>69105</v>
      </c>
      <c r="F2586" s="22" t="s">
        <v>72</v>
      </c>
      <c r="G2586" s="22" t="s">
        <v>36</v>
      </c>
      <c r="H2586" s="22" t="s">
        <v>61</v>
      </c>
      <c r="I2586" s="23" t="s">
        <v>62</v>
      </c>
      <c r="J2586" t="str">
        <f>_xlfn.CONCAT(IFERROR(INDEX(Lookup!B:B, MATCH(Table1[[#This Row],[Origin City]], Lookup!A:A, 0)), Table1[[#This Row],[Origin City]]),","," ",Table1[[#This Row],[Origin State]])</f>
        <v>Phelps (Rock Port), MO</v>
      </c>
      <c r="K2586" s="23" t="s">
        <v>48</v>
      </c>
      <c r="L2586" s="23" t="s">
        <v>49</v>
      </c>
      <c r="M2586" s="23" t="s">
        <v>50</v>
      </c>
      <c r="N2586" s="44">
        <v>2184</v>
      </c>
      <c r="O2586" s="23" t="s">
        <v>51</v>
      </c>
      <c r="P2586" s="23">
        <v>110</v>
      </c>
      <c r="Q2586" s="23">
        <v>120</v>
      </c>
      <c r="R2586" s="23" t="s">
        <v>2</v>
      </c>
      <c r="S2586" s="23" t="s">
        <v>43</v>
      </c>
      <c r="T2586" s="23" t="s">
        <v>43</v>
      </c>
      <c r="U2586" s="37" t="s">
        <v>44</v>
      </c>
      <c r="V2586" s="32" t="s">
        <v>45</v>
      </c>
      <c r="W2586" s="4">
        <v>6135</v>
      </c>
      <c r="X2586" s="4">
        <f>IF(Table1[[#This Row],[Commodity]]="corn",Table1[[#This Row],[Tariff per Car]]/(111*2000/56),Table1[[#This Row],[Tariff per Car]]/(111*2000/60))</f>
        <v>1.6581081081081082</v>
      </c>
      <c r="Y2586" s="4">
        <f>Table1[[#This Row],[Tariff per Car]]/100.7</f>
        <v>60.923535253227406</v>
      </c>
      <c r="Z2586" s="4">
        <f>(Table1[[#This Row],[Tariff per Car]]/111)</f>
        <v>55.270270270270274</v>
      </c>
      <c r="AA2586" s="6">
        <f>(Table1[[#This Row],[Tariff per Car]]/111)/Table1[[#This Row],[Route Mileage]]</f>
        <v>2.5306900306900307E-2</v>
      </c>
      <c r="AB2586" s="4">
        <v>0.34</v>
      </c>
      <c r="AC2586" s="4">
        <f>Table1[[#This Row],[FSC per Mile]]*Table1[[#This Row],[Route Mileage]]</f>
        <v>742.56000000000006</v>
      </c>
      <c r="AD2586" s="4">
        <f>Table1[[#This Row],[Tariff per Car]]+Table1[[#This Row],[FSC per Car]]</f>
        <v>6877.56</v>
      </c>
      <c r="AE2586" s="4">
        <f>IF(Table1[[#This Row],[Commodity]]="corn",Table1[[#This Row],[Tariff + FSC per Car]]/(111*2000/56),Table1[[#This Row],[Tariff + FSC per Car]]/(111*2000/60))</f>
        <v>1.8588</v>
      </c>
      <c r="AF2586" s="4">
        <f>Table1[[#This Row],[Tariff + FSC per Car]]/100.7</f>
        <v>68.297517378351543</v>
      </c>
      <c r="AG2586" s="4">
        <f>(Table1[[#This Row],[Tariff + FSC per Car]]/111)</f>
        <v>61.96</v>
      </c>
      <c r="AH2586" s="6">
        <f>(Table1[[#This Row],[Tariff + FSC per Car]]/111)/Table1[[#This Row],[Route Mileage]]</f>
        <v>2.836996336996337E-2</v>
      </c>
    </row>
    <row r="2587" spans="1:34" x14ac:dyDescent="0.25">
      <c r="A2587" s="3">
        <v>46157</v>
      </c>
      <c r="B2587" s="22" t="s">
        <v>34</v>
      </c>
      <c r="C2587" s="22" t="s">
        <v>34</v>
      </c>
      <c r="D2587" s="25">
        <v>4022</v>
      </c>
      <c r="E2587" s="24">
        <v>69105</v>
      </c>
      <c r="F2587" s="22" t="s">
        <v>72</v>
      </c>
      <c r="G2587" s="22" t="s">
        <v>36</v>
      </c>
      <c r="H2587" s="22" t="s">
        <v>69</v>
      </c>
      <c r="I2587" s="23" t="s">
        <v>47</v>
      </c>
      <c r="J2587" t="str">
        <f>_xlfn.CONCAT(IFERROR(INDEX(Lookup!B:B, MATCH(Table1[[#This Row],[Origin City]], Lookup!A:A, 0)), Table1[[#This Row],[Origin City]]),","," ",Table1[[#This Row],[Origin State]])</f>
        <v>St. Cloud, MN</v>
      </c>
      <c r="K2587" s="23" t="s">
        <v>48</v>
      </c>
      <c r="L2587" s="23" t="s">
        <v>49</v>
      </c>
      <c r="M2587" s="23" t="s">
        <v>50</v>
      </c>
      <c r="N2587" s="44">
        <v>1887</v>
      </c>
      <c r="O2587" s="23" t="s">
        <v>51</v>
      </c>
      <c r="P2587" s="23">
        <v>110</v>
      </c>
      <c r="Q2587" s="23">
        <v>120</v>
      </c>
      <c r="R2587" s="23" t="s">
        <v>2</v>
      </c>
      <c r="S2587" s="23" t="s">
        <v>43</v>
      </c>
      <c r="T2587" s="23" t="s">
        <v>43</v>
      </c>
      <c r="U2587" s="37" t="s">
        <v>44</v>
      </c>
      <c r="V2587" s="32" t="s">
        <v>45</v>
      </c>
      <c r="W2587" s="4">
        <v>6235</v>
      </c>
      <c r="X2587" s="4">
        <f>IF(Table1[[#This Row],[Commodity]]="corn",Table1[[#This Row],[Tariff per Car]]/(111*2000/56),Table1[[#This Row],[Tariff per Car]]/(111*2000/60))</f>
        <v>1.6851351351351351</v>
      </c>
      <c r="Y2587" s="4">
        <f>Table1[[#This Row],[Tariff per Car]]/100.7</f>
        <v>61.916583912611713</v>
      </c>
      <c r="Z2587" s="4">
        <f>(Table1[[#This Row],[Tariff per Car]]/111)</f>
        <v>56.171171171171174</v>
      </c>
      <c r="AA2587" s="6">
        <f>(Table1[[#This Row],[Tariff per Car]]/111)/Table1[[#This Row],[Route Mileage]]</f>
        <v>2.9767446301627542E-2</v>
      </c>
      <c r="AB2587" s="4">
        <v>0.34</v>
      </c>
      <c r="AC2587" s="4">
        <f>Table1[[#This Row],[FSC per Mile]]*Table1[[#This Row],[Route Mileage]]</f>
        <v>641.58000000000004</v>
      </c>
      <c r="AD2587" s="4">
        <f>Table1[[#This Row],[Tariff per Car]]+Table1[[#This Row],[FSC per Car]]</f>
        <v>6876.58</v>
      </c>
      <c r="AE2587" s="4">
        <f>IF(Table1[[#This Row],[Commodity]]="corn",Table1[[#This Row],[Tariff + FSC per Car]]/(111*2000/56),Table1[[#This Row],[Tariff + FSC per Car]]/(111*2000/60))</f>
        <v>1.8585351351351351</v>
      </c>
      <c r="AF2587" s="4">
        <f>Table1[[#This Row],[Tariff + FSC per Car]]/100.7</f>
        <v>68.287785501489566</v>
      </c>
      <c r="AG2587" s="4">
        <f>(Table1[[#This Row],[Tariff + FSC per Car]]/111)</f>
        <v>61.951171171171168</v>
      </c>
      <c r="AH2587" s="6">
        <f>(Table1[[#This Row],[Tariff + FSC per Car]]/111)/Table1[[#This Row],[Route Mileage]]</f>
        <v>3.2830509364690605E-2</v>
      </c>
    </row>
    <row r="2588" spans="1:34" x14ac:dyDescent="0.25">
      <c r="A2588" s="3">
        <v>46157</v>
      </c>
      <c r="B2588" s="22" t="s">
        <v>131</v>
      </c>
      <c r="C2588" s="22" t="s">
        <v>131</v>
      </c>
      <c r="D2588" s="25">
        <v>4050</v>
      </c>
      <c r="E2588" s="24">
        <v>1001000</v>
      </c>
      <c r="F2588" s="22" t="s">
        <v>72</v>
      </c>
      <c r="G2588" s="22" t="s">
        <v>36</v>
      </c>
      <c r="H2588" s="22" t="s">
        <v>132</v>
      </c>
      <c r="I2588" s="23" t="s">
        <v>57</v>
      </c>
      <c r="J2588" t="str">
        <f>_xlfn.CONCAT(IFERROR(INDEX(Lookup!B:B, MATCH(Table1[[#This Row],[Origin City]], Lookup!A:A, 0)), Table1[[#This Row],[Origin City]]),","," ",Table1[[#This Row],[Origin State]])</f>
        <v>Gibson City, IL</v>
      </c>
      <c r="K2588" s="23" t="s">
        <v>133</v>
      </c>
      <c r="L2588" s="23" t="s">
        <v>83</v>
      </c>
      <c r="M2588" s="23" t="str">
        <f>_xlfn.CONCAT(IFERROR(INDEX(Lookup!B:B, MATCH(Table1[[#This Row],[Destination City]], Lookup!A:A, 0)), Table1[[#This Row],[Destination City]]),","," ",Table1[[#This Row],[Destination State]])</f>
        <v>Reserve, LA</v>
      </c>
      <c r="N2588" s="44">
        <v>870</v>
      </c>
      <c r="O2588" s="23" t="s">
        <v>86</v>
      </c>
      <c r="P2588" s="23">
        <v>105</v>
      </c>
      <c r="Q2588" s="23"/>
      <c r="R2588" s="23" t="s">
        <v>108</v>
      </c>
      <c r="S2588" s="23" t="s">
        <v>43</v>
      </c>
      <c r="T2588" s="23" t="s">
        <v>52</v>
      </c>
      <c r="U2588" s="31"/>
      <c r="V2588" s="32" t="s">
        <v>134</v>
      </c>
      <c r="W2588" s="4">
        <v>2301</v>
      </c>
      <c r="X2588" s="4">
        <f>IF(Table1[[#This Row],[Commodity]]="corn",Table1[[#This Row],[Tariff per Car]]/(111*2000/56),Table1[[#This Row],[Tariff per Car]]/(111*2000/60))</f>
        <v>0.62189189189189187</v>
      </c>
      <c r="Y2588" s="4">
        <f>Table1[[#This Row],[Tariff per Car]]/100.7</f>
        <v>22.850049652432968</v>
      </c>
      <c r="Z2588" s="4">
        <f>(Table1[[#This Row],[Tariff per Car]]/111)</f>
        <v>20.72972972972973</v>
      </c>
      <c r="AA2588" s="6">
        <f>(Table1[[#This Row],[Tariff per Car]]/111)/Table1[[#This Row],[Route Mileage]]</f>
        <v>2.3827275551413483E-2</v>
      </c>
      <c r="AB2588" s="4">
        <v>0.68200000000000005</v>
      </c>
      <c r="AC2588" s="4">
        <f>Table1[[#This Row],[FSC per Mile]]*Table1[[#This Row],[Route Mileage]]</f>
        <v>593.34</v>
      </c>
      <c r="AD2588" s="4">
        <f>Table1[[#This Row],[Tariff per Car]]+Table1[[#This Row],[FSC per Car]]</f>
        <v>2894.34</v>
      </c>
      <c r="AE2588" s="4">
        <f>IF(Table1[[#This Row],[Commodity]]="corn",Table1[[#This Row],[Tariff + FSC per Car]]/(111*2000/56),Table1[[#This Row],[Tariff + FSC per Car]]/(111*2000/60))</f>
        <v>0.78225405405405413</v>
      </c>
      <c r="AF2588" s="4">
        <f>Table1[[#This Row],[Tariff + FSC per Car]]/100.7</f>
        <v>28.742204568023833</v>
      </c>
      <c r="AG2588" s="4">
        <f>(Table1[[#This Row],[Tariff + FSC per Car]]/111)</f>
        <v>26.075135135135138</v>
      </c>
      <c r="AH2588" s="6">
        <f>(Table1[[#This Row],[Tariff + FSC per Car]]/111)/Table1[[#This Row],[Route Mileage]]</f>
        <v>2.9971419695557631E-2</v>
      </c>
    </row>
    <row r="2589" spans="1:34" x14ac:dyDescent="0.25">
      <c r="A2589" s="3">
        <v>46157</v>
      </c>
      <c r="B2589" s="22" t="s">
        <v>131</v>
      </c>
      <c r="C2589" s="22" t="s">
        <v>131</v>
      </c>
      <c r="D2589" s="25">
        <v>4050</v>
      </c>
      <c r="E2589" s="24">
        <v>1001000</v>
      </c>
      <c r="F2589" s="22" t="s">
        <v>72</v>
      </c>
      <c r="G2589" s="22" t="s">
        <v>36</v>
      </c>
      <c r="H2589" s="22" t="s">
        <v>132</v>
      </c>
      <c r="I2589" s="23" t="s">
        <v>57</v>
      </c>
      <c r="J2589" t="str">
        <f>_xlfn.CONCAT(IFERROR(INDEX(Lookup!B:B, MATCH(Table1[[#This Row],[Origin City]], Lookup!A:A, 0)), Table1[[#This Row],[Origin City]]),","," ",Table1[[#This Row],[Origin State]])</f>
        <v>Gibson City, IL</v>
      </c>
      <c r="K2589" s="23" t="s">
        <v>133</v>
      </c>
      <c r="L2589" s="23" t="s">
        <v>83</v>
      </c>
      <c r="M2589" s="23" t="str">
        <f>_xlfn.CONCAT(IFERROR(INDEX(Lookup!B:B, MATCH(Table1[[#This Row],[Destination City]], Lookup!A:A, 0)), Table1[[#This Row],[Destination City]]),","," ",Table1[[#This Row],[Destination State]])</f>
        <v>Reserve, LA</v>
      </c>
      <c r="N2589" s="44">
        <v>870</v>
      </c>
      <c r="O2589" s="23" t="s">
        <v>86</v>
      </c>
      <c r="P2589" s="23">
        <v>105</v>
      </c>
      <c r="Q2589" s="23"/>
      <c r="R2589" s="23" t="s">
        <v>2</v>
      </c>
      <c r="S2589" s="23" t="s">
        <v>43</v>
      </c>
      <c r="T2589" s="23" t="s">
        <v>52</v>
      </c>
      <c r="U2589" s="31"/>
      <c r="V2589" s="32" t="s">
        <v>134</v>
      </c>
      <c r="W2589" s="4">
        <v>2681</v>
      </c>
      <c r="X2589" s="4">
        <f>IF(Table1[[#This Row],[Commodity]]="corn",Table1[[#This Row],[Tariff per Car]]/(111*2000/56),Table1[[#This Row],[Tariff per Car]]/(111*2000/60))</f>
        <v>0.72459459459459463</v>
      </c>
      <c r="Y2589" s="4">
        <f>Table1[[#This Row],[Tariff per Car]]/100.7</f>
        <v>26.623634558093347</v>
      </c>
      <c r="Z2589" s="4">
        <f>(Table1[[#This Row],[Tariff per Car]]/111)</f>
        <v>24.153153153153152</v>
      </c>
      <c r="AA2589" s="6">
        <f>(Table1[[#This Row],[Tariff per Car]]/111)/Table1[[#This Row],[Route Mileage]]</f>
        <v>2.7762245003624314E-2</v>
      </c>
      <c r="AB2589" s="4">
        <v>0.68200000000000005</v>
      </c>
      <c r="AC2589" s="4">
        <f>Table1[[#This Row],[FSC per Mile]]*Table1[[#This Row],[Route Mileage]]</f>
        <v>593.34</v>
      </c>
      <c r="AD2589" s="4">
        <f>Table1[[#This Row],[Tariff per Car]]+Table1[[#This Row],[FSC per Car]]</f>
        <v>3274.34</v>
      </c>
      <c r="AE2589" s="4">
        <f>IF(Table1[[#This Row],[Commodity]]="corn",Table1[[#This Row],[Tariff + FSC per Car]]/(111*2000/56),Table1[[#This Row],[Tariff + FSC per Car]]/(111*2000/60))</f>
        <v>0.88495675675675678</v>
      </c>
      <c r="AF2589" s="4">
        <f>Table1[[#This Row],[Tariff + FSC per Car]]/100.7</f>
        <v>32.515789473684208</v>
      </c>
      <c r="AG2589" s="4">
        <f>(Table1[[#This Row],[Tariff + FSC per Car]]/111)</f>
        <v>29.49855855855856</v>
      </c>
      <c r="AH2589" s="6">
        <f>(Table1[[#This Row],[Tariff + FSC per Car]]/111)/Table1[[#This Row],[Route Mileage]]</f>
        <v>3.3906389147768459E-2</v>
      </c>
    </row>
    <row r="2590" spans="1:34" x14ac:dyDescent="0.25">
      <c r="A2590" s="3">
        <v>46157</v>
      </c>
      <c r="B2590" s="22" t="s">
        <v>131</v>
      </c>
      <c r="C2590" s="22" t="s">
        <v>131</v>
      </c>
      <c r="D2590" s="25">
        <v>4050</v>
      </c>
      <c r="E2590" s="24">
        <v>1001000</v>
      </c>
      <c r="F2590" s="22" t="s">
        <v>72</v>
      </c>
      <c r="G2590" s="22" t="s">
        <v>36</v>
      </c>
      <c r="H2590" s="22" t="s">
        <v>135</v>
      </c>
      <c r="I2590" s="23" t="s">
        <v>59</v>
      </c>
      <c r="J2590" t="str">
        <f>_xlfn.CONCAT(IFERROR(INDEX(Lookup!B:B, MATCH(Table1[[#This Row],[Origin City]], Lookup!A:A, 0)), Table1[[#This Row],[Origin City]]),","," ",Table1[[#This Row],[Origin State]])</f>
        <v>Ida Grove, IA</v>
      </c>
      <c r="K2590" s="23" t="s">
        <v>136</v>
      </c>
      <c r="L2590" s="23" t="s">
        <v>83</v>
      </c>
      <c r="M2590" s="23" t="str">
        <f>_xlfn.CONCAT(IFERROR(INDEX(Lookup!B:B, MATCH(Table1[[#This Row],[Destination City]], Lookup!A:A, 0)), Table1[[#This Row],[Destination City]]),","," ",Table1[[#This Row],[Destination State]])</f>
        <v>Convent, LA</v>
      </c>
      <c r="N2590" s="44">
        <v>1376</v>
      </c>
      <c r="O2590" s="23" t="s">
        <v>86</v>
      </c>
      <c r="P2590" s="23">
        <v>105</v>
      </c>
      <c r="Q2590" s="23"/>
      <c r="R2590" s="23" t="s">
        <v>108</v>
      </c>
      <c r="S2590" s="23" t="s">
        <v>43</v>
      </c>
      <c r="T2590" s="23" t="s">
        <v>43</v>
      </c>
      <c r="U2590" s="31"/>
      <c r="V2590" s="32" t="s">
        <v>134</v>
      </c>
      <c r="W2590" s="4">
        <v>3434</v>
      </c>
      <c r="X2590" s="4">
        <f>IF(Table1[[#This Row],[Commodity]]="corn",Table1[[#This Row],[Tariff per Car]]/(111*2000/56),Table1[[#This Row],[Tariff per Car]]/(111*2000/60))</f>
        <v>0.92810810810810807</v>
      </c>
      <c r="Y2590" s="4">
        <f>Table1[[#This Row],[Tariff per Car]]/100.7</f>
        <v>34.101290963257199</v>
      </c>
      <c r="Z2590" s="4">
        <f>(Table1[[#This Row],[Tariff per Car]]/111)</f>
        <v>30.936936936936938</v>
      </c>
      <c r="AA2590" s="6">
        <f>(Table1[[#This Row],[Tariff per Car]]/111)/Table1[[#This Row],[Route Mileage]]</f>
        <v>2.2483239053006497E-2</v>
      </c>
      <c r="AB2590" s="4">
        <v>0.68200000000000005</v>
      </c>
      <c r="AC2590" s="4">
        <f>Table1[[#This Row],[FSC per Mile]]*Table1[[#This Row],[Route Mileage]]</f>
        <v>938.43200000000002</v>
      </c>
      <c r="AD2590" s="4">
        <f>Table1[[#This Row],[Tariff per Car]]+Table1[[#This Row],[FSC per Car]]</f>
        <v>4372.4319999999998</v>
      </c>
      <c r="AE2590" s="4">
        <f>IF(Table1[[#This Row],[Commodity]]="corn",Table1[[#This Row],[Tariff + FSC per Car]]/(111*2000/56),Table1[[#This Row],[Tariff + FSC per Car]]/(111*2000/60))</f>
        <v>1.1817383783783784</v>
      </c>
      <c r="AF2590" s="4">
        <f>Table1[[#This Row],[Tariff + FSC per Car]]/100.7</f>
        <v>43.420377358490562</v>
      </c>
      <c r="AG2590" s="4">
        <f>(Table1[[#This Row],[Tariff + FSC per Car]]/111)</f>
        <v>39.391279279279274</v>
      </c>
      <c r="AH2590" s="6">
        <f>(Table1[[#This Row],[Tariff + FSC per Car]]/111)/Table1[[#This Row],[Route Mileage]]</f>
        <v>2.8627383197150635E-2</v>
      </c>
    </row>
    <row r="2591" spans="1:34" x14ac:dyDescent="0.25">
      <c r="A2591" s="3">
        <v>46157</v>
      </c>
      <c r="B2591" s="22" t="s">
        <v>131</v>
      </c>
      <c r="C2591" s="22" t="s">
        <v>131</v>
      </c>
      <c r="D2591" s="25">
        <v>4050</v>
      </c>
      <c r="E2591" s="24">
        <v>1001000</v>
      </c>
      <c r="F2591" s="22" t="s">
        <v>72</v>
      </c>
      <c r="G2591" s="22" t="s">
        <v>36</v>
      </c>
      <c r="H2591" s="22" t="s">
        <v>135</v>
      </c>
      <c r="I2591" s="23" t="s">
        <v>59</v>
      </c>
      <c r="J2591" t="str">
        <f>_xlfn.CONCAT(IFERROR(INDEX(Lookup!B:B, MATCH(Table1[[#This Row],[Origin City]], Lookup!A:A, 0)), Table1[[#This Row],[Origin City]]),","," ",Table1[[#This Row],[Origin State]])</f>
        <v>Ida Grove, IA</v>
      </c>
      <c r="K2591" s="23" t="s">
        <v>136</v>
      </c>
      <c r="L2591" s="23" t="s">
        <v>83</v>
      </c>
      <c r="M2591" s="23" t="str">
        <f>_xlfn.CONCAT(IFERROR(INDEX(Lookup!B:B, MATCH(Table1[[#This Row],[Destination City]], Lookup!A:A, 0)), Table1[[#This Row],[Destination City]]),","," ",Table1[[#This Row],[Destination State]])</f>
        <v>Convent, LA</v>
      </c>
      <c r="N2591" s="44">
        <v>1376</v>
      </c>
      <c r="O2591" s="23" t="s">
        <v>86</v>
      </c>
      <c r="P2591" s="23">
        <v>105</v>
      </c>
      <c r="Q2591" s="23"/>
      <c r="R2591" s="23" t="s">
        <v>2</v>
      </c>
      <c r="S2591" s="23" t="s">
        <v>43</v>
      </c>
      <c r="T2591" s="23" t="s">
        <v>43</v>
      </c>
      <c r="U2591" s="31"/>
      <c r="V2591" s="32" t="s">
        <v>134</v>
      </c>
      <c r="W2591" s="4">
        <v>3869</v>
      </c>
      <c r="X2591" s="4">
        <f>IF(Table1[[#This Row],[Commodity]]="corn",Table1[[#This Row],[Tariff per Car]]/(111*2000/56),Table1[[#This Row],[Tariff per Car]]/(111*2000/60))</f>
        <v>1.0456756756756758</v>
      </c>
      <c r="Y2591" s="4">
        <f>Table1[[#This Row],[Tariff per Car]]/100.7</f>
        <v>38.421052631578945</v>
      </c>
      <c r="Z2591" s="4">
        <f>(Table1[[#This Row],[Tariff per Car]]/111)</f>
        <v>34.855855855855857</v>
      </c>
      <c r="AA2591" s="6">
        <f>(Table1[[#This Row],[Tariff per Car]]/111)/Table1[[#This Row],[Route Mileage]]</f>
        <v>2.5331290592918502E-2</v>
      </c>
      <c r="AB2591" s="4">
        <v>0.68200000000000005</v>
      </c>
      <c r="AC2591" s="4">
        <f>Table1[[#This Row],[FSC per Mile]]*Table1[[#This Row],[Route Mileage]]</f>
        <v>938.43200000000002</v>
      </c>
      <c r="AD2591" s="4">
        <f>Table1[[#This Row],[Tariff per Car]]+Table1[[#This Row],[FSC per Car]]</f>
        <v>4807.4319999999998</v>
      </c>
      <c r="AE2591" s="4">
        <f>IF(Table1[[#This Row],[Commodity]]="corn",Table1[[#This Row],[Tariff + FSC per Car]]/(111*2000/56),Table1[[#This Row],[Tariff + FSC per Car]]/(111*2000/60))</f>
        <v>1.299305945945946</v>
      </c>
      <c r="AF2591" s="4">
        <f>Table1[[#This Row],[Tariff + FSC per Car]]/100.7</f>
        <v>47.740139026812308</v>
      </c>
      <c r="AG2591" s="4">
        <f>(Table1[[#This Row],[Tariff + FSC per Car]]/111)</f>
        <v>43.310198198198194</v>
      </c>
      <c r="AH2591" s="6">
        <f>(Table1[[#This Row],[Tariff + FSC per Car]]/111)/Table1[[#This Row],[Route Mileage]]</f>
        <v>3.1475434737062644E-2</v>
      </c>
    </row>
    <row r="2592" spans="1:34" x14ac:dyDescent="0.25">
      <c r="A2592" s="3">
        <v>46157</v>
      </c>
      <c r="B2592" s="22" t="s">
        <v>88</v>
      </c>
      <c r="C2592" s="22" t="s">
        <v>81</v>
      </c>
      <c r="D2592" s="25">
        <v>4444</v>
      </c>
      <c r="E2592" s="24">
        <v>47004</v>
      </c>
      <c r="F2592" s="22" t="s">
        <v>72</v>
      </c>
      <c r="G2592" s="22" t="s">
        <v>36</v>
      </c>
      <c r="H2592" s="22" t="s">
        <v>89</v>
      </c>
      <c r="I2592" s="23" t="s">
        <v>75</v>
      </c>
      <c r="J2592" t="str">
        <f>_xlfn.CONCAT(IFERROR(INDEX(Lookup!B:B, MATCH(Table1[[#This Row],[Origin City]], Lookup!A:A, 0)), Table1[[#This Row],[Origin City]]),","," ",Table1[[#This Row],[Origin State]])</f>
        <v>Enderlin, ND</v>
      </c>
      <c r="K2592" s="23" t="s">
        <v>119</v>
      </c>
      <c r="L2592" s="23" t="s">
        <v>57</v>
      </c>
      <c r="M2592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592" s="44">
        <v>1222</v>
      </c>
      <c r="O2592" s="23" t="s">
        <v>86</v>
      </c>
      <c r="P2592" s="23">
        <v>110</v>
      </c>
      <c r="Q2592" s="23">
        <v>110</v>
      </c>
      <c r="R2592" s="23" t="s">
        <v>42</v>
      </c>
      <c r="S2592" s="23" t="s">
        <v>43</v>
      </c>
      <c r="T2592" s="23" t="s">
        <v>52</v>
      </c>
      <c r="U2592" s="31"/>
      <c r="V2592" s="32" t="s">
        <v>87</v>
      </c>
      <c r="W2592" s="4">
        <v>3526</v>
      </c>
      <c r="X2592" s="4">
        <f>IF(Table1[[#This Row],[Commodity]]="corn",Table1[[#This Row],[Tariff per Car]]/(111*2000/56),Table1[[#This Row],[Tariff per Car]]/(111*2000/60))</f>
        <v>0.95297297297297301</v>
      </c>
      <c r="Y2592" s="4">
        <f>Table1[[#This Row],[Tariff per Car]]/100.7</f>
        <v>35.01489572989076</v>
      </c>
      <c r="Z2592" s="4">
        <f>(Table1[[#This Row],[Tariff per Car]]/111)</f>
        <v>31.765765765765767</v>
      </c>
      <c r="AA2592" s="6">
        <f>(Table1[[#This Row],[Tariff per Car]]/111)/Table1[[#This Row],[Route Mileage]]</f>
        <v>2.5994898335323868E-2</v>
      </c>
      <c r="AB2592" s="4">
        <v>0.68250000000000011</v>
      </c>
      <c r="AC2592" s="4">
        <f>Table1[[#This Row],[FSC per Mile]]*Table1[[#This Row],[Route Mileage]]</f>
        <v>834.0150000000001</v>
      </c>
      <c r="AD2592" s="4">
        <f>Table1[[#This Row],[Tariff per Car]]+Table1[[#This Row],[FSC per Car]]</f>
        <v>4360.0150000000003</v>
      </c>
      <c r="AE2592" s="4">
        <f>IF(Table1[[#This Row],[Commodity]]="corn",Table1[[#This Row],[Tariff + FSC per Car]]/(111*2000/56),Table1[[#This Row],[Tariff + FSC per Car]]/(111*2000/60))</f>
        <v>1.1783824324324326</v>
      </c>
      <c r="AF2592" s="4">
        <f>Table1[[#This Row],[Tariff + FSC per Car]]/100.7</f>
        <v>43.297070506454816</v>
      </c>
      <c r="AG2592" s="4">
        <f>(Table1[[#This Row],[Tariff + FSC per Car]]/111)</f>
        <v>39.279414414414418</v>
      </c>
      <c r="AH2592" s="6">
        <f>(Table1[[#This Row],[Tariff + FSC per Car]]/111)/Table1[[#This Row],[Route Mileage]]</f>
        <v>3.2143546983972517E-2</v>
      </c>
    </row>
    <row r="2593" spans="1:34" x14ac:dyDescent="0.25">
      <c r="A2593" s="3">
        <v>46157</v>
      </c>
      <c r="B2593" s="22" t="s">
        <v>88</v>
      </c>
      <c r="C2593" s="22" t="s">
        <v>81</v>
      </c>
      <c r="D2593" s="25">
        <v>4444</v>
      </c>
      <c r="E2593" s="24">
        <v>45650</v>
      </c>
      <c r="F2593" s="22" t="s">
        <v>72</v>
      </c>
      <c r="G2593" s="22" t="s">
        <v>36</v>
      </c>
      <c r="H2593" s="22" t="s">
        <v>89</v>
      </c>
      <c r="I2593" s="23" t="s">
        <v>75</v>
      </c>
      <c r="J2593" t="str">
        <f>_xlfn.CONCAT(IFERROR(INDEX(Lookup!B:B, MATCH(Table1[[#This Row],[Origin City]], Lookup!A:A, 0)), Table1[[#This Row],[Origin City]]),","," ",Table1[[#This Row],[Origin State]])</f>
        <v>Enderlin, ND</v>
      </c>
      <c r="K2593" s="23" t="s">
        <v>90</v>
      </c>
      <c r="L2593" s="23" t="s">
        <v>49</v>
      </c>
      <c r="M2593" s="23" t="str">
        <f>_xlfn.CONCAT(IFERROR(INDEX(Lookup!B:B, MATCH(Table1[[#This Row],[Destination City]], Lookup!A:A, 0)), Table1[[#This Row],[Destination City]]),","," ",Table1[[#This Row],[Destination State]])</f>
        <v>Kalama, WA</v>
      </c>
      <c r="N2593" s="44">
        <v>1617</v>
      </c>
      <c r="O2593" s="23" t="s">
        <v>86</v>
      </c>
      <c r="P2593" s="23">
        <v>110</v>
      </c>
      <c r="Q2593" s="23">
        <v>110</v>
      </c>
      <c r="R2593" s="23" t="s">
        <v>42</v>
      </c>
      <c r="S2593" s="23" t="s">
        <v>43</v>
      </c>
      <c r="T2593" s="23" t="s">
        <v>52</v>
      </c>
      <c r="U2593" s="31"/>
      <c r="V2593" s="32" t="s">
        <v>87</v>
      </c>
      <c r="W2593" s="4">
        <v>5785</v>
      </c>
      <c r="X2593" s="4">
        <f>IF(Table1[[#This Row],[Commodity]]="corn",Table1[[#This Row],[Tariff per Car]]/(111*2000/56),Table1[[#This Row],[Tariff per Car]]/(111*2000/60))</f>
        <v>1.5635135135135134</v>
      </c>
      <c r="Y2593" s="4">
        <f>Table1[[#This Row],[Tariff per Car]]/100.7</f>
        <v>57.447864945382321</v>
      </c>
      <c r="Z2593" s="4">
        <f>(Table1[[#This Row],[Tariff per Car]]/111)</f>
        <v>52.117117117117118</v>
      </c>
      <c r="AA2593" s="6">
        <f>(Table1[[#This Row],[Tariff per Car]]/111)/Table1[[#This Row],[Route Mileage]]</f>
        <v>3.2230746516460802E-2</v>
      </c>
      <c r="AB2593" s="4">
        <v>0.68250000000000011</v>
      </c>
      <c r="AC2593" s="4">
        <f>Table1[[#This Row],[FSC per Mile]]*Table1[[#This Row],[Route Mileage]]</f>
        <v>1103.6025000000002</v>
      </c>
      <c r="AD2593" s="4">
        <f>Table1[[#This Row],[Tariff per Car]]+Table1[[#This Row],[FSC per Car]]</f>
        <v>6888.6025</v>
      </c>
      <c r="AE2593" s="4">
        <f>IF(Table1[[#This Row],[Commodity]]="corn",Table1[[#This Row],[Tariff + FSC per Car]]/(111*2000/56),Table1[[#This Row],[Tariff + FSC per Car]]/(111*2000/60))</f>
        <v>1.8617844594594595</v>
      </c>
      <c r="AF2593" s="4">
        <f>Table1[[#This Row],[Tariff + FSC per Car]]/100.7</f>
        <v>68.407174776564048</v>
      </c>
      <c r="AG2593" s="4">
        <f>(Table1[[#This Row],[Tariff + FSC per Car]]/111)</f>
        <v>62.059481981981982</v>
      </c>
      <c r="AH2593" s="6">
        <f>(Table1[[#This Row],[Tariff + FSC per Car]]/111)/Table1[[#This Row],[Route Mileage]]</f>
        <v>3.8379395165109451E-2</v>
      </c>
    </row>
    <row r="2594" spans="1:34" x14ac:dyDescent="0.25">
      <c r="A2594" s="3">
        <v>46157</v>
      </c>
      <c r="B2594" s="22" t="s">
        <v>94</v>
      </c>
      <c r="C2594" s="22" t="s">
        <v>94</v>
      </c>
      <c r="D2594" s="25">
        <v>4317</v>
      </c>
      <c r="F2594" s="22" t="s">
        <v>72</v>
      </c>
      <c r="G2594" s="22" t="s">
        <v>36</v>
      </c>
      <c r="H2594" s="22" t="s">
        <v>106</v>
      </c>
      <c r="I2594" s="23" t="s">
        <v>57</v>
      </c>
      <c r="J2594" t="str">
        <f>_xlfn.CONCAT(IFERROR(INDEX(Lookup!B:B, MATCH(Table1[[#This Row],[Origin City]], Lookup!A:A, 0)), Table1[[#This Row],[Origin City]]),","," ",Table1[[#This Row],[Origin State]])</f>
        <v>Casey, IL</v>
      </c>
      <c r="K2594" s="23" t="s">
        <v>107</v>
      </c>
      <c r="L2594" s="23" t="s">
        <v>98</v>
      </c>
      <c r="M2594" s="23" t="str">
        <f>_xlfn.CONCAT(IFERROR(INDEX(Lookup!B:B, MATCH(Table1[[#This Row],[Destination City]], Lookup!A:A, 0)), Table1[[#This Row],[Destination City]]),","," ",Table1[[#This Row],[Destination State]])</f>
        <v>Mobile, AL</v>
      </c>
      <c r="N2594" s="44">
        <v>779</v>
      </c>
      <c r="O2594" s="23" t="s">
        <v>86</v>
      </c>
      <c r="P2594" s="23">
        <v>90</v>
      </c>
      <c r="Q2594" s="23">
        <v>90</v>
      </c>
      <c r="R2594" s="23" t="s">
        <v>108</v>
      </c>
      <c r="S2594" s="23" t="s">
        <v>43</v>
      </c>
      <c r="T2594" s="23" t="s">
        <v>52</v>
      </c>
      <c r="U2594" s="31"/>
      <c r="V2594" s="32" t="s">
        <v>87</v>
      </c>
      <c r="W2594" s="4">
        <v>3646</v>
      </c>
      <c r="X2594" s="4">
        <f>IF(Table1[[#This Row],[Commodity]]="corn",Table1[[#This Row],[Tariff per Car]]/(111*2000/56),Table1[[#This Row],[Tariff per Car]]/(111*2000/60))</f>
        <v>0.98540540540540544</v>
      </c>
      <c r="Y2594" s="4">
        <f>Table1[[#This Row],[Tariff per Car]]/100.7</f>
        <v>36.206554121151939</v>
      </c>
      <c r="Z2594" s="4">
        <f>(Table1[[#This Row],[Tariff per Car]]/111)</f>
        <v>32.846846846846844</v>
      </c>
      <c r="AA2594" s="6">
        <f>(Table1[[#This Row],[Tariff per Car]]/111)/Table1[[#This Row],[Route Mileage]]</f>
        <v>4.2165400316876565E-2</v>
      </c>
      <c r="AB2594" s="4">
        <v>0</v>
      </c>
      <c r="AC2594" s="4">
        <f>Table1[[#This Row],[FSC per Mile]]*Table1[[#This Row],[Route Mileage]]</f>
        <v>0</v>
      </c>
      <c r="AD2594" s="4">
        <f>Table1[[#This Row],[Tariff per Car]]+Table1[[#This Row],[FSC per Car]]</f>
        <v>3646</v>
      </c>
      <c r="AE2594" s="4">
        <f>IF(Table1[[#This Row],[Commodity]]="corn",Table1[[#This Row],[Tariff + FSC per Car]]/(111*2000/56),Table1[[#This Row],[Tariff + FSC per Car]]/(111*2000/60))</f>
        <v>0.98540540540540544</v>
      </c>
      <c r="AF2594" s="4">
        <f>Table1[[#This Row],[Tariff + FSC per Car]]/100.7</f>
        <v>36.206554121151939</v>
      </c>
      <c r="AG2594" s="4">
        <f>(Table1[[#This Row],[Tariff + FSC per Car]]/111)</f>
        <v>32.846846846846844</v>
      </c>
      <c r="AH2594" s="6">
        <f>(Table1[[#This Row],[Tariff + FSC per Car]]/111)/Table1[[#This Row],[Route Mileage]]</f>
        <v>4.2165400316876565E-2</v>
      </c>
    </row>
    <row r="2595" spans="1:34" x14ac:dyDescent="0.25">
      <c r="A2595" s="3">
        <v>46157</v>
      </c>
      <c r="B2595" s="22" t="s">
        <v>94</v>
      </c>
      <c r="C2595" s="22" t="s">
        <v>94</v>
      </c>
      <c r="D2595" s="25">
        <v>4317</v>
      </c>
      <c r="F2595" s="22" t="s">
        <v>72</v>
      </c>
      <c r="G2595" s="22" t="s">
        <v>36</v>
      </c>
      <c r="H2595" s="22" t="s">
        <v>106</v>
      </c>
      <c r="I2595" s="23" t="s">
        <v>57</v>
      </c>
      <c r="J2595" t="str">
        <f>_xlfn.CONCAT(IFERROR(INDEX(Lookup!B:B, MATCH(Table1[[#This Row],[Origin City]], Lookup!A:A, 0)), Table1[[#This Row],[Origin City]]),","," ",Table1[[#This Row],[Origin State]])</f>
        <v>Casey, IL</v>
      </c>
      <c r="K2595" s="23" t="s">
        <v>107</v>
      </c>
      <c r="L2595" s="23" t="s">
        <v>98</v>
      </c>
      <c r="M2595" s="23" t="str">
        <f>_xlfn.CONCAT(IFERROR(INDEX(Lookup!B:B, MATCH(Table1[[#This Row],[Destination City]], Lookup!A:A, 0)), Table1[[#This Row],[Destination City]]),","," ",Table1[[#This Row],[Destination State]])</f>
        <v>Mobile, AL</v>
      </c>
      <c r="N2595" s="44">
        <v>779</v>
      </c>
      <c r="O2595" s="23" t="s">
        <v>86</v>
      </c>
      <c r="P2595" s="23">
        <v>90</v>
      </c>
      <c r="Q2595" s="23">
        <v>90</v>
      </c>
      <c r="R2595" s="23" t="s">
        <v>2</v>
      </c>
      <c r="S2595" s="23" t="s">
        <v>43</v>
      </c>
      <c r="T2595" s="23" t="s">
        <v>43</v>
      </c>
      <c r="U2595" s="31"/>
      <c r="V2595" s="32" t="s">
        <v>87</v>
      </c>
      <c r="W2595" s="4">
        <v>3866</v>
      </c>
      <c r="X2595" s="4">
        <f>IF(Table1[[#This Row],[Commodity]]="corn",Table1[[#This Row],[Tariff per Car]]/(111*2000/56),Table1[[#This Row],[Tariff per Car]]/(111*2000/60))</f>
        <v>1.0448648648648649</v>
      </c>
      <c r="Y2595" s="4">
        <f>Table1[[#This Row],[Tariff per Car]]/100.7</f>
        <v>38.391261171797417</v>
      </c>
      <c r="Z2595" s="4">
        <f>(Table1[[#This Row],[Tariff per Car]]/111)</f>
        <v>34.828828828828826</v>
      </c>
      <c r="AA2595" s="6">
        <f>(Table1[[#This Row],[Tariff per Car]]/111)/Table1[[#This Row],[Route Mileage]]</f>
        <v>4.4709664735338675E-2</v>
      </c>
      <c r="AB2595" s="4">
        <v>0</v>
      </c>
      <c r="AC2595" s="4">
        <f>Table1[[#This Row],[FSC per Mile]]*Table1[[#This Row],[Route Mileage]]</f>
        <v>0</v>
      </c>
      <c r="AD2595" s="4">
        <f>Table1[[#This Row],[Tariff per Car]]+Table1[[#This Row],[FSC per Car]]</f>
        <v>3866</v>
      </c>
      <c r="AE2595" s="4">
        <f>IF(Table1[[#This Row],[Commodity]]="corn",Table1[[#This Row],[Tariff + FSC per Car]]/(111*2000/56),Table1[[#This Row],[Tariff + FSC per Car]]/(111*2000/60))</f>
        <v>1.0448648648648649</v>
      </c>
      <c r="AF2595" s="4">
        <f>Table1[[#This Row],[Tariff + FSC per Car]]/100.7</f>
        <v>38.391261171797417</v>
      </c>
      <c r="AG2595" s="4">
        <f>(Table1[[#This Row],[Tariff + FSC per Car]]/111)</f>
        <v>34.828828828828826</v>
      </c>
      <c r="AH2595" s="6">
        <f>(Table1[[#This Row],[Tariff + FSC per Car]]/111)/Table1[[#This Row],[Route Mileage]]</f>
        <v>4.4709664735338675E-2</v>
      </c>
    </row>
    <row r="2596" spans="1:34" x14ac:dyDescent="0.25">
      <c r="A2596" s="3">
        <v>46157</v>
      </c>
      <c r="B2596" s="22" t="s">
        <v>94</v>
      </c>
      <c r="C2596" s="22" t="s">
        <v>94</v>
      </c>
      <c r="D2596" s="25">
        <v>4317</v>
      </c>
      <c r="F2596" s="22" t="s">
        <v>72</v>
      </c>
      <c r="G2596" s="22" t="s">
        <v>36</v>
      </c>
      <c r="H2596" s="22" t="s">
        <v>109</v>
      </c>
      <c r="I2596" s="23" t="s">
        <v>100</v>
      </c>
      <c r="J2596" t="str">
        <f>_xlfn.CONCAT(IFERROR(INDEX(Lookup!B:B, MATCH(Table1[[#This Row],[Origin City]], Lookup!A:A, 0)), Table1[[#This Row],[Origin City]]),","," ",Table1[[#This Row],[Origin State]])</f>
        <v>Marion, OH</v>
      </c>
      <c r="K2596" s="23" t="s">
        <v>110</v>
      </c>
      <c r="L2596" s="23" t="s">
        <v>111</v>
      </c>
      <c r="M2596" s="23" t="str">
        <f>_xlfn.CONCAT(IFERROR(INDEX(Lookup!B:B, MATCH(Table1[[#This Row],[Destination City]], Lookup!A:A, 0)), Table1[[#This Row],[Destination City]]),","," ",Table1[[#This Row],[Destination State]])</f>
        <v>Chesapeake, VA</v>
      </c>
      <c r="N2596" s="44">
        <v>760</v>
      </c>
      <c r="O2596" s="23" t="s">
        <v>86</v>
      </c>
      <c r="P2596" s="23">
        <v>90</v>
      </c>
      <c r="Q2596" s="23">
        <v>90</v>
      </c>
      <c r="R2596" s="23" t="s">
        <v>108</v>
      </c>
      <c r="S2596" s="23" t="s">
        <v>43</v>
      </c>
      <c r="T2596" s="23" t="s">
        <v>52</v>
      </c>
      <c r="U2596" s="31"/>
      <c r="V2596" s="32" t="s">
        <v>87</v>
      </c>
      <c r="W2596" s="4">
        <v>3214</v>
      </c>
      <c r="X2596" s="4">
        <f>IF(Table1[[#This Row],[Commodity]]="corn",Table1[[#This Row],[Tariff per Car]]/(111*2000/56),Table1[[#This Row],[Tariff per Car]]/(111*2000/60))</f>
        <v>0.86864864864864866</v>
      </c>
      <c r="Y2596" s="4">
        <f>Table1[[#This Row],[Tariff per Car]]/100.7</f>
        <v>31.916583912611717</v>
      </c>
      <c r="Z2596" s="4">
        <f>(Table1[[#This Row],[Tariff per Car]]/111)</f>
        <v>28.954954954954953</v>
      </c>
      <c r="AA2596" s="6">
        <f>(Table1[[#This Row],[Tariff per Car]]/111)/Table1[[#This Row],[Route Mileage]]</f>
        <v>3.80986249407302E-2</v>
      </c>
      <c r="AB2596" s="4">
        <v>0</v>
      </c>
      <c r="AC2596" s="4">
        <f>Table1[[#This Row],[FSC per Mile]]*Table1[[#This Row],[Route Mileage]]</f>
        <v>0</v>
      </c>
      <c r="AD2596" s="4">
        <f>Table1[[#This Row],[Tariff per Car]]+Table1[[#This Row],[FSC per Car]]</f>
        <v>3214</v>
      </c>
      <c r="AE2596" s="4">
        <f>IF(Table1[[#This Row],[Commodity]]="corn",Table1[[#This Row],[Tariff + FSC per Car]]/(111*2000/56),Table1[[#This Row],[Tariff + FSC per Car]]/(111*2000/60))</f>
        <v>0.86864864864864866</v>
      </c>
      <c r="AF2596" s="4">
        <f>Table1[[#This Row],[Tariff + FSC per Car]]/100.7</f>
        <v>31.916583912611717</v>
      </c>
      <c r="AG2596" s="4">
        <f>(Table1[[#This Row],[Tariff + FSC per Car]]/111)</f>
        <v>28.954954954954953</v>
      </c>
      <c r="AH2596" s="6">
        <f>(Table1[[#This Row],[Tariff + FSC per Car]]/111)/Table1[[#This Row],[Route Mileage]]</f>
        <v>3.80986249407302E-2</v>
      </c>
    </row>
    <row r="2597" spans="1:34" x14ac:dyDescent="0.25">
      <c r="A2597" s="3">
        <v>46157</v>
      </c>
      <c r="B2597" s="22" t="s">
        <v>94</v>
      </c>
      <c r="C2597" s="22" t="s">
        <v>94</v>
      </c>
      <c r="D2597" s="25">
        <v>4317</v>
      </c>
      <c r="F2597" s="22" t="s">
        <v>72</v>
      </c>
      <c r="G2597" s="22" t="s">
        <v>36</v>
      </c>
      <c r="H2597" s="22" t="s">
        <v>109</v>
      </c>
      <c r="I2597" s="23" t="s">
        <v>100</v>
      </c>
      <c r="J2597" t="str">
        <f>_xlfn.CONCAT(IFERROR(INDEX(Lookup!B:B, MATCH(Table1[[#This Row],[Origin City]], Lookup!A:A, 0)), Table1[[#This Row],[Origin City]]),","," ",Table1[[#This Row],[Origin State]])</f>
        <v>Marion, OH</v>
      </c>
      <c r="K2597" s="23" t="s">
        <v>110</v>
      </c>
      <c r="L2597" s="23" t="s">
        <v>111</v>
      </c>
      <c r="M2597" s="23" t="str">
        <f>_xlfn.CONCAT(IFERROR(INDEX(Lookup!B:B, MATCH(Table1[[#This Row],[Destination City]], Lookup!A:A, 0)), Table1[[#This Row],[Destination City]]),","," ",Table1[[#This Row],[Destination State]])</f>
        <v>Chesapeake, VA</v>
      </c>
      <c r="N2597" s="44">
        <v>760</v>
      </c>
      <c r="O2597" s="23" t="s">
        <v>86</v>
      </c>
      <c r="P2597" s="23">
        <v>90</v>
      </c>
      <c r="Q2597" s="23">
        <v>90</v>
      </c>
      <c r="R2597" s="23" t="s">
        <v>2</v>
      </c>
      <c r="S2597" s="23" t="s">
        <v>43</v>
      </c>
      <c r="T2597" s="23" t="s">
        <v>43</v>
      </c>
      <c r="U2597" s="31"/>
      <c r="V2597" s="32" t="s">
        <v>87</v>
      </c>
      <c r="W2597" s="4">
        <v>3654</v>
      </c>
      <c r="X2597" s="4">
        <f>IF(Table1[[#This Row],[Commodity]]="corn",Table1[[#This Row],[Tariff per Car]]/(111*2000/56),Table1[[#This Row],[Tariff per Car]]/(111*2000/60))</f>
        <v>0.98756756756756758</v>
      </c>
      <c r="Y2597" s="4">
        <f>Table1[[#This Row],[Tariff per Car]]/100.7</f>
        <v>36.285998013902677</v>
      </c>
      <c r="Z2597" s="4">
        <f>(Table1[[#This Row],[Tariff per Car]]/111)</f>
        <v>32.918918918918919</v>
      </c>
      <c r="AA2597" s="6">
        <f>(Table1[[#This Row],[Tariff per Car]]/111)/Table1[[#This Row],[Route Mileage]]</f>
        <v>4.3314366998577526E-2</v>
      </c>
      <c r="AB2597" s="4">
        <v>0</v>
      </c>
      <c r="AC2597" s="4">
        <f>Table1[[#This Row],[FSC per Mile]]*Table1[[#This Row],[Route Mileage]]</f>
        <v>0</v>
      </c>
      <c r="AD2597" s="4">
        <f>Table1[[#This Row],[Tariff per Car]]+Table1[[#This Row],[FSC per Car]]</f>
        <v>3654</v>
      </c>
      <c r="AE2597" s="4">
        <f>IF(Table1[[#This Row],[Commodity]]="corn",Table1[[#This Row],[Tariff + FSC per Car]]/(111*2000/56),Table1[[#This Row],[Tariff + FSC per Car]]/(111*2000/60))</f>
        <v>0.98756756756756758</v>
      </c>
      <c r="AF2597" s="4">
        <f>Table1[[#This Row],[Tariff + FSC per Car]]/100.7</f>
        <v>36.285998013902677</v>
      </c>
      <c r="AG2597" s="4">
        <f>(Table1[[#This Row],[Tariff + FSC per Car]]/111)</f>
        <v>32.918918918918919</v>
      </c>
      <c r="AH2597" s="6">
        <f>(Table1[[#This Row],[Tariff + FSC per Car]]/111)/Table1[[#This Row],[Route Mileage]]</f>
        <v>4.3314366998577526E-2</v>
      </c>
    </row>
    <row r="2598" spans="1:34" x14ac:dyDescent="0.25">
      <c r="A2598" s="3">
        <v>46157</v>
      </c>
      <c r="B2598" s="22" t="s">
        <v>112</v>
      </c>
      <c r="C2598" s="22" t="s">
        <v>112</v>
      </c>
      <c r="D2598" s="25">
        <v>4051</v>
      </c>
      <c r="E2598" s="24">
        <v>1144</v>
      </c>
      <c r="F2598" s="22" t="s">
        <v>72</v>
      </c>
      <c r="G2598" s="22" t="s">
        <v>36</v>
      </c>
      <c r="H2598" s="22" t="s">
        <v>128</v>
      </c>
      <c r="I2598" s="23" t="s">
        <v>77</v>
      </c>
      <c r="J2598" t="str">
        <f>_xlfn.CONCAT(IFERROR(INDEX(Lookup!B:B, MATCH(Table1[[#This Row],[Origin City]], Lookup!A:A, 0)), Table1[[#This Row],[Origin City]]),","," ",Table1[[#This Row],[Origin State]])</f>
        <v>Canton, KS</v>
      </c>
      <c r="K2598" s="23" t="s">
        <v>65</v>
      </c>
      <c r="L2598" s="23" t="s">
        <v>54</v>
      </c>
      <c r="M2598" s="23" t="str">
        <f>_xlfn.CONCAT(IFERROR(INDEX(Lookup!B:B, MATCH(Table1[[#This Row],[Destination City]], Lookup!A:A, 0)), Table1[[#This Row],[Destination City]]),","," ",Table1[[#This Row],[Destination State]])</f>
        <v>Houston, TX</v>
      </c>
      <c r="N2598" s="44">
        <v>747</v>
      </c>
      <c r="O2598" s="23" t="s">
        <v>51</v>
      </c>
      <c r="P2598" s="23">
        <v>107</v>
      </c>
      <c r="Q2598" s="23"/>
      <c r="R2598" s="23" t="s">
        <v>42</v>
      </c>
      <c r="S2598" s="23" t="s">
        <v>43</v>
      </c>
      <c r="T2598" s="23" t="s">
        <v>52</v>
      </c>
      <c r="U2598" s="37" t="s">
        <v>44</v>
      </c>
      <c r="V2598" s="32"/>
      <c r="W2598" s="4">
        <v>3650</v>
      </c>
      <c r="X2598" s="4">
        <f>IF(Table1[[#This Row],[Commodity]]="corn",Table1[[#This Row],[Tariff per Car]]/(111*2000/56),Table1[[#This Row],[Tariff per Car]]/(111*2000/60))</f>
        <v>0.98648648648648651</v>
      </c>
      <c r="Y2598" s="4">
        <f>Table1[[#This Row],[Tariff per Car]]/100.7</f>
        <v>36.246276067527305</v>
      </c>
      <c r="Z2598" s="4">
        <f>(Table1[[#This Row],[Tariff per Car]]/111)</f>
        <v>32.882882882882882</v>
      </c>
      <c r="AA2598" s="6">
        <f>(Table1[[#This Row],[Tariff per Car]]/111)/Table1[[#This Row],[Route Mileage]]</f>
        <v>4.4019923537995824E-2</v>
      </c>
      <c r="AB2598" s="4">
        <v>0.56999999999999995</v>
      </c>
      <c r="AC2598" s="4">
        <f>Table1[[#This Row],[FSC per Mile]]*Table1[[#This Row],[Route Mileage]]</f>
        <v>425.78999999999996</v>
      </c>
      <c r="AD2598" s="4">
        <f>Table1[[#This Row],[Tariff per Car]]+Table1[[#This Row],[FSC per Car]]</f>
        <v>4075.79</v>
      </c>
      <c r="AE2598" s="4">
        <f>IF(Table1[[#This Row],[Commodity]]="corn",Table1[[#This Row],[Tariff + FSC per Car]]/(111*2000/56),Table1[[#This Row],[Tariff + FSC per Car]]/(111*2000/60))</f>
        <v>1.1015648648648648</v>
      </c>
      <c r="AF2598" s="4">
        <f>Table1[[#This Row],[Tariff + FSC per Car]]/100.7</f>
        <v>40.474577954319763</v>
      </c>
      <c r="AG2598" s="4">
        <f>(Table1[[#This Row],[Tariff + FSC per Car]]/111)</f>
        <v>36.718828828828826</v>
      </c>
      <c r="AH2598" s="6">
        <f>(Table1[[#This Row],[Tariff + FSC per Car]]/111)/Table1[[#This Row],[Route Mileage]]</f>
        <v>4.9155058673130962E-2</v>
      </c>
    </row>
    <row r="2599" spans="1:34" x14ac:dyDescent="0.25">
      <c r="A2599" s="3">
        <v>46157</v>
      </c>
      <c r="B2599" s="22" t="s">
        <v>112</v>
      </c>
      <c r="C2599" s="22" t="s">
        <v>112</v>
      </c>
      <c r="D2599" s="25">
        <v>4051</v>
      </c>
      <c r="E2599" s="24">
        <v>1301</v>
      </c>
      <c r="F2599" s="22" t="s">
        <v>72</v>
      </c>
      <c r="G2599" s="22" t="s">
        <v>36</v>
      </c>
      <c r="H2599" s="22" t="s">
        <v>129</v>
      </c>
      <c r="I2599" s="23" t="s">
        <v>38</v>
      </c>
      <c r="J2599" t="str">
        <f>_xlfn.CONCAT(IFERROR(INDEX(Lookup!B:B, MATCH(Table1[[#This Row],[Origin City]], Lookup!A:A, 0)), Table1[[#This Row],[Origin City]]),","," ",Table1[[#This Row],[Origin State]])</f>
        <v>Cozad, NE</v>
      </c>
      <c r="K2599" s="23" t="s">
        <v>90</v>
      </c>
      <c r="L2599" s="23" t="s">
        <v>49</v>
      </c>
      <c r="M2599" s="23" t="str">
        <f>_xlfn.CONCAT(IFERROR(INDEX(Lookup!B:B, MATCH(Table1[[#This Row],[Destination City]], Lookup!A:A, 0)), Table1[[#This Row],[Destination City]]),","," ",Table1[[#This Row],[Destination State]])</f>
        <v>Kalama, WA</v>
      </c>
      <c r="N2599" s="44">
        <v>1562</v>
      </c>
      <c r="O2599" s="23" t="s">
        <v>51</v>
      </c>
      <c r="P2599" s="23">
        <v>107</v>
      </c>
      <c r="Q2599" s="23"/>
      <c r="R2599" s="23" t="s">
        <v>42</v>
      </c>
      <c r="S2599" s="23" t="s">
        <v>43</v>
      </c>
      <c r="T2599" s="23" t="s">
        <v>52</v>
      </c>
      <c r="U2599" s="37" t="s">
        <v>44</v>
      </c>
      <c r="V2599" s="32"/>
      <c r="W2599" s="4">
        <v>5140</v>
      </c>
      <c r="X2599" s="4">
        <f>IF(Table1[[#This Row],[Commodity]]="corn",Table1[[#This Row],[Tariff per Car]]/(111*2000/56),Table1[[#This Row],[Tariff per Car]]/(111*2000/60))</f>
        <v>1.3891891891891892</v>
      </c>
      <c r="Y2599" s="4">
        <f>Table1[[#This Row],[Tariff per Car]]/100.7</f>
        <v>51.042701092353525</v>
      </c>
      <c r="Z2599" s="4">
        <f>(Table1[[#This Row],[Tariff per Car]]/111)</f>
        <v>46.306306306306304</v>
      </c>
      <c r="AA2599" s="6">
        <f>(Table1[[#This Row],[Tariff per Car]]/111)/Table1[[#This Row],[Route Mileage]]</f>
        <v>2.9645522603269081E-2</v>
      </c>
      <c r="AB2599" s="4">
        <v>0.56999999999999995</v>
      </c>
      <c r="AC2599" s="4">
        <f>Table1[[#This Row],[FSC per Mile]]*Table1[[#This Row],[Route Mileage]]</f>
        <v>890.33999999999992</v>
      </c>
      <c r="AD2599" s="4">
        <f>Table1[[#This Row],[Tariff per Car]]+Table1[[#This Row],[FSC per Car]]</f>
        <v>6030.34</v>
      </c>
      <c r="AE2599" s="4">
        <f>IF(Table1[[#This Row],[Commodity]]="corn",Table1[[#This Row],[Tariff + FSC per Car]]/(111*2000/56),Table1[[#This Row],[Tariff + FSC per Car]]/(111*2000/60))</f>
        <v>1.6298216216216217</v>
      </c>
      <c r="AF2599" s="4">
        <f>Table1[[#This Row],[Tariff + FSC per Car]]/100.7</f>
        <v>59.88421052631579</v>
      </c>
      <c r="AG2599" s="4">
        <f>(Table1[[#This Row],[Tariff + FSC per Car]]/111)</f>
        <v>54.32738738738739</v>
      </c>
      <c r="AH2599" s="6">
        <f>(Table1[[#This Row],[Tariff + FSC per Car]]/111)/Table1[[#This Row],[Route Mileage]]</f>
        <v>3.4780657738404219E-2</v>
      </c>
    </row>
    <row r="2600" spans="1:34" x14ac:dyDescent="0.25">
      <c r="A2600" s="3">
        <v>46157</v>
      </c>
      <c r="B2600" s="22" t="s">
        <v>112</v>
      </c>
      <c r="C2600" s="22" t="s">
        <v>112</v>
      </c>
      <c r="D2600" s="25">
        <v>4051</v>
      </c>
      <c r="E2600" s="24">
        <v>1144</v>
      </c>
      <c r="F2600" s="22" t="s">
        <v>72</v>
      </c>
      <c r="G2600" s="22" t="s">
        <v>36</v>
      </c>
      <c r="H2600" s="22" t="s">
        <v>129</v>
      </c>
      <c r="I2600" s="23" t="s">
        <v>38</v>
      </c>
      <c r="J2600" t="str">
        <f>_xlfn.CONCAT(IFERROR(INDEX(Lookup!B:B, MATCH(Table1[[#This Row],[Origin City]], Lookup!A:A, 0)), Table1[[#This Row],[Origin City]]),","," ",Table1[[#This Row],[Origin State]])</f>
        <v>Cozad, NE</v>
      </c>
      <c r="K2600" s="23" t="s">
        <v>65</v>
      </c>
      <c r="L2600" s="23" t="s">
        <v>54</v>
      </c>
      <c r="M2600" s="23" t="str">
        <f>_xlfn.CONCAT(IFERROR(INDEX(Lookup!B:B, MATCH(Table1[[#This Row],[Destination City]], Lookup!A:A, 0)), Table1[[#This Row],[Destination City]]),","," ",Table1[[#This Row],[Destination State]])</f>
        <v>Houston, TX</v>
      </c>
      <c r="N2600" s="44">
        <v>1078</v>
      </c>
      <c r="O2600" s="23" t="s">
        <v>51</v>
      </c>
      <c r="P2600" s="23">
        <v>107</v>
      </c>
      <c r="Q2600" s="23"/>
      <c r="R2600" s="23" t="s">
        <v>42</v>
      </c>
      <c r="S2600" s="23" t="s">
        <v>43</v>
      </c>
      <c r="T2600" s="23" t="s">
        <v>52</v>
      </c>
      <c r="U2600" s="37" t="s">
        <v>44</v>
      </c>
      <c r="V2600" s="32"/>
      <c r="W2600" s="4">
        <v>4010</v>
      </c>
      <c r="X2600" s="4">
        <f>IF(Table1[[#This Row],[Commodity]]="corn",Table1[[#This Row],[Tariff per Car]]/(111*2000/56),Table1[[#This Row],[Tariff per Car]]/(111*2000/60))</f>
        <v>1.0837837837837838</v>
      </c>
      <c r="Y2600" s="4">
        <f>Table1[[#This Row],[Tariff per Car]]/100.7</f>
        <v>39.821251241310826</v>
      </c>
      <c r="Z2600" s="4">
        <f>(Table1[[#This Row],[Tariff per Car]]/111)</f>
        <v>36.126126126126124</v>
      </c>
      <c r="AA2600" s="6">
        <f>(Table1[[#This Row],[Tariff per Car]]/111)/Table1[[#This Row],[Route Mileage]]</f>
        <v>3.3512176369319226E-2</v>
      </c>
      <c r="AB2600" s="4">
        <v>0.56999999999999995</v>
      </c>
      <c r="AC2600" s="4">
        <f>Table1[[#This Row],[FSC per Mile]]*Table1[[#This Row],[Route Mileage]]</f>
        <v>614.45999999999992</v>
      </c>
      <c r="AD2600" s="4">
        <f>Table1[[#This Row],[Tariff per Car]]+Table1[[#This Row],[FSC per Car]]</f>
        <v>4624.46</v>
      </c>
      <c r="AE2600" s="4">
        <f>IF(Table1[[#This Row],[Commodity]]="corn",Table1[[#This Row],[Tariff + FSC per Car]]/(111*2000/56),Table1[[#This Row],[Tariff + FSC per Car]]/(111*2000/60))</f>
        <v>1.2498540540540541</v>
      </c>
      <c r="AF2600" s="4">
        <f>Table1[[#This Row],[Tariff + FSC per Car]]/100.7</f>
        <v>45.923138033763657</v>
      </c>
      <c r="AG2600" s="4">
        <f>(Table1[[#This Row],[Tariff + FSC per Car]]/111)</f>
        <v>41.661801801801801</v>
      </c>
      <c r="AH2600" s="6">
        <f>(Table1[[#This Row],[Tariff + FSC per Car]]/111)/Table1[[#This Row],[Route Mileage]]</f>
        <v>3.8647311504454364E-2</v>
      </c>
    </row>
    <row r="2601" spans="1:34" x14ac:dyDescent="0.25">
      <c r="A2601" s="3">
        <v>46157</v>
      </c>
      <c r="B2601" s="22" t="s">
        <v>112</v>
      </c>
      <c r="C2601" s="22" t="s">
        <v>112</v>
      </c>
      <c r="D2601" s="25">
        <v>4051</v>
      </c>
      <c r="E2601" s="24">
        <v>1144</v>
      </c>
      <c r="F2601" s="22" t="s">
        <v>72</v>
      </c>
      <c r="G2601" s="22" t="s">
        <v>36</v>
      </c>
      <c r="H2601" s="22" t="s">
        <v>122</v>
      </c>
      <c r="I2601" s="23" t="s">
        <v>59</v>
      </c>
      <c r="J2601" t="str">
        <f>_xlfn.CONCAT(IFERROR(INDEX(Lookup!B:B, MATCH(Table1[[#This Row],[Origin City]], Lookup!A:A, 0)), Table1[[#This Row],[Origin City]]),","," ",Table1[[#This Row],[Origin State]])</f>
        <v>Sloan, IA</v>
      </c>
      <c r="K2601" s="23" t="s">
        <v>130</v>
      </c>
      <c r="L2601" s="23" t="s">
        <v>83</v>
      </c>
      <c r="M2601" s="23" t="str">
        <f>_xlfn.CONCAT(IFERROR(INDEX(Lookup!B:B, MATCH(Table1[[#This Row],[Destination City]], Lookup!A:A, 0)), Table1[[#This Row],[Destination City]]),","," ",Table1[[#This Row],[Destination State]])</f>
        <v>Ama, LA</v>
      </c>
      <c r="N2601" s="44">
        <v>1231</v>
      </c>
      <c r="O2601" s="23" t="s">
        <v>51</v>
      </c>
      <c r="P2601" s="23">
        <v>107</v>
      </c>
      <c r="Q2601" s="23"/>
      <c r="R2601" s="23" t="s">
        <v>42</v>
      </c>
      <c r="S2601" s="23" t="s">
        <v>43</v>
      </c>
      <c r="T2601" s="23" t="s">
        <v>52</v>
      </c>
      <c r="U2601" s="37" t="s">
        <v>44</v>
      </c>
      <c r="V2601" s="32"/>
      <c r="W2601" s="4">
        <v>4090</v>
      </c>
      <c r="X2601" s="4">
        <f>IF(Table1[[#This Row],[Commodity]]="corn",Table1[[#This Row],[Tariff per Car]]/(111*2000/56),Table1[[#This Row],[Tariff per Car]]/(111*2000/60))</f>
        <v>1.1054054054054054</v>
      </c>
      <c r="Y2601" s="4">
        <f>Table1[[#This Row],[Tariff per Car]]/100.7</f>
        <v>40.615690168818269</v>
      </c>
      <c r="Z2601" s="4">
        <f>(Table1[[#This Row],[Tariff per Car]]/111)</f>
        <v>36.846846846846844</v>
      </c>
      <c r="AA2601" s="6">
        <f>(Table1[[#This Row],[Tariff per Car]]/111)/Table1[[#This Row],[Route Mileage]]</f>
        <v>2.9932450728551458E-2</v>
      </c>
      <c r="AB2601" s="4">
        <v>0.56999999999999995</v>
      </c>
      <c r="AC2601" s="4">
        <f>Table1[[#This Row],[FSC per Mile]]*Table1[[#This Row],[Route Mileage]]</f>
        <v>701.67</v>
      </c>
      <c r="AD2601" s="4">
        <f>Table1[[#This Row],[Tariff per Car]]+Table1[[#This Row],[FSC per Car]]</f>
        <v>4791.67</v>
      </c>
      <c r="AE2601" s="4">
        <f>IF(Table1[[#This Row],[Commodity]]="corn",Table1[[#This Row],[Tariff + FSC per Car]]/(111*2000/56),Table1[[#This Row],[Tariff + FSC per Car]]/(111*2000/60))</f>
        <v>1.295045945945946</v>
      </c>
      <c r="AF2601" s="4">
        <f>Table1[[#This Row],[Tariff + FSC per Car]]/100.7</f>
        <v>47.583614697120161</v>
      </c>
      <c r="AG2601" s="4">
        <f>(Table1[[#This Row],[Tariff + FSC per Car]]/111)</f>
        <v>43.168198198198198</v>
      </c>
      <c r="AH2601" s="6">
        <f>(Table1[[#This Row],[Tariff + FSC per Car]]/111)/Table1[[#This Row],[Route Mileage]]</f>
        <v>3.5067585863686593E-2</v>
      </c>
    </row>
    <row r="2602" spans="1:34" x14ac:dyDescent="0.25">
      <c r="A2602" s="3">
        <v>46188</v>
      </c>
      <c r="B2602" s="22" t="s">
        <v>34</v>
      </c>
      <c r="C2602" s="22" t="s">
        <v>34</v>
      </c>
      <c r="D2602" s="25">
        <v>4022</v>
      </c>
      <c r="E2602" s="24">
        <v>39011</v>
      </c>
      <c r="F2602" s="22" t="s">
        <v>35</v>
      </c>
      <c r="G2602" s="22" t="s">
        <v>36</v>
      </c>
      <c r="H2602" s="22" t="s">
        <v>37</v>
      </c>
      <c r="I2602" s="23" t="s">
        <v>38</v>
      </c>
      <c r="J2602" t="str">
        <f>_xlfn.CONCAT(IFERROR(INDEX(Lookup!B:B, MATCH(Table1[[#This Row],[Origin City]], Lookup!A:A, 0)), Table1[[#This Row],[Origin City]]),","," ",Table1[[#This Row],[Origin State]])</f>
        <v>Brunswick, NE</v>
      </c>
      <c r="K2602" s="23" t="s">
        <v>39</v>
      </c>
      <c r="L2602" s="23" t="s">
        <v>40</v>
      </c>
      <c r="M2602" s="23" t="str">
        <f>_xlfn.CONCAT(IFERROR(INDEX(Lookup!B:B, MATCH(Table1[[#This Row],[Destination City]], Lookup!A:A, 0)), Table1[[#This Row],[Destination City]]),","," ",Table1[[#This Row],[Destination State]])</f>
        <v>Hanford, CA</v>
      </c>
      <c r="N2602" s="48">
        <v>2230</v>
      </c>
      <c r="O2602" s="23" t="s">
        <v>41</v>
      </c>
      <c r="P2602" s="23">
        <v>110</v>
      </c>
      <c r="Q2602" s="23">
        <v>120</v>
      </c>
      <c r="R2602" s="23" t="s">
        <v>42</v>
      </c>
      <c r="S2602" s="23" t="s">
        <v>43</v>
      </c>
      <c r="T2602" s="23" t="s">
        <v>43</v>
      </c>
      <c r="U2602" s="37" t="s">
        <v>44</v>
      </c>
      <c r="V2602" s="32" t="s">
        <v>45</v>
      </c>
      <c r="W2602" s="4">
        <v>6120</v>
      </c>
      <c r="X2602" s="4">
        <f>IF(Table1[[#This Row],[Commodity]]="corn",Table1[[#This Row],[Tariff per Car]]/(111*2000/56),Table1[[#This Row],[Tariff per Car]]/(111*2000/60))</f>
        <v>1.5437837837837838</v>
      </c>
      <c r="Y2602" s="4">
        <f>Table1[[#This Row],[Tariff per Car]]/100.7</f>
        <v>60.77457795431976</v>
      </c>
      <c r="Z2602" s="4">
        <f>(Table1[[#This Row],[Tariff per Car]]/111)</f>
        <v>55.135135135135137</v>
      </c>
      <c r="AA2602" s="6">
        <f>(Table1[[#This Row],[Tariff per Car]]/111)/Table1[[#This Row],[Route Mileage]]</f>
        <v>2.472427584535208E-2</v>
      </c>
      <c r="AB2602" s="4">
        <v>0.46</v>
      </c>
      <c r="AC2602" s="4">
        <f>Table1[[#This Row],[FSC per Mile]]*Table1[[#This Row],[Route Mileage]]</f>
        <v>1025.8</v>
      </c>
      <c r="AD2602" s="4">
        <f>Table1[[#This Row],[Tariff per Car]]+Table1[[#This Row],[FSC per Car]]</f>
        <v>7145.8</v>
      </c>
      <c r="AE2602" s="4">
        <f>IF(Table1[[#This Row],[Commodity]]="corn",Table1[[#This Row],[Tariff + FSC per Car]]/(111*2000/56),Table1[[#This Row],[Tariff + FSC per Car]]/(111*2000/60))</f>
        <v>1.8025441441441443</v>
      </c>
      <c r="AF2602" s="4">
        <f>Table1[[#This Row],[Tariff + FSC per Car]]/100.7</f>
        <v>70.961271102284016</v>
      </c>
      <c r="AG2602" s="4">
        <f>(Table1[[#This Row],[Tariff + FSC per Car]]/111)</f>
        <v>64.376576576576582</v>
      </c>
      <c r="AH2602" s="6">
        <f>(Table1[[#This Row],[Tariff + FSC per Car]]/111)/Table1[[#This Row],[Route Mileage]]</f>
        <v>2.8868419989496224E-2</v>
      </c>
    </row>
    <row r="2603" spans="1:34" x14ac:dyDescent="0.25">
      <c r="A2603" s="3">
        <v>46188</v>
      </c>
      <c r="B2603" s="22" t="s">
        <v>34</v>
      </c>
      <c r="C2603" s="22" t="s">
        <v>34</v>
      </c>
      <c r="D2603" s="25">
        <v>4022</v>
      </c>
      <c r="E2603" s="24">
        <v>39013</v>
      </c>
      <c r="F2603" s="22" t="s">
        <v>35</v>
      </c>
      <c r="G2603" s="22" t="s">
        <v>36</v>
      </c>
      <c r="H2603" s="22" t="s">
        <v>46</v>
      </c>
      <c r="I2603" s="23" t="s">
        <v>47</v>
      </c>
      <c r="J2603" t="str">
        <f>_xlfn.CONCAT(IFERROR(INDEX(Lookup!B:B, MATCH(Table1[[#This Row],[Origin City]], Lookup!A:A, 0)), Table1[[#This Row],[Origin City]]),","," ",Table1[[#This Row],[Origin State]])</f>
        <v>Clarkfield, MN</v>
      </c>
      <c r="K2603" s="23" t="s">
        <v>48</v>
      </c>
      <c r="L2603" s="23" t="s">
        <v>49</v>
      </c>
      <c r="M2603" s="23" t="s">
        <v>50</v>
      </c>
      <c r="N2603" s="48">
        <v>1914</v>
      </c>
      <c r="O2603" s="23" t="s">
        <v>51</v>
      </c>
      <c r="P2603" s="23">
        <v>110</v>
      </c>
      <c r="Q2603" s="23">
        <v>120</v>
      </c>
      <c r="R2603" s="23" t="s">
        <v>42</v>
      </c>
      <c r="S2603" s="23" t="s">
        <v>43</v>
      </c>
      <c r="T2603" s="23" t="s">
        <v>52</v>
      </c>
      <c r="U2603" s="37" t="s">
        <v>44</v>
      </c>
      <c r="V2603" s="32" t="s">
        <v>45</v>
      </c>
      <c r="W2603" s="4">
        <v>5470</v>
      </c>
      <c r="X2603" s="4">
        <f>IF(Table1[[#This Row],[Commodity]]="corn",Table1[[#This Row],[Tariff per Car]]/(111*2000/56),Table1[[#This Row],[Tariff per Car]]/(111*2000/60))</f>
        <v>1.3798198198198199</v>
      </c>
      <c r="Y2603" s="4">
        <f>Table1[[#This Row],[Tariff per Car]]/100.7</f>
        <v>54.319761668321746</v>
      </c>
      <c r="Z2603" s="4">
        <f>(Table1[[#This Row],[Tariff per Car]]/111)</f>
        <v>49.27927927927928</v>
      </c>
      <c r="AA2603" s="6">
        <f>(Table1[[#This Row],[Tariff per Car]]/111)/Table1[[#This Row],[Route Mileage]]</f>
        <v>2.5746749884680918E-2</v>
      </c>
      <c r="AB2603" s="4">
        <v>0.46</v>
      </c>
      <c r="AC2603" s="4">
        <f>Table1[[#This Row],[FSC per Mile]]*Table1[[#This Row],[Route Mileage]]</f>
        <v>880.44</v>
      </c>
      <c r="AD2603" s="4">
        <f>Table1[[#This Row],[Tariff per Car]]+Table1[[#This Row],[FSC per Car]]</f>
        <v>6350.4400000000005</v>
      </c>
      <c r="AE2603" s="4">
        <f>IF(Table1[[#This Row],[Commodity]]="corn",Table1[[#This Row],[Tariff + FSC per Car]]/(111*2000/56),Table1[[#This Row],[Tariff + FSC per Car]]/(111*2000/60))</f>
        <v>1.601912792792793</v>
      </c>
      <c r="AF2603" s="4">
        <f>Table1[[#This Row],[Tariff + FSC per Car]]/100.7</f>
        <v>63.062959285004972</v>
      </c>
      <c r="AG2603" s="4">
        <f>(Table1[[#This Row],[Tariff + FSC per Car]]/111)</f>
        <v>57.211171171171173</v>
      </c>
      <c r="AH2603" s="6">
        <f>(Table1[[#This Row],[Tariff + FSC per Car]]/111)/Table1[[#This Row],[Route Mileage]]</f>
        <v>2.9890894028825065E-2</v>
      </c>
    </row>
    <row r="2604" spans="1:34" x14ac:dyDescent="0.25">
      <c r="A2604" s="3">
        <v>46188</v>
      </c>
      <c r="B2604" s="22" t="s">
        <v>34</v>
      </c>
      <c r="C2604" s="22" t="s">
        <v>34</v>
      </c>
      <c r="D2604" s="25">
        <v>4022</v>
      </c>
      <c r="E2604" s="24">
        <v>39011</v>
      </c>
      <c r="F2604" s="22" t="s">
        <v>35</v>
      </c>
      <c r="G2604" s="22" t="s">
        <v>36</v>
      </c>
      <c r="H2604" s="22" t="s">
        <v>46</v>
      </c>
      <c r="I2604" s="23" t="s">
        <v>47</v>
      </c>
      <c r="J2604" t="str">
        <f>_xlfn.CONCAT(IFERROR(INDEX(Lookup!B:B, MATCH(Table1[[#This Row],[Origin City]], Lookup!A:A, 0)), Table1[[#This Row],[Origin City]]),","," ",Table1[[#This Row],[Origin State]])</f>
        <v>Clarkfield, MN</v>
      </c>
      <c r="K2604" s="23" t="s">
        <v>53</v>
      </c>
      <c r="L2604" s="23" t="s">
        <v>54</v>
      </c>
      <c r="M2604" s="23" t="str">
        <f>_xlfn.CONCAT(IFERROR(INDEX(Lookup!B:B, MATCH(Table1[[#This Row],[Destination City]], Lookup!A:A, 0)), Table1[[#This Row],[Destination City]]),","," ",Table1[[#This Row],[Destination State]])</f>
        <v>Hereford, TX</v>
      </c>
      <c r="N2604" s="48">
        <v>1113</v>
      </c>
      <c r="O2604" s="23" t="s">
        <v>51</v>
      </c>
      <c r="P2604" s="23">
        <v>110</v>
      </c>
      <c r="Q2604" s="23">
        <v>120</v>
      </c>
      <c r="R2604" s="23" t="s">
        <v>42</v>
      </c>
      <c r="S2604" s="23" t="s">
        <v>43</v>
      </c>
      <c r="T2604" s="23" t="s">
        <v>52</v>
      </c>
      <c r="U2604" s="37" t="s">
        <v>44</v>
      </c>
      <c r="V2604" s="32" t="s">
        <v>45</v>
      </c>
      <c r="W2604" s="4">
        <v>5600</v>
      </c>
      <c r="X2604" s="4">
        <f>IF(Table1[[#This Row],[Commodity]]="corn",Table1[[#This Row],[Tariff per Car]]/(111*2000/56),Table1[[#This Row],[Tariff per Car]]/(111*2000/60))</f>
        <v>1.4126126126126126</v>
      </c>
      <c r="Y2604" s="4">
        <f>Table1[[#This Row],[Tariff per Car]]/100.7</f>
        <v>55.610724925521346</v>
      </c>
      <c r="Z2604" s="4">
        <f>(Table1[[#This Row],[Tariff per Car]]/111)</f>
        <v>50.450450450450454</v>
      </c>
      <c r="AA2604" s="6">
        <f>(Table1[[#This Row],[Tariff per Car]]/111)/Table1[[#This Row],[Route Mileage]]</f>
        <v>4.5328347215139668E-2</v>
      </c>
      <c r="AB2604" s="4">
        <v>0.46</v>
      </c>
      <c r="AC2604" s="4">
        <f>Table1[[#This Row],[FSC per Mile]]*Table1[[#This Row],[Route Mileage]]</f>
        <v>511.98</v>
      </c>
      <c r="AD2604" s="4">
        <f>Table1[[#This Row],[Tariff per Car]]+Table1[[#This Row],[FSC per Car]]</f>
        <v>6111.98</v>
      </c>
      <c r="AE2604" s="4">
        <f>IF(Table1[[#This Row],[Commodity]]="corn",Table1[[#This Row],[Tariff + FSC per Car]]/(111*2000/56),Table1[[#This Row],[Tariff + FSC per Car]]/(111*2000/60))</f>
        <v>1.5417607207207207</v>
      </c>
      <c r="AF2604" s="4">
        <f>Table1[[#This Row],[Tariff + FSC per Car]]/100.7</f>
        <v>60.694935451837132</v>
      </c>
      <c r="AG2604" s="4">
        <f>(Table1[[#This Row],[Tariff + FSC per Car]]/111)</f>
        <v>55.062882882882882</v>
      </c>
      <c r="AH2604" s="6">
        <f>(Table1[[#This Row],[Tariff + FSC per Car]]/111)/Table1[[#This Row],[Route Mileage]]</f>
        <v>4.9472491359283811E-2</v>
      </c>
    </row>
    <row r="2605" spans="1:34" x14ac:dyDescent="0.25">
      <c r="A2605" s="3">
        <v>46188</v>
      </c>
      <c r="B2605" s="22" t="s">
        <v>34</v>
      </c>
      <c r="C2605" s="22" t="s">
        <v>34</v>
      </c>
      <c r="D2605" s="25">
        <v>4022</v>
      </c>
      <c r="E2605" s="24">
        <v>39011</v>
      </c>
      <c r="F2605" s="22" t="s">
        <v>35</v>
      </c>
      <c r="G2605" s="22" t="s">
        <v>36</v>
      </c>
      <c r="H2605" s="22" t="s">
        <v>55</v>
      </c>
      <c r="I2605" s="23" t="s">
        <v>38</v>
      </c>
      <c r="J2605" t="str">
        <f>_xlfn.CONCAT(IFERROR(INDEX(Lookup!B:B, MATCH(Table1[[#This Row],[Origin City]], Lookup!A:A, 0)), Table1[[#This Row],[Origin City]]),","," ",Table1[[#This Row],[Origin State]])</f>
        <v>Edison, NE</v>
      </c>
      <c r="K2605" s="23" t="s">
        <v>53</v>
      </c>
      <c r="L2605" s="23" t="s">
        <v>54</v>
      </c>
      <c r="M2605" s="23" t="str">
        <f>_xlfn.CONCAT(IFERROR(INDEX(Lookup!B:B, MATCH(Table1[[#This Row],[Destination City]], Lookup!A:A, 0)), Table1[[#This Row],[Destination City]]),","," ",Table1[[#This Row],[Destination State]])</f>
        <v>Hereford, TX</v>
      </c>
      <c r="N2605" s="48">
        <v>786</v>
      </c>
      <c r="O2605" s="23" t="s">
        <v>51</v>
      </c>
      <c r="P2605" s="23">
        <v>110</v>
      </c>
      <c r="Q2605" s="23">
        <v>120</v>
      </c>
      <c r="R2605" s="23" t="s">
        <v>42</v>
      </c>
      <c r="S2605" s="23" t="s">
        <v>43</v>
      </c>
      <c r="T2605" s="23" t="s">
        <v>52</v>
      </c>
      <c r="U2605" s="37" t="s">
        <v>44</v>
      </c>
      <c r="V2605" s="32" t="s">
        <v>45</v>
      </c>
      <c r="W2605" s="4">
        <v>4500</v>
      </c>
      <c r="X2605" s="4">
        <f>IF(Table1[[#This Row],[Commodity]]="corn",Table1[[#This Row],[Tariff per Car]]/(111*2000/56),Table1[[#This Row],[Tariff per Car]]/(111*2000/60))</f>
        <v>1.1351351351351351</v>
      </c>
      <c r="Y2605" s="4">
        <f>Table1[[#This Row],[Tariff per Car]]/100.7</f>
        <v>44.68718967229394</v>
      </c>
      <c r="Z2605" s="4">
        <f>(Table1[[#This Row],[Tariff per Car]]/111)</f>
        <v>40.54054054054054</v>
      </c>
      <c r="AA2605" s="6">
        <f>(Table1[[#This Row],[Tariff per Car]]/111)/Table1[[#This Row],[Route Mileage]]</f>
        <v>5.1578295853105013E-2</v>
      </c>
      <c r="AB2605" s="4">
        <v>0.46</v>
      </c>
      <c r="AC2605" s="4">
        <f>Table1[[#This Row],[FSC per Mile]]*Table1[[#This Row],[Route Mileage]]</f>
        <v>361.56</v>
      </c>
      <c r="AD2605" s="4">
        <f>Table1[[#This Row],[Tariff per Car]]+Table1[[#This Row],[FSC per Car]]</f>
        <v>4861.5600000000004</v>
      </c>
      <c r="AE2605" s="4">
        <f>IF(Table1[[#This Row],[Commodity]]="corn",Table1[[#This Row],[Tariff + FSC per Car]]/(111*2000/56),Table1[[#This Row],[Tariff + FSC per Car]]/(111*2000/60))</f>
        <v>1.2263394594594597</v>
      </c>
      <c r="AF2605" s="4">
        <f>Table1[[#This Row],[Tariff + FSC per Car]]/100.7</f>
        <v>48.277656405163853</v>
      </c>
      <c r="AG2605" s="4">
        <f>(Table1[[#This Row],[Tariff + FSC per Car]]/111)</f>
        <v>43.797837837837839</v>
      </c>
      <c r="AH2605" s="6">
        <f>(Table1[[#This Row],[Tariff + FSC per Car]]/111)/Table1[[#This Row],[Route Mileage]]</f>
        <v>5.5722439997249157E-2</v>
      </c>
    </row>
    <row r="2606" spans="1:34" x14ac:dyDescent="0.25">
      <c r="A2606" s="3">
        <v>46188</v>
      </c>
      <c r="B2606" s="22" t="s">
        <v>34</v>
      </c>
      <c r="C2606" s="22" t="s">
        <v>34</v>
      </c>
      <c r="D2606" s="25">
        <v>4022</v>
      </c>
      <c r="E2606" s="24">
        <v>39013</v>
      </c>
      <c r="F2606" s="22" t="s">
        <v>35</v>
      </c>
      <c r="G2606" s="22" t="s">
        <v>36</v>
      </c>
      <c r="H2606" s="22" t="s">
        <v>55</v>
      </c>
      <c r="I2606" s="23" t="s">
        <v>38</v>
      </c>
      <c r="J2606" t="str">
        <f>_xlfn.CONCAT(IFERROR(INDEX(Lookup!B:B, MATCH(Table1[[#This Row],[Origin City]], Lookup!A:A, 0)), Table1[[#This Row],[Origin City]]),","," ",Table1[[#This Row],[Origin State]])</f>
        <v>Edison, NE</v>
      </c>
      <c r="K2606" s="23" t="s">
        <v>48</v>
      </c>
      <c r="L2606" s="23" t="s">
        <v>49</v>
      </c>
      <c r="M2606" s="23" t="s">
        <v>50</v>
      </c>
      <c r="N2606" s="48">
        <v>2114</v>
      </c>
      <c r="O2606" s="23" t="s">
        <v>51</v>
      </c>
      <c r="P2606" s="23">
        <v>110</v>
      </c>
      <c r="Q2606" s="23">
        <v>120</v>
      </c>
      <c r="R2606" s="23" t="s">
        <v>42</v>
      </c>
      <c r="S2606" s="23" t="s">
        <v>43</v>
      </c>
      <c r="T2606" s="23" t="s">
        <v>52</v>
      </c>
      <c r="U2606" s="37" t="s">
        <v>44</v>
      </c>
      <c r="V2606" s="32" t="s">
        <v>45</v>
      </c>
      <c r="W2606" s="4">
        <v>5350</v>
      </c>
      <c r="X2606" s="4">
        <f>IF(Table1[[#This Row],[Commodity]]="corn",Table1[[#This Row],[Tariff per Car]]/(111*2000/56),Table1[[#This Row],[Tariff per Car]]/(111*2000/60))</f>
        <v>1.3495495495495495</v>
      </c>
      <c r="Y2606" s="4">
        <f>Table1[[#This Row],[Tariff per Car]]/100.7</f>
        <v>53.128103277060575</v>
      </c>
      <c r="Z2606" s="4">
        <f>(Table1[[#This Row],[Tariff per Car]]/111)</f>
        <v>48.198198198198199</v>
      </c>
      <c r="AA2606" s="6">
        <f>(Table1[[#This Row],[Tariff per Car]]/111)/Table1[[#This Row],[Route Mileage]]</f>
        <v>2.2799526110784389E-2</v>
      </c>
      <c r="AB2606" s="4">
        <v>0.46</v>
      </c>
      <c r="AC2606" s="4">
        <f>Table1[[#This Row],[FSC per Mile]]*Table1[[#This Row],[Route Mileage]]</f>
        <v>972.44</v>
      </c>
      <c r="AD2606" s="4">
        <f>Table1[[#This Row],[Tariff per Car]]+Table1[[#This Row],[FSC per Car]]</f>
        <v>6322.4400000000005</v>
      </c>
      <c r="AE2606" s="4">
        <f>IF(Table1[[#This Row],[Commodity]]="corn",Table1[[#This Row],[Tariff + FSC per Car]]/(111*2000/56),Table1[[#This Row],[Tariff + FSC per Car]]/(111*2000/60))</f>
        <v>1.5948497297297299</v>
      </c>
      <c r="AF2606" s="4">
        <f>Table1[[#This Row],[Tariff + FSC per Car]]/100.7</f>
        <v>62.784905660377362</v>
      </c>
      <c r="AG2606" s="4">
        <f>(Table1[[#This Row],[Tariff + FSC per Car]]/111)</f>
        <v>56.958918918918926</v>
      </c>
      <c r="AH2606" s="6">
        <f>(Table1[[#This Row],[Tariff + FSC per Car]]/111)/Table1[[#This Row],[Route Mileage]]</f>
        <v>2.6943670254928536E-2</v>
      </c>
    </row>
    <row r="2607" spans="1:34" x14ac:dyDescent="0.25">
      <c r="A2607" s="3">
        <v>46188</v>
      </c>
      <c r="B2607" s="22" t="s">
        <v>34</v>
      </c>
      <c r="C2607" s="22" t="s">
        <v>34</v>
      </c>
      <c r="D2607" s="25">
        <v>4022</v>
      </c>
      <c r="E2607" s="24">
        <v>39011</v>
      </c>
      <c r="F2607" s="22" t="s">
        <v>35</v>
      </c>
      <c r="G2607" s="22" t="s">
        <v>36</v>
      </c>
      <c r="H2607" s="22" t="s">
        <v>55</v>
      </c>
      <c r="I2607" s="23" t="s">
        <v>38</v>
      </c>
      <c r="J2607" t="str">
        <f>_xlfn.CONCAT(IFERROR(INDEX(Lookup!B:B, MATCH(Table1[[#This Row],[Origin City]], Lookup!A:A, 0)), Table1[[#This Row],[Origin City]]),","," ",Table1[[#This Row],[Origin State]])</f>
        <v>Edison, NE</v>
      </c>
      <c r="K2607" s="23" t="s">
        <v>39</v>
      </c>
      <c r="L2607" s="23" t="s">
        <v>40</v>
      </c>
      <c r="M2607" s="23" t="str">
        <f>_xlfn.CONCAT(IFERROR(INDEX(Lookup!B:B, MATCH(Table1[[#This Row],[Destination City]], Lookup!A:A, 0)), Table1[[#This Row],[Destination City]]),","," ",Table1[[#This Row],[Destination State]])</f>
        <v>Hanford, CA</v>
      </c>
      <c r="N2607" s="48">
        <v>1844</v>
      </c>
      <c r="O2607" s="23" t="s">
        <v>41</v>
      </c>
      <c r="P2607" s="23">
        <v>110</v>
      </c>
      <c r="Q2607" s="23">
        <v>120</v>
      </c>
      <c r="R2607" s="23" t="s">
        <v>42</v>
      </c>
      <c r="S2607" s="23" t="s">
        <v>43</v>
      </c>
      <c r="T2607" s="23" t="s">
        <v>52</v>
      </c>
      <c r="U2607" s="37" t="s">
        <v>44</v>
      </c>
      <c r="V2607" s="32" t="s">
        <v>45</v>
      </c>
      <c r="W2607" s="4">
        <v>5460</v>
      </c>
      <c r="X2607" s="4">
        <f>IF(Table1[[#This Row],[Commodity]]="corn",Table1[[#This Row],[Tariff per Car]]/(111*2000/56),Table1[[#This Row],[Tariff per Car]]/(111*2000/60))</f>
        <v>1.3772972972972972</v>
      </c>
      <c r="Y2607" s="4">
        <f>Table1[[#This Row],[Tariff per Car]]/100.7</f>
        <v>54.220456802383318</v>
      </c>
      <c r="Z2607" s="4">
        <f>(Table1[[#This Row],[Tariff per Car]]/111)</f>
        <v>49.189189189189186</v>
      </c>
      <c r="AA2607" s="6">
        <f>(Table1[[#This Row],[Tariff per Car]]/111)/Table1[[#This Row],[Route Mileage]]</f>
        <v>2.6675265286978951E-2</v>
      </c>
      <c r="AB2607" s="4">
        <v>0.46</v>
      </c>
      <c r="AC2607" s="4">
        <f>Table1[[#This Row],[FSC per Mile]]*Table1[[#This Row],[Route Mileage]]</f>
        <v>848.24</v>
      </c>
      <c r="AD2607" s="4">
        <f>Table1[[#This Row],[Tariff per Car]]+Table1[[#This Row],[FSC per Car]]</f>
        <v>6308.24</v>
      </c>
      <c r="AE2607" s="4">
        <f>IF(Table1[[#This Row],[Commodity]]="corn",Table1[[#This Row],[Tariff + FSC per Car]]/(111*2000/56),Table1[[#This Row],[Tariff + FSC per Car]]/(111*2000/60))</f>
        <v>1.5912677477477477</v>
      </c>
      <c r="AF2607" s="4">
        <f>Table1[[#This Row],[Tariff + FSC per Car]]/100.7</f>
        <v>62.643892750744783</v>
      </c>
      <c r="AG2607" s="4">
        <f>(Table1[[#This Row],[Tariff + FSC per Car]]/111)</f>
        <v>56.83099099099099</v>
      </c>
      <c r="AH2607" s="6">
        <f>(Table1[[#This Row],[Tariff + FSC per Car]]/111)/Table1[[#This Row],[Route Mileage]]</f>
        <v>3.0819409431123098E-2</v>
      </c>
    </row>
    <row r="2608" spans="1:34" x14ac:dyDescent="0.25">
      <c r="A2608" s="3">
        <v>46188</v>
      </c>
      <c r="B2608" s="22" t="s">
        <v>34</v>
      </c>
      <c r="C2608" s="22" t="s">
        <v>34</v>
      </c>
      <c r="D2608" s="25">
        <v>4022</v>
      </c>
      <c r="E2608" s="24">
        <v>39011</v>
      </c>
      <c r="F2608" s="22" t="s">
        <v>35</v>
      </c>
      <c r="G2608" s="22" t="s">
        <v>36</v>
      </c>
      <c r="H2608" s="22" t="s">
        <v>56</v>
      </c>
      <c r="I2608" s="23" t="s">
        <v>57</v>
      </c>
      <c r="J2608" t="str">
        <f>_xlfn.CONCAT(IFERROR(INDEX(Lookup!B:B, MATCH(Table1[[#This Row],[Origin City]], Lookup!A:A, 0)), Table1[[#This Row],[Origin City]]),","," ",Table1[[#This Row],[Origin State]])</f>
        <v>Greenwood (Mendota), IL</v>
      </c>
      <c r="K2608" s="23" t="s">
        <v>53</v>
      </c>
      <c r="L2608" s="23" t="s">
        <v>54</v>
      </c>
      <c r="M2608" s="23" t="str">
        <f>_xlfn.CONCAT(IFERROR(INDEX(Lookup!B:B, MATCH(Table1[[#This Row],[Destination City]], Lookup!A:A, 0)), Table1[[#This Row],[Destination City]]),","," ",Table1[[#This Row],[Destination State]])</f>
        <v>Hereford, TX</v>
      </c>
      <c r="N2608" s="48">
        <v>941</v>
      </c>
      <c r="O2608" s="23" t="s">
        <v>41</v>
      </c>
      <c r="P2608" s="23">
        <v>110</v>
      </c>
      <c r="Q2608" s="23">
        <v>120</v>
      </c>
      <c r="R2608" s="23" t="s">
        <v>42</v>
      </c>
      <c r="S2608" s="23" t="s">
        <v>43</v>
      </c>
      <c r="T2608" s="23" t="s">
        <v>52</v>
      </c>
      <c r="U2608" s="37" t="s">
        <v>44</v>
      </c>
      <c r="V2608" s="32" t="s">
        <v>45</v>
      </c>
      <c r="W2608" s="4">
        <v>4620</v>
      </c>
      <c r="X2608" s="4">
        <f>IF(Table1[[#This Row],[Commodity]]="corn",Table1[[#This Row],[Tariff per Car]]/(111*2000/56),Table1[[#This Row],[Tariff per Car]]/(111*2000/60))</f>
        <v>1.1654054054054055</v>
      </c>
      <c r="Y2608" s="4">
        <f>Table1[[#This Row],[Tariff per Car]]/100.7</f>
        <v>45.878848063555111</v>
      </c>
      <c r="Z2608" s="4">
        <f>(Table1[[#This Row],[Tariff per Car]]/111)</f>
        <v>41.621621621621621</v>
      </c>
      <c r="AA2608" s="6">
        <f>(Table1[[#This Row],[Tariff per Car]]/111)/Table1[[#This Row],[Route Mileage]]</f>
        <v>4.4231266335410864E-2</v>
      </c>
      <c r="AB2608" s="4">
        <v>0.46</v>
      </c>
      <c r="AC2608" s="4">
        <f>Table1[[#This Row],[FSC per Mile]]*Table1[[#This Row],[Route Mileage]]</f>
        <v>432.86</v>
      </c>
      <c r="AD2608" s="4">
        <f>Table1[[#This Row],[Tariff per Car]]+Table1[[#This Row],[FSC per Car]]</f>
        <v>5052.8599999999997</v>
      </c>
      <c r="AE2608" s="4">
        <f>IF(Table1[[#This Row],[Commodity]]="corn",Table1[[#This Row],[Tariff + FSC per Car]]/(111*2000/56),Table1[[#This Row],[Tariff + FSC per Car]]/(111*2000/60))</f>
        <v>1.2745953153153153</v>
      </c>
      <c r="AF2608" s="4">
        <f>Table1[[#This Row],[Tariff + FSC per Car]]/100.7</f>
        <v>50.177358490566036</v>
      </c>
      <c r="AG2608" s="4">
        <f>(Table1[[#This Row],[Tariff + FSC per Car]]/111)</f>
        <v>45.521261261261259</v>
      </c>
      <c r="AH2608" s="6">
        <f>(Table1[[#This Row],[Tariff + FSC per Car]]/111)/Table1[[#This Row],[Route Mileage]]</f>
        <v>4.8375410479555007E-2</v>
      </c>
    </row>
    <row r="2609" spans="1:34" x14ac:dyDescent="0.25">
      <c r="A2609" s="3">
        <v>46188</v>
      </c>
      <c r="B2609" s="22" t="s">
        <v>34</v>
      </c>
      <c r="C2609" s="22" t="s">
        <v>34</v>
      </c>
      <c r="D2609" s="25">
        <v>4022</v>
      </c>
      <c r="E2609" s="24">
        <v>39011</v>
      </c>
      <c r="F2609" s="22" t="s">
        <v>35</v>
      </c>
      <c r="G2609" s="22" t="s">
        <v>36</v>
      </c>
      <c r="H2609" s="22" t="s">
        <v>58</v>
      </c>
      <c r="I2609" s="23" t="s">
        <v>59</v>
      </c>
      <c r="J2609" t="str">
        <f>_xlfn.CONCAT(IFERROR(INDEX(Lookup!B:B, MATCH(Table1[[#This Row],[Origin City]], Lookup!A:A, 0)), Table1[[#This Row],[Origin City]]),","," ",Table1[[#This Row],[Origin State]])</f>
        <v>Hancock, IA</v>
      </c>
      <c r="K2609" s="23" t="s">
        <v>60</v>
      </c>
      <c r="L2609" s="23" t="s">
        <v>54</v>
      </c>
      <c r="M2609" s="23" t="str">
        <f>_xlfn.CONCAT(IFERROR(INDEX(Lookup!B:B, MATCH(Table1[[#This Row],[Destination City]], Lookup!A:A, 0)), Table1[[#This Row],[Destination City]]),","," ",Table1[[#This Row],[Destination State]])</f>
        <v>Plainview, TX</v>
      </c>
      <c r="N2609" s="48">
        <v>892</v>
      </c>
      <c r="O2609" s="23" t="s">
        <v>41</v>
      </c>
      <c r="P2609" s="23">
        <v>110</v>
      </c>
      <c r="Q2609" s="23">
        <v>120</v>
      </c>
      <c r="R2609" s="23" t="s">
        <v>42</v>
      </c>
      <c r="S2609" s="23" t="s">
        <v>43</v>
      </c>
      <c r="T2609" s="23" t="s">
        <v>43</v>
      </c>
      <c r="U2609" s="37" t="s">
        <v>44</v>
      </c>
      <c r="V2609" s="32" t="s">
        <v>45</v>
      </c>
      <c r="W2609" s="4">
        <v>4860</v>
      </c>
      <c r="X2609" s="4">
        <f>IF(Table1[[#This Row],[Commodity]]="corn",Table1[[#This Row],[Tariff per Car]]/(111*2000/56),Table1[[#This Row],[Tariff per Car]]/(111*2000/60))</f>
        <v>1.2259459459459459</v>
      </c>
      <c r="Y2609" s="4">
        <f>Table1[[#This Row],[Tariff per Car]]/100.7</f>
        <v>48.262164846077454</v>
      </c>
      <c r="Z2609" s="4">
        <f>(Table1[[#This Row],[Tariff per Car]]/111)</f>
        <v>43.783783783783782</v>
      </c>
      <c r="AA2609" s="6">
        <f>(Table1[[#This Row],[Tariff per Car]]/111)/Table1[[#This Row],[Route Mileage]]</f>
        <v>4.908495939886074E-2</v>
      </c>
      <c r="AB2609" s="4">
        <v>0.46</v>
      </c>
      <c r="AC2609" s="4">
        <f>Table1[[#This Row],[FSC per Mile]]*Table1[[#This Row],[Route Mileage]]</f>
        <v>410.32</v>
      </c>
      <c r="AD2609" s="4">
        <f>Table1[[#This Row],[Tariff per Car]]+Table1[[#This Row],[FSC per Car]]</f>
        <v>5270.32</v>
      </c>
      <c r="AE2609" s="4">
        <f>IF(Table1[[#This Row],[Commodity]]="corn",Table1[[#This Row],[Tariff + FSC per Car]]/(111*2000/56),Table1[[#This Row],[Tariff + FSC per Car]]/(111*2000/60))</f>
        <v>1.3294500900900901</v>
      </c>
      <c r="AF2609" s="4">
        <f>Table1[[#This Row],[Tariff + FSC per Car]]/100.7</f>
        <v>52.336842105263152</v>
      </c>
      <c r="AG2609" s="4">
        <f>(Table1[[#This Row],[Tariff + FSC per Car]]/111)</f>
        <v>47.480360360360358</v>
      </c>
      <c r="AH2609" s="6">
        <f>(Table1[[#This Row],[Tariff + FSC per Car]]/111)/Table1[[#This Row],[Route Mileage]]</f>
        <v>5.3229103543004884E-2</v>
      </c>
    </row>
    <row r="2610" spans="1:34" x14ac:dyDescent="0.25">
      <c r="A2610" s="3">
        <v>46188</v>
      </c>
      <c r="B2610" s="22" t="s">
        <v>34</v>
      </c>
      <c r="C2610" s="22" t="s">
        <v>34</v>
      </c>
      <c r="D2610" s="25">
        <v>4022</v>
      </c>
      <c r="E2610" s="24">
        <v>39011</v>
      </c>
      <c r="F2610" s="22" t="s">
        <v>35</v>
      </c>
      <c r="G2610" s="22" t="s">
        <v>36</v>
      </c>
      <c r="H2610" s="22" t="s">
        <v>61</v>
      </c>
      <c r="I2610" s="23" t="s">
        <v>62</v>
      </c>
      <c r="J2610" t="str">
        <f>_xlfn.CONCAT(IFERROR(INDEX(Lookup!B:B, MATCH(Table1[[#This Row],[Origin City]], Lookup!A:A, 0)), Table1[[#This Row],[Origin City]]),","," ",Table1[[#This Row],[Origin State]])</f>
        <v>Phelps (Rock Port), MO</v>
      </c>
      <c r="K2610" s="23" t="s">
        <v>63</v>
      </c>
      <c r="L2610" s="23" t="s">
        <v>64</v>
      </c>
      <c r="M2610" s="23" t="str">
        <f>_xlfn.CONCAT(IFERROR(INDEX(Lookup!B:B, MATCH(Table1[[#This Row],[Destination City]], Lookup!A:A, 0)), Table1[[#This Row],[Destination City]]),","," ",Table1[[#This Row],[Destination State]])</f>
        <v>Clovis, NM</v>
      </c>
      <c r="N2610" s="48">
        <v>768</v>
      </c>
      <c r="O2610" s="23" t="s">
        <v>41</v>
      </c>
      <c r="P2610" s="23">
        <v>110</v>
      </c>
      <c r="Q2610" s="23">
        <v>120</v>
      </c>
      <c r="R2610" s="23" t="s">
        <v>42</v>
      </c>
      <c r="S2610" s="23" t="s">
        <v>43</v>
      </c>
      <c r="T2610" s="23" t="s">
        <v>52</v>
      </c>
      <c r="U2610" s="37" t="s">
        <v>44</v>
      </c>
      <c r="V2610" s="32" t="s">
        <v>45</v>
      </c>
      <c r="W2610" s="4">
        <v>4260</v>
      </c>
      <c r="X2610" s="4">
        <f>IF(Table1[[#This Row],[Commodity]]="corn",Table1[[#This Row],[Tariff per Car]]/(111*2000/56),Table1[[#This Row],[Tariff per Car]]/(111*2000/60))</f>
        <v>1.0745945945945947</v>
      </c>
      <c r="Y2610" s="4">
        <f>Table1[[#This Row],[Tariff per Car]]/100.7</f>
        <v>42.303872889771597</v>
      </c>
      <c r="Z2610" s="4">
        <f>(Table1[[#This Row],[Tariff per Car]]/111)</f>
        <v>38.378378378378379</v>
      </c>
      <c r="AA2610" s="6">
        <f>(Table1[[#This Row],[Tariff per Car]]/111)/Table1[[#This Row],[Route Mileage]]</f>
        <v>4.997184684684685E-2</v>
      </c>
      <c r="AB2610" s="4">
        <v>0.46</v>
      </c>
      <c r="AC2610" s="4">
        <f>Table1[[#This Row],[FSC per Mile]]*Table1[[#This Row],[Route Mileage]]</f>
        <v>353.28000000000003</v>
      </c>
      <c r="AD2610" s="4">
        <f>Table1[[#This Row],[Tariff per Car]]+Table1[[#This Row],[FSC per Car]]</f>
        <v>4613.28</v>
      </c>
      <c r="AE2610" s="4">
        <f>IF(Table1[[#This Row],[Commodity]]="corn",Table1[[#This Row],[Tariff + FSC per Car]]/(111*2000/56),Table1[[#This Row],[Tariff + FSC per Car]]/(111*2000/60))</f>
        <v>1.1637102702702702</v>
      </c>
      <c r="AF2610" s="4">
        <f>Table1[[#This Row],[Tariff + FSC per Car]]/100.7</f>
        <v>45.812115193644487</v>
      </c>
      <c r="AG2610" s="4">
        <f>(Table1[[#This Row],[Tariff + FSC per Car]]/111)</f>
        <v>41.561081081081078</v>
      </c>
      <c r="AH2610" s="6">
        <f>(Table1[[#This Row],[Tariff + FSC per Car]]/111)/Table1[[#This Row],[Route Mileage]]</f>
        <v>5.4115990990990986E-2</v>
      </c>
    </row>
    <row r="2611" spans="1:34" x14ac:dyDescent="0.25">
      <c r="A2611" s="3">
        <v>46188</v>
      </c>
      <c r="B2611" s="22" t="s">
        <v>34</v>
      </c>
      <c r="C2611" s="22" t="s">
        <v>34</v>
      </c>
      <c r="D2611" s="25">
        <v>4022</v>
      </c>
      <c r="E2611" s="24">
        <v>39011</v>
      </c>
      <c r="F2611" s="22" t="s">
        <v>35</v>
      </c>
      <c r="G2611" s="22" t="s">
        <v>36</v>
      </c>
      <c r="H2611" s="22" t="s">
        <v>61</v>
      </c>
      <c r="I2611" s="23" t="s">
        <v>62</v>
      </c>
      <c r="J2611" t="str">
        <f>_xlfn.CONCAT(IFERROR(INDEX(Lookup!B:B, MATCH(Table1[[#This Row],[Origin City]], Lookup!A:A, 0)), Table1[[#This Row],[Origin City]]),","," ",Table1[[#This Row],[Origin State]])</f>
        <v>Phelps (Rock Port), MO</v>
      </c>
      <c r="K2611" s="23" t="s">
        <v>65</v>
      </c>
      <c r="L2611" s="23" t="s">
        <v>54</v>
      </c>
      <c r="M2611" s="23" t="s">
        <v>66</v>
      </c>
      <c r="N2611" s="48">
        <v>1182</v>
      </c>
      <c r="O2611" s="23" t="s">
        <v>41</v>
      </c>
      <c r="P2611" s="23">
        <v>110</v>
      </c>
      <c r="Q2611" s="23">
        <v>120</v>
      </c>
      <c r="R2611" s="23" t="s">
        <v>42</v>
      </c>
      <c r="S2611" s="23" t="s">
        <v>43</v>
      </c>
      <c r="T2611" s="23" t="s">
        <v>52</v>
      </c>
      <c r="U2611" s="37" t="s">
        <v>44</v>
      </c>
      <c r="V2611" s="32" t="s">
        <v>45</v>
      </c>
      <c r="W2611" s="4">
        <v>4000</v>
      </c>
      <c r="X2611" s="4">
        <f>IF(Table1[[#This Row],[Commodity]]="corn",Table1[[#This Row],[Tariff per Car]]/(111*2000/56),Table1[[#This Row],[Tariff per Car]]/(111*2000/60))</f>
        <v>1.0090090090090089</v>
      </c>
      <c r="Y2611" s="4">
        <f>Table1[[#This Row],[Tariff per Car]]/100.7</f>
        <v>39.72194637537239</v>
      </c>
      <c r="Z2611" s="4">
        <f>(Table1[[#This Row],[Tariff per Car]]/111)</f>
        <v>36.036036036036037</v>
      </c>
      <c r="AA2611" s="6">
        <f>(Table1[[#This Row],[Tariff per Car]]/111)/Table1[[#This Row],[Route Mileage]]</f>
        <v>3.0487340132010186E-2</v>
      </c>
      <c r="AB2611" s="4">
        <v>0.46</v>
      </c>
      <c r="AC2611" s="4">
        <f>Table1[[#This Row],[FSC per Mile]]*Table1[[#This Row],[Route Mileage]]</f>
        <v>543.72</v>
      </c>
      <c r="AD2611" s="4">
        <f>Table1[[#This Row],[Tariff per Car]]+Table1[[#This Row],[FSC per Car]]</f>
        <v>4543.72</v>
      </c>
      <c r="AE2611" s="4">
        <f>IF(Table1[[#This Row],[Commodity]]="corn",Table1[[#This Row],[Tariff + FSC per Car]]/(111*2000/56),Table1[[#This Row],[Tariff + FSC per Car]]/(111*2000/60))</f>
        <v>1.1461636036036036</v>
      </c>
      <c r="AF2611" s="4">
        <f>Table1[[#This Row],[Tariff + FSC per Car]]/100.7</f>
        <v>45.121350546176764</v>
      </c>
      <c r="AG2611" s="4">
        <f>(Table1[[#This Row],[Tariff + FSC per Car]]/111)</f>
        <v>40.93441441441442</v>
      </c>
      <c r="AH2611" s="6">
        <f>(Table1[[#This Row],[Tariff + FSC per Car]]/111)/Table1[[#This Row],[Route Mileage]]</f>
        <v>3.4631484276154333E-2</v>
      </c>
    </row>
    <row r="2612" spans="1:34" x14ac:dyDescent="0.25">
      <c r="A2612" s="3">
        <v>46188</v>
      </c>
      <c r="B2612" s="22" t="s">
        <v>34</v>
      </c>
      <c r="C2612" s="22" t="s">
        <v>34</v>
      </c>
      <c r="D2612" s="25">
        <v>4022</v>
      </c>
      <c r="E2612" s="24">
        <v>39013</v>
      </c>
      <c r="F2612" s="22" t="s">
        <v>35</v>
      </c>
      <c r="G2612" s="22" t="s">
        <v>36</v>
      </c>
      <c r="H2612" s="22" t="s">
        <v>67</v>
      </c>
      <c r="I2612" s="23" t="s">
        <v>68</v>
      </c>
      <c r="J2612" t="str">
        <f>_xlfn.CONCAT(IFERROR(INDEX(Lookup!B:B, MATCH(Table1[[#This Row],[Origin City]], Lookup!A:A, 0)), Table1[[#This Row],[Origin City]]),","," ",Table1[[#This Row],[Origin State]])</f>
        <v>Selby, SD</v>
      </c>
      <c r="K2612" s="23" t="s">
        <v>48</v>
      </c>
      <c r="L2612" s="23" t="s">
        <v>49</v>
      </c>
      <c r="M2612" s="23" t="s">
        <v>50</v>
      </c>
      <c r="N2612" s="48">
        <v>1665</v>
      </c>
      <c r="O2612" s="23" t="s">
        <v>51</v>
      </c>
      <c r="P2612" s="23">
        <v>110</v>
      </c>
      <c r="Q2612" s="23">
        <v>120</v>
      </c>
      <c r="R2612" s="23" t="s">
        <v>42</v>
      </c>
      <c r="S2612" s="23" t="s">
        <v>43</v>
      </c>
      <c r="T2612" s="23" t="s">
        <v>52</v>
      </c>
      <c r="U2612" s="37" t="s">
        <v>44</v>
      </c>
      <c r="V2612" s="32" t="s">
        <v>45</v>
      </c>
      <c r="W2612" s="4">
        <v>5430</v>
      </c>
      <c r="X2612" s="4">
        <f>IF(Table1[[#This Row],[Commodity]]="corn",Table1[[#This Row],[Tariff per Car]]/(111*2000/56),Table1[[#This Row],[Tariff per Car]]/(111*2000/60))</f>
        <v>1.3697297297297297</v>
      </c>
      <c r="Y2612" s="4">
        <f>Table1[[#This Row],[Tariff per Car]]/100.7</f>
        <v>53.922542204568025</v>
      </c>
      <c r="Z2612" s="4">
        <f>(Table1[[#This Row],[Tariff per Car]]/111)</f>
        <v>48.918918918918919</v>
      </c>
      <c r="AA2612" s="6">
        <f>(Table1[[#This Row],[Tariff per Car]]/111)/Table1[[#This Row],[Route Mileage]]</f>
        <v>2.9380732083434787E-2</v>
      </c>
      <c r="AB2612" s="4">
        <v>0.46</v>
      </c>
      <c r="AC2612" s="4">
        <f>Table1[[#This Row],[FSC per Mile]]*Table1[[#This Row],[Route Mileage]]</f>
        <v>765.9</v>
      </c>
      <c r="AD2612" s="4">
        <f>Table1[[#This Row],[Tariff per Car]]+Table1[[#This Row],[FSC per Car]]</f>
        <v>6195.9</v>
      </c>
      <c r="AE2612" s="4">
        <f>IF(Table1[[#This Row],[Commodity]]="corn",Table1[[#This Row],[Tariff + FSC per Car]]/(111*2000/56),Table1[[#This Row],[Tariff + FSC per Car]]/(111*2000/60))</f>
        <v>1.5629297297297298</v>
      </c>
      <c r="AF2612" s="4">
        <f>Table1[[#This Row],[Tariff + FSC per Car]]/100.7</f>
        <v>61.528301886792448</v>
      </c>
      <c r="AG2612" s="4">
        <f>(Table1[[#This Row],[Tariff + FSC per Car]]/111)</f>
        <v>55.818918918918918</v>
      </c>
      <c r="AH2612" s="6">
        <f>(Table1[[#This Row],[Tariff + FSC per Car]]/111)/Table1[[#This Row],[Route Mileage]]</f>
        <v>3.352487622757893E-2</v>
      </c>
    </row>
    <row r="2613" spans="1:34" x14ac:dyDescent="0.25">
      <c r="A2613" s="3">
        <v>46188</v>
      </c>
      <c r="B2613" s="22" t="s">
        <v>34</v>
      </c>
      <c r="C2613" s="22" t="s">
        <v>34</v>
      </c>
      <c r="D2613" s="25">
        <v>4022</v>
      </c>
      <c r="E2613" s="24">
        <v>39013</v>
      </c>
      <c r="F2613" s="22" t="s">
        <v>35</v>
      </c>
      <c r="G2613" s="22" t="s">
        <v>36</v>
      </c>
      <c r="H2613" s="22" t="s">
        <v>69</v>
      </c>
      <c r="I2613" s="23" t="s">
        <v>47</v>
      </c>
      <c r="J2613" t="str">
        <f>_xlfn.CONCAT(IFERROR(INDEX(Lookup!B:B, MATCH(Table1[[#This Row],[Origin City]], Lookup!A:A, 0)), Table1[[#This Row],[Origin City]]),","," ",Table1[[#This Row],[Origin State]])</f>
        <v>St. Cloud, MN</v>
      </c>
      <c r="K2613" s="23" t="s">
        <v>48</v>
      </c>
      <c r="L2613" s="23" t="s">
        <v>49</v>
      </c>
      <c r="M2613" s="23" t="s">
        <v>50</v>
      </c>
      <c r="N2613" s="48">
        <v>1887</v>
      </c>
      <c r="O2613" s="23" t="s">
        <v>51</v>
      </c>
      <c r="P2613" s="23">
        <v>110</v>
      </c>
      <c r="Q2613" s="23">
        <v>120</v>
      </c>
      <c r="R2613" s="23" t="s">
        <v>42</v>
      </c>
      <c r="S2613" s="23" t="s">
        <v>43</v>
      </c>
      <c r="T2613" s="23" t="s">
        <v>52</v>
      </c>
      <c r="U2613" s="37" t="s">
        <v>44</v>
      </c>
      <c r="V2613" s="32" t="s">
        <v>45</v>
      </c>
      <c r="W2613" s="4">
        <v>5430</v>
      </c>
      <c r="X2613" s="4">
        <f>IF(Table1[[#This Row],[Commodity]]="corn",Table1[[#This Row],[Tariff per Car]]/(111*2000/56),Table1[[#This Row],[Tariff per Car]]/(111*2000/60))</f>
        <v>1.3697297297297297</v>
      </c>
      <c r="Y2613" s="4">
        <f>Table1[[#This Row],[Tariff per Car]]/100.7</f>
        <v>53.922542204568025</v>
      </c>
      <c r="Z2613" s="4">
        <f>(Table1[[#This Row],[Tariff per Car]]/111)</f>
        <v>48.918918918918919</v>
      </c>
      <c r="AA2613" s="6">
        <f>(Table1[[#This Row],[Tariff per Car]]/111)/Table1[[#This Row],[Route Mileage]]</f>
        <v>2.5924175367736575E-2</v>
      </c>
      <c r="AB2613" s="4">
        <v>0.46</v>
      </c>
      <c r="AC2613" s="4">
        <f>Table1[[#This Row],[FSC per Mile]]*Table1[[#This Row],[Route Mileage]]</f>
        <v>868.02</v>
      </c>
      <c r="AD2613" s="4">
        <f>Table1[[#This Row],[Tariff per Car]]+Table1[[#This Row],[FSC per Car]]</f>
        <v>6298.02</v>
      </c>
      <c r="AE2613" s="4">
        <f>IF(Table1[[#This Row],[Commodity]]="corn",Table1[[#This Row],[Tariff + FSC per Car]]/(111*2000/56),Table1[[#This Row],[Tariff + FSC per Car]]/(111*2000/60))</f>
        <v>1.5886897297297298</v>
      </c>
      <c r="AF2613" s="4">
        <f>Table1[[#This Row],[Tariff + FSC per Car]]/100.7</f>
        <v>62.542403177755716</v>
      </c>
      <c r="AG2613" s="4">
        <f>(Table1[[#This Row],[Tariff + FSC per Car]]/111)</f>
        <v>56.73891891891892</v>
      </c>
      <c r="AH2613" s="6">
        <f>(Table1[[#This Row],[Tariff + FSC per Car]]/111)/Table1[[#This Row],[Route Mileage]]</f>
        <v>3.0068319511880721E-2</v>
      </c>
    </row>
    <row r="2614" spans="1:34" x14ac:dyDescent="0.25">
      <c r="A2614" s="3">
        <v>46188</v>
      </c>
      <c r="B2614" s="22" t="s">
        <v>34</v>
      </c>
      <c r="C2614" s="22" t="s">
        <v>34</v>
      </c>
      <c r="D2614" s="25">
        <v>4022</v>
      </c>
      <c r="E2614" s="24">
        <v>39011</v>
      </c>
      <c r="F2614" s="22" t="s">
        <v>35</v>
      </c>
      <c r="G2614" s="22" t="s">
        <v>36</v>
      </c>
      <c r="H2614" s="22" t="s">
        <v>70</v>
      </c>
      <c r="I2614" s="23" t="s">
        <v>57</v>
      </c>
      <c r="J2614" t="str">
        <f>_xlfn.CONCAT(IFERROR(INDEX(Lookup!B:B, MATCH(Table1[[#This Row],[Origin City]], Lookup!A:A, 0)), Table1[[#This Row],[Origin City]]),","," ",Table1[[#This Row],[Origin State]])</f>
        <v>Waverly, IL</v>
      </c>
      <c r="K2614" s="23" t="s">
        <v>71</v>
      </c>
      <c r="L2614" s="23" t="s">
        <v>64</v>
      </c>
      <c r="M2614" s="23" t="str">
        <f>_xlfn.CONCAT(IFERROR(INDEX(Lookup!B:B, MATCH(Table1[[#This Row],[Destination City]], Lookup!A:A, 0)), Table1[[#This Row],[Destination City]]),","," ",Table1[[#This Row],[Destination State]])</f>
        <v>Dexter, NM</v>
      </c>
      <c r="N2614" s="48">
        <v>1149</v>
      </c>
      <c r="O2614" s="23" t="s">
        <v>41</v>
      </c>
      <c r="P2614" s="23">
        <v>110</v>
      </c>
      <c r="Q2614" s="23">
        <v>120</v>
      </c>
      <c r="R2614" s="23" t="s">
        <v>42</v>
      </c>
      <c r="S2614" s="23" t="s">
        <v>43</v>
      </c>
      <c r="T2614" s="23" t="s">
        <v>43</v>
      </c>
      <c r="U2614" s="37" t="s">
        <v>44</v>
      </c>
      <c r="V2614" s="32" t="s">
        <v>45</v>
      </c>
      <c r="W2614" s="4">
        <v>4680</v>
      </c>
      <c r="X2614" s="4">
        <f>IF(Table1[[#This Row],[Commodity]]="corn",Table1[[#This Row],[Tariff per Car]]/(111*2000/56),Table1[[#This Row],[Tariff per Car]]/(111*2000/60))</f>
        <v>1.1805405405405405</v>
      </c>
      <c r="Y2614" s="4">
        <f>Table1[[#This Row],[Tariff per Car]]/100.7</f>
        <v>46.474677259185697</v>
      </c>
      <c r="Z2614" s="4">
        <f>(Table1[[#This Row],[Tariff per Car]]/111)</f>
        <v>42.162162162162161</v>
      </c>
      <c r="AA2614" s="6">
        <f>(Table1[[#This Row],[Tariff per Car]]/111)/Table1[[#This Row],[Route Mileage]]</f>
        <v>3.6694658104579773E-2</v>
      </c>
      <c r="AB2614" s="4">
        <v>0.46</v>
      </c>
      <c r="AC2614" s="4">
        <f>Table1[[#This Row],[FSC per Mile]]*Table1[[#This Row],[Route Mileage]]</f>
        <v>528.54000000000008</v>
      </c>
      <c r="AD2614" s="4">
        <f>Table1[[#This Row],[Tariff per Car]]+Table1[[#This Row],[FSC per Car]]</f>
        <v>5208.54</v>
      </c>
      <c r="AE2614" s="4">
        <f>IF(Table1[[#This Row],[Commodity]]="corn",Table1[[#This Row],[Tariff + FSC per Car]]/(111*2000/56),Table1[[#This Row],[Tariff + FSC per Car]]/(111*2000/60))</f>
        <v>1.3138659459459459</v>
      </c>
      <c r="AF2614" s="4">
        <f>Table1[[#This Row],[Tariff + FSC per Car]]/100.7</f>
        <v>51.723336643495529</v>
      </c>
      <c r="AG2614" s="4">
        <f>(Table1[[#This Row],[Tariff + FSC per Car]]/111)</f>
        <v>46.923783783783783</v>
      </c>
      <c r="AH2614" s="6">
        <f>(Table1[[#This Row],[Tariff + FSC per Car]]/111)/Table1[[#This Row],[Route Mileage]]</f>
        <v>4.0838802248723917E-2</v>
      </c>
    </row>
    <row r="2615" spans="1:34" x14ac:dyDescent="0.25">
      <c r="A2615" s="3">
        <v>46188</v>
      </c>
      <c r="B2615" s="22" t="s">
        <v>131</v>
      </c>
      <c r="C2615" s="22" t="s">
        <v>131</v>
      </c>
      <c r="D2615" s="25">
        <v>4050</v>
      </c>
      <c r="E2615" s="24">
        <v>1001000</v>
      </c>
      <c r="F2615" s="22" t="s">
        <v>35</v>
      </c>
      <c r="G2615" s="22" t="s">
        <v>36</v>
      </c>
      <c r="H2615" s="22" t="s">
        <v>132</v>
      </c>
      <c r="I2615" s="23" t="s">
        <v>57</v>
      </c>
      <c r="J2615" t="str">
        <f>_xlfn.CONCAT(IFERROR(INDEX(Lookup!B:B, MATCH(Table1[[#This Row],[Origin City]], Lookup!A:A, 0)), Table1[[#This Row],[Origin City]]),","," ",Table1[[#This Row],[Origin State]])</f>
        <v>Gibson City, IL</v>
      </c>
      <c r="K2615" s="23" t="s">
        <v>133</v>
      </c>
      <c r="L2615" s="23" t="s">
        <v>83</v>
      </c>
      <c r="M2615" s="23" t="str">
        <f>_xlfn.CONCAT(IFERROR(INDEX(Lookup!B:B, MATCH(Table1[[#This Row],[Destination City]], Lookup!A:A, 0)), Table1[[#This Row],[Destination City]]),","," ",Table1[[#This Row],[Destination State]])</f>
        <v>Reserve, LA</v>
      </c>
      <c r="N2615" s="44">
        <v>870</v>
      </c>
      <c r="O2615" s="23" t="s">
        <v>86</v>
      </c>
      <c r="P2615" s="23">
        <v>105</v>
      </c>
      <c r="Q2615" s="23"/>
      <c r="R2615" s="23" t="s">
        <v>108</v>
      </c>
      <c r="S2615" s="23" t="s">
        <v>43</v>
      </c>
      <c r="T2615" s="23" t="s">
        <v>52</v>
      </c>
      <c r="U2615" s="31"/>
      <c r="V2615" s="32" t="s">
        <v>134</v>
      </c>
      <c r="W2615" s="4">
        <v>2136</v>
      </c>
      <c r="X2615" s="4">
        <f>IF(Table1[[#This Row],[Commodity]]="corn",Table1[[#This Row],[Tariff per Car]]/(111*2000/56),Table1[[#This Row],[Tariff per Car]]/(111*2000/60))</f>
        <v>0.53881081081081084</v>
      </c>
      <c r="Y2615" s="4">
        <f>Table1[[#This Row],[Tariff per Car]]/100.7</f>
        <v>21.211519364448858</v>
      </c>
      <c r="Z2615" s="4">
        <f>(Table1[[#This Row],[Tariff per Car]]/111)</f>
        <v>19.243243243243242</v>
      </c>
      <c r="AA2615" s="6">
        <f>(Table1[[#This Row],[Tariff per Car]]/111)/Table1[[#This Row],[Route Mileage]]</f>
        <v>2.2118670394532462E-2</v>
      </c>
      <c r="AB2615" s="4">
        <v>0.83799999999999997</v>
      </c>
      <c r="AC2615" s="4">
        <f>Table1[[#This Row],[FSC per Mile]]*Table1[[#This Row],[Route Mileage]]</f>
        <v>729.06</v>
      </c>
      <c r="AD2615" s="4">
        <f>Table1[[#This Row],[Tariff per Car]]+Table1[[#This Row],[FSC per Car]]</f>
        <v>2865.06</v>
      </c>
      <c r="AE2615" s="4">
        <f>IF(Table1[[#This Row],[Commodity]]="corn",Table1[[#This Row],[Tariff + FSC per Car]]/(111*2000/56),Table1[[#This Row],[Tariff + FSC per Car]]/(111*2000/60))</f>
        <v>0.72271783783783783</v>
      </c>
      <c r="AF2615" s="4">
        <f>Table1[[#This Row],[Tariff + FSC per Car]]/100.7</f>
        <v>28.451439920556105</v>
      </c>
      <c r="AG2615" s="4">
        <f>(Table1[[#This Row],[Tariff + FSC per Car]]/111)</f>
        <v>25.811351351351352</v>
      </c>
      <c r="AH2615" s="6">
        <f>(Table1[[#This Row],[Tariff + FSC per Car]]/111)/Table1[[#This Row],[Route Mileage]]</f>
        <v>2.9668219944082013E-2</v>
      </c>
    </row>
    <row r="2616" spans="1:34" x14ac:dyDescent="0.25">
      <c r="A2616" s="3">
        <v>46188</v>
      </c>
      <c r="B2616" s="22" t="s">
        <v>131</v>
      </c>
      <c r="C2616" s="22" t="s">
        <v>131</v>
      </c>
      <c r="D2616" s="25">
        <v>4050</v>
      </c>
      <c r="E2616" s="24">
        <v>1001000</v>
      </c>
      <c r="F2616" s="22" t="s">
        <v>35</v>
      </c>
      <c r="G2616" s="22" t="s">
        <v>36</v>
      </c>
      <c r="H2616" s="22" t="s">
        <v>132</v>
      </c>
      <c r="I2616" s="23" t="s">
        <v>57</v>
      </c>
      <c r="J2616" t="str">
        <f>_xlfn.CONCAT(IFERROR(INDEX(Lookup!B:B, MATCH(Table1[[#This Row],[Origin City]], Lookup!A:A, 0)), Table1[[#This Row],[Origin City]]),","," ",Table1[[#This Row],[Origin State]])</f>
        <v>Gibson City, IL</v>
      </c>
      <c r="K2616" s="23" t="s">
        <v>133</v>
      </c>
      <c r="L2616" s="23" t="s">
        <v>83</v>
      </c>
      <c r="M2616" s="23" t="str">
        <f>_xlfn.CONCAT(IFERROR(INDEX(Lookup!B:B, MATCH(Table1[[#This Row],[Destination City]], Lookup!A:A, 0)), Table1[[#This Row],[Destination City]]),","," ",Table1[[#This Row],[Destination State]])</f>
        <v>Reserve, LA</v>
      </c>
      <c r="N2616" s="44">
        <v>870</v>
      </c>
      <c r="O2616" s="23" t="s">
        <v>86</v>
      </c>
      <c r="P2616" s="23">
        <v>105</v>
      </c>
      <c r="Q2616" s="23"/>
      <c r="R2616" s="23" t="s">
        <v>2</v>
      </c>
      <c r="S2616" s="23" t="s">
        <v>43</v>
      </c>
      <c r="T2616" s="23" t="s">
        <v>52</v>
      </c>
      <c r="U2616" s="31"/>
      <c r="V2616" s="32" t="s">
        <v>134</v>
      </c>
      <c r="W2616" s="4">
        <v>2516</v>
      </c>
      <c r="X2616" s="4">
        <f>IF(Table1[[#This Row],[Commodity]]="corn",Table1[[#This Row],[Tariff per Car]]/(111*2000/56),Table1[[#This Row],[Tariff per Car]]/(111*2000/60))</f>
        <v>0.63466666666666671</v>
      </c>
      <c r="Y2616" s="4">
        <f>Table1[[#This Row],[Tariff per Car]]/100.7</f>
        <v>24.985104270109236</v>
      </c>
      <c r="Z2616" s="4">
        <f>(Table1[[#This Row],[Tariff per Car]]/111)</f>
        <v>22.666666666666668</v>
      </c>
      <c r="AA2616" s="6">
        <f>(Table1[[#This Row],[Tariff per Car]]/111)/Table1[[#This Row],[Route Mileage]]</f>
        <v>2.6053639846743297E-2</v>
      </c>
      <c r="AB2616" s="4">
        <v>0.83799999999999997</v>
      </c>
      <c r="AC2616" s="4">
        <f>Table1[[#This Row],[FSC per Mile]]*Table1[[#This Row],[Route Mileage]]</f>
        <v>729.06</v>
      </c>
      <c r="AD2616" s="4">
        <f>Table1[[#This Row],[Tariff per Car]]+Table1[[#This Row],[FSC per Car]]</f>
        <v>3245.06</v>
      </c>
      <c r="AE2616" s="4">
        <f>IF(Table1[[#This Row],[Commodity]]="corn",Table1[[#This Row],[Tariff + FSC per Car]]/(111*2000/56),Table1[[#This Row],[Tariff + FSC per Car]]/(111*2000/60))</f>
        <v>0.8185736936936937</v>
      </c>
      <c r="AF2616" s="4">
        <f>Table1[[#This Row],[Tariff + FSC per Car]]/100.7</f>
        <v>32.225024826216483</v>
      </c>
      <c r="AG2616" s="4">
        <f>(Table1[[#This Row],[Tariff + FSC per Car]]/111)</f>
        <v>29.234774774774774</v>
      </c>
      <c r="AH2616" s="6">
        <f>(Table1[[#This Row],[Tariff + FSC per Car]]/111)/Table1[[#This Row],[Route Mileage]]</f>
        <v>3.3603189396292844E-2</v>
      </c>
    </row>
    <row r="2617" spans="1:34" x14ac:dyDescent="0.25">
      <c r="A2617" s="3">
        <v>46188</v>
      </c>
      <c r="B2617" s="22" t="s">
        <v>80</v>
      </c>
      <c r="C2617" s="22" t="s">
        <v>81</v>
      </c>
      <c r="D2617" s="25">
        <v>4032</v>
      </c>
      <c r="E2617" s="24">
        <v>11182</v>
      </c>
      <c r="F2617" s="22" t="s">
        <v>35</v>
      </c>
      <c r="G2617" s="22" t="s">
        <v>36</v>
      </c>
      <c r="H2617" s="22" t="s">
        <v>82</v>
      </c>
      <c r="I2617" s="23" t="s">
        <v>83</v>
      </c>
      <c r="J2617" t="str">
        <f>_xlfn.CONCAT(IFERROR(INDEX(Lookup!B:B, MATCH(Table1[[#This Row],[Origin City]], Lookup!A:A, 0)), Table1[[#This Row],[Origin City]]),","," ",Table1[[#This Row],[Origin State]])</f>
        <v>Delhi, LA</v>
      </c>
      <c r="K2617" s="23" t="s">
        <v>84</v>
      </c>
      <c r="L2617" s="23" t="s">
        <v>85</v>
      </c>
      <c r="M2617" s="23" t="str">
        <f>_xlfn.CONCAT(IFERROR(INDEX(Lookup!B:B, MATCH(Table1[[#This Row],[Destination City]], Lookup!A:A, 0)), Table1[[#This Row],[Destination City]]),","," ",Table1[[#This Row],[Destination State]])</f>
        <v>Morton, MS</v>
      </c>
      <c r="N2617" s="44">
        <v>119</v>
      </c>
      <c r="O2617" s="23" t="s">
        <v>86</v>
      </c>
      <c r="P2617" s="23">
        <v>100</v>
      </c>
      <c r="Q2617" s="23"/>
      <c r="R2617" s="23" t="s">
        <v>42</v>
      </c>
      <c r="S2617" s="23" t="s">
        <v>43</v>
      </c>
      <c r="T2617" s="23" t="s">
        <v>52</v>
      </c>
      <c r="U2617" s="31"/>
      <c r="V2617" s="32" t="s">
        <v>87</v>
      </c>
      <c r="W2617" s="4">
        <v>1342</v>
      </c>
      <c r="X2617" s="4">
        <f>IF(Table1[[#This Row],[Commodity]]="corn",Table1[[#This Row],[Tariff per Car]]/(111*2000/56),Table1[[#This Row],[Tariff per Car]]/(111*2000/60))</f>
        <v>0.33852252252252252</v>
      </c>
      <c r="Y2617" s="4">
        <f>Table1[[#This Row],[Tariff per Car]]/100.7</f>
        <v>13.326713008937437</v>
      </c>
      <c r="Z2617" s="4">
        <f>(Table1[[#This Row],[Tariff per Car]]/111)</f>
        <v>12.09009009009009</v>
      </c>
      <c r="AA2617" s="6">
        <f>(Table1[[#This Row],[Tariff per Car]]/111)/Table1[[#This Row],[Route Mileage]]</f>
        <v>0.10159739571504277</v>
      </c>
      <c r="AB2617" s="4">
        <v>0.85</v>
      </c>
      <c r="AC2617" s="4">
        <f>Table1[[#This Row],[FSC per Mile]]*Table1[[#This Row],[Route Mileage]]</f>
        <v>101.14999999999999</v>
      </c>
      <c r="AD2617" s="4">
        <f>Table1[[#This Row],[Tariff per Car]]+Table1[[#This Row],[FSC per Car]]</f>
        <v>1443.15</v>
      </c>
      <c r="AE2617" s="4">
        <f>IF(Table1[[#This Row],[Commodity]]="corn",Table1[[#This Row],[Tariff + FSC per Car]]/(111*2000/56),Table1[[#This Row],[Tariff + FSC per Car]]/(111*2000/60))</f>
        <v>0.36403783783783789</v>
      </c>
      <c r="AF2617" s="4">
        <f>Table1[[#This Row],[Tariff + FSC per Car]]/100.7</f>
        <v>14.331181727904667</v>
      </c>
      <c r="AG2617" s="4">
        <f>(Table1[[#This Row],[Tariff + FSC per Car]]/111)</f>
        <v>13.001351351351353</v>
      </c>
      <c r="AH2617" s="6">
        <f>(Table1[[#This Row],[Tariff + FSC per Car]]/111)/Table1[[#This Row],[Route Mileage]]</f>
        <v>0.10925505337270044</v>
      </c>
    </row>
    <row r="2618" spans="1:34" x14ac:dyDescent="0.25">
      <c r="A2618" s="3">
        <v>46188</v>
      </c>
      <c r="B2618" s="22" t="s">
        <v>88</v>
      </c>
      <c r="C2618" s="22" t="s">
        <v>81</v>
      </c>
      <c r="D2618" s="25">
        <v>4444</v>
      </c>
      <c r="E2618" s="24">
        <v>45646</v>
      </c>
      <c r="F2618" s="22" t="s">
        <v>35</v>
      </c>
      <c r="G2618" s="22" t="s">
        <v>36</v>
      </c>
      <c r="H2618" s="22" t="s">
        <v>89</v>
      </c>
      <c r="I2618" s="23" t="s">
        <v>75</v>
      </c>
      <c r="J2618" t="str">
        <f>_xlfn.CONCAT(IFERROR(INDEX(Lookup!B:B, MATCH(Table1[[#This Row],[Origin City]], Lookup!A:A, 0)), Table1[[#This Row],[Origin City]]),","," ",Table1[[#This Row],[Origin State]])</f>
        <v>Enderlin, ND</v>
      </c>
      <c r="K2618" s="23" t="s">
        <v>90</v>
      </c>
      <c r="L2618" s="23" t="s">
        <v>49</v>
      </c>
      <c r="M2618" s="23" t="str">
        <f>_xlfn.CONCAT(IFERROR(INDEX(Lookup!B:B, MATCH(Table1[[#This Row],[Destination City]], Lookup!A:A, 0)), Table1[[#This Row],[Destination City]]),","," ",Table1[[#This Row],[Destination State]])</f>
        <v>Kalama, WA</v>
      </c>
      <c r="N2618" s="44">
        <v>1617</v>
      </c>
      <c r="O2618" s="23" t="s">
        <v>86</v>
      </c>
      <c r="P2618" s="23">
        <v>110</v>
      </c>
      <c r="Q2618" s="23">
        <v>110</v>
      </c>
      <c r="R2618" s="23" t="s">
        <v>42</v>
      </c>
      <c r="S2618" s="23" t="s">
        <v>43</v>
      </c>
      <c r="T2618" s="23" t="s">
        <v>52</v>
      </c>
      <c r="U2618" s="31"/>
      <c r="V2618" s="32" t="s">
        <v>87</v>
      </c>
      <c r="W2618" s="4">
        <v>5047</v>
      </c>
      <c r="X2618" s="4">
        <f>IF(Table1[[#This Row],[Commodity]]="corn",Table1[[#This Row],[Tariff per Car]]/(111*2000/56),Table1[[#This Row],[Tariff per Car]]/(111*2000/60))</f>
        <v>1.2731171171171172</v>
      </c>
      <c r="Y2618" s="4">
        <f>Table1[[#This Row],[Tariff per Car]]/100.7</f>
        <v>50.119165839126119</v>
      </c>
      <c r="Z2618" s="4">
        <f>(Table1[[#This Row],[Tariff per Car]]/111)</f>
        <v>45.468468468468465</v>
      </c>
      <c r="AA2618" s="6">
        <f>(Table1[[#This Row],[Tariff per Car]]/111)/Table1[[#This Row],[Route Mileage]]</f>
        <v>2.8119028119028118E-2</v>
      </c>
      <c r="AB2618" s="4">
        <v>0.69</v>
      </c>
      <c r="AC2618" s="4">
        <f>Table1[[#This Row],[FSC per Mile]]*Table1[[#This Row],[Route Mileage]]</f>
        <v>1115.73</v>
      </c>
      <c r="AD2618" s="4">
        <f>Table1[[#This Row],[Tariff per Car]]+Table1[[#This Row],[FSC per Car]]</f>
        <v>6162.73</v>
      </c>
      <c r="AE2618" s="4">
        <f>IF(Table1[[#This Row],[Commodity]]="corn",Table1[[#This Row],[Tariff + FSC per Car]]/(111*2000/56),Table1[[#This Row],[Tariff + FSC per Car]]/(111*2000/60))</f>
        <v>1.5545625225225224</v>
      </c>
      <c r="AF2618" s="4">
        <f>Table1[[#This Row],[Tariff + FSC per Car]]/100.7</f>
        <v>61.198907646474673</v>
      </c>
      <c r="AG2618" s="4">
        <f>(Table1[[#This Row],[Tariff + FSC per Car]]/111)</f>
        <v>55.520090090090086</v>
      </c>
      <c r="AH2618" s="6">
        <f>(Table1[[#This Row],[Tariff + FSC per Car]]/111)/Table1[[#This Row],[Route Mileage]]</f>
        <v>3.4335244335244333E-2</v>
      </c>
    </row>
    <row r="2619" spans="1:34" x14ac:dyDescent="0.25">
      <c r="A2619" s="3">
        <v>46188</v>
      </c>
      <c r="B2619" s="22" t="s">
        <v>88</v>
      </c>
      <c r="C2619" s="22" t="s">
        <v>81</v>
      </c>
      <c r="D2619" s="25">
        <v>4444</v>
      </c>
      <c r="E2619" s="24">
        <v>45558</v>
      </c>
      <c r="F2619" s="22" t="s">
        <v>35</v>
      </c>
      <c r="G2619" s="22" t="s">
        <v>36</v>
      </c>
      <c r="H2619" s="22" t="s">
        <v>91</v>
      </c>
      <c r="I2619" s="23" t="s">
        <v>47</v>
      </c>
      <c r="J2619" t="str">
        <f>_xlfn.CONCAT(IFERROR(INDEX(Lookup!B:B, MATCH(Table1[[#This Row],[Origin City]], Lookup!A:A, 0)), Table1[[#This Row],[Origin City]]),","," ",Table1[[#This Row],[Origin State]])</f>
        <v>Glenwood, MN</v>
      </c>
      <c r="K2619" s="23" t="s">
        <v>92</v>
      </c>
      <c r="L2619" s="23" t="s">
        <v>93</v>
      </c>
      <c r="M2619" s="23" t="str">
        <f>_xlfn.CONCAT(IFERROR(INDEX(Lookup!B:B, MATCH(Table1[[#This Row],[Destination City]], Lookup!A:A, 0)), Table1[[#This Row],[Destination City]]),","," ",Table1[[#This Row],[Destination State]])</f>
        <v>Boardman, OR</v>
      </c>
      <c r="N2619" s="44">
        <v>1556</v>
      </c>
      <c r="O2619" s="23" t="s">
        <v>86</v>
      </c>
      <c r="P2619" s="23">
        <v>110</v>
      </c>
      <c r="Q2619" s="23">
        <v>110</v>
      </c>
      <c r="R2619" s="23" t="s">
        <v>42</v>
      </c>
      <c r="S2619" s="23" t="s">
        <v>43</v>
      </c>
      <c r="T2619" s="23" t="s">
        <v>52</v>
      </c>
      <c r="U2619" s="31"/>
      <c r="V2619" s="32" t="s">
        <v>87</v>
      </c>
      <c r="W2619" s="4">
        <v>5513</v>
      </c>
      <c r="X2619" s="4">
        <f>IF(Table1[[#This Row],[Commodity]]="corn",Table1[[#This Row],[Tariff per Car]]/(111*2000/56),Table1[[#This Row],[Tariff per Car]]/(111*2000/60))</f>
        <v>1.3906666666666667</v>
      </c>
      <c r="Y2619" s="4">
        <f>Table1[[#This Row],[Tariff per Car]]/100.7</f>
        <v>54.746772591857003</v>
      </c>
      <c r="Z2619" s="4">
        <f>(Table1[[#This Row],[Tariff per Car]]/111)</f>
        <v>49.666666666666664</v>
      </c>
      <c r="AA2619" s="6">
        <f>(Table1[[#This Row],[Tariff per Car]]/111)/Table1[[#This Row],[Route Mileage]]</f>
        <v>3.1919451585261355E-2</v>
      </c>
      <c r="AB2619" s="4">
        <v>0.69</v>
      </c>
      <c r="AC2619" s="4">
        <f>Table1[[#This Row],[FSC per Mile]]*Table1[[#This Row],[Route Mileage]]</f>
        <v>1073.6399999999999</v>
      </c>
      <c r="AD2619" s="4">
        <f>Table1[[#This Row],[Tariff per Car]]+Table1[[#This Row],[FSC per Car]]</f>
        <v>6586.6399999999994</v>
      </c>
      <c r="AE2619" s="4">
        <f>IF(Table1[[#This Row],[Commodity]]="corn",Table1[[#This Row],[Tariff + FSC per Car]]/(111*2000/56),Table1[[#This Row],[Tariff + FSC per Car]]/(111*2000/60))</f>
        <v>1.6614947747747746</v>
      </c>
      <c r="AF2619" s="4">
        <f>Table1[[#This Row],[Tariff + FSC per Car]]/100.7</f>
        <v>65.408540218470691</v>
      </c>
      <c r="AG2619" s="4">
        <f>(Table1[[#This Row],[Tariff + FSC per Car]]/111)</f>
        <v>59.339099099099094</v>
      </c>
      <c r="AH2619" s="6">
        <f>(Table1[[#This Row],[Tariff + FSC per Car]]/111)/Table1[[#This Row],[Route Mileage]]</f>
        <v>3.813566780147757E-2</v>
      </c>
    </row>
    <row r="2620" spans="1:34" x14ac:dyDescent="0.25">
      <c r="A2620" s="3">
        <v>46188</v>
      </c>
      <c r="B2620" s="22" t="s">
        <v>94</v>
      </c>
      <c r="C2620" s="22" t="s">
        <v>94</v>
      </c>
      <c r="D2620" s="25">
        <v>4315</v>
      </c>
      <c r="F2620" s="22" t="s">
        <v>35</v>
      </c>
      <c r="G2620" s="22" t="s">
        <v>36</v>
      </c>
      <c r="H2620" s="22" t="s">
        <v>95</v>
      </c>
      <c r="I2620" s="23" t="s">
        <v>96</v>
      </c>
      <c r="J2620" t="str">
        <f>_xlfn.CONCAT(IFERROR(INDEX(Lookup!B:B, MATCH(Table1[[#This Row],[Origin City]], Lookup!A:A, 0)), Table1[[#This Row],[Origin City]]),","," ",Table1[[#This Row],[Origin State]])</f>
        <v>Haw Creek (Ladoga), IN</v>
      </c>
      <c r="K2620" s="23" t="s">
        <v>97</v>
      </c>
      <c r="L2620" s="23" t="s">
        <v>98</v>
      </c>
      <c r="M2620" s="23" t="str">
        <f>_xlfn.CONCAT(IFERROR(INDEX(Lookup!B:B, MATCH(Table1[[#This Row],[Destination City]], Lookup!A:A, 0)), Table1[[#This Row],[Destination City]]),","," ",Table1[[#This Row],[Destination State]])</f>
        <v>Ozark, AL</v>
      </c>
      <c r="N2620" s="48">
        <v>708</v>
      </c>
      <c r="O2620" s="23" t="s">
        <v>86</v>
      </c>
      <c r="P2620" s="23">
        <v>90</v>
      </c>
      <c r="Q2620" s="23">
        <v>90</v>
      </c>
      <c r="R2620" s="23" t="s">
        <v>42</v>
      </c>
      <c r="S2620" s="23" t="s">
        <v>43</v>
      </c>
      <c r="T2620" s="23" t="s">
        <v>52</v>
      </c>
      <c r="U2620" s="33"/>
      <c r="V2620" s="34" t="s">
        <v>87</v>
      </c>
      <c r="W2620" s="4">
        <v>6241</v>
      </c>
      <c r="X2620" s="4">
        <f>IF(Table1[[#This Row],[Commodity]]="corn",Table1[[#This Row],[Tariff per Car]]/(111*2000/56),Table1[[#This Row],[Tariff per Car]]/(111*2000/60))</f>
        <v>1.5743063063063063</v>
      </c>
      <c r="Y2620" s="4">
        <f>Table1[[#This Row],[Tariff per Car]]/100.7</f>
        <v>61.976166832174776</v>
      </c>
      <c r="Z2620" s="4">
        <f>(Table1[[#This Row],[Tariff per Car]]/111)</f>
        <v>56.225225225225223</v>
      </c>
      <c r="AA2620" s="6">
        <f>(Table1[[#This Row],[Tariff per Car]]/111)/Table1[[#This Row],[Route Mileage]]</f>
        <v>7.9414159922634495E-2</v>
      </c>
      <c r="AB2620" s="4">
        <v>0.44</v>
      </c>
      <c r="AC2620" s="4">
        <f>Table1[[#This Row],[FSC per Mile]]*Table1[[#This Row],[Route Mileage]]</f>
        <v>311.52</v>
      </c>
      <c r="AD2620" s="4">
        <f>Table1[[#This Row],[Tariff per Car]]+Table1[[#This Row],[FSC per Car]]</f>
        <v>6552.52</v>
      </c>
      <c r="AE2620" s="4">
        <f>IF(Table1[[#This Row],[Commodity]]="corn",Table1[[#This Row],[Tariff + FSC per Car]]/(111*2000/56),Table1[[#This Row],[Tariff + FSC per Car]]/(111*2000/60))</f>
        <v>1.652887927927928</v>
      </c>
      <c r="AF2620" s="4">
        <f>Table1[[#This Row],[Tariff + FSC per Car]]/100.7</f>
        <v>65.069712015888783</v>
      </c>
      <c r="AG2620" s="4">
        <f>(Table1[[#This Row],[Tariff + FSC per Car]]/111)</f>
        <v>59.031711711711715</v>
      </c>
      <c r="AH2620" s="6">
        <f>(Table1[[#This Row],[Tariff + FSC per Car]]/111)/Table1[[#This Row],[Route Mileage]]</f>
        <v>8.3378123886598474E-2</v>
      </c>
    </row>
    <row r="2621" spans="1:34" x14ac:dyDescent="0.25">
      <c r="A2621" s="3">
        <v>46188</v>
      </c>
      <c r="B2621" s="22" t="s">
        <v>94</v>
      </c>
      <c r="C2621" s="22" t="s">
        <v>94</v>
      </c>
      <c r="D2621" s="25">
        <v>4315</v>
      </c>
      <c r="F2621" s="22" t="s">
        <v>35</v>
      </c>
      <c r="G2621" s="22" t="s">
        <v>36</v>
      </c>
      <c r="H2621" s="22" t="s">
        <v>99</v>
      </c>
      <c r="I2621" s="23" t="s">
        <v>100</v>
      </c>
      <c r="J2621" t="str">
        <f>_xlfn.CONCAT(IFERROR(INDEX(Lookup!B:B, MATCH(Table1[[#This Row],[Origin City]], Lookup!A:A, 0)), Table1[[#This Row],[Origin City]]),","," ",Table1[[#This Row],[Origin State]])</f>
        <v>Marysville, OH</v>
      </c>
      <c r="K2621" s="23" t="s">
        <v>101</v>
      </c>
      <c r="L2621" s="23" t="s">
        <v>102</v>
      </c>
      <c r="M2621" s="23" t="str">
        <f>_xlfn.CONCAT(IFERROR(INDEX(Lookup!B:B, MATCH(Table1[[#This Row],[Destination City]], Lookup!A:A, 0)), Table1[[#This Row],[Destination City]]),","," ",Table1[[#This Row],[Destination State]])</f>
        <v>Rose Hill, NC</v>
      </c>
      <c r="N2621" s="48">
        <v>781</v>
      </c>
      <c r="O2621" s="23" t="s">
        <v>86</v>
      </c>
      <c r="P2621" s="23">
        <v>90</v>
      </c>
      <c r="Q2621" s="23">
        <v>90</v>
      </c>
      <c r="R2621" s="23" t="s">
        <v>42</v>
      </c>
      <c r="S2621" s="23" t="s">
        <v>43</v>
      </c>
      <c r="T2621" s="23" t="s">
        <v>52</v>
      </c>
      <c r="U2621" s="33"/>
      <c r="V2621" s="34" t="s">
        <v>87</v>
      </c>
      <c r="W2621" s="4">
        <v>6378</v>
      </c>
      <c r="X2621" s="4">
        <f>IF(Table1[[#This Row],[Commodity]]="corn",Table1[[#This Row],[Tariff per Car]]/(111*2000/56),Table1[[#This Row],[Tariff per Car]]/(111*2000/60))</f>
        <v>1.6088648648648649</v>
      </c>
      <c r="Y2621" s="4">
        <f>Table1[[#This Row],[Tariff per Car]]/100.7</f>
        <v>63.336643495531277</v>
      </c>
      <c r="Z2621" s="4">
        <f>(Table1[[#This Row],[Tariff per Car]]/111)</f>
        <v>57.45945945945946</v>
      </c>
      <c r="AA2621" s="6">
        <f>(Table1[[#This Row],[Tariff per Car]]/111)/Table1[[#This Row],[Route Mileage]]</f>
        <v>7.357165103643977E-2</v>
      </c>
      <c r="AB2621" s="4">
        <v>0.44</v>
      </c>
      <c r="AC2621" s="4">
        <f>Table1[[#This Row],[FSC per Mile]]*Table1[[#This Row],[Route Mileage]]</f>
        <v>343.64</v>
      </c>
      <c r="AD2621" s="4">
        <f>Table1[[#This Row],[Tariff per Car]]+Table1[[#This Row],[FSC per Car]]</f>
        <v>6721.64</v>
      </c>
      <c r="AE2621" s="4">
        <f>IF(Table1[[#This Row],[Commodity]]="corn",Table1[[#This Row],[Tariff + FSC per Car]]/(111*2000/56),Table1[[#This Row],[Tariff + FSC per Car]]/(111*2000/60))</f>
        <v>1.695548828828829</v>
      </c>
      <c r="AF2621" s="4">
        <f>Table1[[#This Row],[Tariff + FSC per Car]]/100.7</f>
        <v>66.749155908639523</v>
      </c>
      <c r="AG2621" s="4">
        <f>(Table1[[#This Row],[Tariff + FSC per Car]]/111)</f>
        <v>60.555315315315319</v>
      </c>
      <c r="AH2621" s="6">
        <f>(Table1[[#This Row],[Tariff + FSC per Car]]/111)/Table1[[#This Row],[Route Mileage]]</f>
        <v>7.7535615000403735E-2</v>
      </c>
    </row>
    <row r="2622" spans="1:34" x14ac:dyDescent="0.25">
      <c r="A2622" s="3">
        <v>46188</v>
      </c>
      <c r="B2622" s="22" t="s">
        <v>94</v>
      </c>
      <c r="C2622" s="22" t="s">
        <v>94</v>
      </c>
      <c r="D2622" s="25">
        <v>4315</v>
      </c>
      <c r="F2622" s="22" t="s">
        <v>35</v>
      </c>
      <c r="G2622" s="22" t="s">
        <v>36</v>
      </c>
      <c r="H2622" s="22" t="s">
        <v>103</v>
      </c>
      <c r="I2622" s="23" t="s">
        <v>57</v>
      </c>
      <c r="J2622" t="str">
        <f>_xlfn.CONCAT(IFERROR(INDEX(Lookup!B:B, MATCH(Table1[[#This Row],[Origin City]], Lookup!A:A, 0)), Table1[[#This Row],[Origin City]]),","," ",Table1[[#This Row],[Origin State]])</f>
        <v>Olney, IL</v>
      </c>
      <c r="K2622" s="23" t="s">
        <v>104</v>
      </c>
      <c r="L2622" s="23" t="s">
        <v>105</v>
      </c>
      <c r="M2622" s="23" t="str">
        <f>_xlfn.CONCAT(IFERROR(INDEX(Lookup!B:B, MATCH(Table1[[#This Row],[Destination City]], Lookup!A:A, 0)), Table1[[#This Row],[Destination City]]),","," ",Table1[[#This Row],[Destination State]])</f>
        <v>Fairmount, GA</v>
      </c>
      <c r="N2622" s="48">
        <v>500</v>
      </c>
      <c r="O2622" s="23" t="s">
        <v>86</v>
      </c>
      <c r="P2622" s="23">
        <v>90</v>
      </c>
      <c r="Q2622" s="23">
        <v>90</v>
      </c>
      <c r="R2622" s="23" t="s">
        <v>42</v>
      </c>
      <c r="S2622" s="23" t="s">
        <v>43</v>
      </c>
      <c r="T2622" s="23" t="s">
        <v>52</v>
      </c>
      <c r="U2622" s="33"/>
      <c r="V2622" s="34" t="s">
        <v>87</v>
      </c>
      <c r="W2622" s="4">
        <v>4891</v>
      </c>
      <c r="X2622" s="4">
        <f>IF(Table1[[#This Row],[Commodity]]="corn",Table1[[#This Row],[Tariff per Car]]/(111*2000/56),Table1[[#This Row],[Tariff per Car]]/(111*2000/60))</f>
        <v>1.2337657657657657</v>
      </c>
      <c r="Y2622" s="4">
        <f>Table1[[#This Row],[Tariff per Car]]/100.7</f>
        <v>48.570009930486592</v>
      </c>
      <c r="Z2622" s="4">
        <f>(Table1[[#This Row],[Tariff per Car]]/111)</f>
        <v>44.063063063063062</v>
      </c>
      <c r="AA2622" s="6">
        <f>(Table1[[#This Row],[Tariff per Car]]/111)/Table1[[#This Row],[Route Mileage]]</f>
        <v>8.8126126126126123E-2</v>
      </c>
      <c r="AB2622" s="4">
        <v>0.44</v>
      </c>
      <c r="AC2622" s="4">
        <f>Table1[[#This Row],[FSC per Mile]]*Table1[[#This Row],[Route Mileage]]</f>
        <v>220</v>
      </c>
      <c r="AD2622" s="4">
        <f>Table1[[#This Row],[Tariff per Car]]+Table1[[#This Row],[FSC per Car]]</f>
        <v>5111</v>
      </c>
      <c r="AE2622" s="4">
        <f>IF(Table1[[#This Row],[Commodity]]="corn",Table1[[#This Row],[Tariff + FSC per Car]]/(111*2000/56),Table1[[#This Row],[Tariff + FSC per Car]]/(111*2000/60))</f>
        <v>1.2892612612612613</v>
      </c>
      <c r="AF2622" s="4">
        <f>Table1[[#This Row],[Tariff + FSC per Car]]/100.7</f>
        <v>50.754716981132077</v>
      </c>
      <c r="AG2622" s="4">
        <f>(Table1[[#This Row],[Tariff + FSC per Car]]/111)</f>
        <v>46.045045045045043</v>
      </c>
      <c r="AH2622" s="6">
        <f>(Table1[[#This Row],[Tariff + FSC per Car]]/111)/Table1[[#This Row],[Route Mileage]]</f>
        <v>9.2090090090090088E-2</v>
      </c>
    </row>
    <row r="2623" spans="1:34" x14ac:dyDescent="0.25">
      <c r="A2623" s="3">
        <v>46188</v>
      </c>
      <c r="B2623" s="22" t="s">
        <v>112</v>
      </c>
      <c r="C2623" s="22" t="s">
        <v>112</v>
      </c>
      <c r="D2623" s="25">
        <v>4051</v>
      </c>
      <c r="E2623" s="24">
        <v>2215</v>
      </c>
      <c r="F2623" s="22" t="s">
        <v>35</v>
      </c>
      <c r="G2623" s="22" t="s">
        <v>36</v>
      </c>
      <c r="H2623" s="22" t="s">
        <v>115</v>
      </c>
      <c r="I2623" s="23" t="s">
        <v>57</v>
      </c>
      <c r="J2623" t="str">
        <f>_xlfn.CONCAT(IFERROR(INDEX(Lookup!B:B, MATCH(Table1[[#This Row],[Origin City]], Lookup!A:A, 0)), Table1[[#This Row],[Origin City]]),","," ",Table1[[#This Row],[Origin State]])</f>
        <v>Allen Station (San Jose), IL</v>
      </c>
      <c r="K2623" s="23" t="s">
        <v>116</v>
      </c>
      <c r="L2623" s="23" t="s">
        <v>54</v>
      </c>
      <c r="M2623" s="23" t="str">
        <f>_xlfn.CONCAT(IFERROR(INDEX(Lookup!B:B, MATCH(Table1[[#This Row],[Destination City]], Lookup!A:A, 0)), Table1[[#This Row],[Destination City]]),","," ",Table1[[#This Row],[Destination State]])</f>
        <v>Pittsburg, TX</v>
      </c>
      <c r="N2623" s="44">
        <v>691</v>
      </c>
      <c r="O2623" s="23" t="s">
        <v>51</v>
      </c>
      <c r="P2623" s="23">
        <v>107</v>
      </c>
      <c r="Q2623" s="23"/>
      <c r="R2623" s="23" t="s">
        <v>42</v>
      </c>
      <c r="S2623" s="23" t="s">
        <v>43</v>
      </c>
      <c r="T2623" s="23" t="s">
        <v>52</v>
      </c>
      <c r="U2623" s="37" t="s">
        <v>44</v>
      </c>
      <c r="V2623" s="32"/>
      <c r="W2623" s="4">
        <v>3935</v>
      </c>
      <c r="X2623" s="4">
        <f>IF(Table1[[#This Row],[Commodity]]="corn",Table1[[#This Row],[Tariff per Car]]/(111*2000/56),Table1[[#This Row],[Tariff per Car]]/(111*2000/60))</f>
        <v>0.99261261261261258</v>
      </c>
      <c r="Y2623" s="4">
        <f>Table1[[#This Row],[Tariff per Car]]/100.7</f>
        <v>39.076464746772594</v>
      </c>
      <c r="Z2623" s="4">
        <f>(Table1[[#This Row],[Tariff per Car]]/111)</f>
        <v>35.450450450450454</v>
      </c>
      <c r="AA2623" s="6">
        <f>(Table1[[#This Row],[Tariff per Car]]/111)/Table1[[#This Row],[Route Mileage]]</f>
        <v>5.1303112084588209E-2</v>
      </c>
      <c r="AB2623" s="4">
        <v>0.69</v>
      </c>
      <c r="AC2623" s="4">
        <f>Table1[[#This Row],[FSC per Mile]]*Table1[[#This Row],[Route Mileage]]</f>
        <v>476.78999999999996</v>
      </c>
      <c r="AD2623" s="4">
        <f>Table1[[#This Row],[Tariff per Car]]+Table1[[#This Row],[FSC per Car]]</f>
        <v>4411.79</v>
      </c>
      <c r="AE2623" s="4">
        <f>IF(Table1[[#This Row],[Commodity]]="corn",Table1[[#This Row],[Tariff + FSC per Car]]/(111*2000/56),Table1[[#This Row],[Tariff + FSC per Car]]/(111*2000/60))</f>
        <v>1.1128839639639641</v>
      </c>
      <c r="AF2623" s="4">
        <f>Table1[[#This Row],[Tariff + FSC per Car]]/100.7</f>
        <v>43.81122144985104</v>
      </c>
      <c r="AG2623" s="4">
        <f>(Table1[[#This Row],[Tariff + FSC per Car]]/111)</f>
        <v>39.745855855855858</v>
      </c>
      <c r="AH2623" s="6">
        <f>(Table1[[#This Row],[Tariff + FSC per Car]]/111)/Table1[[#This Row],[Route Mileage]]</f>
        <v>5.7519328300804425E-2</v>
      </c>
    </row>
    <row r="2624" spans="1:34" x14ac:dyDescent="0.25">
      <c r="A2624" s="3">
        <v>46188</v>
      </c>
      <c r="B2624" s="22" t="s">
        <v>112</v>
      </c>
      <c r="C2624" s="22" t="s">
        <v>112</v>
      </c>
      <c r="D2624" s="25">
        <v>4051</v>
      </c>
      <c r="E2624" s="24">
        <v>2310</v>
      </c>
      <c r="F2624" s="22" t="s">
        <v>35</v>
      </c>
      <c r="G2624" s="22" t="s">
        <v>36</v>
      </c>
      <c r="H2624" s="22" t="s">
        <v>120</v>
      </c>
      <c r="I2624" s="23" t="s">
        <v>77</v>
      </c>
      <c r="J2624" t="str">
        <f>_xlfn.CONCAT(IFERROR(INDEX(Lookup!B:B, MATCH(Table1[[#This Row],[Origin City]], Lookup!A:A, 0)), Table1[[#This Row],[Origin City]]),","," ",Table1[[#This Row],[Origin State]])</f>
        <v>Frankfort, KS</v>
      </c>
      <c r="K2624" s="23" t="s">
        <v>121</v>
      </c>
      <c r="L2624" s="23" t="s">
        <v>40</v>
      </c>
      <c r="M2624" s="23" t="str">
        <f>_xlfn.CONCAT(IFERROR(INDEX(Lookup!B:B, MATCH(Table1[[#This Row],[Destination City]], Lookup!A:A, 0)), Table1[[#This Row],[Destination City]]),","," ",Table1[[#This Row],[Destination State]])</f>
        <v>Calipatria, CA</v>
      </c>
      <c r="N2624" s="44">
        <v>1572</v>
      </c>
      <c r="O2624" s="23" t="s">
        <v>51</v>
      </c>
      <c r="P2624" s="23">
        <v>107</v>
      </c>
      <c r="Q2624" s="23"/>
      <c r="R2624" s="23" t="s">
        <v>42</v>
      </c>
      <c r="S2624" s="23" t="s">
        <v>43</v>
      </c>
      <c r="T2624" s="23" t="s">
        <v>52</v>
      </c>
      <c r="U2624" s="37" t="s">
        <v>44</v>
      </c>
      <c r="V2624" s="32"/>
      <c r="W2624" s="4">
        <v>5855</v>
      </c>
      <c r="X2624" s="4">
        <f>IF(Table1[[#This Row],[Commodity]]="corn",Table1[[#This Row],[Tariff per Car]]/(111*2000/56),Table1[[#This Row],[Tariff per Car]]/(111*2000/60))</f>
        <v>1.476936936936937</v>
      </c>
      <c r="Y2624" s="4">
        <f>Table1[[#This Row],[Tariff per Car]]/100.7</f>
        <v>58.142999006951342</v>
      </c>
      <c r="Z2624" s="4">
        <f>(Table1[[#This Row],[Tariff per Car]]/111)</f>
        <v>52.747747747747745</v>
      </c>
      <c r="AA2624" s="6">
        <f>(Table1[[#This Row],[Tariff per Car]]/111)/Table1[[#This Row],[Route Mileage]]</f>
        <v>3.3554546913325538E-2</v>
      </c>
      <c r="AB2624" s="4">
        <v>0.69</v>
      </c>
      <c r="AC2624" s="4">
        <f>Table1[[#This Row],[FSC per Mile]]*Table1[[#This Row],[Route Mileage]]</f>
        <v>1084.6799999999998</v>
      </c>
      <c r="AD2624" s="4">
        <f>Table1[[#This Row],[Tariff per Car]]+Table1[[#This Row],[FSC per Car]]</f>
        <v>6939.68</v>
      </c>
      <c r="AE2624" s="4">
        <f>IF(Table1[[#This Row],[Commodity]]="corn",Table1[[#This Row],[Tariff + FSC per Car]]/(111*2000/56),Table1[[#This Row],[Tariff + FSC per Car]]/(111*2000/60))</f>
        <v>1.75054990990991</v>
      </c>
      <c r="AF2624" s="4">
        <f>Table1[[#This Row],[Tariff + FSC per Car]]/100.7</f>
        <v>68.914399205561068</v>
      </c>
      <c r="AG2624" s="4">
        <f>(Table1[[#This Row],[Tariff + FSC per Car]]/111)</f>
        <v>62.519639639639642</v>
      </c>
      <c r="AH2624" s="6">
        <f>(Table1[[#This Row],[Tariff + FSC per Car]]/111)/Table1[[#This Row],[Route Mileage]]</f>
        <v>3.977076312954176E-2</v>
      </c>
    </row>
    <row r="2625" spans="1:34" x14ac:dyDescent="0.25">
      <c r="A2625" s="3">
        <v>46188</v>
      </c>
      <c r="B2625" s="22" t="s">
        <v>112</v>
      </c>
      <c r="C2625" s="22" t="s">
        <v>112</v>
      </c>
      <c r="D2625" s="25">
        <v>4051</v>
      </c>
      <c r="E2625" s="24">
        <v>2300</v>
      </c>
      <c r="F2625" s="22" t="s">
        <v>35</v>
      </c>
      <c r="G2625" s="22" t="s">
        <v>36</v>
      </c>
      <c r="H2625" s="22" t="s">
        <v>113</v>
      </c>
      <c r="I2625" s="23" t="s">
        <v>38</v>
      </c>
      <c r="J2625" t="str">
        <f>_xlfn.CONCAT(IFERROR(INDEX(Lookup!B:B, MATCH(Table1[[#This Row],[Origin City]], Lookup!A:A, 0)), Table1[[#This Row],[Origin City]]),","," ",Table1[[#This Row],[Origin State]])</f>
        <v>Mead, NE</v>
      </c>
      <c r="K2625" s="23" t="s">
        <v>114</v>
      </c>
      <c r="L2625" s="23" t="s">
        <v>40</v>
      </c>
      <c r="M2625" s="23" t="str">
        <f>_xlfn.CONCAT(IFERROR(INDEX(Lookup!B:B, MATCH(Table1[[#This Row],[Destination City]], Lookup!A:A, 0)), Table1[[#This Row],[Destination City]]),","," ",Table1[[#This Row],[Destination State]])</f>
        <v>Keyes, CA</v>
      </c>
      <c r="N2625" s="44">
        <v>1737</v>
      </c>
      <c r="O2625" s="23" t="s">
        <v>51</v>
      </c>
      <c r="P2625" s="23">
        <v>107</v>
      </c>
      <c r="Q2625" s="23"/>
      <c r="R2625" s="23" t="s">
        <v>42</v>
      </c>
      <c r="S2625" s="23" t="s">
        <v>43</v>
      </c>
      <c r="T2625" s="23" t="s">
        <v>52</v>
      </c>
      <c r="U2625" s="37" t="s">
        <v>44</v>
      </c>
      <c r="V2625" s="32"/>
      <c r="W2625" s="4">
        <v>6015</v>
      </c>
      <c r="X2625" s="4">
        <f>IF(Table1[[#This Row],[Commodity]]="corn",Table1[[#This Row],[Tariff per Car]]/(111*2000/56),Table1[[#This Row],[Tariff per Car]]/(111*2000/60))</f>
        <v>1.5172972972972973</v>
      </c>
      <c r="Y2625" s="4">
        <f>Table1[[#This Row],[Tariff per Car]]/100.7</f>
        <v>59.731876861966235</v>
      </c>
      <c r="Z2625" s="4">
        <f>(Table1[[#This Row],[Tariff per Car]]/111)</f>
        <v>54.189189189189186</v>
      </c>
      <c r="AA2625" s="6">
        <f>(Table1[[#This Row],[Tariff per Car]]/111)/Table1[[#This Row],[Route Mileage]]</f>
        <v>3.1197000108917204E-2</v>
      </c>
      <c r="AB2625" s="4">
        <v>0.69</v>
      </c>
      <c r="AC2625" s="4">
        <f>Table1[[#This Row],[FSC per Mile]]*Table1[[#This Row],[Route Mileage]]</f>
        <v>1198.53</v>
      </c>
      <c r="AD2625" s="4">
        <f>Table1[[#This Row],[Tariff per Car]]+Table1[[#This Row],[FSC per Car]]</f>
        <v>7213.53</v>
      </c>
      <c r="AE2625" s="4">
        <f>IF(Table1[[#This Row],[Commodity]]="corn",Table1[[#This Row],[Tariff + FSC per Car]]/(111*2000/56),Table1[[#This Row],[Tariff + FSC per Car]]/(111*2000/60))</f>
        <v>1.8196291891891891</v>
      </c>
      <c r="AF2625" s="4">
        <f>Table1[[#This Row],[Tariff + FSC per Car]]/100.7</f>
        <v>71.633862959284997</v>
      </c>
      <c r="AG2625" s="4">
        <f>(Table1[[#This Row],[Tariff + FSC per Car]]/111)</f>
        <v>64.986756756756748</v>
      </c>
      <c r="AH2625" s="6">
        <f>(Table1[[#This Row],[Tariff + FSC per Car]]/111)/Table1[[#This Row],[Route Mileage]]</f>
        <v>3.7413216325133419E-2</v>
      </c>
    </row>
    <row r="2626" spans="1:34" x14ac:dyDescent="0.25">
      <c r="A2626" s="3">
        <v>46188</v>
      </c>
      <c r="B2626" s="22" t="s">
        <v>112</v>
      </c>
      <c r="C2626" s="22" t="s">
        <v>112</v>
      </c>
      <c r="D2626" s="25">
        <v>4051</v>
      </c>
      <c r="E2626" s="24">
        <v>2215</v>
      </c>
      <c r="F2626" s="22" t="s">
        <v>35</v>
      </c>
      <c r="G2626" s="22" t="s">
        <v>36</v>
      </c>
      <c r="H2626" s="22" t="s">
        <v>117</v>
      </c>
      <c r="I2626" s="23" t="s">
        <v>38</v>
      </c>
      <c r="J2626" t="str">
        <f>_xlfn.CONCAT(IFERROR(INDEX(Lookup!B:B, MATCH(Table1[[#This Row],[Origin City]], Lookup!A:A, 0)), Table1[[#This Row],[Origin City]]),","," ",Table1[[#This Row],[Origin State]])</f>
        <v>Nebraska City, NE</v>
      </c>
      <c r="K2626" s="23" t="s">
        <v>118</v>
      </c>
      <c r="L2626" s="23" t="s">
        <v>54</v>
      </c>
      <c r="M2626" s="23" t="str">
        <f>_xlfn.CONCAT(IFERROR(INDEX(Lookup!B:B, MATCH(Table1[[#This Row],[Destination City]], Lookup!A:A, 0)), Table1[[#This Row],[Destination City]]),","," ",Table1[[#This Row],[Destination State]])</f>
        <v>Amarillo, TX</v>
      </c>
      <c r="N2626" s="44">
        <v>714</v>
      </c>
      <c r="O2626" s="23" t="s">
        <v>51</v>
      </c>
      <c r="P2626" s="23">
        <v>107</v>
      </c>
      <c r="Q2626" s="23"/>
      <c r="R2626" s="23" t="s">
        <v>42</v>
      </c>
      <c r="S2626" s="23" t="s">
        <v>43</v>
      </c>
      <c r="T2626" s="23" t="s">
        <v>52</v>
      </c>
      <c r="U2626" s="37" t="s">
        <v>44</v>
      </c>
      <c r="V2626" s="32"/>
      <c r="W2626" s="4">
        <v>4855</v>
      </c>
      <c r="X2626" s="4">
        <f>IF(Table1[[#This Row],[Commodity]]="corn",Table1[[#This Row],[Tariff per Car]]/(111*2000/56),Table1[[#This Row],[Tariff per Car]]/(111*2000/60))</f>
        <v>1.2246846846846846</v>
      </c>
      <c r="Y2626" s="4">
        <f>Table1[[#This Row],[Tariff per Car]]/100.7</f>
        <v>48.212512413108243</v>
      </c>
      <c r="Z2626" s="4">
        <f>(Table1[[#This Row],[Tariff per Car]]/111)</f>
        <v>43.738738738738739</v>
      </c>
      <c r="AA2626" s="6">
        <f>(Table1[[#This Row],[Tariff per Car]]/111)/Table1[[#This Row],[Route Mileage]]</f>
        <v>6.1258737729325968E-2</v>
      </c>
      <c r="AB2626" s="4">
        <v>0.69</v>
      </c>
      <c r="AC2626" s="4">
        <f>Table1[[#This Row],[FSC per Mile]]*Table1[[#This Row],[Route Mileage]]</f>
        <v>492.65999999999997</v>
      </c>
      <c r="AD2626" s="4">
        <f>Table1[[#This Row],[Tariff per Car]]+Table1[[#This Row],[FSC per Car]]</f>
        <v>5347.66</v>
      </c>
      <c r="AE2626" s="4">
        <f>IF(Table1[[#This Row],[Commodity]]="corn",Table1[[#This Row],[Tariff + FSC per Car]]/(111*2000/56),Table1[[#This Row],[Tariff + FSC per Car]]/(111*2000/60))</f>
        <v>1.3489592792792793</v>
      </c>
      <c r="AF2626" s="4">
        <f>Table1[[#This Row],[Tariff + FSC per Car]]/100.7</f>
        <v>53.104865938430983</v>
      </c>
      <c r="AG2626" s="4">
        <f>(Table1[[#This Row],[Tariff + FSC per Car]]/111)</f>
        <v>48.177117117117113</v>
      </c>
      <c r="AH2626" s="6">
        <f>(Table1[[#This Row],[Tariff + FSC per Car]]/111)/Table1[[#This Row],[Route Mileage]]</f>
        <v>6.7474953945542177E-2</v>
      </c>
    </row>
    <row r="2627" spans="1:34" x14ac:dyDescent="0.25">
      <c r="A2627" s="3">
        <v>46188</v>
      </c>
      <c r="B2627" s="22" t="s">
        <v>112</v>
      </c>
      <c r="C2627" s="22" t="s">
        <v>112</v>
      </c>
      <c r="D2627" s="25">
        <v>4051</v>
      </c>
      <c r="E2627" s="24">
        <v>2100</v>
      </c>
      <c r="F2627" s="22" t="s">
        <v>35</v>
      </c>
      <c r="G2627" s="22" t="s">
        <v>36</v>
      </c>
      <c r="H2627" s="22" t="s">
        <v>122</v>
      </c>
      <c r="I2627" s="23" t="s">
        <v>59</v>
      </c>
      <c r="J2627" t="str">
        <f>_xlfn.CONCAT(IFERROR(INDEX(Lookup!B:B, MATCH(Table1[[#This Row],[Origin City]], Lookup!A:A, 0)), Table1[[#This Row],[Origin City]]),","," ",Table1[[#This Row],[Origin State]])</f>
        <v>Sloan, IA</v>
      </c>
      <c r="K2627" s="23" t="s">
        <v>123</v>
      </c>
      <c r="L2627" s="23" t="s">
        <v>124</v>
      </c>
      <c r="M2627" s="23" t="str">
        <f>_xlfn.CONCAT(IFERROR(INDEX(Lookup!B:B, MATCH(Table1[[#This Row],[Destination City]], Lookup!A:A, 0)), Table1[[#This Row],[Destination City]]),","," ",Table1[[#This Row],[Destination State]])</f>
        <v>Burley, ID</v>
      </c>
      <c r="N2627" s="44">
        <v>1176</v>
      </c>
      <c r="O2627" s="23" t="s">
        <v>51</v>
      </c>
      <c r="P2627" s="23">
        <v>107</v>
      </c>
      <c r="Q2627" s="23"/>
      <c r="R2627" s="23" t="s">
        <v>42</v>
      </c>
      <c r="S2627" s="23" t="s">
        <v>43</v>
      </c>
      <c r="T2627" s="23" t="s">
        <v>52</v>
      </c>
      <c r="U2627" s="37" t="s">
        <v>44</v>
      </c>
      <c r="V2627" s="32"/>
      <c r="W2627" s="4">
        <v>5535</v>
      </c>
      <c r="X2627" s="4">
        <f>IF(Table1[[#This Row],[Commodity]]="corn",Table1[[#This Row],[Tariff per Car]]/(111*2000/56),Table1[[#This Row],[Tariff per Car]]/(111*2000/60))</f>
        <v>1.3962162162162162</v>
      </c>
      <c r="Y2627" s="4">
        <f>Table1[[#This Row],[Tariff per Car]]/100.7</f>
        <v>54.96524329692155</v>
      </c>
      <c r="Z2627" s="4">
        <f>(Table1[[#This Row],[Tariff per Car]]/111)</f>
        <v>49.864864864864863</v>
      </c>
      <c r="AA2627" s="6">
        <f>(Table1[[#This Row],[Tariff per Car]]/111)/Table1[[#This Row],[Route Mileage]]</f>
        <v>4.2402095973524546E-2</v>
      </c>
      <c r="AB2627" s="4">
        <v>0.69</v>
      </c>
      <c r="AC2627" s="4">
        <f>Table1[[#This Row],[FSC per Mile]]*Table1[[#This Row],[Route Mileage]]</f>
        <v>811.43999999999994</v>
      </c>
      <c r="AD2627" s="4">
        <f>Table1[[#This Row],[Tariff per Car]]+Table1[[#This Row],[FSC per Car]]</f>
        <v>6346.44</v>
      </c>
      <c r="AE2627" s="4">
        <f>IF(Table1[[#This Row],[Commodity]]="corn",Table1[[#This Row],[Tariff + FSC per Car]]/(111*2000/56),Table1[[#This Row],[Tariff + FSC per Car]]/(111*2000/60))</f>
        <v>1.6009037837837836</v>
      </c>
      <c r="AF2627" s="4">
        <f>Table1[[#This Row],[Tariff + FSC per Car]]/100.7</f>
        <v>63.023237338629585</v>
      </c>
      <c r="AG2627" s="4">
        <f>(Table1[[#This Row],[Tariff + FSC per Car]]/111)</f>
        <v>57.175135135135129</v>
      </c>
      <c r="AH2627" s="6">
        <f>(Table1[[#This Row],[Tariff + FSC per Car]]/111)/Table1[[#This Row],[Route Mileage]]</f>
        <v>4.8618312189740755E-2</v>
      </c>
    </row>
    <row r="2628" spans="1:34" x14ac:dyDescent="0.25">
      <c r="A2628" s="3">
        <v>46188</v>
      </c>
      <c r="B2628" s="22" t="s">
        <v>112</v>
      </c>
      <c r="C2628" s="22" t="s">
        <v>112</v>
      </c>
      <c r="D2628" s="25">
        <v>4051</v>
      </c>
      <c r="E2628" s="24">
        <v>2210</v>
      </c>
      <c r="F2628" s="22" t="s">
        <v>35</v>
      </c>
      <c r="G2628" s="22" t="s">
        <v>36</v>
      </c>
      <c r="H2628" s="22" t="s">
        <v>125</v>
      </c>
      <c r="I2628" s="23" t="s">
        <v>57</v>
      </c>
      <c r="J2628" t="str">
        <f>_xlfn.CONCAT(IFERROR(INDEX(Lookup!B:B, MATCH(Table1[[#This Row],[Origin City]], Lookup!A:A, 0)), Table1[[#This Row],[Origin City]]),","," ",Table1[[#This Row],[Origin State]])</f>
        <v>Sterling, IL</v>
      </c>
      <c r="K2628" s="23" t="s">
        <v>126</v>
      </c>
      <c r="L2628" s="23" t="s">
        <v>127</v>
      </c>
      <c r="M2628" s="23" t="str">
        <f>_xlfn.CONCAT(IFERROR(INDEX(Lookup!B:B, MATCH(Table1[[#This Row],[Destination City]], Lookup!A:A, 0)), Table1[[#This Row],[Destination City]]),","," ",Table1[[#This Row],[Destination State]])</f>
        <v>Nashville, AR</v>
      </c>
      <c r="N2628" s="44">
        <v>723</v>
      </c>
      <c r="O2628" s="23" t="s">
        <v>51</v>
      </c>
      <c r="P2628" s="23">
        <v>107</v>
      </c>
      <c r="Q2628" s="23"/>
      <c r="R2628" s="23" t="s">
        <v>42</v>
      </c>
      <c r="S2628" s="23" t="s">
        <v>43</v>
      </c>
      <c r="T2628" s="23" t="s">
        <v>52</v>
      </c>
      <c r="U2628" s="37" t="s">
        <v>44</v>
      </c>
      <c r="V2628" s="32"/>
      <c r="W2628" s="4">
        <v>4075</v>
      </c>
      <c r="X2628" s="4">
        <f>IF(Table1[[#This Row],[Commodity]]="corn",Table1[[#This Row],[Tariff per Car]]/(111*2000/56),Table1[[#This Row],[Tariff per Car]]/(111*2000/60))</f>
        <v>1.0279279279279279</v>
      </c>
      <c r="Y2628" s="4">
        <f>Table1[[#This Row],[Tariff per Car]]/100.7</f>
        <v>40.466732869910622</v>
      </c>
      <c r="Z2628" s="4">
        <f>(Table1[[#This Row],[Tariff per Car]]/111)</f>
        <v>36.711711711711715</v>
      </c>
      <c r="AA2628" s="6">
        <f>(Table1[[#This Row],[Tariff per Car]]/111)/Table1[[#This Row],[Route Mileage]]</f>
        <v>5.0776917996835015E-2</v>
      </c>
      <c r="AB2628" s="4">
        <v>0.69</v>
      </c>
      <c r="AC2628" s="4">
        <f>Table1[[#This Row],[FSC per Mile]]*Table1[[#This Row],[Route Mileage]]</f>
        <v>498.86999999999995</v>
      </c>
      <c r="AD2628" s="4">
        <f>Table1[[#This Row],[Tariff per Car]]+Table1[[#This Row],[FSC per Car]]</f>
        <v>4573.87</v>
      </c>
      <c r="AE2628" s="4">
        <f>IF(Table1[[#This Row],[Commodity]]="corn",Table1[[#This Row],[Tariff + FSC per Car]]/(111*2000/56),Table1[[#This Row],[Tariff + FSC per Car]]/(111*2000/60))</f>
        <v>1.1537690090090089</v>
      </c>
      <c r="AF2628" s="4">
        <f>Table1[[#This Row],[Tariff + FSC per Car]]/100.7</f>
        <v>45.420754716981129</v>
      </c>
      <c r="AG2628" s="4">
        <f>(Table1[[#This Row],[Tariff + FSC per Car]]/111)</f>
        <v>41.206036036036032</v>
      </c>
      <c r="AH2628" s="6">
        <f>(Table1[[#This Row],[Tariff + FSC per Car]]/111)/Table1[[#This Row],[Route Mileage]]</f>
        <v>5.6993134213051223E-2</v>
      </c>
    </row>
    <row r="2629" spans="1:34" x14ac:dyDescent="0.25">
      <c r="A2629" s="3">
        <v>46188</v>
      </c>
      <c r="B2629" s="22" t="s">
        <v>34</v>
      </c>
      <c r="C2629" s="22" t="s">
        <v>34</v>
      </c>
      <c r="D2629" s="25">
        <v>4022</v>
      </c>
      <c r="E2629" s="24">
        <v>69105</v>
      </c>
      <c r="F2629" s="22" t="s">
        <v>72</v>
      </c>
      <c r="G2629" s="22" t="s">
        <v>36</v>
      </c>
      <c r="H2629" s="22" t="s">
        <v>73</v>
      </c>
      <c r="I2629" s="23" t="s">
        <v>47</v>
      </c>
      <c r="J2629" t="str">
        <f>_xlfn.CONCAT(IFERROR(INDEX(Lookup!B:B, MATCH(Table1[[#This Row],[Origin City]], Lookup!A:A, 0)), Table1[[#This Row],[Origin City]]),","," ",Table1[[#This Row],[Origin State]])</f>
        <v>Argyle, MN</v>
      </c>
      <c r="K2629" s="23" t="s">
        <v>48</v>
      </c>
      <c r="L2629" s="23" t="s">
        <v>49</v>
      </c>
      <c r="M2629" s="23" t="s">
        <v>50</v>
      </c>
      <c r="N2629" s="44">
        <v>1746</v>
      </c>
      <c r="O2629" s="23" t="s">
        <v>51</v>
      </c>
      <c r="P2629" s="23">
        <v>110</v>
      </c>
      <c r="Q2629" s="23">
        <v>120</v>
      </c>
      <c r="R2629" s="23" t="s">
        <v>2</v>
      </c>
      <c r="S2629" s="23" t="s">
        <v>43</v>
      </c>
      <c r="T2629" s="23" t="s">
        <v>52</v>
      </c>
      <c r="U2629" s="37" t="s">
        <v>44</v>
      </c>
      <c r="V2629" s="32" t="s">
        <v>45</v>
      </c>
      <c r="W2629" s="4">
        <v>6135</v>
      </c>
      <c r="X2629" s="4">
        <f>IF(Table1[[#This Row],[Commodity]]="corn",Table1[[#This Row],[Tariff per Car]]/(111*2000/56),Table1[[#This Row],[Tariff per Car]]/(111*2000/60))</f>
        <v>1.6581081081081082</v>
      </c>
      <c r="Y2629" s="4">
        <f>Table1[[#This Row],[Tariff per Car]]/100.7</f>
        <v>60.923535253227406</v>
      </c>
      <c r="Z2629" s="4">
        <f>(Table1[[#This Row],[Tariff per Car]]/111)</f>
        <v>55.270270270270274</v>
      </c>
      <c r="AA2629" s="6">
        <f>(Table1[[#This Row],[Tariff per Car]]/111)/Table1[[#This Row],[Route Mileage]]</f>
        <v>3.1655366706913102E-2</v>
      </c>
      <c r="AB2629" s="4">
        <v>0.46</v>
      </c>
      <c r="AC2629" s="4">
        <f>Table1[[#This Row],[FSC per Mile]]*Table1[[#This Row],[Route Mileage]]</f>
        <v>803.16000000000008</v>
      </c>
      <c r="AD2629" s="4">
        <f>Table1[[#This Row],[Tariff per Car]]+Table1[[#This Row],[FSC per Car]]</f>
        <v>6938.16</v>
      </c>
      <c r="AE2629" s="4">
        <f>IF(Table1[[#This Row],[Commodity]]="corn",Table1[[#This Row],[Tariff + FSC per Car]]/(111*2000/56),Table1[[#This Row],[Tariff + FSC per Car]]/(111*2000/60))</f>
        <v>1.8751783783783784</v>
      </c>
      <c r="AF2629" s="4">
        <f>Table1[[#This Row],[Tariff + FSC per Car]]/100.7</f>
        <v>68.899304865938433</v>
      </c>
      <c r="AG2629" s="4">
        <f>(Table1[[#This Row],[Tariff + FSC per Car]]/111)</f>
        <v>62.505945945945946</v>
      </c>
      <c r="AH2629" s="6">
        <f>(Table1[[#This Row],[Tariff + FSC per Car]]/111)/Table1[[#This Row],[Route Mileage]]</f>
        <v>3.5799510851057245E-2</v>
      </c>
    </row>
    <row r="2630" spans="1:34" x14ac:dyDescent="0.25">
      <c r="A2630" s="3">
        <v>46188</v>
      </c>
      <c r="B2630" s="22" t="s">
        <v>34</v>
      </c>
      <c r="C2630" s="22" t="s">
        <v>34</v>
      </c>
      <c r="D2630" s="25">
        <v>4022</v>
      </c>
      <c r="E2630" s="24">
        <v>69105</v>
      </c>
      <c r="F2630" s="22" t="s">
        <v>72</v>
      </c>
      <c r="G2630" s="22" t="s">
        <v>36</v>
      </c>
      <c r="H2630" s="22" t="s">
        <v>73</v>
      </c>
      <c r="I2630" s="23" t="s">
        <v>47</v>
      </c>
      <c r="J2630" t="str">
        <f>_xlfn.CONCAT(IFERROR(INDEX(Lookup!B:B, MATCH(Table1[[#This Row],[Origin City]], Lookup!A:A, 0)), Table1[[#This Row],[Origin City]]),","," ",Table1[[#This Row],[Origin State]])</f>
        <v>Argyle, MN</v>
      </c>
      <c r="K2630" s="23" t="s">
        <v>65</v>
      </c>
      <c r="L2630" s="23" t="s">
        <v>54</v>
      </c>
      <c r="M2630" s="23" t="s">
        <v>66</v>
      </c>
      <c r="N2630" s="44">
        <v>1661</v>
      </c>
      <c r="O2630" s="23" t="s">
        <v>51</v>
      </c>
      <c r="P2630" s="23">
        <v>110</v>
      </c>
      <c r="Q2630" s="23">
        <v>120</v>
      </c>
      <c r="R2630" s="23" t="s">
        <v>2</v>
      </c>
      <c r="S2630" s="23" t="s">
        <v>43</v>
      </c>
      <c r="T2630" s="23" t="s">
        <v>52</v>
      </c>
      <c r="U2630" s="37" t="s">
        <v>44</v>
      </c>
      <c r="V2630" s="32" t="s">
        <v>45</v>
      </c>
      <c r="W2630" s="4">
        <v>5185</v>
      </c>
      <c r="X2630" s="4">
        <f>IF(Table1[[#This Row],[Commodity]]="corn",Table1[[#This Row],[Tariff per Car]]/(111*2000/56),Table1[[#This Row],[Tariff per Car]]/(111*2000/60))</f>
        <v>1.4013513513513514</v>
      </c>
      <c r="Y2630" s="4">
        <f>Table1[[#This Row],[Tariff per Car]]/100.7</f>
        <v>51.489572989076464</v>
      </c>
      <c r="Z2630" s="4">
        <f>(Table1[[#This Row],[Tariff per Car]]/111)</f>
        <v>46.711711711711715</v>
      </c>
      <c r="AA2630" s="6">
        <f>(Table1[[#This Row],[Tariff per Car]]/111)/Table1[[#This Row],[Route Mileage]]</f>
        <v>2.8122644016683754E-2</v>
      </c>
      <c r="AB2630" s="4">
        <v>0.46</v>
      </c>
      <c r="AC2630" s="4">
        <f>Table1[[#This Row],[FSC per Mile]]*Table1[[#This Row],[Route Mileage]]</f>
        <v>764.06000000000006</v>
      </c>
      <c r="AD2630" s="4">
        <f>Table1[[#This Row],[Tariff per Car]]+Table1[[#This Row],[FSC per Car]]</f>
        <v>5949.06</v>
      </c>
      <c r="AE2630" s="4">
        <f>IF(Table1[[#This Row],[Commodity]]="corn",Table1[[#This Row],[Tariff + FSC per Car]]/(111*2000/56),Table1[[#This Row],[Tariff + FSC per Car]]/(111*2000/60))</f>
        <v>1.6078540540540542</v>
      </c>
      <c r="AF2630" s="4">
        <f>Table1[[#This Row],[Tariff + FSC per Car]]/100.7</f>
        <v>59.077060575968225</v>
      </c>
      <c r="AG2630" s="4">
        <f>(Table1[[#This Row],[Tariff + FSC per Car]]/111)</f>
        <v>53.595135135135138</v>
      </c>
      <c r="AH2630" s="6">
        <f>(Table1[[#This Row],[Tariff + FSC per Car]]/111)/Table1[[#This Row],[Route Mileage]]</f>
        <v>3.2266788160827897E-2</v>
      </c>
    </row>
    <row r="2631" spans="1:34" x14ac:dyDescent="0.25">
      <c r="A2631" s="3">
        <v>46188</v>
      </c>
      <c r="B2631" s="22" t="s">
        <v>34</v>
      </c>
      <c r="C2631" s="22" t="s">
        <v>34</v>
      </c>
      <c r="D2631" s="25">
        <v>4022</v>
      </c>
      <c r="E2631" s="24">
        <v>69105</v>
      </c>
      <c r="F2631" s="22" t="s">
        <v>72</v>
      </c>
      <c r="G2631" s="22" t="s">
        <v>36</v>
      </c>
      <c r="H2631" s="22" t="s">
        <v>74</v>
      </c>
      <c r="I2631" s="23" t="s">
        <v>75</v>
      </c>
      <c r="J2631" t="str">
        <f>_xlfn.CONCAT(IFERROR(INDEX(Lookup!B:B, MATCH(Table1[[#This Row],[Origin City]], Lookup!A:A, 0)), Table1[[#This Row],[Origin City]]),","," ",Table1[[#This Row],[Origin State]])</f>
        <v>Casselton, ND</v>
      </c>
      <c r="K2631" s="23" t="s">
        <v>48</v>
      </c>
      <c r="L2631" s="23" t="s">
        <v>49</v>
      </c>
      <c r="M2631" s="23" t="s">
        <v>50</v>
      </c>
      <c r="N2631" s="44">
        <v>1691</v>
      </c>
      <c r="O2631" s="23" t="s">
        <v>51</v>
      </c>
      <c r="P2631" s="23">
        <v>110</v>
      </c>
      <c r="Q2631" s="23">
        <v>120</v>
      </c>
      <c r="R2631" s="23" t="s">
        <v>2</v>
      </c>
      <c r="S2631" s="23" t="s">
        <v>43</v>
      </c>
      <c r="T2631" s="23" t="s">
        <v>52</v>
      </c>
      <c r="U2631" s="37" t="s">
        <v>44</v>
      </c>
      <c r="V2631" s="32" t="s">
        <v>45</v>
      </c>
      <c r="W2631" s="4">
        <v>6085</v>
      </c>
      <c r="X2631" s="4">
        <f>IF(Table1[[#This Row],[Commodity]]="corn",Table1[[#This Row],[Tariff per Car]]/(111*2000/56),Table1[[#This Row],[Tariff per Car]]/(111*2000/60))</f>
        <v>1.6445945945945946</v>
      </c>
      <c r="Y2631" s="4">
        <f>Table1[[#This Row],[Tariff per Car]]/100.7</f>
        <v>60.427010923535249</v>
      </c>
      <c r="Z2631" s="4">
        <f>(Table1[[#This Row],[Tariff per Car]]/111)</f>
        <v>54.81981981981982</v>
      </c>
      <c r="AA2631" s="6">
        <f>(Table1[[#This Row],[Tariff per Car]]/111)/Table1[[#This Row],[Route Mileage]]</f>
        <v>3.2418580614914143E-2</v>
      </c>
      <c r="AB2631" s="4">
        <v>0.46</v>
      </c>
      <c r="AC2631" s="4">
        <f>Table1[[#This Row],[FSC per Mile]]*Table1[[#This Row],[Route Mileage]]</f>
        <v>777.86</v>
      </c>
      <c r="AD2631" s="4">
        <f>Table1[[#This Row],[Tariff per Car]]+Table1[[#This Row],[FSC per Car]]</f>
        <v>6862.86</v>
      </c>
      <c r="AE2631" s="4">
        <f>IF(Table1[[#This Row],[Commodity]]="corn",Table1[[#This Row],[Tariff + FSC per Car]]/(111*2000/56),Table1[[#This Row],[Tariff + FSC per Car]]/(111*2000/60))</f>
        <v>1.8548270270270268</v>
      </c>
      <c r="AF2631" s="4">
        <f>Table1[[#This Row],[Tariff + FSC per Car]]/100.7</f>
        <v>68.151539225422042</v>
      </c>
      <c r="AG2631" s="4">
        <f>(Table1[[#This Row],[Tariff + FSC per Car]]/111)</f>
        <v>61.827567567567563</v>
      </c>
      <c r="AH2631" s="6">
        <f>(Table1[[#This Row],[Tariff + FSC per Car]]/111)/Table1[[#This Row],[Route Mileage]]</f>
        <v>3.6562724759058286E-2</v>
      </c>
    </row>
    <row r="2632" spans="1:34" x14ac:dyDescent="0.25">
      <c r="A2632" s="3">
        <v>46188</v>
      </c>
      <c r="B2632" s="22" t="s">
        <v>34</v>
      </c>
      <c r="C2632" s="22" t="s">
        <v>34</v>
      </c>
      <c r="D2632" s="25">
        <v>4022</v>
      </c>
      <c r="E2632" s="24">
        <v>69902</v>
      </c>
      <c r="F2632" s="22" t="s">
        <v>72</v>
      </c>
      <c r="G2632" s="22" t="s">
        <v>36</v>
      </c>
      <c r="H2632" s="22" t="s">
        <v>74</v>
      </c>
      <c r="I2632" s="23" t="s">
        <v>75</v>
      </c>
      <c r="J2632" t="str">
        <f>_xlfn.CONCAT(IFERROR(INDEX(Lookup!B:B, MATCH(Table1[[#This Row],[Origin City]], Lookup!A:A, 0)), Table1[[#This Row],[Origin City]]),","," ",Table1[[#This Row],[Origin State]])</f>
        <v>Casselton, ND</v>
      </c>
      <c r="K2632" s="23" t="s">
        <v>79</v>
      </c>
      <c r="L2632" s="23" t="s">
        <v>62</v>
      </c>
      <c r="M2632" s="23" t="str">
        <f>_xlfn.CONCAT(IFERROR(INDEX(Lookup!B:B, MATCH(Table1[[#This Row],[Destination City]], Lookup!A:A, 0)), Table1[[#This Row],[Destination City]]),","," ",Table1[[#This Row],[Destination State]])</f>
        <v>St. Louis, MO</v>
      </c>
      <c r="N2632" s="44">
        <v>888</v>
      </c>
      <c r="O2632" s="23" t="s">
        <v>51</v>
      </c>
      <c r="P2632" s="23">
        <v>110</v>
      </c>
      <c r="Q2632" s="23">
        <v>120</v>
      </c>
      <c r="R2632" s="23" t="s">
        <v>2</v>
      </c>
      <c r="S2632" s="23" t="s">
        <v>43</v>
      </c>
      <c r="T2632" s="23" t="s">
        <v>52</v>
      </c>
      <c r="U2632" s="37" t="s">
        <v>44</v>
      </c>
      <c r="V2632" s="32" t="s">
        <v>45</v>
      </c>
      <c r="W2632" s="4">
        <v>3400</v>
      </c>
      <c r="X2632" s="4">
        <f>IF(Table1[[#This Row],[Commodity]]="corn",Table1[[#This Row],[Tariff per Car]]/(111*2000/56),Table1[[#This Row],[Tariff per Car]]/(111*2000/60))</f>
        <v>0.91891891891891897</v>
      </c>
      <c r="Y2632" s="4">
        <f>Table1[[#This Row],[Tariff per Car]]/100.7</f>
        <v>33.763654419066533</v>
      </c>
      <c r="Z2632" s="4">
        <f>(Table1[[#This Row],[Tariff per Car]]/111)</f>
        <v>30.63063063063063</v>
      </c>
      <c r="AA2632" s="6">
        <f>(Table1[[#This Row],[Tariff per Car]]/111)/Table1[[#This Row],[Route Mileage]]</f>
        <v>3.4493953412872334E-2</v>
      </c>
      <c r="AB2632" s="4">
        <v>0.46</v>
      </c>
      <c r="AC2632" s="4">
        <f>Table1[[#This Row],[FSC per Mile]]*Table1[[#This Row],[Route Mileage]]</f>
        <v>408.48</v>
      </c>
      <c r="AD2632" s="4">
        <f>Table1[[#This Row],[Tariff per Car]]+Table1[[#This Row],[FSC per Car]]</f>
        <v>3808.48</v>
      </c>
      <c r="AE2632" s="4">
        <f>IF(Table1[[#This Row],[Commodity]]="corn",Table1[[#This Row],[Tariff + FSC per Car]]/(111*2000/56),Table1[[#This Row],[Tariff + FSC per Car]]/(111*2000/60))</f>
        <v>1.0293189189189189</v>
      </c>
      <c r="AF2632" s="4">
        <f>Table1[[#This Row],[Tariff + FSC per Car]]/100.7</f>
        <v>37.820059582919562</v>
      </c>
      <c r="AG2632" s="4">
        <f>(Table1[[#This Row],[Tariff + FSC per Car]]/111)</f>
        <v>34.310630630630634</v>
      </c>
      <c r="AH2632" s="6">
        <f>(Table1[[#This Row],[Tariff + FSC per Car]]/111)/Table1[[#This Row],[Route Mileage]]</f>
        <v>3.8638097557016478E-2</v>
      </c>
    </row>
    <row r="2633" spans="1:34" x14ac:dyDescent="0.25">
      <c r="A2633" s="3">
        <v>46188</v>
      </c>
      <c r="B2633" s="22" t="s">
        <v>34</v>
      </c>
      <c r="C2633" s="22" t="s">
        <v>34</v>
      </c>
      <c r="D2633" s="25">
        <v>4022</v>
      </c>
      <c r="E2633" s="24">
        <v>69105</v>
      </c>
      <c r="F2633" s="22" t="s">
        <v>72</v>
      </c>
      <c r="G2633" s="22" t="s">
        <v>36</v>
      </c>
      <c r="H2633" s="22" t="s">
        <v>76</v>
      </c>
      <c r="I2633" s="23" t="s">
        <v>77</v>
      </c>
      <c r="J2633" t="str">
        <f>_xlfn.CONCAT(IFERROR(INDEX(Lookup!B:B, MATCH(Table1[[#This Row],[Origin City]], Lookup!A:A, 0)), Table1[[#This Row],[Origin City]]),","," ",Table1[[#This Row],[Origin State]])</f>
        <v>Concordia, KS</v>
      </c>
      <c r="K2633" s="23" t="s">
        <v>65</v>
      </c>
      <c r="L2633" s="23" t="s">
        <v>54</v>
      </c>
      <c r="M2633" s="23" t="s">
        <v>66</v>
      </c>
      <c r="N2633" s="44">
        <v>851</v>
      </c>
      <c r="O2633" s="23" t="s">
        <v>51</v>
      </c>
      <c r="P2633" s="23">
        <v>110</v>
      </c>
      <c r="Q2633" s="23">
        <v>120</v>
      </c>
      <c r="R2633" s="23" t="s">
        <v>2</v>
      </c>
      <c r="S2633" s="23" t="s">
        <v>43</v>
      </c>
      <c r="T2633" s="23" t="s">
        <v>43</v>
      </c>
      <c r="U2633" s="37" t="s">
        <v>44</v>
      </c>
      <c r="V2633" s="32" t="s">
        <v>45</v>
      </c>
      <c r="W2633" s="4">
        <v>3435</v>
      </c>
      <c r="X2633" s="4">
        <f>IF(Table1[[#This Row],[Commodity]]="corn",Table1[[#This Row],[Tariff per Car]]/(111*2000/56),Table1[[#This Row],[Tariff per Car]]/(111*2000/60))</f>
        <v>0.92837837837837833</v>
      </c>
      <c r="Y2633" s="4">
        <f>Table1[[#This Row],[Tariff per Car]]/100.7</f>
        <v>34.111221449851044</v>
      </c>
      <c r="Z2633" s="4">
        <f>(Table1[[#This Row],[Tariff per Car]]/111)</f>
        <v>30.945945945945947</v>
      </c>
      <c r="AA2633" s="6">
        <f>(Table1[[#This Row],[Tariff per Car]]/111)/Table1[[#This Row],[Route Mileage]]</f>
        <v>3.636421380252168E-2</v>
      </c>
      <c r="AB2633" s="4">
        <v>0.46</v>
      </c>
      <c r="AC2633" s="4">
        <f>Table1[[#This Row],[FSC per Mile]]*Table1[[#This Row],[Route Mileage]]</f>
        <v>391.46000000000004</v>
      </c>
      <c r="AD2633" s="4">
        <f>Table1[[#This Row],[Tariff per Car]]+Table1[[#This Row],[FSC per Car]]</f>
        <v>3826.46</v>
      </c>
      <c r="AE2633" s="4">
        <f>IF(Table1[[#This Row],[Commodity]]="corn",Table1[[#This Row],[Tariff + FSC per Car]]/(111*2000/56),Table1[[#This Row],[Tariff + FSC per Car]]/(111*2000/60))</f>
        <v>1.0341783783783784</v>
      </c>
      <c r="AF2633" s="4">
        <f>Table1[[#This Row],[Tariff + FSC per Car]]/100.7</f>
        <v>37.998609731876861</v>
      </c>
      <c r="AG2633" s="4">
        <f>(Table1[[#This Row],[Tariff + FSC per Car]]/111)</f>
        <v>34.472612612612615</v>
      </c>
      <c r="AH2633" s="6">
        <f>(Table1[[#This Row],[Tariff + FSC per Car]]/111)/Table1[[#This Row],[Route Mileage]]</f>
        <v>4.0508357946665824E-2</v>
      </c>
    </row>
    <row r="2634" spans="1:34" x14ac:dyDescent="0.25">
      <c r="A2634" s="3">
        <v>46188</v>
      </c>
      <c r="B2634" s="22" t="s">
        <v>34</v>
      </c>
      <c r="C2634" s="22" t="s">
        <v>34</v>
      </c>
      <c r="D2634" s="25">
        <v>4022</v>
      </c>
      <c r="E2634" s="24">
        <v>69105</v>
      </c>
      <c r="F2634" s="22" t="s">
        <v>72</v>
      </c>
      <c r="G2634" s="22" t="s">
        <v>36</v>
      </c>
      <c r="H2634" s="22" t="s">
        <v>78</v>
      </c>
      <c r="I2634" s="23" t="s">
        <v>68</v>
      </c>
      <c r="J2634" t="str">
        <f>_xlfn.CONCAT(IFERROR(INDEX(Lookup!B:B, MATCH(Table1[[#This Row],[Origin City]], Lookup!A:A, 0)), Table1[[#This Row],[Origin City]]),","," ",Table1[[#This Row],[Origin State]])</f>
        <v>Mitchell, SD</v>
      </c>
      <c r="K2634" s="23" t="s">
        <v>48</v>
      </c>
      <c r="L2634" s="23" t="s">
        <v>49</v>
      </c>
      <c r="M2634" s="23" t="s">
        <v>50</v>
      </c>
      <c r="N2634" s="44">
        <v>2104</v>
      </c>
      <c r="O2634" s="23" t="s">
        <v>51</v>
      </c>
      <c r="P2634" s="23">
        <v>110</v>
      </c>
      <c r="Q2634" s="23">
        <v>120</v>
      </c>
      <c r="R2634" s="23" t="s">
        <v>2</v>
      </c>
      <c r="S2634" s="23" t="s">
        <v>43</v>
      </c>
      <c r="T2634" t="s">
        <v>52</v>
      </c>
      <c r="U2634" s="37" t="s">
        <v>44</v>
      </c>
      <c r="V2634" s="32" t="s">
        <v>45</v>
      </c>
      <c r="W2634" s="4">
        <v>6185</v>
      </c>
      <c r="X2634" s="4">
        <f>IF(Table1[[#This Row],[Commodity]]="corn",Table1[[#This Row],[Tariff per Car]]/(111*2000/56),Table1[[#This Row],[Tariff per Car]]/(111*2000/60))</f>
        <v>1.6716216216216215</v>
      </c>
      <c r="Y2634" s="4">
        <f>Table1[[#This Row],[Tariff per Car]]/100.7</f>
        <v>61.420059582919563</v>
      </c>
      <c r="Z2634" s="4">
        <f>(Table1[[#This Row],[Tariff per Car]]/111)</f>
        <v>55.72072072072072</v>
      </c>
      <c r="AA2634" s="6">
        <f>(Table1[[#This Row],[Tariff per Car]]/111)/Table1[[#This Row],[Route Mileage]]</f>
        <v>2.6483232281711368E-2</v>
      </c>
      <c r="AB2634" s="4">
        <v>0.46</v>
      </c>
      <c r="AC2634" s="4">
        <f>Table1[[#This Row],[FSC per Mile]]*Table1[[#This Row],[Route Mileage]]</f>
        <v>967.84</v>
      </c>
      <c r="AD2634" s="4">
        <f>Table1[[#This Row],[Tariff per Car]]+Table1[[#This Row],[FSC per Car]]</f>
        <v>7152.84</v>
      </c>
      <c r="AE2634" s="4">
        <f>IF(Table1[[#This Row],[Commodity]]="corn",Table1[[#This Row],[Tariff + FSC per Car]]/(111*2000/56),Table1[[#This Row],[Tariff + FSC per Car]]/(111*2000/60))</f>
        <v>1.9332</v>
      </c>
      <c r="AF2634" s="4">
        <f>Table1[[#This Row],[Tariff + FSC per Car]]/100.7</f>
        <v>71.031181727904666</v>
      </c>
      <c r="AG2634" s="4">
        <f>(Table1[[#This Row],[Tariff + FSC per Car]]/111)</f>
        <v>64.44</v>
      </c>
      <c r="AH2634" s="6">
        <f>(Table1[[#This Row],[Tariff + FSC per Car]]/111)/Table1[[#This Row],[Route Mileage]]</f>
        <v>3.0627376425855512E-2</v>
      </c>
    </row>
    <row r="2635" spans="1:34" x14ac:dyDescent="0.25">
      <c r="A2635" s="3">
        <v>46188</v>
      </c>
      <c r="B2635" s="22" t="s">
        <v>34</v>
      </c>
      <c r="C2635" s="22" t="s">
        <v>34</v>
      </c>
      <c r="D2635" s="25">
        <v>4022</v>
      </c>
      <c r="E2635" s="24">
        <v>69105</v>
      </c>
      <c r="F2635" s="22" t="s">
        <v>72</v>
      </c>
      <c r="G2635" s="22" t="s">
        <v>36</v>
      </c>
      <c r="H2635" s="22" t="s">
        <v>61</v>
      </c>
      <c r="I2635" s="23" t="s">
        <v>62</v>
      </c>
      <c r="J2635" t="str">
        <f>_xlfn.CONCAT(IFERROR(INDEX(Lookup!B:B, MATCH(Table1[[#This Row],[Origin City]], Lookup!A:A, 0)), Table1[[#This Row],[Origin City]]),","," ",Table1[[#This Row],[Origin State]])</f>
        <v>Phelps (Rock Port), MO</v>
      </c>
      <c r="K2635" s="23" t="s">
        <v>48</v>
      </c>
      <c r="L2635" s="23" t="s">
        <v>49</v>
      </c>
      <c r="M2635" s="23" t="s">
        <v>50</v>
      </c>
      <c r="N2635" s="44">
        <v>2184</v>
      </c>
      <c r="O2635" s="23" t="s">
        <v>51</v>
      </c>
      <c r="P2635" s="23">
        <v>110</v>
      </c>
      <c r="Q2635" s="23">
        <v>120</v>
      </c>
      <c r="R2635" s="23" t="s">
        <v>2</v>
      </c>
      <c r="S2635" s="23" t="s">
        <v>43</v>
      </c>
      <c r="T2635" s="23" t="s">
        <v>43</v>
      </c>
      <c r="U2635" s="37" t="s">
        <v>44</v>
      </c>
      <c r="V2635" s="32" t="s">
        <v>45</v>
      </c>
      <c r="W2635" s="4">
        <v>6135</v>
      </c>
      <c r="X2635" s="4">
        <f>IF(Table1[[#This Row],[Commodity]]="corn",Table1[[#This Row],[Tariff per Car]]/(111*2000/56),Table1[[#This Row],[Tariff per Car]]/(111*2000/60))</f>
        <v>1.6581081081081082</v>
      </c>
      <c r="Y2635" s="4">
        <f>Table1[[#This Row],[Tariff per Car]]/100.7</f>
        <v>60.923535253227406</v>
      </c>
      <c r="Z2635" s="4">
        <f>(Table1[[#This Row],[Tariff per Car]]/111)</f>
        <v>55.270270270270274</v>
      </c>
      <c r="AA2635" s="6">
        <f>(Table1[[#This Row],[Tariff per Car]]/111)/Table1[[#This Row],[Route Mileage]]</f>
        <v>2.5306900306900307E-2</v>
      </c>
      <c r="AB2635" s="4">
        <v>0.46</v>
      </c>
      <c r="AC2635" s="4">
        <f>Table1[[#This Row],[FSC per Mile]]*Table1[[#This Row],[Route Mileage]]</f>
        <v>1004.6400000000001</v>
      </c>
      <c r="AD2635" s="4">
        <f>Table1[[#This Row],[Tariff per Car]]+Table1[[#This Row],[FSC per Car]]</f>
        <v>7139.64</v>
      </c>
      <c r="AE2635" s="4">
        <f>IF(Table1[[#This Row],[Commodity]]="corn",Table1[[#This Row],[Tariff + FSC per Car]]/(111*2000/56),Table1[[#This Row],[Tariff + FSC per Car]]/(111*2000/60))</f>
        <v>1.9296324324324325</v>
      </c>
      <c r="AF2635" s="4">
        <f>Table1[[#This Row],[Tariff + FSC per Car]]/100.7</f>
        <v>70.900099304865947</v>
      </c>
      <c r="AG2635" s="4">
        <f>(Table1[[#This Row],[Tariff + FSC per Car]]/111)</f>
        <v>64.32108108108109</v>
      </c>
      <c r="AH2635" s="6">
        <f>(Table1[[#This Row],[Tariff + FSC per Car]]/111)/Table1[[#This Row],[Route Mileage]]</f>
        <v>2.9451044451044454E-2</v>
      </c>
    </row>
    <row r="2636" spans="1:34" x14ac:dyDescent="0.25">
      <c r="A2636" s="3">
        <v>46188</v>
      </c>
      <c r="B2636" s="22" t="s">
        <v>34</v>
      </c>
      <c r="C2636" s="22" t="s">
        <v>34</v>
      </c>
      <c r="D2636" s="25">
        <v>4022</v>
      </c>
      <c r="E2636" s="24">
        <v>69105</v>
      </c>
      <c r="F2636" s="22" t="s">
        <v>72</v>
      </c>
      <c r="G2636" s="22" t="s">
        <v>36</v>
      </c>
      <c r="H2636" s="22" t="s">
        <v>69</v>
      </c>
      <c r="I2636" s="23" t="s">
        <v>47</v>
      </c>
      <c r="J2636" t="str">
        <f>_xlfn.CONCAT(IFERROR(INDEX(Lookup!B:B, MATCH(Table1[[#This Row],[Origin City]], Lookup!A:A, 0)), Table1[[#This Row],[Origin City]]),","," ",Table1[[#This Row],[Origin State]])</f>
        <v>St. Cloud, MN</v>
      </c>
      <c r="K2636" s="23" t="s">
        <v>48</v>
      </c>
      <c r="L2636" s="23" t="s">
        <v>49</v>
      </c>
      <c r="M2636" s="23" t="s">
        <v>50</v>
      </c>
      <c r="N2636" s="44">
        <v>1887</v>
      </c>
      <c r="O2636" s="23" t="s">
        <v>51</v>
      </c>
      <c r="P2636" s="23">
        <v>110</v>
      </c>
      <c r="Q2636" s="23">
        <v>120</v>
      </c>
      <c r="R2636" s="23" t="s">
        <v>2</v>
      </c>
      <c r="S2636" s="23" t="s">
        <v>43</v>
      </c>
      <c r="T2636" s="23" t="s">
        <v>43</v>
      </c>
      <c r="U2636" s="37" t="s">
        <v>44</v>
      </c>
      <c r="V2636" s="32" t="s">
        <v>45</v>
      </c>
      <c r="W2636" s="4">
        <v>6235</v>
      </c>
      <c r="X2636" s="4">
        <f>IF(Table1[[#This Row],[Commodity]]="corn",Table1[[#This Row],[Tariff per Car]]/(111*2000/56),Table1[[#This Row],[Tariff per Car]]/(111*2000/60))</f>
        <v>1.6851351351351351</v>
      </c>
      <c r="Y2636" s="4">
        <f>Table1[[#This Row],[Tariff per Car]]/100.7</f>
        <v>61.916583912611713</v>
      </c>
      <c r="Z2636" s="4">
        <f>(Table1[[#This Row],[Tariff per Car]]/111)</f>
        <v>56.171171171171174</v>
      </c>
      <c r="AA2636" s="6">
        <f>(Table1[[#This Row],[Tariff per Car]]/111)/Table1[[#This Row],[Route Mileage]]</f>
        <v>2.9767446301627542E-2</v>
      </c>
      <c r="AB2636" s="4">
        <v>0.46</v>
      </c>
      <c r="AC2636" s="4">
        <f>Table1[[#This Row],[FSC per Mile]]*Table1[[#This Row],[Route Mileage]]</f>
        <v>868.02</v>
      </c>
      <c r="AD2636" s="4">
        <f>Table1[[#This Row],[Tariff per Car]]+Table1[[#This Row],[FSC per Car]]</f>
        <v>7103.02</v>
      </c>
      <c r="AE2636" s="4">
        <f>IF(Table1[[#This Row],[Commodity]]="corn",Table1[[#This Row],[Tariff + FSC per Car]]/(111*2000/56),Table1[[#This Row],[Tariff + FSC per Car]]/(111*2000/60))</f>
        <v>1.9197351351351353</v>
      </c>
      <c r="AF2636" s="4">
        <f>Table1[[#This Row],[Tariff + FSC per Car]]/100.7</f>
        <v>70.536444885799412</v>
      </c>
      <c r="AG2636" s="4">
        <f>(Table1[[#This Row],[Tariff + FSC per Car]]/111)</f>
        <v>63.991171171171175</v>
      </c>
      <c r="AH2636" s="6">
        <f>(Table1[[#This Row],[Tariff + FSC per Car]]/111)/Table1[[#This Row],[Route Mileage]]</f>
        <v>3.3911590445771689E-2</v>
      </c>
    </row>
    <row r="2637" spans="1:34" x14ac:dyDescent="0.25">
      <c r="A2637" s="3">
        <v>46188</v>
      </c>
      <c r="B2637" s="22" t="s">
        <v>131</v>
      </c>
      <c r="C2637" s="22" t="s">
        <v>131</v>
      </c>
      <c r="D2637" s="25">
        <v>4050</v>
      </c>
      <c r="E2637" s="24">
        <v>1001000</v>
      </c>
      <c r="F2637" s="22" t="s">
        <v>72</v>
      </c>
      <c r="G2637" s="22" t="s">
        <v>36</v>
      </c>
      <c r="H2637" s="22" t="s">
        <v>132</v>
      </c>
      <c r="I2637" s="23" t="s">
        <v>57</v>
      </c>
      <c r="J2637" t="str">
        <f>_xlfn.CONCAT(IFERROR(INDEX(Lookup!B:B, MATCH(Table1[[#This Row],[Origin City]], Lookup!A:A, 0)), Table1[[#This Row],[Origin City]]),","," ",Table1[[#This Row],[Origin State]])</f>
        <v>Gibson City, IL</v>
      </c>
      <c r="K2637" s="23" t="s">
        <v>133</v>
      </c>
      <c r="L2637" s="23" t="s">
        <v>83</v>
      </c>
      <c r="M2637" s="23" t="str">
        <f>_xlfn.CONCAT(IFERROR(INDEX(Lookup!B:B, MATCH(Table1[[#This Row],[Destination City]], Lookup!A:A, 0)), Table1[[#This Row],[Destination City]]),","," ",Table1[[#This Row],[Destination State]])</f>
        <v>Reserve, LA</v>
      </c>
      <c r="N2637" s="44">
        <v>870</v>
      </c>
      <c r="O2637" s="23" t="s">
        <v>86</v>
      </c>
      <c r="P2637" s="23">
        <v>105</v>
      </c>
      <c r="Q2637" s="23"/>
      <c r="R2637" s="23" t="s">
        <v>108</v>
      </c>
      <c r="S2637" s="23" t="s">
        <v>43</v>
      </c>
      <c r="T2637" s="23" t="s">
        <v>52</v>
      </c>
      <c r="U2637" s="31"/>
      <c r="V2637" s="32" t="s">
        <v>134</v>
      </c>
      <c r="W2637" s="4">
        <v>2136</v>
      </c>
      <c r="X2637" s="4">
        <f>IF(Table1[[#This Row],[Commodity]]="corn",Table1[[#This Row],[Tariff per Car]]/(111*2000/56),Table1[[#This Row],[Tariff per Car]]/(111*2000/60))</f>
        <v>0.57729729729729728</v>
      </c>
      <c r="Y2637" s="4">
        <f>Table1[[#This Row],[Tariff per Car]]/100.7</f>
        <v>21.211519364448858</v>
      </c>
      <c r="Z2637" s="4">
        <f>(Table1[[#This Row],[Tariff per Car]]/111)</f>
        <v>19.243243243243242</v>
      </c>
      <c r="AA2637" s="6">
        <f>(Table1[[#This Row],[Tariff per Car]]/111)/Table1[[#This Row],[Route Mileage]]</f>
        <v>2.2118670394532462E-2</v>
      </c>
      <c r="AB2637" s="4">
        <v>0.83799999999999997</v>
      </c>
      <c r="AC2637" s="4">
        <f>Table1[[#This Row],[FSC per Mile]]*Table1[[#This Row],[Route Mileage]]</f>
        <v>729.06</v>
      </c>
      <c r="AD2637" s="4">
        <f>Table1[[#This Row],[Tariff per Car]]+Table1[[#This Row],[FSC per Car]]</f>
        <v>2865.06</v>
      </c>
      <c r="AE2637" s="4">
        <f>IF(Table1[[#This Row],[Commodity]]="corn",Table1[[#This Row],[Tariff + FSC per Car]]/(111*2000/56),Table1[[#This Row],[Tariff + FSC per Car]]/(111*2000/60))</f>
        <v>0.77434054054054058</v>
      </c>
      <c r="AF2637" s="4">
        <f>Table1[[#This Row],[Tariff + FSC per Car]]/100.7</f>
        <v>28.451439920556105</v>
      </c>
      <c r="AG2637" s="4">
        <f>(Table1[[#This Row],[Tariff + FSC per Car]]/111)</f>
        <v>25.811351351351352</v>
      </c>
      <c r="AH2637" s="6">
        <f>(Table1[[#This Row],[Tariff + FSC per Car]]/111)/Table1[[#This Row],[Route Mileage]]</f>
        <v>2.9668219944082013E-2</v>
      </c>
    </row>
    <row r="2638" spans="1:34" x14ac:dyDescent="0.25">
      <c r="A2638" s="3">
        <v>46188</v>
      </c>
      <c r="B2638" s="22" t="s">
        <v>131</v>
      </c>
      <c r="C2638" s="22" t="s">
        <v>131</v>
      </c>
      <c r="D2638" s="25">
        <v>4050</v>
      </c>
      <c r="E2638" s="24">
        <v>1001000</v>
      </c>
      <c r="F2638" s="22" t="s">
        <v>72</v>
      </c>
      <c r="G2638" s="22" t="s">
        <v>36</v>
      </c>
      <c r="H2638" s="22" t="s">
        <v>132</v>
      </c>
      <c r="I2638" s="23" t="s">
        <v>57</v>
      </c>
      <c r="J2638" t="str">
        <f>_xlfn.CONCAT(IFERROR(INDEX(Lookup!B:B, MATCH(Table1[[#This Row],[Origin City]], Lookup!A:A, 0)), Table1[[#This Row],[Origin City]]),","," ",Table1[[#This Row],[Origin State]])</f>
        <v>Gibson City, IL</v>
      </c>
      <c r="K2638" s="23" t="s">
        <v>133</v>
      </c>
      <c r="L2638" s="23" t="s">
        <v>83</v>
      </c>
      <c r="M2638" s="23" t="str">
        <f>_xlfn.CONCAT(IFERROR(INDEX(Lookup!B:B, MATCH(Table1[[#This Row],[Destination City]], Lookup!A:A, 0)), Table1[[#This Row],[Destination City]]),","," ",Table1[[#This Row],[Destination State]])</f>
        <v>Reserve, LA</v>
      </c>
      <c r="N2638" s="44">
        <v>870</v>
      </c>
      <c r="O2638" s="23" t="s">
        <v>86</v>
      </c>
      <c r="P2638" s="23">
        <v>105</v>
      </c>
      <c r="Q2638" s="23"/>
      <c r="R2638" s="23" t="s">
        <v>2</v>
      </c>
      <c r="S2638" s="23" t="s">
        <v>43</v>
      </c>
      <c r="T2638" s="23" t="s">
        <v>52</v>
      </c>
      <c r="U2638" s="31"/>
      <c r="V2638" s="32" t="s">
        <v>134</v>
      </c>
      <c r="W2638" s="4">
        <v>2516</v>
      </c>
      <c r="X2638" s="4">
        <f>IF(Table1[[#This Row],[Commodity]]="corn",Table1[[#This Row],[Tariff per Car]]/(111*2000/56),Table1[[#This Row],[Tariff per Car]]/(111*2000/60))</f>
        <v>0.68</v>
      </c>
      <c r="Y2638" s="4">
        <f>Table1[[#This Row],[Tariff per Car]]/100.7</f>
        <v>24.985104270109236</v>
      </c>
      <c r="Z2638" s="4">
        <f>(Table1[[#This Row],[Tariff per Car]]/111)</f>
        <v>22.666666666666668</v>
      </c>
      <c r="AA2638" s="6">
        <f>(Table1[[#This Row],[Tariff per Car]]/111)/Table1[[#This Row],[Route Mileage]]</f>
        <v>2.6053639846743297E-2</v>
      </c>
      <c r="AB2638" s="4">
        <v>0.83799999999999997</v>
      </c>
      <c r="AC2638" s="4">
        <f>Table1[[#This Row],[FSC per Mile]]*Table1[[#This Row],[Route Mileage]]</f>
        <v>729.06</v>
      </c>
      <c r="AD2638" s="4">
        <f>Table1[[#This Row],[Tariff per Car]]+Table1[[#This Row],[FSC per Car]]</f>
        <v>3245.06</v>
      </c>
      <c r="AE2638" s="4">
        <f>IF(Table1[[#This Row],[Commodity]]="corn",Table1[[#This Row],[Tariff + FSC per Car]]/(111*2000/56),Table1[[#This Row],[Tariff + FSC per Car]]/(111*2000/60))</f>
        <v>0.87704324324324323</v>
      </c>
      <c r="AF2638" s="4">
        <f>Table1[[#This Row],[Tariff + FSC per Car]]/100.7</f>
        <v>32.225024826216483</v>
      </c>
      <c r="AG2638" s="4">
        <f>(Table1[[#This Row],[Tariff + FSC per Car]]/111)</f>
        <v>29.234774774774774</v>
      </c>
      <c r="AH2638" s="6">
        <f>(Table1[[#This Row],[Tariff + FSC per Car]]/111)/Table1[[#This Row],[Route Mileage]]</f>
        <v>3.3603189396292844E-2</v>
      </c>
    </row>
    <row r="2639" spans="1:34" x14ac:dyDescent="0.25">
      <c r="A2639" s="3">
        <v>46188</v>
      </c>
      <c r="B2639" s="22" t="s">
        <v>131</v>
      </c>
      <c r="C2639" s="22" t="s">
        <v>131</v>
      </c>
      <c r="D2639" s="25">
        <v>4050</v>
      </c>
      <c r="E2639" s="24">
        <v>1001000</v>
      </c>
      <c r="F2639" s="22" t="s">
        <v>72</v>
      </c>
      <c r="G2639" s="22" t="s">
        <v>36</v>
      </c>
      <c r="H2639" s="22" t="s">
        <v>135</v>
      </c>
      <c r="I2639" s="23" t="s">
        <v>59</v>
      </c>
      <c r="J2639" t="str">
        <f>_xlfn.CONCAT(IFERROR(INDEX(Lookup!B:B, MATCH(Table1[[#This Row],[Origin City]], Lookup!A:A, 0)), Table1[[#This Row],[Origin City]]),","," ",Table1[[#This Row],[Origin State]])</f>
        <v>Ida Grove, IA</v>
      </c>
      <c r="K2639" s="23" t="s">
        <v>136</v>
      </c>
      <c r="L2639" s="23" t="s">
        <v>83</v>
      </c>
      <c r="M2639" s="23" t="str">
        <f>_xlfn.CONCAT(IFERROR(INDEX(Lookup!B:B, MATCH(Table1[[#This Row],[Destination City]], Lookup!A:A, 0)), Table1[[#This Row],[Destination City]]),","," ",Table1[[#This Row],[Destination State]])</f>
        <v>Convent, LA</v>
      </c>
      <c r="N2639" s="44">
        <v>1376</v>
      </c>
      <c r="O2639" s="23" t="s">
        <v>86</v>
      </c>
      <c r="P2639" s="23">
        <v>105</v>
      </c>
      <c r="Q2639" s="23"/>
      <c r="R2639" s="23" t="s">
        <v>108</v>
      </c>
      <c r="S2639" s="23" t="s">
        <v>43</v>
      </c>
      <c r="T2639" s="23" t="s">
        <v>43</v>
      </c>
      <c r="U2639" s="31"/>
      <c r="V2639" s="32" t="s">
        <v>134</v>
      </c>
      <c r="W2639" s="4">
        <v>3269</v>
      </c>
      <c r="X2639" s="4">
        <f>IF(Table1[[#This Row],[Commodity]]="corn",Table1[[#This Row],[Tariff per Car]]/(111*2000/56),Table1[[#This Row],[Tariff per Car]]/(111*2000/60))</f>
        <v>0.88351351351351348</v>
      </c>
      <c r="Y2639" s="4">
        <f>Table1[[#This Row],[Tariff per Car]]/100.7</f>
        <v>32.462760675273088</v>
      </c>
      <c r="Z2639" s="4">
        <f>(Table1[[#This Row],[Tariff per Car]]/111)</f>
        <v>29.45045045045045</v>
      </c>
      <c r="AA2639" s="6">
        <f>(Table1[[#This Row],[Tariff per Car]]/111)/Table1[[#This Row],[Route Mileage]]</f>
        <v>2.1402943641315734E-2</v>
      </c>
      <c r="AB2639" s="4">
        <v>0.83799999999999997</v>
      </c>
      <c r="AC2639" s="4">
        <f>Table1[[#This Row],[FSC per Mile]]*Table1[[#This Row],[Route Mileage]]</f>
        <v>1153.088</v>
      </c>
      <c r="AD2639" s="4">
        <f>Table1[[#This Row],[Tariff per Car]]+Table1[[#This Row],[FSC per Car]]</f>
        <v>4422.0879999999997</v>
      </c>
      <c r="AE2639" s="4">
        <f>IF(Table1[[#This Row],[Commodity]]="corn",Table1[[#This Row],[Tariff + FSC per Car]]/(111*2000/56),Table1[[#This Row],[Tariff + FSC per Car]]/(111*2000/60))</f>
        <v>1.1951589189189189</v>
      </c>
      <c r="AF2639" s="4">
        <f>Table1[[#This Row],[Tariff + FSC per Car]]/100.7</f>
        <v>43.913485600794438</v>
      </c>
      <c r="AG2639" s="4">
        <f>(Table1[[#This Row],[Tariff + FSC per Car]]/111)</f>
        <v>39.838630630630625</v>
      </c>
      <c r="AH2639" s="6">
        <f>(Table1[[#This Row],[Tariff + FSC per Car]]/111)/Table1[[#This Row],[Route Mileage]]</f>
        <v>2.8952493190865281E-2</v>
      </c>
    </row>
    <row r="2640" spans="1:34" x14ac:dyDescent="0.25">
      <c r="A2640" s="3">
        <v>46188</v>
      </c>
      <c r="B2640" s="22" t="s">
        <v>131</v>
      </c>
      <c r="C2640" s="22" t="s">
        <v>131</v>
      </c>
      <c r="D2640" s="25">
        <v>4050</v>
      </c>
      <c r="E2640" s="24">
        <v>1001000</v>
      </c>
      <c r="F2640" s="22" t="s">
        <v>72</v>
      </c>
      <c r="G2640" s="22" t="s">
        <v>36</v>
      </c>
      <c r="H2640" s="22" t="s">
        <v>135</v>
      </c>
      <c r="I2640" s="23" t="s">
        <v>59</v>
      </c>
      <c r="J2640" t="str">
        <f>_xlfn.CONCAT(IFERROR(INDEX(Lookup!B:B, MATCH(Table1[[#This Row],[Origin City]], Lookup!A:A, 0)), Table1[[#This Row],[Origin City]]),","," ",Table1[[#This Row],[Origin State]])</f>
        <v>Ida Grove, IA</v>
      </c>
      <c r="K2640" s="23" t="s">
        <v>136</v>
      </c>
      <c r="L2640" s="23" t="s">
        <v>83</v>
      </c>
      <c r="M2640" s="23" t="str">
        <f>_xlfn.CONCAT(IFERROR(INDEX(Lookup!B:B, MATCH(Table1[[#This Row],[Destination City]], Lookup!A:A, 0)), Table1[[#This Row],[Destination City]]),","," ",Table1[[#This Row],[Destination State]])</f>
        <v>Convent, LA</v>
      </c>
      <c r="N2640" s="44">
        <v>1376</v>
      </c>
      <c r="O2640" s="23" t="s">
        <v>86</v>
      </c>
      <c r="P2640" s="23">
        <v>105</v>
      </c>
      <c r="Q2640" s="23"/>
      <c r="R2640" s="23" t="s">
        <v>2</v>
      </c>
      <c r="S2640" s="23" t="s">
        <v>43</v>
      </c>
      <c r="T2640" s="23" t="s">
        <v>43</v>
      </c>
      <c r="U2640" s="31"/>
      <c r="V2640" s="32" t="s">
        <v>134</v>
      </c>
      <c r="W2640" s="4">
        <v>3704</v>
      </c>
      <c r="X2640" s="4">
        <f>IF(Table1[[#This Row],[Commodity]]="corn",Table1[[#This Row],[Tariff per Car]]/(111*2000/56),Table1[[#This Row],[Tariff per Car]]/(111*2000/60))</f>
        <v>1.0010810810810811</v>
      </c>
      <c r="Y2640" s="4">
        <f>Table1[[#This Row],[Tariff per Car]]/100.7</f>
        <v>36.782522343594835</v>
      </c>
      <c r="Z2640" s="4">
        <f>(Table1[[#This Row],[Tariff per Car]]/111)</f>
        <v>33.369369369369366</v>
      </c>
      <c r="AA2640" s="6">
        <f>(Table1[[#This Row],[Tariff per Car]]/111)/Table1[[#This Row],[Route Mileage]]</f>
        <v>2.4250995181227739E-2</v>
      </c>
      <c r="AB2640" s="4">
        <v>0.83799999999999997</v>
      </c>
      <c r="AC2640" s="4">
        <f>Table1[[#This Row],[FSC per Mile]]*Table1[[#This Row],[Route Mileage]]</f>
        <v>1153.088</v>
      </c>
      <c r="AD2640" s="4">
        <f>Table1[[#This Row],[Tariff per Car]]+Table1[[#This Row],[FSC per Car]]</f>
        <v>4857.0879999999997</v>
      </c>
      <c r="AE2640" s="4">
        <f>IF(Table1[[#This Row],[Commodity]]="corn",Table1[[#This Row],[Tariff + FSC per Car]]/(111*2000/56),Table1[[#This Row],[Tariff + FSC per Car]]/(111*2000/60))</f>
        <v>1.3127264864864865</v>
      </c>
      <c r="AF2640" s="4">
        <f>Table1[[#This Row],[Tariff + FSC per Car]]/100.7</f>
        <v>48.233247269116184</v>
      </c>
      <c r="AG2640" s="4">
        <f>(Table1[[#This Row],[Tariff + FSC per Car]]/111)</f>
        <v>43.757549549549545</v>
      </c>
      <c r="AH2640" s="6">
        <f>(Table1[[#This Row],[Tariff + FSC per Car]]/111)/Table1[[#This Row],[Route Mileage]]</f>
        <v>3.1800544730777286E-2</v>
      </c>
    </row>
    <row r="2641" spans="1:34" x14ac:dyDescent="0.25">
      <c r="A2641" s="3">
        <v>46188</v>
      </c>
      <c r="B2641" s="22" t="s">
        <v>88</v>
      </c>
      <c r="C2641" s="22" t="s">
        <v>81</v>
      </c>
      <c r="D2641" s="25">
        <v>4444</v>
      </c>
      <c r="E2641" s="24">
        <v>47004</v>
      </c>
      <c r="F2641" s="22" t="s">
        <v>72</v>
      </c>
      <c r="G2641" s="22" t="s">
        <v>36</v>
      </c>
      <c r="H2641" s="22" t="s">
        <v>89</v>
      </c>
      <c r="I2641" s="23" t="s">
        <v>75</v>
      </c>
      <c r="J2641" t="str">
        <f>_xlfn.CONCAT(IFERROR(INDEX(Lookup!B:B, MATCH(Table1[[#This Row],[Origin City]], Lookup!A:A, 0)), Table1[[#This Row],[Origin City]]),","," ",Table1[[#This Row],[Origin State]])</f>
        <v>Enderlin, ND</v>
      </c>
      <c r="K2641" s="23" t="s">
        <v>119</v>
      </c>
      <c r="L2641" s="23" t="s">
        <v>57</v>
      </c>
      <c r="M2641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641" s="44">
        <v>1222</v>
      </c>
      <c r="O2641" s="23" t="s">
        <v>86</v>
      </c>
      <c r="P2641" s="23">
        <v>110</v>
      </c>
      <c r="Q2641" s="23">
        <v>110</v>
      </c>
      <c r="R2641" s="23" t="s">
        <v>42</v>
      </c>
      <c r="S2641" s="23" t="s">
        <v>43</v>
      </c>
      <c r="T2641" s="23" t="s">
        <v>52</v>
      </c>
      <c r="U2641" s="31"/>
      <c r="V2641" s="32" t="s">
        <v>87</v>
      </c>
      <c r="W2641" s="4">
        <v>3526</v>
      </c>
      <c r="X2641" s="4">
        <f>IF(Table1[[#This Row],[Commodity]]="corn",Table1[[#This Row],[Tariff per Car]]/(111*2000/56),Table1[[#This Row],[Tariff per Car]]/(111*2000/60))</f>
        <v>0.95297297297297301</v>
      </c>
      <c r="Y2641" s="4">
        <f>Table1[[#This Row],[Tariff per Car]]/100.7</f>
        <v>35.01489572989076</v>
      </c>
      <c r="Z2641" s="4">
        <f>(Table1[[#This Row],[Tariff per Car]]/111)</f>
        <v>31.765765765765767</v>
      </c>
      <c r="AA2641" s="6">
        <f>(Table1[[#This Row],[Tariff per Car]]/111)/Table1[[#This Row],[Route Mileage]]</f>
        <v>2.5994898335323868E-2</v>
      </c>
      <c r="AB2641" s="4">
        <v>0.69</v>
      </c>
      <c r="AC2641" s="4">
        <f>Table1[[#This Row],[FSC per Mile]]*Table1[[#This Row],[Route Mileage]]</f>
        <v>843.18</v>
      </c>
      <c r="AD2641" s="4">
        <f>Table1[[#This Row],[Tariff per Car]]+Table1[[#This Row],[FSC per Car]]</f>
        <v>4369.18</v>
      </c>
      <c r="AE2641" s="4">
        <f>IF(Table1[[#This Row],[Commodity]]="corn",Table1[[#This Row],[Tariff + FSC per Car]]/(111*2000/56),Table1[[#This Row],[Tariff + FSC per Car]]/(111*2000/60))</f>
        <v>1.1808594594594595</v>
      </c>
      <c r="AF2641" s="4">
        <f>Table1[[#This Row],[Tariff + FSC per Car]]/100.7</f>
        <v>43.38808341608739</v>
      </c>
      <c r="AG2641" s="4">
        <f>(Table1[[#This Row],[Tariff + FSC per Car]]/111)</f>
        <v>39.361981981981984</v>
      </c>
      <c r="AH2641" s="6">
        <f>(Table1[[#This Row],[Tariff + FSC per Car]]/111)/Table1[[#This Row],[Route Mileage]]</f>
        <v>3.2211114551540083E-2</v>
      </c>
    </row>
    <row r="2642" spans="1:34" x14ac:dyDescent="0.25">
      <c r="A2642" s="3">
        <v>46188</v>
      </c>
      <c r="B2642" s="22" t="s">
        <v>88</v>
      </c>
      <c r="C2642" s="22" t="s">
        <v>81</v>
      </c>
      <c r="D2642" s="25">
        <v>4444</v>
      </c>
      <c r="E2642" s="24">
        <v>45650</v>
      </c>
      <c r="F2642" s="22" t="s">
        <v>72</v>
      </c>
      <c r="G2642" s="22" t="s">
        <v>36</v>
      </c>
      <c r="H2642" s="22" t="s">
        <v>89</v>
      </c>
      <c r="I2642" s="23" t="s">
        <v>75</v>
      </c>
      <c r="J2642" t="str">
        <f>_xlfn.CONCAT(IFERROR(INDEX(Lookup!B:B, MATCH(Table1[[#This Row],[Origin City]], Lookup!A:A, 0)), Table1[[#This Row],[Origin City]]),","," ",Table1[[#This Row],[Origin State]])</f>
        <v>Enderlin, ND</v>
      </c>
      <c r="K2642" s="23" t="s">
        <v>90</v>
      </c>
      <c r="L2642" s="23" t="s">
        <v>49</v>
      </c>
      <c r="M2642" s="23" t="str">
        <f>_xlfn.CONCAT(IFERROR(INDEX(Lookup!B:B, MATCH(Table1[[#This Row],[Destination City]], Lookup!A:A, 0)), Table1[[#This Row],[Destination City]]),","," ",Table1[[#This Row],[Destination State]])</f>
        <v>Kalama, WA</v>
      </c>
      <c r="N2642" s="44">
        <v>1617</v>
      </c>
      <c r="O2642" s="23" t="s">
        <v>86</v>
      </c>
      <c r="P2642" s="23">
        <v>110</v>
      </c>
      <c r="Q2642" s="23">
        <v>110</v>
      </c>
      <c r="R2642" s="23" t="s">
        <v>42</v>
      </c>
      <c r="S2642" s="23" t="s">
        <v>43</v>
      </c>
      <c r="T2642" s="23" t="s">
        <v>52</v>
      </c>
      <c r="U2642" s="31"/>
      <c r="V2642" s="32" t="s">
        <v>87</v>
      </c>
      <c r="W2642" s="4">
        <v>5785</v>
      </c>
      <c r="X2642" s="4">
        <f>IF(Table1[[#This Row],[Commodity]]="corn",Table1[[#This Row],[Tariff per Car]]/(111*2000/56),Table1[[#This Row],[Tariff per Car]]/(111*2000/60))</f>
        <v>1.5635135135135134</v>
      </c>
      <c r="Y2642" s="4">
        <f>Table1[[#This Row],[Tariff per Car]]/100.7</f>
        <v>57.447864945382321</v>
      </c>
      <c r="Z2642" s="4">
        <f>(Table1[[#This Row],[Tariff per Car]]/111)</f>
        <v>52.117117117117118</v>
      </c>
      <c r="AA2642" s="6">
        <f>(Table1[[#This Row],[Tariff per Car]]/111)/Table1[[#This Row],[Route Mileage]]</f>
        <v>3.2230746516460802E-2</v>
      </c>
      <c r="AB2642" s="4">
        <v>0.69</v>
      </c>
      <c r="AC2642" s="4">
        <f>Table1[[#This Row],[FSC per Mile]]*Table1[[#This Row],[Route Mileage]]</f>
        <v>1115.73</v>
      </c>
      <c r="AD2642" s="4">
        <f>Table1[[#This Row],[Tariff per Car]]+Table1[[#This Row],[FSC per Car]]</f>
        <v>6900.73</v>
      </c>
      <c r="AE2642" s="4">
        <f>IF(Table1[[#This Row],[Commodity]]="corn",Table1[[#This Row],[Tariff + FSC per Car]]/(111*2000/56),Table1[[#This Row],[Tariff + FSC per Car]]/(111*2000/60))</f>
        <v>1.8650621621621621</v>
      </c>
      <c r="AF2642" s="4">
        <f>Table1[[#This Row],[Tariff + FSC per Car]]/100.7</f>
        <v>68.527606752730875</v>
      </c>
      <c r="AG2642" s="4">
        <f>(Table1[[#This Row],[Tariff + FSC per Car]]/111)</f>
        <v>62.168738738738732</v>
      </c>
      <c r="AH2642" s="6">
        <f>(Table1[[#This Row],[Tariff + FSC per Car]]/111)/Table1[[#This Row],[Route Mileage]]</f>
        <v>3.8446962732677017E-2</v>
      </c>
    </row>
    <row r="2643" spans="1:34" x14ac:dyDescent="0.25">
      <c r="A2643" s="3">
        <v>46188</v>
      </c>
      <c r="B2643" s="22" t="s">
        <v>94</v>
      </c>
      <c r="C2643" s="22" t="s">
        <v>94</v>
      </c>
      <c r="D2643" s="25">
        <v>4317</v>
      </c>
      <c r="F2643" s="22" t="s">
        <v>72</v>
      </c>
      <c r="G2643" s="22" t="s">
        <v>36</v>
      </c>
      <c r="H2643" s="22" t="s">
        <v>106</v>
      </c>
      <c r="I2643" s="23" t="s">
        <v>57</v>
      </c>
      <c r="J2643" t="str">
        <f>_xlfn.CONCAT(IFERROR(INDEX(Lookup!B:B, MATCH(Table1[[#This Row],[Origin City]], Lookup!A:A, 0)), Table1[[#This Row],[Origin City]]),","," ",Table1[[#This Row],[Origin State]])</f>
        <v>Casey, IL</v>
      </c>
      <c r="K2643" s="23" t="s">
        <v>107</v>
      </c>
      <c r="L2643" s="23" t="s">
        <v>98</v>
      </c>
      <c r="M2643" s="23" t="str">
        <f>_xlfn.CONCAT(IFERROR(INDEX(Lookup!B:B, MATCH(Table1[[#This Row],[Destination City]], Lookup!A:A, 0)), Table1[[#This Row],[Destination City]]),","," ",Table1[[#This Row],[Destination State]])</f>
        <v>Mobile, AL</v>
      </c>
      <c r="N2643" s="44">
        <v>779</v>
      </c>
      <c r="O2643" s="23" t="s">
        <v>86</v>
      </c>
      <c r="P2643" s="23">
        <v>90</v>
      </c>
      <c r="Q2643" s="23">
        <v>90</v>
      </c>
      <c r="R2643" s="23" t="s">
        <v>108</v>
      </c>
      <c r="S2643" s="23" t="s">
        <v>43</v>
      </c>
      <c r="T2643" s="23" t="s">
        <v>52</v>
      </c>
      <c r="U2643" s="31"/>
      <c r="V2643" s="32" t="s">
        <v>87</v>
      </c>
      <c r="W2643" s="4">
        <v>3646</v>
      </c>
      <c r="X2643" s="4">
        <f>IF(Table1[[#This Row],[Commodity]]="corn",Table1[[#This Row],[Tariff per Car]]/(111*2000/56),Table1[[#This Row],[Tariff per Car]]/(111*2000/60))</f>
        <v>0.98540540540540544</v>
      </c>
      <c r="Y2643" s="4">
        <f>Table1[[#This Row],[Tariff per Car]]/100.7</f>
        <v>36.206554121151939</v>
      </c>
      <c r="Z2643" s="4">
        <f>(Table1[[#This Row],[Tariff per Car]]/111)</f>
        <v>32.846846846846844</v>
      </c>
      <c r="AA2643" s="6">
        <f>(Table1[[#This Row],[Tariff per Car]]/111)/Table1[[#This Row],[Route Mileage]]</f>
        <v>4.2165400316876565E-2</v>
      </c>
      <c r="AB2643" s="4">
        <v>0.44</v>
      </c>
      <c r="AC2643" s="4">
        <f>Table1[[#This Row],[FSC per Mile]]*Table1[[#This Row],[Route Mileage]]</f>
        <v>342.76</v>
      </c>
      <c r="AD2643" s="4">
        <f>Table1[[#This Row],[Tariff per Car]]+Table1[[#This Row],[FSC per Car]]</f>
        <v>3988.76</v>
      </c>
      <c r="AE2643" s="4">
        <f>IF(Table1[[#This Row],[Commodity]]="corn",Table1[[#This Row],[Tariff + FSC per Car]]/(111*2000/56),Table1[[#This Row],[Tariff + FSC per Car]]/(111*2000/60))</f>
        <v>1.0780432432432434</v>
      </c>
      <c r="AF2643" s="4">
        <f>Table1[[#This Row],[Tariff + FSC per Car]]/100.7</f>
        <v>39.610327706057596</v>
      </c>
      <c r="AG2643" s="4">
        <f>(Table1[[#This Row],[Tariff + FSC per Car]]/111)</f>
        <v>35.934774774774773</v>
      </c>
      <c r="AH2643" s="6">
        <f>(Table1[[#This Row],[Tariff + FSC per Car]]/111)/Table1[[#This Row],[Route Mileage]]</f>
        <v>4.612936428084053E-2</v>
      </c>
    </row>
    <row r="2644" spans="1:34" x14ac:dyDescent="0.25">
      <c r="A2644" s="3">
        <v>46188</v>
      </c>
      <c r="B2644" s="22" t="s">
        <v>94</v>
      </c>
      <c r="C2644" s="22" t="s">
        <v>94</v>
      </c>
      <c r="D2644" s="25">
        <v>4317</v>
      </c>
      <c r="F2644" s="22" t="s">
        <v>72</v>
      </c>
      <c r="G2644" s="22" t="s">
        <v>36</v>
      </c>
      <c r="H2644" s="22" t="s">
        <v>106</v>
      </c>
      <c r="I2644" s="23" t="s">
        <v>57</v>
      </c>
      <c r="J2644" t="str">
        <f>_xlfn.CONCAT(IFERROR(INDEX(Lookup!B:B, MATCH(Table1[[#This Row],[Origin City]], Lookup!A:A, 0)), Table1[[#This Row],[Origin City]]),","," ",Table1[[#This Row],[Origin State]])</f>
        <v>Casey, IL</v>
      </c>
      <c r="K2644" s="23" t="s">
        <v>107</v>
      </c>
      <c r="L2644" s="23" t="s">
        <v>98</v>
      </c>
      <c r="M2644" s="23" t="str">
        <f>_xlfn.CONCAT(IFERROR(INDEX(Lookup!B:B, MATCH(Table1[[#This Row],[Destination City]], Lookup!A:A, 0)), Table1[[#This Row],[Destination City]]),","," ",Table1[[#This Row],[Destination State]])</f>
        <v>Mobile, AL</v>
      </c>
      <c r="N2644" s="44">
        <v>779</v>
      </c>
      <c r="O2644" s="23" t="s">
        <v>86</v>
      </c>
      <c r="P2644" s="23">
        <v>90</v>
      </c>
      <c r="Q2644" s="23">
        <v>90</v>
      </c>
      <c r="R2644" s="23" t="s">
        <v>2</v>
      </c>
      <c r="S2644" s="23" t="s">
        <v>43</v>
      </c>
      <c r="T2644" s="23" t="s">
        <v>43</v>
      </c>
      <c r="U2644" s="31"/>
      <c r="V2644" s="32" t="s">
        <v>87</v>
      </c>
      <c r="W2644" s="4">
        <v>3866</v>
      </c>
      <c r="X2644" s="4">
        <f>IF(Table1[[#This Row],[Commodity]]="corn",Table1[[#This Row],[Tariff per Car]]/(111*2000/56),Table1[[#This Row],[Tariff per Car]]/(111*2000/60))</f>
        <v>1.0448648648648649</v>
      </c>
      <c r="Y2644" s="4">
        <f>Table1[[#This Row],[Tariff per Car]]/100.7</f>
        <v>38.391261171797417</v>
      </c>
      <c r="Z2644" s="4">
        <f>(Table1[[#This Row],[Tariff per Car]]/111)</f>
        <v>34.828828828828826</v>
      </c>
      <c r="AA2644" s="6">
        <f>(Table1[[#This Row],[Tariff per Car]]/111)/Table1[[#This Row],[Route Mileage]]</f>
        <v>4.4709664735338675E-2</v>
      </c>
      <c r="AB2644" s="4">
        <v>0.44</v>
      </c>
      <c r="AC2644" s="4">
        <f>Table1[[#This Row],[FSC per Mile]]*Table1[[#This Row],[Route Mileage]]</f>
        <v>342.76</v>
      </c>
      <c r="AD2644" s="4">
        <f>Table1[[#This Row],[Tariff per Car]]+Table1[[#This Row],[FSC per Car]]</f>
        <v>4208.76</v>
      </c>
      <c r="AE2644" s="4">
        <f>IF(Table1[[#This Row],[Commodity]]="corn",Table1[[#This Row],[Tariff + FSC per Car]]/(111*2000/56),Table1[[#This Row],[Tariff + FSC per Car]]/(111*2000/60))</f>
        <v>1.1375027027027027</v>
      </c>
      <c r="AF2644" s="4">
        <f>Table1[[#This Row],[Tariff + FSC per Car]]/100.7</f>
        <v>41.795034756703082</v>
      </c>
      <c r="AG2644" s="4">
        <f>(Table1[[#This Row],[Tariff + FSC per Car]]/111)</f>
        <v>37.916756756756762</v>
      </c>
      <c r="AH2644" s="6">
        <f>(Table1[[#This Row],[Tariff + FSC per Car]]/111)/Table1[[#This Row],[Route Mileage]]</f>
        <v>4.8673628699302647E-2</v>
      </c>
    </row>
    <row r="2645" spans="1:34" x14ac:dyDescent="0.25">
      <c r="A2645" s="3">
        <v>46188</v>
      </c>
      <c r="B2645" s="22" t="s">
        <v>94</v>
      </c>
      <c r="C2645" s="22" t="s">
        <v>94</v>
      </c>
      <c r="D2645" s="25">
        <v>4317</v>
      </c>
      <c r="F2645" s="22" t="s">
        <v>72</v>
      </c>
      <c r="G2645" s="22" t="s">
        <v>36</v>
      </c>
      <c r="H2645" s="22" t="s">
        <v>109</v>
      </c>
      <c r="I2645" s="23" t="s">
        <v>100</v>
      </c>
      <c r="J2645" t="str">
        <f>_xlfn.CONCAT(IFERROR(INDEX(Lookup!B:B, MATCH(Table1[[#This Row],[Origin City]], Lookup!A:A, 0)), Table1[[#This Row],[Origin City]]),","," ",Table1[[#This Row],[Origin State]])</f>
        <v>Marion, OH</v>
      </c>
      <c r="K2645" s="23" t="s">
        <v>110</v>
      </c>
      <c r="L2645" s="23" t="s">
        <v>111</v>
      </c>
      <c r="M2645" s="23" t="str">
        <f>_xlfn.CONCAT(IFERROR(INDEX(Lookup!B:B, MATCH(Table1[[#This Row],[Destination City]], Lookup!A:A, 0)), Table1[[#This Row],[Destination City]]),","," ",Table1[[#This Row],[Destination State]])</f>
        <v>Chesapeake, VA</v>
      </c>
      <c r="N2645" s="44">
        <v>760</v>
      </c>
      <c r="O2645" s="23" t="s">
        <v>86</v>
      </c>
      <c r="P2645" s="23">
        <v>90</v>
      </c>
      <c r="Q2645" s="23">
        <v>90</v>
      </c>
      <c r="R2645" s="23" t="s">
        <v>108</v>
      </c>
      <c r="S2645" s="23" t="s">
        <v>43</v>
      </c>
      <c r="T2645" s="23" t="s">
        <v>52</v>
      </c>
      <c r="U2645" s="31"/>
      <c r="V2645" s="32" t="s">
        <v>87</v>
      </c>
      <c r="W2645" s="4">
        <v>3214</v>
      </c>
      <c r="X2645" s="4">
        <f>IF(Table1[[#This Row],[Commodity]]="corn",Table1[[#This Row],[Tariff per Car]]/(111*2000/56),Table1[[#This Row],[Tariff per Car]]/(111*2000/60))</f>
        <v>0.86864864864864866</v>
      </c>
      <c r="Y2645" s="4">
        <f>Table1[[#This Row],[Tariff per Car]]/100.7</f>
        <v>31.916583912611717</v>
      </c>
      <c r="Z2645" s="4">
        <f>(Table1[[#This Row],[Tariff per Car]]/111)</f>
        <v>28.954954954954953</v>
      </c>
      <c r="AA2645" s="6">
        <f>(Table1[[#This Row],[Tariff per Car]]/111)/Table1[[#This Row],[Route Mileage]]</f>
        <v>3.80986249407302E-2</v>
      </c>
      <c r="AB2645" s="4">
        <v>0.44</v>
      </c>
      <c r="AC2645" s="4">
        <f>Table1[[#This Row],[FSC per Mile]]*Table1[[#This Row],[Route Mileage]]</f>
        <v>334.4</v>
      </c>
      <c r="AD2645" s="4">
        <f>Table1[[#This Row],[Tariff per Car]]+Table1[[#This Row],[FSC per Car]]</f>
        <v>3548.4</v>
      </c>
      <c r="AE2645" s="4">
        <f>IF(Table1[[#This Row],[Commodity]]="corn",Table1[[#This Row],[Tariff + FSC per Car]]/(111*2000/56),Table1[[#This Row],[Tariff + FSC per Car]]/(111*2000/60))</f>
        <v>0.95902702702702702</v>
      </c>
      <c r="AF2645" s="4">
        <f>Table1[[#This Row],[Tariff + FSC per Car]]/100.7</f>
        <v>35.237338629592848</v>
      </c>
      <c r="AG2645" s="4">
        <f>(Table1[[#This Row],[Tariff + FSC per Car]]/111)</f>
        <v>31.967567567567567</v>
      </c>
      <c r="AH2645" s="6">
        <f>(Table1[[#This Row],[Tariff + FSC per Car]]/111)/Table1[[#This Row],[Route Mileage]]</f>
        <v>4.2062588904694165E-2</v>
      </c>
    </row>
    <row r="2646" spans="1:34" x14ac:dyDescent="0.25">
      <c r="A2646" s="3">
        <v>46188</v>
      </c>
      <c r="B2646" s="22" t="s">
        <v>94</v>
      </c>
      <c r="C2646" s="22" t="s">
        <v>94</v>
      </c>
      <c r="D2646" s="25">
        <v>4317</v>
      </c>
      <c r="F2646" s="22" t="s">
        <v>72</v>
      </c>
      <c r="G2646" s="22" t="s">
        <v>36</v>
      </c>
      <c r="H2646" s="22" t="s">
        <v>109</v>
      </c>
      <c r="I2646" s="23" t="s">
        <v>100</v>
      </c>
      <c r="J2646" t="str">
        <f>_xlfn.CONCAT(IFERROR(INDEX(Lookup!B:B, MATCH(Table1[[#This Row],[Origin City]], Lookup!A:A, 0)), Table1[[#This Row],[Origin City]]),","," ",Table1[[#This Row],[Origin State]])</f>
        <v>Marion, OH</v>
      </c>
      <c r="K2646" s="23" t="s">
        <v>110</v>
      </c>
      <c r="L2646" s="23" t="s">
        <v>111</v>
      </c>
      <c r="M2646" s="23" t="str">
        <f>_xlfn.CONCAT(IFERROR(INDEX(Lookup!B:B, MATCH(Table1[[#This Row],[Destination City]], Lookup!A:A, 0)), Table1[[#This Row],[Destination City]]),","," ",Table1[[#This Row],[Destination State]])</f>
        <v>Chesapeake, VA</v>
      </c>
      <c r="N2646" s="44">
        <v>760</v>
      </c>
      <c r="O2646" s="23" t="s">
        <v>86</v>
      </c>
      <c r="P2646" s="23">
        <v>90</v>
      </c>
      <c r="Q2646" s="23">
        <v>90</v>
      </c>
      <c r="R2646" s="23" t="s">
        <v>2</v>
      </c>
      <c r="S2646" s="23" t="s">
        <v>43</v>
      </c>
      <c r="T2646" s="23" t="s">
        <v>43</v>
      </c>
      <c r="U2646" s="31"/>
      <c r="V2646" s="32" t="s">
        <v>87</v>
      </c>
      <c r="W2646" s="4">
        <v>3654</v>
      </c>
      <c r="X2646" s="4">
        <f>IF(Table1[[#This Row],[Commodity]]="corn",Table1[[#This Row],[Tariff per Car]]/(111*2000/56),Table1[[#This Row],[Tariff per Car]]/(111*2000/60))</f>
        <v>0.98756756756756758</v>
      </c>
      <c r="Y2646" s="4">
        <f>Table1[[#This Row],[Tariff per Car]]/100.7</f>
        <v>36.285998013902677</v>
      </c>
      <c r="Z2646" s="4">
        <f>(Table1[[#This Row],[Tariff per Car]]/111)</f>
        <v>32.918918918918919</v>
      </c>
      <c r="AA2646" s="6">
        <f>(Table1[[#This Row],[Tariff per Car]]/111)/Table1[[#This Row],[Route Mileage]]</f>
        <v>4.3314366998577526E-2</v>
      </c>
      <c r="AB2646" s="4">
        <v>0.44</v>
      </c>
      <c r="AC2646" s="4">
        <f>Table1[[#This Row],[FSC per Mile]]*Table1[[#This Row],[Route Mileage]]</f>
        <v>334.4</v>
      </c>
      <c r="AD2646" s="4">
        <f>Table1[[#This Row],[Tariff per Car]]+Table1[[#This Row],[FSC per Car]]</f>
        <v>3988.4</v>
      </c>
      <c r="AE2646" s="4">
        <f>IF(Table1[[#This Row],[Commodity]]="corn",Table1[[#This Row],[Tariff + FSC per Car]]/(111*2000/56),Table1[[#This Row],[Tariff + FSC per Car]]/(111*2000/60))</f>
        <v>1.0779459459459459</v>
      </c>
      <c r="AF2646" s="4">
        <f>Table1[[#This Row],[Tariff + FSC per Car]]/100.7</f>
        <v>39.606752730883812</v>
      </c>
      <c r="AG2646" s="4">
        <f>(Table1[[#This Row],[Tariff + FSC per Car]]/111)</f>
        <v>35.931531531531533</v>
      </c>
      <c r="AH2646" s="6">
        <f>(Table1[[#This Row],[Tariff + FSC per Car]]/111)/Table1[[#This Row],[Route Mileage]]</f>
        <v>4.7278330962541491E-2</v>
      </c>
    </row>
    <row r="2647" spans="1:34" x14ac:dyDescent="0.25">
      <c r="A2647" s="3">
        <v>46188</v>
      </c>
      <c r="B2647" s="22" t="s">
        <v>112</v>
      </c>
      <c r="C2647" s="22" t="s">
        <v>112</v>
      </c>
      <c r="D2647" s="25">
        <v>4051</v>
      </c>
      <c r="E2647" s="24">
        <v>1144</v>
      </c>
      <c r="F2647" s="22" t="s">
        <v>72</v>
      </c>
      <c r="G2647" s="22" t="s">
        <v>36</v>
      </c>
      <c r="H2647" s="22" t="s">
        <v>128</v>
      </c>
      <c r="I2647" s="23" t="s">
        <v>77</v>
      </c>
      <c r="J2647" t="str">
        <f>_xlfn.CONCAT(IFERROR(INDEX(Lookup!B:B, MATCH(Table1[[#This Row],[Origin City]], Lookup!A:A, 0)), Table1[[#This Row],[Origin City]]),","," ",Table1[[#This Row],[Origin State]])</f>
        <v>Canton, KS</v>
      </c>
      <c r="K2647" s="23" t="s">
        <v>65</v>
      </c>
      <c r="L2647" s="23" t="s">
        <v>54</v>
      </c>
      <c r="M2647" s="23" t="str">
        <f>_xlfn.CONCAT(IFERROR(INDEX(Lookup!B:B, MATCH(Table1[[#This Row],[Destination City]], Lookup!A:A, 0)), Table1[[#This Row],[Destination City]]),","," ",Table1[[#This Row],[Destination State]])</f>
        <v>Houston, TX</v>
      </c>
      <c r="N2647" s="44">
        <v>747</v>
      </c>
      <c r="O2647" s="23" t="s">
        <v>51</v>
      </c>
      <c r="P2647" s="23">
        <v>107</v>
      </c>
      <c r="Q2647" s="23"/>
      <c r="R2647" s="23" t="s">
        <v>42</v>
      </c>
      <c r="S2647" s="23" t="s">
        <v>43</v>
      </c>
      <c r="T2647" s="23" t="s">
        <v>52</v>
      </c>
      <c r="U2647" s="37" t="s">
        <v>44</v>
      </c>
      <c r="V2647" s="32"/>
      <c r="W2647" s="4">
        <v>3650</v>
      </c>
      <c r="X2647" s="4">
        <f>IF(Table1[[#This Row],[Commodity]]="corn",Table1[[#This Row],[Tariff per Car]]/(111*2000/56),Table1[[#This Row],[Tariff per Car]]/(111*2000/60))</f>
        <v>0.98648648648648651</v>
      </c>
      <c r="Y2647" s="4">
        <f>Table1[[#This Row],[Tariff per Car]]/100.7</f>
        <v>36.246276067527305</v>
      </c>
      <c r="Z2647" s="4">
        <f>(Table1[[#This Row],[Tariff per Car]]/111)</f>
        <v>32.882882882882882</v>
      </c>
      <c r="AA2647" s="6">
        <f>(Table1[[#This Row],[Tariff per Car]]/111)/Table1[[#This Row],[Route Mileage]]</f>
        <v>4.4019923537995824E-2</v>
      </c>
      <c r="AB2647" s="4">
        <v>0.69</v>
      </c>
      <c r="AC2647" s="4">
        <f>Table1[[#This Row],[FSC per Mile]]*Table1[[#This Row],[Route Mileage]]</f>
        <v>515.42999999999995</v>
      </c>
      <c r="AD2647" s="4">
        <f>Table1[[#This Row],[Tariff per Car]]+Table1[[#This Row],[FSC per Car]]</f>
        <v>4165.43</v>
      </c>
      <c r="AE2647" s="4">
        <f>IF(Table1[[#This Row],[Commodity]]="corn",Table1[[#This Row],[Tariff + FSC per Car]]/(111*2000/56),Table1[[#This Row],[Tariff + FSC per Car]]/(111*2000/60))</f>
        <v>1.1257918918918919</v>
      </c>
      <c r="AF2647" s="4">
        <f>Table1[[#This Row],[Tariff + FSC per Car]]/100.7</f>
        <v>41.364746772591857</v>
      </c>
      <c r="AG2647" s="4">
        <f>(Table1[[#This Row],[Tariff + FSC per Car]]/111)</f>
        <v>37.5263963963964</v>
      </c>
      <c r="AH2647" s="6">
        <f>(Table1[[#This Row],[Tariff + FSC per Car]]/111)/Table1[[#This Row],[Route Mileage]]</f>
        <v>5.0236139754212046E-2</v>
      </c>
    </row>
    <row r="2648" spans="1:34" x14ac:dyDescent="0.25">
      <c r="A2648" s="3">
        <v>46188</v>
      </c>
      <c r="B2648" s="22" t="s">
        <v>112</v>
      </c>
      <c r="C2648" s="22" t="s">
        <v>112</v>
      </c>
      <c r="D2648" s="25">
        <v>4051</v>
      </c>
      <c r="E2648" s="24">
        <v>1301</v>
      </c>
      <c r="F2648" s="22" t="s">
        <v>72</v>
      </c>
      <c r="G2648" s="22" t="s">
        <v>36</v>
      </c>
      <c r="H2648" s="22" t="s">
        <v>129</v>
      </c>
      <c r="I2648" s="23" t="s">
        <v>38</v>
      </c>
      <c r="J2648" t="str">
        <f>_xlfn.CONCAT(IFERROR(INDEX(Lookup!B:B, MATCH(Table1[[#This Row],[Origin City]], Lookup!A:A, 0)), Table1[[#This Row],[Origin City]]),","," ",Table1[[#This Row],[Origin State]])</f>
        <v>Cozad, NE</v>
      </c>
      <c r="K2648" s="23" t="s">
        <v>90</v>
      </c>
      <c r="L2648" s="23" t="s">
        <v>49</v>
      </c>
      <c r="M2648" s="23" t="str">
        <f>_xlfn.CONCAT(IFERROR(INDEX(Lookup!B:B, MATCH(Table1[[#This Row],[Destination City]], Lookup!A:A, 0)), Table1[[#This Row],[Destination City]]),","," ",Table1[[#This Row],[Destination State]])</f>
        <v>Kalama, WA</v>
      </c>
      <c r="N2648" s="44">
        <v>1562</v>
      </c>
      <c r="O2648" s="23" t="s">
        <v>51</v>
      </c>
      <c r="P2648" s="23">
        <v>107</v>
      </c>
      <c r="Q2648" s="23"/>
      <c r="R2648" s="23" t="s">
        <v>42</v>
      </c>
      <c r="S2648" s="23" t="s">
        <v>43</v>
      </c>
      <c r="T2648" s="23" t="s">
        <v>52</v>
      </c>
      <c r="U2648" s="37" t="s">
        <v>44</v>
      </c>
      <c r="V2648" s="32"/>
      <c r="W2648" s="4">
        <v>5140</v>
      </c>
      <c r="X2648" s="4">
        <f>IF(Table1[[#This Row],[Commodity]]="corn",Table1[[#This Row],[Tariff per Car]]/(111*2000/56),Table1[[#This Row],[Tariff per Car]]/(111*2000/60))</f>
        <v>1.3891891891891892</v>
      </c>
      <c r="Y2648" s="4">
        <f>Table1[[#This Row],[Tariff per Car]]/100.7</f>
        <v>51.042701092353525</v>
      </c>
      <c r="Z2648" s="4">
        <f>(Table1[[#This Row],[Tariff per Car]]/111)</f>
        <v>46.306306306306304</v>
      </c>
      <c r="AA2648" s="6">
        <f>(Table1[[#This Row],[Tariff per Car]]/111)/Table1[[#This Row],[Route Mileage]]</f>
        <v>2.9645522603269081E-2</v>
      </c>
      <c r="AB2648" s="4">
        <v>0.69</v>
      </c>
      <c r="AC2648" s="4">
        <f>Table1[[#This Row],[FSC per Mile]]*Table1[[#This Row],[Route Mileage]]</f>
        <v>1077.78</v>
      </c>
      <c r="AD2648" s="4">
        <f>Table1[[#This Row],[Tariff per Car]]+Table1[[#This Row],[FSC per Car]]</f>
        <v>6217.78</v>
      </c>
      <c r="AE2648" s="4">
        <f>IF(Table1[[#This Row],[Commodity]]="corn",Table1[[#This Row],[Tariff + FSC per Car]]/(111*2000/56),Table1[[#This Row],[Tariff + FSC per Car]]/(111*2000/60))</f>
        <v>1.6804810810810811</v>
      </c>
      <c r="AF2648" s="4">
        <f>Table1[[#This Row],[Tariff + FSC per Car]]/100.7</f>
        <v>61.745580933465739</v>
      </c>
      <c r="AG2648" s="4">
        <f>(Table1[[#This Row],[Tariff + FSC per Car]]/111)</f>
        <v>56.016036036036034</v>
      </c>
      <c r="AH2648" s="6">
        <f>(Table1[[#This Row],[Tariff + FSC per Car]]/111)/Table1[[#This Row],[Route Mileage]]</f>
        <v>3.5861738819485296E-2</v>
      </c>
    </row>
    <row r="2649" spans="1:34" x14ac:dyDescent="0.25">
      <c r="A2649" s="3">
        <v>46188</v>
      </c>
      <c r="B2649" s="22" t="s">
        <v>112</v>
      </c>
      <c r="C2649" s="22" t="s">
        <v>112</v>
      </c>
      <c r="D2649" s="25">
        <v>4051</v>
      </c>
      <c r="E2649" s="24">
        <v>1144</v>
      </c>
      <c r="F2649" s="22" t="s">
        <v>72</v>
      </c>
      <c r="G2649" s="22" t="s">
        <v>36</v>
      </c>
      <c r="H2649" s="22" t="s">
        <v>129</v>
      </c>
      <c r="I2649" s="23" t="s">
        <v>38</v>
      </c>
      <c r="J2649" t="str">
        <f>_xlfn.CONCAT(IFERROR(INDEX(Lookup!B:B, MATCH(Table1[[#This Row],[Origin City]], Lookup!A:A, 0)), Table1[[#This Row],[Origin City]]),","," ",Table1[[#This Row],[Origin State]])</f>
        <v>Cozad, NE</v>
      </c>
      <c r="K2649" s="23" t="s">
        <v>65</v>
      </c>
      <c r="L2649" s="23" t="s">
        <v>54</v>
      </c>
      <c r="M2649" s="23" t="str">
        <f>_xlfn.CONCAT(IFERROR(INDEX(Lookup!B:B, MATCH(Table1[[#This Row],[Destination City]], Lookup!A:A, 0)), Table1[[#This Row],[Destination City]]),","," ",Table1[[#This Row],[Destination State]])</f>
        <v>Houston, TX</v>
      </c>
      <c r="N2649" s="44">
        <v>1078</v>
      </c>
      <c r="O2649" s="23" t="s">
        <v>51</v>
      </c>
      <c r="P2649" s="23">
        <v>107</v>
      </c>
      <c r="Q2649" s="23"/>
      <c r="R2649" s="23" t="s">
        <v>42</v>
      </c>
      <c r="S2649" s="23" t="s">
        <v>43</v>
      </c>
      <c r="T2649" s="23" t="s">
        <v>52</v>
      </c>
      <c r="U2649" s="37" t="s">
        <v>44</v>
      </c>
      <c r="V2649" s="32"/>
      <c r="W2649" s="4">
        <v>4010</v>
      </c>
      <c r="X2649" s="4">
        <f>IF(Table1[[#This Row],[Commodity]]="corn",Table1[[#This Row],[Tariff per Car]]/(111*2000/56),Table1[[#This Row],[Tariff per Car]]/(111*2000/60))</f>
        <v>1.0837837837837838</v>
      </c>
      <c r="Y2649" s="4">
        <f>Table1[[#This Row],[Tariff per Car]]/100.7</f>
        <v>39.821251241310826</v>
      </c>
      <c r="Z2649" s="4">
        <f>(Table1[[#This Row],[Tariff per Car]]/111)</f>
        <v>36.126126126126124</v>
      </c>
      <c r="AA2649" s="6">
        <f>(Table1[[#This Row],[Tariff per Car]]/111)/Table1[[#This Row],[Route Mileage]]</f>
        <v>3.3512176369319226E-2</v>
      </c>
      <c r="AB2649" s="4">
        <v>0.69</v>
      </c>
      <c r="AC2649" s="4">
        <f>Table1[[#This Row],[FSC per Mile]]*Table1[[#This Row],[Route Mileage]]</f>
        <v>743.81999999999994</v>
      </c>
      <c r="AD2649" s="4">
        <f>Table1[[#This Row],[Tariff per Car]]+Table1[[#This Row],[FSC per Car]]</f>
        <v>4753.82</v>
      </c>
      <c r="AE2649" s="4">
        <f>IF(Table1[[#This Row],[Commodity]]="corn",Table1[[#This Row],[Tariff + FSC per Car]]/(111*2000/56),Table1[[#This Row],[Tariff + FSC per Car]]/(111*2000/60))</f>
        <v>1.2848162162162162</v>
      </c>
      <c r="AF2649" s="4">
        <f>Table1[[#This Row],[Tariff + FSC per Car]]/100.7</f>
        <v>47.207745779543195</v>
      </c>
      <c r="AG2649" s="4">
        <f>(Table1[[#This Row],[Tariff + FSC per Car]]/111)</f>
        <v>42.827207207207202</v>
      </c>
      <c r="AH2649" s="6">
        <f>(Table1[[#This Row],[Tariff + FSC per Car]]/111)/Table1[[#This Row],[Route Mileage]]</f>
        <v>3.9728392585535441E-2</v>
      </c>
    </row>
    <row r="2650" spans="1:34" x14ac:dyDescent="0.25">
      <c r="A2650" s="3">
        <v>46188</v>
      </c>
      <c r="B2650" s="22" t="s">
        <v>112</v>
      </c>
      <c r="C2650" s="22" t="s">
        <v>112</v>
      </c>
      <c r="D2650" s="25">
        <v>4051</v>
      </c>
      <c r="E2650" s="24">
        <v>1144</v>
      </c>
      <c r="F2650" s="22" t="s">
        <v>72</v>
      </c>
      <c r="G2650" s="22" t="s">
        <v>36</v>
      </c>
      <c r="H2650" s="22" t="s">
        <v>122</v>
      </c>
      <c r="I2650" s="23" t="s">
        <v>59</v>
      </c>
      <c r="J2650" t="str">
        <f>_xlfn.CONCAT(IFERROR(INDEX(Lookup!B:B, MATCH(Table1[[#This Row],[Origin City]], Lookup!A:A, 0)), Table1[[#This Row],[Origin City]]),","," ",Table1[[#This Row],[Origin State]])</f>
        <v>Sloan, IA</v>
      </c>
      <c r="K2650" s="23" t="s">
        <v>130</v>
      </c>
      <c r="L2650" s="23" t="s">
        <v>83</v>
      </c>
      <c r="M2650" s="23" t="str">
        <f>_xlfn.CONCAT(IFERROR(INDEX(Lookup!B:B, MATCH(Table1[[#This Row],[Destination City]], Lookup!A:A, 0)), Table1[[#This Row],[Destination City]]),","," ",Table1[[#This Row],[Destination State]])</f>
        <v>Ama, LA</v>
      </c>
      <c r="N2650" s="44">
        <v>1231</v>
      </c>
      <c r="O2650" s="23" t="s">
        <v>51</v>
      </c>
      <c r="P2650" s="23">
        <v>107</v>
      </c>
      <c r="Q2650" s="23"/>
      <c r="R2650" s="23" t="s">
        <v>42</v>
      </c>
      <c r="S2650" s="23" t="s">
        <v>43</v>
      </c>
      <c r="T2650" s="23" t="s">
        <v>52</v>
      </c>
      <c r="U2650" s="37" t="s">
        <v>44</v>
      </c>
      <c r="V2650" s="32"/>
      <c r="W2650" s="4">
        <v>4090</v>
      </c>
      <c r="X2650" s="4">
        <f>IF(Table1[[#This Row],[Commodity]]="corn",Table1[[#This Row],[Tariff per Car]]/(111*2000/56),Table1[[#This Row],[Tariff per Car]]/(111*2000/60))</f>
        <v>1.1054054054054054</v>
      </c>
      <c r="Y2650" s="4">
        <f>Table1[[#This Row],[Tariff per Car]]/100.7</f>
        <v>40.615690168818269</v>
      </c>
      <c r="Z2650" s="4">
        <f>(Table1[[#This Row],[Tariff per Car]]/111)</f>
        <v>36.846846846846844</v>
      </c>
      <c r="AA2650" s="6">
        <f>(Table1[[#This Row],[Tariff per Car]]/111)/Table1[[#This Row],[Route Mileage]]</f>
        <v>2.9932450728551458E-2</v>
      </c>
      <c r="AB2650" s="4">
        <v>0.69</v>
      </c>
      <c r="AC2650" s="4">
        <f>Table1[[#This Row],[FSC per Mile]]*Table1[[#This Row],[Route Mileage]]</f>
        <v>849.39</v>
      </c>
      <c r="AD2650" s="4">
        <f>Table1[[#This Row],[Tariff per Car]]+Table1[[#This Row],[FSC per Car]]</f>
        <v>4939.3900000000003</v>
      </c>
      <c r="AE2650" s="4">
        <f>IF(Table1[[#This Row],[Commodity]]="corn",Table1[[#This Row],[Tariff + FSC per Car]]/(111*2000/56),Table1[[#This Row],[Tariff + FSC per Car]]/(111*2000/60))</f>
        <v>1.3349702702702704</v>
      </c>
      <c r="AF2650" s="4">
        <f>Table1[[#This Row],[Tariff + FSC per Car]]/100.7</f>
        <v>49.050546176762666</v>
      </c>
      <c r="AG2650" s="4">
        <f>(Table1[[#This Row],[Tariff + FSC per Car]]/111)</f>
        <v>44.499009009009015</v>
      </c>
      <c r="AH2650" s="6">
        <f>(Table1[[#This Row],[Tariff + FSC per Car]]/111)/Table1[[#This Row],[Route Mileage]]</f>
        <v>3.6148666944767684E-2</v>
      </c>
    </row>
    <row r="2651" spans="1:34" x14ac:dyDescent="0.25">
      <c r="A2651" s="3">
        <v>46218</v>
      </c>
      <c r="B2651" s="22" t="s">
        <v>34</v>
      </c>
      <c r="C2651" s="22" t="s">
        <v>34</v>
      </c>
      <c r="D2651" s="25">
        <v>4022</v>
      </c>
      <c r="E2651" s="24">
        <v>39011</v>
      </c>
      <c r="F2651" s="22" t="s">
        <v>35</v>
      </c>
      <c r="G2651" s="22" t="s">
        <v>36</v>
      </c>
      <c r="H2651" s="22" t="s">
        <v>37</v>
      </c>
      <c r="I2651" s="23" t="s">
        <v>38</v>
      </c>
      <c r="J2651" t="str">
        <f>_xlfn.CONCAT(IFERROR(INDEX(Lookup!B:B, MATCH(Table1[[#This Row],[Origin City]], Lookup!A:A, 0)), Table1[[#This Row],[Origin City]]),","," ",Table1[[#This Row],[Origin State]])</f>
        <v>Brunswick, NE</v>
      </c>
      <c r="K2651" s="23" t="s">
        <v>39</v>
      </c>
      <c r="L2651" s="23" t="s">
        <v>40</v>
      </c>
      <c r="M2651" s="23" t="str">
        <f>_xlfn.CONCAT(IFERROR(INDEX(Lookup!B:B, MATCH(Table1[[#This Row],[Destination City]], Lookup!A:A, 0)), Table1[[#This Row],[Destination City]]),","," ",Table1[[#This Row],[Destination State]])</f>
        <v>Hanford, CA</v>
      </c>
      <c r="N2651" s="48">
        <v>2230</v>
      </c>
      <c r="O2651" s="23" t="s">
        <v>41</v>
      </c>
      <c r="P2651" s="23">
        <v>110</v>
      </c>
      <c r="Q2651" s="23">
        <v>120</v>
      </c>
      <c r="R2651" s="23" t="s">
        <v>42</v>
      </c>
      <c r="S2651" s="23" t="s">
        <v>43</v>
      </c>
      <c r="T2651" s="23" t="s">
        <v>43</v>
      </c>
      <c r="U2651" s="37" t="s">
        <v>44</v>
      </c>
      <c r="V2651" s="32" t="s">
        <v>45</v>
      </c>
      <c r="W2651" s="4">
        <v>6120</v>
      </c>
      <c r="X2651" s="4">
        <f>IF(Table1[[#This Row],[Commodity]]="corn",Table1[[#This Row],[Tariff per Car]]/(111*2000/56),Table1[[#This Row],[Tariff per Car]]/(111*2000/60))</f>
        <v>1.5437837837837838</v>
      </c>
      <c r="Y2651" s="4">
        <f>Table1[[#This Row],[Tariff per Car]]/100.7</f>
        <v>60.77457795431976</v>
      </c>
      <c r="Z2651" s="4">
        <f>(Table1[[#This Row],[Tariff per Car]]/111)</f>
        <v>55.135135135135137</v>
      </c>
      <c r="AA2651" s="6">
        <f>(Table1[[#This Row],[Tariff per Car]]/111)/Table1[[#This Row],[Route Mileage]]</f>
        <v>2.472427584535208E-2</v>
      </c>
      <c r="AB2651" s="4">
        <v>0.48</v>
      </c>
      <c r="AC2651" s="4">
        <f>Table1[[#This Row],[FSC per Mile]]*Table1[[#This Row],[Route Mileage]]</f>
        <v>1070.3999999999999</v>
      </c>
      <c r="AD2651" s="4">
        <f>Table1[[#This Row],[Tariff per Car]]+Table1[[#This Row],[FSC per Car]]</f>
        <v>7190.4</v>
      </c>
      <c r="AE2651" s="4">
        <f>IF(Table1[[#This Row],[Commodity]]="corn",Table1[[#This Row],[Tariff + FSC per Car]]/(111*2000/56),Table1[[#This Row],[Tariff + FSC per Car]]/(111*2000/60))</f>
        <v>1.8137945945945946</v>
      </c>
      <c r="AF2651" s="4">
        <f>Table1[[#This Row],[Tariff + FSC per Car]]/100.7</f>
        <v>71.404170804369414</v>
      </c>
      <c r="AG2651" s="4">
        <f>(Table1[[#This Row],[Tariff + FSC per Car]]/111)</f>
        <v>64.778378378378378</v>
      </c>
      <c r="AH2651" s="6">
        <f>(Table1[[#This Row],[Tariff + FSC per Car]]/111)/Table1[[#This Row],[Route Mileage]]</f>
        <v>2.9048600169676402E-2</v>
      </c>
    </row>
    <row r="2652" spans="1:34" x14ac:dyDescent="0.25">
      <c r="A2652" s="3">
        <v>46218</v>
      </c>
      <c r="B2652" s="22" t="s">
        <v>34</v>
      </c>
      <c r="C2652" s="22" t="s">
        <v>34</v>
      </c>
      <c r="D2652" s="25">
        <v>4022</v>
      </c>
      <c r="E2652" s="24">
        <v>39013</v>
      </c>
      <c r="F2652" s="22" t="s">
        <v>35</v>
      </c>
      <c r="G2652" s="22" t="s">
        <v>36</v>
      </c>
      <c r="H2652" s="22" t="s">
        <v>46</v>
      </c>
      <c r="I2652" s="23" t="s">
        <v>47</v>
      </c>
      <c r="J2652" t="str">
        <f>_xlfn.CONCAT(IFERROR(INDEX(Lookup!B:B, MATCH(Table1[[#This Row],[Origin City]], Lookup!A:A, 0)), Table1[[#This Row],[Origin City]]),","," ",Table1[[#This Row],[Origin State]])</f>
        <v>Clarkfield, MN</v>
      </c>
      <c r="K2652" s="23" t="s">
        <v>48</v>
      </c>
      <c r="L2652" s="23" t="s">
        <v>49</v>
      </c>
      <c r="M2652" s="23" t="s">
        <v>50</v>
      </c>
      <c r="N2652" s="48">
        <v>1914</v>
      </c>
      <c r="O2652" s="23" t="s">
        <v>51</v>
      </c>
      <c r="P2652" s="23">
        <v>110</v>
      </c>
      <c r="Q2652" s="23">
        <v>120</v>
      </c>
      <c r="R2652" s="23" t="s">
        <v>42</v>
      </c>
      <c r="S2652" s="23" t="s">
        <v>43</v>
      </c>
      <c r="T2652" s="23" t="s">
        <v>52</v>
      </c>
      <c r="U2652" s="37" t="s">
        <v>44</v>
      </c>
      <c r="V2652" s="32" t="s">
        <v>45</v>
      </c>
      <c r="W2652" s="4">
        <v>5470</v>
      </c>
      <c r="X2652" s="4">
        <f>IF(Table1[[#This Row],[Commodity]]="corn",Table1[[#This Row],[Tariff per Car]]/(111*2000/56),Table1[[#This Row],[Tariff per Car]]/(111*2000/60))</f>
        <v>1.3798198198198199</v>
      </c>
      <c r="Y2652" s="4">
        <f>Table1[[#This Row],[Tariff per Car]]/100.7</f>
        <v>54.319761668321746</v>
      </c>
      <c r="Z2652" s="4">
        <f>(Table1[[#This Row],[Tariff per Car]]/111)</f>
        <v>49.27927927927928</v>
      </c>
      <c r="AA2652" s="6">
        <f>(Table1[[#This Row],[Tariff per Car]]/111)/Table1[[#This Row],[Route Mileage]]</f>
        <v>2.5746749884680918E-2</v>
      </c>
      <c r="AB2652" s="4">
        <v>0.48</v>
      </c>
      <c r="AC2652" s="4">
        <f>Table1[[#This Row],[FSC per Mile]]*Table1[[#This Row],[Route Mileage]]</f>
        <v>918.71999999999991</v>
      </c>
      <c r="AD2652" s="4">
        <f>Table1[[#This Row],[Tariff per Car]]+Table1[[#This Row],[FSC per Car]]</f>
        <v>6388.72</v>
      </c>
      <c r="AE2652" s="4">
        <f>IF(Table1[[#This Row],[Commodity]]="corn",Table1[[#This Row],[Tariff + FSC per Car]]/(111*2000/56),Table1[[#This Row],[Tariff + FSC per Car]]/(111*2000/60))</f>
        <v>1.6115690090090091</v>
      </c>
      <c r="AF2652" s="4">
        <f>Table1[[#This Row],[Tariff + FSC per Car]]/100.7</f>
        <v>63.44309831181728</v>
      </c>
      <c r="AG2652" s="4">
        <f>(Table1[[#This Row],[Tariff + FSC per Car]]/111)</f>
        <v>57.556036036036041</v>
      </c>
      <c r="AH2652" s="6">
        <f>(Table1[[#This Row],[Tariff + FSC per Car]]/111)/Table1[[#This Row],[Route Mileage]]</f>
        <v>3.0071074209005247E-2</v>
      </c>
    </row>
    <row r="2653" spans="1:34" x14ac:dyDescent="0.25">
      <c r="A2653" s="3">
        <v>46218</v>
      </c>
      <c r="B2653" s="22" t="s">
        <v>34</v>
      </c>
      <c r="C2653" s="22" t="s">
        <v>34</v>
      </c>
      <c r="D2653" s="25">
        <v>4022</v>
      </c>
      <c r="E2653" s="24">
        <v>39011</v>
      </c>
      <c r="F2653" s="22" t="s">
        <v>35</v>
      </c>
      <c r="G2653" s="22" t="s">
        <v>36</v>
      </c>
      <c r="H2653" s="22" t="s">
        <v>46</v>
      </c>
      <c r="I2653" s="23" t="s">
        <v>47</v>
      </c>
      <c r="J2653" t="str">
        <f>_xlfn.CONCAT(IFERROR(INDEX(Lookup!B:B, MATCH(Table1[[#This Row],[Origin City]], Lookup!A:A, 0)), Table1[[#This Row],[Origin City]]),","," ",Table1[[#This Row],[Origin State]])</f>
        <v>Clarkfield, MN</v>
      </c>
      <c r="K2653" s="23" t="s">
        <v>53</v>
      </c>
      <c r="L2653" s="23" t="s">
        <v>54</v>
      </c>
      <c r="M2653" s="23" t="str">
        <f>_xlfn.CONCAT(IFERROR(INDEX(Lookup!B:B, MATCH(Table1[[#This Row],[Destination City]], Lookup!A:A, 0)), Table1[[#This Row],[Destination City]]),","," ",Table1[[#This Row],[Destination State]])</f>
        <v>Hereford, TX</v>
      </c>
      <c r="N2653" s="48">
        <v>1113</v>
      </c>
      <c r="O2653" s="23" t="s">
        <v>51</v>
      </c>
      <c r="P2653" s="23">
        <v>110</v>
      </c>
      <c r="Q2653" s="23">
        <v>120</v>
      </c>
      <c r="R2653" s="23" t="s">
        <v>42</v>
      </c>
      <c r="S2653" s="23" t="s">
        <v>43</v>
      </c>
      <c r="T2653" s="23" t="s">
        <v>52</v>
      </c>
      <c r="U2653" s="37" t="s">
        <v>44</v>
      </c>
      <c r="V2653" s="32" t="s">
        <v>45</v>
      </c>
      <c r="W2653" s="4">
        <v>5600</v>
      </c>
      <c r="X2653" s="4">
        <f>IF(Table1[[#This Row],[Commodity]]="corn",Table1[[#This Row],[Tariff per Car]]/(111*2000/56),Table1[[#This Row],[Tariff per Car]]/(111*2000/60))</f>
        <v>1.4126126126126126</v>
      </c>
      <c r="Y2653" s="4">
        <f>Table1[[#This Row],[Tariff per Car]]/100.7</f>
        <v>55.610724925521346</v>
      </c>
      <c r="Z2653" s="4">
        <f>(Table1[[#This Row],[Tariff per Car]]/111)</f>
        <v>50.450450450450454</v>
      </c>
      <c r="AA2653" s="6">
        <f>(Table1[[#This Row],[Tariff per Car]]/111)/Table1[[#This Row],[Route Mileage]]</f>
        <v>4.5328347215139668E-2</v>
      </c>
      <c r="AB2653" s="4">
        <v>0.48</v>
      </c>
      <c r="AC2653" s="4">
        <f>Table1[[#This Row],[FSC per Mile]]*Table1[[#This Row],[Route Mileage]]</f>
        <v>534.24</v>
      </c>
      <c r="AD2653" s="4">
        <f>Table1[[#This Row],[Tariff per Car]]+Table1[[#This Row],[FSC per Car]]</f>
        <v>6134.24</v>
      </c>
      <c r="AE2653" s="4">
        <f>IF(Table1[[#This Row],[Commodity]]="corn",Table1[[#This Row],[Tariff + FSC per Car]]/(111*2000/56),Table1[[#This Row],[Tariff + FSC per Car]]/(111*2000/60))</f>
        <v>1.5473758558558559</v>
      </c>
      <c r="AF2653" s="4">
        <f>Table1[[#This Row],[Tariff + FSC per Car]]/100.7</f>
        <v>60.915988083416082</v>
      </c>
      <c r="AG2653" s="4">
        <f>(Table1[[#This Row],[Tariff + FSC per Car]]/111)</f>
        <v>55.263423423423419</v>
      </c>
      <c r="AH2653" s="6">
        <f>(Table1[[#This Row],[Tariff + FSC per Car]]/111)/Table1[[#This Row],[Route Mileage]]</f>
        <v>4.965267153946399E-2</v>
      </c>
    </row>
    <row r="2654" spans="1:34" x14ac:dyDescent="0.25">
      <c r="A2654" s="3">
        <v>46218</v>
      </c>
      <c r="B2654" s="22" t="s">
        <v>34</v>
      </c>
      <c r="C2654" s="22" t="s">
        <v>34</v>
      </c>
      <c r="D2654" s="25">
        <v>4022</v>
      </c>
      <c r="E2654" s="24">
        <v>39011</v>
      </c>
      <c r="F2654" s="22" t="s">
        <v>35</v>
      </c>
      <c r="G2654" s="22" t="s">
        <v>36</v>
      </c>
      <c r="H2654" s="22" t="s">
        <v>55</v>
      </c>
      <c r="I2654" s="23" t="s">
        <v>38</v>
      </c>
      <c r="J2654" t="str">
        <f>_xlfn.CONCAT(IFERROR(INDEX(Lookup!B:B, MATCH(Table1[[#This Row],[Origin City]], Lookup!A:A, 0)), Table1[[#This Row],[Origin City]]),","," ",Table1[[#This Row],[Origin State]])</f>
        <v>Edison, NE</v>
      </c>
      <c r="K2654" s="23" t="s">
        <v>53</v>
      </c>
      <c r="L2654" s="23" t="s">
        <v>54</v>
      </c>
      <c r="M2654" s="23" t="str">
        <f>_xlfn.CONCAT(IFERROR(INDEX(Lookup!B:B, MATCH(Table1[[#This Row],[Destination City]], Lookup!A:A, 0)), Table1[[#This Row],[Destination City]]),","," ",Table1[[#This Row],[Destination State]])</f>
        <v>Hereford, TX</v>
      </c>
      <c r="N2654" s="48">
        <v>786</v>
      </c>
      <c r="O2654" s="23" t="s">
        <v>51</v>
      </c>
      <c r="P2654" s="23">
        <v>110</v>
      </c>
      <c r="Q2654" s="23">
        <v>120</v>
      </c>
      <c r="R2654" s="23" t="s">
        <v>42</v>
      </c>
      <c r="S2654" s="23" t="s">
        <v>43</v>
      </c>
      <c r="T2654" s="23" t="s">
        <v>52</v>
      </c>
      <c r="U2654" s="37" t="s">
        <v>44</v>
      </c>
      <c r="V2654" s="32" t="s">
        <v>45</v>
      </c>
      <c r="W2654" s="4">
        <v>4500</v>
      </c>
      <c r="X2654" s="4">
        <f>IF(Table1[[#This Row],[Commodity]]="corn",Table1[[#This Row],[Tariff per Car]]/(111*2000/56),Table1[[#This Row],[Tariff per Car]]/(111*2000/60))</f>
        <v>1.1351351351351351</v>
      </c>
      <c r="Y2654" s="4">
        <f>Table1[[#This Row],[Tariff per Car]]/100.7</f>
        <v>44.68718967229394</v>
      </c>
      <c r="Z2654" s="4">
        <f>(Table1[[#This Row],[Tariff per Car]]/111)</f>
        <v>40.54054054054054</v>
      </c>
      <c r="AA2654" s="6">
        <f>(Table1[[#This Row],[Tariff per Car]]/111)/Table1[[#This Row],[Route Mileage]]</f>
        <v>5.1578295853105013E-2</v>
      </c>
      <c r="AB2654" s="4">
        <v>0.48</v>
      </c>
      <c r="AC2654" s="4">
        <f>Table1[[#This Row],[FSC per Mile]]*Table1[[#This Row],[Route Mileage]]</f>
        <v>377.28</v>
      </c>
      <c r="AD2654" s="4">
        <f>Table1[[#This Row],[Tariff per Car]]+Table1[[#This Row],[FSC per Car]]</f>
        <v>4877.28</v>
      </c>
      <c r="AE2654" s="4">
        <f>IF(Table1[[#This Row],[Commodity]]="corn",Table1[[#This Row],[Tariff + FSC per Car]]/(111*2000/56),Table1[[#This Row],[Tariff + FSC per Car]]/(111*2000/60))</f>
        <v>1.2303048648648649</v>
      </c>
      <c r="AF2654" s="4">
        <f>Table1[[#This Row],[Tariff + FSC per Car]]/100.7</f>
        <v>48.43376365441906</v>
      </c>
      <c r="AG2654" s="4">
        <f>(Table1[[#This Row],[Tariff + FSC per Car]]/111)</f>
        <v>43.939459459459457</v>
      </c>
      <c r="AH2654" s="6">
        <f>(Table1[[#This Row],[Tariff + FSC per Car]]/111)/Table1[[#This Row],[Route Mileage]]</f>
        <v>5.5902620177429335E-2</v>
      </c>
    </row>
    <row r="2655" spans="1:34" x14ac:dyDescent="0.25">
      <c r="A2655" s="3">
        <v>46218</v>
      </c>
      <c r="B2655" s="22" t="s">
        <v>34</v>
      </c>
      <c r="C2655" s="22" t="s">
        <v>34</v>
      </c>
      <c r="D2655" s="25">
        <v>4022</v>
      </c>
      <c r="E2655" s="24">
        <v>39013</v>
      </c>
      <c r="F2655" s="22" t="s">
        <v>35</v>
      </c>
      <c r="G2655" s="22" t="s">
        <v>36</v>
      </c>
      <c r="H2655" s="22" t="s">
        <v>55</v>
      </c>
      <c r="I2655" s="23" t="s">
        <v>38</v>
      </c>
      <c r="J2655" t="str">
        <f>_xlfn.CONCAT(IFERROR(INDEX(Lookup!B:B, MATCH(Table1[[#This Row],[Origin City]], Lookup!A:A, 0)), Table1[[#This Row],[Origin City]]),","," ",Table1[[#This Row],[Origin State]])</f>
        <v>Edison, NE</v>
      </c>
      <c r="K2655" s="23" t="s">
        <v>48</v>
      </c>
      <c r="L2655" s="23" t="s">
        <v>49</v>
      </c>
      <c r="M2655" s="23" t="s">
        <v>50</v>
      </c>
      <c r="N2655" s="48">
        <v>2114</v>
      </c>
      <c r="O2655" s="23" t="s">
        <v>51</v>
      </c>
      <c r="P2655" s="23">
        <v>110</v>
      </c>
      <c r="Q2655" s="23">
        <v>120</v>
      </c>
      <c r="R2655" s="23" t="s">
        <v>42</v>
      </c>
      <c r="S2655" s="23" t="s">
        <v>43</v>
      </c>
      <c r="T2655" s="23" t="s">
        <v>52</v>
      </c>
      <c r="U2655" s="37" t="s">
        <v>44</v>
      </c>
      <c r="V2655" s="32" t="s">
        <v>45</v>
      </c>
      <c r="W2655" s="4">
        <v>5350</v>
      </c>
      <c r="X2655" s="4">
        <f>IF(Table1[[#This Row],[Commodity]]="corn",Table1[[#This Row],[Tariff per Car]]/(111*2000/56),Table1[[#This Row],[Tariff per Car]]/(111*2000/60))</f>
        <v>1.3495495495495495</v>
      </c>
      <c r="Y2655" s="4">
        <f>Table1[[#This Row],[Tariff per Car]]/100.7</f>
        <v>53.128103277060575</v>
      </c>
      <c r="Z2655" s="4">
        <f>(Table1[[#This Row],[Tariff per Car]]/111)</f>
        <v>48.198198198198199</v>
      </c>
      <c r="AA2655" s="6">
        <f>(Table1[[#This Row],[Tariff per Car]]/111)/Table1[[#This Row],[Route Mileage]]</f>
        <v>2.2799526110784389E-2</v>
      </c>
      <c r="AB2655" s="4">
        <v>0.48</v>
      </c>
      <c r="AC2655" s="4">
        <f>Table1[[#This Row],[FSC per Mile]]*Table1[[#This Row],[Route Mileage]]</f>
        <v>1014.7199999999999</v>
      </c>
      <c r="AD2655" s="4">
        <f>Table1[[#This Row],[Tariff per Car]]+Table1[[#This Row],[FSC per Car]]</f>
        <v>6364.72</v>
      </c>
      <c r="AE2655" s="4">
        <f>IF(Table1[[#This Row],[Commodity]]="corn",Table1[[#This Row],[Tariff + FSC per Car]]/(111*2000/56),Table1[[#This Row],[Tariff + FSC per Car]]/(111*2000/60))</f>
        <v>1.605514954954955</v>
      </c>
      <c r="AF2655" s="4">
        <f>Table1[[#This Row],[Tariff + FSC per Car]]/100.7</f>
        <v>63.204766633565043</v>
      </c>
      <c r="AG2655" s="4">
        <f>(Table1[[#This Row],[Tariff + FSC per Car]]/111)</f>
        <v>57.339819819819823</v>
      </c>
      <c r="AH2655" s="6">
        <f>(Table1[[#This Row],[Tariff + FSC per Car]]/111)/Table1[[#This Row],[Route Mileage]]</f>
        <v>2.7123850435108714E-2</v>
      </c>
    </row>
    <row r="2656" spans="1:34" x14ac:dyDescent="0.25">
      <c r="A2656" s="3">
        <v>46218</v>
      </c>
      <c r="B2656" s="22" t="s">
        <v>34</v>
      </c>
      <c r="C2656" s="22" t="s">
        <v>34</v>
      </c>
      <c r="D2656" s="25">
        <v>4022</v>
      </c>
      <c r="E2656" s="24">
        <v>39011</v>
      </c>
      <c r="F2656" s="22" t="s">
        <v>35</v>
      </c>
      <c r="G2656" s="22" t="s">
        <v>36</v>
      </c>
      <c r="H2656" s="22" t="s">
        <v>55</v>
      </c>
      <c r="I2656" s="23" t="s">
        <v>38</v>
      </c>
      <c r="J2656" t="str">
        <f>_xlfn.CONCAT(IFERROR(INDEX(Lookup!B:B, MATCH(Table1[[#This Row],[Origin City]], Lookup!A:A, 0)), Table1[[#This Row],[Origin City]]),","," ",Table1[[#This Row],[Origin State]])</f>
        <v>Edison, NE</v>
      </c>
      <c r="K2656" s="23" t="s">
        <v>39</v>
      </c>
      <c r="L2656" s="23" t="s">
        <v>40</v>
      </c>
      <c r="M2656" s="23" t="str">
        <f>_xlfn.CONCAT(IFERROR(INDEX(Lookup!B:B, MATCH(Table1[[#This Row],[Destination City]], Lookup!A:A, 0)), Table1[[#This Row],[Destination City]]),","," ",Table1[[#This Row],[Destination State]])</f>
        <v>Hanford, CA</v>
      </c>
      <c r="N2656" s="48">
        <v>1844</v>
      </c>
      <c r="O2656" s="23" t="s">
        <v>41</v>
      </c>
      <c r="P2656" s="23">
        <v>110</v>
      </c>
      <c r="Q2656" s="23">
        <v>120</v>
      </c>
      <c r="R2656" s="23" t="s">
        <v>42</v>
      </c>
      <c r="S2656" s="23" t="s">
        <v>43</v>
      </c>
      <c r="T2656" s="23" t="s">
        <v>52</v>
      </c>
      <c r="U2656" s="37" t="s">
        <v>44</v>
      </c>
      <c r="V2656" s="32" t="s">
        <v>45</v>
      </c>
      <c r="W2656" s="4">
        <v>5460</v>
      </c>
      <c r="X2656" s="4">
        <f>IF(Table1[[#This Row],[Commodity]]="corn",Table1[[#This Row],[Tariff per Car]]/(111*2000/56),Table1[[#This Row],[Tariff per Car]]/(111*2000/60))</f>
        <v>1.3772972972972972</v>
      </c>
      <c r="Y2656" s="4">
        <f>Table1[[#This Row],[Tariff per Car]]/100.7</f>
        <v>54.220456802383318</v>
      </c>
      <c r="Z2656" s="4">
        <f>(Table1[[#This Row],[Tariff per Car]]/111)</f>
        <v>49.189189189189186</v>
      </c>
      <c r="AA2656" s="6">
        <f>(Table1[[#This Row],[Tariff per Car]]/111)/Table1[[#This Row],[Route Mileage]]</f>
        <v>2.6675265286978951E-2</v>
      </c>
      <c r="AB2656" s="4">
        <v>0.48</v>
      </c>
      <c r="AC2656" s="4">
        <f>Table1[[#This Row],[FSC per Mile]]*Table1[[#This Row],[Route Mileage]]</f>
        <v>885.12</v>
      </c>
      <c r="AD2656" s="4">
        <f>Table1[[#This Row],[Tariff per Car]]+Table1[[#This Row],[FSC per Car]]</f>
        <v>6345.12</v>
      </c>
      <c r="AE2656" s="4">
        <f>IF(Table1[[#This Row],[Commodity]]="corn",Table1[[#This Row],[Tariff + FSC per Car]]/(111*2000/56),Table1[[#This Row],[Tariff + FSC per Car]]/(111*2000/60))</f>
        <v>1.6005708108108108</v>
      </c>
      <c r="AF2656" s="4">
        <f>Table1[[#This Row],[Tariff + FSC per Car]]/100.7</f>
        <v>63.01012909632572</v>
      </c>
      <c r="AG2656" s="4">
        <f>(Table1[[#This Row],[Tariff + FSC per Car]]/111)</f>
        <v>57.163243243243244</v>
      </c>
      <c r="AH2656" s="6">
        <f>(Table1[[#This Row],[Tariff + FSC per Car]]/111)/Table1[[#This Row],[Route Mileage]]</f>
        <v>3.0999589611303276E-2</v>
      </c>
    </row>
    <row r="2657" spans="1:34" x14ac:dyDescent="0.25">
      <c r="A2657" s="3">
        <v>46218</v>
      </c>
      <c r="B2657" s="22" t="s">
        <v>34</v>
      </c>
      <c r="C2657" s="22" t="s">
        <v>34</v>
      </c>
      <c r="D2657" s="25">
        <v>4022</v>
      </c>
      <c r="E2657" s="24">
        <v>39011</v>
      </c>
      <c r="F2657" s="22" t="s">
        <v>35</v>
      </c>
      <c r="G2657" s="22" t="s">
        <v>36</v>
      </c>
      <c r="H2657" s="22" t="s">
        <v>56</v>
      </c>
      <c r="I2657" s="23" t="s">
        <v>57</v>
      </c>
      <c r="J2657" t="str">
        <f>_xlfn.CONCAT(IFERROR(INDEX(Lookup!B:B, MATCH(Table1[[#This Row],[Origin City]], Lookup!A:A, 0)), Table1[[#This Row],[Origin City]]),","," ",Table1[[#This Row],[Origin State]])</f>
        <v>Greenwood (Mendota), IL</v>
      </c>
      <c r="K2657" s="23" t="s">
        <v>53</v>
      </c>
      <c r="L2657" s="23" t="s">
        <v>54</v>
      </c>
      <c r="M2657" s="23" t="str">
        <f>_xlfn.CONCAT(IFERROR(INDEX(Lookup!B:B, MATCH(Table1[[#This Row],[Destination City]], Lookup!A:A, 0)), Table1[[#This Row],[Destination City]]),","," ",Table1[[#This Row],[Destination State]])</f>
        <v>Hereford, TX</v>
      </c>
      <c r="N2657" s="48">
        <v>941</v>
      </c>
      <c r="O2657" s="23" t="s">
        <v>41</v>
      </c>
      <c r="P2657" s="23">
        <v>110</v>
      </c>
      <c r="Q2657" s="23">
        <v>120</v>
      </c>
      <c r="R2657" s="23" t="s">
        <v>42</v>
      </c>
      <c r="S2657" s="23" t="s">
        <v>43</v>
      </c>
      <c r="T2657" s="23" t="s">
        <v>52</v>
      </c>
      <c r="U2657" s="37" t="s">
        <v>44</v>
      </c>
      <c r="V2657" s="32" t="s">
        <v>45</v>
      </c>
      <c r="W2657" s="4">
        <v>4620</v>
      </c>
      <c r="X2657" s="4">
        <f>IF(Table1[[#This Row],[Commodity]]="corn",Table1[[#This Row],[Tariff per Car]]/(111*2000/56),Table1[[#This Row],[Tariff per Car]]/(111*2000/60))</f>
        <v>1.1654054054054055</v>
      </c>
      <c r="Y2657" s="4">
        <f>Table1[[#This Row],[Tariff per Car]]/100.7</f>
        <v>45.878848063555111</v>
      </c>
      <c r="Z2657" s="4">
        <f>(Table1[[#This Row],[Tariff per Car]]/111)</f>
        <v>41.621621621621621</v>
      </c>
      <c r="AA2657" s="6">
        <f>(Table1[[#This Row],[Tariff per Car]]/111)/Table1[[#This Row],[Route Mileage]]</f>
        <v>4.4231266335410864E-2</v>
      </c>
      <c r="AB2657" s="4">
        <v>0.48</v>
      </c>
      <c r="AC2657" s="4">
        <f>Table1[[#This Row],[FSC per Mile]]*Table1[[#This Row],[Route Mileage]]</f>
        <v>451.68</v>
      </c>
      <c r="AD2657" s="4">
        <f>Table1[[#This Row],[Tariff per Car]]+Table1[[#This Row],[FSC per Car]]</f>
        <v>5071.68</v>
      </c>
      <c r="AE2657" s="4">
        <f>IF(Table1[[#This Row],[Commodity]]="corn",Table1[[#This Row],[Tariff + FSC per Car]]/(111*2000/56),Table1[[#This Row],[Tariff + FSC per Car]]/(111*2000/60))</f>
        <v>1.2793427027027029</v>
      </c>
      <c r="AF2657" s="4">
        <f>Table1[[#This Row],[Tariff + FSC per Car]]/100.7</f>
        <v>50.364250248262167</v>
      </c>
      <c r="AG2657" s="4">
        <f>(Table1[[#This Row],[Tariff + FSC per Car]]/111)</f>
        <v>45.690810810810817</v>
      </c>
      <c r="AH2657" s="6">
        <f>(Table1[[#This Row],[Tariff + FSC per Car]]/111)/Table1[[#This Row],[Route Mileage]]</f>
        <v>4.8555590659735193E-2</v>
      </c>
    </row>
    <row r="2658" spans="1:34" x14ac:dyDescent="0.25">
      <c r="A2658" s="3">
        <v>46218</v>
      </c>
      <c r="B2658" s="22" t="s">
        <v>34</v>
      </c>
      <c r="C2658" s="22" t="s">
        <v>34</v>
      </c>
      <c r="D2658" s="25">
        <v>4022</v>
      </c>
      <c r="E2658" s="24">
        <v>39011</v>
      </c>
      <c r="F2658" s="22" t="s">
        <v>35</v>
      </c>
      <c r="G2658" s="22" t="s">
        <v>36</v>
      </c>
      <c r="H2658" s="22" t="s">
        <v>58</v>
      </c>
      <c r="I2658" s="23" t="s">
        <v>59</v>
      </c>
      <c r="J2658" t="str">
        <f>_xlfn.CONCAT(IFERROR(INDEX(Lookup!B:B, MATCH(Table1[[#This Row],[Origin City]], Lookup!A:A, 0)), Table1[[#This Row],[Origin City]]),","," ",Table1[[#This Row],[Origin State]])</f>
        <v>Hancock, IA</v>
      </c>
      <c r="K2658" s="23" t="s">
        <v>60</v>
      </c>
      <c r="L2658" s="23" t="s">
        <v>54</v>
      </c>
      <c r="M2658" s="23" t="str">
        <f>_xlfn.CONCAT(IFERROR(INDEX(Lookup!B:B, MATCH(Table1[[#This Row],[Destination City]], Lookup!A:A, 0)), Table1[[#This Row],[Destination City]]),","," ",Table1[[#This Row],[Destination State]])</f>
        <v>Plainview, TX</v>
      </c>
      <c r="N2658" s="48">
        <v>892</v>
      </c>
      <c r="O2658" s="23" t="s">
        <v>41</v>
      </c>
      <c r="P2658" s="23">
        <v>110</v>
      </c>
      <c r="Q2658" s="23">
        <v>120</v>
      </c>
      <c r="R2658" s="23" t="s">
        <v>42</v>
      </c>
      <c r="S2658" s="23" t="s">
        <v>43</v>
      </c>
      <c r="T2658" s="23" t="s">
        <v>43</v>
      </c>
      <c r="U2658" s="37" t="s">
        <v>44</v>
      </c>
      <c r="V2658" s="32" t="s">
        <v>45</v>
      </c>
      <c r="W2658" s="4">
        <v>4860</v>
      </c>
      <c r="X2658" s="4">
        <f>IF(Table1[[#This Row],[Commodity]]="corn",Table1[[#This Row],[Tariff per Car]]/(111*2000/56),Table1[[#This Row],[Tariff per Car]]/(111*2000/60))</f>
        <v>1.2259459459459459</v>
      </c>
      <c r="Y2658" s="4">
        <f>Table1[[#This Row],[Tariff per Car]]/100.7</f>
        <v>48.262164846077454</v>
      </c>
      <c r="Z2658" s="4">
        <f>(Table1[[#This Row],[Tariff per Car]]/111)</f>
        <v>43.783783783783782</v>
      </c>
      <c r="AA2658" s="6">
        <f>(Table1[[#This Row],[Tariff per Car]]/111)/Table1[[#This Row],[Route Mileage]]</f>
        <v>4.908495939886074E-2</v>
      </c>
      <c r="AB2658" s="4">
        <v>0.48</v>
      </c>
      <c r="AC2658" s="4">
        <f>Table1[[#This Row],[FSC per Mile]]*Table1[[#This Row],[Route Mileage]]</f>
        <v>428.15999999999997</v>
      </c>
      <c r="AD2658" s="4">
        <f>Table1[[#This Row],[Tariff per Car]]+Table1[[#This Row],[FSC per Car]]</f>
        <v>5288.16</v>
      </c>
      <c r="AE2658" s="4">
        <f>IF(Table1[[#This Row],[Commodity]]="corn",Table1[[#This Row],[Tariff + FSC per Car]]/(111*2000/56),Table1[[#This Row],[Tariff + FSC per Car]]/(111*2000/60))</f>
        <v>1.3339502702702704</v>
      </c>
      <c r="AF2658" s="4">
        <f>Table1[[#This Row],[Tariff + FSC per Car]]/100.7</f>
        <v>52.514001986097313</v>
      </c>
      <c r="AG2658" s="4">
        <f>(Table1[[#This Row],[Tariff + FSC per Car]]/111)</f>
        <v>47.641081081081083</v>
      </c>
      <c r="AH2658" s="6">
        <f>(Table1[[#This Row],[Tariff + FSC per Car]]/111)/Table1[[#This Row],[Route Mileage]]</f>
        <v>5.3409283723185069E-2</v>
      </c>
    </row>
    <row r="2659" spans="1:34" x14ac:dyDescent="0.25">
      <c r="A2659" s="3">
        <v>46218</v>
      </c>
      <c r="B2659" s="22" t="s">
        <v>34</v>
      </c>
      <c r="C2659" s="22" t="s">
        <v>34</v>
      </c>
      <c r="D2659" s="25">
        <v>4022</v>
      </c>
      <c r="E2659" s="24">
        <v>39011</v>
      </c>
      <c r="F2659" s="22" t="s">
        <v>35</v>
      </c>
      <c r="G2659" s="22" t="s">
        <v>36</v>
      </c>
      <c r="H2659" s="22" t="s">
        <v>61</v>
      </c>
      <c r="I2659" s="23" t="s">
        <v>62</v>
      </c>
      <c r="J2659" t="str">
        <f>_xlfn.CONCAT(IFERROR(INDEX(Lookup!B:B, MATCH(Table1[[#This Row],[Origin City]], Lookup!A:A, 0)), Table1[[#This Row],[Origin City]]),","," ",Table1[[#This Row],[Origin State]])</f>
        <v>Phelps (Rock Port), MO</v>
      </c>
      <c r="K2659" s="23" t="s">
        <v>63</v>
      </c>
      <c r="L2659" s="23" t="s">
        <v>64</v>
      </c>
      <c r="M2659" s="23" t="str">
        <f>_xlfn.CONCAT(IFERROR(INDEX(Lookup!B:B, MATCH(Table1[[#This Row],[Destination City]], Lookup!A:A, 0)), Table1[[#This Row],[Destination City]]),","," ",Table1[[#This Row],[Destination State]])</f>
        <v>Clovis, NM</v>
      </c>
      <c r="N2659" s="48">
        <v>768</v>
      </c>
      <c r="O2659" s="23" t="s">
        <v>41</v>
      </c>
      <c r="P2659" s="23">
        <v>110</v>
      </c>
      <c r="Q2659" s="23">
        <v>120</v>
      </c>
      <c r="R2659" s="23" t="s">
        <v>42</v>
      </c>
      <c r="S2659" s="23" t="s">
        <v>43</v>
      </c>
      <c r="T2659" s="23" t="s">
        <v>52</v>
      </c>
      <c r="U2659" s="37" t="s">
        <v>44</v>
      </c>
      <c r="V2659" s="32" t="s">
        <v>45</v>
      </c>
      <c r="W2659" s="4">
        <v>4260</v>
      </c>
      <c r="X2659" s="4">
        <f>IF(Table1[[#This Row],[Commodity]]="corn",Table1[[#This Row],[Tariff per Car]]/(111*2000/56),Table1[[#This Row],[Tariff per Car]]/(111*2000/60))</f>
        <v>1.0745945945945947</v>
      </c>
      <c r="Y2659" s="4">
        <f>Table1[[#This Row],[Tariff per Car]]/100.7</f>
        <v>42.303872889771597</v>
      </c>
      <c r="Z2659" s="4">
        <f>(Table1[[#This Row],[Tariff per Car]]/111)</f>
        <v>38.378378378378379</v>
      </c>
      <c r="AA2659" s="6">
        <f>(Table1[[#This Row],[Tariff per Car]]/111)/Table1[[#This Row],[Route Mileage]]</f>
        <v>4.997184684684685E-2</v>
      </c>
      <c r="AB2659" s="4">
        <v>0.48</v>
      </c>
      <c r="AC2659" s="4">
        <f>Table1[[#This Row],[FSC per Mile]]*Table1[[#This Row],[Route Mileage]]</f>
        <v>368.64</v>
      </c>
      <c r="AD2659" s="4">
        <f>Table1[[#This Row],[Tariff per Car]]+Table1[[#This Row],[FSC per Car]]</f>
        <v>4628.6400000000003</v>
      </c>
      <c r="AE2659" s="4">
        <f>IF(Table1[[#This Row],[Commodity]]="corn",Table1[[#This Row],[Tariff + FSC per Car]]/(111*2000/56),Table1[[#This Row],[Tariff + FSC per Car]]/(111*2000/60))</f>
        <v>1.167584864864865</v>
      </c>
      <c r="AF2659" s="4">
        <f>Table1[[#This Row],[Tariff + FSC per Car]]/100.7</f>
        <v>45.964647467725918</v>
      </c>
      <c r="AG2659" s="4">
        <f>(Table1[[#This Row],[Tariff + FSC per Car]]/111)</f>
        <v>41.699459459459462</v>
      </c>
      <c r="AH2659" s="6">
        <f>(Table1[[#This Row],[Tariff + FSC per Car]]/111)/Table1[[#This Row],[Route Mileage]]</f>
        <v>5.4296171171171172E-2</v>
      </c>
    </row>
    <row r="2660" spans="1:34" x14ac:dyDescent="0.25">
      <c r="A2660" s="3">
        <v>46218</v>
      </c>
      <c r="B2660" s="22" t="s">
        <v>34</v>
      </c>
      <c r="C2660" s="22" t="s">
        <v>34</v>
      </c>
      <c r="D2660" s="25">
        <v>4022</v>
      </c>
      <c r="E2660" s="24">
        <v>39011</v>
      </c>
      <c r="F2660" s="22" t="s">
        <v>35</v>
      </c>
      <c r="G2660" s="22" t="s">
        <v>36</v>
      </c>
      <c r="H2660" s="22" t="s">
        <v>61</v>
      </c>
      <c r="I2660" s="23" t="s">
        <v>62</v>
      </c>
      <c r="J2660" t="str">
        <f>_xlfn.CONCAT(IFERROR(INDEX(Lookup!B:B, MATCH(Table1[[#This Row],[Origin City]], Lookup!A:A, 0)), Table1[[#This Row],[Origin City]]),","," ",Table1[[#This Row],[Origin State]])</f>
        <v>Phelps (Rock Port), MO</v>
      </c>
      <c r="K2660" s="23" t="s">
        <v>65</v>
      </c>
      <c r="L2660" s="23" t="s">
        <v>54</v>
      </c>
      <c r="M2660" s="23" t="s">
        <v>66</v>
      </c>
      <c r="N2660" s="48">
        <v>1182</v>
      </c>
      <c r="O2660" s="23" t="s">
        <v>41</v>
      </c>
      <c r="P2660" s="23">
        <v>110</v>
      </c>
      <c r="Q2660" s="23">
        <v>120</v>
      </c>
      <c r="R2660" s="23" t="s">
        <v>42</v>
      </c>
      <c r="S2660" s="23" t="s">
        <v>43</v>
      </c>
      <c r="T2660" s="23" t="s">
        <v>52</v>
      </c>
      <c r="U2660" s="37" t="s">
        <v>44</v>
      </c>
      <c r="V2660" s="32" t="s">
        <v>45</v>
      </c>
      <c r="W2660" s="4">
        <v>4000</v>
      </c>
      <c r="X2660" s="4">
        <f>IF(Table1[[#This Row],[Commodity]]="corn",Table1[[#This Row],[Tariff per Car]]/(111*2000/56),Table1[[#This Row],[Tariff per Car]]/(111*2000/60))</f>
        <v>1.0090090090090089</v>
      </c>
      <c r="Y2660" s="4">
        <f>Table1[[#This Row],[Tariff per Car]]/100.7</f>
        <v>39.72194637537239</v>
      </c>
      <c r="Z2660" s="4">
        <f>(Table1[[#This Row],[Tariff per Car]]/111)</f>
        <v>36.036036036036037</v>
      </c>
      <c r="AA2660" s="6">
        <f>(Table1[[#This Row],[Tariff per Car]]/111)/Table1[[#This Row],[Route Mileage]]</f>
        <v>3.0487340132010186E-2</v>
      </c>
      <c r="AB2660" s="4">
        <v>0.48</v>
      </c>
      <c r="AC2660" s="4">
        <f>Table1[[#This Row],[FSC per Mile]]*Table1[[#This Row],[Route Mileage]]</f>
        <v>567.36</v>
      </c>
      <c r="AD2660" s="4">
        <f>Table1[[#This Row],[Tariff per Car]]+Table1[[#This Row],[FSC per Car]]</f>
        <v>4567.3599999999997</v>
      </c>
      <c r="AE2660" s="4">
        <f>IF(Table1[[#This Row],[Commodity]]="corn",Table1[[#This Row],[Tariff + FSC per Car]]/(111*2000/56),Table1[[#This Row],[Tariff + FSC per Car]]/(111*2000/60))</f>
        <v>1.1521268468468469</v>
      </c>
      <c r="AF2660" s="4">
        <f>Table1[[#This Row],[Tariff + FSC per Car]]/100.7</f>
        <v>45.35610724925521</v>
      </c>
      <c r="AG2660" s="4">
        <f>(Table1[[#This Row],[Tariff + FSC per Car]]/111)</f>
        <v>41.147387387387383</v>
      </c>
      <c r="AH2660" s="6">
        <f>(Table1[[#This Row],[Tariff + FSC per Car]]/111)/Table1[[#This Row],[Route Mileage]]</f>
        <v>3.4811664456334504E-2</v>
      </c>
    </row>
    <row r="2661" spans="1:34" x14ac:dyDescent="0.25">
      <c r="A2661" s="3">
        <v>46218</v>
      </c>
      <c r="B2661" s="22" t="s">
        <v>34</v>
      </c>
      <c r="C2661" s="22" t="s">
        <v>34</v>
      </c>
      <c r="D2661" s="25">
        <v>4022</v>
      </c>
      <c r="E2661" s="24">
        <v>39013</v>
      </c>
      <c r="F2661" s="22" t="s">
        <v>35</v>
      </c>
      <c r="G2661" s="22" t="s">
        <v>36</v>
      </c>
      <c r="H2661" s="22" t="s">
        <v>67</v>
      </c>
      <c r="I2661" s="23" t="s">
        <v>68</v>
      </c>
      <c r="J2661" t="str">
        <f>_xlfn.CONCAT(IFERROR(INDEX(Lookup!B:B, MATCH(Table1[[#This Row],[Origin City]], Lookup!A:A, 0)), Table1[[#This Row],[Origin City]]),","," ",Table1[[#This Row],[Origin State]])</f>
        <v>Selby, SD</v>
      </c>
      <c r="K2661" s="23" t="s">
        <v>48</v>
      </c>
      <c r="L2661" s="23" t="s">
        <v>49</v>
      </c>
      <c r="M2661" s="23" t="s">
        <v>50</v>
      </c>
      <c r="N2661" s="48">
        <v>1665</v>
      </c>
      <c r="O2661" s="23" t="s">
        <v>51</v>
      </c>
      <c r="P2661" s="23">
        <v>110</v>
      </c>
      <c r="Q2661" s="23">
        <v>120</v>
      </c>
      <c r="R2661" s="23" t="s">
        <v>42</v>
      </c>
      <c r="S2661" s="23" t="s">
        <v>43</v>
      </c>
      <c r="T2661" s="23" t="s">
        <v>52</v>
      </c>
      <c r="U2661" s="37" t="s">
        <v>44</v>
      </c>
      <c r="V2661" s="32" t="s">
        <v>45</v>
      </c>
      <c r="W2661" s="4">
        <v>5430</v>
      </c>
      <c r="X2661" s="4">
        <f>IF(Table1[[#This Row],[Commodity]]="corn",Table1[[#This Row],[Tariff per Car]]/(111*2000/56),Table1[[#This Row],[Tariff per Car]]/(111*2000/60))</f>
        <v>1.3697297297297297</v>
      </c>
      <c r="Y2661" s="4">
        <f>Table1[[#This Row],[Tariff per Car]]/100.7</f>
        <v>53.922542204568025</v>
      </c>
      <c r="Z2661" s="4">
        <f>(Table1[[#This Row],[Tariff per Car]]/111)</f>
        <v>48.918918918918919</v>
      </c>
      <c r="AA2661" s="6">
        <f>(Table1[[#This Row],[Tariff per Car]]/111)/Table1[[#This Row],[Route Mileage]]</f>
        <v>2.9380732083434787E-2</v>
      </c>
      <c r="AB2661" s="4">
        <v>0.48</v>
      </c>
      <c r="AC2661" s="4">
        <f>Table1[[#This Row],[FSC per Mile]]*Table1[[#This Row],[Route Mileage]]</f>
        <v>799.19999999999993</v>
      </c>
      <c r="AD2661" s="4">
        <f>Table1[[#This Row],[Tariff per Car]]+Table1[[#This Row],[FSC per Car]]</f>
        <v>6229.2</v>
      </c>
      <c r="AE2661" s="4">
        <f>IF(Table1[[#This Row],[Commodity]]="corn",Table1[[#This Row],[Tariff + FSC per Car]]/(111*2000/56),Table1[[#This Row],[Tariff + FSC per Car]]/(111*2000/60))</f>
        <v>1.5713297297297297</v>
      </c>
      <c r="AF2661" s="4">
        <f>Table1[[#This Row],[Tariff + FSC per Car]]/100.7</f>
        <v>61.858987090367421</v>
      </c>
      <c r="AG2661" s="4">
        <f>(Table1[[#This Row],[Tariff + FSC per Car]]/111)</f>
        <v>56.118918918918915</v>
      </c>
      <c r="AH2661" s="6">
        <f>(Table1[[#This Row],[Tariff + FSC per Car]]/111)/Table1[[#This Row],[Route Mileage]]</f>
        <v>3.3705056407759108E-2</v>
      </c>
    </row>
    <row r="2662" spans="1:34" x14ac:dyDescent="0.25">
      <c r="A2662" s="3">
        <v>46218</v>
      </c>
      <c r="B2662" s="22" t="s">
        <v>34</v>
      </c>
      <c r="C2662" s="22" t="s">
        <v>34</v>
      </c>
      <c r="D2662" s="25">
        <v>4022</v>
      </c>
      <c r="E2662" s="24">
        <v>39013</v>
      </c>
      <c r="F2662" s="22" t="s">
        <v>35</v>
      </c>
      <c r="G2662" s="22" t="s">
        <v>36</v>
      </c>
      <c r="H2662" s="22" t="s">
        <v>69</v>
      </c>
      <c r="I2662" s="23" t="s">
        <v>47</v>
      </c>
      <c r="J2662" t="str">
        <f>_xlfn.CONCAT(IFERROR(INDEX(Lookup!B:B, MATCH(Table1[[#This Row],[Origin City]], Lookup!A:A, 0)), Table1[[#This Row],[Origin City]]),","," ",Table1[[#This Row],[Origin State]])</f>
        <v>St. Cloud, MN</v>
      </c>
      <c r="K2662" s="23" t="s">
        <v>48</v>
      </c>
      <c r="L2662" s="23" t="s">
        <v>49</v>
      </c>
      <c r="M2662" s="23" t="s">
        <v>50</v>
      </c>
      <c r="N2662" s="48">
        <v>1887</v>
      </c>
      <c r="O2662" s="23" t="s">
        <v>51</v>
      </c>
      <c r="P2662" s="23">
        <v>110</v>
      </c>
      <c r="Q2662" s="23">
        <v>120</v>
      </c>
      <c r="R2662" s="23" t="s">
        <v>42</v>
      </c>
      <c r="S2662" s="23" t="s">
        <v>43</v>
      </c>
      <c r="T2662" s="23" t="s">
        <v>52</v>
      </c>
      <c r="U2662" s="37" t="s">
        <v>44</v>
      </c>
      <c r="V2662" s="32" t="s">
        <v>45</v>
      </c>
      <c r="W2662" s="4">
        <v>5430</v>
      </c>
      <c r="X2662" s="4">
        <f>IF(Table1[[#This Row],[Commodity]]="corn",Table1[[#This Row],[Tariff per Car]]/(111*2000/56),Table1[[#This Row],[Tariff per Car]]/(111*2000/60))</f>
        <v>1.3697297297297297</v>
      </c>
      <c r="Y2662" s="4">
        <f>Table1[[#This Row],[Tariff per Car]]/100.7</f>
        <v>53.922542204568025</v>
      </c>
      <c r="Z2662" s="4">
        <f>(Table1[[#This Row],[Tariff per Car]]/111)</f>
        <v>48.918918918918919</v>
      </c>
      <c r="AA2662" s="6">
        <f>(Table1[[#This Row],[Tariff per Car]]/111)/Table1[[#This Row],[Route Mileage]]</f>
        <v>2.5924175367736575E-2</v>
      </c>
      <c r="AB2662" s="4">
        <v>0.48</v>
      </c>
      <c r="AC2662" s="4">
        <f>Table1[[#This Row],[FSC per Mile]]*Table1[[#This Row],[Route Mileage]]</f>
        <v>905.76</v>
      </c>
      <c r="AD2662" s="4">
        <f>Table1[[#This Row],[Tariff per Car]]+Table1[[#This Row],[FSC per Car]]</f>
        <v>6335.76</v>
      </c>
      <c r="AE2662" s="4">
        <f>IF(Table1[[#This Row],[Commodity]]="corn",Table1[[#This Row],[Tariff + FSC per Car]]/(111*2000/56),Table1[[#This Row],[Tariff + FSC per Car]]/(111*2000/60))</f>
        <v>1.5982097297297297</v>
      </c>
      <c r="AF2662" s="4">
        <f>Table1[[#This Row],[Tariff + FSC per Car]]/100.7</f>
        <v>62.917179741807352</v>
      </c>
      <c r="AG2662" s="4">
        <f>(Table1[[#This Row],[Tariff + FSC per Car]]/111)</f>
        <v>57.078918918918923</v>
      </c>
      <c r="AH2662" s="6">
        <f>(Table1[[#This Row],[Tariff + FSC per Car]]/111)/Table1[[#This Row],[Route Mileage]]</f>
        <v>3.0248499692060903E-2</v>
      </c>
    </row>
    <row r="2663" spans="1:34" x14ac:dyDescent="0.25">
      <c r="A2663" s="3">
        <v>46218</v>
      </c>
      <c r="B2663" s="22" t="s">
        <v>34</v>
      </c>
      <c r="C2663" s="22" t="s">
        <v>34</v>
      </c>
      <c r="D2663" s="25">
        <v>4022</v>
      </c>
      <c r="E2663" s="24">
        <v>39011</v>
      </c>
      <c r="F2663" s="22" t="s">
        <v>35</v>
      </c>
      <c r="G2663" s="22" t="s">
        <v>36</v>
      </c>
      <c r="H2663" s="22" t="s">
        <v>70</v>
      </c>
      <c r="I2663" s="23" t="s">
        <v>57</v>
      </c>
      <c r="J2663" t="str">
        <f>_xlfn.CONCAT(IFERROR(INDEX(Lookup!B:B, MATCH(Table1[[#This Row],[Origin City]], Lookup!A:A, 0)), Table1[[#This Row],[Origin City]]),","," ",Table1[[#This Row],[Origin State]])</f>
        <v>Waverly, IL</v>
      </c>
      <c r="K2663" s="23" t="s">
        <v>71</v>
      </c>
      <c r="L2663" s="23" t="s">
        <v>64</v>
      </c>
      <c r="M2663" s="23" t="str">
        <f>_xlfn.CONCAT(IFERROR(INDEX(Lookup!B:B, MATCH(Table1[[#This Row],[Destination City]], Lookup!A:A, 0)), Table1[[#This Row],[Destination City]]),","," ",Table1[[#This Row],[Destination State]])</f>
        <v>Dexter, NM</v>
      </c>
      <c r="N2663" s="48">
        <v>1149</v>
      </c>
      <c r="O2663" s="23" t="s">
        <v>41</v>
      </c>
      <c r="P2663" s="23">
        <v>110</v>
      </c>
      <c r="Q2663" s="23">
        <v>120</v>
      </c>
      <c r="R2663" s="23" t="s">
        <v>42</v>
      </c>
      <c r="S2663" s="23" t="s">
        <v>43</v>
      </c>
      <c r="T2663" s="23" t="s">
        <v>43</v>
      </c>
      <c r="U2663" s="37" t="s">
        <v>44</v>
      </c>
      <c r="V2663" s="32" t="s">
        <v>45</v>
      </c>
      <c r="W2663" s="4">
        <v>4680</v>
      </c>
      <c r="X2663" s="4">
        <f>IF(Table1[[#This Row],[Commodity]]="corn",Table1[[#This Row],[Tariff per Car]]/(111*2000/56),Table1[[#This Row],[Tariff per Car]]/(111*2000/60))</f>
        <v>1.1805405405405405</v>
      </c>
      <c r="Y2663" s="4">
        <f>Table1[[#This Row],[Tariff per Car]]/100.7</f>
        <v>46.474677259185697</v>
      </c>
      <c r="Z2663" s="4">
        <f>(Table1[[#This Row],[Tariff per Car]]/111)</f>
        <v>42.162162162162161</v>
      </c>
      <c r="AA2663" s="6">
        <f>(Table1[[#This Row],[Tariff per Car]]/111)/Table1[[#This Row],[Route Mileage]]</f>
        <v>3.6694658104579773E-2</v>
      </c>
      <c r="AB2663" s="4">
        <v>0.48</v>
      </c>
      <c r="AC2663" s="4">
        <f>Table1[[#This Row],[FSC per Mile]]*Table1[[#This Row],[Route Mileage]]</f>
        <v>551.52</v>
      </c>
      <c r="AD2663" s="4">
        <f>Table1[[#This Row],[Tariff per Car]]+Table1[[#This Row],[FSC per Car]]</f>
        <v>5231.5200000000004</v>
      </c>
      <c r="AE2663" s="4">
        <f>IF(Table1[[#This Row],[Commodity]]="corn",Table1[[#This Row],[Tariff + FSC per Car]]/(111*2000/56),Table1[[#This Row],[Tariff + FSC per Car]]/(111*2000/60))</f>
        <v>1.3196627027027028</v>
      </c>
      <c r="AF2663" s="4">
        <f>Table1[[#This Row],[Tariff + FSC per Car]]/100.7</f>
        <v>51.951539225422046</v>
      </c>
      <c r="AG2663" s="4">
        <f>(Table1[[#This Row],[Tariff + FSC per Car]]/111)</f>
        <v>47.130810810810814</v>
      </c>
      <c r="AH2663" s="6">
        <f>(Table1[[#This Row],[Tariff + FSC per Car]]/111)/Table1[[#This Row],[Route Mileage]]</f>
        <v>4.1018982428904102E-2</v>
      </c>
    </row>
    <row r="2664" spans="1:34" x14ac:dyDescent="0.25">
      <c r="A2664" s="3">
        <v>46218</v>
      </c>
      <c r="B2664" s="22" t="s">
        <v>131</v>
      </c>
      <c r="C2664" s="22" t="s">
        <v>131</v>
      </c>
      <c r="D2664" s="25">
        <v>4050</v>
      </c>
      <c r="E2664" s="24">
        <v>1001000</v>
      </c>
      <c r="F2664" s="22" t="s">
        <v>35</v>
      </c>
      <c r="G2664" s="22" t="s">
        <v>36</v>
      </c>
      <c r="H2664" s="22" t="s">
        <v>132</v>
      </c>
      <c r="I2664" s="23" t="s">
        <v>57</v>
      </c>
      <c r="J2664" t="str">
        <f>_xlfn.CONCAT(IFERROR(INDEX(Lookup!B:B, MATCH(Table1[[#This Row],[Origin City]], Lookup!A:A, 0)), Table1[[#This Row],[Origin City]]),","," ",Table1[[#This Row],[Origin State]])</f>
        <v>Gibson City, IL</v>
      </c>
      <c r="K2664" s="23" t="s">
        <v>133</v>
      </c>
      <c r="L2664" s="23" t="s">
        <v>83</v>
      </c>
      <c r="M2664" s="23" t="str">
        <f>_xlfn.CONCAT(IFERROR(INDEX(Lookup!B:B, MATCH(Table1[[#This Row],[Destination City]], Lookup!A:A, 0)), Table1[[#This Row],[Destination City]]),","," ",Table1[[#This Row],[Destination State]])</f>
        <v>Reserve, LA</v>
      </c>
      <c r="N2664" s="44">
        <v>870</v>
      </c>
      <c r="O2664" s="23" t="s">
        <v>86</v>
      </c>
      <c r="P2664" s="23">
        <v>105</v>
      </c>
      <c r="Q2664" s="23"/>
      <c r="R2664" s="23" t="s">
        <v>108</v>
      </c>
      <c r="S2664" s="23" t="s">
        <v>43</v>
      </c>
      <c r="T2664" s="23" t="s">
        <v>52</v>
      </c>
      <c r="U2664" s="31"/>
      <c r="V2664" s="32" t="s">
        <v>134</v>
      </c>
      <c r="W2664" s="4">
        <v>2136</v>
      </c>
      <c r="X2664" s="4" t="s">
        <v>302</v>
      </c>
      <c r="Y2664" s="4">
        <f>Table1[[#This Row],[Tariff per Car]]/100.7</f>
        <v>21.211519364448858</v>
      </c>
      <c r="Z2664" s="4">
        <f>(Table1[[#This Row],[Tariff per Car]]/111)</f>
        <v>19.243243243243242</v>
      </c>
      <c r="AA2664" s="6">
        <f>(Table1[[#This Row],[Tariff per Car]]/111)/Table1[[#This Row],[Route Mileage]]</f>
        <v>2.2118670394532462E-2</v>
      </c>
      <c r="AB2664" s="4">
        <v>0.86399999999999999</v>
      </c>
      <c r="AC2664" s="4">
        <f>Table1[[#This Row],[FSC per Mile]]*Table1[[#This Row],[Route Mileage]]</f>
        <v>751.68</v>
      </c>
      <c r="AD2664" s="4">
        <f>Table1[[#This Row],[Tariff per Car]]+Table1[[#This Row],[FSC per Car]]</f>
        <v>2887.68</v>
      </c>
      <c r="AE2664" s="4">
        <f>IF(Table1[[#This Row],[Commodity]]="corn",Table1[[#This Row],[Tariff + FSC per Car]]/(111*2000/56),Table1[[#This Row],[Tariff + FSC per Car]]/(111*2000/60))</f>
        <v>0.72842378378378381</v>
      </c>
      <c r="AF2664" s="4">
        <f>Table1[[#This Row],[Tariff + FSC per Car]]/100.7</f>
        <v>28.676067527308835</v>
      </c>
      <c r="AG2664" s="4">
        <f>(Table1[[#This Row],[Tariff + FSC per Car]]/111)</f>
        <v>26.015135135135132</v>
      </c>
      <c r="AH2664" s="6">
        <f>(Table1[[#This Row],[Tariff + FSC per Car]]/111)/Table1[[#This Row],[Route Mileage]]</f>
        <v>2.9902454178316246E-2</v>
      </c>
    </row>
    <row r="2665" spans="1:34" x14ac:dyDescent="0.25">
      <c r="A2665" s="3">
        <v>46218</v>
      </c>
      <c r="B2665" s="22" t="s">
        <v>131</v>
      </c>
      <c r="C2665" s="22" t="s">
        <v>131</v>
      </c>
      <c r="D2665" s="25">
        <v>4050</v>
      </c>
      <c r="E2665" s="24">
        <v>1001000</v>
      </c>
      <c r="F2665" s="22" t="s">
        <v>35</v>
      </c>
      <c r="G2665" s="22" t="s">
        <v>36</v>
      </c>
      <c r="H2665" s="22" t="s">
        <v>132</v>
      </c>
      <c r="I2665" s="23" t="s">
        <v>57</v>
      </c>
      <c r="J2665" t="str">
        <f>_xlfn.CONCAT(IFERROR(INDEX(Lookup!B:B, MATCH(Table1[[#This Row],[Origin City]], Lookup!A:A, 0)), Table1[[#This Row],[Origin City]]),","," ",Table1[[#This Row],[Origin State]])</f>
        <v>Gibson City, IL</v>
      </c>
      <c r="K2665" s="23" t="s">
        <v>133</v>
      </c>
      <c r="L2665" s="23" t="s">
        <v>83</v>
      </c>
      <c r="M2665" s="23" t="str">
        <f>_xlfn.CONCAT(IFERROR(INDEX(Lookup!B:B, MATCH(Table1[[#This Row],[Destination City]], Lookup!A:A, 0)), Table1[[#This Row],[Destination City]]),","," ",Table1[[#This Row],[Destination State]])</f>
        <v>Reserve, LA</v>
      </c>
      <c r="N2665" s="44">
        <v>870</v>
      </c>
      <c r="O2665" s="23" t="s">
        <v>86</v>
      </c>
      <c r="P2665" s="23">
        <v>105</v>
      </c>
      <c r="Q2665" s="23"/>
      <c r="R2665" s="23" t="s">
        <v>2</v>
      </c>
      <c r="S2665" s="23" t="s">
        <v>43</v>
      </c>
      <c r="T2665" s="23" t="s">
        <v>52</v>
      </c>
      <c r="U2665" s="31"/>
      <c r="V2665" s="32" t="s">
        <v>134</v>
      </c>
      <c r="W2665" s="4">
        <v>2516</v>
      </c>
      <c r="X2665" s="4">
        <f>IF(Table1[[#This Row],[Commodity]]="corn",Table1[[#This Row],[Tariff per Car]]/(111*2000/56),Table1[[#This Row],[Tariff per Car]]/(111*2000/60))</f>
        <v>0.63466666666666671</v>
      </c>
      <c r="Y2665" s="4">
        <f>Table1[[#This Row],[Tariff per Car]]/100.7</f>
        <v>24.985104270109236</v>
      </c>
      <c r="Z2665" s="4">
        <f>(Table1[[#This Row],[Tariff per Car]]/111)</f>
        <v>22.666666666666668</v>
      </c>
      <c r="AA2665" s="6">
        <f>(Table1[[#This Row],[Tariff per Car]]/111)/Table1[[#This Row],[Route Mileage]]</f>
        <v>2.6053639846743297E-2</v>
      </c>
      <c r="AB2665" s="4">
        <v>0.86399999999999999</v>
      </c>
      <c r="AC2665" s="4">
        <f>Table1[[#This Row],[FSC per Mile]]*Table1[[#This Row],[Route Mileage]]</f>
        <v>751.68</v>
      </c>
      <c r="AD2665" s="4">
        <f>Table1[[#This Row],[Tariff per Car]]+Table1[[#This Row],[FSC per Car]]</f>
        <v>3267.68</v>
      </c>
      <c r="AE2665" s="4">
        <f>IF(Table1[[#This Row],[Commodity]]="corn",Table1[[#This Row],[Tariff + FSC per Car]]/(111*2000/56),Table1[[#This Row],[Tariff + FSC per Car]]/(111*2000/60))</f>
        <v>0.82427963963963957</v>
      </c>
      <c r="AF2665" s="4">
        <f>Table1[[#This Row],[Tariff + FSC per Car]]/100.7</f>
        <v>32.449652432969216</v>
      </c>
      <c r="AG2665" s="4">
        <f>(Table1[[#This Row],[Tariff + FSC per Car]]/111)</f>
        <v>29.438558558558558</v>
      </c>
      <c r="AH2665" s="6">
        <f>(Table1[[#This Row],[Tariff + FSC per Car]]/111)/Table1[[#This Row],[Route Mileage]]</f>
        <v>3.383742363052708E-2</v>
      </c>
    </row>
    <row r="2666" spans="1:34" x14ac:dyDescent="0.25">
      <c r="A2666" s="3">
        <v>46218</v>
      </c>
      <c r="B2666" s="22" t="s">
        <v>80</v>
      </c>
      <c r="C2666" s="22" t="s">
        <v>81</v>
      </c>
      <c r="D2666" s="25">
        <v>4032</v>
      </c>
      <c r="E2666" s="24">
        <v>11182</v>
      </c>
      <c r="F2666" s="22" t="s">
        <v>35</v>
      </c>
      <c r="G2666" s="22" t="s">
        <v>36</v>
      </c>
      <c r="H2666" s="22" t="s">
        <v>82</v>
      </c>
      <c r="I2666" s="23" t="s">
        <v>83</v>
      </c>
      <c r="J2666" t="str">
        <f>_xlfn.CONCAT(IFERROR(INDEX(Lookup!B:B, MATCH(Table1[[#This Row],[Origin City]], Lookup!A:A, 0)), Table1[[#This Row],[Origin City]]),","," ",Table1[[#This Row],[Origin State]])</f>
        <v>Delhi, LA</v>
      </c>
      <c r="K2666" s="23" t="s">
        <v>84</v>
      </c>
      <c r="L2666" s="23" t="s">
        <v>85</v>
      </c>
      <c r="M2666" s="23" t="str">
        <f>_xlfn.CONCAT(IFERROR(INDEX(Lookup!B:B, MATCH(Table1[[#This Row],[Destination City]], Lookup!A:A, 0)), Table1[[#This Row],[Destination City]]),","," ",Table1[[#This Row],[Destination State]])</f>
        <v>Morton, MS</v>
      </c>
      <c r="N2666" s="44">
        <v>119</v>
      </c>
      <c r="O2666" s="23" t="s">
        <v>86</v>
      </c>
      <c r="P2666" s="23">
        <v>100</v>
      </c>
      <c r="Q2666" s="23"/>
      <c r="R2666" s="23" t="s">
        <v>42</v>
      </c>
      <c r="S2666" s="23" t="s">
        <v>43</v>
      </c>
      <c r="T2666" s="23" t="s">
        <v>52</v>
      </c>
      <c r="U2666" s="31"/>
      <c r="V2666" s="32" t="s">
        <v>87</v>
      </c>
      <c r="W2666" s="4">
        <v>1342</v>
      </c>
      <c r="X2666" s="4">
        <f>IF(Table1[[#This Row],[Commodity]]="corn",Table1[[#This Row],[Tariff per Car]]/(111*2000/56),Table1[[#This Row],[Tariff per Car]]/(111*2000/60))</f>
        <v>0.33852252252252252</v>
      </c>
      <c r="Y2666" s="4">
        <f>Table1[[#This Row],[Tariff per Car]]/100.7</f>
        <v>13.326713008937437</v>
      </c>
      <c r="Z2666" s="4">
        <f>(Table1[[#This Row],[Tariff per Car]]/111)</f>
        <v>12.09009009009009</v>
      </c>
      <c r="AA2666" s="6">
        <f>(Table1[[#This Row],[Tariff per Car]]/111)/Table1[[#This Row],[Route Mileage]]</f>
        <v>0.10159739571504277</v>
      </c>
      <c r="AB2666" s="4">
        <v>0.87</v>
      </c>
      <c r="AC2666" s="4">
        <f>Table1[[#This Row],[FSC per Mile]]*Table1[[#This Row],[Route Mileage]]</f>
        <v>103.53</v>
      </c>
      <c r="AD2666" s="4">
        <f>Table1[[#This Row],[Tariff per Car]]+Table1[[#This Row],[FSC per Car]]</f>
        <v>1445.53</v>
      </c>
      <c r="AE2666" s="4">
        <f>IF(Table1[[#This Row],[Commodity]]="corn",Table1[[#This Row],[Tariff + FSC per Car]]/(111*2000/56),Table1[[#This Row],[Tariff + FSC per Car]]/(111*2000/60))</f>
        <v>0.3646381981981982</v>
      </c>
      <c r="AF2666" s="4">
        <f>Table1[[#This Row],[Tariff + FSC per Car]]/100.7</f>
        <v>14.354816285998012</v>
      </c>
      <c r="AG2666" s="4">
        <f>(Table1[[#This Row],[Tariff + FSC per Car]]/111)</f>
        <v>13.022792792792792</v>
      </c>
      <c r="AH2666" s="6">
        <f>(Table1[[#This Row],[Tariff + FSC per Car]]/111)/Table1[[#This Row],[Route Mileage]]</f>
        <v>0.10943523355288061</v>
      </c>
    </row>
    <row r="2667" spans="1:34" x14ac:dyDescent="0.25">
      <c r="A2667" s="3">
        <v>46218</v>
      </c>
      <c r="B2667" s="22" t="s">
        <v>88</v>
      </c>
      <c r="C2667" s="22" t="s">
        <v>81</v>
      </c>
      <c r="D2667" s="25">
        <v>4444</v>
      </c>
      <c r="E2667" s="24">
        <v>45646</v>
      </c>
      <c r="F2667" s="22" t="s">
        <v>35</v>
      </c>
      <c r="G2667" s="22" t="s">
        <v>36</v>
      </c>
      <c r="H2667" s="22" t="s">
        <v>89</v>
      </c>
      <c r="I2667" s="23" t="s">
        <v>75</v>
      </c>
      <c r="J2667" t="str">
        <f>_xlfn.CONCAT(IFERROR(INDEX(Lookup!B:B, MATCH(Table1[[#This Row],[Origin City]], Lookup!A:A, 0)), Table1[[#This Row],[Origin City]]),","," ",Table1[[#This Row],[Origin State]])</f>
        <v>Enderlin, ND</v>
      </c>
      <c r="K2667" s="23" t="s">
        <v>90</v>
      </c>
      <c r="L2667" s="23" t="s">
        <v>49</v>
      </c>
      <c r="M2667" s="23" t="str">
        <f>_xlfn.CONCAT(IFERROR(INDEX(Lookup!B:B, MATCH(Table1[[#This Row],[Destination City]], Lookup!A:A, 0)), Table1[[#This Row],[Destination City]]),","," ",Table1[[#This Row],[Destination State]])</f>
        <v>Kalama, WA</v>
      </c>
      <c r="N2667" s="44">
        <v>1617</v>
      </c>
      <c r="O2667" s="23" t="s">
        <v>86</v>
      </c>
      <c r="P2667" s="23">
        <v>110</v>
      </c>
      <c r="Q2667" s="23">
        <v>110</v>
      </c>
      <c r="R2667" s="23" t="s">
        <v>42</v>
      </c>
      <c r="S2667" s="23" t="s">
        <v>43</v>
      </c>
      <c r="T2667" s="23" t="s">
        <v>52</v>
      </c>
      <c r="U2667" s="31"/>
      <c r="V2667" s="32" t="s">
        <v>87</v>
      </c>
      <c r="W2667" s="4">
        <v>5047</v>
      </c>
      <c r="X2667" s="4">
        <f>IF(Table1[[#This Row],[Commodity]]="corn",Table1[[#This Row],[Tariff per Car]]/(111*2000/56),Table1[[#This Row],[Tariff per Car]]/(111*2000/60))</f>
        <v>1.2731171171171172</v>
      </c>
      <c r="Y2667" s="4">
        <f>Table1[[#This Row],[Tariff per Car]]/100.7</f>
        <v>50.119165839126119</v>
      </c>
      <c r="Z2667" s="4">
        <f>(Table1[[#This Row],[Tariff per Car]]/111)</f>
        <v>45.468468468468465</v>
      </c>
      <c r="AA2667" s="6">
        <f>(Table1[[#This Row],[Tariff per Car]]/111)/Table1[[#This Row],[Route Mileage]]</f>
        <v>2.8119028119028118E-2</v>
      </c>
      <c r="AB2667" s="4">
        <v>0.6</v>
      </c>
      <c r="AC2667" s="4">
        <f>Table1[[#This Row],[FSC per Mile]]*Table1[[#This Row],[Route Mileage]]</f>
        <v>970.19999999999993</v>
      </c>
      <c r="AD2667" s="4">
        <f>Table1[[#This Row],[Tariff per Car]]+Table1[[#This Row],[FSC per Car]]</f>
        <v>6017.2</v>
      </c>
      <c r="AE2667" s="4">
        <f>IF(Table1[[#This Row],[Commodity]]="corn",Table1[[#This Row],[Tariff + FSC per Car]]/(111*2000/56),Table1[[#This Row],[Tariff + FSC per Car]]/(111*2000/60))</f>
        <v>1.5178522522522522</v>
      </c>
      <c r="AF2667" s="4">
        <f>Table1[[#This Row],[Tariff + FSC per Car]]/100.7</f>
        <v>59.753723932472688</v>
      </c>
      <c r="AG2667" s="4">
        <f>(Table1[[#This Row],[Tariff + FSC per Car]]/111)</f>
        <v>54.209009009009009</v>
      </c>
      <c r="AH2667" s="6">
        <f>(Table1[[#This Row],[Tariff + FSC per Car]]/111)/Table1[[#This Row],[Route Mileage]]</f>
        <v>3.3524433524433524E-2</v>
      </c>
    </row>
    <row r="2668" spans="1:34" x14ac:dyDescent="0.25">
      <c r="A2668" s="3">
        <v>46218</v>
      </c>
      <c r="B2668" s="22" t="s">
        <v>88</v>
      </c>
      <c r="C2668" s="22" t="s">
        <v>81</v>
      </c>
      <c r="D2668" s="25">
        <v>4444</v>
      </c>
      <c r="E2668" s="24">
        <v>45558</v>
      </c>
      <c r="F2668" s="22" t="s">
        <v>35</v>
      </c>
      <c r="G2668" s="22" t="s">
        <v>36</v>
      </c>
      <c r="H2668" s="22" t="s">
        <v>91</v>
      </c>
      <c r="I2668" s="23" t="s">
        <v>47</v>
      </c>
      <c r="J2668" t="str">
        <f>_xlfn.CONCAT(IFERROR(INDEX(Lookup!B:B, MATCH(Table1[[#This Row],[Origin City]], Lookup!A:A, 0)), Table1[[#This Row],[Origin City]]),","," ",Table1[[#This Row],[Origin State]])</f>
        <v>Glenwood, MN</v>
      </c>
      <c r="K2668" s="23" t="s">
        <v>92</v>
      </c>
      <c r="L2668" s="23" t="s">
        <v>93</v>
      </c>
      <c r="M2668" s="23" t="str">
        <f>_xlfn.CONCAT(IFERROR(INDEX(Lookup!B:B, MATCH(Table1[[#This Row],[Destination City]], Lookup!A:A, 0)), Table1[[#This Row],[Destination City]]),","," ",Table1[[#This Row],[Destination State]])</f>
        <v>Boardman, OR</v>
      </c>
      <c r="N2668" s="44">
        <v>1556</v>
      </c>
      <c r="O2668" s="23" t="s">
        <v>86</v>
      </c>
      <c r="P2668" s="23">
        <v>110</v>
      </c>
      <c r="Q2668" s="23">
        <v>110</v>
      </c>
      <c r="R2668" s="23" t="s">
        <v>42</v>
      </c>
      <c r="S2668" s="23" t="s">
        <v>43</v>
      </c>
      <c r="T2668" s="23" t="s">
        <v>52</v>
      </c>
      <c r="U2668" s="31"/>
      <c r="V2668" s="32" t="s">
        <v>87</v>
      </c>
      <c r="W2668" s="4">
        <v>5513</v>
      </c>
      <c r="X2668" s="4">
        <f>IF(Table1[[#This Row],[Commodity]]="corn",Table1[[#This Row],[Tariff per Car]]/(111*2000/56),Table1[[#This Row],[Tariff per Car]]/(111*2000/60))</f>
        <v>1.3906666666666667</v>
      </c>
      <c r="Y2668" s="4">
        <f>Table1[[#This Row],[Tariff per Car]]/100.7</f>
        <v>54.746772591857003</v>
      </c>
      <c r="Z2668" s="4">
        <f>(Table1[[#This Row],[Tariff per Car]]/111)</f>
        <v>49.666666666666664</v>
      </c>
      <c r="AA2668" s="6">
        <f>(Table1[[#This Row],[Tariff per Car]]/111)/Table1[[#This Row],[Route Mileage]]</f>
        <v>3.1919451585261355E-2</v>
      </c>
      <c r="AB2668" s="4">
        <v>0.6</v>
      </c>
      <c r="AC2668" s="4">
        <f>Table1[[#This Row],[FSC per Mile]]*Table1[[#This Row],[Route Mileage]]</f>
        <v>933.59999999999991</v>
      </c>
      <c r="AD2668" s="4">
        <f>Table1[[#This Row],[Tariff per Car]]+Table1[[#This Row],[FSC per Car]]</f>
        <v>6446.6</v>
      </c>
      <c r="AE2668" s="4">
        <f>IF(Table1[[#This Row],[Commodity]]="corn",Table1[[#This Row],[Tariff + FSC per Car]]/(111*2000/56),Table1[[#This Row],[Tariff + FSC per Car]]/(111*2000/60))</f>
        <v>1.6261693693693695</v>
      </c>
      <c r="AF2668" s="4">
        <f>Table1[[#This Row],[Tariff + FSC per Car]]/100.7</f>
        <v>64.017874875868912</v>
      </c>
      <c r="AG2668" s="4">
        <f>(Table1[[#This Row],[Tariff + FSC per Car]]/111)</f>
        <v>58.07747747747748</v>
      </c>
      <c r="AH2668" s="6">
        <f>(Table1[[#This Row],[Tariff + FSC per Car]]/111)/Table1[[#This Row],[Route Mileage]]</f>
        <v>3.732485699066676E-2</v>
      </c>
    </row>
    <row r="2669" spans="1:34" x14ac:dyDescent="0.25">
      <c r="A2669" s="3">
        <v>46218</v>
      </c>
      <c r="B2669" s="22" t="s">
        <v>94</v>
      </c>
      <c r="C2669" s="22" t="s">
        <v>94</v>
      </c>
      <c r="D2669" s="25">
        <v>4315</v>
      </c>
      <c r="F2669" s="22" t="s">
        <v>35</v>
      </c>
      <c r="G2669" s="22" t="s">
        <v>36</v>
      </c>
      <c r="H2669" s="22" t="s">
        <v>95</v>
      </c>
      <c r="I2669" s="23" t="s">
        <v>96</v>
      </c>
      <c r="J2669" t="str">
        <f>_xlfn.CONCAT(IFERROR(INDEX(Lookup!B:B, MATCH(Table1[[#This Row],[Origin City]], Lookup!A:A, 0)), Table1[[#This Row],[Origin City]]),","," ",Table1[[#This Row],[Origin State]])</f>
        <v>Haw Creek (Ladoga), IN</v>
      </c>
      <c r="K2669" s="23" t="s">
        <v>97</v>
      </c>
      <c r="L2669" s="23" t="s">
        <v>98</v>
      </c>
      <c r="M2669" s="23" t="str">
        <f>_xlfn.CONCAT(IFERROR(INDEX(Lookup!B:B, MATCH(Table1[[#This Row],[Destination City]], Lookup!A:A, 0)), Table1[[#This Row],[Destination City]]),","," ",Table1[[#This Row],[Destination State]])</f>
        <v>Ozark, AL</v>
      </c>
      <c r="N2669" s="48">
        <v>708</v>
      </c>
      <c r="O2669" s="23" t="s">
        <v>86</v>
      </c>
      <c r="P2669" s="23">
        <v>90</v>
      </c>
      <c r="Q2669" s="23">
        <v>90</v>
      </c>
      <c r="R2669" s="23" t="s">
        <v>42</v>
      </c>
      <c r="S2669" s="23" t="s">
        <v>43</v>
      </c>
      <c r="T2669" s="23" t="s">
        <v>52</v>
      </c>
      <c r="U2669" s="33"/>
      <c r="V2669" s="34" t="s">
        <v>87</v>
      </c>
      <c r="W2669" s="4">
        <v>6241</v>
      </c>
      <c r="X2669" s="4">
        <f>IF(Table1[[#This Row],[Commodity]]="corn",Table1[[#This Row],[Tariff per Car]]/(111*2000/56),Table1[[#This Row],[Tariff per Car]]/(111*2000/60))</f>
        <v>1.5743063063063063</v>
      </c>
      <c r="Y2669" s="4">
        <f>Table1[[#This Row],[Tariff per Car]]/100.7</f>
        <v>61.976166832174776</v>
      </c>
      <c r="Z2669" s="4">
        <f>(Table1[[#This Row],[Tariff per Car]]/111)</f>
        <v>56.225225225225223</v>
      </c>
      <c r="AA2669" s="6">
        <f>(Table1[[#This Row],[Tariff per Car]]/111)/Table1[[#This Row],[Route Mileage]]</f>
        <v>7.9414159922634495E-2</v>
      </c>
      <c r="AB2669" s="4">
        <v>0.47</v>
      </c>
      <c r="AC2669" s="4">
        <f>Table1[[#This Row],[FSC per Mile]]*Table1[[#This Row],[Route Mileage]]</f>
        <v>332.76</v>
      </c>
      <c r="AD2669" s="4">
        <f>Table1[[#This Row],[Tariff per Car]]+Table1[[#This Row],[FSC per Car]]</f>
        <v>6573.76</v>
      </c>
      <c r="AE2669" s="4">
        <f>IF(Table1[[#This Row],[Commodity]]="corn",Table1[[#This Row],[Tariff + FSC per Car]]/(111*2000/56),Table1[[#This Row],[Tariff + FSC per Car]]/(111*2000/60))</f>
        <v>1.6582457657657659</v>
      </c>
      <c r="AF2669" s="4">
        <f>Table1[[#This Row],[Tariff + FSC per Car]]/100.7</f>
        <v>65.280635551142012</v>
      </c>
      <c r="AG2669" s="4">
        <f>(Table1[[#This Row],[Tariff + FSC per Car]]/111)</f>
        <v>59.223063063063066</v>
      </c>
      <c r="AH2669" s="6">
        <f>(Table1[[#This Row],[Tariff + FSC per Car]]/111)/Table1[[#This Row],[Route Mileage]]</f>
        <v>8.3648394156868741E-2</v>
      </c>
    </row>
    <row r="2670" spans="1:34" x14ac:dyDescent="0.25">
      <c r="A2670" s="3">
        <v>46218</v>
      </c>
      <c r="B2670" s="22" t="s">
        <v>94</v>
      </c>
      <c r="C2670" s="22" t="s">
        <v>94</v>
      </c>
      <c r="D2670" s="25">
        <v>4315</v>
      </c>
      <c r="F2670" s="22" t="s">
        <v>35</v>
      </c>
      <c r="G2670" s="22" t="s">
        <v>36</v>
      </c>
      <c r="H2670" s="22" t="s">
        <v>99</v>
      </c>
      <c r="I2670" s="23" t="s">
        <v>100</v>
      </c>
      <c r="J2670" t="str">
        <f>_xlfn.CONCAT(IFERROR(INDEX(Lookup!B:B, MATCH(Table1[[#This Row],[Origin City]], Lookup!A:A, 0)), Table1[[#This Row],[Origin City]]),","," ",Table1[[#This Row],[Origin State]])</f>
        <v>Marysville, OH</v>
      </c>
      <c r="K2670" s="23" t="s">
        <v>101</v>
      </c>
      <c r="L2670" s="23" t="s">
        <v>102</v>
      </c>
      <c r="M2670" s="23" t="str">
        <f>_xlfn.CONCAT(IFERROR(INDEX(Lookup!B:B, MATCH(Table1[[#This Row],[Destination City]], Lookup!A:A, 0)), Table1[[#This Row],[Destination City]]),","," ",Table1[[#This Row],[Destination State]])</f>
        <v>Rose Hill, NC</v>
      </c>
      <c r="N2670" s="48">
        <v>781</v>
      </c>
      <c r="O2670" s="23" t="s">
        <v>86</v>
      </c>
      <c r="P2670" s="23">
        <v>90</v>
      </c>
      <c r="Q2670" s="23">
        <v>90</v>
      </c>
      <c r="R2670" s="23" t="s">
        <v>42</v>
      </c>
      <c r="S2670" s="23" t="s">
        <v>43</v>
      </c>
      <c r="T2670" s="23" t="s">
        <v>52</v>
      </c>
      <c r="U2670" s="33"/>
      <c r="V2670" s="34" t="s">
        <v>87</v>
      </c>
      <c r="W2670" s="4">
        <v>6378</v>
      </c>
      <c r="X2670" s="4">
        <f>IF(Table1[[#This Row],[Commodity]]="corn",Table1[[#This Row],[Tariff per Car]]/(111*2000/56),Table1[[#This Row],[Tariff per Car]]/(111*2000/60))</f>
        <v>1.6088648648648649</v>
      </c>
      <c r="Y2670" s="4">
        <f>Table1[[#This Row],[Tariff per Car]]/100.7</f>
        <v>63.336643495531277</v>
      </c>
      <c r="Z2670" s="4">
        <f>(Table1[[#This Row],[Tariff per Car]]/111)</f>
        <v>57.45945945945946</v>
      </c>
      <c r="AA2670" s="6">
        <f>(Table1[[#This Row],[Tariff per Car]]/111)/Table1[[#This Row],[Route Mileage]]</f>
        <v>7.357165103643977E-2</v>
      </c>
      <c r="AB2670" s="4">
        <v>0.47</v>
      </c>
      <c r="AC2670" s="4">
        <f>Table1[[#This Row],[FSC per Mile]]*Table1[[#This Row],[Route Mileage]]</f>
        <v>367.07</v>
      </c>
      <c r="AD2670" s="4">
        <f>Table1[[#This Row],[Tariff per Car]]+Table1[[#This Row],[FSC per Car]]</f>
        <v>6745.07</v>
      </c>
      <c r="AE2670" s="4">
        <f>IF(Table1[[#This Row],[Commodity]]="corn",Table1[[#This Row],[Tariff + FSC per Car]]/(111*2000/56),Table1[[#This Row],[Tariff + FSC per Car]]/(111*2000/60))</f>
        <v>1.701459099099099</v>
      </c>
      <c r="AF2670" s="4">
        <f>Table1[[#This Row],[Tariff + FSC per Car]]/100.7</f>
        <v>66.981827209533265</v>
      </c>
      <c r="AG2670" s="4">
        <f>(Table1[[#This Row],[Tariff + FSC per Car]]/111)</f>
        <v>60.766396396396395</v>
      </c>
      <c r="AH2670" s="6">
        <f>(Table1[[#This Row],[Tariff + FSC per Car]]/111)/Table1[[#This Row],[Route Mileage]]</f>
        <v>7.7805885270674002E-2</v>
      </c>
    </row>
    <row r="2671" spans="1:34" x14ac:dyDescent="0.25">
      <c r="A2671" s="3">
        <v>46218</v>
      </c>
      <c r="B2671" s="22" t="s">
        <v>94</v>
      </c>
      <c r="C2671" s="22" t="s">
        <v>94</v>
      </c>
      <c r="D2671" s="25">
        <v>4315</v>
      </c>
      <c r="F2671" s="22" t="s">
        <v>35</v>
      </c>
      <c r="G2671" s="22" t="s">
        <v>36</v>
      </c>
      <c r="H2671" s="22" t="s">
        <v>103</v>
      </c>
      <c r="I2671" s="23" t="s">
        <v>57</v>
      </c>
      <c r="J2671" t="str">
        <f>_xlfn.CONCAT(IFERROR(INDEX(Lookup!B:B, MATCH(Table1[[#This Row],[Origin City]], Lookup!A:A, 0)), Table1[[#This Row],[Origin City]]),","," ",Table1[[#This Row],[Origin State]])</f>
        <v>Olney, IL</v>
      </c>
      <c r="K2671" s="23" t="s">
        <v>104</v>
      </c>
      <c r="L2671" s="23" t="s">
        <v>105</v>
      </c>
      <c r="M2671" s="23" t="str">
        <f>_xlfn.CONCAT(IFERROR(INDEX(Lookup!B:B, MATCH(Table1[[#This Row],[Destination City]], Lookup!A:A, 0)), Table1[[#This Row],[Destination City]]),","," ",Table1[[#This Row],[Destination State]])</f>
        <v>Fairmount, GA</v>
      </c>
      <c r="N2671" s="48">
        <v>500</v>
      </c>
      <c r="O2671" s="23" t="s">
        <v>86</v>
      </c>
      <c r="P2671" s="23">
        <v>90</v>
      </c>
      <c r="Q2671" s="23">
        <v>90</v>
      </c>
      <c r="R2671" s="23" t="s">
        <v>42</v>
      </c>
      <c r="S2671" s="23" t="s">
        <v>43</v>
      </c>
      <c r="T2671" s="23" t="s">
        <v>52</v>
      </c>
      <c r="U2671" s="33"/>
      <c r="V2671" s="34" t="s">
        <v>87</v>
      </c>
      <c r="W2671" s="4">
        <v>4891</v>
      </c>
      <c r="X2671" s="4">
        <f>IF(Table1[[#This Row],[Commodity]]="corn",Table1[[#This Row],[Tariff per Car]]/(111*2000/56),Table1[[#This Row],[Tariff per Car]]/(111*2000/60))</f>
        <v>1.2337657657657657</v>
      </c>
      <c r="Y2671" s="4">
        <f>Table1[[#This Row],[Tariff per Car]]/100.7</f>
        <v>48.570009930486592</v>
      </c>
      <c r="Z2671" s="4">
        <f>(Table1[[#This Row],[Tariff per Car]]/111)</f>
        <v>44.063063063063062</v>
      </c>
      <c r="AA2671" s="6">
        <f>(Table1[[#This Row],[Tariff per Car]]/111)/Table1[[#This Row],[Route Mileage]]</f>
        <v>8.8126126126126123E-2</v>
      </c>
      <c r="AB2671" s="4">
        <v>0.47</v>
      </c>
      <c r="AC2671" s="4">
        <f>Table1[[#This Row],[FSC per Mile]]*Table1[[#This Row],[Route Mileage]]</f>
        <v>235</v>
      </c>
      <c r="AD2671" s="4">
        <f>Table1[[#This Row],[Tariff per Car]]+Table1[[#This Row],[FSC per Car]]</f>
        <v>5126</v>
      </c>
      <c r="AE2671" s="4">
        <f>IF(Table1[[#This Row],[Commodity]]="corn",Table1[[#This Row],[Tariff + FSC per Car]]/(111*2000/56),Table1[[#This Row],[Tariff + FSC per Car]]/(111*2000/60))</f>
        <v>1.293045045045045</v>
      </c>
      <c r="AF2671" s="4">
        <f>Table1[[#This Row],[Tariff + FSC per Car]]/100.7</f>
        <v>50.903674280039723</v>
      </c>
      <c r="AG2671" s="4">
        <f>(Table1[[#This Row],[Tariff + FSC per Car]]/111)</f>
        <v>46.18018018018018</v>
      </c>
      <c r="AH2671" s="6">
        <f>(Table1[[#This Row],[Tariff + FSC per Car]]/111)/Table1[[#This Row],[Route Mileage]]</f>
        <v>9.2360360360360355E-2</v>
      </c>
    </row>
    <row r="2672" spans="1:34" x14ac:dyDescent="0.25">
      <c r="A2672" s="3">
        <v>46218</v>
      </c>
      <c r="B2672" s="22" t="s">
        <v>112</v>
      </c>
      <c r="C2672" s="22" t="s">
        <v>112</v>
      </c>
      <c r="D2672" s="25">
        <v>4051</v>
      </c>
      <c r="E2672" s="24">
        <v>2215</v>
      </c>
      <c r="F2672" s="22" t="s">
        <v>35</v>
      </c>
      <c r="G2672" s="22" t="s">
        <v>36</v>
      </c>
      <c r="H2672" s="22" t="s">
        <v>115</v>
      </c>
      <c r="I2672" s="23" t="s">
        <v>57</v>
      </c>
      <c r="J2672" t="str">
        <f>_xlfn.CONCAT(IFERROR(INDEX(Lookup!B:B, MATCH(Table1[[#This Row],[Origin City]], Lookup!A:A, 0)), Table1[[#This Row],[Origin City]]),","," ",Table1[[#This Row],[Origin State]])</f>
        <v>Allen Station (San Jose), IL</v>
      </c>
      <c r="K2672" s="23" t="s">
        <v>116</v>
      </c>
      <c r="L2672" s="23" t="s">
        <v>54</v>
      </c>
      <c r="M2672" s="23" t="str">
        <f>_xlfn.CONCAT(IFERROR(INDEX(Lookup!B:B, MATCH(Table1[[#This Row],[Destination City]], Lookup!A:A, 0)), Table1[[#This Row],[Destination City]]),","," ",Table1[[#This Row],[Destination State]])</f>
        <v>Pittsburg, TX</v>
      </c>
      <c r="N2672" s="44">
        <v>691</v>
      </c>
      <c r="O2672" s="23" t="s">
        <v>51</v>
      </c>
      <c r="P2672" s="23">
        <v>107</v>
      </c>
      <c r="Q2672" s="23"/>
      <c r="R2672" s="23" t="s">
        <v>42</v>
      </c>
      <c r="S2672" s="23" t="s">
        <v>43</v>
      </c>
      <c r="T2672" s="23" t="s">
        <v>52</v>
      </c>
      <c r="U2672" s="37" t="s">
        <v>44</v>
      </c>
      <c r="V2672" s="32"/>
      <c r="W2672" s="4">
        <v>3935</v>
      </c>
      <c r="X2672" s="4">
        <f>IF(Table1[[#This Row],[Commodity]]="corn",Table1[[#This Row],[Tariff per Car]]/(111*2000/56),Table1[[#This Row],[Tariff per Car]]/(111*2000/60))</f>
        <v>0.99261261261261258</v>
      </c>
      <c r="Y2672" s="4">
        <f>Table1[[#This Row],[Tariff per Car]]/100.7</f>
        <v>39.076464746772594</v>
      </c>
      <c r="Z2672" s="4">
        <f>(Table1[[#This Row],[Tariff per Car]]/111)</f>
        <v>35.450450450450454</v>
      </c>
      <c r="AA2672" s="6">
        <f>(Table1[[#This Row],[Tariff per Car]]/111)/Table1[[#This Row],[Route Mileage]]</f>
        <v>5.1303112084588209E-2</v>
      </c>
      <c r="AB2672" s="4">
        <v>0.71</v>
      </c>
      <c r="AC2672" s="4">
        <f>Table1[[#This Row],[FSC per Mile]]*Table1[[#This Row],[Route Mileage]]</f>
        <v>490.60999999999996</v>
      </c>
      <c r="AD2672" s="4">
        <f>Table1[[#This Row],[Tariff per Car]]+Table1[[#This Row],[FSC per Car]]</f>
        <v>4425.6099999999997</v>
      </c>
      <c r="AE2672" s="4">
        <f>IF(Table1[[#This Row],[Commodity]]="corn",Table1[[#This Row],[Tariff + FSC per Car]]/(111*2000/56),Table1[[#This Row],[Tariff + FSC per Car]]/(111*2000/60))</f>
        <v>1.1163700900900899</v>
      </c>
      <c r="AF2672" s="4">
        <f>Table1[[#This Row],[Tariff + FSC per Car]]/100.7</f>
        <v>43.948460774577953</v>
      </c>
      <c r="AG2672" s="4">
        <f>(Table1[[#This Row],[Tariff + FSC per Car]]/111)</f>
        <v>39.870360360360358</v>
      </c>
      <c r="AH2672" s="6">
        <f>(Table1[[#This Row],[Tariff + FSC per Car]]/111)/Table1[[#This Row],[Route Mileage]]</f>
        <v>5.7699508480984603E-2</v>
      </c>
    </row>
    <row r="2673" spans="1:34" x14ac:dyDescent="0.25">
      <c r="A2673" s="3">
        <v>46218</v>
      </c>
      <c r="B2673" s="22" t="s">
        <v>112</v>
      </c>
      <c r="C2673" s="22" t="s">
        <v>112</v>
      </c>
      <c r="D2673" s="25">
        <v>4051</v>
      </c>
      <c r="E2673" s="24">
        <v>2310</v>
      </c>
      <c r="F2673" s="22" t="s">
        <v>35</v>
      </c>
      <c r="G2673" s="22" t="s">
        <v>36</v>
      </c>
      <c r="H2673" s="22" t="s">
        <v>120</v>
      </c>
      <c r="I2673" s="23" t="s">
        <v>77</v>
      </c>
      <c r="J2673" t="str">
        <f>_xlfn.CONCAT(IFERROR(INDEX(Lookup!B:B, MATCH(Table1[[#This Row],[Origin City]], Lookup!A:A, 0)), Table1[[#This Row],[Origin City]]),","," ",Table1[[#This Row],[Origin State]])</f>
        <v>Frankfort, KS</v>
      </c>
      <c r="K2673" s="23" t="s">
        <v>121</v>
      </c>
      <c r="L2673" s="23" t="s">
        <v>40</v>
      </c>
      <c r="M2673" s="23" t="str">
        <f>_xlfn.CONCAT(IFERROR(INDEX(Lookup!B:B, MATCH(Table1[[#This Row],[Destination City]], Lookup!A:A, 0)), Table1[[#This Row],[Destination City]]),","," ",Table1[[#This Row],[Destination State]])</f>
        <v>Calipatria, CA</v>
      </c>
      <c r="N2673" s="44">
        <v>1572</v>
      </c>
      <c r="O2673" s="23" t="s">
        <v>51</v>
      </c>
      <c r="P2673" s="23">
        <v>107</v>
      </c>
      <c r="Q2673" s="23"/>
      <c r="R2673" s="23" t="s">
        <v>42</v>
      </c>
      <c r="S2673" s="23" t="s">
        <v>43</v>
      </c>
      <c r="T2673" s="23" t="s">
        <v>52</v>
      </c>
      <c r="U2673" s="37" t="s">
        <v>44</v>
      </c>
      <c r="V2673" s="32"/>
      <c r="W2673" s="4">
        <v>5855</v>
      </c>
      <c r="X2673" s="4">
        <f>IF(Table1[[#This Row],[Commodity]]="corn",Table1[[#This Row],[Tariff per Car]]/(111*2000/56),Table1[[#This Row],[Tariff per Car]]/(111*2000/60))</f>
        <v>1.476936936936937</v>
      </c>
      <c r="Y2673" s="4">
        <f>Table1[[#This Row],[Tariff per Car]]/100.7</f>
        <v>58.142999006951342</v>
      </c>
      <c r="Z2673" s="4">
        <f>(Table1[[#This Row],[Tariff per Car]]/111)</f>
        <v>52.747747747747745</v>
      </c>
      <c r="AA2673" s="6">
        <f>(Table1[[#This Row],[Tariff per Car]]/111)/Table1[[#This Row],[Route Mileage]]</f>
        <v>3.3554546913325538E-2</v>
      </c>
      <c r="AB2673" s="4">
        <v>0.71</v>
      </c>
      <c r="AC2673" s="4">
        <f>Table1[[#This Row],[FSC per Mile]]*Table1[[#This Row],[Route Mileage]]</f>
        <v>1116.1199999999999</v>
      </c>
      <c r="AD2673" s="4">
        <f>Table1[[#This Row],[Tariff per Car]]+Table1[[#This Row],[FSC per Car]]</f>
        <v>6971.12</v>
      </c>
      <c r="AE2673" s="4">
        <f>IF(Table1[[#This Row],[Commodity]]="corn",Table1[[#This Row],[Tariff + FSC per Car]]/(111*2000/56),Table1[[#This Row],[Tariff + FSC per Car]]/(111*2000/60))</f>
        <v>1.7584807207207207</v>
      </c>
      <c r="AF2673" s="4">
        <f>Table1[[#This Row],[Tariff + FSC per Car]]/100.7</f>
        <v>69.226613704071497</v>
      </c>
      <c r="AG2673" s="4">
        <f>(Table1[[#This Row],[Tariff + FSC per Car]]/111)</f>
        <v>62.802882882882884</v>
      </c>
      <c r="AH2673" s="6">
        <f>(Table1[[#This Row],[Tariff + FSC per Car]]/111)/Table1[[#This Row],[Route Mileage]]</f>
        <v>3.9950943309721938E-2</v>
      </c>
    </row>
    <row r="2674" spans="1:34" x14ac:dyDescent="0.25">
      <c r="A2674" s="3">
        <v>46218</v>
      </c>
      <c r="B2674" s="22" t="s">
        <v>112</v>
      </c>
      <c r="C2674" s="22" t="s">
        <v>112</v>
      </c>
      <c r="D2674" s="25">
        <v>4051</v>
      </c>
      <c r="E2674" s="24">
        <v>2300</v>
      </c>
      <c r="F2674" s="22" t="s">
        <v>35</v>
      </c>
      <c r="G2674" s="22" t="s">
        <v>36</v>
      </c>
      <c r="H2674" s="22" t="s">
        <v>113</v>
      </c>
      <c r="I2674" s="23" t="s">
        <v>38</v>
      </c>
      <c r="J2674" t="str">
        <f>_xlfn.CONCAT(IFERROR(INDEX(Lookup!B:B, MATCH(Table1[[#This Row],[Origin City]], Lookup!A:A, 0)), Table1[[#This Row],[Origin City]]),","," ",Table1[[#This Row],[Origin State]])</f>
        <v>Mead, NE</v>
      </c>
      <c r="K2674" s="23" t="s">
        <v>114</v>
      </c>
      <c r="L2674" s="23" t="s">
        <v>40</v>
      </c>
      <c r="M2674" s="23" t="str">
        <f>_xlfn.CONCAT(IFERROR(INDEX(Lookup!B:B, MATCH(Table1[[#This Row],[Destination City]], Lookup!A:A, 0)), Table1[[#This Row],[Destination City]]),","," ",Table1[[#This Row],[Destination State]])</f>
        <v>Keyes, CA</v>
      </c>
      <c r="N2674" s="44">
        <v>1737</v>
      </c>
      <c r="O2674" s="23" t="s">
        <v>51</v>
      </c>
      <c r="P2674" s="23">
        <v>107</v>
      </c>
      <c r="Q2674" s="23"/>
      <c r="R2674" s="23" t="s">
        <v>42</v>
      </c>
      <c r="S2674" s="23" t="s">
        <v>43</v>
      </c>
      <c r="T2674" s="23" t="s">
        <v>52</v>
      </c>
      <c r="U2674" s="37" t="s">
        <v>44</v>
      </c>
      <c r="V2674" s="32"/>
      <c r="W2674" s="4">
        <v>6015</v>
      </c>
      <c r="X2674" s="4">
        <f>IF(Table1[[#This Row],[Commodity]]="corn",Table1[[#This Row],[Tariff per Car]]/(111*2000/56),Table1[[#This Row],[Tariff per Car]]/(111*2000/60))</f>
        <v>1.5172972972972973</v>
      </c>
      <c r="Y2674" s="4">
        <f>Table1[[#This Row],[Tariff per Car]]/100.7</f>
        <v>59.731876861966235</v>
      </c>
      <c r="Z2674" s="4">
        <f>(Table1[[#This Row],[Tariff per Car]]/111)</f>
        <v>54.189189189189186</v>
      </c>
      <c r="AA2674" s="6">
        <f>(Table1[[#This Row],[Tariff per Car]]/111)/Table1[[#This Row],[Route Mileage]]</f>
        <v>3.1197000108917204E-2</v>
      </c>
      <c r="AB2674" s="4">
        <v>0.71</v>
      </c>
      <c r="AC2674" s="4">
        <f>Table1[[#This Row],[FSC per Mile]]*Table1[[#This Row],[Route Mileage]]</f>
        <v>1233.27</v>
      </c>
      <c r="AD2674" s="4">
        <f>Table1[[#This Row],[Tariff per Car]]+Table1[[#This Row],[FSC per Car]]</f>
        <v>7248.27</v>
      </c>
      <c r="AE2674" s="4">
        <f>IF(Table1[[#This Row],[Commodity]]="corn",Table1[[#This Row],[Tariff + FSC per Car]]/(111*2000/56),Table1[[#This Row],[Tariff + FSC per Car]]/(111*2000/60))</f>
        <v>1.8283924324324325</v>
      </c>
      <c r="AF2674" s="4">
        <f>Table1[[#This Row],[Tariff + FSC per Car]]/100.7</f>
        <v>71.97884806355512</v>
      </c>
      <c r="AG2674" s="4">
        <f>(Table1[[#This Row],[Tariff + FSC per Car]]/111)</f>
        <v>65.299729729729734</v>
      </c>
      <c r="AH2674" s="6">
        <f>(Table1[[#This Row],[Tariff + FSC per Car]]/111)/Table1[[#This Row],[Route Mileage]]</f>
        <v>3.7593396505313605E-2</v>
      </c>
    </row>
    <row r="2675" spans="1:34" x14ac:dyDescent="0.25">
      <c r="A2675" s="3">
        <v>46218</v>
      </c>
      <c r="B2675" s="22" t="s">
        <v>112</v>
      </c>
      <c r="C2675" s="22" t="s">
        <v>112</v>
      </c>
      <c r="D2675" s="25">
        <v>4051</v>
      </c>
      <c r="E2675" s="24">
        <v>2215</v>
      </c>
      <c r="F2675" s="22" t="s">
        <v>35</v>
      </c>
      <c r="G2675" s="22" t="s">
        <v>36</v>
      </c>
      <c r="H2675" s="22" t="s">
        <v>117</v>
      </c>
      <c r="I2675" s="23" t="s">
        <v>38</v>
      </c>
      <c r="J2675" t="str">
        <f>_xlfn.CONCAT(IFERROR(INDEX(Lookup!B:B, MATCH(Table1[[#This Row],[Origin City]], Lookup!A:A, 0)), Table1[[#This Row],[Origin City]]),","," ",Table1[[#This Row],[Origin State]])</f>
        <v>Nebraska City, NE</v>
      </c>
      <c r="K2675" s="23" t="s">
        <v>118</v>
      </c>
      <c r="L2675" s="23" t="s">
        <v>54</v>
      </c>
      <c r="M2675" s="23" t="str">
        <f>_xlfn.CONCAT(IFERROR(INDEX(Lookup!B:B, MATCH(Table1[[#This Row],[Destination City]], Lookup!A:A, 0)), Table1[[#This Row],[Destination City]]),","," ",Table1[[#This Row],[Destination State]])</f>
        <v>Amarillo, TX</v>
      </c>
      <c r="N2675" s="44">
        <v>714</v>
      </c>
      <c r="O2675" s="23" t="s">
        <v>51</v>
      </c>
      <c r="P2675" s="23">
        <v>107</v>
      </c>
      <c r="Q2675" s="23"/>
      <c r="R2675" s="23" t="s">
        <v>42</v>
      </c>
      <c r="S2675" s="23" t="s">
        <v>43</v>
      </c>
      <c r="T2675" s="23" t="s">
        <v>52</v>
      </c>
      <c r="U2675" s="37" t="s">
        <v>44</v>
      </c>
      <c r="V2675" s="32"/>
      <c r="W2675" s="4">
        <v>4855</v>
      </c>
      <c r="X2675" s="4">
        <f>IF(Table1[[#This Row],[Commodity]]="corn",Table1[[#This Row],[Tariff per Car]]/(111*2000/56),Table1[[#This Row],[Tariff per Car]]/(111*2000/60))</f>
        <v>1.2246846846846846</v>
      </c>
      <c r="Y2675" s="4">
        <f>Table1[[#This Row],[Tariff per Car]]/100.7</f>
        <v>48.212512413108243</v>
      </c>
      <c r="Z2675" s="4">
        <f>(Table1[[#This Row],[Tariff per Car]]/111)</f>
        <v>43.738738738738739</v>
      </c>
      <c r="AA2675" s="6">
        <f>(Table1[[#This Row],[Tariff per Car]]/111)/Table1[[#This Row],[Route Mileage]]</f>
        <v>6.1258737729325968E-2</v>
      </c>
      <c r="AB2675" s="4">
        <v>0.71</v>
      </c>
      <c r="AC2675" s="4">
        <f>Table1[[#This Row],[FSC per Mile]]*Table1[[#This Row],[Route Mileage]]</f>
        <v>506.94</v>
      </c>
      <c r="AD2675" s="4">
        <f>Table1[[#This Row],[Tariff per Car]]+Table1[[#This Row],[FSC per Car]]</f>
        <v>5361.94</v>
      </c>
      <c r="AE2675" s="4">
        <f>IF(Table1[[#This Row],[Commodity]]="corn",Table1[[#This Row],[Tariff + FSC per Car]]/(111*2000/56),Table1[[#This Row],[Tariff + FSC per Car]]/(111*2000/60))</f>
        <v>1.3525614414414413</v>
      </c>
      <c r="AF2675" s="4">
        <f>Table1[[#This Row],[Tariff + FSC per Car]]/100.7</f>
        <v>53.246673286991054</v>
      </c>
      <c r="AG2675" s="4">
        <f>(Table1[[#This Row],[Tariff + FSC per Car]]/111)</f>
        <v>48.305765765765763</v>
      </c>
      <c r="AH2675" s="6">
        <f>(Table1[[#This Row],[Tariff + FSC per Car]]/111)/Table1[[#This Row],[Route Mileage]]</f>
        <v>6.7655134125722355E-2</v>
      </c>
    </row>
    <row r="2676" spans="1:34" x14ac:dyDescent="0.25">
      <c r="A2676" s="3">
        <v>46218</v>
      </c>
      <c r="B2676" s="22" t="s">
        <v>112</v>
      </c>
      <c r="C2676" s="22" t="s">
        <v>112</v>
      </c>
      <c r="D2676" s="25">
        <v>4051</v>
      </c>
      <c r="E2676" s="24">
        <v>2100</v>
      </c>
      <c r="F2676" s="22" t="s">
        <v>35</v>
      </c>
      <c r="G2676" s="22" t="s">
        <v>36</v>
      </c>
      <c r="H2676" s="22" t="s">
        <v>122</v>
      </c>
      <c r="I2676" s="23" t="s">
        <v>59</v>
      </c>
      <c r="J2676" t="str">
        <f>_xlfn.CONCAT(IFERROR(INDEX(Lookup!B:B, MATCH(Table1[[#This Row],[Origin City]], Lookup!A:A, 0)), Table1[[#This Row],[Origin City]]),","," ",Table1[[#This Row],[Origin State]])</f>
        <v>Sloan, IA</v>
      </c>
      <c r="K2676" s="23" t="s">
        <v>123</v>
      </c>
      <c r="L2676" s="23" t="s">
        <v>124</v>
      </c>
      <c r="M2676" s="23" t="str">
        <f>_xlfn.CONCAT(IFERROR(INDEX(Lookup!B:B, MATCH(Table1[[#This Row],[Destination City]], Lookup!A:A, 0)), Table1[[#This Row],[Destination City]]),","," ",Table1[[#This Row],[Destination State]])</f>
        <v>Burley, ID</v>
      </c>
      <c r="N2676" s="44">
        <v>1176</v>
      </c>
      <c r="O2676" s="23" t="s">
        <v>51</v>
      </c>
      <c r="P2676" s="23">
        <v>107</v>
      </c>
      <c r="Q2676" s="23"/>
      <c r="R2676" s="23" t="s">
        <v>42</v>
      </c>
      <c r="S2676" s="23" t="s">
        <v>43</v>
      </c>
      <c r="T2676" s="23" t="s">
        <v>52</v>
      </c>
      <c r="U2676" s="37" t="s">
        <v>44</v>
      </c>
      <c r="V2676" s="32"/>
      <c r="W2676" s="4">
        <v>5535</v>
      </c>
      <c r="X2676" s="4">
        <f>IF(Table1[[#This Row],[Commodity]]="corn",Table1[[#This Row],[Tariff per Car]]/(111*2000/56),Table1[[#This Row],[Tariff per Car]]/(111*2000/60))</f>
        <v>1.3962162162162162</v>
      </c>
      <c r="Y2676" s="4">
        <f>Table1[[#This Row],[Tariff per Car]]/100.7</f>
        <v>54.96524329692155</v>
      </c>
      <c r="Z2676" s="4">
        <f>(Table1[[#This Row],[Tariff per Car]]/111)</f>
        <v>49.864864864864863</v>
      </c>
      <c r="AA2676" s="6">
        <f>(Table1[[#This Row],[Tariff per Car]]/111)/Table1[[#This Row],[Route Mileage]]</f>
        <v>4.2402095973524546E-2</v>
      </c>
      <c r="AB2676" s="4">
        <v>0.71</v>
      </c>
      <c r="AC2676" s="4">
        <f>Table1[[#This Row],[FSC per Mile]]*Table1[[#This Row],[Route Mileage]]</f>
        <v>834.95999999999992</v>
      </c>
      <c r="AD2676" s="4">
        <f>Table1[[#This Row],[Tariff per Car]]+Table1[[#This Row],[FSC per Car]]</f>
        <v>6369.96</v>
      </c>
      <c r="AE2676" s="4">
        <f>IF(Table1[[#This Row],[Commodity]]="corn",Table1[[#This Row],[Tariff + FSC per Car]]/(111*2000/56),Table1[[#This Row],[Tariff + FSC per Car]]/(111*2000/60))</f>
        <v>1.6068367567567567</v>
      </c>
      <c r="AF2676" s="4">
        <f>Table1[[#This Row],[Tariff + FSC per Car]]/100.7</f>
        <v>63.256802383316781</v>
      </c>
      <c r="AG2676" s="4">
        <f>(Table1[[#This Row],[Tariff + FSC per Car]]/111)</f>
        <v>57.387027027027024</v>
      </c>
      <c r="AH2676" s="6">
        <f>(Table1[[#This Row],[Tariff + FSC per Car]]/111)/Table1[[#This Row],[Route Mileage]]</f>
        <v>4.879849236992094E-2</v>
      </c>
    </row>
    <row r="2677" spans="1:34" x14ac:dyDescent="0.25">
      <c r="A2677" s="3">
        <v>46218</v>
      </c>
      <c r="B2677" s="22" t="s">
        <v>112</v>
      </c>
      <c r="C2677" s="22" t="s">
        <v>112</v>
      </c>
      <c r="D2677" s="25">
        <v>4051</v>
      </c>
      <c r="E2677" s="24">
        <v>2210</v>
      </c>
      <c r="F2677" s="22" t="s">
        <v>35</v>
      </c>
      <c r="G2677" s="22" t="s">
        <v>36</v>
      </c>
      <c r="H2677" s="22" t="s">
        <v>125</v>
      </c>
      <c r="I2677" s="23" t="s">
        <v>57</v>
      </c>
      <c r="J2677" t="str">
        <f>_xlfn.CONCAT(IFERROR(INDEX(Lookup!B:B, MATCH(Table1[[#This Row],[Origin City]], Lookup!A:A, 0)), Table1[[#This Row],[Origin City]]),","," ",Table1[[#This Row],[Origin State]])</f>
        <v>Sterling, IL</v>
      </c>
      <c r="K2677" s="23" t="s">
        <v>126</v>
      </c>
      <c r="L2677" s="23" t="s">
        <v>127</v>
      </c>
      <c r="M2677" s="23" t="str">
        <f>_xlfn.CONCAT(IFERROR(INDEX(Lookup!B:B, MATCH(Table1[[#This Row],[Destination City]], Lookup!A:A, 0)), Table1[[#This Row],[Destination City]]),","," ",Table1[[#This Row],[Destination State]])</f>
        <v>Nashville, AR</v>
      </c>
      <c r="N2677" s="44">
        <v>723</v>
      </c>
      <c r="O2677" s="23" t="s">
        <v>51</v>
      </c>
      <c r="P2677" s="23">
        <v>107</v>
      </c>
      <c r="Q2677" s="23"/>
      <c r="R2677" s="23" t="s">
        <v>42</v>
      </c>
      <c r="S2677" s="23" t="s">
        <v>43</v>
      </c>
      <c r="T2677" s="23" t="s">
        <v>52</v>
      </c>
      <c r="U2677" s="37" t="s">
        <v>44</v>
      </c>
      <c r="V2677" s="32"/>
      <c r="W2677" s="4">
        <v>4075</v>
      </c>
      <c r="X2677" s="4">
        <f>IF(Table1[[#This Row],[Commodity]]="corn",Table1[[#This Row],[Tariff per Car]]/(111*2000/56),Table1[[#This Row],[Tariff per Car]]/(111*2000/60))</f>
        <v>1.0279279279279279</v>
      </c>
      <c r="Y2677" s="4">
        <f>Table1[[#This Row],[Tariff per Car]]/100.7</f>
        <v>40.466732869910622</v>
      </c>
      <c r="Z2677" s="4">
        <f>(Table1[[#This Row],[Tariff per Car]]/111)</f>
        <v>36.711711711711715</v>
      </c>
      <c r="AA2677" s="6">
        <f>(Table1[[#This Row],[Tariff per Car]]/111)/Table1[[#This Row],[Route Mileage]]</f>
        <v>5.0776917996835015E-2</v>
      </c>
      <c r="AB2677" s="4">
        <v>0.71</v>
      </c>
      <c r="AC2677" s="4">
        <f>Table1[[#This Row],[FSC per Mile]]*Table1[[#This Row],[Route Mileage]]</f>
        <v>513.32999999999993</v>
      </c>
      <c r="AD2677" s="4">
        <f>Table1[[#This Row],[Tariff per Car]]+Table1[[#This Row],[FSC per Car]]</f>
        <v>4588.33</v>
      </c>
      <c r="AE2677" s="4">
        <f>IF(Table1[[#This Row],[Commodity]]="corn",Table1[[#This Row],[Tariff + FSC per Car]]/(111*2000/56),Table1[[#This Row],[Tariff + FSC per Car]]/(111*2000/60))</f>
        <v>1.1574165765765765</v>
      </c>
      <c r="AF2677" s="4">
        <f>Table1[[#This Row],[Tariff + FSC per Car]]/100.7</f>
        <v>45.564349553128103</v>
      </c>
      <c r="AG2677" s="4">
        <f>(Table1[[#This Row],[Tariff + FSC per Car]]/111)</f>
        <v>41.336306306306305</v>
      </c>
      <c r="AH2677" s="6">
        <f>(Table1[[#This Row],[Tariff + FSC per Car]]/111)/Table1[[#This Row],[Route Mileage]]</f>
        <v>5.7173314393231402E-2</v>
      </c>
    </row>
    <row r="2678" spans="1:34" x14ac:dyDescent="0.25">
      <c r="A2678" s="3">
        <v>46218</v>
      </c>
      <c r="B2678" s="22" t="s">
        <v>34</v>
      </c>
      <c r="C2678" s="22" t="s">
        <v>34</v>
      </c>
      <c r="D2678" s="25">
        <v>4022</v>
      </c>
      <c r="E2678" s="24">
        <v>69105</v>
      </c>
      <c r="F2678" s="22" t="s">
        <v>72</v>
      </c>
      <c r="G2678" s="22" t="s">
        <v>36</v>
      </c>
      <c r="H2678" s="22" t="s">
        <v>73</v>
      </c>
      <c r="I2678" s="23" t="s">
        <v>47</v>
      </c>
      <c r="J2678" t="str">
        <f>_xlfn.CONCAT(IFERROR(INDEX(Lookup!B:B, MATCH(Table1[[#This Row],[Origin City]], Lookup!A:A, 0)), Table1[[#This Row],[Origin City]]),","," ",Table1[[#This Row],[Origin State]])</f>
        <v>Argyle, MN</v>
      </c>
      <c r="K2678" s="23" t="s">
        <v>48</v>
      </c>
      <c r="L2678" s="23" t="s">
        <v>49</v>
      </c>
      <c r="M2678" s="23" t="s">
        <v>50</v>
      </c>
      <c r="N2678" s="44">
        <v>1746</v>
      </c>
      <c r="O2678" s="23" t="s">
        <v>51</v>
      </c>
      <c r="P2678" s="23">
        <v>110</v>
      </c>
      <c r="Q2678" s="23">
        <v>120</v>
      </c>
      <c r="R2678" s="23" t="s">
        <v>2</v>
      </c>
      <c r="S2678" s="23" t="s">
        <v>43</v>
      </c>
      <c r="T2678" s="23" t="s">
        <v>52</v>
      </c>
      <c r="U2678" s="37" t="s">
        <v>44</v>
      </c>
      <c r="V2678" s="32" t="s">
        <v>45</v>
      </c>
      <c r="W2678" s="4">
        <v>6135</v>
      </c>
      <c r="X2678" s="4">
        <f>IF(Table1[[#This Row],[Commodity]]="corn",Table1[[#This Row],[Tariff per Car]]/(111*2000/56),Table1[[#This Row],[Tariff per Car]]/(111*2000/60))</f>
        <v>1.6581081081081082</v>
      </c>
      <c r="Y2678" s="4">
        <f>Table1[[#This Row],[Tariff per Car]]/100.7</f>
        <v>60.923535253227406</v>
      </c>
      <c r="Z2678" s="4">
        <f>(Table1[[#This Row],[Tariff per Car]]/111)</f>
        <v>55.270270270270274</v>
      </c>
      <c r="AA2678" s="6">
        <f>(Table1[[#This Row],[Tariff per Car]]/111)/Table1[[#This Row],[Route Mileage]]</f>
        <v>3.1655366706913102E-2</v>
      </c>
      <c r="AB2678" s="4">
        <v>0.48</v>
      </c>
      <c r="AC2678" s="4">
        <f>Table1[[#This Row],[FSC per Mile]]*Table1[[#This Row],[Route Mileage]]</f>
        <v>838.07999999999993</v>
      </c>
      <c r="AD2678" s="4">
        <f>Table1[[#This Row],[Tariff per Car]]+Table1[[#This Row],[FSC per Car]]</f>
        <v>6973.08</v>
      </c>
      <c r="AE2678" s="4">
        <f>IF(Table1[[#This Row],[Commodity]]="corn",Table1[[#This Row],[Tariff + FSC per Car]]/(111*2000/56),Table1[[#This Row],[Tariff + FSC per Car]]/(111*2000/60))</f>
        <v>1.8846162162162161</v>
      </c>
      <c r="AF2678" s="4">
        <f>Table1[[#This Row],[Tariff + FSC per Car]]/100.7</f>
        <v>69.246077457795423</v>
      </c>
      <c r="AG2678" s="4">
        <f>(Table1[[#This Row],[Tariff + FSC per Car]]/111)</f>
        <v>62.820540540540541</v>
      </c>
      <c r="AH2678" s="6">
        <f>(Table1[[#This Row],[Tariff + FSC per Car]]/111)/Table1[[#This Row],[Route Mileage]]</f>
        <v>3.5979691031237424E-2</v>
      </c>
    </row>
    <row r="2679" spans="1:34" x14ac:dyDescent="0.25">
      <c r="A2679" s="3">
        <v>46218</v>
      </c>
      <c r="B2679" s="22" t="s">
        <v>34</v>
      </c>
      <c r="C2679" s="22" t="s">
        <v>34</v>
      </c>
      <c r="D2679" s="25">
        <v>4022</v>
      </c>
      <c r="E2679" s="24">
        <v>69105</v>
      </c>
      <c r="F2679" s="22" t="s">
        <v>72</v>
      </c>
      <c r="G2679" s="22" t="s">
        <v>36</v>
      </c>
      <c r="H2679" s="22" t="s">
        <v>73</v>
      </c>
      <c r="I2679" s="23" t="s">
        <v>47</v>
      </c>
      <c r="J2679" t="str">
        <f>_xlfn.CONCAT(IFERROR(INDEX(Lookup!B:B, MATCH(Table1[[#This Row],[Origin City]], Lookup!A:A, 0)), Table1[[#This Row],[Origin City]]),","," ",Table1[[#This Row],[Origin State]])</f>
        <v>Argyle, MN</v>
      </c>
      <c r="K2679" s="23" t="s">
        <v>65</v>
      </c>
      <c r="L2679" s="23" t="s">
        <v>54</v>
      </c>
      <c r="M2679" s="23" t="s">
        <v>66</v>
      </c>
      <c r="N2679" s="44">
        <v>1661</v>
      </c>
      <c r="O2679" s="23" t="s">
        <v>51</v>
      </c>
      <c r="P2679" s="23">
        <v>110</v>
      </c>
      <c r="Q2679" s="23">
        <v>120</v>
      </c>
      <c r="R2679" s="23" t="s">
        <v>2</v>
      </c>
      <c r="S2679" s="23" t="s">
        <v>43</v>
      </c>
      <c r="T2679" s="23" t="s">
        <v>52</v>
      </c>
      <c r="U2679" s="37" t="s">
        <v>44</v>
      </c>
      <c r="V2679" s="32" t="s">
        <v>45</v>
      </c>
      <c r="W2679" s="4">
        <v>5185</v>
      </c>
      <c r="X2679" s="4">
        <f>IF(Table1[[#This Row],[Commodity]]="corn",Table1[[#This Row],[Tariff per Car]]/(111*2000/56),Table1[[#This Row],[Tariff per Car]]/(111*2000/60))</f>
        <v>1.4013513513513514</v>
      </c>
      <c r="Y2679" s="4">
        <f>Table1[[#This Row],[Tariff per Car]]/100.7</f>
        <v>51.489572989076464</v>
      </c>
      <c r="Z2679" s="4">
        <f>(Table1[[#This Row],[Tariff per Car]]/111)</f>
        <v>46.711711711711715</v>
      </c>
      <c r="AA2679" s="6">
        <f>(Table1[[#This Row],[Tariff per Car]]/111)/Table1[[#This Row],[Route Mileage]]</f>
        <v>2.8122644016683754E-2</v>
      </c>
      <c r="AB2679" s="4">
        <v>0.48</v>
      </c>
      <c r="AC2679" s="4">
        <f>Table1[[#This Row],[FSC per Mile]]*Table1[[#This Row],[Route Mileage]]</f>
        <v>797.28</v>
      </c>
      <c r="AD2679" s="4">
        <f>Table1[[#This Row],[Tariff per Car]]+Table1[[#This Row],[FSC per Car]]</f>
        <v>5982.28</v>
      </c>
      <c r="AE2679" s="4">
        <f>IF(Table1[[#This Row],[Commodity]]="corn",Table1[[#This Row],[Tariff + FSC per Car]]/(111*2000/56),Table1[[#This Row],[Tariff + FSC per Car]]/(111*2000/60))</f>
        <v>1.6168324324324324</v>
      </c>
      <c r="AF2679" s="4">
        <f>Table1[[#This Row],[Tariff + FSC per Car]]/100.7</f>
        <v>59.406951340615684</v>
      </c>
      <c r="AG2679" s="4">
        <f>(Table1[[#This Row],[Tariff + FSC per Car]]/111)</f>
        <v>53.894414414414413</v>
      </c>
      <c r="AH2679" s="6">
        <f>(Table1[[#This Row],[Tariff + FSC per Car]]/111)/Table1[[#This Row],[Route Mileage]]</f>
        <v>3.2446968341008076E-2</v>
      </c>
    </row>
    <row r="2680" spans="1:34" x14ac:dyDescent="0.25">
      <c r="A2680" s="3">
        <v>46218</v>
      </c>
      <c r="B2680" s="22" t="s">
        <v>34</v>
      </c>
      <c r="C2680" s="22" t="s">
        <v>34</v>
      </c>
      <c r="D2680" s="25">
        <v>4022</v>
      </c>
      <c r="E2680" s="24">
        <v>69105</v>
      </c>
      <c r="F2680" s="22" t="s">
        <v>72</v>
      </c>
      <c r="G2680" s="22" t="s">
        <v>36</v>
      </c>
      <c r="H2680" s="22" t="s">
        <v>74</v>
      </c>
      <c r="I2680" s="23" t="s">
        <v>75</v>
      </c>
      <c r="J2680" t="str">
        <f>_xlfn.CONCAT(IFERROR(INDEX(Lookup!B:B, MATCH(Table1[[#This Row],[Origin City]], Lookup!A:A, 0)), Table1[[#This Row],[Origin City]]),","," ",Table1[[#This Row],[Origin State]])</f>
        <v>Casselton, ND</v>
      </c>
      <c r="K2680" s="23" t="s">
        <v>48</v>
      </c>
      <c r="L2680" s="23" t="s">
        <v>49</v>
      </c>
      <c r="M2680" s="23" t="s">
        <v>50</v>
      </c>
      <c r="N2680" s="44">
        <v>1691</v>
      </c>
      <c r="O2680" s="23" t="s">
        <v>51</v>
      </c>
      <c r="P2680" s="23">
        <v>110</v>
      </c>
      <c r="Q2680" s="23">
        <v>120</v>
      </c>
      <c r="R2680" s="23" t="s">
        <v>2</v>
      </c>
      <c r="S2680" s="23" t="s">
        <v>43</v>
      </c>
      <c r="T2680" s="23" t="s">
        <v>52</v>
      </c>
      <c r="U2680" s="37" t="s">
        <v>44</v>
      </c>
      <c r="V2680" s="32" t="s">
        <v>45</v>
      </c>
      <c r="W2680" s="4">
        <v>6085</v>
      </c>
      <c r="X2680" s="4">
        <f>IF(Table1[[#This Row],[Commodity]]="corn",Table1[[#This Row],[Tariff per Car]]/(111*2000/56),Table1[[#This Row],[Tariff per Car]]/(111*2000/60))</f>
        <v>1.6445945945945946</v>
      </c>
      <c r="Y2680" s="4">
        <f>Table1[[#This Row],[Tariff per Car]]/100.7</f>
        <v>60.427010923535249</v>
      </c>
      <c r="Z2680" s="4">
        <f>(Table1[[#This Row],[Tariff per Car]]/111)</f>
        <v>54.81981981981982</v>
      </c>
      <c r="AA2680" s="6">
        <f>(Table1[[#This Row],[Tariff per Car]]/111)/Table1[[#This Row],[Route Mileage]]</f>
        <v>3.2418580614914143E-2</v>
      </c>
      <c r="AB2680" s="4">
        <v>0.48</v>
      </c>
      <c r="AC2680" s="4">
        <f>Table1[[#This Row],[FSC per Mile]]*Table1[[#This Row],[Route Mileage]]</f>
        <v>811.68</v>
      </c>
      <c r="AD2680" s="4">
        <f>Table1[[#This Row],[Tariff per Car]]+Table1[[#This Row],[FSC per Car]]</f>
        <v>6896.68</v>
      </c>
      <c r="AE2680" s="4">
        <f>IF(Table1[[#This Row],[Commodity]]="corn",Table1[[#This Row],[Tariff + FSC per Car]]/(111*2000/56),Table1[[#This Row],[Tariff + FSC per Car]]/(111*2000/60))</f>
        <v>1.8639675675675675</v>
      </c>
      <c r="AF2680" s="4">
        <f>Table1[[#This Row],[Tariff + FSC per Car]]/100.7</f>
        <v>68.487388282025819</v>
      </c>
      <c r="AG2680" s="4">
        <f>(Table1[[#This Row],[Tariff + FSC per Car]]/111)</f>
        <v>62.132252252252258</v>
      </c>
      <c r="AH2680" s="6">
        <f>(Table1[[#This Row],[Tariff + FSC per Car]]/111)/Table1[[#This Row],[Route Mileage]]</f>
        <v>3.6742904939238472E-2</v>
      </c>
    </row>
    <row r="2681" spans="1:34" x14ac:dyDescent="0.25">
      <c r="A2681" s="3">
        <v>46218</v>
      </c>
      <c r="B2681" s="22" t="s">
        <v>34</v>
      </c>
      <c r="C2681" s="22" t="s">
        <v>34</v>
      </c>
      <c r="D2681" s="25">
        <v>4022</v>
      </c>
      <c r="E2681" s="24">
        <v>69902</v>
      </c>
      <c r="F2681" s="22" t="s">
        <v>72</v>
      </c>
      <c r="G2681" s="22" t="s">
        <v>36</v>
      </c>
      <c r="H2681" s="22" t="s">
        <v>74</v>
      </c>
      <c r="I2681" s="23" t="s">
        <v>75</v>
      </c>
      <c r="J2681" t="str">
        <f>_xlfn.CONCAT(IFERROR(INDEX(Lookup!B:B, MATCH(Table1[[#This Row],[Origin City]], Lookup!A:A, 0)), Table1[[#This Row],[Origin City]]),","," ",Table1[[#This Row],[Origin State]])</f>
        <v>Casselton, ND</v>
      </c>
      <c r="K2681" s="23" t="s">
        <v>79</v>
      </c>
      <c r="L2681" s="23" t="s">
        <v>62</v>
      </c>
      <c r="M2681" s="23" t="str">
        <f>_xlfn.CONCAT(IFERROR(INDEX(Lookup!B:B, MATCH(Table1[[#This Row],[Destination City]], Lookup!A:A, 0)), Table1[[#This Row],[Destination City]]),","," ",Table1[[#This Row],[Destination State]])</f>
        <v>St. Louis, MO</v>
      </c>
      <c r="N2681" s="44">
        <v>888</v>
      </c>
      <c r="O2681" s="23" t="s">
        <v>51</v>
      </c>
      <c r="P2681" s="23">
        <v>110</v>
      </c>
      <c r="Q2681" s="23">
        <v>120</v>
      </c>
      <c r="R2681" s="23" t="s">
        <v>2</v>
      </c>
      <c r="S2681" s="23" t="s">
        <v>43</v>
      </c>
      <c r="T2681" s="23" t="s">
        <v>52</v>
      </c>
      <c r="U2681" s="37" t="s">
        <v>44</v>
      </c>
      <c r="V2681" s="32" t="s">
        <v>45</v>
      </c>
      <c r="W2681" s="4">
        <v>3400</v>
      </c>
      <c r="X2681" s="4">
        <f>IF(Table1[[#This Row],[Commodity]]="corn",Table1[[#This Row],[Tariff per Car]]/(111*2000/56),Table1[[#This Row],[Tariff per Car]]/(111*2000/60))</f>
        <v>0.91891891891891897</v>
      </c>
      <c r="Y2681" s="4">
        <f>Table1[[#This Row],[Tariff per Car]]/100.7</f>
        <v>33.763654419066533</v>
      </c>
      <c r="Z2681" s="4">
        <f>(Table1[[#This Row],[Tariff per Car]]/111)</f>
        <v>30.63063063063063</v>
      </c>
      <c r="AA2681" s="6">
        <f>(Table1[[#This Row],[Tariff per Car]]/111)/Table1[[#This Row],[Route Mileage]]</f>
        <v>3.4493953412872334E-2</v>
      </c>
      <c r="AB2681" s="4">
        <v>0.48</v>
      </c>
      <c r="AC2681" s="4">
        <f>Table1[[#This Row],[FSC per Mile]]*Table1[[#This Row],[Route Mileage]]</f>
        <v>426.24</v>
      </c>
      <c r="AD2681" s="4">
        <f>Table1[[#This Row],[Tariff per Car]]+Table1[[#This Row],[FSC per Car]]</f>
        <v>3826.24</v>
      </c>
      <c r="AE2681" s="4">
        <f>IF(Table1[[#This Row],[Commodity]]="corn",Table1[[#This Row],[Tariff + FSC per Car]]/(111*2000/56),Table1[[#This Row],[Tariff + FSC per Car]]/(111*2000/60))</f>
        <v>1.0341189189189188</v>
      </c>
      <c r="AF2681" s="4">
        <f>Table1[[#This Row],[Tariff + FSC per Car]]/100.7</f>
        <v>37.996425024826216</v>
      </c>
      <c r="AG2681" s="4">
        <f>(Table1[[#This Row],[Tariff + FSC per Car]]/111)</f>
        <v>34.47063063063063</v>
      </c>
      <c r="AH2681" s="6">
        <f>(Table1[[#This Row],[Tariff + FSC per Car]]/111)/Table1[[#This Row],[Route Mileage]]</f>
        <v>3.8818277737196656E-2</v>
      </c>
    </row>
    <row r="2682" spans="1:34" x14ac:dyDescent="0.25">
      <c r="A2682" s="3">
        <v>46218</v>
      </c>
      <c r="B2682" s="22" t="s">
        <v>34</v>
      </c>
      <c r="C2682" s="22" t="s">
        <v>34</v>
      </c>
      <c r="D2682" s="25">
        <v>4022</v>
      </c>
      <c r="E2682" s="24">
        <v>69105</v>
      </c>
      <c r="F2682" s="22" t="s">
        <v>72</v>
      </c>
      <c r="G2682" s="22" t="s">
        <v>36</v>
      </c>
      <c r="H2682" s="22" t="s">
        <v>76</v>
      </c>
      <c r="I2682" s="23" t="s">
        <v>77</v>
      </c>
      <c r="J2682" t="str">
        <f>_xlfn.CONCAT(IFERROR(INDEX(Lookup!B:B, MATCH(Table1[[#This Row],[Origin City]], Lookup!A:A, 0)), Table1[[#This Row],[Origin City]]),","," ",Table1[[#This Row],[Origin State]])</f>
        <v>Concordia, KS</v>
      </c>
      <c r="K2682" s="23" t="s">
        <v>65</v>
      </c>
      <c r="L2682" s="23" t="s">
        <v>54</v>
      </c>
      <c r="M2682" s="23" t="s">
        <v>66</v>
      </c>
      <c r="N2682" s="44">
        <v>851</v>
      </c>
      <c r="O2682" s="23" t="s">
        <v>51</v>
      </c>
      <c r="P2682" s="23">
        <v>110</v>
      </c>
      <c r="Q2682" s="23">
        <v>120</v>
      </c>
      <c r="R2682" s="23" t="s">
        <v>2</v>
      </c>
      <c r="S2682" s="23" t="s">
        <v>43</v>
      </c>
      <c r="T2682" s="23" t="s">
        <v>43</v>
      </c>
      <c r="U2682" s="37" t="s">
        <v>44</v>
      </c>
      <c r="V2682" s="32" t="s">
        <v>45</v>
      </c>
      <c r="W2682" s="4">
        <v>3435</v>
      </c>
      <c r="X2682" s="4">
        <f>IF(Table1[[#This Row],[Commodity]]="corn",Table1[[#This Row],[Tariff per Car]]/(111*2000/56),Table1[[#This Row],[Tariff per Car]]/(111*2000/60))</f>
        <v>0.92837837837837833</v>
      </c>
      <c r="Y2682" s="4">
        <f>Table1[[#This Row],[Tariff per Car]]/100.7</f>
        <v>34.111221449851044</v>
      </c>
      <c r="Z2682" s="4">
        <f>(Table1[[#This Row],[Tariff per Car]]/111)</f>
        <v>30.945945945945947</v>
      </c>
      <c r="AA2682" s="6">
        <f>(Table1[[#This Row],[Tariff per Car]]/111)/Table1[[#This Row],[Route Mileage]]</f>
        <v>3.636421380252168E-2</v>
      </c>
      <c r="AB2682" s="4">
        <v>0.48</v>
      </c>
      <c r="AC2682" s="4">
        <f>Table1[[#This Row],[FSC per Mile]]*Table1[[#This Row],[Route Mileage]]</f>
        <v>408.47999999999996</v>
      </c>
      <c r="AD2682" s="4">
        <f>Table1[[#This Row],[Tariff per Car]]+Table1[[#This Row],[FSC per Car]]</f>
        <v>3843.48</v>
      </c>
      <c r="AE2682" s="4">
        <f>IF(Table1[[#This Row],[Commodity]]="corn",Table1[[#This Row],[Tariff + FSC per Car]]/(111*2000/56),Table1[[#This Row],[Tariff + FSC per Car]]/(111*2000/60))</f>
        <v>1.0387783783783784</v>
      </c>
      <c r="AF2682" s="4">
        <f>Table1[[#This Row],[Tariff + FSC per Car]]/100.7</f>
        <v>38.167626613704073</v>
      </c>
      <c r="AG2682" s="4">
        <f>(Table1[[#This Row],[Tariff + FSC per Car]]/111)</f>
        <v>34.625945945945944</v>
      </c>
      <c r="AH2682" s="6">
        <f>(Table1[[#This Row],[Tariff + FSC per Car]]/111)/Table1[[#This Row],[Route Mileage]]</f>
        <v>4.0688538126845995E-2</v>
      </c>
    </row>
    <row r="2683" spans="1:34" x14ac:dyDescent="0.25">
      <c r="A2683" s="3">
        <v>46218</v>
      </c>
      <c r="B2683" s="22" t="s">
        <v>34</v>
      </c>
      <c r="C2683" s="22" t="s">
        <v>34</v>
      </c>
      <c r="D2683" s="25">
        <v>4022</v>
      </c>
      <c r="E2683" s="24">
        <v>69105</v>
      </c>
      <c r="F2683" s="22" t="s">
        <v>72</v>
      </c>
      <c r="G2683" s="22" t="s">
        <v>36</v>
      </c>
      <c r="H2683" s="22" t="s">
        <v>78</v>
      </c>
      <c r="I2683" s="23" t="s">
        <v>68</v>
      </c>
      <c r="J2683" t="str">
        <f>_xlfn.CONCAT(IFERROR(INDEX(Lookup!B:B, MATCH(Table1[[#This Row],[Origin City]], Lookup!A:A, 0)), Table1[[#This Row],[Origin City]]),","," ",Table1[[#This Row],[Origin State]])</f>
        <v>Mitchell, SD</v>
      </c>
      <c r="K2683" s="23" t="s">
        <v>48</v>
      </c>
      <c r="L2683" s="23" t="s">
        <v>49</v>
      </c>
      <c r="M2683" s="23" t="s">
        <v>50</v>
      </c>
      <c r="N2683" s="44">
        <v>2104</v>
      </c>
      <c r="O2683" s="23" t="s">
        <v>51</v>
      </c>
      <c r="P2683" s="23">
        <v>110</v>
      </c>
      <c r="Q2683" s="23">
        <v>120</v>
      </c>
      <c r="R2683" s="23" t="s">
        <v>2</v>
      </c>
      <c r="S2683" s="23" t="s">
        <v>43</v>
      </c>
      <c r="T2683" t="s">
        <v>52</v>
      </c>
      <c r="U2683" s="37" t="s">
        <v>44</v>
      </c>
      <c r="V2683" s="32" t="s">
        <v>45</v>
      </c>
      <c r="W2683" s="4">
        <v>6185</v>
      </c>
      <c r="X2683" s="4">
        <f>IF(Table1[[#This Row],[Commodity]]="corn",Table1[[#This Row],[Tariff per Car]]/(111*2000/56),Table1[[#This Row],[Tariff per Car]]/(111*2000/60))</f>
        <v>1.6716216216216215</v>
      </c>
      <c r="Y2683" s="4">
        <f>Table1[[#This Row],[Tariff per Car]]/100.7</f>
        <v>61.420059582919563</v>
      </c>
      <c r="Z2683" s="4">
        <f>(Table1[[#This Row],[Tariff per Car]]/111)</f>
        <v>55.72072072072072</v>
      </c>
      <c r="AA2683" s="6">
        <f>(Table1[[#This Row],[Tariff per Car]]/111)/Table1[[#This Row],[Route Mileage]]</f>
        <v>2.6483232281711368E-2</v>
      </c>
      <c r="AB2683" s="4">
        <v>0.48</v>
      </c>
      <c r="AC2683" s="4">
        <f>Table1[[#This Row],[FSC per Mile]]*Table1[[#This Row],[Route Mileage]]</f>
        <v>1009.92</v>
      </c>
      <c r="AD2683" s="4">
        <f>Table1[[#This Row],[Tariff per Car]]+Table1[[#This Row],[FSC per Car]]</f>
        <v>7194.92</v>
      </c>
      <c r="AE2683" s="4">
        <f>IF(Table1[[#This Row],[Commodity]]="corn",Table1[[#This Row],[Tariff + FSC per Car]]/(111*2000/56),Table1[[#This Row],[Tariff + FSC per Car]]/(111*2000/60))</f>
        <v>1.944572972972973</v>
      </c>
      <c r="AF2683" s="4">
        <f>Table1[[#This Row],[Tariff + FSC per Car]]/100.7</f>
        <v>71.449056603773585</v>
      </c>
      <c r="AG2683" s="4">
        <f>(Table1[[#This Row],[Tariff + FSC per Car]]/111)</f>
        <v>64.819099099099105</v>
      </c>
      <c r="AH2683" s="6">
        <f>(Table1[[#This Row],[Tariff + FSC per Car]]/111)/Table1[[#This Row],[Route Mileage]]</f>
        <v>3.0807556606035697E-2</v>
      </c>
    </row>
    <row r="2684" spans="1:34" x14ac:dyDescent="0.25">
      <c r="A2684" s="3">
        <v>46218</v>
      </c>
      <c r="B2684" s="22" t="s">
        <v>34</v>
      </c>
      <c r="C2684" s="22" t="s">
        <v>34</v>
      </c>
      <c r="D2684" s="25">
        <v>4022</v>
      </c>
      <c r="E2684" s="24">
        <v>69105</v>
      </c>
      <c r="F2684" s="22" t="s">
        <v>72</v>
      </c>
      <c r="G2684" s="22" t="s">
        <v>36</v>
      </c>
      <c r="H2684" s="22" t="s">
        <v>61</v>
      </c>
      <c r="I2684" s="23" t="s">
        <v>62</v>
      </c>
      <c r="J2684" t="str">
        <f>_xlfn.CONCAT(IFERROR(INDEX(Lookup!B:B, MATCH(Table1[[#This Row],[Origin City]], Lookup!A:A, 0)), Table1[[#This Row],[Origin City]]),","," ",Table1[[#This Row],[Origin State]])</f>
        <v>Phelps (Rock Port), MO</v>
      </c>
      <c r="K2684" s="23" t="s">
        <v>48</v>
      </c>
      <c r="L2684" s="23" t="s">
        <v>49</v>
      </c>
      <c r="M2684" s="23" t="s">
        <v>50</v>
      </c>
      <c r="N2684" s="44">
        <v>2184</v>
      </c>
      <c r="O2684" s="23" t="s">
        <v>51</v>
      </c>
      <c r="P2684" s="23">
        <v>110</v>
      </c>
      <c r="Q2684" s="23">
        <v>120</v>
      </c>
      <c r="R2684" s="23" t="s">
        <v>2</v>
      </c>
      <c r="S2684" s="23" t="s">
        <v>43</v>
      </c>
      <c r="T2684" s="23" t="s">
        <v>43</v>
      </c>
      <c r="U2684" s="37" t="s">
        <v>44</v>
      </c>
      <c r="V2684" s="32" t="s">
        <v>45</v>
      </c>
      <c r="W2684" s="4">
        <v>6135</v>
      </c>
      <c r="X2684" s="4">
        <f>IF(Table1[[#This Row],[Commodity]]="corn",Table1[[#This Row],[Tariff per Car]]/(111*2000/56),Table1[[#This Row],[Tariff per Car]]/(111*2000/60))</f>
        <v>1.6581081081081082</v>
      </c>
      <c r="Y2684" s="4">
        <f>Table1[[#This Row],[Tariff per Car]]/100.7</f>
        <v>60.923535253227406</v>
      </c>
      <c r="Z2684" s="4">
        <f>(Table1[[#This Row],[Tariff per Car]]/111)</f>
        <v>55.270270270270274</v>
      </c>
      <c r="AA2684" s="6">
        <f>(Table1[[#This Row],[Tariff per Car]]/111)/Table1[[#This Row],[Route Mileage]]</f>
        <v>2.5306900306900307E-2</v>
      </c>
      <c r="AB2684" s="4">
        <v>0.48</v>
      </c>
      <c r="AC2684" s="4">
        <f>Table1[[#This Row],[FSC per Mile]]*Table1[[#This Row],[Route Mileage]]</f>
        <v>1048.32</v>
      </c>
      <c r="AD2684" s="4">
        <f>Table1[[#This Row],[Tariff per Car]]+Table1[[#This Row],[FSC per Car]]</f>
        <v>7183.32</v>
      </c>
      <c r="AE2684" s="4">
        <f>IF(Table1[[#This Row],[Commodity]]="corn",Table1[[#This Row],[Tariff + FSC per Car]]/(111*2000/56),Table1[[#This Row],[Tariff + FSC per Car]]/(111*2000/60))</f>
        <v>1.9414378378378379</v>
      </c>
      <c r="AF2684" s="4">
        <f>Table1[[#This Row],[Tariff + FSC per Car]]/100.7</f>
        <v>71.333862959285</v>
      </c>
      <c r="AG2684" s="4">
        <f>(Table1[[#This Row],[Tariff + FSC per Car]]/111)</f>
        <v>64.714594594594587</v>
      </c>
      <c r="AH2684" s="6">
        <f>(Table1[[#This Row],[Tariff + FSC per Car]]/111)/Table1[[#This Row],[Route Mileage]]</f>
        <v>2.9631224631224629E-2</v>
      </c>
    </row>
    <row r="2685" spans="1:34" x14ac:dyDescent="0.25">
      <c r="A2685" s="3">
        <v>46218</v>
      </c>
      <c r="B2685" s="22" t="s">
        <v>34</v>
      </c>
      <c r="C2685" s="22" t="s">
        <v>34</v>
      </c>
      <c r="D2685" s="25">
        <v>4022</v>
      </c>
      <c r="E2685" s="24">
        <v>69105</v>
      </c>
      <c r="F2685" s="22" t="s">
        <v>72</v>
      </c>
      <c r="G2685" s="22" t="s">
        <v>36</v>
      </c>
      <c r="H2685" s="22" t="s">
        <v>69</v>
      </c>
      <c r="I2685" s="23" t="s">
        <v>47</v>
      </c>
      <c r="J2685" t="str">
        <f>_xlfn.CONCAT(IFERROR(INDEX(Lookup!B:B, MATCH(Table1[[#This Row],[Origin City]], Lookup!A:A, 0)), Table1[[#This Row],[Origin City]]),","," ",Table1[[#This Row],[Origin State]])</f>
        <v>St. Cloud, MN</v>
      </c>
      <c r="K2685" s="23" t="s">
        <v>48</v>
      </c>
      <c r="L2685" s="23" t="s">
        <v>49</v>
      </c>
      <c r="M2685" s="23" t="s">
        <v>50</v>
      </c>
      <c r="N2685" s="44">
        <v>1887</v>
      </c>
      <c r="O2685" s="23" t="s">
        <v>51</v>
      </c>
      <c r="P2685" s="23">
        <v>110</v>
      </c>
      <c r="Q2685" s="23">
        <v>120</v>
      </c>
      <c r="R2685" s="23" t="s">
        <v>2</v>
      </c>
      <c r="S2685" s="23" t="s">
        <v>43</v>
      </c>
      <c r="T2685" s="23" t="s">
        <v>43</v>
      </c>
      <c r="U2685" s="37" t="s">
        <v>44</v>
      </c>
      <c r="V2685" s="32" t="s">
        <v>45</v>
      </c>
      <c r="W2685" s="4">
        <v>6235</v>
      </c>
      <c r="X2685" s="4">
        <f>IF(Table1[[#This Row],[Commodity]]="corn",Table1[[#This Row],[Tariff per Car]]/(111*2000/56),Table1[[#This Row],[Tariff per Car]]/(111*2000/60))</f>
        <v>1.6851351351351351</v>
      </c>
      <c r="Y2685" s="4">
        <f>Table1[[#This Row],[Tariff per Car]]/100.7</f>
        <v>61.916583912611713</v>
      </c>
      <c r="Z2685" s="4">
        <f>(Table1[[#This Row],[Tariff per Car]]/111)</f>
        <v>56.171171171171174</v>
      </c>
      <c r="AA2685" s="6">
        <f>(Table1[[#This Row],[Tariff per Car]]/111)/Table1[[#This Row],[Route Mileage]]</f>
        <v>2.9767446301627542E-2</v>
      </c>
      <c r="AB2685" s="4">
        <v>0.48</v>
      </c>
      <c r="AC2685" s="4">
        <f>Table1[[#This Row],[FSC per Mile]]*Table1[[#This Row],[Route Mileage]]</f>
        <v>905.76</v>
      </c>
      <c r="AD2685" s="4">
        <f>Table1[[#This Row],[Tariff per Car]]+Table1[[#This Row],[FSC per Car]]</f>
        <v>7140.76</v>
      </c>
      <c r="AE2685" s="4">
        <f>IF(Table1[[#This Row],[Commodity]]="corn",Table1[[#This Row],[Tariff + FSC per Car]]/(111*2000/56),Table1[[#This Row],[Tariff + FSC per Car]]/(111*2000/60))</f>
        <v>1.9299351351351353</v>
      </c>
      <c r="AF2685" s="4">
        <f>Table1[[#This Row],[Tariff + FSC per Car]]/100.7</f>
        <v>70.911221449851041</v>
      </c>
      <c r="AG2685" s="4">
        <f>(Table1[[#This Row],[Tariff + FSC per Car]]/111)</f>
        <v>64.331171171171178</v>
      </c>
      <c r="AH2685" s="6">
        <f>(Table1[[#This Row],[Tariff + FSC per Car]]/111)/Table1[[#This Row],[Route Mileage]]</f>
        <v>3.4091770625951867E-2</v>
      </c>
    </row>
    <row r="2686" spans="1:34" x14ac:dyDescent="0.25">
      <c r="A2686" s="3">
        <v>46218</v>
      </c>
      <c r="B2686" s="22" t="s">
        <v>131</v>
      </c>
      <c r="C2686" s="22" t="s">
        <v>131</v>
      </c>
      <c r="D2686" s="25">
        <v>4050</v>
      </c>
      <c r="E2686" s="24">
        <v>1001000</v>
      </c>
      <c r="F2686" s="22" t="s">
        <v>72</v>
      </c>
      <c r="G2686" s="22" t="s">
        <v>36</v>
      </c>
      <c r="H2686" s="22" t="s">
        <v>132</v>
      </c>
      <c r="I2686" s="23" t="s">
        <v>57</v>
      </c>
      <c r="J2686" t="str">
        <f>_xlfn.CONCAT(IFERROR(INDEX(Lookup!B:B, MATCH(Table1[[#This Row],[Origin City]], Lookup!A:A, 0)), Table1[[#This Row],[Origin City]]),","," ",Table1[[#This Row],[Origin State]])</f>
        <v>Gibson City, IL</v>
      </c>
      <c r="K2686" s="23" t="s">
        <v>133</v>
      </c>
      <c r="L2686" s="23" t="s">
        <v>83</v>
      </c>
      <c r="M2686" s="23" t="str">
        <f>_xlfn.CONCAT(IFERROR(INDEX(Lookup!B:B, MATCH(Table1[[#This Row],[Destination City]], Lookup!A:A, 0)), Table1[[#This Row],[Destination City]]),","," ",Table1[[#This Row],[Destination State]])</f>
        <v>Reserve, LA</v>
      </c>
      <c r="N2686" s="44">
        <v>870</v>
      </c>
      <c r="O2686" s="23" t="s">
        <v>86</v>
      </c>
      <c r="P2686" s="23">
        <v>105</v>
      </c>
      <c r="Q2686" s="23"/>
      <c r="R2686" s="23" t="s">
        <v>108</v>
      </c>
      <c r="S2686" s="23" t="s">
        <v>43</v>
      </c>
      <c r="T2686" s="23" t="s">
        <v>52</v>
      </c>
      <c r="U2686" s="31"/>
      <c r="V2686" s="32" t="s">
        <v>134</v>
      </c>
      <c r="W2686" s="4">
        <v>2136</v>
      </c>
      <c r="X2686" s="4">
        <f>IF(Table1[[#This Row],[Commodity]]="corn",Table1[[#This Row],[Tariff per Car]]/(111*2000/56),Table1[[#This Row],[Tariff per Car]]/(111*2000/60))</f>
        <v>0.57729729729729728</v>
      </c>
      <c r="Y2686" s="4">
        <f>Table1[[#This Row],[Tariff per Car]]/100.7</f>
        <v>21.211519364448858</v>
      </c>
      <c r="Z2686" s="4">
        <f>(Table1[[#This Row],[Tariff per Car]]/111)</f>
        <v>19.243243243243242</v>
      </c>
      <c r="AA2686" s="6">
        <f>(Table1[[#This Row],[Tariff per Car]]/111)/Table1[[#This Row],[Route Mileage]]</f>
        <v>2.2118670394532462E-2</v>
      </c>
      <c r="AB2686" s="4">
        <v>0.86399999999999999</v>
      </c>
      <c r="AC2686" s="4">
        <f>Table1[[#This Row],[FSC per Mile]]*Table1[[#This Row],[Route Mileage]]</f>
        <v>751.68</v>
      </c>
      <c r="AD2686" s="4">
        <f>Table1[[#This Row],[Tariff per Car]]+Table1[[#This Row],[FSC per Car]]</f>
        <v>2887.68</v>
      </c>
      <c r="AE2686" s="4">
        <f>IF(Table1[[#This Row],[Commodity]]="corn",Table1[[#This Row],[Tariff + FSC per Car]]/(111*2000/56),Table1[[#This Row],[Tariff + FSC per Car]]/(111*2000/60))</f>
        <v>0.78045405405405399</v>
      </c>
      <c r="AF2686" s="4">
        <f>Table1[[#This Row],[Tariff + FSC per Car]]/100.7</f>
        <v>28.676067527308835</v>
      </c>
      <c r="AG2686" s="4">
        <f>(Table1[[#This Row],[Tariff + FSC per Car]]/111)</f>
        <v>26.015135135135132</v>
      </c>
      <c r="AH2686" s="6">
        <f>(Table1[[#This Row],[Tariff + FSC per Car]]/111)/Table1[[#This Row],[Route Mileage]]</f>
        <v>2.9902454178316246E-2</v>
      </c>
    </row>
    <row r="2687" spans="1:34" x14ac:dyDescent="0.25">
      <c r="A2687" s="3">
        <v>46218</v>
      </c>
      <c r="B2687" s="22" t="s">
        <v>131</v>
      </c>
      <c r="C2687" s="22" t="s">
        <v>131</v>
      </c>
      <c r="D2687" s="25">
        <v>4050</v>
      </c>
      <c r="E2687" s="24">
        <v>1001000</v>
      </c>
      <c r="F2687" s="22" t="s">
        <v>72</v>
      </c>
      <c r="G2687" s="22" t="s">
        <v>36</v>
      </c>
      <c r="H2687" s="22" t="s">
        <v>132</v>
      </c>
      <c r="I2687" s="23" t="s">
        <v>57</v>
      </c>
      <c r="J2687" t="str">
        <f>_xlfn.CONCAT(IFERROR(INDEX(Lookup!B:B, MATCH(Table1[[#This Row],[Origin City]], Lookup!A:A, 0)), Table1[[#This Row],[Origin City]]),","," ",Table1[[#This Row],[Origin State]])</f>
        <v>Gibson City, IL</v>
      </c>
      <c r="K2687" s="23" t="s">
        <v>133</v>
      </c>
      <c r="L2687" s="23" t="s">
        <v>83</v>
      </c>
      <c r="M2687" s="23" t="str">
        <f>_xlfn.CONCAT(IFERROR(INDEX(Lookup!B:B, MATCH(Table1[[#This Row],[Destination City]], Lookup!A:A, 0)), Table1[[#This Row],[Destination City]]),","," ",Table1[[#This Row],[Destination State]])</f>
        <v>Reserve, LA</v>
      </c>
      <c r="N2687" s="44">
        <v>870</v>
      </c>
      <c r="O2687" s="23" t="s">
        <v>86</v>
      </c>
      <c r="P2687" s="23">
        <v>105</v>
      </c>
      <c r="Q2687" s="23"/>
      <c r="R2687" s="23" t="s">
        <v>2</v>
      </c>
      <c r="S2687" s="23" t="s">
        <v>43</v>
      </c>
      <c r="T2687" s="23" t="s">
        <v>52</v>
      </c>
      <c r="U2687" s="31"/>
      <c r="V2687" s="32" t="s">
        <v>134</v>
      </c>
      <c r="W2687" s="4">
        <v>2516</v>
      </c>
      <c r="X2687" s="4">
        <f>IF(Table1[[#This Row],[Commodity]]="corn",Table1[[#This Row],[Tariff per Car]]/(111*2000/56),Table1[[#This Row],[Tariff per Car]]/(111*2000/60))</f>
        <v>0.68</v>
      </c>
      <c r="Y2687" s="4">
        <f>Table1[[#This Row],[Tariff per Car]]/100.7</f>
        <v>24.985104270109236</v>
      </c>
      <c r="Z2687" s="4">
        <f>(Table1[[#This Row],[Tariff per Car]]/111)</f>
        <v>22.666666666666668</v>
      </c>
      <c r="AA2687" s="6">
        <f>(Table1[[#This Row],[Tariff per Car]]/111)/Table1[[#This Row],[Route Mileage]]</f>
        <v>2.6053639846743297E-2</v>
      </c>
      <c r="AB2687" s="4">
        <v>0.86399999999999999</v>
      </c>
      <c r="AC2687" s="4">
        <f>Table1[[#This Row],[FSC per Mile]]*Table1[[#This Row],[Route Mileage]]</f>
        <v>751.68</v>
      </c>
      <c r="AD2687" s="4">
        <f>Table1[[#This Row],[Tariff per Car]]+Table1[[#This Row],[FSC per Car]]</f>
        <v>3267.68</v>
      </c>
      <c r="AE2687" s="4">
        <f>IF(Table1[[#This Row],[Commodity]]="corn",Table1[[#This Row],[Tariff + FSC per Car]]/(111*2000/56),Table1[[#This Row],[Tariff + FSC per Car]]/(111*2000/60))</f>
        <v>0.88315675675675676</v>
      </c>
      <c r="AF2687" s="4">
        <f>Table1[[#This Row],[Tariff + FSC per Car]]/100.7</f>
        <v>32.449652432969216</v>
      </c>
      <c r="AG2687" s="4">
        <f>(Table1[[#This Row],[Tariff + FSC per Car]]/111)</f>
        <v>29.438558558558558</v>
      </c>
      <c r="AH2687" s="6">
        <f>(Table1[[#This Row],[Tariff + FSC per Car]]/111)/Table1[[#This Row],[Route Mileage]]</f>
        <v>3.383742363052708E-2</v>
      </c>
    </row>
    <row r="2688" spans="1:34" x14ac:dyDescent="0.25">
      <c r="A2688" s="3">
        <v>46218</v>
      </c>
      <c r="B2688" s="22" t="s">
        <v>131</v>
      </c>
      <c r="C2688" s="22" t="s">
        <v>131</v>
      </c>
      <c r="D2688" s="25">
        <v>4050</v>
      </c>
      <c r="E2688" s="24">
        <v>1001000</v>
      </c>
      <c r="F2688" s="22" t="s">
        <v>72</v>
      </c>
      <c r="G2688" s="22" t="s">
        <v>36</v>
      </c>
      <c r="H2688" s="22" t="s">
        <v>135</v>
      </c>
      <c r="I2688" s="23" t="s">
        <v>59</v>
      </c>
      <c r="J2688" t="str">
        <f>_xlfn.CONCAT(IFERROR(INDEX(Lookup!B:B, MATCH(Table1[[#This Row],[Origin City]], Lookup!A:A, 0)), Table1[[#This Row],[Origin City]]),","," ",Table1[[#This Row],[Origin State]])</f>
        <v>Ida Grove, IA</v>
      </c>
      <c r="K2688" s="23" t="s">
        <v>136</v>
      </c>
      <c r="L2688" s="23" t="s">
        <v>83</v>
      </c>
      <c r="M2688" s="23" t="str">
        <f>_xlfn.CONCAT(IFERROR(INDEX(Lookup!B:B, MATCH(Table1[[#This Row],[Destination City]], Lookup!A:A, 0)), Table1[[#This Row],[Destination City]]),","," ",Table1[[#This Row],[Destination State]])</f>
        <v>Convent, LA</v>
      </c>
      <c r="N2688" s="44">
        <v>1376</v>
      </c>
      <c r="O2688" s="23" t="s">
        <v>86</v>
      </c>
      <c r="P2688" s="23">
        <v>105</v>
      </c>
      <c r="Q2688" s="23"/>
      <c r="R2688" s="23" t="s">
        <v>108</v>
      </c>
      <c r="S2688" s="23" t="s">
        <v>43</v>
      </c>
      <c r="T2688" s="23" t="s">
        <v>43</v>
      </c>
      <c r="U2688" s="31"/>
      <c r="V2688" s="32" t="s">
        <v>134</v>
      </c>
      <c r="W2688" s="4">
        <v>3269</v>
      </c>
      <c r="X2688" s="4">
        <f>IF(Table1[[#This Row],[Commodity]]="corn",Table1[[#This Row],[Tariff per Car]]/(111*2000/56),Table1[[#This Row],[Tariff per Car]]/(111*2000/60))</f>
        <v>0.88351351351351348</v>
      </c>
      <c r="Y2688" s="4">
        <f>Table1[[#This Row],[Tariff per Car]]/100.7</f>
        <v>32.462760675273088</v>
      </c>
      <c r="Z2688" s="4">
        <f>(Table1[[#This Row],[Tariff per Car]]/111)</f>
        <v>29.45045045045045</v>
      </c>
      <c r="AA2688" s="6">
        <f>(Table1[[#This Row],[Tariff per Car]]/111)/Table1[[#This Row],[Route Mileage]]</f>
        <v>2.1402943641315734E-2</v>
      </c>
      <c r="AB2688" s="4">
        <v>0.86399999999999999</v>
      </c>
      <c r="AC2688" s="4">
        <f>Table1[[#This Row],[FSC per Mile]]*Table1[[#This Row],[Route Mileage]]</f>
        <v>1188.864</v>
      </c>
      <c r="AD2688" s="4">
        <f>Table1[[#This Row],[Tariff per Car]]+Table1[[#This Row],[FSC per Car]]</f>
        <v>4457.8639999999996</v>
      </c>
      <c r="AE2688" s="4">
        <f>IF(Table1[[#This Row],[Commodity]]="corn",Table1[[#This Row],[Tariff + FSC per Car]]/(111*2000/56),Table1[[#This Row],[Tariff + FSC per Car]]/(111*2000/60))</f>
        <v>1.204828108108108</v>
      </c>
      <c r="AF2688" s="4">
        <f>Table1[[#This Row],[Tariff + FSC per Car]]/100.7</f>
        <v>44.268758689175762</v>
      </c>
      <c r="AG2688" s="4">
        <f>(Table1[[#This Row],[Tariff + FSC per Car]]/111)</f>
        <v>40.160936936936935</v>
      </c>
      <c r="AH2688" s="6">
        <f>(Table1[[#This Row],[Tariff + FSC per Car]]/111)/Table1[[#This Row],[Route Mileage]]</f>
        <v>2.9186727425099517E-2</v>
      </c>
    </row>
    <row r="2689" spans="1:34" x14ac:dyDescent="0.25">
      <c r="A2689" s="3">
        <v>46218</v>
      </c>
      <c r="B2689" s="22" t="s">
        <v>131</v>
      </c>
      <c r="C2689" s="22" t="s">
        <v>131</v>
      </c>
      <c r="D2689" s="25">
        <v>4050</v>
      </c>
      <c r="E2689" s="24">
        <v>1001000</v>
      </c>
      <c r="F2689" s="22" t="s">
        <v>72</v>
      </c>
      <c r="G2689" s="22" t="s">
        <v>36</v>
      </c>
      <c r="H2689" s="22" t="s">
        <v>135</v>
      </c>
      <c r="I2689" s="23" t="s">
        <v>59</v>
      </c>
      <c r="J2689" t="str">
        <f>_xlfn.CONCAT(IFERROR(INDEX(Lookup!B:B, MATCH(Table1[[#This Row],[Origin City]], Lookup!A:A, 0)), Table1[[#This Row],[Origin City]]),","," ",Table1[[#This Row],[Origin State]])</f>
        <v>Ida Grove, IA</v>
      </c>
      <c r="K2689" s="23" t="s">
        <v>136</v>
      </c>
      <c r="L2689" s="23" t="s">
        <v>83</v>
      </c>
      <c r="M2689" s="23" t="str">
        <f>_xlfn.CONCAT(IFERROR(INDEX(Lookup!B:B, MATCH(Table1[[#This Row],[Destination City]], Lookup!A:A, 0)), Table1[[#This Row],[Destination City]]),","," ",Table1[[#This Row],[Destination State]])</f>
        <v>Convent, LA</v>
      </c>
      <c r="N2689" s="44">
        <v>1376</v>
      </c>
      <c r="O2689" s="23" t="s">
        <v>86</v>
      </c>
      <c r="P2689" s="23">
        <v>105</v>
      </c>
      <c r="Q2689" s="23"/>
      <c r="R2689" s="23" t="s">
        <v>2</v>
      </c>
      <c r="S2689" s="23" t="s">
        <v>43</v>
      </c>
      <c r="T2689" s="23" t="s">
        <v>43</v>
      </c>
      <c r="U2689" s="31"/>
      <c r="V2689" s="32" t="s">
        <v>134</v>
      </c>
      <c r="W2689" s="4">
        <v>3704</v>
      </c>
      <c r="X2689" s="4">
        <f>IF(Table1[[#This Row],[Commodity]]="corn",Table1[[#This Row],[Tariff per Car]]/(111*2000/56),Table1[[#This Row],[Tariff per Car]]/(111*2000/60))</f>
        <v>1.0010810810810811</v>
      </c>
      <c r="Y2689" s="4">
        <f>Table1[[#This Row],[Tariff per Car]]/100.7</f>
        <v>36.782522343594835</v>
      </c>
      <c r="Z2689" s="4">
        <f>(Table1[[#This Row],[Tariff per Car]]/111)</f>
        <v>33.369369369369366</v>
      </c>
      <c r="AA2689" s="6">
        <f>(Table1[[#This Row],[Tariff per Car]]/111)/Table1[[#This Row],[Route Mileage]]</f>
        <v>2.4250995181227739E-2</v>
      </c>
      <c r="AB2689" s="4">
        <v>0.86399999999999999</v>
      </c>
      <c r="AC2689" s="4">
        <f>Table1[[#This Row],[FSC per Mile]]*Table1[[#This Row],[Route Mileage]]</f>
        <v>1188.864</v>
      </c>
      <c r="AD2689" s="4">
        <f>Table1[[#This Row],[Tariff per Car]]+Table1[[#This Row],[FSC per Car]]</f>
        <v>4892.8639999999996</v>
      </c>
      <c r="AE2689" s="4">
        <f>IF(Table1[[#This Row],[Commodity]]="corn",Table1[[#This Row],[Tariff + FSC per Car]]/(111*2000/56),Table1[[#This Row],[Tariff + FSC per Car]]/(111*2000/60))</f>
        <v>1.3223956756756756</v>
      </c>
      <c r="AF2689" s="4">
        <f>Table1[[#This Row],[Tariff + FSC per Car]]/100.7</f>
        <v>48.588520357497515</v>
      </c>
      <c r="AG2689" s="4">
        <f>(Table1[[#This Row],[Tariff + FSC per Car]]/111)</f>
        <v>44.079855855855854</v>
      </c>
      <c r="AH2689" s="6">
        <f>(Table1[[#This Row],[Tariff + FSC per Car]]/111)/Table1[[#This Row],[Route Mileage]]</f>
        <v>3.2034778965011522E-2</v>
      </c>
    </row>
    <row r="2690" spans="1:34" x14ac:dyDescent="0.25">
      <c r="A2690" s="3">
        <v>46218</v>
      </c>
      <c r="B2690" s="22" t="s">
        <v>88</v>
      </c>
      <c r="C2690" s="22" t="s">
        <v>81</v>
      </c>
      <c r="D2690" s="25">
        <v>4444</v>
      </c>
      <c r="E2690" s="24">
        <v>47004</v>
      </c>
      <c r="F2690" s="22" t="s">
        <v>72</v>
      </c>
      <c r="G2690" s="22" t="s">
        <v>36</v>
      </c>
      <c r="H2690" s="22" t="s">
        <v>89</v>
      </c>
      <c r="I2690" s="23" t="s">
        <v>75</v>
      </c>
      <c r="J2690" t="str">
        <f>_xlfn.CONCAT(IFERROR(INDEX(Lookup!B:B, MATCH(Table1[[#This Row],[Origin City]], Lookup!A:A, 0)), Table1[[#This Row],[Origin City]]),","," ",Table1[[#This Row],[Origin State]])</f>
        <v>Enderlin, ND</v>
      </c>
      <c r="K2690" s="23" t="s">
        <v>119</v>
      </c>
      <c r="L2690" s="23" t="s">
        <v>57</v>
      </c>
      <c r="M2690" s="23" t="str">
        <f>_xlfn.CONCAT(IFERROR(INDEX(Lookup!B:B, MATCH(Table1[[#This Row],[Destination City]], Lookup!A:A, 0)), Table1[[#This Row],[Destination City]]),","," ",Table1[[#This Row],[Destination State]])</f>
        <v>East St. Louis, IL</v>
      </c>
      <c r="N2690" s="44">
        <v>1222</v>
      </c>
      <c r="O2690" s="23" t="s">
        <v>86</v>
      </c>
      <c r="P2690" s="23">
        <v>110</v>
      </c>
      <c r="Q2690" s="23">
        <v>110</v>
      </c>
      <c r="R2690" s="23" t="s">
        <v>42</v>
      </c>
      <c r="S2690" s="23" t="s">
        <v>43</v>
      </c>
      <c r="T2690" s="23" t="s">
        <v>52</v>
      </c>
      <c r="U2690" s="31"/>
      <c r="V2690" s="32" t="s">
        <v>87</v>
      </c>
      <c r="W2690" s="4">
        <v>3526</v>
      </c>
      <c r="X2690" s="4">
        <f>IF(Table1[[#This Row],[Commodity]]="corn",Table1[[#This Row],[Tariff per Car]]/(111*2000/56),Table1[[#This Row],[Tariff per Car]]/(111*2000/60))</f>
        <v>0.95297297297297301</v>
      </c>
      <c r="Y2690" s="4">
        <f>Table1[[#This Row],[Tariff per Car]]/100.7</f>
        <v>35.01489572989076</v>
      </c>
      <c r="Z2690" s="4">
        <f>(Table1[[#This Row],[Tariff per Car]]/111)</f>
        <v>31.765765765765767</v>
      </c>
      <c r="AA2690" s="6">
        <f>(Table1[[#This Row],[Tariff per Car]]/111)/Table1[[#This Row],[Route Mileage]]</f>
        <v>2.5994898335323868E-2</v>
      </c>
      <c r="AB2690" s="4">
        <v>0.6</v>
      </c>
      <c r="AC2690" s="4">
        <f>Table1[[#This Row],[FSC per Mile]]*Table1[[#This Row],[Route Mileage]]</f>
        <v>733.19999999999993</v>
      </c>
      <c r="AD2690" s="4">
        <f>Table1[[#This Row],[Tariff per Car]]+Table1[[#This Row],[FSC per Car]]</f>
        <v>4259.2</v>
      </c>
      <c r="AE2690" s="4">
        <f>IF(Table1[[#This Row],[Commodity]]="corn",Table1[[#This Row],[Tariff + FSC per Car]]/(111*2000/56),Table1[[#This Row],[Tariff + FSC per Car]]/(111*2000/60))</f>
        <v>1.1511351351351351</v>
      </c>
      <c r="AF2690" s="4">
        <f>Table1[[#This Row],[Tariff + FSC per Car]]/100.7</f>
        <v>42.295928500496522</v>
      </c>
      <c r="AG2690" s="4">
        <f>(Table1[[#This Row],[Tariff + FSC per Car]]/111)</f>
        <v>38.37117117117117</v>
      </c>
      <c r="AH2690" s="6">
        <f>(Table1[[#This Row],[Tariff + FSC per Car]]/111)/Table1[[#This Row],[Route Mileage]]</f>
        <v>3.1400303740729274E-2</v>
      </c>
    </row>
    <row r="2691" spans="1:34" x14ac:dyDescent="0.25">
      <c r="A2691" s="3">
        <v>46218</v>
      </c>
      <c r="B2691" s="22" t="s">
        <v>88</v>
      </c>
      <c r="C2691" s="22" t="s">
        <v>81</v>
      </c>
      <c r="D2691" s="25">
        <v>4444</v>
      </c>
      <c r="E2691" s="24">
        <v>45650</v>
      </c>
      <c r="F2691" s="22" t="s">
        <v>72</v>
      </c>
      <c r="G2691" s="22" t="s">
        <v>36</v>
      </c>
      <c r="H2691" s="22" t="s">
        <v>89</v>
      </c>
      <c r="I2691" s="23" t="s">
        <v>75</v>
      </c>
      <c r="J2691" t="str">
        <f>_xlfn.CONCAT(IFERROR(INDEX(Lookup!B:B, MATCH(Table1[[#This Row],[Origin City]], Lookup!A:A, 0)), Table1[[#This Row],[Origin City]]),","," ",Table1[[#This Row],[Origin State]])</f>
        <v>Enderlin, ND</v>
      </c>
      <c r="K2691" s="23" t="s">
        <v>90</v>
      </c>
      <c r="L2691" s="23" t="s">
        <v>49</v>
      </c>
      <c r="M2691" s="23" t="str">
        <f>_xlfn.CONCAT(IFERROR(INDEX(Lookup!B:B, MATCH(Table1[[#This Row],[Destination City]], Lookup!A:A, 0)), Table1[[#This Row],[Destination City]]),","," ",Table1[[#This Row],[Destination State]])</f>
        <v>Kalama, WA</v>
      </c>
      <c r="N2691" s="44">
        <v>1617</v>
      </c>
      <c r="O2691" s="23" t="s">
        <v>86</v>
      </c>
      <c r="P2691" s="23">
        <v>110</v>
      </c>
      <c r="Q2691" s="23">
        <v>110</v>
      </c>
      <c r="R2691" s="23" t="s">
        <v>42</v>
      </c>
      <c r="S2691" s="23" t="s">
        <v>43</v>
      </c>
      <c r="T2691" s="23" t="s">
        <v>52</v>
      </c>
      <c r="U2691" s="31"/>
      <c r="V2691" s="32" t="s">
        <v>87</v>
      </c>
      <c r="W2691" s="4">
        <v>5785</v>
      </c>
      <c r="X2691" s="4">
        <f>IF(Table1[[#This Row],[Commodity]]="corn",Table1[[#This Row],[Tariff per Car]]/(111*2000/56),Table1[[#This Row],[Tariff per Car]]/(111*2000/60))</f>
        <v>1.5635135135135134</v>
      </c>
      <c r="Y2691" s="4">
        <f>Table1[[#This Row],[Tariff per Car]]/100.7</f>
        <v>57.447864945382321</v>
      </c>
      <c r="Z2691" s="4">
        <f>(Table1[[#This Row],[Tariff per Car]]/111)</f>
        <v>52.117117117117118</v>
      </c>
      <c r="AA2691" s="6">
        <f>(Table1[[#This Row],[Tariff per Car]]/111)/Table1[[#This Row],[Route Mileage]]</f>
        <v>3.2230746516460802E-2</v>
      </c>
      <c r="AB2691" s="4">
        <v>0.6</v>
      </c>
      <c r="AC2691" s="4">
        <f>Table1[[#This Row],[FSC per Mile]]*Table1[[#This Row],[Route Mileage]]</f>
        <v>970.19999999999993</v>
      </c>
      <c r="AD2691" s="4">
        <f>Table1[[#This Row],[Tariff per Car]]+Table1[[#This Row],[FSC per Car]]</f>
        <v>6755.2</v>
      </c>
      <c r="AE2691" s="4">
        <f>IF(Table1[[#This Row],[Commodity]]="corn",Table1[[#This Row],[Tariff + FSC per Car]]/(111*2000/56),Table1[[#This Row],[Tariff + FSC per Car]]/(111*2000/60))</f>
        <v>1.8257297297297297</v>
      </c>
      <c r="AF2691" s="4">
        <f>Table1[[#This Row],[Tariff + FSC per Car]]/100.7</f>
        <v>67.082423038728891</v>
      </c>
      <c r="AG2691" s="4">
        <f>(Table1[[#This Row],[Tariff + FSC per Car]]/111)</f>
        <v>60.857657657657654</v>
      </c>
      <c r="AH2691" s="6">
        <f>(Table1[[#This Row],[Tariff + FSC per Car]]/111)/Table1[[#This Row],[Route Mileage]]</f>
        <v>3.7636151921866208E-2</v>
      </c>
    </row>
    <row r="2692" spans="1:34" x14ac:dyDescent="0.25">
      <c r="A2692" s="3">
        <v>46218</v>
      </c>
      <c r="B2692" s="22" t="s">
        <v>94</v>
      </c>
      <c r="C2692" s="22" t="s">
        <v>94</v>
      </c>
      <c r="D2692" s="25">
        <v>4317</v>
      </c>
      <c r="F2692" s="22" t="s">
        <v>72</v>
      </c>
      <c r="G2692" s="22" t="s">
        <v>36</v>
      </c>
      <c r="H2692" s="22" t="s">
        <v>106</v>
      </c>
      <c r="I2692" s="23" t="s">
        <v>57</v>
      </c>
      <c r="J2692" t="str">
        <f>_xlfn.CONCAT(IFERROR(INDEX(Lookup!B:B, MATCH(Table1[[#This Row],[Origin City]], Lookup!A:A, 0)), Table1[[#This Row],[Origin City]]),","," ",Table1[[#This Row],[Origin State]])</f>
        <v>Casey, IL</v>
      </c>
      <c r="K2692" s="23" t="s">
        <v>107</v>
      </c>
      <c r="L2692" s="23" t="s">
        <v>98</v>
      </c>
      <c r="M2692" s="23" t="str">
        <f>_xlfn.CONCAT(IFERROR(INDEX(Lookup!B:B, MATCH(Table1[[#This Row],[Destination City]], Lookup!A:A, 0)), Table1[[#This Row],[Destination City]]),","," ",Table1[[#This Row],[Destination State]])</f>
        <v>Mobile, AL</v>
      </c>
      <c r="N2692" s="44">
        <v>779</v>
      </c>
      <c r="O2692" s="23" t="s">
        <v>86</v>
      </c>
      <c r="P2692" s="23">
        <v>90</v>
      </c>
      <c r="Q2692" s="23">
        <v>90</v>
      </c>
      <c r="R2692" s="23" t="s">
        <v>108</v>
      </c>
      <c r="S2692" s="23" t="s">
        <v>43</v>
      </c>
      <c r="T2692" s="23" t="s">
        <v>52</v>
      </c>
      <c r="U2692" s="31"/>
      <c r="V2692" s="32" t="s">
        <v>87</v>
      </c>
      <c r="W2692" s="4">
        <v>3646</v>
      </c>
      <c r="X2692" s="4">
        <f>IF(Table1[[#This Row],[Commodity]]="corn",Table1[[#This Row],[Tariff per Car]]/(111*2000/56),Table1[[#This Row],[Tariff per Car]]/(111*2000/60))</f>
        <v>0.98540540540540544</v>
      </c>
      <c r="Y2692" s="4">
        <f>Table1[[#This Row],[Tariff per Car]]/100.7</f>
        <v>36.206554121151939</v>
      </c>
      <c r="Z2692" s="4">
        <f>(Table1[[#This Row],[Tariff per Car]]/111)</f>
        <v>32.846846846846844</v>
      </c>
      <c r="AA2692" s="6">
        <f>(Table1[[#This Row],[Tariff per Car]]/111)/Table1[[#This Row],[Route Mileage]]</f>
        <v>4.2165400316876565E-2</v>
      </c>
      <c r="AB2692" s="4">
        <v>0.47</v>
      </c>
      <c r="AC2692" s="4">
        <f>Table1[[#This Row],[FSC per Mile]]*Table1[[#This Row],[Route Mileage]]</f>
        <v>366.13</v>
      </c>
      <c r="AD2692" s="4">
        <f>Table1[[#This Row],[Tariff per Car]]+Table1[[#This Row],[FSC per Car]]</f>
        <v>4012.13</v>
      </c>
      <c r="AE2692" s="4">
        <f>IF(Table1[[#This Row],[Commodity]]="corn",Table1[[#This Row],[Tariff + FSC per Car]]/(111*2000/56),Table1[[#This Row],[Tariff + FSC per Car]]/(111*2000/60))</f>
        <v>1.0843594594594594</v>
      </c>
      <c r="AF2692" s="4">
        <f>Table1[[#This Row],[Tariff + FSC per Car]]/100.7</f>
        <v>39.842403177755713</v>
      </c>
      <c r="AG2692" s="4">
        <f>(Table1[[#This Row],[Tariff + FSC per Car]]/111)</f>
        <v>36.145315315315315</v>
      </c>
      <c r="AH2692" s="6">
        <f>(Table1[[#This Row],[Tariff + FSC per Car]]/111)/Table1[[#This Row],[Route Mileage]]</f>
        <v>4.6399634551110805E-2</v>
      </c>
    </row>
    <row r="2693" spans="1:34" x14ac:dyDescent="0.25">
      <c r="A2693" s="3">
        <v>46218</v>
      </c>
      <c r="B2693" s="22" t="s">
        <v>94</v>
      </c>
      <c r="C2693" s="22" t="s">
        <v>94</v>
      </c>
      <c r="D2693" s="25">
        <v>4317</v>
      </c>
      <c r="F2693" s="22" t="s">
        <v>72</v>
      </c>
      <c r="G2693" s="22" t="s">
        <v>36</v>
      </c>
      <c r="H2693" s="22" t="s">
        <v>106</v>
      </c>
      <c r="I2693" s="23" t="s">
        <v>57</v>
      </c>
      <c r="J2693" t="str">
        <f>_xlfn.CONCAT(IFERROR(INDEX(Lookup!B:B, MATCH(Table1[[#This Row],[Origin City]], Lookup!A:A, 0)), Table1[[#This Row],[Origin City]]),","," ",Table1[[#This Row],[Origin State]])</f>
        <v>Casey, IL</v>
      </c>
      <c r="K2693" s="23" t="s">
        <v>107</v>
      </c>
      <c r="L2693" s="23" t="s">
        <v>98</v>
      </c>
      <c r="M2693" s="23" t="str">
        <f>_xlfn.CONCAT(IFERROR(INDEX(Lookup!B:B, MATCH(Table1[[#This Row],[Destination City]], Lookup!A:A, 0)), Table1[[#This Row],[Destination City]]),","," ",Table1[[#This Row],[Destination State]])</f>
        <v>Mobile, AL</v>
      </c>
      <c r="N2693" s="44">
        <v>779</v>
      </c>
      <c r="O2693" s="23" t="s">
        <v>86</v>
      </c>
      <c r="P2693" s="23">
        <v>90</v>
      </c>
      <c r="Q2693" s="23">
        <v>90</v>
      </c>
      <c r="R2693" s="23" t="s">
        <v>2</v>
      </c>
      <c r="S2693" s="23" t="s">
        <v>43</v>
      </c>
      <c r="T2693" s="23" t="s">
        <v>43</v>
      </c>
      <c r="U2693" s="31"/>
      <c r="V2693" s="32" t="s">
        <v>87</v>
      </c>
      <c r="W2693" s="4">
        <v>3866</v>
      </c>
      <c r="X2693" s="4">
        <f>IF(Table1[[#This Row],[Commodity]]="corn",Table1[[#This Row],[Tariff per Car]]/(111*2000/56),Table1[[#This Row],[Tariff per Car]]/(111*2000/60))</f>
        <v>1.0448648648648649</v>
      </c>
      <c r="Y2693" s="4">
        <f>Table1[[#This Row],[Tariff per Car]]/100.7</f>
        <v>38.391261171797417</v>
      </c>
      <c r="Z2693" s="4">
        <f>(Table1[[#This Row],[Tariff per Car]]/111)</f>
        <v>34.828828828828826</v>
      </c>
      <c r="AA2693" s="6">
        <f>(Table1[[#This Row],[Tariff per Car]]/111)/Table1[[#This Row],[Route Mileage]]</f>
        <v>4.4709664735338675E-2</v>
      </c>
      <c r="AB2693" s="4">
        <v>0.47</v>
      </c>
      <c r="AC2693" s="4">
        <f>Table1[[#This Row],[FSC per Mile]]*Table1[[#This Row],[Route Mileage]]</f>
        <v>366.13</v>
      </c>
      <c r="AD2693" s="4">
        <f>Table1[[#This Row],[Tariff per Car]]+Table1[[#This Row],[FSC per Car]]</f>
        <v>4232.13</v>
      </c>
      <c r="AE2693" s="4">
        <f>IF(Table1[[#This Row],[Commodity]]="corn",Table1[[#This Row],[Tariff + FSC per Car]]/(111*2000/56),Table1[[#This Row],[Tariff + FSC per Car]]/(111*2000/60))</f>
        <v>1.143818918918919</v>
      </c>
      <c r="AF2693" s="4">
        <f>Table1[[#This Row],[Tariff + FSC per Car]]/100.7</f>
        <v>42.027110228401192</v>
      </c>
      <c r="AG2693" s="4">
        <f>(Table1[[#This Row],[Tariff + FSC per Car]]/111)</f>
        <v>38.127297297297297</v>
      </c>
      <c r="AH2693" s="6">
        <f>(Table1[[#This Row],[Tariff + FSC per Car]]/111)/Table1[[#This Row],[Route Mileage]]</f>
        <v>4.8943898969572908E-2</v>
      </c>
    </row>
    <row r="2694" spans="1:34" x14ac:dyDescent="0.25">
      <c r="A2694" s="3">
        <v>46218</v>
      </c>
      <c r="B2694" s="22" t="s">
        <v>94</v>
      </c>
      <c r="C2694" s="22" t="s">
        <v>94</v>
      </c>
      <c r="D2694" s="25">
        <v>4317</v>
      </c>
      <c r="F2694" s="22" t="s">
        <v>72</v>
      </c>
      <c r="G2694" s="22" t="s">
        <v>36</v>
      </c>
      <c r="H2694" s="22" t="s">
        <v>109</v>
      </c>
      <c r="I2694" s="23" t="s">
        <v>100</v>
      </c>
      <c r="J2694" t="str">
        <f>_xlfn.CONCAT(IFERROR(INDEX(Lookup!B:B, MATCH(Table1[[#This Row],[Origin City]], Lookup!A:A, 0)), Table1[[#This Row],[Origin City]]),","," ",Table1[[#This Row],[Origin State]])</f>
        <v>Marion, OH</v>
      </c>
      <c r="K2694" s="23" t="s">
        <v>110</v>
      </c>
      <c r="L2694" s="23" t="s">
        <v>111</v>
      </c>
      <c r="M2694" s="23" t="str">
        <f>_xlfn.CONCAT(IFERROR(INDEX(Lookup!B:B, MATCH(Table1[[#This Row],[Destination City]], Lookup!A:A, 0)), Table1[[#This Row],[Destination City]]),","," ",Table1[[#This Row],[Destination State]])</f>
        <v>Chesapeake, VA</v>
      </c>
      <c r="N2694" s="44">
        <v>760</v>
      </c>
      <c r="O2694" s="23" t="s">
        <v>86</v>
      </c>
      <c r="P2694" s="23">
        <v>90</v>
      </c>
      <c r="Q2694" s="23">
        <v>90</v>
      </c>
      <c r="R2694" s="23" t="s">
        <v>108</v>
      </c>
      <c r="S2694" s="23" t="s">
        <v>43</v>
      </c>
      <c r="T2694" s="23" t="s">
        <v>52</v>
      </c>
      <c r="U2694" s="31"/>
      <c r="V2694" s="32" t="s">
        <v>87</v>
      </c>
      <c r="W2694" s="4">
        <v>3214</v>
      </c>
      <c r="X2694" s="4">
        <f>IF(Table1[[#This Row],[Commodity]]="corn",Table1[[#This Row],[Tariff per Car]]/(111*2000/56),Table1[[#This Row],[Tariff per Car]]/(111*2000/60))</f>
        <v>0.86864864864864866</v>
      </c>
      <c r="Y2694" s="4">
        <f>Table1[[#This Row],[Tariff per Car]]/100.7</f>
        <v>31.916583912611717</v>
      </c>
      <c r="Z2694" s="4">
        <f>(Table1[[#This Row],[Tariff per Car]]/111)</f>
        <v>28.954954954954953</v>
      </c>
      <c r="AA2694" s="6">
        <f>(Table1[[#This Row],[Tariff per Car]]/111)/Table1[[#This Row],[Route Mileage]]</f>
        <v>3.80986249407302E-2</v>
      </c>
      <c r="AB2694" s="4">
        <v>0.47</v>
      </c>
      <c r="AC2694" s="4">
        <f>Table1[[#This Row],[FSC per Mile]]*Table1[[#This Row],[Route Mileage]]</f>
        <v>357.2</v>
      </c>
      <c r="AD2694" s="4">
        <f>Table1[[#This Row],[Tariff per Car]]+Table1[[#This Row],[FSC per Car]]</f>
        <v>3571.2</v>
      </c>
      <c r="AE2694" s="4">
        <f>IF(Table1[[#This Row],[Commodity]]="corn",Table1[[#This Row],[Tariff + FSC per Car]]/(111*2000/56),Table1[[#This Row],[Tariff + FSC per Car]]/(111*2000/60))</f>
        <v>0.96518918918918917</v>
      </c>
      <c r="AF2694" s="4">
        <f>Table1[[#This Row],[Tariff + FSC per Car]]/100.7</f>
        <v>35.46375372393247</v>
      </c>
      <c r="AG2694" s="4">
        <f>(Table1[[#This Row],[Tariff + FSC per Car]]/111)</f>
        <v>32.172972972972971</v>
      </c>
      <c r="AH2694" s="6">
        <f>(Table1[[#This Row],[Tariff + FSC per Car]]/111)/Table1[[#This Row],[Route Mileage]]</f>
        <v>4.2332859174964439E-2</v>
      </c>
    </row>
    <row r="2695" spans="1:34" x14ac:dyDescent="0.25">
      <c r="A2695" s="3">
        <v>46218</v>
      </c>
      <c r="B2695" s="22" t="s">
        <v>94</v>
      </c>
      <c r="C2695" s="22" t="s">
        <v>94</v>
      </c>
      <c r="D2695" s="25">
        <v>4317</v>
      </c>
      <c r="F2695" s="22" t="s">
        <v>72</v>
      </c>
      <c r="G2695" s="22" t="s">
        <v>36</v>
      </c>
      <c r="H2695" s="22" t="s">
        <v>109</v>
      </c>
      <c r="I2695" s="23" t="s">
        <v>100</v>
      </c>
      <c r="J2695" t="str">
        <f>_xlfn.CONCAT(IFERROR(INDEX(Lookup!B:B, MATCH(Table1[[#This Row],[Origin City]], Lookup!A:A, 0)), Table1[[#This Row],[Origin City]]),","," ",Table1[[#This Row],[Origin State]])</f>
        <v>Marion, OH</v>
      </c>
      <c r="K2695" s="23" t="s">
        <v>110</v>
      </c>
      <c r="L2695" s="23" t="s">
        <v>111</v>
      </c>
      <c r="M2695" s="23" t="str">
        <f>_xlfn.CONCAT(IFERROR(INDEX(Lookup!B:B, MATCH(Table1[[#This Row],[Destination City]], Lookup!A:A, 0)), Table1[[#This Row],[Destination City]]),","," ",Table1[[#This Row],[Destination State]])</f>
        <v>Chesapeake, VA</v>
      </c>
      <c r="N2695" s="44">
        <v>760</v>
      </c>
      <c r="O2695" s="23" t="s">
        <v>86</v>
      </c>
      <c r="P2695" s="23">
        <v>90</v>
      </c>
      <c r="Q2695" s="23">
        <v>90</v>
      </c>
      <c r="R2695" s="23" t="s">
        <v>2</v>
      </c>
      <c r="S2695" s="23" t="s">
        <v>43</v>
      </c>
      <c r="T2695" s="23" t="s">
        <v>43</v>
      </c>
      <c r="U2695" s="31"/>
      <c r="V2695" s="32" t="s">
        <v>87</v>
      </c>
      <c r="W2695" s="4">
        <v>3654</v>
      </c>
      <c r="X2695" s="4">
        <f>IF(Table1[[#This Row],[Commodity]]="corn",Table1[[#This Row],[Tariff per Car]]/(111*2000/56),Table1[[#This Row],[Tariff per Car]]/(111*2000/60))</f>
        <v>0.98756756756756758</v>
      </c>
      <c r="Y2695" s="4">
        <f>Table1[[#This Row],[Tariff per Car]]/100.7</f>
        <v>36.285998013902677</v>
      </c>
      <c r="Z2695" s="4">
        <f>(Table1[[#This Row],[Tariff per Car]]/111)</f>
        <v>32.918918918918919</v>
      </c>
      <c r="AA2695" s="6">
        <f>(Table1[[#This Row],[Tariff per Car]]/111)/Table1[[#This Row],[Route Mileage]]</f>
        <v>4.3314366998577526E-2</v>
      </c>
      <c r="AB2695" s="4">
        <v>0.47</v>
      </c>
      <c r="AC2695" s="4">
        <f>Table1[[#This Row],[FSC per Mile]]*Table1[[#This Row],[Route Mileage]]</f>
        <v>357.2</v>
      </c>
      <c r="AD2695" s="4">
        <f>Table1[[#This Row],[Tariff per Car]]+Table1[[#This Row],[FSC per Car]]</f>
        <v>4011.2</v>
      </c>
      <c r="AE2695" s="4">
        <f>IF(Table1[[#This Row],[Commodity]]="corn",Table1[[#This Row],[Tariff + FSC per Car]]/(111*2000/56),Table1[[#This Row],[Tariff + FSC per Car]]/(111*2000/60))</f>
        <v>1.0841081081081081</v>
      </c>
      <c r="AF2695" s="4">
        <f>Table1[[#This Row],[Tariff + FSC per Car]]/100.7</f>
        <v>39.833167825223434</v>
      </c>
      <c r="AG2695" s="4">
        <f>(Table1[[#This Row],[Tariff + FSC per Car]]/111)</f>
        <v>36.136936936936934</v>
      </c>
      <c r="AH2695" s="6">
        <f>(Table1[[#This Row],[Tariff + FSC per Car]]/111)/Table1[[#This Row],[Route Mileage]]</f>
        <v>4.7548601232811752E-2</v>
      </c>
    </row>
    <row r="2696" spans="1:34" x14ac:dyDescent="0.25">
      <c r="A2696" s="3">
        <v>46218</v>
      </c>
      <c r="B2696" s="22" t="s">
        <v>112</v>
      </c>
      <c r="C2696" s="22" t="s">
        <v>112</v>
      </c>
      <c r="D2696" s="25">
        <v>4051</v>
      </c>
      <c r="E2696" s="24">
        <v>1144</v>
      </c>
      <c r="F2696" s="22" t="s">
        <v>72</v>
      </c>
      <c r="G2696" s="22" t="s">
        <v>36</v>
      </c>
      <c r="H2696" s="22" t="s">
        <v>128</v>
      </c>
      <c r="I2696" s="23" t="s">
        <v>77</v>
      </c>
      <c r="J2696" t="str">
        <f>_xlfn.CONCAT(IFERROR(INDEX(Lookup!B:B, MATCH(Table1[[#This Row],[Origin City]], Lookup!A:A, 0)), Table1[[#This Row],[Origin City]]),","," ",Table1[[#This Row],[Origin State]])</f>
        <v>Canton, KS</v>
      </c>
      <c r="K2696" s="23" t="s">
        <v>65</v>
      </c>
      <c r="L2696" s="23" t="s">
        <v>54</v>
      </c>
      <c r="M2696" s="23" t="str">
        <f>_xlfn.CONCAT(IFERROR(INDEX(Lookup!B:B, MATCH(Table1[[#This Row],[Destination City]], Lookup!A:A, 0)), Table1[[#This Row],[Destination City]]),","," ",Table1[[#This Row],[Destination State]])</f>
        <v>Houston, TX</v>
      </c>
      <c r="N2696" s="44">
        <v>747</v>
      </c>
      <c r="O2696" s="23" t="s">
        <v>51</v>
      </c>
      <c r="P2696" s="23">
        <v>107</v>
      </c>
      <c r="Q2696" s="23"/>
      <c r="R2696" s="23" t="s">
        <v>42</v>
      </c>
      <c r="S2696" s="23" t="s">
        <v>43</v>
      </c>
      <c r="T2696" s="23" t="s">
        <v>52</v>
      </c>
      <c r="U2696" s="37" t="s">
        <v>44</v>
      </c>
      <c r="V2696" s="32"/>
      <c r="W2696" s="4">
        <v>3650</v>
      </c>
      <c r="X2696" s="4">
        <f>IF(Table1[[#This Row],[Commodity]]="corn",Table1[[#This Row],[Tariff per Car]]/(111*2000/56),Table1[[#This Row],[Tariff per Car]]/(111*2000/60))</f>
        <v>0.98648648648648651</v>
      </c>
      <c r="Y2696" s="4">
        <f>Table1[[#This Row],[Tariff per Car]]/100.7</f>
        <v>36.246276067527305</v>
      </c>
      <c r="Z2696" s="4">
        <f>(Table1[[#This Row],[Tariff per Car]]/111)</f>
        <v>32.882882882882882</v>
      </c>
      <c r="AA2696" s="6">
        <f>(Table1[[#This Row],[Tariff per Car]]/111)/Table1[[#This Row],[Route Mileage]]</f>
        <v>4.4019923537995824E-2</v>
      </c>
      <c r="AB2696" s="4">
        <v>0.71</v>
      </c>
      <c r="AC2696" s="4">
        <f>Table1[[#This Row],[FSC per Mile]]*Table1[[#This Row],[Route Mileage]]</f>
        <v>530.37</v>
      </c>
      <c r="AD2696" s="4">
        <f>Table1[[#This Row],[Tariff per Car]]+Table1[[#This Row],[FSC per Car]]</f>
        <v>4180.37</v>
      </c>
      <c r="AE2696" s="4">
        <f>IF(Table1[[#This Row],[Commodity]]="corn",Table1[[#This Row],[Tariff + FSC per Car]]/(111*2000/56),Table1[[#This Row],[Tariff + FSC per Car]]/(111*2000/60))</f>
        <v>1.1298297297297297</v>
      </c>
      <c r="AF2696" s="4">
        <f>Table1[[#This Row],[Tariff + FSC per Car]]/100.7</f>
        <v>41.513108242303872</v>
      </c>
      <c r="AG2696" s="4">
        <f>(Table1[[#This Row],[Tariff + FSC per Car]]/111)</f>
        <v>37.660990990990989</v>
      </c>
      <c r="AH2696" s="6">
        <f>(Table1[[#This Row],[Tariff + FSC per Car]]/111)/Table1[[#This Row],[Route Mileage]]</f>
        <v>5.0416319934392217E-2</v>
      </c>
    </row>
    <row r="2697" spans="1:34" x14ac:dyDescent="0.25">
      <c r="A2697" s="3">
        <v>46218</v>
      </c>
      <c r="B2697" s="22" t="s">
        <v>112</v>
      </c>
      <c r="C2697" s="22" t="s">
        <v>112</v>
      </c>
      <c r="D2697" s="25">
        <v>4051</v>
      </c>
      <c r="E2697" s="24">
        <v>1301</v>
      </c>
      <c r="F2697" s="22" t="s">
        <v>72</v>
      </c>
      <c r="G2697" s="22" t="s">
        <v>36</v>
      </c>
      <c r="H2697" s="22" t="s">
        <v>129</v>
      </c>
      <c r="I2697" s="23" t="s">
        <v>38</v>
      </c>
      <c r="J2697" t="str">
        <f>_xlfn.CONCAT(IFERROR(INDEX(Lookup!B:B, MATCH(Table1[[#This Row],[Origin City]], Lookup!A:A, 0)), Table1[[#This Row],[Origin City]]),","," ",Table1[[#This Row],[Origin State]])</f>
        <v>Cozad, NE</v>
      </c>
      <c r="K2697" s="23" t="s">
        <v>90</v>
      </c>
      <c r="L2697" s="23" t="s">
        <v>49</v>
      </c>
      <c r="M2697" s="23" t="str">
        <f>_xlfn.CONCAT(IFERROR(INDEX(Lookup!B:B, MATCH(Table1[[#This Row],[Destination City]], Lookup!A:A, 0)), Table1[[#This Row],[Destination City]]),","," ",Table1[[#This Row],[Destination State]])</f>
        <v>Kalama, WA</v>
      </c>
      <c r="N2697" s="44">
        <v>1562</v>
      </c>
      <c r="O2697" s="23" t="s">
        <v>51</v>
      </c>
      <c r="P2697" s="23">
        <v>107</v>
      </c>
      <c r="Q2697" s="23"/>
      <c r="R2697" s="23" t="s">
        <v>42</v>
      </c>
      <c r="S2697" s="23" t="s">
        <v>43</v>
      </c>
      <c r="T2697" s="23" t="s">
        <v>52</v>
      </c>
      <c r="U2697" s="37" t="s">
        <v>44</v>
      </c>
      <c r="V2697" s="32"/>
      <c r="W2697" s="4">
        <v>5140</v>
      </c>
      <c r="X2697" s="4">
        <f>IF(Table1[[#This Row],[Commodity]]="corn",Table1[[#This Row],[Tariff per Car]]/(111*2000/56),Table1[[#This Row],[Tariff per Car]]/(111*2000/60))</f>
        <v>1.3891891891891892</v>
      </c>
      <c r="Y2697" s="4">
        <f>Table1[[#This Row],[Tariff per Car]]/100.7</f>
        <v>51.042701092353525</v>
      </c>
      <c r="Z2697" s="4">
        <f>(Table1[[#This Row],[Tariff per Car]]/111)</f>
        <v>46.306306306306304</v>
      </c>
      <c r="AA2697" s="6">
        <f>(Table1[[#This Row],[Tariff per Car]]/111)/Table1[[#This Row],[Route Mileage]]</f>
        <v>2.9645522603269081E-2</v>
      </c>
      <c r="AB2697" s="4">
        <v>0.71</v>
      </c>
      <c r="AC2697" s="4">
        <f>Table1[[#This Row],[FSC per Mile]]*Table1[[#This Row],[Route Mileage]]</f>
        <v>1109.02</v>
      </c>
      <c r="AD2697" s="4">
        <f>Table1[[#This Row],[Tariff per Car]]+Table1[[#This Row],[FSC per Car]]</f>
        <v>6249.02</v>
      </c>
      <c r="AE2697" s="4">
        <f>IF(Table1[[#This Row],[Commodity]]="corn",Table1[[#This Row],[Tariff + FSC per Car]]/(111*2000/56),Table1[[#This Row],[Tariff + FSC per Car]]/(111*2000/60))</f>
        <v>1.6889243243243244</v>
      </c>
      <c r="AF2697" s="4">
        <f>Table1[[#This Row],[Tariff + FSC per Car]]/100.7</f>
        <v>62.055809334657404</v>
      </c>
      <c r="AG2697" s="4">
        <f>(Table1[[#This Row],[Tariff + FSC per Car]]/111)</f>
        <v>56.297477477477479</v>
      </c>
      <c r="AH2697" s="6">
        <f>(Table1[[#This Row],[Tariff + FSC per Car]]/111)/Table1[[#This Row],[Route Mileage]]</f>
        <v>3.6041918999665482E-2</v>
      </c>
    </row>
    <row r="2698" spans="1:34" x14ac:dyDescent="0.25">
      <c r="A2698" s="3">
        <v>46218</v>
      </c>
      <c r="B2698" s="22" t="s">
        <v>112</v>
      </c>
      <c r="C2698" s="22" t="s">
        <v>112</v>
      </c>
      <c r="D2698" s="25">
        <v>4051</v>
      </c>
      <c r="E2698" s="24">
        <v>1144</v>
      </c>
      <c r="F2698" s="22" t="s">
        <v>72</v>
      </c>
      <c r="G2698" s="22" t="s">
        <v>36</v>
      </c>
      <c r="H2698" s="22" t="s">
        <v>129</v>
      </c>
      <c r="I2698" s="23" t="s">
        <v>38</v>
      </c>
      <c r="J2698" t="str">
        <f>_xlfn.CONCAT(IFERROR(INDEX(Lookup!B:B, MATCH(Table1[[#This Row],[Origin City]], Lookup!A:A, 0)), Table1[[#This Row],[Origin City]]),","," ",Table1[[#This Row],[Origin State]])</f>
        <v>Cozad, NE</v>
      </c>
      <c r="K2698" s="23" t="s">
        <v>65</v>
      </c>
      <c r="L2698" s="23" t="s">
        <v>54</v>
      </c>
      <c r="M2698" s="23" t="str">
        <f>_xlfn.CONCAT(IFERROR(INDEX(Lookup!B:B, MATCH(Table1[[#This Row],[Destination City]], Lookup!A:A, 0)), Table1[[#This Row],[Destination City]]),","," ",Table1[[#This Row],[Destination State]])</f>
        <v>Houston, TX</v>
      </c>
      <c r="N2698" s="44">
        <v>1078</v>
      </c>
      <c r="O2698" s="23" t="s">
        <v>51</v>
      </c>
      <c r="P2698" s="23">
        <v>107</v>
      </c>
      <c r="Q2698" s="23"/>
      <c r="R2698" s="23" t="s">
        <v>42</v>
      </c>
      <c r="S2698" s="23" t="s">
        <v>43</v>
      </c>
      <c r="T2698" s="23" t="s">
        <v>52</v>
      </c>
      <c r="U2698" s="37" t="s">
        <v>44</v>
      </c>
      <c r="V2698" s="32"/>
      <c r="W2698" s="4">
        <v>4010</v>
      </c>
      <c r="X2698" s="4">
        <f>IF(Table1[[#This Row],[Commodity]]="corn",Table1[[#This Row],[Tariff per Car]]/(111*2000/56),Table1[[#This Row],[Tariff per Car]]/(111*2000/60))</f>
        <v>1.0837837837837838</v>
      </c>
      <c r="Y2698" s="4">
        <f>Table1[[#This Row],[Tariff per Car]]/100.7</f>
        <v>39.821251241310826</v>
      </c>
      <c r="Z2698" s="4">
        <f>(Table1[[#This Row],[Tariff per Car]]/111)</f>
        <v>36.126126126126124</v>
      </c>
      <c r="AA2698" s="6">
        <f>(Table1[[#This Row],[Tariff per Car]]/111)/Table1[[#This Row],[Route Mileage]]</f>
        <v>3.3512176369319226E-2</v>
      </c>
      <c r="AB2698" s="4">
        <v>0.71</v>
      </c>
      <c r="AC2698" s="4">
        <f>Table1[[#This Row],[FSC per Mile]]*Table1[[#This Row],[Route Mileage]]</f>
        <v>765.38</v>
      </c>
      <c r="AD2698" s="4">
        <f>Table1[[#This Row],[Tariff per Car]]+Table1[[#This Row],[FSC per Car]]</f>
        <v>4775.38</v>
      </c>
      <c r="AE2698" s="4">
        <f>IF(Table1[[#This Row],[Commodity]]="corn",Table1[[#This Row],[Tariff + FSC per Car]]/(111*2000/56),Table1[[#This Row],[Tariff + FSC per Car]]/(111*2000/60))</f>
        <v>1.2906432432432433</v>
      </c>
      <c r="AF2698" s="4">
        <f>Table1[[#This Row],[Tariff + FSC per Car]]/100.7</f>
        <v>47.421847070506452</v>
      </c>
      <c r="AG2698" s="4">
        <f>(Table1[[#This Row],[Tariff + FSC per Car]]/111)</f>
        <v>43.021441441441439</v>
      </c>
      <c r="AH2698" s="6">
        <f>(Table1[[#This Row],[Tariff + FSC per Car]]/111)/Table1[[#This Row],[Route Mileage]]</f>
        <v>3.9908572765715619E-2</v>
      </c>
    </row>
    <row r="2699" spans="1:34" x14ac:dyDescent="0.25">
      <c r="A2699" s="3">
        <v>46218</v>
      </c>
      <c r="B2699" s="22" t="s">
        <v>112</v>
      </c>
      <c r="C2699" s="22" t="s">
        <v>112</v>
      </c>
      <c r="D2699" s="25">
        <v>4051</v>
      </c>
      <c r="E2699" s="24">
        <v>1144</v>
      </c>
      <c r="F2699" s="22" t="s">
        <v>72</v>
      </c>
      <c r="G2699" s="22" t="s">
        <v>36</v>
      </c>
      <c r="H2699" s="22" t="s">
        <v>122</v>
      </c>
      <c r="I2699" s="23" t="s">
        <v>59</v>
      </c>
      <c r="J2699" t="str">
        <f>_xlfn.CONCAT(IFERROR(INDEX(Lookup!B:B, MATCH(Table1[[#This Row],[Origin City]], Lookup!A:A, 0)), Table1[[#This Row],[Origin City]]),","," ",Table1[[#This Row],[Origin State]])</f>
        <v>Sloan, IA</v>
      </c>
      <c r="K2699" s="23" t="s">
        <v>130</v>
      </c>
      <c r="L2699" s="23" t="s">
        <v>83</v>
      </c>
      <c r="M2699" s="23" t="str">
        <f>_xlfn.CONCAT(IFERROR(INDEX(Lookup!B:B, MATCH(Table1[[#This Row],[Destination City]], Lookup!A:A, 0)), Table1[[#This Row],[Destination City]]),","," ",Table1[[#This Row],[Destination State]])</f>
        <v>Ama, LA</v>
      </c>
      <c r="N2699" s="44">
        <v>1231</v>
      </c>
      <c r="O2699" s="23" t="s">
        <v>51</v>
      </c>
      <c r="P2699" s="23">
        <v>107</v>
      </c>
      <c r="Q2699" s="23"/>
      <c r="R2699" s="23" t="s">
        <v>42</v>
      </c>
      <c r="S2699" s="23" t="s">
        <v>43</v>
      </c>
      <c r="T2699" s="23" t="s">
        <v>52</v>
      </c>
      <c r="U2699" s="37" t="s">
        <v>44</v>
      </c>
      <c r="V2699" s="32"/>
      <c r="W2699" s="4">
        <v>4090</v>
      </c>
      <c r="X2699" s="4">
        <f>IF(Table1[[#This Row],[Commodity]]="corn",Table1[[#This Row],[Tariff per Car]]/(111*2000/56),Table1[[#This Row],[Tariff per Car]]/(111*2000/60))</f>
        <v>1.1054054054054054</v>
      </c>
      <c r="Y2699" s="4">
        <f>Table1[[#This Row],[Tariff per Car]]/100.7</f>
        <v>40.615690168818269</v>
      </c>
      <c r="Z2699" s="4">
        <f>(Table1[[#This Row],[Tariff per Car]]/111)</f>
        <v>36.846846846846844</v>
      </c>
      <c r="AA2699" s="6">
        <f>(Table1[[#This Row],[Tariff per Car]]/111)/Table1[[#This Row],[Route Mileage]]</f>
        <v>2.9932450728551458E-2</v>
      </c>
      <c r="AB2699" s="4">
        <v>0.71</v>
      </c>
      <c r="AC2699" s="4">
        <f>Table1[[#This Row],[FSC per Mile]]*Table1[[#This Row],[Route Mileage]]</f>
        <v>874.01</v>
      </c>
      <c r="AD2699" s="4">
        <f>Table1[[#This Row],[Tariff per Car]]+Table1[[#This Row],[FSC per Car]]</f>
        <v>4964.01</v>
      </c>
      <c r="AE2699" s="4">
        <f>IF(Table1[[#This Row],[Commodity]]="corn",Table1[[#This Row],[Tariff + FSC per Car]]/(111*2000/56),Table1[[#This Row],[Tariff + FSC per Car]]/(111*2000/60))</f>
        <v>1.3416243243243244</v>
      </c>
      <c r="AF2699" s="4">
        <f>Table1[[#This Row],[Tariff + FSC per Car]]/100.7</f>
        <v>49.295034756703082</v>
      </c>
      <c r="AG2699" s="4">
        <f>(Table1[[#This Row],[Tariff + FSC per Car]]/111)</f>
        <v>44.720810810810811</v>
      </c>
      <c r="AH2699" s="6">
        <f>(Table1[[#This Row],[Tariff + FSC per Car]]/111)/Table1[[#This Row],[Route Mileage]]</f>
        <v>3.6328847124947855E-2</v>
      </c>
    </row>
  </sheetData>
  <phoneticPr fontId="2" type="noConversion"/>
  <pageMargins left="0.7" right="0.7" top="0.75" bottom="0.75" header="0.3" footer="0.3"/>
  <pageSetup orientation="portrait" r:id="rId1"/>
  <ignoredErrors>
    <ignoredError sqref="U2:U2083 U2084:U2160 U2161:U2307 U2308:U2356" numberStoredAsText="1"/>
    <ignoredError sqref="M3:M2307 M2309:M2356" calculatedColumn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3D03-F25C-4728-BF2C-FD5BEEFB49A5}">
  <dimension ref="A1:B8"/>
  <sheetViews>
    <sheetView workbookViewId="0"/>
  </sheetViews>
  <sheetFormatPr defaultRowHeight="15" x14ac:dyDescent="0.25"/>
  <cols>
    <col min="1" max="1" width="15.5703125" customWidth="1"/>
    <col min="2" max="2" width="24" bestFit="1" customWidth="1"/>
  </cols>
  <sheetData>
    <row r="1" spans="1:2" x14ac:dyDescent="0.25">
      <c r="A1" t="s">
        <v>137</v>
      </c>
      <c r="B1" t="s">
        <v>138</v>
      </c>
    </row>
    <row r="2" spans="1:2" x14ac:dyDescent="0.25">
      <c r="A2" t="s">
        <v>56</v>
      </c>
      <c r="B2" t="s">
        <v>139</v>
      </c>
    </row>
    <row r="3" spans="1:2" x14ac:dyDescent="0.25">
      <c r="A3" t="s">
        <v>61</v>
      </c>
      <c r="B3" t="s">
        <v>140</v>
      </c>
    </row>
    <row r="4" spans="1:2" x14ac:dyDescent="0.25">
      <c r="A4" t="s">
        <v>136</v>
      </c>
      <c r="B4" t="s">
        <v>141</v>
      </c>
    </row>
    <row r="5" spans="1:2" x14ac:dyDescent="0.25">
      <c r="A5" t="s">
        <v>95</v>
      </c>
      <c r="B5" t="s">
        <v>142</v>
      </c>
    </row>
    <row r="6" spans="1:2" x14ac:dyDescent="0.25">
      <c r="A6" t="s">
        <v>115</v>
      </c>
      <c r="B6" t="s">
        <v>143</v>
      </c>
    </row>
    <row r="7" spans="1:2" x14ac:dyDescent="0.25">
      <c r="A7" t="s">
        <v>88</v>
      </c>
      <c r="B7" t="s">
        <v>81</v>
      </c>
    </row>
    <row r="8" spans="1:2" x14ac:dyDescent="0.25">
      <c r="A8" t="s">
        <v>80</v>
      </c>
      <c r="B8" t="s">
        <v>81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4EEB2-D20F-4422-AAAF-890D98F63FD2}">
  <dimension ref="A1:O45"/>
  <sheetViews>
    <sheetView workbookViewId="0"/>
  </sheetViews>
  <sheetFormatPr defaultRowHeight="15" x14ac:dyDescent="0.25"/>
  <cols>
    <col min="1" max="1" width="28.28515625" bestFit="1" customWidth="1"/>
    <col min="2" max="2" width="16.28515625" bestFit="1" customWidth="1"/>
    <col min="3" max="3" width="16.7109375" bestFit="1" customWidth="1"/>
    <col min="4" max="4" width="17.5703125" customWidth="1"/>
    <col min="5" max="5" width="16.42578125" bestFit="1" customWidth="1"/>
    <col min="6" max="6" width="22.85546875" bestFit="1" customWidth="1"/>
    <col min="7" max="7" width="21.140625" bestFit="1" customWidth="1"/>
    <col min="8" max="8" width="28" bestFit="1" customWidth="1"/>
    <col min="9" max="9" width="31.28515625" bestFit="1" customWidth="1"/>
    <col min="10" max="10" width="35" bestFit="1" customWidth="1"/>
    <col min="11" max="12" width="32.42578125" bestFit="1" customWidth="1"/>
  </cols>
  <sheetData>
    <row r="1" spans="1:15" x14ac:dyDescent="0.25">
      <c r="A1" s="7" t="s">
        <v>0</v>
      </c>
      <c r="B1" s="8">
        <v>46218</v>
      </c>
      <c r="C1" s="10">
        <f>EDATE(B1,-12)</f>
        <v>45853</v>
      </c>
    </row>
    <row r="2" spans="1:15" x14ac:dyDescent="0.25">
      <c r="A2" s="7" t="s">
        <v>19</v>
      </c>
      <c r="B2" t="s">
        <v>52</v>
      </c>
    </row>
    <row r="4" spans="1:15" x14ac:dyDescent="0.25">
      <c r="A4" s="7" t="s">
        <v>5</v>
      </c>
      <c r="B4" s="7" t="s">
        <v>2</v>
      </c>
      <c r="C4" s="7" t="s">
        <v>9</v>
      </c>
      <c r="D4" s="7" t="s">
        <v>12</v>
      </c>
      <c r="E4" s="7" t="s">
        <v>17</v>
      </c>
      <c r="F4" t="s">
        <v>144</v>
      </c>
      <c r="G4" t="s">
        <v>145</v>
      </c>
      <c r="H4" t="s">
        <v>146</v>
      </c>
      <c r="I4" t="s">
        <v>147</v>
      </c>
      <c r="J4" t="s">
        <v>148</v>
      </c>
      <c r="K4" t="s">
        <v>149</v>
      </c>
    </row>
    <row r="5" spans="1:15" x14ac:dyDescent="0.25">
      <c r="A5" t="s">
        <v>35</v>
      </c>
      <c r="B5" t="s">
        <v>34</v>
      </c>
      <c r="C5" t="s">
        <v>150</v>
      </c>
      <c r="D5" t="s">
        <v>151</v>
      </c>
      <c r="E5" t="s">
        <v>42</v>
      </c>
      <c r="F5">
        <v>5600</v>
      </c>
      <c r="G5">
        <v>534.24</v>
      </c>
      <c r="H5">
        <v>6134.24</v>
      </c>
      <c r="I5">
        <v>1.5473758558558559</v>
      </c>
      <c r="J5">
        <v>60.915988083416082</v>
      </c>
      <c r="K5" s="11">
        <f>IFERROR(H5/(AVERAGEIFS('Corn &amp; Soy Shuttle Tariffs'!AD:AD,'Corn &amp; Soy Shuttle Tariffs'!A:A,Pivot!$C$1,'Corn &amp; Soy Shuttle Tariffs'!F:F,Pivot!A5,'Corn &amp; Soy Shuttle Tariffs'!C:C,Pivot!B5,'Corn &amp; Soy Shuttle Tariffs'!J:J,Pivot!C5,'Corn &amp; Soy Shuttle Tariffs'!M:M,Pivot!D5,'Corn &amp; Soy Shuttle Tariffs'!R:R,Pivot!E5,'Corn &amp; Soy Shuttle Tariffs'!T:T,$B$2))-1,"n/a")</f>
        <v>4.7996856474125549E-2</v>
      </c>
    </row>
    <row r="6" spans="1:15" x14ac:dyDescent="0.25">
      <c r="A6" t="s">
        <v>35</v>
      </c>
      <c r="B6" t="s">
        <v>34</v>
      </c>
      <c r="C6" t="s">
        <v>150</v>
      </c>
      <c r="D6" t="s">
        <v>50</v>
      </c>
      <c r="E6" t="s">
        <v>42</v>
      </c>
      <c r="F6">
        <v>5470</v>
      </c>
      <c r="G6">
        <v>918.71999999999991</v>
      </c>
      <c r="H6">
        <v>6388.72</v>
      </c>
      <c r="I6">
        <v>1.6115690090090091</v>
      </c>
      <c r="J6">
        <v>63.44309831181728</v>
      </c>
      <c r="K6" s="11">
        <f>IFERROR(H6/(AVERAGEIFS('Corn &amp; Soy Shuttle Tariffs'!AD:AD,'Corn &amp; Soy Shuttle Tariffs'!A:A,Pivot!$C$1,'Corn &amp; Soy Shuttle Tariffs'!F:F,Pivot!A6,'Corn &amp; Soy Shuttle Tariffs'!C:C,Pivot!B6,'Corn &amp; Soy Shuttle Tariffs'!J:J,Pivot!C6,'Corn &amp; Soy Shuttle Tariffs'!M:M,Pivot!D6,'Corn &amp; Soy Shuttle Tariffs'!R:R,Pivot!E6,'Corn &amp; Soy Shuttle Tariffs'!T:T,$B$2))-1,"n/a")</f>
        <v>0.15025026106369954</v>
      </c>
      <c r="O6" t="e">
        <f>(AVERAGEIFS('Corn &amp; Soy Shuttle Tariffs'!AD:AD,'Corn &amp; Soy Shuttle Tariffs'!A:A,Pivot!$C$1,'Corn &amp; Soy Shuttle Tariffs'!I:I,Pivot!B5,'Corn &amp; Soy Shuttle Tariffs'!L:L,Pivot!C5,'Corn &amp; Soy Shuttle Tariffs'!N:N,Pivot!D5,'Corn &amp; Soy Shuttle Tariffs'!R:R,Pivot!F5))</f>
        <v>#DIV/0!</v>
      </c>
    </row>
    <row r="7" spans="1:15" x14ac:dyDescent="0.25">
      <c r="A7" t="s">
        <v>35</v>
      </c>
      <c r="B7" t="s">
        <v>34</v>
      </c>
      <c r="C7" t="s">
        <v>152</v>
      </c>
      <c r="D7" t="s">
        <v>153</v>
      </c>
      <c r="E7" t="s">
        <v>42</v>
      </c>
      <c r="F7">
        <v>5460</v>
      </c>
      <c r="G7">
        <v>885.12</v>
      </c>
      <c r="H7">
        <v>6345.12</v>
      </c>
      <c r="I7">
        <v>1.6005708108108108</v>
      </c>
      <c r="J7">
        <v>63.01012909632572</v>
      </c>
      <c r="K7" s="11">
        <f>IFERROR(H7/(AVERAGEIFS('Corn &amp; Soy Shuttle Tariffs'!AD:AD,'Corn &amp; Soy Shuttle Tariffs'!A:A,Pivot!$C$1,'Corn &amp; Soy Shuttle Tariffs'!F:F,Pivot!A7,'Corn &amp; Soy Shuttle Tariffs'!C:C,Pivot!B7,'Corn &amp; Soy Shuttle Tariffs'!J:J,Pivot!C7,'Corn &amp; Soy Shuttle Tariffs'!M:M,Pivot!D7,'Corn &amp; Soy Shuttle Tariffs'!R:R,Pivot!E7,'Corn &amp; Soy Shuttle Tariffs'!T:T,$B$2))-1,"n/a")</f>
        <v>4.209696491919579E-2</v>
      </c>
    </row>
    <row r="8" spans="1:15" x14ac:dyDescent="0.25">
      <c r="A8" t="s">
        <v>35</v>
      </c>
      <c r="B8" t="s">
        <v>34</v>
      </c>
      <c r="C8" t="s">
        <v>152</v>
      </c>
      <c r="D8" t="s">
        <v>151</v>
      </c>
      <c r="E8" t="s">
        <v>42</v>
      </c>
      <c r="F8">
        <v>4500</v>
      </c>
      <c r="G8">
        <v>377.28</v>
      </c>
      <c r="H8">
        <v>4877.28</v>
      </c>
      <c r="I8">
        <v>1.2303048648648649</v>
      </c>
      <c r="J8">
        <v>48.43376365441906</v>
      </c>
      <c r="K8" s="11">
        <f>IFERROR(H8/(AVERAGEIFS('Corn &amp; Soy Shuttle Tariffs'!AD:AD,'Corn &amp; Soy Shuttle Tariffs'!A:A,Pivot!$C$1,'Corn &amp; Soy Shuttle Tariffs'!F:F,Pivot!A8,'Corn &amp; Soy Shuttle Tariffs'!C:C,Pivot!B8,'Corn &amp; Soy Shuttle Tariffs'!J:J,Pivot!C8,'Corn &amp; Soy Shuttle Tariffs'!M:M,Pivot!D8,'Corn &amp; Soy Shuttle Tariffs'!R:R,Pivot!E8,'Corn &amp; Soy Shuttle Tariffs'!T:T,$B$2))-1,"n/a")</f>
        <v>-3.9224647387912648E-2</v>
      </c>
    </row>
    <row r="9" spans="1:15" x14ac:dyDescent="0.25">
      <c r="A9" t="s">
        <v>35</v>
      </c>
      <c r="B9" t="s">
        <v>34</v>
      </c>
      <c r="C9" t="s">
        <v>152</v>
      </c>
      <c r="D9" t="s">
        <v>50</v>
      </c>
      <c r="E9" t="s">
        <v>42</v>
      </c>
      <c r="F9">
        <v>5350</v>
      </c>
      <c r="G9">
        <v>1014.7199999999999</v>
      </c>
      <c r="H9">
        <v>6364.72</v>
      </c>
      <c r="I9">
        <v>1.605514954954955</v>
      </c>
      <c r="J9">
        <v>63.204766633565043</v>
      </c>
      <c r="K9" s="11">
        <f>IFERROR(H9/(AVERAGEIFS('Corn &amp; Soy Shuttle Tariffs'!AD:AD,'Corn &amp; Soy Shuttle Tariffs'!A:A,Pivot!$C$1,'Corn &amp; Soy Shuttle Tariffs'!F:F,Pivot!A9,'Corn &amp; Soy Shuttle Tariffs'!C:C,Pivot!B9,'Corn &amp; Soy Shuttle Tariffs'!J:J,Pivot!C9,'Corn &amp; Soy Shuttle Tariffs'!M:M,Pivot!D9,'Corn &amp; Soy Shuttle Tariffs'!R:R,Pivot!E9,'Corn &amp; Soy Shuttle Tariffs'!T:T,$B$2))-1,"n/a")</f>
        <v>0.17042635552000296</v>
      </c>
    </row>
    <row r="10" spans="1:15" x14ac:dyDescent="0.25">
      <c r="A10" t="s">
        <v>35</v>
      </c>
      <c r="B10" t="s">
        <v>34</v>
      </c>
      <c r="C10" t="s">
        <v>154</v>
      </c>
      <c r="D10" t="s">
        <v>151</v>
      </c>
      <c r="E10" t="s">
        <v>42</v>
      </c>
      <c r="F10">
        <v>4620</v>
      </c>
      <c r="G10">
        <v>451.68</v>
      </c>
      <c r="H10">
        <v>5071.68</v>
      </c>
      <c r="I10">
        <v>1.2793427027027029</v>
      </c>
      <c r="J10">
        <v>50.364250248262167</v>
      </c>
      <c r="K10" s="11">
        <f>IFERROR(H10/(AVERAGEIFS('Corn &amp; Soy Shuttle Tariffs'!AD:AD,'Corn &amp; Soy Shuttle Tariffs'!A:A,Pivot!$C$1,'Corn &amp; Soy Shuttle Tariffs'!F:F,Pivot!A10,'Corn &amp; Soy Shuttle Tariffs'!C:C,Pivot!B10,'Corn &amp; Soy Shuttle Tariffs'!J:J,Pivot!C10,'Corn &amp; Soy Shuttle Tariffs'!M:M,Pivot!D10,'Corn &amp; Soy Shuttle Tariffs'!R:R,Pivot!E10,'Corn &amp; Soy Shuttle Tariffs'!T:T,$B$2))-1,"n/a")</f>
        <v>0.10092364465186954</v>
      </c>
    </row>
    <row r="11" spans="1:15" x14ac:dyDescent="0.25">
      <c r="A11" t="s">
        <v>35</v>
      </c>
      <c r="B11" t="s">
        <v>34</v>
      </c>
      <c r="C11" t="s">
        <v>155</v>
      </c>
      <c r="D11" t="s">
        <v>156</v>
      </c>
      <c r="E11" t="s">
        <v>42</v>
      </c>
      <c r="F11">
        <v>4260</v>
      </c>
      <c r="G11">
        <v>368.64</v>
      </c>
      <c r="H11">
        <v>4628.6400000000003</v>
      </c>
      <c r="I11">
        <v>1.167584864864865</v>
      </c>
      <c r="J11">
        <v>45.964647467725918</v>
      </c>
      <c r="K11" s="11">
        <f>IFERROR(H11/(AVERAGEIFS('Corn &amp; Soy Shuttle Tariffs'!AD:AD,'Corn &amp; Soy Shuttle Tariffs'!A:A,Pivot!$C$1,'Corn &amp; Soy Shuttle Tariffs'!F:F,Pivot!A11,'Corn &amp; Soy Shuttle Tariffs'!C:C,Pivot!B11,'Corn &amp; Soy Shuttle Tariffs'!J:J,Pivot!C11,'Corn &amp; Soy Shuttle Tariffs'!M:M,Pivot!D11,'Corn &amp; Soy Shuttle Tariffs'!R:R,Pivot!E11,'Corn &amp; Soy Shuttle Tariffs'!T:T,$B$2))-1,"n/a")</f>
        <v>-4.3313629035591661E-2</v>
      </c>
    </row>
    <row r="12" spans="1:15" x14ac:dyDescent="0.25">
      <c r="A12" t="s">
        <v>35</v>
      </c>
      <c r="B12" t="s">
        <v>34</v>
      </c>
      <c r="C12" t="s">
        <v>155</v>
      </c>
      <c r="D12" t="s">
        <v>66</v>
      </c>
      <c r="E12" t="s">
        <v>42</v>
      </c>
      <c r="F12">
        <v>4000</v>
      </c>
      <c r="G12">
        <v>567.36</v>
      </c>
      <c r="H12">
        <v>4567.3599999999997</v>
      </c>
      <c r="I12">
        <v>1.1521268468468469</v>
      </c>
      <c r="J12">
        <v>45.35610724925521</v>
      </c>
      <c r="K12" s="11">
        <f>IFERROR(H12/(AVERAGEIFS('Corn &amp; Soy Shuttle Tariffs'!AD:AD,'Corn &amp; Soy Shuttle Tariffs'!A:A,Pivot!$C$1,'Corn &amp; Soy Shuttle Tariffs'!F:F,Pivot!A12,'Corn &amp; Soy Shuttle Tariffs'!C:C,Pivot!B12,'Corn &amp; Soy Shuttle Tariffs'!J:J,Pivot!C12,'Corn &amp; Soy Shuttle Tariffs'!M:M,Pivot!D12,'Corn &amp; Soy Shuttle Tariffs'!R:R,Pivot!E12,'Corn &amp; Soy Shuttle Tariffs'!T:T,$B$2))-1,"n/a")</f>
        <v>-4.2491034151979079E-3</v>
      </c>
    </row>
    <row r="13" spans="1:15" x14ac:dyDescent="0.25">
      <c r="A13" t="s">
        <v>35</v>
      </c>
      <c r="B13" t="s">
        <v>34</v>
      </c>
      <c r="C13" t="s">
        <v>157</v>
      </c>
      <c r="D13" t="s">
        <v>50</v>
      </c>
      <c r="E13" t="s">
        <v>42</v>
      </c>
      <c r="F13">
        <v>5430</v>
      </c>
      <c r="G13">
        <v>799.19999999999993</v>
      </c>
      <c r="H13">
        <v>6229.2</v>
      </c>
      <c r="I13">
        <v>1.5713297297297297</v>
      </c>
      <c r="J13">
        <v>61.858987090367421</v>
      </c>
      <c r="K13" s="11">
        <f>IFERROR(H13/(AVERAGEIFS('Corn &amp; Soy Shuttle Tariffs'!AD:AD,'Corn &amp; Soy Shuttle Tariffs'!A:A,Pivot!$C$1,'Corn &amp; Soy Shuttle Tariffs'!F:F,Pivot!A13,'Corn &amp; Soy Shuttle Tariffs'!C:C,Pivot!B13,'Corn &amp; Soy Shuttle Tariffs'!J:J,Pivot!C13,'Corn &amp; Soy Shuttle Tariffs'!M:M,Pivot!D13,'Corn &amp; Soy Shuttle Tariffs'!R:R,Pivot!E13,'Corn &amp; Soy Shuttle Tariffs'!T:T,$B$2))-1,"n/a")</f>
        <v>0.13238622419763857</v>
      </c>
    </row>
    <row r="14" spans="1:15" x14ac:dyDescent="0.25">
      <c r="A14" t="s">
        <v>35</v>
      </c>
      <c r="B14" t="s">
        <v>34</v>
      </c>
      <c r="C14" t="s">
        <v>158</v>
      </c>
      <c r="D14" t="s">
        <v>50</v>
      </c>
      <c r="E14" t="s">
        <v>42</v>
      </c>
      <c r="F14">
        <v>5430</v>
      </c>
      <c r="G14">
        <v>905.76</v>
      </c>
      <c r="H14">
        <v>6335.76</v>
      </c>
      <c r="I14">
        <v>1.5982097297297297</v>
      </c>
      <c r="J14">
        <v>62.917179741807352</v>
      </c>
      <c r="K14" s="11">
        <f>IFERROR(H14/(AVERAGEIFS('Corn &amp; Soy Shuttle Tariffs'!AD:AD,'Corn &amp; Soy Shuttle Tariffs'!A:A,Pivot!$C$1,'Corn &amp; Soy Shuttle Tariffs'!F:F,Pivot!A14,'Corn &amp; Soy Shuttle Tariffs'!C:C,Pivot!B14,'Corn &amp; Soy Shuttle Tariffs'!J:J,Pivot!C14,'Corn &amp; Soy Shuttle Tariffs'!M:M,Pivot!D14,'Corn &amp; Soy Shuttle Tariffs'!R:R,Pivot!E14,'Corn &amp; Soy Shuttle Tariffs'!T:T,$B$2))-1,"n/a")</f>
        <v>0.14917744363629759</v>
      </c>
    </row>
    <row r="15" spans="1:15" x14ac:dyDescent="0.25">
      <c r="A15" t="s">
        <v>35</v>
      </c>
      <c r="B15" t="s">
        <v>131</v>
      </c>
      <c r="C15" t="s">
        <v>159</v>
      </c>
      <c r="D15" t="s">
        <v>160</v>
      </c>
      <c r="E15" t="s">
        <v>108</v>
      </c>
      <c r="F15">
        <v>2136</v>
      </c>
      <c r="G15">
        <v>751.68</v>
      </c>
      <c r="H15">
        <v>2887.68</v>
      </c>
      <c r="I15">
        <v>0.72842378378378381</v>
      </c>
      <c r="J15">
        <v>28.676067527308835</v>
      </c>
      <c r="K15" s="11">
        <f>IFERROR(H15/(AVERAGEIFS('Corn &amp; Soy Shuttle Tariffs'!AD:AD,'Corn &amp; Soy Shuttle Tariffs'!A:A,Pivot!$C$1,'Corn &amp; Soy Shuttle Tariffs'!F:F,Pivot!A15,'Corn &amp; Soy Shuttle Tariffs'!C:C,Pivot!B15,'Corn &amp; Soy Shuttle Tariffs'!J:J,Pivot!C15,'Corn &amp; Soy Shuttle Tariffs'!M:M,Pivot!D15,'Corn &amp; Soy Shuttle Tariffs'!R:R,Pivot!E15,'Corn &amp; Soy Shuttle Tariffs'!T:T,$B$2))-1,"n/a")</f>
        <v>0.22775249202276338</v>
      </c>
    </row>
    <row r="16" spans="1:15" x14ac:dyDescent="0.25">
      <c r="A16" t="s">
        <v>35</v>
      </c>
      <c r="B16" t="s">
        <v>131</v>
      </c>
      <c r="C16" t="s">
        <v>159</v>
      </c>
      <c r="D16" t="s">
        <v>160</v>
      </c>
      <c r="E16" t="s">
        <v>2</v>
      </c>
      <c r="F16">
        <v>2516</v>
      </c>
      <c r="G16">
        <v>751.68</v>
      </c>
      <c r="H16">
        <v>3267.68</v>
      </c>
      <c r="I16">
        <v>0.82427963963963957</v>
      </c>
      <c r="J16">
        <v>32.449652432969216</v>
      </c>
      <c r="K16" s="11">
        <f>IFERROR(H16/(AVERAGEIFS('Corn &amp; Soy Shuttle Tariffs'!AD:AD,'Corn &amp; Soy Shuttle Tariffs'!A:A,Pivot!$C$1,'Corn &amp; Soy Shuttle Tariffs'!F:F,Pivot!A16,'Corn &amp; Soy Shuttle Tariffs'!C:C,Pivot!B16,'Corn &amp; Soy Shuttle Tariffs'!J:J,Pivot!C16,'Corn &amp; Soy Shuttle Tariffs'!M:M,Pivot!D16,'Corn &amp; Soy Shuttle Tariffs'!R:R,Pivot!E16,'Corn &amp; Soy Shuttle Tariffs'!T:T,$B$2))-1,"n/a")</f>
        <v>0.19607394569190006</v>
      </c>
    </row>
    <row r="17" spans="1:11" x14ac:dyDescent="0.25">
      <c r="A17" t="s">
        <v>35</v>
      </c>
      <c r="B17" t="s">
        <v>81</v>
      </c>
      <c r="C17" t="s">
        <v>161</v>
      </c>
      <c r="D17" t="s">
        <v>162</v>
      </c>
      <c r="E17" t="s">
        <v>42</v>
      </c>
      <c r="F17">
        <v>1342</v>
      </c>
      <c r="G17">
        <v>103.53</v>
      </c>
      <c r="H17">
        <v>1445.53</v>
      </c>
      <c r="I17">
        <v>0.3646381981981982</v>
      </c>
      <c r="J17">
        <v>14.354816285998012</v>
      </c>
      <c r="K17" s="11">
        <f>IFERROR(H17/(AVERAGEIFS('Corn &amp; Soy Shuttle Tariffs'!AD:AD,'Corn &amp; Soy Shuttle Tariffs'!A:A,Pivot!$C$1,'Corn &amp; Soy Shuttle Tariffs'!F:F,Pivot!A17,'Corn &amp; Soy Shuttle Tariffs'!C:C,Pivot!B17,'Corn &amp; Soy Shuttle Tariffs'!J:J,Pivot!C17,'Corn &amp; Soy Shuttle Tariffs'!M:M,Pivot!D17,'Corn &amp; Soy Shuttle Tariffs'!R:R,Pivot!E17,'Corn &amp; Soy Shuttle Tariffs'!T:T,$B$2))-1,"n/a")</f>
        <v>4.5364477870986519E-2</v>
      </c>
    </row>
    <row r="18" spans="1:11" x14ac:dyDescent="0.25">
      <c r="A18" t="s">
        <v>35</v>
      </c>
      <c r="B18" t="s">
        <v>81</v>
      </c>
      <c r="C18" t="s">
        <v>163</v>
      </c>
      <c r="D18" t="s">
        <v>164</v>
      </c>
      <c r="E18" t="s">
        <v>42</v>
      </c>
      <c r="F18">
        <v>5047</v>
      </c>
      <c r="G18">
        <v>970.19999999999993</v>
      </c>
      <c r="H18">
        <v>6017.2</v>
      </c>
      <c r="I18">
        <v>1.5178522522522522</v>
      </c>
      <c r="J18">
        <v>59.753723932472688</v>
      </c>
      <c r="K18" s="11">
        <f>IFERROR(H18/(AVERAGEIFS('Corn &amp; Soy Shuttle Tariffs'!AD:AD,'Corn &amp; Soy Shuttle Tariffs'!A:A,Pivot!$C$1,'Corn &amp; Soy Shuttle Tariffs'!F:F,Pivot!A18,'Corn &amp; Soy Shuttle Tariffs'!C:C,Pivot!B18,'Corn &amp; Soy Shuttle Tariffs'!J:J,Pivot!C18,'Corn &amp; Soy Shuttle Tariffs'!M:M,Pivot!D18,'Corn &amp; Soy Shuttle Tariffs'!R:R,Pivot!E18,'Corn &amp; Soy Shuttle Tariffs'!T:T,$B$2))-1,"n/a")</f>
        <v>9.4888883935537072E-2</v>
      </c>
    </row>
    <row r="19" spans="1:11" x14ac:dyDescent="0.25">
      <c r="A19" t="s">
        <v>35</v>
      </c>
      <c r="B19" t="s">
        <v>81</v>
      </c>
      <c r="C19" t="s">
        <v>165</v>
      </c>
      <c r="D19" t="s">
        <v>166</v>
      </c>
      <c r="E19" t="s">
        <v>42</v>
      </c>
      <c r="F19">
        <v>5513</v>
      </c>
      <c r="G19">
        <v>933.59999999999991</v>
      </c>
      <c r="H19">
        <v>6446.6</v>
      </c>
      <c r="I19">
        <v>1.6261693693693695</v>
      </c>
      <c r="J19">
        <v>64.017874875868912</v>
      </c>
      <c r="K19" s="11">
        <f>IFERROR(H19/(AVERAGEIFS('Corn &amp; Soy Shuttle Tariffs'!AD:AD,'Corn &amp; Soy Shuttle Tariffs'!A:A,Pivot!$C$1,'Corn &amp; Soy Shuttle Tariffs'!F:F,Pivot!A19,'Corn &amp; Soy Shuttle Tariffs'!C:C,Pivot!B19,'Corn &amp; Soy Shuttle Tariffs'!J:J,Pivot!C19,'Corn &amp; Soy Shuttle Tariffs'!M:M,Pivot!D19,'Corn &amp; Soy Shuttle Tariffs'!R:R,Pivot!E19,'Corn &amp; Soy Shuttle Tariffs'!T:T,$B$2))-1,"n/a")</f>
        <v>8.4411728589235402E-2</v>
      </c>
    </row>
    <row r="20" spans="1:11" x14ac:dyDescent="0.25">
      <c r="A20" t="s">
        <v>35</v>
      </c>
      <c r="B20" t="s">
        <v>94</v>
      </c>
      <c r="C20" t="s">
        <v>167</v>
      </c>
      <c r="D20" t="s">
        <v>168</v>
      </c>
      <c r="E20" t="s">
        <v>42</v>
      </c>
      <c r="F20">
        <v>6241</v>
      </c>
      <c r="G20">
        <v>332.76</v>
      </c>
      <c r="H20">
        <v>6573.76</v>
      </c>
      <c r="I20">
        <v>1.6582457657657659</v>
      </c>
      <c r="J20">
        <v>65.280635551142012</v>
      </c>
      <c r="K20" s="11">
        <f>IFERROR(H20/(AVERAGEIFS('Corn &amp; Soy Shuttle Tariffs'!AD:AD,'Corn &amp; Soy Shuttle Tariffs'!A:A,Pivot!$C$1,'Corn &amp; Soy Shuttle Tariffs'!F:F,Pivot!A20,'Corn &amp; Soy Shuttle Tariffs'!C:C,Pivot!B20,'Corn &amp; Soy Shuttle Tariffs'!J:J,Pivot!C20,'Corn &amp; Soy Shuttle Tariffs'!M:M,Pivot!D20,'Corn &amp; Soy Shuttle Tariffs'!R:R,Pivot!E20,'Corn &amp; Soy Shuttle Tariffs'!T:T,$B$2))-1,"n/a")</f>
        <v>0.10279483308169768</v>
      </c>
    </row>
    <row r="21" spans="1:11" x14ac:dyDescent="0.25">
      <c r="A21" t="s">
        <v>35</v>
      </c>
      <c r="B21" t="s">
        <v>94</v>
      </c>
      <c r="C21" t="s">
        <v>169</v>
      </c>
      <c r="D21" t="s">
        <v>170</v>
      </c>
      <c r="E21" t="s">
        <v>42</v>
      </c>
      <c r="F21">
        <v>6378</v>
      </c>
      <c r="G21">
        <v>367.07</v>
      </c>
      <c r="H21">
        <v>6745.07</v>
      </c>
      <c r="I21">
        <v>1.701459099099099</v>
      </c>
      <c r="J21">
        <v>66.981827209533265</v>
      </c>
      <c r="K21" s="11">
        <f>IFERROR(H21/(AVERAGEIFS('Corn &amp; Soy Shuttle Tariffs'!AD:AD,'Corn &amp; Soy Shuttle Tariffs'!A:A,Pivot!$C$1,'Corn &amp; Soy Shuttle Tariffs'!F:F,Pivot!A21,'Corn &amp; Soy Shuttle Tariffs'!C:C,Pivot!B21,'Corn &amp; Soy Shuttle Tariffs'!J:J,Pivot!C21,'Corn &amp; Soy Shuttle Tariffs'!M:M,Pivot!D21,'Corn &amp; Soy Shuttle Tariffs'!R:R,Pivot!E21,'Corn &amp; Soy Shuttle Tariffs'!T:T,$B$2))-1,"n/a")</f>
        <v>9.8724547971982268E-2</v>
      </c>
    </row>
    <row r="22" spans="1:11" x14ac:dyDescent="0.25">
      <c r="A22" t="s">
        <v>35</v>
      </c>
      <c r="B22" t="s">
        <v>94</v>
      </c>
      <c r="C22" t="s">
        <v>171</v>
      </c>
      <c r="D22" t="s">
        <v>172</v>
      </c>
      <c r="E22" t="s">
        <v>42</v>
      </c>
      <c r="F22">
        <v>4891</v>
      </c>
      <c r="G22">
        <v>235</v>
      </c>
      <c r="H22">
        <v>5126</v>
      </c>
      <c r="I22">
        <v>1.293045045045045</v>
      </c>
      <c r="J22">
        <v>50.903674280039723</v>
      </c>
      <c r="K22" s="11">
        <f>IFERROR(H22/(AVERAGEIFS('Corn &amp; Soy Shuttle Tariffs'!AD:AD,'Corn &amp; Soy Shuttle Tariffs'!A:A,Pivot!$C$1,'Corn &amp; Soy Shuttle Tariffs'!F:F,Pivot!A22,'Corn &amp; Soy Shuttle Tariffs'!C:C,Pivot!B22,'Corn &amp; Soy Shuttle Tariffs'!J:J,Pivot!C22,'Corn &amp; Soy Shuttle Tariffs'!M:M,Pivot!D22,'Corn &amp; Soy Shuttle Tariffs'!R:R,Pivot!E22,'Corn &amp; Soy Shuttle Tariffs'!T:T,$B$2))-1,"n/a")</f>
        <v>8.9247768805779781E-2</v>
      </c>
    </row>
    <row r="23" spans="1:11" x14ac:dyDescent="0.25">
      <c r="A23" t="s">
        <v>35</v>
      </c>
      <c r="B23" t="s">
        <v>112</v>
      </c>
      <c r="C23" t="s">
        <v>173</v>
      </c>
      <c r="D23" t="s">
        <v>174</v>
      </c>
      <c r="E23" t="s">
        <v>42</v>
      </c>
      <c r="F23">
        <v>3935</v>
      </c>
      <c r="G23">
        <v>490.60999999999996</v>
      </c>
      <c r="H23">
        <v>4425.6099999999997</v>
      </c>
      <c r="I23">
        <v>1.1163700900900899</v>
      </c>
      <c r="J23">
        <v>43.948460774577953</v>
      </c>
      <c r="K23" s="11">
        <f>IFERROR(H23/(AVERAGEIFS('Corn &amp; Soy Shuttle Tariffs'!AD:AD,'Corn &amp; Soy Shuttle Tariffs'!A:A,Pivot!$C$1,'Corn &amp; Soy Shuttle Tariffs'!F:F,Pivot!A23,'Corn &amp; Soy Shuttle Tariffs'!C:C,Pivot!B23,'Corn &amp; Soy Shuttle Tariffs'!J:J,Pivot!C23,'Corn &amp; Soy Shuttle Tariffs'!M:M,Pivot!D23,'Corn &amp; Soy Shuttle Tariffs'!R:R,Pivot!E23,'Corn &amp; Soy Shuttle Tariffs'!T:T,$B$2))-1,"n/a")</f>
        <v>3.4388380920326922E-2</v>
      </c>
    </row>
    <row r="24" spans="1:11" x14ac:dyDescent="0.25">
      <c r="A24" t="s">
        <v>35</v>
      </c>
      <c r="B24" t="s">
        <v>112</v>
      </c>
      <c r="C24" t="s">
        <v>175</v>
      </c>
      <c r="D24" t="s">
        <v>176</v>
      </c>
      <c r="E24" t="s">
        <v>42</v>
      </c>
      <c r="F24">
        <v>5855</v>
      </c>
      <c r="G24">
        <v>1116.1199999999999</v>
      </c>
      <c r="H24">
        <v>6971.12</v>
      </c>
      <c r="I24">
        <v>1.7584807207207207</v>
      </c>
      <c r="J24">
        <v>69.226613704071497</v>
      </c>
      <c r="K24" s="11">
        <f>IFERROR(H24/(AVERAGEIFS('Corn &amp; Soy Shuttle Tariffs'!AD:AD,'Corn &amp; Soy Shuttle Tariffs'!A:A,Pivot!$C$1,'Corn &amp; Soy Shuttle Tariffs'!F:F,Pivot!A24,'Corn &amp; Soy Shuttle Tariffs'!C:C,Pivot!B24,'Corn &amp; Soy Shuttle Tariffs'!J:J,Pivot!C24,'Corn &amp; Soy Shuttle Tariffs'!M:M,Pivot!D24,'Corn &amp; Soy Shuttle Tariffs'!R:R,Pivot!E24,'Corn &amp; Soy Shuttle Tariffs'!T:T,$B$2))-1,"n/a")</f>
        <v>8.1605421742827255E-2</v>
      </c>
    </row>
    <row r="25" spans="1:11" x14ac:dyDescent="0.25">
      <c r="A25" t="s">
        <v>35</v>
      </c>
      <c r="B25" t="s">
        <v>112</v>
      </c>
      <c r="C25" t="s">
        <v>177</v>
      </c>
      <c r="D25" t="s">
        <v>178</v>
      </c>
      <c r="E25" t="s">
        <v>42</v>
      </c>
      <c r="F25">
        <v>6015</v>
      </c>
      <c r="G25">
        <v>1233.27</v>
      </c>
      <c r="H25">
        <v>7248.27</v>
      </c>
      <c r="I25">
        <v>1.8283924324324325</v>
      </c>
      <c r="J25">
        <v>71.97884806355512</v>
      </c>
      <c r="K25" s="11">
        <f>IFERROR(H25/(AVERAGEIFS('Corn &amp; Soy Shuttle Tariffs'!AD:AD,'Corn &amp; Soy Shuttle Tariffs'!A:A,Pivot!$C$1,'Corn &amp; Soy Shuttle Tariffs'!F:F,Pivot!A25,'Corn &amp; Soy Shuttle Tariffs'!C:C,Pivot!B25,'Corn &amp; Soy Shuttle Tariffs'!J:J,Pivot!C25,'Corn &amp; Soy Shuttle Tariffs'!M:M,Pivot!D25,'Corn &amp; Soy Shuttle Tariffs'!R:R,Pivot!E25,'Corn &amp; Soy Shuttle Tariffs'!T:T,$B$2))-1,"n/a")</f>
        <v>8.9742548892256746E-2</v>
      </c>
    </row>
    <row r="26" spans="1:11" x14ac:dyDescent="0.25">
      <c r="A26" t="s">
        <v>35</v>
      </c>
      <c r="B26" t="s">
        <v>112</v>
      </c>
      <c r="C26" t="s">
        <v>179</v>
      </c>
      <c r="D26" t="s">
        <v>180</v>
      </c>
      <c r="E26" t="s">
        <v>42</v>
      </c>
      <c r="F26">
        <v>4855</v>
      </c>
      <c r="G26">
        <v>506.94</v>
      </c>
      <c r="H26">
        <v>5361.94</v>
      </c>
      <c r="I26">
        <v>1.3525614414414413</v>
      </c>
      <c r="J26">
        <v>53.246673286991054</v>
      </c>
      <c r="K26" s="11">
        <f>IFERROR(H26/(AVERAGEIFS('Corn &amp; Soy Shuttle Tariffs'!AD:AD,'Corn &amp; Soy Shuttle Tariffs'!A:A,Pivot!$C$1,'Corn &amp; Soy Shuttle Tariffs'!F:F,Pivot!A26,'Corn &amp; Soy Shuttle Tariffs'!C:C,Pivot!B26,'Corn &amp; Soy Shuttle Tariffs'!J:J,Pivot!C26,'Corn &amp; Soy Shuttle Tariffs'!M:M,Pivot!D26,'Corn &amp; Soy Shuttle Tariffs'!R:R,Pivot!E26,'Corn &amp; Soy Shuttle Tariffs'!T:T,$B$2))-1,"n/a")</f>
        <v>3.016761064531237E-2</v>
      </c>
    </row>
    <row r="27" spans="1:11" x14ac:dyDescent="0.25">
      <c r="A27" t="s">
        <v>35</v>
      </c>
      <c r="B27" t="s">
        <v>112</v>
      </c>
      <c r="C27" t="s">
        <v>181</v>
      </c>
      <c r="D27" t="s">
        <v>182</v>
      </c>
      <c r="E27" t="s">
        <v>42</v>
      </c>
      <c r="F27">
        <v>5535</v>
      </c>
      <c r="G27">
        <v>834.95999999999992</v>
      </c>
      <c r="H27">
        <v>6369.96</v>
      </c>
      <c r="I27">
        <v>1.6068367567567567</v>
      </c>
      <c r="J27">
        <v>63.256802383316781</v>
      </c>
      <c r="K27" s="11">
        <f>IFERROR(H27/(AVERAGEIFS('Corn &amp; Soy Shuttle Tariffs'!AD:AD,'Corn &amp; Soy Shuttle Tariffs'!A:A,Pivot!$C$1,'Corn &amp; Soy Shuttle Tariffs'!F:F,Pivot!A27,'Corn &amp; Soy Shuttle Tariffs'!C:C,Pivot!B27,'Corn &amp; Soy Shuttle Tariffs'!J:J,Pivot!C27,'Corn &amp; Soy Shuttle Tariffs'!M:M,Pivot!D27,'Corn &amp; Soy Shuttle Tariffs'!R:R,Pivot!E27,'Corn &amp; Soy Shuttle Tariffs'!T:T,$B$2))-1,"n/a")</f>
        <v>5.9139248588359727E-2</v>
      </c>
    </row>
    <row r="28" spans="1:11" x14ac:dyDescent="0.25">
      <c r="A28" t="s">
        <v>35</v>
      </c>
      <c r="B28" t="s">
        <v>112</v>
      </c>
      <c r="C28" t="s">
        <v>183</v>
      </c>
      <c r="D28" t="s">
        <v>184</v>
      </c>
      <c r="E28" t="s">
        <v>42</v>
      </c>
      <c r="F28">
        <v>4075</v>
      </c>
      <c r="G28">
        <v>513.32999999999993</v>
      </c>
      <c r="H28">
        <v>4588.33</v>
      </c>
      <c r="I28">
        <v>1.1574165765765765</v>
      </c>
      <c r="J28">
        <v>45.564349553128103</v>
      </c>
      <c r="K28" s="11">
        <f>IFERROR(H28/(AVERAGEIFS('Corn &amp; Soy Shuttle Tariffs'!AD:AD,'Corn &amp; Soy Shuttle Tariffs'!A:A,Pivot!$C$1,'Corn &amp; Soy Shuttle Tariffs'!F:F,Pivot!A28,'Corn &amp; Soy Shuttle Tariffs'!C:C,Pivot!B28,'Corn &amp; Soy Shuttle Tariffs'!J:J,Pivot!C28,'Corn &amp; Soy Shuttle Tariffs'!M:M,Pivot!D28,'Corn &amp; Soy Shuttle Tariffs'!R:R,Pivot!E28,'Corn &amp; Soy Shuttle Tariffs'!T:T,$B$2))-1,"n/a")</f>
        <v>3.6339284100970426E-2</v>
      </c>
    </row>
    <row r="29" spans="1:11" x14ac:dyDescent="0.25">
      <c r="A29" t="s">
        <v>72</v>
      </c>
      <c r="B29" t="s">
        <v>34</v>
      </c>
      <c r="C29" t="s">
        <v>185</v>
      </c>
      <c r="D29" t="s">
        <v>50</v>
      </c>
      <c r="E29" t="s">
        <v>2</v>
      </c>
      <c r="F29">
        <v>6135</v>
      </c>
      <c r="G29">
        <v>838.07999999999993</v>
      </c>
      <c r="H29">
        <v>6973.08</v>
      </c>
      <c r="I29">
        <v>1.8846162162162161</v>
      </c>
      <c r="J29">
        <v>69.246077457795423</v>
      </c>
      <c r="K29" s="11">
        <f>IFERROR(H29/(AVERAGEIFS('Corn &amp; Soy Shuttle Tariffs'!AD:AD,'Corn &amp; Soy Shuttle Tariffs'!A:A,Pivot!$C$1,'Corn &amp; Soy Shuttle Tariffs'!F:F,Pivot!A29,'Corn &amp; Soy Shuttle Tariffs'!C:C,Pivot!B29,'Corn &amp; Soy Shuttle Tariffs'!J:J,Pivot!C29,'Corn &amp; Soy Shuttle Tariffs'!M:M,Pivot!D29,'Corn &amp; Soy Shuttle Tariffs'!R:R,Pivot!E29,'Corn &amp; Soy Shuttle Tariffs'!T:T,$B$2))-1,"n/a")</f>
        <v>0.12262613903467812</v>
      </c>
    </row>
    <row r="30" spans="1:11" x14ac:dyDescent="0.25">
      <c r="A30" t="s">
        <v>72</v>
      </c>
      <c r="B30" t="s">
        <v>34</v>
      </c>
      <c r="C30" t="s">
        <v>185</v>
      </c>
      <c r="D30" t="s">
        <v>66</v>
      </c>
      <c r="E30" t="s">
        <v>2</v>
      </c>
      <c r="F30">
        <v>5185</v>
      </c>
      <c r="G30">
        <v>797.28</v>
      </c>
      <c r="H30">
        <v>5982.28</v>
      </c>
      <c r="I30">
        <v>1.6168324324324324</v>
      </c>
      <c r="J30">
        <v>59.406951340615684</v>
      </c>
      <c r="K30" s="11">
        <f>IFERROR(H30/(AVERAGEIFS('Corn &amp; Soy Shuttle Tariffs'!AD:AD,'Corn &amp; Soy Shuttle Tariffs'!A:A,Pivot!$C$1,'Corn &amp; Soy Shuttle Tariffs'!F:F,Pivot!A30,'Corn &amp; Soy Shuttle Tariffs'!C:C,Pivot!B30,'Corn &amp; Soy Shuttle Tariffs'!J:J,Pivot!C30,'Corn &amp; Soy Shuttle Tariffs'!M:M,Pivot!D30,'Corn &amp; Soy Shuttle Tariffs'!R:R,Pivot!E30,'Corn &amp; Soy Shuttle Tariffs'!T:T,$B$2))-1,"n/a")</f>
        <v>-0.11592356687898087</v>
      </c>
    </row>
    <row r="31" spans="1:11" x14ac:dyDescent="0.25">
      <c r="A31" t="s">
        <v>72</v>
      </c>
      <c r="B31" t="s">
        <v>34</v>
      </c>
      <c r="C31" t="s">
        <v>186</v>
      </c>
      <c r="D31" t="s">
        <v>50</v>
      </c>
      <c r="E31" t="s">
        <v>2</v>
      </c>
      <c r="F31">
        <v>6085</v>
      </c>
      <c r="G31">
        <v>811.68</v>
      </c>
      <c r="H31">
        <v>6896.68</v>
      </c>
      <c r="I31">
        <v>1.8639675675675675</v>
      </c>
      <c r="J31">
        <v>68.487388282025819</v>
      </c>
      <c r="K31" s="11">
        <f>IFERROR(H31/(AVERAGEIFS('Corn &amp; Soy Shuttle Tariffs'!AD:AD,'Corn &amp; Soy Shuttle Tariffs'!A:A,Pivot!$C$1,'Corn &amp; Soy Shuttle Tariffs'!F:F,Pivot!A31,'Corn &amp; Soy Shuttle Tariffs'!C:C,Pivot!B31,'Corn &amp; Soy Shuttle Tariffs'!J:J,Pivot!C31,'Corn &amp; Soy Shuttle Tariffs'!M:M,Pivot!D31,'Corn &amp; Soy Shuttle Tariffs'!R:R,Pivot!E31,'Corn &amp; Soy Shuttle Tariffs'!T:T,$B$2))-1,"n/a")</f>
        <v>0.11987269523987365</v>
      </c>
    </row>
    <row r="32" spans="1:11" x14ac:dyDescent="0.25">
      <c r="A32" t="s">
        <v>72</v>
      </c>
      <c r="B32" t="s">
        <v>34</v>
      </c>
      <c r="C32" t="s">
        <v>186</v>
      </c>
      <c r="D32" t="s">
        <v>187</v>
      </c>
      <c r="E32" t="s">
        <v>2</v>
      </c>
      <c r="F32">
        <v>3400</v>
      </c>
      <c r="G32">
        <v>426.24</v>
      </c>
      <c r="H32">
        <v>3826.24</v>
      </c>
      <c r="I32">
        <v>1.0341189189189188</v>
      </c>
      <c r="J32">
        <v>37.996425024826216</v>
      </c>
      <c r="K32" s="11">
        <f>IFERROR(H32/(AVERAGEIFS('Corn &amp; Soy Shuttle Tariffs'!AD:AD,'Corn &amp; Soy Shuttle Tariffs'!A:A,Pivot!$C$1,'Corn &amp; Soy Shuttle Tariffs'!F:F,Pivot!A32,'Corn &amp; Soy Shuttle Tariffs'!C:C,Pivot!B32,'Corn &amp; Soy Shuttle Tariffs'!J:J,Pivot!C32,'Corn &amp; Soy Shuttle Tariffs'!M:M,Pivot!D32,'Corn &amp; Soy Shuttle Tariffs'!R:R,Pivot!E32,'Corn &amp; Soy Shuttle Tariffs'!T:T,$B$2))-1,"n/a")</f>
        <v>0.11139060344201579</v>
      </c>
    </row>
    <row r="33" spans="1:11" x14ac:dyDescent="0.25">
      <c r="A33" t="s">
        <v>72</v>
      </c>
      <c r="B33" t="s">
        <v>34</v>
      </c>
      <c r="C33" t="s">
        <v>188</v>
      </c>
      <c r="D33" t="s">
        <v>50</v>
      </c>
      <c r="E33" t="s">
        <v>2</v>
      </c>
      <c r="F33">
        <v>6185</v>
      </c>
      <c r="G33">
        <v>1009.92</v>
      </c>
      <c r="H33">
        <v>7194.92</v>
      </c>
      <c r="I33">
        <v>1.944572972972973</v>
      </c>
      <c r="J33">
        <v>71.449056603773585</v>
      </c>
      <c r="K33" s="11">
        <f>IFERROR(H33/(AVERAGEIFS('Corn &amp; Soy Shuttle Tariffs'!AD:AD,'Corn &amp; Soy Shuttle Tariffs'!A:A,Pivot!$C$1,'Corn &amp; Soy Shuttle Tariffs'!F:F,Pivot!A33,'Corn &amp; Soy Shuttle Tariffs'!C:C,Pivot!B33,'Corn &amp; Soy Shuttle Tariffs'!J:J,Pivot!C33,'Corn &amp; Soy Shuttle Tariffs'!M:M,Pivot!D33,'Corn &amp; Soy Shuttle Tariffs'!R:R,Pivot!E33,'Corn &amp; Soy Shuttle Tariffs'!T:T,$B$2))-1,"n/a")</f>
        <v>0.14821103699211657</v>
      </c>
    </row>
    <row r="34" spans="1:11" x14ac:dyDescent="0.25">
      <c r="A34" t="s">
        <v>72</v>
      </c>
      <c r="B34" t="s">
        <v>131</v>
      </c>
      <c r="C34" t="s">
        <v>159</v>
      </c>
      <c r="D34" t="s">
        <v>160</v>
      </c>
      <c r="E34" t="s">
        <v>108</v>
      </c>
      <c r="F34">
        <v>2136</v>
      </c>
      <c r="G34">
        <v>751.68</v>
      </c>
      <c r="H34">
        <v>2887.68</v>
      </c>
      <c r="I34">
        <v>0.78045405405405399</v>
      </c>
      <c r="J34">
        <v>28.676067527308835</v>
      </c>
      <c r="K34" s="11">
        <f>IFERROR(H34/(AVERAGEIFS('Corn &amp; Soy Shuttle Tariffs'!AD:AD,'Corn &amp; Soy Shuttle Tariffs'!A:A,Pivot!$C$1,'Corn &amp; Soy Shuttle Tariffs'!F:F,Pivot!A34,'Corn &amp; Soy Shuttle Tariffs'!C:C,Pivot!B34,'Corn &amp; Soy Shuttle Tariffs'!J:J,Pivot!C34,'Corn &amp; Soy Shuttle Tariffs'!M:M,Pivot!D34,'Corn &amp; Soy Shuttle Tariffs'!R:R,Pivot!E34,'Corn &amp; Soy Shuttle Tariffs'!T:T,$B$2))-1,"n/a")</f>
        <v>0.22775249202276338</v>
      </c>
    </row>
    <row r="35" spans="1:11" x14ac:dyDescent="0.25">
      <c r="A35" t="s">
        <v>72</v>
      </c>
      <c r="B35" t="s">
        <v>131</v>
      </c>
      <c r="C35" t="s">
        <v>159</v>
      </c>
      <c r="D35" t="s">
        <v>160</v>
      </c>
      <c r="E35" t="s">
        <v>2</v>
      </c>
      <c r="F35">
        <v>2516</v>
      </c>
      <c r="G35">
        <v>751.68</v>
      </c>
      <c r="H35">
        <v>3267.68</v>
      </c>
      <c r="I35">
        <v>0.88315675675675676</v>
      </c>
      <c r="J35">
        <v>32.449652432969216</v>
      </c>
      <c r="K35" s="11">
        <f>IFERROR(H35/(AVERAGEIFS('Corn &amp; Soy Shuttle Tariffs'!AD:AD,'Corn &amp; Soy Shuttle Tariffs'!A:A,Pivot!$C$1,'Corn &amp; Soy Shuttle Tariffs'!F:F,Pivot!A35,'Corn &amp; Soy Shuttle Tariffs'!C:C,Pivot!B35,'Corn &amp; Soy Shuttle Tariffs'!J:J,Pivot!C35,'Corn &amp; Soy Shuttle Tariffs'!M:M,Pivot!D35,'Corn &amp; Soy Shuttle Tariffs'!R:R,Pivot!E35,'Corn &amp; Soy Shuttle Tariffs'!T:T,$B$2))-1,"n/a")</f>
        <v>0.19607394569190006</v>
      </c>
    </row>
    <row r="36" spans="1:11" x14ac:dyDescent="0.25">
      <c r="A36" t="s">
        <v>72</v>
      </c>
      <c r="B36" t="s">
        <v>81</v>
      </c>
      <c r="C36" t="s">
        <v>163</v>
      </c>
      <c r="D36" t="s">
        <v>164</v>
      </c>
      <c r="E36" t="s">
        <v>42</v>
      </c>
      <c r="F36">
        <v>5785</v>
      </c>
      <c r="G36">
        <v>970.19999999999993</v>
      </c>
      <c r="H36">
        <v>6755.2</v>
      </c>
      <c r="I36">
        <v>1.8257297297297297</v>
      </c>
      <c r="J36">
        <v>67.082423038728891</v>
      </c>
      <c r="K36" s="11">
        <f>IFERROR(H36/(AVERAGEIFS('Corn &amp; Soy Shuttle Tariffs'!AD:AD,'Corn &amp; Soy Shuttle Tariffs'!A:A,Pivot!$C$1,'Corn &amp; Soy Shuttle Tariffs'!F:F,Pivot!A36,'Corn &amp; Soy Shuttle Tariffs'!C:C,Pivot!B36,'Corn &amp; Soy Shuttle Tariffs'!J:J,Pivot!C36,'Corn &amp; Soy Shuttle Tariffs'!M:M,Pivot!D36,'Corn &amp; Soy Shuttle Tariffs'!R:R,Pivot!E36,'Corn &amp; Soy Shuttle Tariffs'!T:T,$B$2))-1,"n/a")</f>
        <v>8.3655138366472315E-2</v>
      </c>
    </row>
    <row r="37" spans="1:11" x14ac:dyDescent="0.25">
      <c r="A37" t="s">
        <v>72</v>
      </c>
      <c r="B37" t="s">
        <v>81</v>
      </c>
      <c r="C37" t="s">
        <v>163</v>
      </c>
      <c r="D37" t="s">
        <v>189</v>
      </c>
      <c r="E37" t="s">
        <v>42</v>
      </c>
      <c r="F37">
        <v>3526</v>
      </c>
      <c r="G37">
        <v>733.19999999999993</v>
      </c>
      <c r="H37">
        <v>4259.2</v>
      </c>
      <c r="I37">
        <v>1.1511351351351351</v>
      </c>
      <c r="J37">
        <v>42.295928500496522</v>
      </c>
      <c r="K37" s="11">
        <f>IFERROR(H37/(AVERAGEIFS('Corn &amp; Soy Shuttle Tariffs'!AD:AD,'Corn &amp; Soy Shuttle Tariffs'!A:A,Pivot!$C$1,'Corn &amp; Soy Shuttle Tariffs'!F:F,Pivot!A37,'Corn &amp; Soy Shuttle Tariffs'!C:C,Pivot!B37,'Corn &amp; Soy Shuttle Tariffs'!J:J,Pivot!C37,'Corn &amp; Soy Shuttle Tariffs'!M:M,Pivot!D37,'Corn &amp; Soy Shuttle Tariffs'!R:R,Pivot!E37,'Corn &amp; Soy Shuttle Tariffs'!T:T,$B$2))-1,"n/a")</f>
        <v>0.10086367474895885</v>
      </c>
    </row>
    <row r="38" spans="1:11" x14ac:dyDescent="0.25">
      <c r="A38" t="s">
        <v>72</v>
      </c>
      <c r="B38" t="s">
        <v>94</v>
      </c>
      <c r="C38" t="s">
        <v>190</v>
      </c>
      <c r="D38" t="s">
        <v>191</v>
      </c>
      <c r="E38" t="s">
        <v>108</v>
      </c>
      <c r="F38">
        <v>3646</v>
      </c>
      <c r="G38">
        <v>366.13</v>
      </c>
      <c r="H38">
        <v>4012.13</v>
      </c>
      <c r="I38">
        <v>1.0843594594594594</v>
      </c>
      <c r="J38">
        <v>39.842403177755713</v>
      </c>
      <c r="K38" s="11">
        <f>IFERROR(H38/(AVERAGEIFS('Corn &amp; Soy Shuttle Tariffs'!AD:AD,'Corn &amp; Soy Shuttle Tariffs'!A:A,Pivot!$C$1,'Corn &amp; Soy Shuttle Tariffs'!F:F,Pivot!A38,'Corn &amp; Soy Shuttle Tariffs'!C:C,Pivot!B38,'Corn &amp; Soy Shuttle Tariffs'!J:J,Pivot!C38,'Corn &amp; Soy Shuttle Tariffs'!M:M,Pivot!D38,'Corn &amp; Soy Shuttle Tariffs'!R:R,Pivot!E38,'Corn &amp; Soy Shuttle Tariffs'!T:T,$B$2))-1,"n/a")</f>
        <v>0.10041963795940756</v>
      </c>
    </row>
    <row r="39" spans="1:11" x14ac:dyDescent="0.25">
      <c r="A39" t="s">
        <v>72</v>
      </c>
      <c r="B39" t="s">
        <v>94</v>
      </c>
      <c r="C39" t="s">
        <v>192</v>
      </c>
      <c r="D39" t="s">
        <v>193</v>
      </c>
      <c r="E39" t="s">
        <v>108</v>
      </c>
      <c r="F39">
        <v>3214</v>
      </c>
      <c r="G39">
        <v>357.2</v>
      </c>
      <c r="H39">
        <v>3571.2</v>
      </c>
      <c r="I39">
        <v>0.96518918918918917</v>
      </c>
      <c r="J39">
        <v>35.46375372393247</v>
      </c>
      <c r="K39" s="11">
        <f>IFERROR(H39/(AVERAGEIFS('Corn &amp; Soy Shuttle Tariffs'!AD:AD,'Corn &amp; Soy Shuttle Tariffs'!A:A,Pivot!$C$1,'Corn &amp; Soy Shuttle Tariffs'!F:F,Pivot!A39,'Corn &amp; Soy Shuttle Tariffs'!C:C,Pivot!B39,'Corn &amp; Soy Shuttle Tariffs'!J:J,Pivot!C39,'Corn &amp; Soy Shuttle Tariffs'!M:M,Pivot!D39,'Corn &amp; Soy Shuttle Tariffs'!R:R,Pivot!E39,'Corn &amp; Soy Shuttle Tariffs'!T:T,$B$2))-1,"n/a")</f>
        <v>0.11113876789047916</v>
      </c>
    </row>
    <row r="40" spans="1:11" x14ac:dyDescent="0.25">
      <c r="A40" t="s">
        <v>72</v>
      </c>
      <c r="B40" t="s">
        <v>112</v>
      </c>
      <c r="C40" t="s">
        <v>194</v>
      </c>
      <c r="D40" t="s">
        <v>195</v>
      </c>
      <c r="E40" t="s">
        <v>42</v>
      </c>
      <c r="F40">
        <v>3650</v>
      </c>
      <c r="G40">
        <v>530.37</v>
      </c>
      <c r="H40">
        <v>4180.37</v>
      </c>
      <c r="I40">
        <v>1.1298297297297297</v>
      </c>
      <c r="J40">
        <v>41.513108242303872</v>
      </c>
      <c r="K40" s="11">
        <f>IFERROR(H40/(AVERAGEIFS('Corn &amp; Soy Shuttle Tariffs'!AD:AD,'Corn &amp; Soy Shuttle Tariffs'!A:A,Pivot!$C$1,'Corn &amp; Soy Shuttle Tariffs'!F:F,Pivot!A40,'Corn &amp; Soy Shuttle Tariffs'!C:C,Pivot!B40,'Corn &amp; Soy Shuttle Tariffs'!J:J,Pivot!C40,'Corn &amp; Soy Shuttle Tariffs'!M:M,Pivot!D40,'Corn &amp; Soy Shuttle Tariffs'!R:R,Pivot!E40,'Corn &amp; Soy Shuttle Tariffs'!T:T,$B$2))-1,"n/a")</f>
        <v>-0.21995797848916621</v>
      </c>
    </row>
    <row r="41" spans="1:11" x14ac:dyDescent="0.25">
      <c r="A41" t="s">
        <v>72</v>
      </c>
      <c r="B41" t="s">
        <v>112</v>
      </c>
      <c r="C41" t="s">
        <v>196</v>
      </c>
      <c r="D41" t="s">
        <v>164</v>
      </c>
      <c r="E41" t="s">
        <v>42</v>
      </c>
      <c r="F41">
        <v>5140</v>
      </c>
      <c r="G41">
        <v>1109.02</v>
      </c>
      <c r="H41">
        <v>6249.02</v>
      </c>
      <c r="I41">
        <v>1.6889243243243244</v>
      </c>
      <c r="J41">
        <v>62.055809334657404</v>
      </c>
      <c r="K41" s="11">
        <f>IFERROR(H41/(AVERAGEIFS('Corn &amp; Soy Shuttle Tariffs'!AD:AD,'Corn &amp; Soy Shuttle Tariffs'!A:A,Pivot!$C$1,'Corn &amp; Soy Shuttle Tariffs'!F:F,Pivot!A41,'Corn &amp; Soy Shuttle Tariffs'!C:C,Pivot!B41,'Corn &amp; Soy Shuttle Tariffs'!J:J,Pivot!C41,'Corn &amp; Soy Shuttle Tariffs'!M:M,Pivot!D41,'Corn &amp; Soy Shuttle Tariffs'!R:R,Pivot!E41,'Corn &amp; Soy Shuttle Tariffs'!T:T,$B$2))-1,"n/a")</f>
        <v>-4.9919724631158902E-2</v>
      </c>
    </row>
    <row r="42" spans="1:11" x14ac:dyDescent="0.25">
      <c r="A42" t="s">
        <v>72</v>
      </c>
      <c r="B42" t="s">
        <v>112</v>
      </c>
      <c r="C42" t="s">
        <v>196</v>
      </c>
      <c r="D42" t="s">
        <v>195</v>
      </c>
      <c r="E42" t="s">
        <v>42</v>
      </c>
      <c r="F42">
        <v>4010</v>
      </c>
      <c r="G42">
        <v>765.38</v>
      </c>
      <c r="H42">
        <v>4775.38</v>
      </c>
      <c r="I42">
        <v>1.2906432432432433</v>
      </c>
      <c r="J42">
        <v>47.421847070506452</v>
      </c>
      <c r="K42" s="11">
        <f>IFERROR(H42/(AVERAGEIFS('Corn &amp; Soy Shuttle Tariffs'!AD:AD,'Corn &amp; Soy Shuttle Tariffs'!A:A,Pivot!$C$1,'Corn &amp; Soy Shuttle Tariffs'!F:F,Pivot!A42,'Corn &amp; Soy Shuttle Tariffs'!C:C,Pivot!B42,'Corn &amp; Soy Shuttle Tariffs'!J:J,Pivot!C42,'Corn &amp; Soy Shuttle Tariffs'!M:M,Pivot!D42,'Corn &amp; Soy Shuttle Tariffs'!R:R,Pivot!E42,'Corn &amp; Soy Shuttle Tariffs'!T:T,$B$2))-1,"n/a")</f>
        <v>-0.17833594868406566</v>
      </c>
    </row>
    <row r="43" spans="1:11" x14ac:dyDescent="0.25">
      <c r="A43" t="s">
        <v>72</v>
      </c>
      <c r="B43" t="s">
        <v>112</v>
      </c>
      <c r="C43" t="s">
        <v>181</v>
      </c>
      <c r="D43" t="s">
        <v>197</v>
      </c>
      <c r="E43" t="s">
        <v>42</v>
      </c>
      <c r="F43">
        <v>4090</v>
      </c>
      <c r="G43">
        <v>874.01</v>
      </c>
      <c r="H43">
        <v>4964.01</v>
      </c>
      <c r="I43">
        <v>1.3416243243243244</v>
      </c>
      <c r="J43">
        <v>49.295034756703082</v>
      </c>
      <c r="K43" s="11">
        <f>IFERROR(H43/(AVERAGEIFS('Corn &amp; Soy Shuttle Tariffs'!AD:AD,'Corn &amp; Soy Shuttle Tariffs'!A:A,Pivot!$C$1,'Corn &amp; Soy Shuttle Tariffs'!F:F,Pivot!A43,'Corn &amp; Soy Shuttle Tariffs'!C:C,Pivot!B43,'Corn &amp; Soy Shuttle Tariffs'!J:J,Pivot!C43,'Corn &amp; Soy Shuttle Tariffs'!M:M,Pivot!D43,'Corn &amp; Soy Shuttle Tariffs'!R:R,Pivot!E43,'Corn &amp; Soy Shuttle Tariffs'!T:T,$B$2))-1,"n/a")</f>
        <v>-0.16355894504842716</v>
      </c>
    </row>
    <row r="44" spans="1:11" x14ac:dyDescent="0.25">
      <c r="A44" t="s">
        <v>198</v>
      </c>
      <c r="F44">
        <v>4593.7692307692305</v>
      </c>
      <c r="G44">
        <v>693.73179487179493</v>
      </c>
      <c r="H44">
        <v>5287.501025641026</v>
      </c>
      <c r="I44">
        <v>1.3688013998613997</v>
      </c>
      <c r="J44">
        <v>52.507458050059846</v>
      </c>
      <c r="K44" s="11"/>
    </row>
    <row r="45" spans="1:11" x14ac:dyDescent="0.25">
      <c r="K45" s="1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8253D-009E-48AB-ACE3-160A8A219C30}">
  <sheetPr>
    <pageSetUpPr autoPageBreaks="0"/>
  </sheetPr>
  <dimension ref="A1:S44"/>
  <sheetViews>
    <sheetView zoomScale="80" zoomScaleNormal="80" workbookViewId="0"/>
  </sheetViews>
  <sheetFormatPr defaultRowHeight="15" x14ac:dyDescent="0.25"/>
  <cols>
    <col min="2" max="2" width="11.140625" customWidth="1"/>
    <col min="3" max="3" width="10.42578125" customWidth="1"/>
    <col min="4" max="4" width="26.85546875" bestFit="1" customWidth="1"/>
    <col min="5" max="5" width="24.28515625" bestFit="1" customWidth="1"/>
    <col min="6" max="6" width="11.28515625" customWidth="1"/>
    <col min="7" max="7" width="11.42578125" customWidth="1"/>
    <col min="8" max="10" width="12.7109375" customWidth="1"/>
    <col min="11" max="11" width="14.85546875" customWidth="1"/>
    <col min="12" max="12" width="9.28515625" customWidth="1"/>
    <col min="15" max="15" width="13.28515625" customWidth="1"/>
    <col min="16" max="16" width="11.42578125" customWidth="1"/>
    <col min="18" max="18" width="13.7109375" hidden="1" customWidth="1"/>
    <col min="19" max="19" width="11.7109375" hidden="1" customWidth="1"/>
  </cols>
  <sheetData>
    <row r="1" spans="1:15" ht="24" customHeight="1" x14ac:dyDescent="0.35">
      <c r="B1" s="13" t="str">
        <f>_xlfn.CONCAT("Table 7. Rail tariff rates for corn and soybean unit/shuttle train shipments, ",TEXT(Pivot!B1,"mmmm")," ",TEXT(Pivot!B1,"yyyy"))</f>
        <v>Table 7. Rail tariff rates for corn and soybean unit/shuttle train shipments, July 2026</v>
      </c>
    </row>
    <row r="2" spans="1:15" ht="66.599999999999994" customHeight="1" x14ac:dyDescent="0.25">
      <c r="A2" s="39"/>
      <c r="B2" s="40" t="s">
        <v>5</v>
      </c>
      <c r="C2" s="40" t="s">
        <v>2</v>
      </c>
      <c r="D2" s="40" t="s">
        <v>9</v>
      </c>
      <c r="E2" s="40" t="s">
        <v>12</v>
      </c>
      <c r="F2" s="40" t="s">
        <v>199</v>
      </c>
      <c r="G2" s="40" t="s">
        <v>200</v>
      </c>
      <c r="H2" s="40" t="s">
        <v>201</v>
      </c>
      <c r="I2" s="40" t="s">
        <v>202</v>
      </c>
      <c r="J2" s="40" t="s">
        <v>203</v>
      </c>
      <c r="K2" s="40" t="s">
        <v>204</v>
      </c>
      <c r="L2" s="40" t="s">
        <v>205</v>
      </c>
      <c r="M2" s="39"/>
    </row>
    <row r="3" spans="1:15" x14ac:dyDescent="0.25">
      <c r="A3" s="39"/>
      <c r="B3" s="60" t="s">
        <v>35</v>
      </c>
      <c r="C3" s="41" t="str">
        <f>Pivot!B5</f>
        <v>BNSF</v>
      </c>
      <c r="D3" s="41" t="str">
        <f>Pivot!C5</f>
        <v>Clarkfield, MN</v>
      </c>
      <c r="E3" s="41" t="str">
        <f>Pivot!D5</f>
        <v>Hereford, TX</v>
      </c>
      <c r="F3" s="41" t="str">
        <f>IF(Pivot!E5="Railroad/Private","Railroad",Pivot!E5)</f>
        <v>Railroad</v>
      </c>
      <c r="G3" s="53">
        <f>Pivot!F5</f>
        <v>5600</v>
      </c>
      <c r="H3" s="53">
        <f>Pivot!G5</f>
        <v>534.24</v>
      </c>
      <c r="I3" s="53">
        <f>Pivot!H5</f>
        <v>6134.24</v>
      </c>
      <c r="J3" s="55">
        <f>Pivot!I5</f>
        <v>1.5473758558558559</v>
      </c>
      <c r="K3" s="55">
        <f>Pivot!J5</f>
        <v>60.915988083416082</v>
      </c>
      <c r="L3" s="57">
        <f>Pivot!K5*100</f>
        <v>4.7996856474125549</v>
      </c>
      <c r="M3" s="39"/>
    </row>
    <row r="4" spans="1:15" x14ac:dyDescent="0.25">
      <c r="A4" s="39"/>
      <c r="B4" s="60"/>
      <c r="C4" s="41" t="str">
        <f>Pivot!B6</f>
        <v>BNSF</v>
      </c>
      <c r="D4" s="41" t="str">
        <f>Pivot!C6</f>
        <v>Clarkfield, MN</v>
      </c>
      <c r="E4" s="41" t="str">
        <f>Pivot!D6</f>
        <v>PNW (Seattle, WA)</v>
      </c>
      <c r="F4" s="41" t="str">
        <f>IF(Pivot!E6="Railroad/Private","Railroad",Pivot!E6)</f>
        <v>Railroad</v>
      </c>
      <c r="G4" s="54">
        <f>Pivot!F6</f>
        <v>5470</v>
      </c>
      <c r="H4" s="54">
        <f>Pivot!G6</f>
        <v>918.71999999999991</v>
      </c>
      <c r="I4" s="54">
        <f>Pivot!H6</f>
        <v>6388.72</v>
      </c>
      <c r="J4" s="56">
        <f>Pivot!I6</f>
        <v>1.6115690090090091</v>
      </c>
      <c r="K4" s="56">
        <f>Pivot!J6</f>
        <v>63.44309831181728</v>
      </c>
      <c r="L4" s="58">
        <f>Pivot!K6*100</f>
        <v>15.025026106369953</v>
      </c>
      <c r="M4" s="39"/>
    </row>
    <row r="5" spans="1:15" x14ac:dyDescent="0.25">
      <c r="A5" s="39"/>
      <c r="B5" s="60"/>
      <c r="C5" s="41" t="str">
        <f>Pivot!B7</f>
        <v>BNSF</v>
      </c>
      <c r="D5" s="41" t="str">
        <f>Pivot!C7</f>
        <v>Edison, NE</v>
      </c>
      <c r="E5" s="41" t="str">
        <f>Pivot!D7</f>
        <v>Hanford, CA</v>
      </c>
      <c r="F5" s="41" t="str">
        <f>IF(Pivot!E7="Railroad/Private","Railroad",Pivot!E7)</f>
        <v>Railroad</v>
      </c>
      <c r="G5" s="54">
        <f>Pivot!F7</f>
        <v>5460</v>
      </c>
      <c r="H5" s="54">
        <f>Pivot!G7</f>
        <v>885.12</v>
      </c>
      <c r="I5" s="54">
        <f>Pivot!H7</f>
        <v>6345.12</v>
      </c>
      <c r="J5" s="56">
        <f>Pivot!I7</f>
        <v>1.6005708108108108</v>
      </c>
      <c r="K5" s="56">
        <f>Pivot!J7</f>
        <v>63.01012909632572</v>
      </c>
      <c r="L5" s="58">
        <f>Pivot!K7*100</f>
        <v>4.209696491919579</v>
      </c>
      <c r="M5" s="39"/>
    </row>
    <row r="6" spans="1:15" x14ac:dyDescent="0.25">
      <c r="A6" s="39"/>
      <c r="B6" s="60"/>
      <c r="C6" s="41" t="str">
        <f>Pivot!B8</f>
        <v>BNSF</v>
      </c>
      <c r="D6" s="41" t="str">
        <f>Pivot!C8</f>
        <v>Edison, NE</v>
      </c>
      <c r="E6" s="41" t="str">
        <f>Pivot!D8</f>
        <v>Hereford, TX</v>
      </c>
      <c r="F6" s="41" t="str">
        <f>IF(Pivot!E8="Railroad/Private","Railroad",Pivot!E8)</f>
        <v>Railroad</v>
      </c>
      <c r="G6" s="54">
        <f>Pivot!F8</f>
        <v>4500</v>
      </c>
      <c r="H6" s="54">
        <f>Pivot!G8</f>
        <v>377.28</v>
      </c>
      <c r="I6" s="54">
        <f>Pivot!H8</f>
        <v>4877.28</v>
      </c>
      <c r="J6" s="56">
        <f>Pivot!I8</f>
        <v>1.2303048648648649</v>
      </c>
      <c r="K6" s="56">
        <f>Pivot!J8</f>
        <v>48.43376365441906</v>
      </c>
      <c r="L6" s="58">
        <f>Pivot!K8*100</f>
        <v>-3.9224647387912648</v>
      </c>
      <c r="M6" s="39"/>
    </row>
    <row r="7" spans="1:15" x14ac:dyDescent="0.25">
      <c r="A7" s="39"/>
      <c r="B7" s="60"/>
      <c r="C7" s="41" t="str">
        <f>Pivot!B9</f>
        <v>BNSF</v>
      </c>
      <c r="D7" s="41" t="str">
        <f>Pivot!C9</f>
        <v>Edison, NE</v>
      </c>
      <c r="E7" s="41" t="str">
        <f>Pivot!D9</f>
        <v>PNW (Seattle, WA)</v>
      </c>
      <c r="F7" s="41" t="str">
        <f>IF(Pivot!E9="Railroad/Private","Railroad",Pivot!E9)</f>
        <v>Railroad</v>
      </c>
      <c r="G7" s="54">
        <f>Pivot!F9</f>
        <v>5350</v>
      </c>
      <c r="H7" s="54">
        <f>Pivot!G9</f>
        <v>1014.7199999999999</v>
      </c>
      <c r="I7" s="54">
        <f>Pivot!H9</f>
        <v>6364.72</v>
      </c>
      <c r="J7" s="56">
        <f>Pivot!I9</f>
        <v>1.605514954954955</v>
      </c>
      <c r="K7" s="56">
        <f>Pivot!J9</f>
        <v>63.204766633565043</v>
      </c>
      <c r="L7" s="58">
        <f>Pivot!K9*100</f>
        <v>17.042635552000295</v>
      </c>
      <c r="M7" s="39"/>
    </row>
    <row r="8" spans="1:15" x14ac:dyDescent="0.25">
      <c r="A8" s="39"/>
      <c r="B8" s="60"/>
      <c r="C8" s="41" t="str">
        <f>Pivot!B10</f>
        <v>BNSF</v>
      </c>
      <c r="D8" s="41" t="str">
        <f>Pivot!C10</f>
        <v>Greenwood (Mendota), IL</v>
      </c>
      <c r="E8" s="41" t="str">
        <f>Pivot!D10</f>
        <v>Hereford, TX</v>
      </c>
      <c r="F8" s="41" t="str">
        <f>IF(Pivot!E10="Railroad/Private","Railroad",Pivot!E10)</f>
        <v>Railroad</v>
      </c>
      <c r="G8" s="54">
        <f>Pivot!F10</f>
        <v>4620</v>
      </c>
      <c r="H8" s="54">
        <f>Pivot!G10</f>
        <v>451.68</v>
      </c>
      <c r="I8" s="54">
        <f>Pivot!H10</f>
        <v>5071.68</v>
      </c>
      <c r="J8" s="56">
        <f>Pivot!I10</f>
        <v>1.2793427027027029</v>
      </c>
      <c r="K8" s="56">
        <f>Pivot!J10</f>
        <v>50.364250248262167</v>
      </c>
      <c r="L8" s="58">
        <f>Pivot!K10*100</f>
        <v>10.092364465186954</v>
      </c>
      <c r="M8" s="39"/>
    </row>
    <row r="9" spans="1:15" x14ac:dyDescent="0.25">
      <c r="A9" s="39"/>
      <c r="B9" s="60"/>
      <c r="C9" s="41" t="str">
        <f>Pivot!B11</f>
        <v>BNSF</v>
      </c>
      <c r="D9" s="41" t="str">
        <f>Pivot!C11</f>
        <v>Phelps (Rock Port), MO</v>
      </c>
      <c r="E9" s="41" t="str">
        <f>Pivot!D11</f>
        <v>Clovis, NM</v>
      </c>
      <c r="F9" s="41" t="str">
        <f>IF(Pivot!E11="Railroad/Private","Railroad",Pivot!E11)</f>
        <v>Railroad</v>
      </c>
      <c r="G9" s="54">
        <f>Pivot!F11</f>
        <v>4260</v>
      </c>
      <c r="H9" s="54">
        <f>Pivot!G11</f>
        <v>368.64</v>
      </c>
      <c r="I9" s="54">
        <f>Pivot!H11</f>
        <v>4628.6400000000003</v>
      </c>
      <c r="J9" s="56">
        <f>Pivot!I11</f>
        <v>1.167584864864865</v>
      </c>
      <c r="K9" s="56">
        <f>Pivot!J11</f>
        <v>45.964647467725918</v>
      </c>
      <c r="L9" s="58">
        <f>Pivot!K11*100</f>
        <v>-4.3313629035591656</v>
      </c>
      <c r="M9" s="39"/>
    </row>
    <row r="10" spans="1:15" x14ac:dyDescent="0.25">
      <c r="A10" s="39"/>
      <c r="B10" s="60"/>
      <c r="C10" s="41" t="str">
        <f>Pivot!B12</f>
        <v>BNSF</v>
      </c>
      <c r="D10" s="41" t="str">
        <f>Pivot!C12</f>
        <v>Phelps (Rock Port), MO</v>
      </c>
      <c r="E10" s="41" t="str">
        <f>Pivot!D12</f>
        <v>Texas Gulf (Houston, TX)</v>
      </c>
      <c r="F10" s="41" t="str">
        <f>IF(Pivot!E12="Railroad/Private","Railroad",Pivot!E12)</f>
        <v>Railroad</v>
      </c>
      <c r="G10" s="54">
        <f>Pivot!F12</f>
        <v>4000</v>
      </c>
      <c r="H10" s="54">
        <f>Pivot!G12</f>
        <v>567.36</v>
      </c>
      <c r="I10" s="54">
        <f>Pivot!H12</f>
        <v>4567.3599999999997</v>
      </c>
      <c r="J10" s="56">
        <f>Pivot!I12</f>
        <v>1.1521268468468469</v>
      </c>
      <c r="K10" s="56">
        <f>Pivot!J12</f>
        <v>45.35610724925521</v>
      </c>
      <c r="L10" s="58">
        <f>Pivot!K12*100</f>
        <v>-0.42491034151979079</v>
      </c>
      <c r="M10" s="39"/>
      <c r="O10" s="4"/>
    </row>
    <row r="11" spans="1:15" x14ac:dyDescent="0.25">
      <c r="A11" s="39"/>
      <c r="B11" s="60"/>
      <c r="C11" s="41" t="str">
        <f>Pivot!B13</f>
        <v>BNSF</v>
      </c>
      <c r="D11" s="41" t="str">
        <f>Pivot!C13</f>
        <v>Selby, SD</v>
      </c>
      <c r="E11" s="41" t="str">
        <f>Pivot!D13</f>
        <v>PNW (Seattle, WA)</v>
      </c>
      <c r="F11" s="41" t="str">
        <f>IF(Pivot!E13="Railroad/Private","Railroad",Pivot!E13)</f>
        <v>Railroad</v>
      </c>
      <c r="G11" s="54">
        <f>Pivot!F13</f>
        <v>5430</v>
      </c>
      <c r="H11" s="54">
        <f>Pivot!G13</f>
        <v>799.19999999999993</v>
      </c>
      <c r="I11" s="54">
        <f>Pivot!H13</f>
        <v>6229.2</v>
      </c>
      <c r="J11" s="56">
        <f>Pivot!I13</f>
        <v>1.5713297297297297</v>
      </c>
      <c r="K11" s="56">
        <f>Pivot!J13</f>
        <v>61.858987090367421</v>
      </c>
      <c r="L11" s="58">
        <f>Pivot!K13*100</f>
        <v>13.238622419763857</v>
      </c>
      <c r="M11" s="39"/>
    </row>
    <row r="12" spans="1:15" x14ac:dyDescent="0.25">
      <c r="A12" s="39"/>
      <c r="B12" s="60"/>
      <c r="C12" s="41" t="str">
        <f>Pivot!B14</f>
        <v>BNSF</v>
      </c>
      <c r="D12" s="41" t="str">
        <f>Pivot!C14</f>
        <v>St. Cloud, MN</v>
      </c>
      <c r="E12" s="41" t="str">
        <f>Pivot!D14</f>
        <v>PNW (Seattle, WA)</v>
      </c>
      <c r="F12" s="41" t="str">
        <f>IF(Pivot!E14="Railroad/Private","Railroad",Pivot!E14)</f>
        <v>Railroad</v>
      </c>
      <c r="G12" s="54">
        <f>Pivot!F14</f>
        <v>5430</v>
      </c>
      <c r="H12" s="54">
        <f>Pivot!G14</f>
        <v>905.76</v>
      </c>
      <c r="I12" s="54">
        <f>Pivot!H14</f>
        <v>6335.76</v>
      </c>
      <c r="J12" s="56">
        <f>Pivot!I14</f>
        <v>1.5982097297297297</v>
      </c>
      <c r="K12" s="56">
        <f>Pivot!J14</f>
        <v>62.917179741807352</v>
      </c>
      <c r="L12" s="58">
        <f>Pivot!K14*100</f>
        <v>14.917744363629758</v>
      </c>
      <c r="M12" s="39"/>
    </row>
    <row r="13" spans="1:15" x14ac:dyDescent="0.25">
      <c r="A13" s="39"/>
      <c r="B13" s="60"/>
      <c r="C13" s="41" t="str">
        <f>Pivot!B15</f>
        <v>CN</v>
      </c>
      <c r="D13" s="41" t="str">
        <f>Pivot!C15</f>
        <v>Gibson City, IL</v>
      </c>
      <c r="E13" s="41" t="str">
        <f>Pivot!D15</f>
        <v>Reserve, LA</v>
      </c>
      <c r="F13" s="41" t="str">
        <f>IF(Pivot!E15="Railroad/Private","Railroad",Pivot!E15)</f>
        <v>Private</v>
      </c>
      <c r="G13" s="54">
        <f>Pivot!F15</f>
        <v>2136</v>
      </c>
      <c r="H13" s="54">
        <f>Pivot!G15</f>
        <v>751.68</v>
      </c>
      <c r="I13" s="54">
        <f>Pivot!H15</f>
        <v>2887.68</v>
      </c>
      <c r="J13" s="56">
        <f>Pivot!I15</f>
        <v>0.72842378378378381</v>
      </c>
      <c r="K13" s="56">
        <f>Pivot!J15</f>
        <v>28.676067527308835</v>
      </c>
      <c r="L13" s="58">
        <f>Pivot!K15*100</f>
        <v>22.775249202276338</v>
      </c>
      <c r="M13" s="39"/>
    </row>
    <row r="14" spans="1:15" x14ac:dyDescent="0.25">
      <c r="A14" s="39"/>
      <c r="B14" s="60"/>
      <c r="C14" s="41" t="str">
        <f>Pivot!B16</f>
        <v>CN</v>
      </c>
      <c r="D14" s="41" t="str">
        <f>Pivot!C16</f>
        <v>Gibson City, IL</v>
      </c>
      <c r="E14" s="41" t="str">
        <f>Pivot!D16</f>
        <v>Reserve, LA</v>
      </c>
      <c r="F14" s="41" t="str">
        <f>IF(Pivot!E16="Railroad/Private","Railroad",Pivot!E16)</f>
        <v>Railroad</v>
      </c>
      <c r="G14" s="54">
        <f>Pivot!F16</f>
        <v>2516</v>
      </c>
      <c r="H14" s="54">
        <f>Pivot!G16</f>
        <v>751.68</v>
      </c>
      <c r="I14" s="54">
        <f>Pivot!H16</f>
        <v>3267.68</v>
      </c>
      <c r="J14" s="56">
        <f>Pivot!I16</f>
        <v>0.82427963963963957</v>
      </c>
      <c r="K14" s="56">
        <f>Pivot!J16</f>
        <v>32.449652432969216</v>
      </c>
      <c r="L14" s="58">
        <f>Pivot!K16*100</f>
        <v>19.607394569190006</v>
      </c>
      <c r="M14" s="39"/>
      <c r="N14" s="38"/>
      <c r="O14" s="38"/>
    </row>
    <row r="15" spans="1:15" x14ac:dyDescent="0.25">
      <c r="A15" s="39"/>
      <c r="B15" s="60"/>
      <c r="C15" s="41" t="str">
        <f>Pivot!B17</f>
        <v>CPKC</v>
      </c>
      <c r="D15" s="41" t="str">
        <f>Pivot!C17</f>
        <v>Delhi, LA</v>
      </c>
      <c r="E15" s="41" t="str">
        <f>Pivot!D17</f>
        <v>Morton, MS</v>
      </c>
      <c r="F15" s="41" t="str">
        <f>IF(Pivot!E17="Railroad/Private","Railroad",Pivot!E17)</f>
        <v>Railroad</v>
      </c>
      <c r="G15" s="54">
        <f>Pivot!F17</f>
        <v>1342</v>
      </c>
      <c r="H15" s="54">
        <f>Pivot!G17</f>
        <v>103.53</v>
      </c>
      <c r="I15" s="54">
        <f>Pivot!H17</f>
        <v>1445.53</v>
      </c>
      <c r="J15" s="56">
        <f>Pivot!I17</f>
        <v>0.3646381981981982</v>
      </c>
      <c r="K15" s="56">
        <f>Pivot!J17</f>
        <v>14.354816285998012</v>
      </c>
      <c r="L15" s="58">
        <f>Pivot!K17*100</f>
        <v>4.5364477870986519</v>
      </c>
      <c r="M15" s="39"/>
    </row>
    <row r="16" spans="1:15" x14ac:dyDescent="0.25">
      <c r="A16" s="39"/>
      <c r="B16" s="60"/>
      <c r="C16" s="41" t="str">
        <f>Pivot!B18</f>
        <v>CPKC</v>
      </c>
      <c r="D16" s="41" t="str">
        <f>Pivot!C18</f>
        <v>Enderlin, ND</v>
      </c>
      <c r="E16" s="41" t="str">
        <f>Pivot!D18</f>
        <v>Kalama, WA</v>
      </c>
      <c r="F16" s="41" t="str">
        <f>IF(Pivot!E18="Railroad/Private","Railroad",Pivot!E18)</f>
        <v>Railroad</v>
      </c>
      <c r="G16" s="54">
        <f>Pivot!F18</f>
        <v>5047</v>
      </c>
      <c r="H16" s="54">
        <f>Pivot!G18</f>
        <v>970.19999999999993</v>
      </c>
      <c r="I16" s="54">
        <f>Pivot!H18</f>
        <v>6017.2</v>
      </c>
      <c r="J16" s="56">
        <f>Pivot!I18</f>
        <v>1.5178522522522522</v>
      </c>
      <c r="K16" s="56">
        <f>Pivot!J18</f>
        <v>59.753723932472688</v>
      </c>
      <c r="L16" s="58">
        <f>Pivot!K18*100</f>
        <v>9.4888883935537081</v>
      </c>
      <c r="M16" s="39"/>
      <c r="N16" s="38"/>
    </row>
    <row r="17" spans="1:19" x14ac:dyDescent="0.25">
      <c r="A17" s="39"/>
      <c r="B17" s="60"/>
      <c r="C17" s="41" t="str">
        <f>Pivot!B19</f>
        <v>CPKC</v>
      </c>
      <c r="D17" s="41" t="str">
        <f>Pivot!C19</f>
        <v>Glenwood, MN</v>
      </c>
      <c r="E17" s="41" t="str">
        <f>Pivot!D19</f>
        <v>Boardman, OR</v>
      </c>
      <c r="F17" s="41" t="str">
        <f>IF(Pivot!E19="Railroad/Private","Railroad",Pivot!E19)</f>
        <v>Railroad</v>
      </c>
      <c r="G17" s="54">
        <f>Pivot!F19</f>
        <v>5513</v>
      </c>
      <c r="H17" s="54">
        <f>Pivot!G19</f>
        <v>933.59999999999991</v>
      </c>
      <c r="I17" s="54">
        <f>Pivot!H19</f>
        <v>6446.6</v>
      </c>
      <c r="J17" s="56">
        <f>Pivot!I19</f>
        <v>1.6261693693693695</v>
      </c>
      <c r="K17" s="56">
        <f>Pivot!J19</f>
        <v>64.017874875868912</v>
      </c>
      <c r="L17" s="58">
        <f>Pivot!K19*100</f>
        <v>8.4411728589235402</v>
      </c>
      <c r="M17" s="39"/>
    </row>
    <row r="18" spans="1:19" x14ac:dyDescent="0.25">
      <c r="A18" s="39"/>
      <c r="B18" s="60"/>
      <c r="C18" s="41" t="str">
        <f>Pivot!B20</f>
        <v>CSX</v>
      </c>
      <c r="D18" s="41" t="str">
        <f>Pivot!C20</f>
        <v>Haw Creek (Ladoga), IN</v>
      </c>
      <c r="E18" s="41" t="str">
        <f>Pivot!D20</f>
        <v>Ozark, AL</v>
      </c>
      <c r="F18" s="41" t="str">
        <f>IF(Pivot!E20="Railroad/Private","Railroad",Pivot!E20)</f>
        <v>Railroad</v>
      </c>
      <c r="G18" s="54">
        <f>Pivot!F20</f>
        <v>6241</v>
      </c>
      <c r="H18" s="54">
        <f>Pivot!G20</f>
        <v>332.76</v>
      </c>
      <c r="I18" s="54">
        <f>Pivot!H20</f>
        <v>6573.76</v>
      </c>
      <c r="J18" s="56">
        <f>Pivot!I20</f>
        <v>1.6582457657657659</v>
      </c>
      <c r="K18" s="56">
        <f>Pivot!J20</f>
        <v>65.280635551142012</v>
      </c>
      <c r="L18" s="58">
        <f>Pivot!K20*100</f>
        <v>10.279483308169768</v>
      </c>
      <c r="M18" s="39"/>
    </row>
    <row r="19" spans="1:19" x14ac:dyDescent="0.25">
      <c r="A19" s="39"/>
      <c r="B19" s="60"/>
      <c r="C19" s="41" t="str">
        <f>Pivot!B21</f>
        <v>CSX</v>
      </c>
      <c r="D19" s="41" t="str">
        <f>Pivot!C21</f>
        <v>Marysville, OH</v>
      </c>
      <c r="E19" s="41" t="str">
        <f>Pivot!D21</f>
        <v>Rose Hill, NC</v>
      </c>
      <c r="F19" s="41" t="str">
        <f>IF(Pivot!E21="Railroad/Private","Railroad",Pivot!E21)</f>
        <v>Railroad</v>
      </c>
      <c r="G19" s="54">
        <f>Pivot!F21</f>
        <v>6378</v>
      </c>
      <c r="H19" s="54">
        <f>Pivot!G21</f>
        <v>367.07</v>
      </c>
      <c r="I19" s="54">
        <f>Pivot!H21</f>
        <v>6745.07</v>
      </c>
      <c r="J19" s="56">
        <f>Pivot!I21</f>
        <v>1.701459099099099</v>
      </c>
      <c r="K19" s="56">
        <f>Pivot!J21</f>
        <v>66.981827209533265</v>
      </c>
      <c r="L19" s="58">
        <f>Pivot!K21*100</f>
        <v>9.8724547971982268</v>
      </c>
      <c r="M19" s="39"/>
    </row>
    <row r="20" spans="1:19" x14ac:dyDescent="0.25">
      <c r="A20" s="39"/>
      <c r="B20" s="60"/>
      <c r="C20" s="41" t="str">
        <f>Pivot!B22</f>
        <v>CSX</v>
      </c>
      <c r="D20" s="41" t="str">
        <f>Pivot!C22</f>
        <v>Olney, IL</v>
      </c>
      <c r="E20" s="41" t="str">
        <f>Pivot!D22</f>
        <v>Fairmount, GA</v>
      </c>
      <c r="F20" s="41" t="str">
        <f>IF(Pivot!E22="Railroad/Private","Railroad",Pivot!E22)</f>
        <v>Railroad</v>
      </c>
      <c r="G20" s="54">
        <f>Pivot!F22</f>
        <v>4891</v>
      </c>
      <c r="H20" s="54">
        <f>Pivot!G22</f>
        <v>235</v>
      </c>
      <c r="I20" s="54">
        <f>Pivot!H22</f>
        <v>5126</v>
      </c>
      <c r="J20" s="56">
        <f>Pivot!I22</f>
        <v>1.293045045045045</v>
      </c>
      <c r="K20" s="56">
        <f>Pivot!J22</f>
        <v>50.903674280039723</v>
      </c>
      <c r="L20" s="58">
        <f>Pivot!K22*100</f>
        <v>8.9247768805779781</v>
      </c>
      <c r="M20" s="39"/>
      <c r="P20" s="4"/>
      <c r="R20" t="s">
        <v>206</v>
      </c>
      <c r="S20" s="4">
        <v>6351.62</v>
      </c>
    </row>
    <row r="21" spans="1:19" x14ac:dyDescent="0.25">
      <c r="A21" s="39"/>
      <c r="B21" s="60"/>
      <c r="C21" s="41" t="str">
        <f>Pivot!B23</f>
        <v>UP</v>
      </c>
      <c r="D21" s="41" t="str">
        <f>Pivot!C23</f>
        <v>Allen Station (San Jose), IL</v>
      </c>
      <c r="E21" s="41" t="str">
        <f>Pivot!D23</f>
        <v>Pittsburg, TX</v>
      </c>
      <c r="F21" s="41" t="str">
        <f>IF(Pivot!E23="Railroad/Private","Railroad",Pivot!E23)</f>
        <v>Railroad</v>
      </c>
      <c r="G21" s="54">
        <f>Pivot!F23</f>
        <v>3935</v>
      </c>
      <c r="H21" s="54">
        <f>Pivot!G23</f>
        <v>490.60999999999996</v>
      </c>
      <c r="I21" s="54">
        <f>Pivot!H23</f>
        <v>4425.6099999999997</v>
      </c>
      <c r="J21" s="56">
        <f>Pivot!I23</f>
        <v>1.1163700900900899</v>
      </c>
      <c r="K21" s="56">
        <f>Pivot!J23</f>
        <v>43.948460774577953</v>
      </c>
      <c r="L21" s="58">
        <f>Pivot!K23*100</f>
        <v>3.4388380920326922</v>
      </c>
      <c r="M21" s="39"/>
      <c r="O21" s="4"/>
      <c r="P21" s="4"/>
      <c r="R21" t="s">
        <v>207</v>
      </c>
      <c r="S21" s="4">
        <v>5546.62</v>
      </c>
    </row>
    <row r="22" spans="1:19" x14ac:dyDescent="0.25">
      <c r="A22" s="39"/>
      <c r="B22" s="60"/>
      <c r="C22" s="41" t="str">
        <f>Pivot!B24</f>
        <v>UP</v>
      </c>
      <c r="D22" s="41" t="str">
        <f>Pivot!C24</f>
        <v>Frankfort, KS</v>
      </c>
      <c r="E22" s="41" t="str">
        <f>Pivot!D24</f>
        <v>Calipatria, CA</v>
      </c>
      <c r="F22" s="41" t="str">
        <f>IF(Pivot!E24="Railroad/Private","Railroad",Pivot!E24)</f>
        <v>Railroad</v>
      </c>
      <c r="G22" s="54">
        <f>Pivot!F24</f>
        <v>5855</v>
      </c>
      <c r="H22" s="54">
        <f>Pivot!G24</f>
        <v>1116.1199999999999</v>
      </c>
      <c r="I22" s="54">
        <f>Pivot!H24</f>
        <v>6971.12</v>
      </c>
      <c r="J22" s="56">
        <f>Pivot!I24</f>
        <v>1.7584807207207207</v>
      </c>
      <c r="K22" s="56">
        <f>Pivot!J24</f>
        <v>69.226613704071497</v>
      </c>
      <c r="L22" s="58">
        <f>Pivot!K24*100</f>
        <v>8.1605421742827247</v>
      </c>
      <c r="M22" s="39"/>
      <c r="R22" t="s">
        <v>208</v>
      </c>
      <c r="S22">
        <v>6120.07</v>
      </c>
    </row>
    <row r="23" spans="1:19" x14ac:dyDescent="0.25">
      <c r="A23" s="39"/>
      <c r="B23" s="60"/>
      <c r="C23" s="41" t="str">
        <f>Pivot!B25</f>
        <v>UP</v>
      </c>
      <c r="D23" s="41" t="str">
        <f>Pivot!C25</f>
        <v>Mead, NE</v>
      </c>
      <c r="E23" s="41" t="str">
        <f>Pivot!D25</f>
        <v>Keyes, CA</v>
      </c>
      <c r="F23" s="41" t="str">
        <f>IF(Pivot!E25="Railroad/Private","Railroad",Pivot!E25)</f>
        <v>Railroad</v>
      </c>
      <c r="G23" s="54">
        <f>Pivot!F25</f>
        <v>6015</v>
      </c>
      <c r="H23" s="54">
        <f>Pivot!G25</f>
        <v>1233.27</v>
      </c>
      <c r="I23" s="54">
        <f>Pivot!H25</f>
        <v>7248.27</v>
      </c>
      <c r="J23" s="56">
        <f>Pivot!I25</f>
        <v>1.8283924324324325</v>
      </c>
      <c r="K23" s="56">
        <f>Pivot!J25</f>
        <v>71.97884806355512</v>
      </c>
      <c r="L23" s="58">
        <f>Pivot!K25*100</f>
        <v>8.9742548892256746</v>
      </c>
      <c r="M23" s="39"/>
      <c r="R23" t="s">
        <v>209</v>
      </c>
      <c r="S23">
        <v>5539.03</v>
      </c>
    </row>
    <row r="24" spans="1:19" x14ac:dyDescent="0.25">
      <c r="A24" s="39"/>
      <c r="B24" s="60"/>
      <c r="C24" s="41" t="str">
        <f>Pivot!B26</f>
        <v>UP</v>
      </c>
      <c r="D24" s="41" t="str">
        <f>Pivot!C26</f>
        <v>Nebraska City, NE</v>
      </c>
      <c r="E24" s="41" t="str">
        <f>Pivot!D26</f>
        <v>Amarillo, TX</v>
      </c>
      <c r="F24" s="41" t="str">
        <f>IF(Pivot!E26="Railroad/Private","Railroad",Pivot!E26)</f>
        <v>Railroad</v>
      </c>
      <c r="G24" s="54">
        <f>Pivot!F26</f>
        <v>4855</v>
      </c>
      <c r="H24" s="54">
        <f>Pivot!G26</f>
        <v>506.94</v>
      </c>
      <c r="I24" s="54">
        <f>Pivot!H26</f>
        <v>5361.94</v>
      </c>
      <c r="J24" s="56">
        <f>Pivot!I26</f>
        <v>1.3525614414414413</v>
      </c>
      <c r="K24" s="56">
        <f>Pivot!J26</f>
        <v>53.246673286991054</v>
      </c>
      <c r="L24" s="58">
        <f>Pivot!K26*100</f>
        <v>3.016761064531237</v>
      </c>
      <c r="M24" s="39"/>
      <c r="R24" t="s">
        <v>210</v>
      </c>
      <c r="S24">
        <v>6828</v>
      </c>
    </row>
    <row r="25" spans="1:19" x14ac:dyDescent="0.25">
      <c r="A25" s="39"/>
      <c r="B25" s="60"/>
      <c r="C25" s="41" t="str">
        <f>Pivot!B27</f>
        <v>UP</v>
      </c>
      <c r="D25" s="41" t="str">
        <f>Pivot!C27</f>
        <v>Sloan, IA</v>
      </c>
      <c r="E25" s="41" t="str">
        <f>Pivot!D27</f>
        <v>Burley, ID</v>
      </c>
      <c r="F25" s="41" t="str">
        <f>IF(Pivot!E27="Railroad/Private","Railroad",Pivot!E27)</f>
        <v>Railroad</v>
      </c>
      <c r="G25" s="54">
        <f>Pivot!F27</f>
        <v>5535</v>
      </c>
      <c r="H25" s="54">
        <f>Pivot!G27</f>
        <v>834.95999999999992</v>
      </c>
      <c r="I25" s="54">
        <f>Pivot!H27</f>
        <v>6369.96</v>
      </c>
      <c r="J25" s="56">
        <f>Pivot!I27</f>
        <v>1.6068367567567567</v>
      </c>
      <c r="K25" s="56">
        <f>Pivot!J27</f>
        <v>63.256802383316781</v>
      </c>
      <c r="L25" s="58">
        <f>Pivot!K27*100</f>
        <v>5.9139248588359727</v>
      </c>
      <c r="M25" s="39"/>
      <c r="R25" t="s">
        <v>211</v>
      </c>
      <c r="S25">
        <v>4842.13</v>
      </c>
    </row>
    <row r="26" spans="1:19" x14ac:dyDescent="0.25">
      <c r="A26" s="39"/>
      <c r="B26" s="60"/>
      <c r="C26" s="41" t="str">
        <f>Pivot!B28</f>
        <v>UP</v>
      </c>
      <c r="D26" s="41" t="str">
        <f>Pivot!C28</f>
        <v>Sterling, IL</v>
      </c>
      <c r="E26" s="41" t="str">
        <f>Pivot!D28</f>
        <v>Nashville, AR</v>
      </c>
      <c r="F26" s="41" t="str">
        <f>IF(Pivot!E28="Railroad/Private","Railroad",Pivot!E28)</f>
        <v>Railroad</v>
      </c>
      <c r="G26" s="54">
        <f>Pivot!F28</f>
        <v>4075</v>
      </c>
      <c r="H26" s="54">
        <f>Pivot!G28</f>
        <v>513.32999999999993</v>
      </c>
      <c r="I26" s="54">
        <f>Pivot!H28</f>
        <v>4588.33</v>
      </c>
      <c r="J26" s="56">
        <f>Pivot!I28</f>
        <v>1.1574165765765765</v>
      </c>
      <c r="K26" s="56">
        <f>Pivot!J28</f>
        <v>45.564349553128103</v>
      </c>
      <c r="L26" s="58">
        <f>Pivot!K28*100</f>
        <v>3.6339284100970426</v>
      </c>
      <c r="M26" s="39"/>
      <c r="P26" s="4"/>
      <c r="R26" t="s">
        <v>212</v>
      </c>
      <c r="S26" s="4">
        <f>I7</f>
        <v>6364.72</v>
      </c>
    </row>
    <row r="27" spans="1:19" x14ac:dyDescent="0.25">
      <c r="A27" s="39"/>
      <c r="B27" s="59" t="s">
        <v>72</v>
      </c>
      <c r="C27" s="41" t="str">
        <f>Pivot!B29</f>
        <v>BNSF</v>
      </c>
      <c r="D27" s="41" t="str">
        <f>Pivot!C29</f>
        <v>Argyle, MN</v>
      </c>
      <c r="E27" s="41" t="str">
        <f>Pivot!D29</f>
        <v>PNW (Seattle, WA)</v>
      </c>
      <c r="F27" s="41" t="str">
        <f>IF(Pivot!E29="Railroad/Private","Railroad",Pivot!E29)</f>
        <v>Railroad</v>
      </c>
      <c r="G27" s="54">
        <f>Pivot!F29</f>
        <v>6135</v>
      </c>
      <c r="H27" s="54">
        <f>Pivot!G29</f>
        <v>838.07999999999993</v>
      </c>
      <c r="I27" s="54">
        <f>Pivot!H29</f>
        <v>6973.08</v>
      </c>
      <c r="J27" s="56">
        <f>Pivot!I29</f>
        <v>1.8846162162162161</v>
      </c>
      <c r="K27" s="56">
        <f>Pivot!J29</f>
        <v>69.246077457795423</v>
      </c>
      <c r="L27" s="58">
        <f>Pivot!K29*100</f>
        <v>12.262613903467813</v>
      </c>
      <c r="M27" s="39"/>
      <c r="O27" s="4"/>
      <c r="P27" s="4"/>
      <c r="R27" t="s">
        <v>213</v>
      </c>
      <c r="S27" s="4">
        <f>I6</f>
        <v>4877.28</v>
      </c>
    </row>
    <row r="28" spans="1:19" x14ac:dyDescent="0.25">
      <c r="A28" s="39"/>
      <c r="B28" s="59"/>
      <c r="C28" s="41" t="str">
        <f>Pivot!B30</f>
        <v>BNSF</v>
      </c>
      <c r="D28" s="41" t="str">
        <f>Pivot!C30</f>
        <v>Argyle, MN</v>
      </c>
      <c r="E28" s="41" t="str">
        <f>Pivot!D30</f>
        <v>Texas Gulf (Houston, TX)</v>
      </c>
      <c r="F28" s="41" t="str">
        <f>IF(Pivot!E30="Railroad/Private","Railroad",Pivot!E30)</f>
        <v>Railroad</v>
      </c>
      <c r="G28" s="54">
        <f>Pivot!F30</f>
        <v>5185</v>
      </c>
      <c r="H28" s="54">
        <f>Pivot!G30</f>
        <v>797.28</v>
      </c>
      <c r="I28" s="54">
        <f>Pivot!H30</f>
        <v>5982.28</v>
      </c>
      <c r="J28" s="56">
        <f>Pivot!I30</f>
        <v>1.6168324324324324</v>
      </c>
      <c r="K28" s="56">
        <f>Pivot!J30</f>
        <v>59.406951340615684</v>
      </c>
      <c r="L28" s="58">
        <f>Pivot!K30*100</f>
        <v>-11.592356687898086</v>
      </c>
      <c r="M28" s="39"/>
      <c r="P28" s="4"/>
      <c r="R28" t="s">
        <v>214</v>
      </c>
      <c r="S28" s="4">
        <f>I20</f>
        <v>5126</v>
      </c>
    </row>
    <row r="29" spans="1:19" x14ac:dyDescent="0.25">
      <c r="A29" s="39"/>
      <c r="B29" s="59"/>
      <c r="C29" s="41" t="str">
        <f>Pivot!B31</f>
        <v>BNSF</v>
      </c>
      <c r="D29" s="41" t="str">
        <f>Pivot!C31</f>
        <v>Casselton, ND</v>
      </c>
      <c r="E29" s="41" t="str">
        <f>Pivot!D31</f>
        <v>PNW (Seattle, WA)</v>
      </c>
      <c r="F29" s="41" t="str">
        <f>IF(Pivot!E31="Railroad/Private","Railroad",Pivot!E31)</f>
        <v>Railroad</v>
      </c>
      <c r="G29" s="54">
        <f>Pivot!F31</f>
        <v>6085</v>
      </c>
      <c r="H29" s="54">
        <f>Pivot!G31</f>
        <v>811.68</v>
      </c>
      <c r="I29" s="54">
        <f>Pivot!H31</f>
        <v>6896.68</v>
      </c>
      <c r="J29" s="56">
        <f>Pivot!I31</f>
        <v>1.8639675675675675</v>
      </c>
      <c r="K29" s="56">
        <f>Pivot!J31</f>
        <v>68.487388282025819</v>
      </c>
      <c r="L29" s="58">
        <f>Pivot!K31*100</f>
        <v>11.987269523987365</v>
      </c>
      <c r="M29" s="39"/>
      <c r="R29" t="s">
        <v>215</v>
      </c>
      <c r="S29" s="4">
        <v>6241.8024999999998</v>
      </c>
    </row>
    <row r="30" spans="1:19" x14ac:dyDescent="0.25">
      <c r="A30" s="39"/>
      <c r="B30" s="59"/>
      <c r="C30" s="41" t="str">
        <f>Pivot!B32</f>
        <v>BNSF</v>
      </c>
      <c r="D30" s="41" t="str">
        <f>Pivot!C32</f>
        <v>Casselton, ND</v>
      </c>
      <c r="E30" s="41" t="str">
        <f>Pivot!D32</f>
        <v>St. Louis, MO</v>
      </c>
      <c r="F30" s="41" t="str">
        <f>IF(Pivot!E32="Railroad/Private","Railroad",Pivot!E32)</f>
        <v>Railroad</v>
      </c>
      <c r="G30" s="54">
        <f>Pivot!F32</f>
        <v>3400</v>
      </c>
      <c r="H30" s="54">
        <f>Pivot!G32</f>
        <v>426.24</v>
      </c>
      <c r="I30" s="54">
        <f>Pivot!H32</f>
        <v>3826.24</v>
      </c>
      <c r="J30" s="56">
        <f>Pivot!I32</f>
        <v>1.0341189189189188</v>
      </c>
      <c r="K30" s="56">
        <f>Pivot!J32</f>
        <v>37.996425024826216</v>
      </c>
      <c r="L30" s="58">
        <f>Pivot!K32*100</f>
        <v>11.139060344201578</v>
      </c>
      <c r="M30" s="39"/>
      <c r="R30" t="s">
        <v>216</v>
      </c>
      <c r="S30" s="4">
        <v>6187.83</v>
      </c>
    </row>
    <row r="31" spans="1:19" x14ac:dyDescent="0.25">
      <c r="A31" s="39"/>
      <c r="B31" s="59"/>
      <c r="C31" s="41" t="str">
        <f>Pivot!B33</f>
        <v>BNSF</v>
      </c>
      <c r="D31" s="41" t="str">
        <f>Pivot!C33</f>
        <v>Mitchell, SD</v>
      </c>
      <c r="E31" s="41" t="str">
        <f>Pivot!D33</f>
        <v>PNW (Seattle, WA)</v>
      </c>
      <c r="F31" s="41" t="str">
        <f>IF(Pivot!E33="Railroad/Private","Railroad",Pivot!E33)</f>
        <v>Railroad</v>
      </c>
      <c r="G31" s="54">
        <f>Pivot!F33</f>
        <v>6185</v>
      </c>
      <c r="H31" s="54">
        <f>Pivot!G33</f>
        <v>1009.92</v>
      </c>
      <c r="I31" s="54">
        <f>Pivot!H33</f>
        <v>7194.92</v>
      </c>
      <c r="J31" s="56">
        <f>Pivot!I33</f>
        <v>1.944572972972973</v>
      </c>
      <c r="K31" s="56">
        <f>Pivot!J33</f>
        <v>71.449056603773585</v>
      </c>
      <c r="L31" s="58">
        <f>Pivot!K33*100</f>
        <v>14.821103699211658</v>
      </c>
      <c r="M31" s="39"/>
      <c r="R31" t="s">
        <v>217</v>
      </c>
      <c r="S31">
        <v>5359</v>
      </c>
    </row>
    <row r="32" spans="1:19" x14ac:dyDescent="0.25">
      <c r="A32" s="39"/>
      <c r="B32" s="59"/>
      <c r="C32" s="41" t="str">
        <f>Pivot!B34</f>
        <v>CN</v>
      </c>
      <c r="D32" s="41" t="str">
        <f>Pivot!C34</f>
        <v>Gibson City, IL</v>
      </c>
      <c r="E32" s="41" t="str">
        <f>Pivot!D34</f>
        <v>Reserve, LA</v>
      </c>
      <c r="F32" s="41" t="str">
        <f>IF(Pivot!E34="Railroad/Private","Railroad",Pivot!E34)</f>
        <v>Private</v>
      </c>
      <c r="G32" s="54">
        <f>Pivot!F34</f>
        <v>2136</v>
      </c>
      <c r="H32" s="54">
        <f>Pivot!G34</f>
        <v>751.68</v>
      </c>
      <c r="I32" s="54">
        <f>Pivot!H34</f>
        <v>2887.68</v>
      </c>
      <c r="J32" s="56">
        <f>Pivot!I34</f>
        <v>0.78045405405405399</v>
      </c>
      <c r="K32" s="56">
        <f>Pivot!J34</f>
        <v>28.676067527308835</v>
      </c>
      <c r="L32" s="58">
        <f>Pivot!K34*100</f>
        <v>22.775249202276338</v>
      </c>
      <c r="M32" s="39"/>
      <c r="N32" s="38"/>
    </row>
    <row r="33" spans="1:14" x14ac:dyDescent="0.25">
      <c r="A33" s="39"/>
      <c r="B33" s="59"/>
      <c r="C33" s="41" t="str">
        <f>Pivot!B35</f>
        <v>CN</v>
      </c>
      <c r="D33" s="41" t="str">
        <f>Pivot!C35</f>
        <v>Gibson City, IL</v>
      </c>
      <c r="E33" s="41" t="str">
        <f>Pivot!D35</f>
        <v>Reserve, LA</v>
      </c>
      <c r="F33" s="41" t="str">
        <f>IF(Pivot!E35="Railroad/Private","Railroad",Pivot!E35)</f>
        <v>Railroad</v>
      </c>
      <c r="G33" s="54">
        <f>Pivot!F35</f>
        <v>2516</v>
      </c>
      <c r="H33" s="54">
        <f>Pivot!G35</f>
        <v>751.68</v>
      </c>
      <c r="I33" s="54">
        <f>Pivot!H35</f>
        <v>3267.68</v>
      </c>
      <c r="J33" s="56">
        <f>Pivot!I35</f>
        <v>0.88315675675675676</v>
      </c>
      <c r="K33" s="56">
        <f>Pivot!J35</f>
        <v>32.449652432969216</v>
      </c>
      <c r="L33" s="58">
        <f>Pivot!K35*100</f>
        <v>19.607394569190006</v>
      </c>
      <c r="M33" s="39"/>
      <c r="N33" s="38"/>
    </row>
    <row r="34" spans="1:14" x14ac:dyDescent="0.25">
      <c r="A34" s="39"/>
      <c r="B34" s="59"/>
      <c r="C34" s="41" t="str">
        <f>Pivot!B36</f>
        <v>CPKC</v>
      </c>
      <c r="D34" s="41" t="str">
        <f>Pivot!C36</f>
        <v>Enderlin, ND</v>
      </c>
      <c r="E34" s="41" t="str">
        <f>Pivot!D36</f>
        <v>Kalama, WA</v>
      </c>
      <c r="F34" s="41" t="str">
        <f>IF(Pivot!E36="Railroad/Private","Railroad",Pivot!E36)</f>
        <v>Railroad</v>
      </c>
      <c r="G34" s="54">
        <f>Pivot!F36</f>
        <v>5785</v>
      </c>
      <c r="H34" s="54">
        <f>Pivot!G36</f>
        <v>970.19999999999993</v>
      </c>
      <c r="I34" s="54">
        <f>Pivot!H36</f>
        <v>6755.2</v>
      </c>
      <c r="J34" s="56">
        <f>Pivot!I36</f>
        <v>1.8257297297297297</v>
      </c>
      <c r="K34" s="56">
        <f>Pivot!J36</f>
        <v>67.082423038728891</v>
      </c>
      <c r="L34" s="58">
        <f>Pivot!K36*100</f>
        <v>8.3655138366472315</v>
      </c>
      <c r="M34" s="39"/>
      <c r="N34" s="4"/>
    </row>
    <row r="35" spans="1:14" x14ac:dyDescent="0.25">
      <c r="A35" s="39"/>
      <c r="B35" s="59"/>
      <c r="C35" s="41" t="str">
        <f>Pivot!B37</f>
        <v>CPKC</v>
      </c>
      <c r="D35" s="41" t="str">
        <f>Pivot!C37</f>
        <v>Enderlin, ND</v>
      </c>
      <c r="E35" s="41" t="str">
        <f>Pivot!D37</f>
        <v>East St. Louis, IL</v>
      </c>
      <c r="F35" s="41" t="str">
        <f>IF(Pivot!E37="Railroad/Private","Railroad",Pivot!E37)</f>
        <v>Railroad</v>
      </c>
      <c r="G35" s="54">
        <f>Pivot!F37</f>
        <v>3526</v>
      </c>
      <c r="H35" s="54">
        <f>Pivot!G37</f>
        <v>733.19999999999993</v>
      </c>
      <c r="I35" s="54">
        <f>Pivot!H37</f>
        <v>4259.2</v>
      </c>
      <c r="J35" s="56">
        <f>Pivot!I37</f>
        <v>1.1511351351351351</v>
      </c>
      <c r="K35" s="56">
        <f>Pivot!J37</f>
        <v>42.295928500496522</v>
      </c>
      <c r="L35" s="58">
        <f>Pivot!K37*100</f>
        <v>10.086367474895885</v>
      </c>
      <c r="M35" s="39"/>
    </row>
    <row r="36" spans="1:14" x14ac:dyDescent="0.25">
      <c r="A36" s="39"/>
      <c r="B36" s="59"/>
      <c r="C36" s="41" t="str">
        <f>Pivot!B38</f>
        <v>CSX</v>
      </c>
      <c r="D36" s="41" t="str">
        <f>Pivot!C38</f>
        <v>Casey, IL</v>
      </c>
      <c r="E36" s="41" t="str">
        <f>Pivot!D38</f>
        <v>Mobile, AL</v>
      </c>
      <c r="F36" s="41" t="str">
        <f>IF(Pivot!E38="Railroad/Private","Railroad",Pivot!E38)</f>
        <v>Private</v>
      </c>
      <c r="G36" s="54">
        <f>Pivot!F38</f>
        <v>3646</v>
      </c>
      <c r="H36" s="54">
        <f>Pivot!G38</f>
        <v>366.13</v>
      </c>
      <c r="I36" s="54">
        <f>Pivot!H38</f>
        <v>4012.13</v>
      </c>
      <c r="J36" s="56">
        <f>Pivot!I38</f>
        <v>1.0843594594594594</v>
      </c>
      <c r="K36" s="56">
        <f>Pivot!J38</f>
        <v>39.842403177755713</v>
      </c>
      <c r="L36" s="58">
        <f>Pivot!K38*100</f>
        <v>10.041963795940756</v>
      </c>
      <c r="M36" s="39"/>
    </row>
    <row r="37" spans="1:14" x14ac:dyDescent="0.25">
      <c r="A37" s="39"/>
      <c r="B37" s="59"/>
      <c r="C37" s="41" t="str">
        <f>Pivot!B39</f>
        <v>CSX</v>
      </c>
      <c r="D37" s="41" t="str">
        <f>Pivot!C39</f>
        <v>Marion, OH</v>
      </c>
      <c r="E37" s="41" t="str">
        <f>Pivot!D39</f>
        <v>Chesapeake, VA</v>
      </c>
      <c r="F37" s="41" t="str">
        <f>IF(Pivot!E39="Railroad/Private","Railroad",Pivot!E39)</f>
        <v>Private</v>
      </c>
      <c r="G37" s="54">
        <f>Pivot!F39</f>
        <v>3214</v>
      </c>
      <c r="H37" s="54">
        <f>Pivot!G39</f>
        <v>357.2</v>
      </c>
      <c r="I37" s="54">
        <f>Pivot!H39</f>
        <v>3571.2</v>
      </c>
      <c r="J37" s="56">
        <f>Pivot!I39</f>
        <v>0.96518918918918917</v>
      </c>
      <c r="K37" s="56">
        <f>Pivot!J39</f>
        <v>35.46375372393247</v>
      </c>
      <c r="L37" s="58">
        <f>Pivot!K39*100</f>
        <v>11.113876789047916</v>
      </c>
      <c r="M37" s="39"/>
    </row>
    <row r="38" spans="1:14" x14ac:dyDescent="0.25">
      <c r="A38" s="39"/>
      <c r="B38" s="59"/>
      <c r="C38" s="41" t="str">
        <f>Pivot!B40</f>
        <v>UP</v>
      </c>
      <c r="D38" s="41" t="str">
        <f>Pivot!C40</f>
        <v>Canton, KS</v>
      </c>
      <c r="E38" s="41" t="str">
        <f>Pivot!D40</f>
        <v>Houston, TX</v>
      </c>
      <c r="F38" s="41" t="str">
        <f>IF(Pivot!E40="Railroad/Private","Railroad",Pivot!E40)</f>
        <v>Railroad</v>
      </c>
      <c r="G38" s="54">
        <f>Pivot!F40</f>
        <v>3650</v>
      </c>
      <c r="H38" s="54">
        <f>Pivot!G40</f>
        <v>530.37</v>
      </c>
      <c r="I38" s="54">
        <f>Pivot!H40</f>
        <v>4180.37</v>
      </c>
      <c r="J38" s="56">
        <f>Pivot!I40</f>
        <v>1.1298297297297297</v>
      </c>
      <c r="K38" s="56">
        <f>Pivot!J40</f>
        <v>41.513108242303872</v>
      </c>
      <c r="L38" s="58">
        <f>Pivot!K40*100</f>
        <v>-21.99579784891662</v>
      </c>
      <c r="M38" s="39"/>
    </row>
    <row r="39" spans="1:14" x14ac:dyDescent="0.25">
      <c r="A39" s="39"/>
      <c r="B39" s="59"/>
      <c r="C39" s="41" t="str">
        <f>Pivot!B41</f>
        <v>UP</v>
      </c>
      <c r="D39" s="41" t="str">
        <f>Pivot!C41</f>
        <v>Cozad, NE</v>
      </c>
      <c r="E39" s="41" t="str">
        <f>Pivot!D41</f>
        <v>Kalama, WA</v>
      </c>
      <c r="F39" s="41" t="str">
        <f>IF(Pivot!E41="Railroad/Private","Railroad",Pivot!E41)</f>
        <v>Railroad</v>
      </c>
      <c r="G39" s="54">
        <f>Pivot!F41</f>
        <v>5140</v>
      </c>
      <c r="H39" s="54">
        <f>Pivot!G41</f>
        <v>1109.02</v>
      </c>
      <c r="I39" s="54">
        <f>Pivot!H41</f>
        <v>6249.02</v>
      </c>
      <c r="J39" s="56">
        <f>Pivot!I41</f>
        <v>1.6889243243243244</v>
      </c>
      <c r="K39" s="56">
        <f>Pivot!J41</f>
        <v>62.055809334657404</v>
      </c>
      <c r="L39" s="58">
        <f>Pivot!K41*100</f>
        <v>-4.9919724631158902</v>
      </c>
      <c r="M39" s="39"/>
    </row>
    <row r="40" spans="1:14" x14ac:dyDescent="0.25">
      <c r="A40" s="39"/>
      <c r="B40" s="59"/>
      <c r="C40" s="41" t="str">
        <f>Pivot!B42</f>
        <v>UP</v>
      </c>
      <c r="D40" s="41" t="str">
        <f>Pivot!C42</f>
        <v>Cozad, NE</v>
      </c>
      <c r="E40" s="41" t="str">
        <f>Pivot!D42</f>
        <v>Houston, TX</v>
      </c>
      <c r="F40" s="41" t="str">
        <f>IF(Pivot!E42="Railroad/Private","Railroad",Pivot!E42)</f>
        <v>Railroad</v>
      </c>
      <c r="G40" s="54">
        <f>Pivot!F42</f>
        <v>4010</v>
      </c>
      <c r="H40" s="54">
        <f>Pivot!G42</f>
        <v>765.38</v>
      </c>
      <c r="I40" s="54">
        <f>Pivot!H42</f>
        <v>4775.38</v>
      </c>
      <c r="J40" s="56">
        <f>Pivot!I42</f>
        <v>1.2906432432432433</v>
      </c>
      <c r="K40" s="56">
        <f>Pivot!J42</f>
        <v>47.421847070506452</v>
      </c>
      <c r="L40" s="58">
        <f>Pivot!K42*100</f>
        <v>-17.833594868406564</v>
      </c>
      <c r="M40" s="39"/>
    </row>
    <row r="41" spans="1:14" x14ac:dyDescent="0.25">
      <c r="A41" s="39"/>
      <c r="B41" s="59"/>
      <c r="C41" s="41" t="str">
        <f>Pivot!B43</f>
        <v>UP</v>
      </c>
      <c r="D41" s="41" t="str">
        <f>Pivot!C43</f>
        <v>Sloan, IA</v>
      </c>
      <c r="E41" s="41" t="str">
        <f>Pivot!D43</f>
        <v>Ama, LA</v>
      </c>
      <c r="F41" s="41" t="str">
        <f>IF(Pivot!E43="Railroad/Private","Railroad",Pivot!E43)</f>
        <v>Railroad</v>
      </c>
      <c r="G41" s="54">
        <f>Pivot!F43</f>
        <v>4090</v>
      </c>
      <c r="H41" s="54">
        <f>Pivot!G43</f>
        <v>874.01</v>
      </c>
      <c r="I41" s="54">
        <f>Pivot!H43</f>
        <v>4964.01</v>
      </c>
      <c r="J41" s="56">
        <f>Pivot!I43</f>
        <v>1.3416243243243244</v>
      </c>
      <c r="K41" s="56">
        <f>Pivot!J43</f>
        <v>49.295034756703082</v>
      </c>
      <c r="L41" s="58">
        <f>Pivot!K43*100</f>
        <v>-16.355894504842716</v>
      </c>
      <c r="M41" s="39"/>
    </row>
    <row r="42" spans="1:14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</row>
    <row r="44" spans="1:14" x14ac:dyDescent="0.25">
      <c r="I44" s="4"/>
    </row>
  </sheetData>
  <mergeCells count="2">
    <mergeCell ref="B27:B41"/>
    <mergeCell ref="B3:B26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F28D9-A6FA-49F5-AC59-B3B7713D0FD6}">
  <dimension ref="A1:Z48"/>
  <sheetViews>
    <sheetView workbookViewId="0"/>
  </sheetViews>
  <sheetFormatPr defaultRowHeight="15" x14ac:dyDescent="0.25"/>
  <cols>
    <col min="1" max="1" width="33.28515625" bestFit="1" customWidth="1"/>
    <col min="2" max="2" width="9.5703125" bestFit="1" customWidth="1"/>
    <col min="7" max="7" width="10.28515625" bestFit="1" customWidth="1"/>
    <col min="8" max="8" width="9" bestFit="1" customWidth="1"/>
    <col min="9" max="9" width="2.140625" customWidth="1"/>
    <col min="10" max="10" width="36.28515625" bestFit="1" customWidth="1"/>
    <col min="11" max="11" width="9.5703125" bestFit="1" customWidth="1"/>
    <col min="16" max="16" width="11.7109375" customWidth="1"/>
    <col min="18" max="18" width="2.140625" customWidth="1"/>
    <col min="19" max="19" width="36.28515625" bestFit="1" customWidth="1"/>
    <col min="20" max="20" width="9.5703125" bestFit="1" customWidth="1"/>
    <col min="24" max="24" width="5.85546875" bestFit="1" customWidth="1"/>
    <col min="25" max="25" width="11.140625" customWidth="1"/>
  </cols>
  <sheetData>
    <row r="1" spans="1:26" x14ac:dyDescent="0.25">
      <c r="A1" t="s">
        <v>218</v>
      </c>
      <c r="B1" t="s">
        <v>219</v>
      </c>
      <c r="J1" t="s">
        <v>218</v>
      </c>
      <c r="K1" t="s">
        <v>220</v>
      </c>
      <c r="S1" t="s">
        <v>218</v>
      </c>
      <c r="T1" t="s">
        <v>220</v>
      </c>
    </row>
    <row r="2" spans="1:26" x14ac:dyDescent="0.25">
      <c r="A2" s="15" t="s">
        <v>221</v>
      </c>
      <c r="B2" s="15"/>
      <c r="C2" s="15"/>
      <c r="J2" s="15" t="s">
        <v>221</v>
      </c>
      <c r="K2" s="15"/>
      <c r="L2" s="15"/>
      <c r="S2" s="15" t="s">
        <v>222</v>
      </c>
      <c r="T2" s="15"/>
      <c r="U2" s="15"/>
    </row>
    <row r="3" spans="1:26" x14ac:dyDescent="0.25">
      <c r="A3" t="s">
        <v>223</v>
      </c>
      <c r="J3" t="s">
        <v>223</v>
      </c>
      <c r="S3" t="s">
        <v>224</v>
      </c>
    </row>
    <row r="4" spans="1:26" x14ac:dyDescent="0.25">
      <c r="A4" s="19" t="s">
        <v>35</v>
      </c>
      <c r="B4">
        <v>113210</v>
      </c>
      <c r="J4" s="20" t="s">
        <v>72</v>
      </c>
      <c r="K4">
        <v>114410</v>
      </c>
      <c r="S4" s="20" t="s">
        <v>72</v>
      </c>
      <c r="T4">
        <v>114410</v>
      </c>
    </row>
    <row r="5" spans="1:26" x14ac:dyDescent="0.25">
      <c r="A5" t="s">
        <v>225</v>
      </c>
      <c r="D5" t="s">
        <v>226</v>
      </c>
      <c r="E5" s="16">
        <f>111/1.10231</f>
        <v>100.69762589471202</v>
      </c>
      <c r="F5" t="s">
        <v>227</v>
      </c>
      <c r="J5" t="s">
        <v>225</v>
      </c>
      <c r="M5" t="s">
        <v>226</v>
      </c>
      <c r="N5" s="16">
        <f>111/1.10231</f>
        <v>100.69762589471202</v>
      </c>
      <c r="O5" t="s">
        <v>227</v>
      </c>
      <c r="S5" t="s">
        <v>225</v>
      </c>
      <c r="V5" t="s">
        <v>226</v>
      </c>
      <c r="W5" s="16">
        <f>111/1.10231</f>
        <v>100.69762589471202</v>
      </c>
      <c r="X5" t="s">
        <v>227</v>
      </c>
    </row>
    <row r="6" spans="1:26" x14ac:dyDescent="0.25">
      <c r="A6" t="s">
        <v>228</v>
      </c>
      <c r="J6" t="s">
        <v>228</v>
      </c>
      <c r="S6" t="s">
        <v>228</v>
      </c>
    </row>
    <row r="7" spans="1:26" x14ac:dyDescent="0.25">
      <c r="A7" t="s">
        <v>229</v>
      </c>
      <c r="B7">
        <v>718</v>
      </c>
      <c r="J7" t="s">
        <v>229</v>
      </c>
      <c r="K7">
        <v>718</v>
      </c>
      <c r="S7" t="s">
        <v>229</v>
      </c>
      <c r="T7">
        <v>245</v>
      </c>
    </row>
    <row r="8" spans="1:26" x14ac:dyDescent="0.25">
      <c r="C8" t="s">
        <v>230</v>
      </c>
      <c r="D8" t="s">
        <v>230</v>
      </c>
      <c r="E8" t="s">
        <v>231</v>
      </c>
      <c r="G8" t="s">
        <v>232</v>
      </c>
      <c r="L8" t="s">
        <v>230</v>
      </c>
      <c r="M8" t="s">
        <v>230</v>
      </c>
      <c r="N8" t="s">
        <v>231</v>
      </c>
      <c r="P8" t="s">
        <v>232</v>
      </c>
      <c r="U8" t="s">
        <v>230</v>
      </c>
      <c r="V8" t="s">
        <v>230</v>
      </c>
      <c r="W8" t="s">
        <v>231</v>
      </c>
      <c r="Y8" t="s">
        <v>232</v>
      </c>
    </row>
    <row r="9" spans="1:26" ht="15.75" thickBot="1" x14ac:dyDescent="0.3">
      <c r="A9" s="14" t="s">
        <v>233</v>
      </c>
      <c r="B9" s="14" t="s">
        <v>234</v>
      </c>
      <c r="C9" s="14" t="s">
        <v>235</v>
      </c>
      <c r="D9" s="14" t="s">
        <v>236</v>
      </c>
      <c r="E9" s="14" t="s">
        <v>230</v>
      </c>
      <c r="G9" s="14" t="s">
        <v>237</v>
      </c>
      <c r="H9" s="14" t="s">
        <v>238</v>
      </c>
      <c r="J9" s="14" t="s">
        <v>233</v>
      </c>
      <c r="K9" s="14" t="s">
        <v>234</v>
      </c>
      <c r="L9" s="14" t="s">
        <v>235</v>
      </c>
      <c r="M9" s="14" t="s">
        <v>236</v>
      </c>
      <c r="N9" s="14" t="s">
        <v>230</v>
      </c>
      <c r="P9" s="14" t="s">
        <v>237</v>
      </c>
      <c r="Q9" s="14" t="s">
        <v>238</v>
      </c>
      <c r="S9" s="14" t="s">
        <v>233</v>
      </c>
      <c r="T9" s="14" t="s">
        <v>234</v>
      </c>
      <c r="U9" s="14" t="s">
        <v>235</v>
      </c>
      <c r="V9" s="14" t="s">
        <v>236</v>
      </c>
      <c r="W9" s="14" t="s">
        <v>230</v>
      </c>
      <c r="Y9" s="14" t="s">
        <v>237</v>
      </c>
      <c r="Z9" s="14" t="s">
        <v>238</v>
      </c>
    </row>
    <row r="10" spans="1:26" x14ac:dyDescent="0.25">
      <c r="A10" t="s">
        <v>239</v>
      </c>
      <c r="B10" s="5">
        <v>3190</v>
      </c>
      <c r="C10" s="17">
        <v>0.46</v>
      </c>
      <c r="D10" s="2">
        <f>$B$7*C10</f>
        <v>330.28000000000003</v>
      </c>
      <c r="E10" s="18">
        <f t="shared" ref="E10:E37" si="0">B10+D10</f>
        <v>3520.28</v>
      </c>
      <c r="J10" t="s">
        <v>239</v>
      </c>
      <c r="K10" s="5">
        <v>3775</v>
      </c>
      <c r="L10" s="17">
        <v>0.46</v>
      </c>
      <c r="M10" s="2">
        <f>$K$7*L10</f>
        <v>330.28000000000003</v>
      </c>
      <c r="N10" s="18">
        <f t="shared" ref="N10:N37" si="1">K10+M10</f>
        <v>4105.28</v>
      </c>
      <c r="S10" t="s">
        <v>239</v>
      </c>
      <c r="T10" s="5">
        <v>2317</v>
      </c>
      <c r="U10" s="17">
        <v>0.46</v>
      </c>
      <c r="V10" s="2">
        <f>$T$7*U10</f>
        <v>112.7</v>
      </c>
      <c r="W10" s="18">
        <f t="shared" ref="W10:W36" si="2">T10+V10</f>
        <v>2429.6999999999998</v>
      </c>
    </row>
    <row r="11" spans="1:26" x14ac:dyDescent="0.25">
      <c r="A11" t="s">
        <v>240</v>
      </c>
      <c r="B11" s="5">
        <v>3190</v>
      </c>
      <c r="C11" s="17">
        <v>0.5</v>
      </c>
      <c r="D11" s="2">
        <f t="shared" ref="D11:D37" si="3">$B$7*C11</f>
        <v>359</v>
      </c>
      <c r="E11" s="18">
        <f t="shared" si="0"/>
        <v>3549</v>
      </c>
      <c r="J11" t="s">
        <v>240</v>
      </c>
      <c r="K11" s="5">
        <v>3775</v>
      </c>
      <c r="L11" s="17">
        <v>0.5</v>
      </c>
      <c r="M11" s="2">
        <f t="shared" ref="M11:M37" si="4">$K$7*L11</f>
        <v>359</v>
      </c>
      <c r="N11" s="18">
        <f t="shared" si="1"/>
        <v>4134</v>
      </c>
      <c r="S11" t="s">
        <v>240</v>
      </c>
      <c r="T11" s="5">
        <v>2317</v>
      </c>
      <c r="U11" s="17">
        <v>0.5</v>
      </c>
      <c r="V11" s="2">
        <f t="shared" ref="V11:V36" si="5">$T$7*U11</f>
        <v>122.5</v>
      </c>
      <c r="W11" s="18">
        <f t="shared" si="2"/>
        <v>2439.5</v>
      </c>
    </row>
    <row r="12" spans="1:26" x14ac:dyDescent="0.25">
      <c r="A12" t="s">
        <v>241</v>
      </c>
      <c r="B12" s="5">
        <v>3190</v>
      </c>
      <c r="C12" s="17">
        <v>0.49</v>
      </c>
      <c r="D12" s="2">
        <f t="shared" si="3"/>
        <v>351.82</v>
      </c>
      <c r="E12" s="18">
        <f t="shared" si="0"/>
        <v>3541.82</v>
      </c>
      <c r="J12" t="s">
        <v>241</v>
      </c>
      <c r="K12" s="5">
        <v>3775</v>
      </c>
      <c r="L12" s="17">
        <v>0.49</v>
      </c>
      <c r="M12" s="2">
        <f t="shared" si="4"/>
        <v>351.82</v>
      </c>
      <c r="N12" s="18">
        <f t="shared" si="1"/>
        <v>4126.82</v>
      </c>
      <c r="S12" t="s">
        <v>241</v>
      </c>
      <c r="T12" s="5">
        <v>2317</v>
      </c>
      <c r="U12" s="17">
        <v>0.49</v>
      </c>
      <c r="V12" s="2">
        <f t="shared" si="5"/>
        <v>120.05</v>
      </c>
      <c r="W12" s="18">
        <f t="shared" si="2"/>
        <v>2437.0500000000002</v>
      </c>
    </row>
    <row r="13" spans="1:26" x14ac:dyDescent="0.25">
      <c r="A13" t="s">
        <v>242</v>
      </c>
      <c r="B13" s="5">
        <v>3190</v>
      </c>
      <c r="C13" s="17">
        <v>0.44</v>
      </c>
      <c r="D13" s="2">
        <f t="shared" si="3"/>
        <v>315.92</v>
      </c>
      <c r="E13" s="18">
        <f t="shared" si="0"/>
        <v>3505.92</v>
      </c>
      <c r="J13" t="s">
        <v>242</v>
      </c>
      <c r="K13" s="5">
        <v>3775</v>
      </c>
      <c r="L13" s="17">
        <v>0.44</v>
      </c>
      <c r="M13" s="2">
        <f t="shared" si="4"/>
        <v>315.92</v>
      </c>
      <c r="N13" s="18">
        <f t="shared" si="1"/>
        <v>4090.92</v>
      </c>
      <c r="S13" t="s">
        <v>242</v>
      </c>
      <c r="T13" s="5">
        <v>2317</v>
      </c>
      <c r="U13" s="17">
        <v>0.44</v>
      </c>
      <c r="V13" s="2">
        <f t="shared" si="5"/>
        <v>107.8</v>
      </c>
      <c r="W13" s="18">
        <f t="shared" si="2"/>
        <v>2424.8000000000002</v>
      </c>
    </row>
    <row r="14" spans="1:26" x14ac:dyDescent="0.25">
      <c r="A14" t="s">
        <v>243</v>
      </c>
      <c r="B14" s="5">
        <v>3190</v>
      </c>
      <c r="C14" s="17">
        <v>0.38</v>
      </c>
      <c r="D14" s="2">
        <f t="shared" si="3"/>
        <v>272.83999999999997</v>
      </c>
      <c r="E14" s="18">
        <f t="shared" si="0"/>
        <v>3462.84</v>
      </c>
      <c r="J14" t="s">
        <v>243</v>
      </c>
      <c r="K14" s="5">
        <v>3775</v>
      </c>
      <c r="L14" s="17">
        <v>0.38</v>
      </c>
      <c r="M14" s="2">
        <f t="shared" si="4"/>
        <v>272.83999999999997</v>
      </c>
      <c r="N14" s="18">
        <f t="shared" si="1"/>
        <v>4047.84</v>
      </c>
      <c r="S14" t="s">
        <v>243</v>
      </c>
      <c r="T14" s="5">
        <v>2317</v>
      </c>
      <c r="U14" s="17">
        <v>0.38</v>
      </c>
      <c r="V14" s="2">
        <f t="shared" si="5"/>
        <v>93.1</v>
      </c>
      <c r="W14" s="18">
        <f t="shared" si="2"/>
        <v>2410.1</v>
      </c>
    </row>
    <row r="15" spans="1:26" x14ac:dyDescent="0.25">
      <c r="A15" t="s">
        <v>244</v>
      </c>
      <c r="B15" s="5">
        <v>3190</v>
      </c>
      <c r="C15" s="17">
        <v>0.36</v>
      </c>
      <c r="D15" s="2">
        <f t="shared" si="3"/>
        <v>258.48</v>
      </c>
      <c r="E15" s="18">
        <f t="shared" si="0"/>
        <v>3448.48</v>
      </c>
      <c r="F15" t="s">
        <v>245</v>
      </c>
      <c r="G15" s="42">
        <f>AVERAGE(E13:E15)</f>
        <v>3472.4133333333334</v>
      </c>
      <c r="H15" s="42">
        <f>G15/E5</f>
        <v>34.483567040240239</v>
      </c>
      <c r="J15" t="s">
        <v>244</v>
      </c>
      <c r="K15" s="5">
        <v>3775</v>
      </c>
      <c r="L15" s="17">
        <v>0.36</v>
      </c>
      <c r="M15" s="2">
        <f t="shared" si="4"/>
        <v>258.48</v>
      </c>
      <c r="N15" s="18">
        <f t="shared" si="1"/>
        <v>4033.48</v>
      </c>
      <c r="O15" t="s">
        <v>245</v>
      </c>
      <c r="P15" s="42">
        <f>AVERAGE(N13:N15)</f>
        <v>4057.4133333333334</v>
      </c>
      <c r="Q15" s="42">
        <f>P15/N5</f>
        <v>40.293038661861864</v>
      </c>
      <c r="S15" t="s">
        <v>244</v>
      </c>
      <c r="T15" s="5">
        <v>2317</v>
      </c>
      <c r="U15" s="17">
        <v>0.36</v>
      </c>
      <c r="V15" s="2">
        <f t="shared" si="5"/>
        <v>88.2</v>
      </c>
      <c r="W15" s="18">
        <f t="shared" si="2"/>
        <v>2405.1999999999998</v>
      </c>
      <c r="X15" t="s">
        <v>245</v>
      </c>
      <c r="Y15" s="42">
        <f>AVERAGE(W13:W15)</f>
        <v>2413.3666666666663</v>
      </c>
      <c r="Z15" s="42">
        <f>Y15/$W$5</f>
        <v>23.96647036336336</v>
      </c>
    </row>
    <row r="16" spans="1:26" x14ac:dyDescent="0.25">
      <c r="A16" t="s">
        <v>246</v>
      </c>
      <c r="B16" s="5">
        <v>3190</v>
      </c>
      <c r="C16" s="17">
        <v>0.39</v>
      </c>
      <c r="D16" s="2">
        <f t="shared" si="3"/>
        <v>280.02</v>
      </c>
      <c r="E16" s="18">
        <f t="shared" si="0"/>
        <v>3470.02</v>
      </c>
      <c r="F16" s="15"/>
      <c r="G16" s="15"/>
      <c r="H16" s="15"/>
      <c r="J16" t="s">
        <v>246</v>
      </c>
      <c r="K16" s="5">
        <v>3775</v>
      </c>
      <c r="L16" s="17">
        <v>0.39</v>
      </c>
      <c r="M16" s="2">
        <f t="shared" si="4"/>
        <v>280.02</v>
      </c>
      <c r="N16" s="18">
        <f t="shared" si="1"/>
        <v>4055.02</v>
      </c>
      <c r="O16" s="15"/>
      <c r="P16" s="15"/>
      <c r="Q16" s="15"/>
      <c r="S16" t="s">
        <v>246</v>
      </c>
      <c r="T16" s="5">
        <v>2317</v>
      </c>
      <c r="U16" s="17">
        <v>0.39</v>
      </c>
      <c r="V16" s="2">
        <f t="shared" si="5"/>
        <v>95.55</v>
      </c>
      <c r="W16" s="18">
        <f t="shared" si="2"/>
        <v>2412.5500000000002</v>
      </c>
      <c r="X16" s="15"/>
      <c r="Y16" s="21"/>
      <c r="Z16" s="21"/>
    </row>
    <row r="17" spans="1:26" x14ac:dyDescent="0.25">
      <c r="A17" t="s">
        <v>247</v>
      </c>
      <c r="B17" s="5">
        <v>3190</v>
      </c>
      <c r="C17" s="17">
        <v>0.39</v>
      </c>
      <c r="D17" s="2">
        <f t="shared" si="3"/>
        <v>280.02</v>
      </c>
      <c r="E17" s="18">
        <f t="shared" si="0"/>
        <v>3470.02</v>
      </c>
      <c r="F17" s="15"/>
      <c r="G17" s="15"/>
      <c r="H17" s="15"/>
      <c r="J17" t="s">
        <v>247</v>
      </c>
      <c r="K17" s="5">
        <v>3775</v>
      </c>
      <c r="L17" s="17">
        <v>0.39</v>
      </c>
      <c r="M17" s="2">
        <f t="shared" si="4"/>
        <v>280.02</v>
      </c>
      <c r="N17" s="18">
        <f t="shared" si="1"/>
        <v>4055.02</v>
      </c>
      <c r="O17" s="15"/>
      <c r="P17" s="15"/>
      <c r="Q17" s="15"/>
      <c r="S17" t="s">
        <v>247</v>
      </c>
      <c r="T17" s="5">
        <v>2317</v>
      </c>
      <c r="U17" s="17">
        <v>0.39</v>
      </c>
      <c r="V17" s="2">
        <f t="shared" si="5"/>
        <v>95.55</v>
      </c>
      <c r="W17" s="18">
        <f t="shared" si="2"/>
        <v>2412.5500000000002</v>
      </c>
      <c r="X17" s="15"/>
      <c r="Y17" s="21"/>
      <c r="Z17" s="21"/>
    </row>
    <row r="18" spans="1:26" x14ac:dyDescent="0.25">
      <c r="A18" t="s">
        <v>248</v>
      </c>
      <c r="B18" s="5">
        <v>3190</v>
      </c>
      <c r="C18" s="17">
        <v>0.39</v>
      </c>
      <c r="D18" s="2">
        <f t="shared" si="3"/>
        <v>280.02</v>
      </c>
      <c r="E18" s="18">
        <f t="shared" si="0"/>
        <v>3470.02</v>
      </c>
      <c r="F18" s="15"/>
      <c r="G18" s="15"/>
      <c r="H18" s="15"/>
      <c r="J18" t="s">
        <v>248</v>
      </c>
      <c r="K18" s="5">
        <v>3775</v>
      </c>
      <c r="L18" s="17">
        <v>0.39</v>
      </c>
      <c r="M18" s="2">
        <f t="shared" si="4"/>
        <v>280.02</v>
      </c>
      <c r="N18" s="18">
        <f t="shared" si="1"/>
        <v>4055.02</v>
      </c>
      <c r="O18" s="15"/>
      <c r="P18" s="15"/>
      <c r="Q18" s="15"/>
      <c r="S18" t="s">
        <v>248</v>
      </c>
      <c r="T18" s="5">
        <v>2317</v>
      </c>
      <c r="U18" s="17">
        <v>0.39</v>
      </c>
      <c r="V18" s="2">
        <f t="shared" si="5"/>
        <v>95.55</v>
      </c>
      <c r="W18" s="18">
        <f t="shared" si="2"/>
        <v>2412.5500000000002</v>
      </c>
      <c r="X18" s="15"/>
      <c r="Y18" s="42">
        <f>AVERAGE(W16:W18)</f>
        <v>2412.5500000000002</v>
      </c>
      <c r="Z18" s="42">
        <f>Y18/$W$5</f>
        <v>23.958360274774776</v>
      </c>
    </row>
    <row r="19" spans="1:26" x14ac:dyDescent="0.25">
      <c r="A19" t="s">
        <v>249</v>
      </c>
      <c r="B19" s="5">
        <v>3190</v>
      </c>
      <c r="C19" s="17">
        <v>0.35</v>
      </c>
      <c r="D19" s="2">
        <f t="shared" si="3"/>
        <v>251.29999999999998</v>
      </c>
      <c r="E19" s="18">
        <f t="shared" si="0"/>
        <v>3441.3</v>
      </c>
      <c r="F19" s="15"/>
      <c r="G19" s="15"/>
      <c r="H19" s="15"/>
      <c r="J19" t="s">
        <v>249</v>
      </c>
      <c r="K19" s="5">
        <v>3775</v>
      </c>
      <c r="L19" s="17">
        <v>0.35</v>
      </c>
      <c r="M19" s="2">
        <f t="shared" si="4"/>
        <v>251.29999999999998</v>
      </c>
      <c r="N19" s="18">
        <f t="shared" si="1"/>
        <v>4026.3</v>
      </c>
      <c r="O19" s="15"/>
      <c r="P19" s="15"/>
      <c r="Q19" s="15"/>
      <c r="S19" t="s">
        <v>249</v>
      </c>
      <c r="T19" s="5">
        <v>2317</v>
      </c>
      <c r="U19" s="17">
        <v>0.35</v>
      </c>
      <c r="V19" s="2">
        <f t="shared" si="5"/>
        <v>85.75</v>
      </c>
      <c r="W19" s="18">
        <f t="shared" si="2"/>
        <v>2402.75</v>
      </c>
      <c r="X19" s="15"/>
      <c r="Y19" s="21"/>
      <c r="Z19" s="21"/>
    </row>
    <row r="20" spans="1:26" x14ac:dyDescent="0.25">
      <c r="A20" t="s">
        <v>250</v>
      </c>
      <c r="B20" s="5">
        <v>3190</v>
      </c>
      <c r="C20" s="17">
        <v>0.33</v>
      </c>
      <c r="D20" s="2">
        <f t="shared" si="3"/>
        <v>236.94</v>
      </c>
      <c r="E20" s="18">
        <f t="shared" si="0"/>
        <v>3426.94</v>
      </c>
      <c r="F20" s="15"/>
      <c r="G20" s="15"/>
      <c r="H20" s="15"/>
      <c r="J20" t="s">
        <v>250</v>
      </c>
      <c r="K20" s="5">
        <v>3775</v>
      </c>
      <c r="L20" s="17">
        <v>0.33</v>
      </c>
      <c r="M20" s="2">
        <f t="shared" si="4"/>
        <v>236.94</v>
      </c>
      <c r="N20" s="18">
        <f t="shared" si="1"/>
        <v>4011.94</v>
      </c>
      <c r="O20" s="15"/>
      <c r="P20" s="15"/>
      <c r="Q20" s="15"/>
      <c r="S20" t="s">
        <v>250</v>
      </c>
      <c r="T20" s="5">
        <v>2317</v>
      </c>
      <c r="U20" s="17">
        <v>0.33</v>
      </c>
      <c r="V20" s="2">
        <f t="shared" si="5"/>
        <v>80.850000000000009</v>
      </c>
      <c r="W20" s="18">
        <f t="shared" si="2"/>
        <v>2397.85</v>
      </c>
      <c r="X20" s="15"/>
      <c r="Y20" s="21"/>
      <c r="Z20" s="21"/>
    </row>
    <row r="21" spans="1:26" x14ac:dyDescent="0.25">
      <c r="A21" t="s">
        <v>251</v>
      </c>
      <c r="B21" s="5">
        <v>3190</v>
      </c>
      <c r="C21" s="17">
        <v>0.35</v>
      </c>
      <c r="D21" s="2">
        <f t="shared" si="3"/>
        <v>251.29999999999998</v>
      </c>
      <c r="E21" s="18">
        <f t="shared" si="0"/>
        <v>3441.3</v>
      </c>
      <c r="F21" s="15"/>
      <c r="G21" s="15"/>
      <c r="H21" s="15"/>
      <c r="J21" t="s">
        <v>251</v>
      </c>
      <c r="K21" s="5">
        <v>4055</v>
      </c>
      <c r="L21" s="17">
        <v>0.35</v>
      </c>
      <c r="M21" s="2">
        <f t="shared" si="4"/>
        <v>251.29999999999998</v>
      </c>
      <c r="N21" s="18">
        <f t="shared" si="1"/>
        <v>4306.3</v>
      </c>
      <c r="O21" s="15"/>
      <c r="P21" s="15"/>
      <c r="Q21" s="15"/>
      <c r="S21" t="s">
        <v>251</v>
      </c>
      <c r="T21" s="5">
        <v>2597</v>
      </c>
      <c r="U21" s="17">
        <v>0.35</v>
      </c>
      <c r="V21" s="2">
        <f t="shared" si="5"/>
        <v>85.75</v>
      </c>
      <c r="W21" s="18">
        <f t="shared" si="2"/>
        <v>2682.75</v>
      </c>
      <c r="X21" s="15"/>
      <c r="Y21" s="42">
        <f>AVERAGE(W19:W21)</f>
        <v>2494.4500000000003</v>
      </c>
      <c r="Z21" s="42">
        <f>Y21/$W$5</f>
        <v>24.771686301801804</v>
      </c>
    </row>
    <row r="22" spans="1:26" x14ac:dyDescent="0.25">
      <c r="A22" t="s">
        <v>252</v>
      </c>
      <c r="B22" s="5">
        <v>3470</v>
      </c>
      <c r="C22" s="17">
        <v>0.33</v>
      </c>
      <c r="D22" s="2">
        <f t="shared" si="3"/>
        <v>236.94</v>
      </c>
      <c r="E22" s="18">
        <f t="shared" si="0"/>
        <v>3706.94</v>
      </c>
      <c r="F22" s="15"/>
      <c r="G22" s="15"/>
      <c r="H22" s="15"/>
      <c r="J22" t="s">
        <v>252</v>
      </c>
      <c r="K22" s="5">
        <v>4055</v>
      </c>
      <c r="L22" s="17">
        <v>0.33</v>
      </c>
      <c r="M22" s="2">
        <f t="shared" si="4"/>
        <v>236.94</v>
      </c>
      <c r="N22" s="18">
        <f t="shared" si="1"/>
        <v>4291.9399999999996</v>
      </c>
      <c r="O22" s="15"/>
      <c r="P22" s="15"/>
      <c r="Q22" s="15"/>
      <c r="S22" t="s">
        <v>252</v>
      </c>
      <c r="T22" s="5">
        <v>2597</v>
      </c>
      <c r="U22" s="17">
        <v>0.33</v>
      </c>
      <c r="V22" s="2">
        <f t="shared" si="5"/>
        <v>80.850000000000009</v>
      </c>
      <c r="W22" s="18">
        <f t="shared" si="2"/>
        <v>2677.85</v>
      </c>
      <c r="X22" s="15"/>
      <c r="Y22" s="21"/>
      <c r="Z22" s="21"/>
    </row>
    <row r="23" spans="1:26" x14ac:dyDescent="0.25">
      <c r="A23" t="s">
        <v>253</v>
      </c>
      <c r="B23" s="5">
        <v>3470</v>
      </c>
      <c r="C23" s="16">
        <v>0.3</v>
      </c>
      <c r="D23" s="2">
        <f t="shared" si="3"/>
        <v>215.4</v>
      </c>
      <c r="E23" s="18">
        <f t="shared" si="0"/>
        <v>3685.4</v>
      </c>
      <c r="F23" s="15"/>
      <c r="G23" s="15"/>
      <c r="H23" s="15"/>
      <c r="J23" t="s">
        <v>253</v>
      </c>
      <c r="K23" s="5">
        <v>4055</v>
      </c>
      <c r="L23" s="16">
        <v>0.3</v>
      </c>
      <c r="M23" s="2">
        <f t="shared" si="4"/>
        <v>215.4</v>
      </c>
      <c r="N23" s="18">
        <f t="shared" si="1"/>
        <v>4270.3999999999996</v>
      </c>
      <c r="O23" s="15"/>
      <c r="P23" s="15"/>
      <c r="Q23" s="15"/>
      <c r="S23" t="s">
        <v>253</v>
      </c>
      <c r="T23" s="5">
        <v>2597</v>
      </c>
      <c r="U23" s="16">
        <v>0.3</v>
      </c>
      <c r="V23" s="2">
        <f t="shared" si="5"/>
        <v>73.5</v>
      </c>
      <c r="W23" s="18">
        <f t="shared" si="2"/>
        <v>2670.5</v>
      </c>
      <c r="X23" s="15"/>
      <c r="Y23" s="21"/>
      <c r="Z23" s="21"/>
    </row>
    <row r="24" spans="1:26" x14ac:dyDescent="0.25">
      <c r="A24" t="s">
        <v>254</v>
      </c>
      <c r="B24" s="5">
        <v>3470</v>
      </c>
      <c r="C24" s="17">
        <v>0.3</v>
      </c>
      <c r="D24" s="2">
        <f t="shared" si="3"/>
        <v>215.4</v>
      </c>
      <c r="E24" s="18">
        <f t="shared" si="0"/>
        <v>3685.4</v>
      </c>
      <c r="F24" s="15"/>
      <c r="G24" s="15"/>
      <c r="H24" s="15"/>
      <c r="J24" t="s">
        <v>254</v>
      </c>
      <c r="K24" s="5">
        <v>4055</v>
      </c>
      <c r="L24" s="17">
        <v>0.3</v>
      </c>
      <c r="M24" s="2">
        <f t="shared" si="4"/>
        <v>215.4</v>
      </c>
      <c r="N24" s="18">
        <f t="shared" si="1"/>
        <v>4270.3999999999996</v>
      </c>
      <c r="O24" s="15"/>
      <c r="P24" s="15"/>
      <c r="Q24" s="15"/>
      <c r="S24" t="s">
        <v>254</v>
      </c>
      <c r="T24" s="5">
        <v>2597</v>
      </c>
      <c r="U24" s="17">
        <v>0.3</v>
      </c>
      <c r="V24" s="2">
        <f t="shared" si="5"/>
        <v>73.5</v>
      </c>
      <c r="W24" s="18">
        <f t="shared" si="2"/>
        <v>2670.5</v>
      </c>
      <c r="X24" s="15"/>
      <c r="Y24" s="42">
        <f>AVERAGE(W22:W24)</f>
        <v>2672.9500000000003</v>
      </c>
      <c r="Z24" s="42">
        <f>Y24/$W$5</f>
        <v>26.544319950450451</v>
      </c>
    </row>
    <row r="25" spans="1:26" x14ac:dyDescent="0.25">
      <c r="A25" t="s">
        <v>255</v>
      </c>
      <c r="B25" s="5">
        <v>3470</v>
      </c>
      <c r="C25" s="17">
        <v>0.28999999999999998</v>
      </c>
      <c r="D25" s="2">
        <f t="shared" si="3"/>
        <v>208.22</v>
      </c>
      <c r="E25" s="18">
        <f t="shared" si="0"/>
        <v>3678.22</v>
      </c>
      <c r="F25" s="15"/>
      <c r="G25" s="15"/>
      <c r="H25" s="15"/>
      <c r="J25" t="s">
        <v>255</v>
      </c>
      <c r="K25" s="5">
        <v>4055</v>
      </c>
      <c r="L25" s="17">
        <v>0.28999999999999998</v>
      </c>
      <c r="M25" s="2">
        <f t="shared" si="4"/>
        <v>208.22</v>
      </c>
      <c r="N25" s="18">
        <f t="shared" si="1"/>
        <v>4263.22</v>
      </c>
      <c r="O25" s="15"/>
      <c r="P25" s="15"/>
      <c r="Q25" s="15"/>
      <c r="S25" t="s">
        <v>255</v>
      </c>
      <c r="T25" s="5">
        <v>2597</v>
      </c>
      <c r="U25" s="17">
        <v>0.28999999999999998</v>
      </c>
      <c r="V25" s="2">
        <f t="shared" si="5"/>
        <v>71.05</v>
      </c>
      <c r="W25" s="18">
        <f t="shared" si="2"/>
        <v>2668.05</v>
      </c>
      <c r="X25" s="15"/>
      <c r="Y25" s="21"/>
      <c r="Z25" s="21"/>
    </row>
    <row r="26" spans="1:26" x14ac:dyDescent="0.25">
      <c r="A26" t="s">
        <v>256</v>
      </c>
      <c r="B26" s="5">
        <v>3470</v>
      </c>
      <c r="C26" s="17">
        <v>0.28000000000000003</v>
      </c>
      <c r="D26" s="2">
        <f t="shared" si="3"/>
        <v>201.04000000000002</v>
      </c>
      <c r="E26" s="18">
        <f t="shared" si="0"/>
        <v>3671.04</v>
      </c>
      <c r="F26" s="15"/>
      <c r="G26" s="15"/>
      <c r="H26" s="15"/>
      <c r="J26" t="s">
        <v>256</v>
      </c>
      <c r="K26" s="5">
        <v>4055</v>
      </c>
      <c r="L26" s="17">
        <v>0.28000000000000003</v>
      </c>
      <c r="M26" s="2">
        <f t="shared" si="4"/>
        <v>201.04000000000002</v>
      </c>
      <c r="N26" s="18">
        <f t="shared" si="1"/>
        <v>4256.04</v>
      </c>
      <c r="O26" s="15"/>
      <c r="P26" s="15"/>
      <c r="Q26" s="15"/>
      <c r="S26" t="s">
        <v>256</v>
      </c>
      <c r="T26" s="5">
        <v>2597</v>
      </c>
      <c r="U26" s="17">
        <v>0.28000000000000003</v>
      </c>
      <c r="V26" s="2">
        <f t="shared" si="5"/>
        <v>68.600000000000009</v>
      </c>
      <c r="W26" s="18">
        <f t="shared" si="2"/>
        <v>2665.6</v>
      </c>
      <c r="X26" s="15"/>
      <c r="Y26" s="21"/>
      <c r="Z26" s="21"/>
    </row>
    <row r="27" spans="1:26" x14ac:dyDescent="0.25">
      <c r="A27" t="s">
        <v>257</v>
      </c>
      <c r="B27" s="5">
        <v>3470</v>
      </c>
      <c r="C27" s="17">
        <v>0.31</v>
      </c>
      <c r="D27" s="2">
        <f t="shared" si="3"/>
        <v>222.58</v>
      </c>
      <c r="E27" s="18">
        <f t="shared" si="0"/>
        <v>3692.58</v>
      </c>
      <c r="F27" t="s">
        <v>258</v>
      </c>
      <c r="G27" s="42">
        <f>AVERAGE(E25:E27)</f>
        <v>3680.6133333333332</v>
      </c>
      <c r="H27" s="42">
        <f>G27/E$5</f>
        <v>36.551143094294289</v>
      </c>
      <c r="J27" t="s">
        <v>257</v>
      </c>
      <c r="K27" s="5">
        <v>4055</v>
      </c>
      <c r="L27" s="17">
        <v>0.31</v>
      </c>
      <c r="M27" s="2">
        <f t="shared" si="4"/>
        <v>222.58</v>
      </c>
      <c r="N27" s="18">
        <f t="shared" si="1"/>
        <v>4277.58</v>
      </c>
      <c r="O27" t="s">
        <v>259</v>
      </c>
      <c r="P27" s="42">
        <f>AVERAGE(N25:N27)</f>
        <v>4265.6133333333337</v>
      </c>
      <c r="Q27" s="42">
        <f>P27/N5</f>
        <v>42.360614715915915</v>
      </c>
      <c r="S27" t="s">
        <v>257</v>
      </c>
      <c r="T27" s="5">
        <v>2597</v>
      </c>
      <c r="U27" s="17">
        <v>0.31</v>
      </c>
      <c r="V27" s="2">
        <f t="shared" si="5"/>
        <v>75.95</v>
      </c>
      <c r="W27" s="18">
        <f t="shared" si="2"/>
        <v>2672.95</v>
      </c>
      <c r="X27" t="s">
        <v>258</v>
      </c>
      <c r="Y27" s="42">
        <f>AVERAGE(W25:W27)</f>
        <v>2668.8666666666663</v>
      </c>
      <c r="Z27" s="42">
        <f>Y27/W5</f>
        <v>26.503769507507503</v>
      </c>
    </row>
    <row r="28" spans="1:26" x14ac:dyDescent="0.25">
      <c r="A28" t="s">
        <v>260</v>
      </c>
      <c r="B28" s="5">
        <v>3470</v>
      </c>
      <c r="C28" s="17">
        <v>0.32</v>
      </c>
      <c r="D28" s="2">
        <f t="shared" si="3"/>
        <v>229.76</v>
      </c>
      <c r="E28" s="18">
        <f t="shared" si="0"/>
        <v>3699.76</v>
      </c>
      <c r="G28" s="42"/>
      <c r="H28" s="42"/>
      <c r="J28" t="s">
        <v>260</v>
      </c>
      <c r="K28" s="5">
        <v>4055</v>
      </c>
      <c r="L28" s="17">
        <v>0.32</v>
      </c>
      <c r="M28" s="2">
        <f t="shared" ref="M28:M30" si="6">$K$7*L28</f>
        <v>229.76</v>
      </c>
      <c r="N28" s="18">
        <f t="shared" ref="N28:N30" si="7">K28+M28</f>
        <v>4284.76</v>
      </c>
      <c r="P28" s="42"/>
      <c r="Q28" s="42"/>
      <c r="S28" t="s">
        <v>260</v>
      </c>
      <c r="T28" s="5">
        <v>2597</v>
      </c>
      <c r="U28" s="17">
        <v>0.32</v>
      </c>
      <c r="V28" s="2">
        <f t="shared" ref="V28:V30" si="8">$T$7*U28</f>
        <v>78.400000000000006</v>
      </c>
      <c r="W28" s="18">
        <f t="shared" ref="W28:W30" si="9">T28+V28</f>
        <v>2675.4</v>
      </c>
      <c r="Y28" s="42"/>
      <c r="Z28" s="42"/>
    </row>
    <row r="29" spans="1:26" x14ac:dyDescent="0.25">
      <c r="A29" t="s">
        <v>261</v>
      </c>
      <c r="B29" s="5">
        <v>3470</v>
      </c>
      <c r="C29" s="17">
        <v>0.3</v>
      </c>
      <c r="D29" s="2">
        <f t="shared" si="3"/>
        <v>215.4</v>
      </c>
      <c r="E29" s="18">
        <f t="shared" si="0"/>
        <v>3685.4</v>
      </c>
      <c r="G29" s="42"/>
      <c r="H29" s="42"/>
      <c r="J29" t="s">
        <v>261</v>
      </c>
      <c r="K29" s="5">
        <v>4055</v>
      </c>
      <c r="L29" s="17">
        <v>0.3</v>
      </c>
      <c r="M29" s="2">
        <f t="shared" si="6"/>
        <v>215.4</v>
      </c>
      <c r="N29" s="18">
        <f t="shared" si="7"/>
        <v>4270.3999999999996</v>
      </c>
      <c r="P29" s="42"/>
      <c r="Q29" s="42"/>
      <c r="S29" t="s">
        <v>261</v>
      </c>
      <c r="T29" s="5">
        <v>2597</v>
      </c>
      <c r="U29" s="17">
        <v>0.3</v>
      </c>
      <c r="V29" s="2">
        <f t="shared" si="8"/>
        <v>73.5</v>
      </c>
      <c r="W29" s="18">
        <f t="shared" si="9"/>
        <v>2670.5</v>
      </c>
      <c r="Y29" s="42"/>
      <c r="Z29" s="42"/>
    </row>
    <row r="30" spans="1:26" x14ac:dyDescent="0.25">
      <c r="A30" t="s">
        <v>262</v>
      </c>
      <c r="B30" s="5">
        <v>3470</v>
      </c>
      <c r="C30" s="16">
        <v>0.3</v>
      </c>
      <c r="D30" s="2">
        <f t="shared" si="3"/>
        <v>215.4</v>
      </c>
      <c r="E30" s="18">
        <f t="shared" si="0"/>
        <v>3685.4</v>
      </c>
      <c r="F30" t="s">
        <v>263</v>
      </c>
      <c r="G30" s="42">
        <f>AVERAGE(E28:E30)</f>
        <v>3690.1866666666665</v>
      </c>
      <c r="H30" s="42">
        <f>G30/E$5</f>
        <v>36.646213193993994</v>
      </c>
      <c r="J30" t="s">
        <v>262</v>
      </c>
      <c r="K30" s="5">
        <v>4055</v>
      </c>
      <c r="L30" s="16">
        <v>0.3</v>
      </c>
      <c r="M30" s="2">
        <f t="shared" si="6"/>
        <v>215.4</v>
      </c>
      <c r="N30" s="18">
        <f t="shared" si="7"/>
        <v>4270.3999999999996</v>
      </c>
      <c r="O30" t="s">
        <v>263</v>
      </c>
      <c r="P30" s="42">
        <f>AVERAGE(N28:N30)</f>
        <v>4275.1866666666665</v>
      </c>
      <c r="Q30" s="42">
        <f>P30/N$5</f>
        <v>42.455684815615612</v>
      </c>
      <c r="S30" t="s">
        <v>262</v>
      </c>
      <c r="T30" s="5">
        <v>2597</v>
      </c>
      <c r="U30" s="16">
        <v>0.3</v>
      </c>
      <c r="V30" s="2">
        <f t="shared" si="8"/>
        <v>73.5</v>
      </c>
      <c r="W30" s="18">
        <f t="shared" si="9"/>
        <v>2670.5</v>
      </c>
      <c r="X30" t="s">
        <v>263</v>
      </c>
      <c r="Y30" s="42">
        <f>AVERAGE(W28:W30)</f>
        <v>2672.1333333333332</v>
      </c>
      <c r="Z30" s="42">
        <f>Y30/W$5</f>
        <v>26.53620986186186</v>
      </c>
    </row>
    <row r="31" spans="1:26" x14ac:dyDescent="0.25">
      <c r="A31" t="s">
        <v>264</v>
      </c>
      <c r="B31" s="5">
        <v>3470</v>
      </c>
      <c r="C31">
        <v>0.28000000000000003</v>
      </c>
      <c r="D31" s="2">
        <f t="shared" si="3"/>
        <v>201.04000000000002</v>
      </c>
      <c r="E31" s="18">
        <f t="shared" si="0"/>
        <v>3671.04</v>
      </c>
      <c r="F31" t="s">
        <v>265</v>
      </c>
      <c r="G31" s="42" t="s">
        <v>265</v>
      </c>
      <c r="H31" s="42" t="s">
        <v>265</v>
      </c>
      <c r="J31" t="s">
        <v>264</v>
      </c>
      <c r="K31" s="5">
        <v>4055</v>
      </c>
      <c r="L31" s="16">
        <v>0.28000000000000003</v>
      </c>
      <c r="M31" s="2">
        <f t="shared" si="4"/>
        <v>201.04000000000002</v>
      </c>
      <c r="N31" s="18">
        <f t="shared" si="1"/>
        <v>4256.04</v>
      </c>
      <c r="O31" t="s">
        <v>265</v>
      </c>
      <c r="P31" s="42" t="s">
        <v>265</v>
      </c>
      <c r="Q31" s="42" t="s">
        <v>265</v>
      </c>
      <c r="S31" t="s">
        <v>264</v>
      </c>
      <c r="T31" s="5">
        <v>2597</v>
      </c>
      <c r="U31" s="16">
        <v>0.28000000000000003</v>
      </c>
      <c r="V31" s="2">
        <f t="shared" si="5"/>
        <v>68.600000000000009</v>
      </c>
      <c r="W31" s="18">
        <f t="shared" si="2"/>
        <v>2665.6</v>
      </c>
      <c r="X31" t="s">
        <v>265</v>
      </c>
      <c r="Y31" s="42" t="s">
        <v>265</v>
      </c>
      <c r="Z31" s="42" t="s">
        <v>265</v>
      </c>
    </row>
    <row r="32" spans="1:26" x14ac:dyDescent="0.25">
      <c r="A32" t="s">
        <v>266</v>
      </c>
      <c r="B32" s="5">
        <v>3470</v>
      </c>
      <c r="C32" s="17">
        <v>0.3</v>
      </c>
      <c r="D32" s="2">
        <f t="shared" si="3"/>
        <v>215.4</v>
      </c>
      <c r="E32" s="18">
        <f t="shared" si="0"/>
        <v>3685.4</v>
      </c>
      <c r="F32" t="s">
        <v>265</v>
      </c>
      <c r="G32" s="42" t="s">
        <v>265</v>
      </c>
      <c r="H32" s="42" t="s">
        <v>265</v>
      </c>
      <c r="J32" t="s">
        <v>266</v>
      </c>
      <c r="K32" s="5">
        <v>4055</v>
      </c>
      <c r="L32" s="17">
        <v>0.3</v>
      </c>
      <c r="M32" s="2">
        <f t="shared" si="4"/>
        <v>215.4</v>
      </c>
      <c r="N32" s="18">
        <f t="shared" si="1"/>
        <v>4270.3999999999996</v>
      </c>
      <c r="O32" t="s">
        <v>265</v>
      </c>
      <c r="P32" s="42" t="s">
        <v>265</v>
      </c>
      <c r="Q32" s="42" t="s">
        <v>265</v>
      </c>
      <c r="S32" t="s">
        <v>266</v>
      </c>
      <c r="T32" s="5">
        <v>2597</v>
      </c>
      <c r="U32" s="17">
        <v>0.3</v>
      </c>
      <c r="V32" s="2">
        <f t="shared" si="5"/>
        <v>73.5</v>
      </c>
      <c r="W32" s="18">
        <f t="shared" si="2"/>
        <v>2670.5</v>
      </c>
      <c r="X32" t="s">
        <v>265</v>
      </c>
      <c r="Y32" s="42" t="s">
        <v>265</v>
      </c>
      <c r="Z32" s="42" t="s">
        <v>265</v>
      </c>
    </row>
    <row r="33" spans="1:26" x14ac:dyDescent="0.25">
      <c r="A33" t="s">
        <v>267</v>
      </c>
      <c r="B33" s="5">
        <v>3470</v>
      </c>
      <c r="C33" s="17">
        <v>0.34</v>
      </c>
      <c r="D33" s="2">
        <f t="shared" si="3"/>
        <v>244.12</v>
      </c>
      <c r="E33" s="18">
        <f t="shared" si="0"/>
        <v>3714.12</v>
      </c>
      <c r="F33" t="s">
        <v>268</v>
      </c>
      <c r="G33" s="42">
        <f t="shared" ref="G33:G39" si="10">AVERAGE(E31:E33)</f>
        <v>3690.186666666667</v>
      </c>
      <c r="H33" s="42">
        <f t="shared" ref="H33:H39" si="11">G33/E$5</f>
        <v>36.646213193993994</v>
      </c>
      <c r="J33" t="s">
        <v>267</v>
      </c>
      <c r="K33" s="5">
        <v>3555</v>
      </c>
      <c r="L33" s="16">
        <v>0.34</v>
      </c>
      <c r="M33" s="2">
        <f t="shared" si="4"/>
        <v>244.12</v>
      </c>
      <c r="N33" s="18">
        <f t="shared" si="1"/>
        <v>3799.12</v>
      </c>
      <c r="O33" t="s">
        <v>268</v>
      </c>
      <c r="P33" s="42">
        <f t="shared" ref="P33:P36" si="12">AVERAGE(N31:N33)</f>
        <v>4108.5199999999995</v>
      </c>
      <c r="Q33" s="42">
        <f t="shared" ref="Q33:Q36" si="13">P33/N$5</f>
        <v>40.800564695495488</v>
      </c>
      <c r="S33" t="s">
        <v>267</v>
      </c>
      <c r="T33" s="5">
        <v>2097</v>
      </c>
      <c r="U33" s="17">
        <v>0.34</v>
      </c>
      <c r="V33" s="2">
        <f t="shared" si="5"/>
        <v>83.300000000000011</v>
      </c>
      <c r="W33" s="18">
        <f t="shared" si="2"/>
        <v>2180.3000000000002</v>
      </c>
      <c r="X33" t="s">
        <v>268</v>
      </c>
      <c r="Y33" s="42">
        <f t="shared" ref="Y33:Y36" si="14">AVERAGE(W31:W33)</f>
        <v>2505.4666666666667</v>
      </c>
      <c r="Z33" s="42">
        <f t="shared" ref="Z33:Z36" si="15">Y33/W$5</f>
        <v>24.881089741741739</v>
      </c>
    </row>
    <row r="34" spans="1:26" x14ac:dyDescent="0.25">
      <c r="A34" t="s">
        <v>269</v>
      </c>
      <c r="B34" s="5">
        <v>3320</v>
      </c>
      <c r="C34">
        <v>0.33</v>
      </c>
      <c r="D34" s="2">
        <f t="shared" si="3"/>
        <v>236.94</v>
      </c>
      <c r="E34" s="18">
        <f t="shared" si="0"/>
        <v>3556.94</v>
      </c>
      <c r="G34" s="42" t="s">
        <v>265</v>
      </c>
      <c r="H34" s="42" t="s">
        <v>265</v>
      </c>
      <c r="J34" t="s">
        <v>269</v>
      </c>
      <c r="K34" s="5">
        <v>3555</v>
      </c>
      <c r="L34" s="16">
        <v>0.33</v>
      </c>
      <c r="M34" s="2">
        <f t="shared" si="4"/>
        <v>236.94</v>
      </c>
      <c r="N34" s="18">
        <f t="shared" si="1"/>
        <v>3791.94</v>
      </c>
      <c r="O34" t="s">
        <v>265</v>
      </c>
      <c r="P34" s="42" t="s">
        <v>265</v>
      </c>
      <c r="Q34" s="42" t="s">
        <v>265</v>
      </c>
      <c r="S34" t="s">
        <v>269</v>
      </c>
      <c r="T34" s="5">
        <v>2097</v>
      </c>
      <c r="U34" s="17">
        <v>0.33</v>
      </c>
      <c r="V34" s="2">
        <f t="shared" si="5"/>
        <v>80.850000000000009</v>
      </c>
      <c r="W34" s="18">
        <f t="shared" si="2"/>
        <v>2177.85</v>
      </c>
      <c r="X34" t="s">
        <v>265</v>
      </c>
      <c r="Y34" s="42" t="s">
        <v>265</v>
      </c>
      <c r="Z34" s="42" t="s">
        <v>265</v>
      </c>
    </row>
    <row r="35" spans="1:26" x14ac:dyDescent="0.25">
      <c r="A35" t="s">
        <v>270</v>
      </c>
      <c r="B35" s="5">
        <v>3320</v>
      </c>
      <c r="C35">
        <v>0.33</v>
      </c>
      <c r="D35" s="2">
        <f t="shared" si="3"/>
        <v>236.94</v>
      </c>
      <c r="E35" s="18">
        <f t="shared" si="0"/>
        <v>3556.94</v>
      </c>
      <c r="G35" s="42" t="s">
        <v>265</v>
      </c>
      <c r="H35" s="42" t="s">
        <v>265</v>
      </c>
      <c r="J35" t="s">
        <v>270</v>
      </c>
      <c r="K35" s="5">
        <v>3555</v>
      </c>
      <c r="L35" s="16">
        <v>0.33</v>
      </c>
      <c r="M35" s="2">
        <f t="shared" si="4"/>
        <v>236.94</v>
      </c>
      <c r="N35" s="18">
        <f t="shared" si="1"/>
        <v>3791.94</v>
      </c>
      <c r="O35" t="s">
        <v>265</v>
      </c>
      <c r="P35" s="42" t="s">
        <v>265</v>
      </c>
      <c r="Q35" s="42" t="s">
        <v>265</v>
      </c>
      <c r="S35" t="s">
        <v>270</v>
      </c>
      <c r="T35" s="5">
        <v>2097</v>
      </c>
      <c r="U35" s="17">
        <v>0.33</v>
      </c>
      <c r="V35" s="2">
        <f t="shared" si="5"/>
        <v>80.850000000000009</v>
      </c>
      <c r="W35" s="18">
        <f t="shared" si="2"/>
        <v>2177.85</v>
      </c>
      <c r="X35" t="s">
        <v>265</v>
      </c>
      <c r="Y35" s="42" t="s">
        <v>265</v>
      </c>
      <c r="Z35" s="42" t="s">
        <v>265</v>
      </c>
    </row>
    <row r="36" spans="1:26" x14ac:dyDescent="0.25">
      <c r="A36" t="s">
        <v>271</v>
      </c>
      <c r="B36" s="5">
        <v>3320</v>
      </c>
      <c r="C36">
        <v>0.32</v>
      </c>
      <c r="D36" s="2">
        <f t="shared" si="3"/>
        <v>229.76</v>
      </c>
      <c r="E36" s="18">
        <f t="shared" si="0"/>
        <v>3549.76</v>
      </c>
      <c r="F36" t="s">
        <v>272</v>
      </c>
      <c r="G36" s="42">
        <f t="shared" si="10"/>
        <v>3554.5466666666666</v>
      </c>
      <c r="H36" s="42">
        <f t="shared" si="11"/>
        <v>35.299210235435432</v>
      </c>
      <c r="J36" t="s">
        <v>271</v>
      </c>
      <c r="K36" s="5">
        <v>3555</v>
      </c>
      <c r="L36">
        <v>0.32</v>
      </c>
      <c r="M36" s="2">
        <f t="shared" si="4"/>
        <v>229.76</v>
      </c>
      <c r="N36" s="18">
        <f t="shared" si="1"/>
        <v>3784.76</v>
      </c>
      <c r="O36" t="s">
        <v>272</v>
      </c>
      <c r="P36" s="42">
        <f t="shared" si="12"/>
        <v>3789.5466666666666</v>
      </c>
      <c r="Q36" s="42">
        <f t="shared" si="13"/>
        <v>37.632929604804801</v>
      </c>
      <c r="S36" t="s">
        <v>271</v>
      </c>
      <c r="T36" s="5">
        <v>2097</v>
      </c>
      <c r="U36" s="17">
        <v>0.32</v>
      </c>
      <c r="V36" s="2">
        <f t="shared" si="5"/>
        <v>78.400000000000006</v>
      </c>
      <c r="W36" s="18">
        <f t="shared" si="2"/>
        <v>2175.4</v>
      </c>
      <c r="X36" t="s">
        <v>272</v>
      </c>
      <c r="Y36" s="42">
        <f t="shared" si="14"/>
        <v>2177.0333333333333</v>
      </c>
      <c r="Z36" s="42">
        <f t="shared" si="15"/>
        <v>21.619510033033031</v>
      </c>
    </row>
    <row r="37" spans="1:26" x14ac:dyDescent="0.25">
      <c r="A37" t="s">
        <v>273</v>
      </c>
      <c r="B37" s="5">
        <v>3320</v>
      </c>
      <c r="C37">
        <v>0.35</v>
      </c>
      <c r="D37" s="2">
        <f t="shared" si="3"/>
        <v>251.29999999999998</v>
      </c>
      <c r="E37" s="18">
        <f t="shared" si="0"/>
        <v>3571.3</v>
      </c>
      <c r="F37" t="s">
        <v>265</v>
      </c>
      <c r="G37" s="42" t="s">
        <v>265</v>
      </c>
      <c r="H37" s="42" t="s">
        <v>265</v>
      </c>
      <c r="J37" t="s">
        <v>273</v>
      </c>
      <c r="K37" s="5">
        <v>3555</v>
      </c>
      <c r="L37">
        <v>0.35</v>
      </c>
      <c r="M37" s="2">
        <f t="shared" si="4"/>
        <v>251.29999999999998</v>
      </c>
      <c r="N37" s="18">
        <f t="shared" si="1"/>
        <v>3806.3</v>
      </c>
      <c r="S37" t="s">
        <v>273</v>
      </c>
      <c r="T37" s="5">
        <v>2097</v>
      </c>
      <c r="U37">
        <v>0.35</v>
      </c>
      <c r="V37" s="2">
        <f t="shared" ref="V37" si="16">$T$7*U37</f>
        <v>85.75</v>
      </c>
      <c r="W37" s="18">
        <f t="shared" ref="W37" si="17">T37+V37</f>
        <v>2182.75</v>
      </c>
    </row>
    <row r="38" spans="1:26" x14ac:dyDescent="0.25">
      <c r="A38" t="s">
        <v>274</v>
      </c>
      <c r="B38" s="5">
        <v>3320</v>
      </c>
      <c r="C38">
        <v>0.31</v>
      </c>
      <c r="D38" s="2">
        <f t="shared" ref="D38:D48" si="18">$B$7*C38</f>
        <v>222.58</v>
      </c>
      <c r="E38" s="18">
        <f t="shared" ref="E38:E48" si="19">B38+D38</f>
        <v>3542.58</v>
      </c>
      <c r="F38" t="s">
        <v>265</v>
      </c>
      <c r="G38" s="42" t="s">
        <v>265</v>
      </c>
      <c r="H38" s="42" t="s">
        <v>265</v>
      </c>
      <c r="J38" t="s">
        <v>274</v>
      </c>
      <c r="K38" s="5">
        <v>3555</v>
      </c>
      <c r="L38">
        <v>0.31</v>
      </c>
      <c r="M38" s="2">
        <f t="shared" ref="M38:M48" si="20">$K$7*L38</f>
        <v>222.58</v>
      </c>
      <c r="N38" s="18">
        <f t="shared" ref="N38:N48" si="21">K38+M38</f>
        <v>3777.58</v>
      </c>
      <c r="S38" t="s">
        <v>274</v>
      </c>
      <c r="T38" s="5">
        <v>2097</v>
      </c>
      <c r="U38">
        <v>0.31</v>
      </c>
      <c r="V38" s="2">
        <f t="shared" ref="V38:V48" si="22">$T$7*U38</f>
        <v>75.95</v>
      </c>
      <c r="W38" s="18">
        <f t="shared" ref="W38:W48" si="23">T38+V38</f>
        <v>2172.9499999999998</v>
      </c>
    </row>
    <row r="39" spans="1:26" x14ac:dyDescent="0.25">
      <c r="A39" t="s">
        <v>275</v>
      </c>
      <c r="B39" s="5">
        <v>3320</v>
      </c>
      <c r="C39">
        <v>0.28999999999999998</v>
      </c>
      <c r="D39" s="2">
        <f t="shared" si="18"/>
        <v>208.22</v>
      </c>
      <c r="E39" s="18">
        <f t="shared" si="19"/>
        <v>3528.22</v>
      </c>
      <c r="F39" t="s">
        <v>276</v>
      </c>
      <c r="G39" s="42">
        <f t="shared" si="10"/>
        <v>3547.3666666666668</v>
      </c>
      <c r="H39" s="42">
        <f t="shared" si="11"/>
        <v>35.227907660660662</v>
      </c>
      <c r="J39" t="s">
        <v>275</v>
      </c>
      <c r="K39" s="5">
        <v>3555</v>
      </c>
      <c r="L39">
        <v>0.28999999999999998</v>
      </c>
      <c r="M39" s="2">
        <f t="shared" si="20"/>
        <v>208.22</v>
      </c>
      <c r="N39" s="18">
        <f t="shared" si="21"/>
        <v>3763.22</v>
      </c>
      <c r="O39" t="s">
        <v>276</v>
      </c>
      <c r="P39" s="42">
        <f t="shared" ref="P39" si="24">AVERAGE(N37:N39)</f>
        <v>3782.3666666666668</v>
      </c>
      <c r="Q39" s="42">
        <f t="shared" ref="Q39" si="25">P39/N$5</f>
        <v>37.561627030030031</v>
      </c>
      <c r="S39" t="s">
        <v>275</v>
      </c>
      <c r="T39" s="5">
        <v>2097</v>
      </c>
      <c r="U39">
        <v>0.28999999999999998</v>
      </c>
      <c r="V39" s="2">
        <f t="shared" si="22"/>
        <v>71.05</v>
      </c>
      <c r="W39" s="18">
        <f t="shared" si="23"/>
        <v>2168.0500000000002</v>
      </c>
      <c r="X39" t="s">
        <v>258</v>
      </c>
      <c r="Y39" s="42">
        <f t="shared" ref="Y39" si="26">AVERAGE(W37:W39)</f>
        <v>2174.5833333333335</v>
      </c>
      <c r="Z39" s="42">
        <f t="shared" ref="Z39" si="27">Y39/W$5</f>
        <v>21.595179767267268</v>
      </c>
    </row>
    <row r="40" spans="1:26" x14ac:dyDescent="0.25">
      <c r="A40" t="s">
        <v>277</v>
      </c>
      <c r="B40" s="5">
        <v>3320</v>
      </c>
      <c r="C40">
        <v>0.33</v>
      </c>
      <c r="D40" s="2">
        <f t="shared" si="18"/>
        <v>236.94</v>
      </c>
      <c r="E40" s="18">
        <f t="shared" si="19"/>
        <v>3556.94</v>
      </c>
      <c r="J40" t="s">
        <v>277</v>
      </c>
      <c r="K40" s="5">
        <v>3555</v>
      </c>
      <c r="L40">
        <v>0.33</v>
      </c>
      <c r="M40" s="2">
        <f t="shared" si="20"/>
        <v>236.94</v>
      </c>
      <c r="N40" s="18">
        <f t="shared" si="21"/>
        <v>3791.94</v>
      </c>
      <c r="S40" t="s">
        <v>277</v>
      </c>
      <c r="T40" s="5">
        <v>2097</v>
      </c>
      <c r="U40">
        <v>0.33</v>
      </c>
      <c r="V40" s="2">
        <f t="shared" si="22"/>
        <v>80.850000000000009</v>
      </c>
      <c r="W40" s="18">
        <f t="shared" si="23"/>
        <v>2177.85</v>
      </c>
    </row>
    <row r="41" spans="1:26" x14ac:dyDescent="0.25">
      <c r="A41" t="s">
        <v>278</v>
      </c>
      <c r="B41" s="5">
        <v>3320</v>
      </c>
      <c r="C41">
        <v>0.56999999999999995</v>
      </c>
      <c r="D41" s="2">
        <f t="shared" si="18"/>
        <v>409.26</v>
      </c>
      <c r="E41" s="18">
        <f t="shared" si="19"/>
        <v>3729.26</v>
      </c>
      <c r="J41" t="s">
        <v>278</v>
      </c>
      <c r="K41" s="5">
        <v>3555</v>
      </c>
      <c r="L41" s="52">
        <v>0.56999999999999995</v>
      </c>
      <c r="M41" s="2">
        <f t="shared" si="20"/>
        <v>409.26</v>
      </c>
      <c r="N41" s="18">
        <f t="shared" si="21"/>
        <v>3964.26</v>
      </c>
      <c r="S41" t="s">
        <v>278</v>
      </c>
      <c r="T41" s="5">
        <v>2097</v>
      </c>
      <c r="U41">
        <v>0.56999999999999995</v>
      </c>
      <c r="V41" s="2">
        <f t="shared" si="22"/>
        <v>139.64999999999998</v>
      </c>
      <c r="W41" s="18">
        <f t="shared" si="23"/>
        <v>2236.65</v>
      </c>
    </row>
    <row r="42" spans="1:26" x14ac:dyDescent="0.25">
      <c r="A42" t="s">
        <v>279</v>
      </c>
      <c r="B42" s="5">
        <v>3320</v>
      </c>
      <c r="C42">
        <v>0.69</v>
      </c>
      <c r="D42" s="2">
        <f t="shared" si="18"/>
        <v>495.41999999999996</v>
      </c>
      <c r="E42" s="18">
        <f t="shared" si="19"/>
        <v>3815.42</v>
      </c>
      <c r="J42" t="s">
        <v>279</v>
      </c>
      <c r="K42" s="5">
        <v>3555</v>
      </c>
      <c r="L42">
        <v>0.69</v>
      </c>
      <c r="M42" s="2">
        <f t="shared" si="20"/>
        <v>495.41999999999996</v>
      </c>
      <c r="N42" s="18">
        <f t="shared" si="21"/>
        <v>4050.42</v>
      </c>
      <c r="S42" t="s">
        <v>279</v>
      </c>
      <c r="T42" s="5">
        <v>2097</v>
      </c>
      <c r="U42">
        <v>0.69</v>
      </c>
      <c r="V42" s="2">
        <f t="shared" si="22"/>
        <v>169.04999999999998</v>
      </c>
      <c r="W42" s="18">
        <f t="shared" si="23"/>
        <v>2266.0500000000002</v>
      </c>
    </row>
    <row r="43" spans="1:26" x14ac:dyDescent="0.25">
      <c r="A43" t="s">
        <v>280</v>
      </c>
      <c r="B43" s="5">
        <v>3320</v>
      </c>
      <c r="C43">
        <v>0.71</v>
      </c>
      <c r="D43" s="2">
        <f t="shared" si="18"/>
        <v>509.78</v>
      </c>
      <c r="E43" s="18">
        <f t="shared" si="19"/>
        <v>3829.7799999999997</v>
      </c>
      <c r="J43" t="s">
        <v>280</v>
      </c>
      <c r="K43" s="5">
        <v>3555</v>
      </c>
      <c r="L43">
        <v>0.71</v>
      </c>
      <c r="M43" s="2">
        <f t="shared" si="20"/>
        <v>509.78</v>
      </c>
      <c r="N43" s="18">
        <f t="shared" si="21"/>
        <v>4064.7799999999997</v>
      </c>
      <c r="S43" t="s">
        <v>280</v>
      </c>
      <c r="T43" s="5">
        <v>2097</v>
      </c>
      <c r="U43">
        <v>0.71</v>
      </c>
      <c r="V43" s="2">
        <f t="shared" si="22"/>
        <v>173.95</v>
      </c>
      <c r="W43" s="18">
        <f t="shared" si="23"/>
        <v>2270.9499999999998</v>
      </c>
    </row>
    <row r="44" spans="1:26" x14ac:dyDescent="0.25">
      <c r="A44" t="s">
        <v>281</v>
      </c>
      <c r="D44" s="2">
        <f t="shared" si="18"/>
        <v>0</v>
      </c>
      <c r="E44" s="18">
        <f t="shared" si="19"/>
        <v>0</v>
      </c>
      <c r="J44" t="s">
        <v>281</v>
      </c>
      <c r="M44" s="2">
        <f t="shared" si="20"/>
        <v>0</v>
      </c>
      <c r="N44" s="18">
        <f t="shared" si="21"/>
        <v>0</v>
      </c>
      <c r="S44" t="s">
        <v>281</v>
      </c>
      <c r="V44" s="2">
        <f t="shared" si="22"/>
        <v>0</v>
      </c>
      <c r="W44" s="18">
        <f t="shared" si="23"/>
        <v>0</v>
      </c>
    </row>
    <row r="45" spans="1:26" x14ac:dyDescent="0.25">
      <c r="A45" t="s">
        <v>282</v>
      </c>
      <c r="D45" s="2">
        <f t="shared" si="18"/>
        <v>0</v>
      </c>
      <c r="E45" s="18">
        <f t="shared" si="19"/>
        <v>0</v>
      </c>
      <c r="J45" t="s">
        <v>282</v>
      </c>
      <c r="M45" s="2">
        <f t="shared" si="20"/>
        <v>0</v>
      </c>
      <c r="N45" s="18">
        <f t="shared" si="21"/>
        <v>0</v>
      </c>
      <c r="S45" t="s">
        <v>282</v>
      </c>
      <c r="V45" s="2">
        <f t="shared" si="22"/>
        <v>0</v>
      </c>
      <c r="W45" s="18">
        <f t="shared" si="23"/>
        <v>0</v>
      </c>
    </row>
    <row r="46" spans="1:26" x14ac:dyDescent="0.25">
      <c r="A46" t="s">
        <v>283</v>
      </c>
      <c r="D46" s="2">
        <f t="shared" si="18"/>
        <v>0</v>
      </c>
      <c r="E46" s="18">
        <f t="shared" si="19"/>
        <v>0</v>
      </c>
      <c r="J46" t="s">
        <v>283</v>
      </c>
      <c r="M46" s="2">
        <f t="shared" si="20"/>
        <v>0</v>
      </c>
      <c r="N46" s="18">
        <f t="shared" si="21"/>
        <v>0</v>
      </c>
      <c r="S46" t="s">
        <v>283</v>
      </c>
      <c r="V46" s="2">
        <f t="shared" si="22"/>
        <v>0</v>
      </c>
      <c r="W46" s="18">
        <f t="shared" si="23"/>
        <v>0</v>
      </c>
    </row>
    <row r="47" spans="1:26" x14ac:dyDescent="0.25">
      <c r="A47" t="s">
        <v>284</v>
      </c>
      <c r="D47" s="2">
        <f t="shared" si="18"/>
        <v>0</v>
      </c>
      <c r="E47" s="18">
        <f t="shared" si="19"/>
        <v>0</v>
      </c>
      <c r="J47" t="s">
        <v>284</v>
      </c>
      <c r="M47" s="2">
        <f t="shared" si="20"/>
        <v>0</v>
      </c>
      <c r="N47" s="18">
        <f t="shared" si="21"/>
        <v>0</v>
      </c>
      <c r="S47" t="s">
        <v>284</v>
      </c>
      <c r="V47" s="2">
        <f t="shared" si="22"/>
        <v>0</v>
      </c>
      <c r="W47" s="18">
        <f t="shared" si="23"/>
        <v>0</v>
      </c>
    </row>
    <row r="48" spans="1:26" x14ac:dyDescent="0.25">
      <c r="A48" t="s">
        <v>285</v>
      </c>
      <c r="D48" s="2">
        <f t="shared" si="18"/>
        <v>0</v>
      </c>
      <c r="E48" s="18">
        <f t="shared" si="19"/>
        <v>0</v>
      </c>
      <c r="J48" t="s">
        <v>285</v>
      </c>
      <c r="M48" s="2">
        <f t="shared" si="20"/>
        <v>0</v>
      </c>
      <c r="N48" s="18">
        <f t="shared" si="21"/>
        <v>0</v>
      </c>
      <c r="S48" t="s">
        <v>285</v>
      </c>
      <c r="V48" s="2">
        <f t="shared" si="22"/>
        <v>0</v>
      </c>
      <c r="W48" s="18">
        <f t="shared" si="23"/>
        <v>0</v>
      </c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235F5-7678-47E2-8D08-7208F6CA11D6}">
  <dimension ref="A1:E60"/>
  <sheetViews>
    <sheetView zoomScaleNormal="100" workbookViewId="0"/>
  </sheetViews>
  <sheetFormatPr defaultRowHeight="15" x14ac:dyDescent="0.25"/>
  <cols>
    <col min="1" max="1" width="35" bestFit="1" customWidth="1"/>
    <col min="2" max="2" width="17.140625" bestFit="1" customWidth="1"/>
    <col min="3" max="3" width="12.5703125" bestFit="1" customWidth="1"/>
    <col min="4" max="5" width="8.42578125" bestFit="1" customWidth="1"/>
    <col min="6" max="6" width="9.5703125" bestFit="1" customWidth="1"/>
    <col min="7" max="7" width="9.85546875" bestFit="1" customWidth="1"/>
    <col min="8" max="8" width="8" bestFit="1" customWidth="1"/>
    <col min="9" max="9" width="8.42578125" bestFit="1" customWidth="1"/>
    <col min="10" max="10" width="11.140625" bestFit="1" customWidth="1"/>
    <col min="11" max="11" width="9.5703125" bestFit="1" customWidth="1"/>
    <col min="12" max="12" width="8" bestFit="1" customWidth="1"/>
    <col min="13" max="13" width="8.42578125" bestFit="1" customWidth="1"/>
    <col min="14" max="15" width="8" bestFit="1" customWidth="1"/>
    <col min="16" max="16" width="8.85546875" bestFit="1" customWidth="1"/>
    <col min="17" max="17" width="10.28515625" bestFit="1" customWidth="1"/>
    <col min="18" max="18" width="11.5703125" bestFit="1" customWidth="1"/>
    <col min="19" max="19" width="8.28515625" bestFit="1" customWidth="1"/>
    <col min="20" max="20" width="10.42578125" bestFit="1" customWidth="1"/>
    <col min="21" max="21" width="9.5703125" bestFit="1" customWidth="1"/>
    <col min="22" max="22" width="8" bestFit="1" customWidth="1"/>
    <col min="23" max="23" width="10.28515625" bestFit="1" customWidth="1"/>
    <col min="24" max="24" width="8" bestFit="1" customWidth="1"/>
    <col min="25" max="25" width="8.42578125" bestFit="1" customWidth="1"/>
    <col min="26" max="26" width="13.28515625" bestFit="1" customWidth="1"/>
    <col min="27" max="30" width="8" bestFit="1" customWidth="1"/>
    <col min="31" max="31" width="8.85546875" bestFit="1" customWidth="1"/>
    <col min="32" max="32" width="8" bestFit="1" customWidth="1"/>
    <col min="33" max="33" width="8.42578125" bestFit="1" customWidth="1"/>
    <col min="34" max="39" width="11.28515625" bestFit="1" customWidth="1"/>
    <col min="40" max="40" width="14.42578125" bestFit="1" customWidth="1"/>
  </cols>
  <sheetData>
    <row r="1" spans="1:4" ht="23.25" customHeight="1" x14ac:dyDescent="0.35">
      <c r="A1" s="50" t="s">
        <v>286</v>
      </c>
    </row>
    <row r="2" spans="1:4" x14ac:dyDescent="0.25">
      <c r="A2" s="7" t="s">
        <v>7</v>
      </c>
      <c r="B2" t="s">
        <v>69</v>
      </c>
    </row>
    <row r="4" spans="1:4" x14ac:dyDescent="0.25">
      <c r="A4" s="7" t="s">
        <v>148</v>
      </c>
      <c r="C4" s="7" t="s">
        <v>5</v>
      </c>
    </row>
    <row r="5" spans="1:4" x14ac:dyDescent="0.25">
      <c r="A5" s="7" t="s">
        <v>287</v>
      </c>
      <c r="B5" s="7" t="s">
        <v>288</v>
      </c>
      <c r="C5" t="s">
        <v>35</v>
      </c>
      <c r="D5" t="s">
        <v>72</v>
      </c>
    </row>
    <row r="6" spans="1:4" x14ac:dyDescent="0.25">
      <c r="A6" t="s">
        <v>289</v>
      </c>
      <c r="B6" t="s">
        <v>290</v>
      </c>
      <c r="C6" s="49">
        <v>50.645481628599804</v>
      </c>
      <c r="D6" s="49">
        <v>58.589870903674274</v>
      </c>
    </row>
    <row r="7" spans="1:4" x14ac:dyDescent="0.25">
      <c r="A7" t="s">
        <v>291</v>
      </c>
      <c r="B7" t="s">
        <v>292</v>
      </c>
      <c r="C7" s="49">
        <v>50.645481628599804</v>
      </c>
      <c r="D7" s="49">
        <v>58.589870903674274</v>
      </c>
    </row>
    <row r="8" spans="1:4" x14ac:dyDescent="0.25">
      <c r="B8" t="s">
        <v>293</v>
      </c>
      <c r="C8" s="49">
        <v>50.645481628599804</v>
      </c>
      <c r="D8" s="49">
        <v>58.589870903674274</v>
      </c>
    </row>
    <row r="9" spans="1:4" x14ac:dyDescent="0.25">
      <c r="B9" t="s">
        <v>294</v>
      </c>
      <c r="C9" s="49">
        <v>50.645481628599804</v>
      </c>
      <c r="D9" s="49">
        <v>59.25190334326382</v>
      </c>
    </row>
    <row r="10" spans="1:4" x14ac:dyDescent="0.25">
      <c r="B10" t="s">
        <v>290</v>
      </c>
      <c r="C10" s="49">
        <v>52.631578947368418</v>
      </c>
      <c r="D10" s="49">
        <v>60.575968222442896</v>
      </c>
    </row>
    <row r="11" spans="1:4" x14ac:dyDescent="0.25">
      <c r="A11" t="s">
        <v>295</v>
      </c>
      <c r="B11" t="s">
        <v>292</v>
      </c>
      <c r="C11" s="49">
        <v>54.506587222773923</v>
      </c>
      <c r="D11" s="49">
        <v>62.450976497848387</v>
      </c>
    </row>
    <row r="12" spans="1:4" x14ac:dyDescent="0.25">
      <c r="B12" t="s">
        <v>293</v>
      </c>
      <c r="C12" s="49">
        <v>58.918371400198616</v>
      </c>
      <c r="D12" s="49">
        <v>66.862760675273094</v>
      </c>
    </row>
    <row r="13" spans="1:4" x14ac:dyDescent="0.25">
      <c r="B13" t="s">
        <v>294</v>
      </c>
      <c r="C13" s="49">
        <v>62.44779874213836</v>
      </c>
      <c r="D13" s="49">
        <v>71.385236676597145</v>
      </c>
    </row>
    <row r="14" spans="1:4" x14ac:dyDescent="0.25">
      <c r="B14" t="s">
        <v>290</v>
      </c>
      <c r="C14" s="49">
        <v>63.077590201919897</v>
      </c>
      <c r="D14" s="49">
        <v>71.220589208871232</v>
      </c>
    </row>
    <row r="15" spans="1:4" x14ac:dyDescent="0.25">
      <c r="A15" t="s">
        <v>296</v>
      </c>
      <c r="B15" t="s">
        <v>292</v>
      </c>
      <c r="C15" s="49">
        <v>62.140086064217144</v>
      </c>
      <c r="D15" s="49">
        <v>70.283085071168486</v>
      </c>
    </row>
    <row r="16" spans="1:4" x14ac:dyDescent="0.25">
      <c r="B16" t="s">
        <v>293</v>
      </c>
      <c r="C16" s="49">
        <v>59.658457464415754</v>
      </c>
      <c r="D16" s="49">
        <v>67.801456471367089</v>
      </c>
    </row>
    <row r="17" spans="1:5" x14ac:dyDescent="0.25">
      <c r="B17" t="s">
        <v>294</v>
      </c>
      <c r="C17" s="49">
        <v>58.004038397881494</v>
      </c>
      <c r="D17" s="49">
        <v>66.759417411453171</v>
      </c>
    </row>
    <row r="18" spans="1:5" x14ac:dyDescent="0.25">
      <c r="B18" t="s">
        <v>290</v>
      </c>
      <c r="C18" s="49">
        <v>60.595961602118507</v>
      </c>
      <c r="D18" s="49">
        <v>69.252035749751727</v>
      </c>
    </row>
    <row r="19" spans="1:5" x14ac:dyDescent="0.25">
      <c r="A19" t="s">
        <v>297</v>
      </c>
      <c r="B19" t="s">
        <v>292</v>
      </c>
      <c r="C19" s="49">
        <v>58.776100628930813</v>
      </c>
      <c r="D19" s="49">
        <v>66.770142336974502</v>
      </c>
    </row>
    <row r="20" spans="1:5" x14ac:dyDescent="0.25">
      <c r="B20" t="s">
        <v>293</v>
      </c>
      <c r="C20" s="49">
        <v>58.665806024495197</v>
      </c>
      <c r="D20" s="49">
        <v>66.659847732538893</v>
      </c>
    </row>
    <row r="21" spans="1:5" x14ac:dyDescent="0.25">
      <c r="B21" t="s">
        <v>294</v>
      </c>
      <c r="C21" s="49">
        <v>57.728301886792451</v>
      </c>
      <c r="D21" s="49">
        <v>65.225819265143983</v>
      </c>
    </row>
    <row r="22" spans="1:5" x14ac:dyDescent="0.25">
      <c r="B22" t="s">
        <v>290</v>
      </c>
      <c r="C22" s="49">
        <v>55.521813968884466</v>
      </c>
      <c r="D22" s="49">
        <v>63.515855676928162</v>
      </c>
    </row>
    <row r="23" spans="1:5" x14ac:dyDescent="0.25">
      <c r="A23" t="s">
        <v>298</v>
      </c>
      <c r="B23" t="s">
        <v>292</v>
      </c>
      <c r="C23" s="49">
        <v>55.24607745779543</v>
      </c>
      <c r="D23" s="49">
        <v>63.240119165839126</v>
      </c>
    </row>
    <row r="24" spans="1:5" x14ac:dyDescent="0.25">
      <c r="B24" t="s">
        <v>293</v>
      </c>
      <c r="C24" s="49">
        <v>55.466666666666661</v>
      </c>
      <c r="D24" s="49">
        <v>63.460708374710357</v>
      </c>
    </row>
    <row r="25" spans="1:5" x14ac:dyDescent="0.25">
      <c r="B25" t="s">
        <v>294</v>
      </c>
      <c r="C25" s="49">
        <v>55.190930155577625</v>
      </c>
      <c r="D25" s="49">
        <v>63.184971863621321</v>
      </c>
    </row>
    <row r="26" spans="1:5" x14ac:dyDescent="0.25">
      <c r="B26" t="s">
        <v>290</v>
      </c>
      <c r="C26" s="49">
        <v>55.521813968884466</v>
      </c>
      <c r="D26" s="49">
        <v>63.515855676928169</v>
      </c>
      <c r="E26" s="51"/>
    </row>
    <row r="27" spans="1:5" x14ac:dyDescent="0.25">
      <c r="A27" t="s">
        <v>299</v>
      </c>
      <c r="B27" t="s">
        <v>292</v>
      </c>
      <c r="C27" s="49">
        <v>55.400264812975841</v>
      </c>
      <c r="D27" s="49">
        <v>63.39430652101953</v>
      </c>
    </row>
    <row r="28" spans="1:5" x14ac:dyDescent="0.25">
      <c r="B28" t="s">
        <v>293</v>
      </c>
      <c r="C28" s="49">
        <v>59.544190665342605</v>
      </c>
      <c r="D28" s="49">
        <v>67.538232373386293</v>
      </c>
    </row>
    <row r="29" spans="1:5" x14ac:dyDescent="0.25">
      <c r="B29" t="s">
        <v>294</v>
      </c>
      <c r="C29" s="49">
        <v>62.917179741807352</v>
      </c>
      <c r="D29" s="49">
        <v>70.911221449851041</v>
      </c>
    </row>
    <row r="30" spans="1:5" ht="21" x14ac:dyDescent="0.35">
      <c r="A30" s="50" t="s">
        <v>300</v>
      </c>
    </row>
    <row r="31" spans="1:5" x14ac:dyDescent="0.25">
      <c r="A31" t="s">
        <v>301</v>
      </c>
    </row>
    <row r="32" spans="1:5" x14ac:dyDescent="0.25">
      <c r="A32" s="7" t="s">
        <v>5</v>
      </c>
      <c r="B32" t="s">
        <v>72</v>
      </c>
    </row>
    <row r="33" spans="1:4" x14ac:dyDescent="0.25">
      <c r="A33" s="7" t="s">
        <v>11</v>
      </c>
      <c r="B33" t="s">
        <v>49</v>
      </c>
    </row>
    <row r="35" spans="1:4" x14ac:dyDescent="0.25">
      <c r="A35" s="7" t="s">
        <v>148</v>
      </c>
      <c r="C35" s="7" t="s">
        <v>7</v>
      </c>
    </row>
    <row r="36" spans="1:4" x14ac:dyDescent="0.25">
      <c r="A36" s="7" t="s">
        <v>287</v>
      </c>
      <c r="B36" s="7" t="s">
        <v>288</v>
      </c>
      <c r="C36" t="s">
        <v>74</v>
      </c>
      <c r="D36" t="s">
        <v>78</v>
      </c>
    </row>
    <row r="37" spans="1:4" x14ac:dyDescent="0.25">
      <c r="A37" t="s">
        <v>289</v>
      </c>
      <c r="B37" t="s">
        <v>290</v>
      </c>
      <c r="C37" s="49">
        <v>57.10029791459781</v>
      </c>
      <c r="D37" s="49">
        <v>58.093346573982124</v>
      </c>
    </row>
    <row r="38" spans="1:4" x14ac:dyDescent="0.25">
      <c r="A38" t="s">
        <v>291</v>
      </c>
      <c r="B38" t="s">
        <v>292</v>
      </c>
      <c r="C38" s="49">
        <v>57.10029791459781</v>
      </c>
      <c r="D38" s="49">
        <v>58.093346573982124</v>
      </c>
    </row>
    <row r="39" spans="1:4" x14ac:dyDescent="0.25">
      <c r="B39" t="s">
        <v>293</v>
      </c>
      <c r="C39" s="49">
        <v>57.10029791459781</v>
      </c>
      <c r="D39" s="49">
        <v>58.093346573982124</v>
      </c>
    </row>
    <row r="40" spans="1:4" x14ac:dyDescent="0.25">
      <c r="B40" t="s">
        <v>294</v>
      </c>
      <c r="C40" s="49">
        <v>57.762330354187348</v>
      </c>
      <c r="D40" s="49">
        <v>58.755379013571662</v>
      </c>
    </row>
    <row r="41" spans="1:4" x14ac:dyDescent="0.25">
      <c r="B41" t="s">
        <v>290</v>
      </c>
      <c r="C41" s="49">
        <v>59.086395233366432</v>
      </c>
      <c r="D41" s="49">
        <v>60.079443892750739</v>
      </c>
    </row>
    <row r="42" spans="1:4" x14ac:dyDescent="0.25">
      <c r="A42" t="s">
        <v>295</v>
      </c>
      <c r="B42" t="s">
        <v>292</v>
      </c>
      <c r="C42" s="49">
        <v>60.739688844753395</v>
      </c>
      <c r="D42" s="49">
        <v>61.907183051969547</v>
      </c>
    </row>
    <row r="43" spans="1:4" x14ac:dyDescent="0.25">
      <c r="B43" t="s">
        <v>293</v>
      </c>
      <c r="C43" s="49">
        <v>64.629791459781529</v>
      </c>
      <c r="D43" s="49">
        <v>66.207745779543203</v>
      </c>
    </row>
    <row r="44" spans="1:4" x14ac:dyDescent="0.25">
      <c r="B44" t="s">
        <v>294</v>
      </c>
      <c r="C44" s="49">
        <v>68.734922211188348</v>
      </c>
      <c r="D44" s="49">
        <v>70.641244620986427</v>
      </c>
    </row>
    <row r="45" spans="1:4" x14ac:dyDescent="0.25">
      <c r="B45" t="s">
        <v>290</v>
      </c>
      <c r="C45" s="49">
        <v>68.824594505130747</v>
      </c>
      <c r="D45" s="49">
        <v>70.530817610062897</v>
      </c>
    </row>
    <row r="46" spans="1:4" x14ac:dyDescent="0.25">
      <c r="A46" t="s">
        <v>296</v>
      </c>
      <c r="B46" t="s">
        <v>292</v>
      </c>
      <c r="C46" s="49">
        <v>67.997947699437262</v>
      </c>
      <c r="D46" s="49">
        <v>69.616948030453486</v>
      </c>
    </row>
    <row r="47" spans="1:4" x14ac:dyDescent="0.25">
      <c r="B47" t="s">
        <v>293</v>
      </c>
      <c r="C47" s="49">
        <v>65.80976497848394</v>
      </c>
      <c r="D47" s="49">
        <v>67.197881496193304</v>
      </c>
    </row>
    <row r="48" spans="1:4" x14ac:dyDescent="0.25">
      <c r="B48" t="s">
        <v>294</v>
      </c>
      <c r="C48" s="49">
        <v>64.96335650446872</v>
      </c>
      <c r="D48" s="49">
        <v>66.197550479973515</v>
      </c>
    </row>
    <row r="49" spans="1:4" x14ac:dyDescent="0.25">
      <c r="B49" t="s">
        <v>290</v>
      </c>
      <c r="C49" s="49">
        <v>67.149486924859318</v>
      </c>
      <c r="D49" s="49">
        <v>68.624826216484607</v>
      </c>
    </row>
    <row r="50" spans="1:4" x14ac:dyDescent="0.25">
      <c r="A50" t="s">
        <v>297</v>
      </c>
      <c r="B50" t="s">
        <v>292</v>
      </c>
      <c r="C50" s="49">
        <v>64.882787156570672</v>
      </c>
      <c r="D50" s="49">
        <v>66.188811651770934</v>
      </c>
    </row>
    <row r="51" spans="1:4" x14ac:dyDescent="0.25">
      <c r="B51" t="s">
        <v>293</v>
      </c>
      <c r="C51" s="49">
        <v>64.78553459119496</v>
      </c>
      <c r="D51" s="49">
        <v>66.081297583581588</v>
      </c>
    </row>
    <row r="52" spans="1:4" x14ac:dyDescent="0.25">
      <c r="B52" t="s">
        <v>294</v>
      </c>
      <c r="C52" s="49">
        <v>63.462363455809339</v>
      </c>
      <c r="D52" s="49">
        <v>64.670903674280041</v>
      </c>
    </row>
    <row r="53" spans="1:4" x14ac:dyDescent="0.25">
      <c r="B53" t="s">
        <v>290</v>
      </c>
      <c r="C53" s="49">
        <v>61.837173121482955</v>
      </c>
      <c r="D53" s="49">
        <v>62.979013571665007</v>
      </c>
    </row>
    <row r="54" spans="1:4" x14ac:dyDescent="0.25">
      <c r="A54" t="s">
        <v>298</v>
      </c>
      <c r="B54" t="s">
        <v>292</v>
      </c>
      <c r="C54" s="49">
        <v>61.594041708043683</v>
      </c>
      <c r="D54" s="49">
        <v>62.710228401191664</v>
      </c>
    </row>
    <row r="55" spans="1:4" x14ac:dyDescent="0.25">
      <c r="B55" t="s">
        <v>293</v>
      </c>
      <c r="C55" s="49">
        <v>61.788546838795106</v>
      </c>
      <c r="D55" s="49">
        <v>62.925256537570341</v>
      </c>
    </row>
    <row r="56" spans="1:4" x14ac:dyDescent="0.25">
      <c r="B56" t="s">
        <v>294</v>
      </c>
      <c r="C56" s="49">
        <v>61.545415425355849</v>
      </c>
      <c r="D56" s="49">
        <v>62.656471367096991</v>
      </c>
    </row>
    <row r="57" spans="1:4" x14ac:dyDescent="0.25">
      <c r="B57" t="s">
        <v>290</v>
      </c>
      <c r="C57" s="49">
        <v>61.837173121482948</v>
      </c>
      <c r="D57" s="49">
        <v>62.979013571665007</v>
      </c>
    </row>
    <row r="58" spans="1:4" x14ac:dyDescent="0.25">
      <c r="A58" t="s">
        <v>299</v>
      </c>
      <c r="B58" t="s">
        <v>292</v>
      </c>
      <c r="C58" s="49">
        <v>61.735385633896065</v>
      </c>
      <c r="D58" s="49">
        <v>62.913075140681883</v>
      </c>
    </row>
    <row r="59" spans="1:4" x14ac:dyDescent="0.25">
      <c r="B59" t="s">
        <v>293</v>
      </c>
      <c r="C59" s="49">
        <v>65.464746772591852</v>
      </c>
      <c r="D59" s="49">
        <v>67.688182720953321</v>
      </c>
    </row>
    <row r="60" spans="1:4" x14ac:dyDescent="0.25">
      <c r="B60" t="s">
        <v>294</v>
      </c>
      <c r="C60" s="49">
        <v>68.487388282025819</v>
      </c>
      <c r="D60" s="49">
        <v>71.449056603773585</v>
      </c>
    </row>
  </sheetData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8f98163f-4713-4d38-9764-55bef18e0fec" xsi:nil="true"/>
    <lcf76f155ced4ddcb4097134ff3c332f xmlns="e5e636eb-adfb-4590-8a37-683d3312c821">
      <Terms xmlns="http://schemas.microsoft.com/office/infopath/2007/PartnerControls"/>
    </lcf76f155ced4ddcb4097134ff3c332f>
    <DispositionAuthority xmlns="e5e636eb-adfb-4590-8a37-683d3312c821" xsi:nil="true"/>
    <Notes xmlns="e5e636eb-adfb-4590-8a37-683d3312c821" xsi:nil="true"/>
  </documentManagement>
</p:properties>
</file>

<file path=customXml/item3.xml>��< ? x m l   v e r s i o n = " 1 . 0 "   e n c o d i n g = " u t f - 1 6 " ? > < D a t a M a s h u p   s q m i d = " f e 9 7 0 c 1 3 - 5 8 0 0 - 4 3 0 c - 8 e 1 3 - 2 1 2 7 d 6 e 8 8 4 b 5 "   x m l n s = " h t t p : / / s c h e m a s . m i c r o s o f t . c o m / D a t a M a s h u p " > A A A A A B Q D A A B Q S w M E F A A C A A g A f E / C X B 8 e e S O k A A A A 9 g A A A B I A H A B D b 2 5 m a W c v U G F j a 2 F n Z S 5 4 b W w g o h g A K K A U A A A A A A A A A A A A A A A A A A A A A A A A A A A A h Y 8 x D o I w G I W v Q r r T l h K N I a U M r p K Y E I 1 r U y o 0 w o + h x X I 3 B 4 / k F c Q o 6 u b 4 v v c N 7 9 2 v N 5 6 N b R N c d G 9 N B y m K M E W B B t W V B q o U D e 4 Y r l A m + F a q k 6 x 0 M M l g k 9 G W K a q d O y e E e O + x j 3 H X V 4 R R G p F D v i l U r V u J P r L 5 L 4 c G r J O g N B J 8 / x o j G I 4 W M W Z s i S k n M + S 5 g a / A p r 3 P 9 g f y 9 d C 4 o d d C Q 7 g r O J k j J + 8 P 4 g F Q S w M E F A A C A A g A f E / C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x P w l w o i k e 4 D g A A A B E A A A A T A B w A R m 9 y b X V s Y X M v U 2 V j d G l v b j E u b S C i G A A o o B Q A A A A A A A A A A A A A A A A A A A A A A A A A A A A r T k 0 u y c z P U w i G 0 I b W A F B L A Q I t A B Q A A g A I A H x P w l w f H n k j p A A A A P Y A A A A S A A A A A A A A A A A A A A A A A A A A A A B D b 2 5 m a W c v U G F j a 2 F n Z S 5 4 b W x Q S w E C L Q A U A A I A C A B 8 T 8 J c D 8 r p q 6 Q A A A D p A A A A E w A A A A A A A A A A A A A A A A D w A A A A W 0 N v b n R l b n R f V H l w Z X N d L n h t b F B L A Q I t A B Q A A g A I A H x P w l w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g Y P E r 7 G u a R q p 6 R P M T z 3 r F A A A A A A I A A A A A A A N m A A D A A A A A E A A A A B 2 r + F c H h 0 N / 0 Z L V n r 7 + / i 0 A A A A A B I A A A K A A A A A Q A A A A M 9 J J M u K E o 7 F s 3 + M W C Q D H x V A A A A C 7 r L p T x v W p T 8 d q T r l / H b 6 s Z G W b B d G 1 o l U F + Y 1 m r 4 g V D h K r r y f R s D 7 z A Q N m J 2 3 h d 2 1 5 d + X F 4 Q H H w 2 f Q I A Z G W p e E w u p n c R r e 1 P L s v b Q Z M J / f 2 h Q A A A A D O B 1 + X j R d k z E U C B r Y j v 7 0 q i v C e w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9C55AAF501CD48B02588050A46B66A" ma:contentTypeVersion="20" ma:contentTypeDescription="Create a new document." ma:contentTypeScope="" ma:versionID="cfbbb72a77ddc149ae5429f8aad3bc86">
  <xsd:schema xmlns:xsd="http://www.w3.org/2001/XMLSchema" xmlns:xs="http://www.w3.org/2001/XMLSchema" xmlns:p="http://schemas.microsoft.com/office/2006/metadata/properties" xmlns:ns1="http://schemas.microsoft.com/sharepoint/v3" xmlns:ns2="e5e636eb-adfb-4590-8a37-683d3312c821" xmlns:ns3="8f98163f-4713-4d38-9764-55bef18e0fec" targetNamespace="http://schemas.microsoft.com/office/2006/metadata/properties" ma:root="true" ma:fieldsID="8aeff91eee669ee1a07d9e9975fcff3e" ns1:_="" ns2:_="" ns3:_="">
    <xsd:import namespace="http://schemas.microsoft.com/sharepoint/v3"/>
    <xsd:import namespace="e5e636eb-adfb-4590-8a37-683d3312c821"/>
    <xsd:import namespace="8f98163f-4713-4d38-9764-55bef18e0fec"/>
    <xsd:element name="properties">
      <xsd:complexType>
        <xsd:sequence>
          <xsd:element name="documentManagement">
            <xsd:complexType>
              <xsd:all>
                <xsd:element ref="ns2:DispositionAuthority" minOccurs="0"/>
                <xsd:element ref="ns3:TaxCatchAll" minOccurs="0"/>
                <xsd:element ref="ns2:Note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636eb-adfb-4590-8a37-683d3312c821" elementFormDefault="qualified">
    <xsd:import namespace="http://schemas.microsoft.com/office/2006/documentManagement/types"/>
    <xsd:import namespace="http://schemas.microsoft.com/office/infopath/2007/PartnerControls"/>
    <xsd:element name="DispositionAuthority" ma:index="8" nillable="true" ma:displayName="Disposition Authority" ma:format="Dropdown" ma:internalName="DispositionAuthority">
      <xsd:simpleType>
        <xsd:restriction base="dms:Text">
          <xsd:maxLength value="255"/>
        </xsd:restriction>
      </xsd:simpleType>
    </xsd:element>
    <xsd:element name="Notes" ma:index="10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98163f-4713-4d38-9764-55bef18e0fec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b6cb4f6c-4c0b-41d2-8ae9-2ada85f8cfb9}" ma:internalName="TaxCatchAll" ma:showField="CatchAllData" ma:web="8f98163f-4713-4d38-9764-55bef18e0f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9512BD-8AB3-4DF9-8A05-39D7631122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41C9E9-B657-4814-AF5C-092EA226E49D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8f98163f-4713-4d38-9764-55bef18e0fec"/>
    <ds:schemaRef ds:uri="e5e636eb-adfb-4590-8a37-683d3312c821"/>
  </ds:schemaRefs>
</ds:datastoreItem>
</file>

<file path=customXml/itemProps3.xml><?xml version="1.0" encoding="utf-8"?>
<ds:datastoreItem xmlns:ds="http://schemas.openxmlformats.org/officeDocument/2006/customXml" ds:itemID="{BCB8B24C-FC32-414F-8918-BC08A464584B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13EF6490-1D8F-48E4-8D95-6C13E67D05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5e636eb-adfb-4590-8a37-683d3312c821"/>
    <ds:schemaRef ds:uri="8f98163f-4713-4d38-9764-55bef18e0f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ed5b36e7-01ee-4ebc-867e-e03cfa0d4697}" enabled="0" method="" siteId="{ed5b36e7-01ee-4ebc-867e-e03cfa0d469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Corn &amp; Soy Shuttle Tariffs</vt:lpstr>
      <vt:lpstr>Lookup</vt:lpstr>
      <vt:lpstr>Pivot</vt:lpstr>
      <vt:lpstr>GTR Table 7</vt:lpstr>
      <vt:lpstr>STL Rates</vt:lpstr>
      <vt:lpstr>GTR Cost Indicator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Hunt, Austin - MRP-AMS</dc:creator>
  <cp:keywords/>
  <dc:description/>
  <cp:lastModifiedBy>Caffarelli, Peter - MRP-AMS</cp:lastModifiedBy>
  <cp:revision/>
  <dcterms:created xsi:type="dcterms:W3CDTF">2023-12-06T21:34:02Z</dcterms:created>
  <dcterms:modified xsi:type="dcterms:W3CDTF">2026-07-01T14:08:51Z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0x010100A79C55AAF501CD48B02588050A46B66A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Migrated">
    <vt:bool>false</vt:bool>
  </property>
</Properties>
</file>